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thaco-my.sharepoint.com/personal/nguyentamquang_thaco_com_vn/Documents/1. CNTT VP HCM/01. QUAN TRI CNTT/0. DU AN CNTT/02. DU AN NHAN SU/HO SO DU AN/Mẫu bảng công - bảng lương/"/>
    </mc:Choice>
  </mc:AlternateContent>
  <xr:revisionPtr revIDLastSave="12" documentId="8_{6136F80A-884B-44D6-98C1-92873372DCEF}" xr6:coauthVersionLast="47" xr6:coauthVersionMax="47" xr10:uidLastSave="{00FE2CF6-2218-45E1-B284-E442C0CCBDD8}"/>
  <bookViews>
    <workbookView xWindow="-120" yWindow="-120" windowWidth="29040" windowHeight="15720" tabRatio="777" activeTab="6" xr2:uid="{00000000-000D-0000-FFFF-FFFF00000000}"/>
  </bookViews>
  <sheets>
    <sheet name="BANG LUONG VTĐB " sheetId="12" r:id="rId1"/>
    <sheet name="TAM UNG" sheetId="84" state="hidden" r:id="rId2"/>
    <sheet name="ngung viec" sheetId="75" state="hidden" r:id="rId3"/>
    <sheet name="Thu hang ky" sheetId="71" state="hidden" r:id="rId4"/>
    <sheet name="THUCHI" sheetId="2" r:id="rId5"/>
    <sheet name="ICB" sheetId="5" r:id="rId6"/>
    <sheet name="BAN LUONG TAU" sheetId="87" r:id="rId7"/>
  </sheets>
  <externalReferences>
    <externalReference r:id="rId8"/>
    <externalReference r:id="rId9"/>
    <externalReference r:id="rId10"/>
    <externalReference r:id="rId11"/>
  </externalReferences>
  <definedNames>
    <definedName name="\" hidden="1">#REF!</definedName>
    <definedName name="\\" localSheetId="6" hidden="1">{#N/A,#N/A,FALSE,"단축1";#N/A,#N/A,FALSE,"단축2";#N/A,#N/A,FALSE,"단축3";#N/A,#N/A,FALSE,"장축";#N/A,#N/A,FALSE,"4WD"}</definedName>
    <definedName name="\\" localSheetId="2" hidden="1">{#N/A,#N/A,FALSE,"단축1";#N/A,#N/A,FALSE,"단축2";#N/A,#N/A,FALSE,"단축3";#N/A,#N/A,FALSE,"장축";#N/A,#N/A,FALSE,"4WD"}</definedName>
    <definedName name="\\" localSheetId="1" hidden="1">{#N/A,#N/A,FALSE,"단축1";#N/A,#N/A,FALSE,"단축2";#N/A,#N/A,FALSE,"단축3";#N/A,#N/A,FALSE,"장축";#N/A,#N/A,FALSE,"4WD"}</definedName>
    <definedName name="\\" hidden="1">{#N/A,#N/A,FALSE,"단축1";#N/A,#N/A,FALSE,"단축2";#N/A,#N/A,FALSE,"단축3";#N/A,#N/A,FALSE,"장축";#N/A,#N/A,FALSE,"4WD"}</definedName>
    <definedName name="\0">#REF!</definedName>
    <definedName name="\a" localSheetId="2">#REF!</definedName>
    <definedName name="\a" localSheetId="1">#REF!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 localSheetId="0">#REF!</definedName>
    <definedName name="\T" localSheetId="5">#REF!</definedName>
    <definedName name="\T" localSheetId="2">#REF!</definedName>
    <definedName name="\T" localSheetId="1">#REF!</definedName>
    <definedName name="\T" localSheetId="4">#REF!</definedName>
    <definedName name="\T">#REF!</definedName>
    <definedName name="\z">#REF!</definedName>
    <definedName name="_">"SQRT"</definedName>
    <definedName name="_.._mik">#REF!</definedName>
    <definedName name="_?" localSheetId="1">#REF!</definedName>
    <definedName name="_?">#REF!</definedName>
    <definedName name="_??">#N/A</definedName>
    <definedName name="_??????" localSheetId="1">#REF!</definedName>
    <definedName name="_??????">#REF!</definedName>
    <definedName name="_?1">#N/A</definedName>
    <definedName name="_?271">#N/A</definedName>
    <definedName name="_?춑_TOTAL">#N/A</definedName>
    <definedName name="_?춮t2">#N/A</definedName>
    <definedName name="__?">#N/A</definedName>
    <definedName name="__??">#N/A</definedName>
    <definedName name="__??????" localSheetId="1">#REF!</definedName>
    <definedName name="__??????">#REF!</definedName>
    <definedName name="__?1">#N/A</definedName>
    <definedName name="__?271">#N/A</definedName>
    <definedName name="___?" localSheetId="0">#REF!</definedName>
    <definedName name="___?" localSheetId="5">#REF!</definedName>
    <definedName name="___?" localSheetId="2">#REF!</definedName>
    <definedName name="___?" localSheetId="1">#REF!</definedName>
    <definedName name="___?" localSheetId="4">#REF!</definedName>
    <definedName name="___?">#REF!</definedName>
    <definedName name="___??????" localSheetId="0">#REF!</definedName>
    <definedName name="___??????" localSheetId="5">#REF!</definedName>
    <definedName name="___??????" localSheetId="2">#REF!</definedName>
    <definedName name="___??????" localSheetId="1">#REF!</definedName>
    <definedName name="___??????" localSheetId="4">#REF!</definedName>
    <definedName name="___??????">#REF!</definedName>
    <definedName name="____________________________________NSO2" localSheetId="6" hidden="1">{"'Sheet1'!$L$16"}</definedName>
    <definedName name="____________________________________NSO2" localSheetId="2" hidden="1">{"'Sheet1'!$L$16"}</definedName>
    <definedName name="____________________________________NSO2" localSheetId="1" hidden="1">{"'Sheet1'!$L$16"}</definedName>
    <definedName name="____________________________________NSO2" hidden="1">{"'Sheet1'!$L$16"}</definedName>
    <definedName name="___________________________________C45_EXC_M">#REF!</definedName>
    <definedName name="___________________________________NSO2" localSheetId="6" hidden="1">{"'Sheet1'!$L$16"}</definedName>
    <definedName name="___________________________________NSO2" localSheetId="5" hidden="1">{"'Sheet1'!$L$16"}</definedName>
    <definedName name="___________________________________NSO2" localSheetId="2" hidden="1">{"'Sheet1'!$L$16"}</definedName>
    <definedName name="___________________________________NSO2" localSheetId="1" hidden="1">{"'Sheet1'!$L$16"}</definedName>
    <definedName name="___________________________________NSO2" localSheetId="3" hidden="1">{"'Sheet1'!$L$16"}</definedName>
    <definedName name="___________________________________NSO2" localSheetId="4" hidden="1">{"'Sheet1'!$L$16"}</definedName>
    <definedName name="___________________________________NSO2" hidden="1">{"'Sheet1'!$L$16"}</definedName>
    <definedName name="__________________________________C45_EXC_M">#REF!</definedName>
    <definedName name="__________________________________NSO2" localSheetId="6" hidden="1">{"'Sheet1'!$L$16"}</definedName>
    <definedName name="__________________________________NSO2" localSheetId="5" hidden="1">{"'Sheet1'!$L$16"}</definedName>
    <definedName name="__________________________________NSO2" localSheetId="2" hidden="1">{"'Sheet1'!$L$16"}</definedName>
    <definedName name="__________________________________NSO2" localSheetId="1" hidden="1">{"'Sheet1'!$L$16"}</definedName>
    <definedName name="__________________________________NSO2" localSheetId="3" hidden="1">{"'Sheet1'!$L$16"}</definedName>
    <definedName name="__________________________________NSO2" localSheetId="4" hidden="1">{"'Sheet1'!$L$16"}</definedName>
    <definedName name="__________________________________NSO2" hidden="1">{"'Sheet1'!$L$16"}</definedName>
    <definedName name="_________________________________C45_EXC_M">#REF!</definedName>
    <definedName name="_________________________________NSO2" localSheetId="6" hidden="1">{"'Sheet1'!$L$16"}</definedName>
    <definedName name="_________________________________NSO2" localSheetId="5" hidden="1">{"'Sheet1'!$L$16"}</definedName>
    <definedName name="_________________________________NSO2" localSheetId="2" hidden="1">{"'Sheet1'!$L$16"}</definedName>
    <definedName name="_________________________________NSO2" localSheetId="1" hidden="1">{"'Sheet1'!$L$16"}</definedName>
    <definedName name="_________________________________NSO2" localSheetId="3" hidden="1">{"'Sheet1'!$L$16"}</definedName>
    <definedName name="_________________________________NSO2" localSheetId="4" hidden="1">{"'Sheet1'!$L$16"}</definedName>
    <definedName name="_________________________________NSO2" hidden="1">{"'Sheet1'!$L$16"}</definedName>
    <definedName name="________________________________C45_EXC_M">#REF!</definedName>
    <definedName name="________________________________NSO2" localSheetId="6" hidden="1">{"'Sheet1'!$L$16"}</definedName>
    <definedName name="________________________________NSO2" localSheetId="5" hidden="1">{"'Sheet1'!$L$16"}</definedName>
    <definedName name="________________________________NSO2" localSheetId="2" hidden="1">{"'Sheet1'!$L$16"}</definedName>
    <definedName name="________________________________NSO2" localSheetId="1" hidden="1">{"'Sheet1'!$L$16"}</definedName>
    <definedName name="________________________________NSO2" localSheetId="3" hidden="1">{"'Sheet1'!$L$16"}</definedName>
    <definedName name="________________________________NSO2" localSheetId="4" hidden="1">{"'Sheet1'!$L$16"}</definedName>
    <definedName name="________________________________NSO2" hidden="1">{"'Sheet1'!$L$16"}</definedName>
    <definedName name="_______________________________C45_EXC_M">#REF!</definedName>
    <definedName name="_______________________________NSO2" localSheetId="6" hidden="1">{"'Sheet1'!$L$16"}</definedName>
    <definedName name="_______________________________NSO2" localSheetId="5" hidden="1">{"'Sheet1'!$L$16"}</definedName>
    <definedName name="_______________________________NSO2" localSheetId="2" hidden="1">{"'Sheet1'!$L$16"}</definedName>
    <definedName name="_______________________________NSO2" localSheetId="1" hidden="1">{"'Sheet1'!$L$16"}</definedName>
    <definedName name="_______________________________NSO2" localSheetId="3" hidden="1">{"'Sheet1'!$L$16"}</definedName>
    <definedName name="_______________________________NSO2" localSheetId="4" hidden="1">{"'Sheet1'!$L$16"}</definedName>
    <definedName name="_______________________________NSO2" hidden="1">{"'Sheet1'!$L$16"}</definedName>
    <definedName name="______________________________C45_EXC_M">#REF!</definedName>
    <definedName name="______________________________NSO2" localSheetId="6" hidden="1">{"'Sheet1'!$L$16"}</definedName>
    <definedName name="______________________________NSO2" localSheetId="5" hidden="1">{"'Sheet1'!$L$16"}</definedName>
    <definedName name="______________________________NSO2" localSheetId="2" hidden="1">{"'Sheet1'!$L$16"}</definedName>
    <definedName name="______________________________NSO2" localSheetId="1" hidden="1">{"'Sheet1'!$L$16"}</definedName>
    <definedName name="______________________________NSO2" localSheetId="3" hidden="1">{"'Sheet1'!$L$16"}</definedName>
    <definedName name="______________________________NSO2" localSheetId="4" hidden="1">{"'Sheet1'!$L$16"}</definedName>
    <definedName name="______________________________NSO2" hidden="1">{"'Sheet1'!$L$16"}</definedName>
    <definedName name="______________________________PR1">#REF!</definedName>
    <definedName name="_____________________________C45_EXC_M">#REF!</definedName>
    <definedName name="_____________________________NSO2" localSheetId="6" hidden="1">{"'Sheet1'!$L$16"}</definedName>
    <definedName name="_____________________________NSO2" localSheetId="5" hidden="1">{"'Sheet1'!$L$16"}</definedName>
    <definedName name="_____________________________NSO2" localSheetId="2" hidden="1">{"'Sheet1'!$L$16"}</definedName>
    <definedName name="_____________________________NSO2" localSheetId="1" hidden="1">{"'Sheet1'!$L$16"}</definedName>
    <definedName name="_____________________________NSO2" localSheetId="3" hidden="1">{"'Sheet1'!$L$16"}</definedName>
    <definedName name="_____________________________NSO2" localSheetId="4" hidden="1">{"'Sheet1'!$L$16"}</definedName>
    <definedName name="_____________________________NSO2" hidden="1">{"'Sheet1'!$L$16"}</definedName>
    <definedName name="_____________________________PR1">#REF!</definedName>
    <definedName name="____________________________C45_EXC_M">#REF!</definedName>
    <definedName name="____________________________NSO2" localSheetId="6" hidden="1">{"'Sheet1'!$L$16"}</definedName>
    <definedName name="____________________________NSO2" localSheetId="5" hidden="1">{"'Sheet1'!$L$16"}</definedName>
    <definedName name="____________________________NSO2" localSheetId="2" hidden="1">{"'Sheet1'!$L$16"}</definedName>
    <definedName name="____________________________NSO2" localSheetId="1" hidden="1">{"'Sheet1'!$L$16"}</definedName>
    <definedName name="____________________________NSO2" localSheetId="3" hidden="1">{"'Sheet1'!$L$16"}</definedName>
    <definedName name="____________________________NSO2" localSheetId="4" hidden="1">{"'Sheet1'!$L$16"}</definedName>
    <definedName name="____________________________NSO2" hidden="1">{"'Sheet1'!$L$16"}</definedName>
    <definedName name="____________________________PR1">#REF!</definedName>
    <definedName name="___________________________C45_EXC_M">#REF!</definedName>
    <definedName name="___________________________NSO2" localSheetId="6" hidden="1">{"'Sheet1'!$L$16"}</definedName>
    <definedName name="___________________________NSO2" localSheetId="5" hidden="1">{"'Sheet1'!$L$16"}</definedName>
    <definedName name="___________________________NSO2" localSheetId="2" hidden="1">{"'Sheet1'!$L$16"}</definedName>
    <definedName name="___________________________NSO2" localSheetId="1" hidden="1">{"'Sheet1'!$L$16"}</definedName>
    <definedName name="___________________________NSO2" localSheetId="3" hidden="1">{"'Sheet1'!$L$16"}</definedName>
    <definedName name="___________________________NSO2" localSheetId="4" hidden="1">{"'Sheet1'!$L$16"}</definedName>
    <definedName name="___________________________NSO2" hidden="1">{"'Sheet1'!$L$16"}</definedName>
    <definedName name="___________________________PR1">#REF!</definedName>
    <definedName name="__________________________C45_EXC_M">#REF!</definedName>
    <definedName name="__________________________NSO2" localSheetId="6" hidden="1">{"'Sheet1'!$L$16"}</definedName>
    <definedName name="__________________________NSO2" localSheetId="5" hidden="1">{"'Sheet1'!$L$16"}</definedName>
    <definedName name="__________________________NSO2" localSheetId="2" hidden="1">{"'Sheet1'!$L$16"}</definedName>
    <definedName name="__________________________NSO2" localSheetId="1" hidden="1">{"'Sheet1'!$L$16"}</definedName>
    <definedName name="__________________________NSO2" localSheetId="3" hidden="1">{"'Sheet1'!$L$16"}</definedName>
    <definedName name="__________________________NSO2" localSheetId="4" hidden="1">{"'Sheet1'!$L$16"}</definedName>
    <definedName name="__________________________NSO2" hidden="1">{"'Sheet1'!$L$16"}</definedName>
    <definedName name="__________________________PR1">#REF!</definedName>
    <definedName name="_________________________C45_EXC_M">#REF!</definedName>
    <definedName name="_________________________NSO2" localSheetId="6" hidden="1">{"'Sheet1'!$L$16"}</definedName>
    <definedName name="_________________________NSO2" localSheetId="5" hidden="1">{"'Sheet1'!$L$16"}</definedName>
    <definedName name="_________________________NSO2" localSheetId="2" hidden="1">{"'Sheet1'!$L$16"}</definedName>
    <definedName name="_________________________NSO2" localSheetId="1" hidden="1">{"'Sheet1'!$L$16"}</definedName>
    <definedName name="_________________________NSO2" localSheetId="3" hidden="1">{"'Sheet1'!$L$16"}</definedName>
    <definedName name="_________________________NSO2" localSheetId="4" hidden="1">{"'Sheet1'!$L$16"}</definedName>
    <definedName name="_________________________NSO2" hidden="1">{"'Sheet1'!$L$16"}</definedName>
    <definedName name="_________________________PR1">#REF!</definedName>
    <definedName name="________________________C45_EXC_M">#REF!</definedName>
    <definedName name="________________________NSO2" localSheetId="6" hidden="1">{"'Sheet1'!$L$16"}</definedName>
    <definedName name="________________________NSO2" localSheetId="5" hidden="1">{"'Sheet1'!$L$16"}</definedName>
    <definedName name="________________________NSO2" localSheetId="2" hidden="1">{"'Sheet1'!$L$16"}</definedName>
    <definedName name="________________________NSO2" localSheetId="1" hidden="1">{"'Sheet1'!$L$16"}</definedName>
    <definedName name="________________________NSO2" localSheetId="3" hidden="1">{"'Sheet1'!$L$16"}</definedName>
    <definedName name="________________________NSO2" localSheetId="4" hidden="1">{"'Sheet1'!$L$16"}</definedName>
    <definedName name="________________________NSO2" hidden="1">{"'Sheet1'!$L$16"}</definedName>
    <definedName name="________________________PR1">#REF!</definedName>
    <definedName name="_______________________C45_EXC_M">#REF!</definedName>
    <definedName name="_______________________f5" localSheetId="6" hidden="1">{"'Sheet1'!$L$16"}</definedName>
    <definedName name="_______________________f5" localSheetId="2" hidden="1">{"'Sheet1'!$L$16"}</definedName>
    <definedName name="_______________________f5" localSheetId="1" hidden="1">{"'Sheet1'!$L$16"}</definedName>
    <definedName name="_______________________f5" hidden="1">{"'Sheet1'!$L$16"}</definedName>
    <definedName name="_______________________NSO2" localSheetId="6" hidden="1">{"'Sheet1'!$L$16"}</definedName>
    <definedName name="_______________________NSO2" localSheetId="5" hidden="1">{"'Sheet1'!$L$16"}</definedName>
    <definedName name="_______________________NSO2" localSheetId="2" hidden="1">{"'Sheet1'!$L$16"}</definedName>
    <definedName name="_______________________NSO2" localSheetId="1" hidden="1">{"'Sheet1'!$L$16"}</definedName>
    <definedName name="_______________________NSO2" localSheetId="3" hidden="1">{"'Sheet1'!$L$16"}</definedName>
    <definedName name="_______________________NSO2" localSheetId="4" hidden="1">{"'Sheet1'!$L$16"}</definedName>
    <definedName name="_______________________NSO2" hidden="1">{"'Sheet1'!$L$16"}</definedName>
    <definedName name="_______________________PR1">#REF!</definedName>
    <definedName name="______________________C45_EXC_M">#REF!</definedName>
    <definedName name="______________________f5" localSheetId="6" hidden="1">{"'Sheet1'!$L$16"}</definedName>
    <definedName name="______________________f5" localSheetId="2" hidden="1">{"'Sheet1'!$L$16"}</definedName>
    <definedName name="______________________f5" localSheetId="1" hidden="1">{"'Sheet1'!$L$16"}</definedName>
    <definedName name="______________________f5" hidden="1">{"'Sheet1'!$L$16"}</definedName>
    <definedName name="______________________NSO2" localSheetId="6" hidden="1">{"'Sheet1'!$L$16"}</definedName>
    <definedName name="______________________NSO2" localSheetId="5" hidden="1">{"'Sheet1'!$L$16"}</definedName>
    <definedName name="______________________NSO2" localSheetId="2" hidden="1">{"'Sheet1'!$L$16"}</definedName>
    <definedName name="______________________NSO2" localSheetId="1" hidden="1">{"'Sheet1'!$L$16"}</definedName>
    <definedName name="______________________NSO2" localSheetId="3" hidden="1">{"'Sheet1'!$L$16"}</definedName>
    <definedName name="______________________NSO2" localSheetId="4" hidden="1">{"'Sheet1'!$L$16"}</definedName>
    <definedName name="______________________NSO2" hidden="1">{"'Sheet1'!$L$16"}</definedName>
    <definedName name="______________________PR1">#REF!</definedName>
    <definedName name="_____________________C45_EXC_M">#REF!</definedName>
    <definedName name="_____________________f5" localSheetId="6" hidden="1">{"'Sheet1'!$L$16"}</definedName>
    <definedName name="_____________________f5" localSheetId="2" hidden="1">{"'Sheet1'!$L$16"}</definedName>
    <definedName name="_____________________f5" localSheetId="1" hidden="1">{"'Sheet1'!$L$16"}</definedName>
    <definedName name="_____________________f5" hidden="1">{"'Sheet1'!$L$16"}</definedName>
    <definedName name="_____________________LX1050">#REF!</definedName>
    <definedName name="_____________________NSO2" localSheetId="6" hidden="1">{"'Sheet1'!$L$16"}</definedName>
    <definedName name="_____________________NSO2" localSheetId="5" hidden="1">{"'Sheet1'!$L$16"}</definedName>
    <definedName name="_____________________NSO2" localSheetId="2" hidden="1">{"'Sheet1'!$L$16"}</definedName>
    <definedName name="_____________________NSO2" localSheetId="1" hidden="1">{"'Sheet1'!$L$16"}</definedName>
    <definedName name="_____________________NSO2" localSheetId="3" hidden="1">{"'Sheet1'!$L$16"}</definedName>
    <definedName name="_____________________NSO2" localSheetId="4" hidden="1">{"'Sheet1'!$L$16"}</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localSheetId="6" hidden="1">{"'Sheet1'!$L$16"}</definedName>
    <definedName name="____________________f5" localSheetId="2" hidden="1">{"'Sheet1'!$L$16"}</definedName>
    <definedName name="____________________f5" localSheetId="1" hidden="1">{"'Sheet1'!$L$16"}</definedName>
    <definedName name="____________________f5" hidden="1">{"'Sheet1'!$L$16"}</definedName>
    <definedName name="____________________LX1050">#REF!</definedName>
    <definedName name="____________________NSO2" localSheetId="6" hidden="1">{"'Sheet1'!$L$16"}</definedName>
    <definedName name="____________________NSO2" localSheetId="5" hidden="1">{"'Sheet1'!$L$16"}</definedName>
    <definedName name="____________________NSO2" localSheetId="2" hidden="1">{"'Sheet1'!$L$16"}</definedName>
    <definedName name="____________________NSO2" localSheetId="1" hidden="1">{"'Sheet1'!$L$16"}</definedName>
    <definedName name="____________________NSO2" localSheetId="3" hidden="1">{"'Sheet1'!$L$16"}</definedName>
    <definedName name="____________________NSO2" localSheetId="4" hidden="1">{"'Sheet1'!$L$16"}</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localSheetId="6" hidden="1">{"'Sheet1'!$L$16"}</definedName>
    <definedName name="___________________f5" localSheetId="2" hidden="1">{"'Sheet1'!$L$16"}</definedName>
    <definedName name="___________________f5" localSheetId="1" hidden="1">{"'Sheet1'!$L$16"}</definedName>
    <definedName name="___________________f5" hidden="1">{"'Sheet1'!$L$16"}</definedName>
    <definedName name="___________________LX1050">#REF!</definedName>
    <definedName name="___________________NSO2" localSheetId="6" hidden="1">{"'Sheet1'!$L$16"}</definedName>
    <definedName name="___________________NSO2" localSheetId="5" hidden="1">{"'Sheet1'!$L$16"}</definedName>
    <definedName name="___________________NSO2" localSheetId="2" hidden="1">{"'Sheet1'!$L$16"}</definedName>
    <definedName name="___________________NSO2" localSheetId="1" hidden="1">{"'Sheet1'!$L$16"}</definedName>
    <definedName name="___________________NSO2" localSheetId="3" hidden="1">{"'Sheet1'!$L$16"}</definedName>
    <definedName name="___________________NSO2" localSheetId="4" hidden="1">{"'Sheet1'!$L$16"}</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localSheetId="6" hidden="1">{"'Sheet1'!$L$16"}</definedName>
    <definedName name="__________________f5" localSheetId="2" hidden="1">{"'Sheet1'!$L$16"}</definedName>
    <definedName name="__________________f5" localSheetId="1" hidden="1">{"'Sheet1'!$L$16"}</definedName>
    <definedName name="__________________f5" hidden="1">{"'Sheet1'!$L$16"}</definedName>
    <definedName name="__________________LPS2" localSheetId="6" hidden="1">{#N/A,#N/A,FALSE,"단축1";#N/A,#N/A,FALSE,"단축2";#N/A,#N/A,FALSE,"단축3";#N/A,#N/A,FALSE,"장축";#N/A,#N/A,FALSE,"4WD"}</definedName>
    <definedName name="__________________LPS2" localSheetId="2" hidden="1">{#N/A,#N/A,FALSE,"단축1";#N/A,#N/A,FALSE,"단축2";#N/A,#N/A,FALSE,"단축3";#N/A,#N/A,FALSE,"장축";#N/A,#N/A,FALSE,"4WD"}</definedName>
    <definedName name="__________________LPS2" localSheetId="1" hidden="1">{#N/A,#N/A,FALSE,"단축1";#N/A,#N/A,FALSE,"단축2";#N/A,#N/A,FALSE,"단축3";#N/A,#N/A,FALSE,"장축";#N/A,#N/A,FALSE,"4WD"}</definedName>
    <definedName name="__________________LPS2" hidden="1">{#N/A,#N/A,FALSE,"단축1";#N/A,#N/A,FALSE,"단축2";#N/A,#N/A,FALSE,"단축3";#N/A,#N/A,FALSE,"장축";#N/A,#N/A,FALSE,"4WD"}</definedName>
    <definedName name="__________________LX1050">#REF!</definedName>
    <definedName name="__________________NPS2" localSheetId="6" hidden="1">{#N/A,#N/A,FALSE,"인원";#N/A,#N/A,FALSE,"비용2";#N/A,#N/A,FALSE,"비용1";#N/A,#N/A,FALSE,"비용";#N/A,#N/A,FALSE,"보증2";#N/A,#N/A,FALSE,"보증1";#N/A,#N/A,FALSE,"보증";#N/A,#N/A,FALSE,"손익1";#N/A,#N/A,FALSE,"손익";#N/A,#N/A,FALSE,"부서별매출";#N/A,#N/A,FALSE,"매출"}</definedName>
    <definedName name="__________________NPS2" localSheetId="2" hidden="1">{#N/A,#N/A,FALSE,"인원";#N/A,#N/A,FALSE,"비용2";#N/A,#N/A,FALSE,"비용1";#N/A,#N/A,FALSE,"비용";#N/A,#N/A,FALSE,"보증2";#N/A,#N/A,FALSE,"보증1";#N/A,#N/A,FALSE,"보증";#N/A,#N/A,FALSE,"손익1";#N/A,#N/A,FALSE,"손익";#N/A,#N/A,FALSE,"부서별매출";#N/A,#N/A,FALSE,"매출"}</definedName>
    <definedName name="__________________NPS2" localSheetId="1" hidden="1">{#N/A,#N/A,FALSE,"인원";#N/A,#N/A,FALSE,"비용2";#N/A,#N/A,FALSE,"비용1";#N/A,#N/A,FALSE,"비용";#N/A,#N/A,FALSE,"보증2";#N/A,#N/A,FALSE,"보증1";#N/A,#N/A,FALSE,"보증";#N/A,#N/A,FALSE,"손익1";#N/A,#N/A,FALSE,"손익";#N/A,#N/A,FALSE,"부서별매출";#N/A,#N/A,FALSE,"매출"}</definedName>
    <definedName name="__________________NPS2" hidden="1">{#N/A,#N/A,FALSE,"인원";#N/A,#N/A,FALSE,"비용2";#N/A,#N/A,FALSE,"비용1";#N/A,#N/A,FALSE,"비용";#N/A,#N/A,FALSE,"보증2";#N/A,#N/A,FALSE,"보증1";#N/A,#N/A,FALSE,"보증";#N/A,#N/A,FALSE,"손익1";#N/A,#N/A,FALSE,"손익";#N/A,#N/A,FALSE,"부서별매출";#N/A,#N/A,FALSE,"매출"}</definedName>
    <definedName name="__________________NSO2" localSheetId="6" hidden="1">{"'Sheet1'!$L$16"}</definedName>
    <definedName name="__________________NSO2" localSheetId="5" hidden="1">{"'Sheet1'!$L$16"}</definedName>
    <definedName name="__________________NSO2" localSheetId="2" hidden="1">{"'Sheet1'!$L$16"}</definedName>
    <definedName name="__________________NSO2" localSheetId="1" hidden="1">{"'Sheet1'!$L$16"}</definedName>
    <definedName name="__________________NSO2" localSheetId="3" hidden="1">{"'Sheet1'!$L$16"}</definedName>
    <definedName name="__________________NSO2" localSheetId="4" hidden="1">{"'Sheet1'!$L$16"}</definedName>
    <definedName name="__________________NSO2" hidden="1">{"'Sheet1'!$L$16"}</definedName>
    <definedName name="__________________PR1">#REF!</definedName>
    <definedName name="__________________RO400">#REF!</definedName>
    <definedName name="__________________T2" localSheetId="6" hidden="1">{#N/A,#N/A,FALSE,"단축1";#N/A,#N/A,FALSE,"단축2";#N/A,#N/A,FALSE,"단축3";#N/A,#N/A,FALSE,"장축";#N/A,#N/A,FALSE,"4WD"}</definedName>
    <definedName name="__________________T2" localSheetId="2" hidden="1">{#N/A,#N/A,FALSE,"단축1";#N/A,#N/A,FALSE,"단축2";#N/A,#N/A,FALSE,"단축3";#N/A,#N/A,FALSE,"장축";#N/A,#N/A,FALSE,"4WD"}</definedName>
    <definedName name="__________________T2" localSheetId="1" hidden="1">{#N/A,#N/A,FALSE,"단축1";#N/A,#N/A,FALSE,"단축2";#N/A,#N/A,FALSE,"단축3";#N/A,#N/A,FALSE,"장축";#N/A,#N/A,FALSE,"4WD"}</definedName>
    <definedName name="__________________T2" hidden="1">{#N/A,#N/A,FALSE,"단축1";#N/A,#N/A,FALSE,"단축2";#N/A,#N/A,FALSE,"단축3";#N/A,#N/A,FALSE,"장축";#N/A,#N/A,FALSE,"4WD"}</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localSheetId="6" hidden="1">{"'Sheet1'!$L$16"}</definedName>
    <definedName name="_________________f5" localSheetId="2" hidden="1">{"'Sheet1'!$L$16"}</definedName>
    <definedName name="_________________f5" localSheetId="1" hidden="1">{"'Sheet1'!$L$16"}</definedName>
    <definedName name="_________________f5" hidden="1">{"'Sheet1'!$L$16"}</definedName>
    <definedName name="_________________LPS2" localSheetId="6" hidden="1">{#N/A,#N/A,FALSE,"단축1";#N/A,#N/A,FALSE,"단축2";#N/A,#N/A,FALSE,"단축3";#N/A,#N/A,FALSE,"장축";#N/A,#N/A,FALSE,"4WD"}</definedName>
    <definedName name="_________________LPS2" localSheetId="5" hidden="1">{#N/A,#N/A,FALSE,"단축1";#N/A,#N/A,FALSE,"단축2";#N/A,#N/A,FALSE,"단축3";#N/A,#N/A,FALSE,"장축";#N/A,#N/A,FALSE,"4WD"}</definedName>
    <definedName name="_________________LPS2" localSheetId="2" hidden="1">{#N/A,#N/A,FALSE,"단축1";#N/A,#N/A,FALSE,"단축2";#N/A,#N/A,FALSE,"단축3";#N/A,#N/A,FALSE,"장축";#N/A,#N/A,FALSE,"4WD"}</definedName>
    <definedName name="_________________LPS2" localSheetId="1" hidden="1">{#N/A,#N/A,FALSE,"단축1";#N/A,#N/A,FALSE,"단축2";#N/A,#N/A,FALSE,"단축3";#N/A,#N/A,FALSE,"장축";#N/A,#N/A,FALSE,"4WD"}</definedName>
    <definedName name="_________________LPS2" localSheetId="3" hidden="1">{#N/A,#N/A,FALSE,"단축1";#N/A,#N/A,FALSE,"단축2";#N/A,#N/A,FALSE,"단축3";#N/A,#N/A,FALSE,"장축";#N/A,#N/A,FALSE,"4WD"}</definedName>
    <definedName name="_________________LPS2" localSheetId="4" hidden="1">{#N/A,#N/A,FALSE,"단축1";#N/A,#N/A,FALSE,"단축2";#N/A,#N/A,FALSE,"단축3";#N/A,#N/A,FALSE,"장축";#N/A,#N/A,FALSE,"4WD"}</definedName>
    <definedName name="_________________LPS2" hidden="1">{#N/A,#N/A,FALSE,"단축1";#N/A,#N/A,FALSE,"단축2";#N/A,#N/A,FALSE,"단축3";#N/A,#N/A,FALSE,"장축";#N/A,#N/A,FALSE,"4WD"}</definedName>
    <definedName name="_________________LX1050">#REF!</definedName>
    <definedName name="_________________NPS2" localSheetId="6" hidden="1">{#N/A,#N/A,FALSE,"인원";#N/A,#N/A,FALSE,"비용2";#N/A,#N/A,FALSE,"비용1";#N/A,#N/A,FALSE,"비용";#N/A,#N/A,FALSE,"보증2";#N/A,#N/A,FALSE,"보증1";#N/A,#N/A,FALSE,"보증";#N/A,#N/A,FALSE,"손익1";#N/A,#N/A,FALSE,"손익";#N/A,#N/A,FALSE,"부서별매출";#N/A,#N/A,FALSE,"매출"}</definedName>
    <definedName name="_________________NPS2" localSheetId="5" hidden="1">{#N/A,#N/A,FALSE,"인원";#N/A,#N/A,FALSE,"비용2";#N/A,#N/A,FALSE,"비용1";#N/A,#N/A,FALSE,"비용";#N/A,#N/A,FALSE,"보증2";#N/A,#N/A,FALSE,"보증1";#N/A,#N/A,FALSE,"보증";#N/A,#N/A,FALSE,"손익1";#N/A,#N/A,FALSE,"손익";#N/A,#N/A,FALSE,"부서별매출";#N/A,#N/A,FALSE,"매출"}</definedName>
    <definedName name="_________________NPS2" localSheetId="2" hidden="1">{#N/A,#N/A,FALSE,"인원";#N/A,#N/A,FALSE,"비용2";#N/A,#N/A,FALSE,"비용1";#N/A,#N/A,FALSE,"비용";#N/A,#N/A,FALSE,"보증2";#N/A,#N/A,FALSE,"보증1";#N/A,#N/A,FALSE,"보증";#N/A,#N/A,FALSE,"손익1";#N/A,#N/A,FALSE,"손익";#N/A,#N/A,FALSE,"부서별매출";#N/A,#N/A,FALSE,"매출"}</definedName>
    <definedName name="_________________NPS2" localSheetId="1" hidden="1">{#N/A,#N/A,FALSE,"인원";#N/A,#N/A,FALSE,"비용2";#N/A,#N/A,FALSE,"비용1";#N/A,#N/A,FALSE,"비용";#N/A,#N/A,FALSE,"보증2";#N/A,#N/A,FALSE,"보증1";#N/A,#N/A,FALSE,"보증";#N/A,#N/A,FALSE,"손익1";#N/A,#N/A,FALSE,"손익";#N/A,#N/A,FALSE,"부서별매출";#N/A,#N/A,FALSE,"매출"}</definedName>
    <definedName name="_________________NPS2" localSheetId="3" hidden="1">{#N/A,#N/A,FALSE,"인원";#N/A,#N/A,FALSE,"비용2";#N/A,#N/A,FALSE,"비용1";#N/A,#N/A,FALSE,"비용";#N/A,#N/A,FALSE,"보증2";#N/A,#N/A,FALSE,"보증1";#N/A,#N/A,FALSE,"보증";#N/A,#N/A,FALSE,"손익1";#N/A,#N/A,FALSE,"손익";#N/A,#N/A,FALSE,"부서별매출";#N/A,#N/A,FALSE,"매출"}</definedName>
    <definedName name="_________________NPS2" localSheetId="4" hidden="1">{#N/A,#N/A,FALSE,"인원";#N/A,#N/A,FALSE,"비용2";#N/A,#N/A,FALSE,"비용1";#N/A,#N/A,FALSE,"비용";#N/A,#N/A,FALSE,"보증2";#N/A,#N/A,FALSE,"보증1";#N/A,#N/A,FALSE,"보증";#N/A,#N/A,FALSE,"손익1";#N/A,#N/A,FALSE,"손익";#N/A,#N/A,FALSE,"부서별매출";#N/A,#N/A,FALSE,"매출"}</definedName>
    <definedName name="_________________NPS2" hidden="1">{#N/A,#N/A,FALSE,"인원";#N/A,#N/A,FALSE,"비용2";#N/A,#N/A,FALSE,"비용1";#N/A,#N/A,FALSE,"비용";#N/A,#N/A,FALSE,"보증2";#N/A,#N/A,FALSE,"보증1";#N/A,#N/A,FALSE,"보증";#N/A,#N/A,FALSE,"손익1";#N/A,#N/A,FALSE,"손익";#N/A,#N/A,FALSE,"부서별매출";#N/A,#N/A,FALSE,"매출"}</definedName>
    <definedName name="_________________NSO2" localSheetId="6" hidden="1">{"'Sheet1'!$L$16"}</definedName>
    <definedName name="_________________NSO2" localSheetId="5" hidden="1">{"'Sheet1'!$L$16"}</definedName>
    <definedName name="_________________NSO2" localSheetId="2" hidden="1">{"'Sheet1'!$L$16"}</definedName>
    <definedName name="_________________NSO2" localSheetId="1" hidden="1">{"'Sheet1'!$L$16"}</definedName>
    <definedName name="_________________NSO2" localSheetId="3" hidden="1">{"'Sheet1'!$L$16"}</definedName>
    <definedName name="_________________NSO2" localSheetId="4" hidden="1">{"'Sheet1'!$L$16"}</definedName>
    <definedName name="_________________NSO2" hidden="1">{"'Sheet1'!$L$16"}</definedName>
    <definedName name="_________________PR1">#REF!</definedName>
    <definedName name="_________________RO400">#REF!</definedName>
    <definedName name="_________________T2" localSheetId="6" hidden="1">{#N/A,#N/A,FALSE,"단축1";#N/A,#N/A,FALSE,"단축2";#N/A,#N/A,FALSE,"단축3";#N/A,#N/A,FALSE,"장축";#N/A,#N/A,FALSE,"4WD"}</definedName>
    <definedName name="_________________T2" localSheetId="5" hidden="1">{#N/A,#N/A,FALSE,"단축1";#N/A,#N/A,FALSE,"단축2";#N/A,#N/A,FALSE,"단축3";#N/A,#N/A,FALSE,"장축";#N/A,#N/A,FALSE,"4WD"}</definedName>
    <definedName name="_________________T2" localSheetId="2" hidden="1">{#N/A,#N/A,FALSE,"단축1";#N/A,#N/A,FALSE,"단축2";#N/A,#N/A,FALSE,"단축3";#N/A,#N/A,FALSE,"장축";#N/A,#N/A,FALSE,"4WD"}</definedName>
    <definedName name="_________________T2" localSheetId="1" hidden="1">{#N/A,#N/A,FALSE,"단축1";#N/A,#N/A,FALSE,"단축2";#N/A,#N/A,FALSE,"단축3";#N/A,#N/A,FALSE,"장축";#N/A,#N/A,FALSE,"4WD"}</definedName>
    <definedName name="_________________T2" localSheetId="3" hidden="1">{#N/A,#N/A,FALSE,"단축1";#N/A,#N/A,FALSE,"단축2";#N/A,#N/A,FALSE,"단축3";#N/A,#N/A,FALSE,"장축";#N/A,#N/A,FALSE,"4WD"}</definedName>
    <definedName name="_________________T2" localSheetId="4" hidden="1">{#N/A,#N/A,FALSE,"단축1";#N/A,#N/A,FALSE,"단축2";#N/A,#N/A,FALSE,"단축3";#N/A,#N/A,FALSE,"장축";#N/A,#N/A,FALSE,"4WD"}</definedName>
    <definedName name="_________________T2" hidden="1">{#N/A,#N/A,FALSE,"단축1";#N/A,#N/A,FALSE,"단축2";#N/A,#N/A,FALSE,"단축3";#N/A,#N/A,FALSE,"장축";#N/A,#N/A,FALSE,"4WD"}</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localSheetId="6" hidden="1">{"'Sheet1'!$L$16"}</definedName>
    <definedName name="________________f5" localSheetId="2" hidden="1">{"'Sheet1'!$L$16"}</definedName>
    <definedName name="________________f5" localSheetId="1" hidden="1">{"'Sheet1'!$L$16"}</definedName>
    <definedName name="________________f5" hidden="1">{"'Sheet1'!$L$16"}</definedName>
    <definedName name="________________LPS2" localSheetId="6" hidden="1">{#N/A,#N/A,FALSE,"단축1";#N/A,#N/A,FALSE,"단축2";#N/A,#N/A,FALSE,"단축3";#N/A,#N/A,FALSE,"장축";#N/A,#N/A,FALSE,"4WD"}</definedName>
    <definedName name="________________LPS2" localSheetId="5" hidden="1">{#N/A,#N/A,FALSE,"단축1";#N/A,#N/A,FALSE,"단축2";#N/A,#N/A,FALSE,"단축3";#N/A,#N/A,FALSE,"장축";#N/A,#N/A,FALSE,"4WD"}</definedName>
    <definedName name="________________LPS2" localSheetId="2" hidden="1">{#N/A,#N/A,FALSE,"단축1";#N/A,#N/A,FALSE,"단축2";#N/A,#N/A,FALSE,"단축3";#N/A,#N/A,FALSE,"장축";#N/A,#N/A,FALSE,"4WD"}</definedName>
    <definedName name="________________LPS2" localSheetId="1" hidden="1">{#N/A,#N/A,FALSE,"단축1";#N/A,#N/A,FALSE,"단축2";#N/A,#N/A,FALSE,"단축3";#N/A,#N/A,FALSE,"장축";#N/A,#N/A,FALSE,"4WD"}</definedName>
    <definedName name="________________LPS2" localSheetId="3" hidden="1">{#N/A,#N/A,FALSE,"단축1";#N/A,#N/A,FALSE,"단축2";#N/A,#N/A,FALSE,"단축3";#N/A,#N/A,FALSE,"장축";#N/A,#N/A,FALSE,"4WD"}</definedName>
    <definedName name="________________LPS2" localSheetId="4" hidden="1">{#N/A,#N/A,FALSE,"단축1";#N/A,#N/A,FALSE,"단축2";#N/A,#N/A,FALSE,"단축3";#N/A,#N/A,FALSE,"장축";#N/A,#N/A,FALSE,"4WD"}</definedName>
    <definedName name="________________LPS2" hidden="1">{#N/A,#N/A,FALSE,"단축1";#N/A,#N/A,FALSE,"단축2";#N/A,#N/A,FALSE,"단축3";#N/A,#N/A,FALSE,"장축";#N/A,#N/A,FALSE,"4WD"}</definedName>
    <definedName name="________________LX1050">#REF!</definedName>
    <definedName name="________________NPS2" localSheetId="6" hidden="1">{#N/A,#N/A,FALSE,"인원";#N/A,#N/A,FALSE,"비용2";#N/A,#N/A,FALSE,"비용1";#N/A,#N/A,FALSE,"비용";#N/A,#N/A,FALSE,"보증2";#N/A,#N/A,FALSE,"보증1";#N/A,#N/A,FALSE,"보증";#N/A,#N/A,FALSE,"손익1";#N/A,#N/A,FALSE,"손익";#N/A,#N/A,FALSE,"부서별매출";#N/A,#N/A,FALSE,"매출"}</definedName>
    <definedName name="________________NPS2" localSheetId="5" hidden="1">{#N/A,#N/A,FALSE,"인원";#N/A,#N/A,FALSE,"비용2";#N/A,#N/A,FALSE,"비용1";#N/A,#N/A,FALSE,"비용";#N/A,#N/A,FALSE,"보증2";#N/A,#N/A,FALSE,"보증1";#N/A,#N/A,FALSE,"보증";#N/A,#N/A,FALSE,"손익1";#N/A,#N/A,FALSE,"손익";#N/A,#N/A,FALSE,"부서별매출";#N/A,#N/A,FALSE,"매출"}</definedName>
    <definedName name="________________NPS2" localSheetId="2" hidden="1">{#N/A,#N/A,FALSE,"인원";#N/A,#N/A,FALSE,"비용2";#N/A,#N/A,FALSE,"비용1";#N/A,#N/A,FALSE,"비용";#N/A,#N/A,FALSE,"보증2";#N/A,#N/A,FALSE,"보증1";#N/A,#N/A,FALSE,"보증";#N/A,#N/A,FALSE,"손익1";#N/A,#N/A,FALSE,"손익";#N/A,#N/A,FALSE,"부서별매출";#N/A,#N/A,FALSE,"매출"}</definedName>
    <definedName name="________________NPS2" localSheetId="1" hidden="1">{#N/A,#N/A,FALSE,"인원";#N/A,#N/A,FALSE,"비용2";#N/A,#N/A,FALSE,"비용1";#N/A,#N/A,FALSE,"비용";#N/A,#N/A,FALSE,"보증2";#N/A,#N/A,FALSE,"보증1";#N/A,#N/A,FALSE,"보증";#N/A,#N/A,FALSE,"손익1";#N/A,#N/A,FALSE,"손익";#N/A,#N/A,FALSE,"부서별매출";#N/A,#N/A,FALSE,"매출"}</definedName>
    <definedName name="________________NPS2" localSheetId="3" hidden="1">{#N/A,#N/A,FALSE,"인원";#N/A,#N/A,FALSE,"비용2";#N/A,#N/A,FALSE,"비용1";#N/A,#N/A,FALSE,"비용";#N/A,#N/A,FALSE,"보증2";#N/A,#N/A,FALSE,"보증1";#N/A,#N/A,FALSE,"보증";#N/A,#N/A,FALSE,"손익1";#N/A,#N/A,FALSE,"손익";#N/A,#N/A,FALSE,"부서별매출";#N/A,#N/A,FALSE,"매출"}</definedName>
    <definedName name="________________NPS2" localSheetId="4" hidden="1">{#N/A,#N/A,FALSE,"인원";#N/A,#N/A,FALSE,"비용2";#N/A,#N/A,FALSE,"비용1";#N/A,#N/A,FALSE,"비용";#N/A,#N/A,FALSE,"보증2";#N/A,#N/A,FALSE,"보증1";#N/A,#N/A,FALSE,"보증";#N/A,#N/A,FALSE,"손익1";#N/A,#N/A,FALSE,"손익";#N/A,#N/A,FALSE,"부서별매출";#N/A,#N/A,FALSE,"매출"}</definedName>
    <definedName name="________________NPS2" hidden="1">{#N/A,#N/A,FALSE,"인원";#N/A,#N/A,FALSE,"비용2";#N/A,#N/A,FALSE,"비용1";#N/A,#N/A,FALSE,"비용";#N/A,#N/A,FALSE,"보증2";#N/A,#N/A,FALSE,"보증1";#N/A,#N/A,FALSE,"보증";#N/A,#N/A,FALSE,"손익1";#N/A,#N/A,FALSE,"손익";#N/A,#N/A,FALSE,"부서별매출";#N/A,#N/A,FALSE,"매출"}</definedName>
    <definedName name="________________NSO2" localSheetId="6" hidden="1">{"'Sheet1'!$L$16"}</definedName>
    <definedName name="________________NSO2" localSheetId="5" hidden="1">{"'Sheet1'!$L$16"}</definedName>
    <definedName name="________________NSO2" localSheetId="2" hidden="1">{"'Sheet1'!$L$16"}</definedName>
    <definedName name="________________NSO2" localSheetId="1" hidden="1">{"'Sheet1'!$L$16"}</definedName>
    <definedName name="________________NSO2" localSheetId="3" hidden="1">{"'Sheet1'!$L$16"}</definedName>
    <definedName name="________________NSO2" localSheetId="4" hidden="1">{"'Sheet1'!$L$16"}</definedName>
    <definedName name="________________NSO2" hidden="1">{"'Sheet1'!$L$16"}</definedName>
    <definedName name="________________PR1">#REF!</definedName>
    <definedName name="________________RO400">#REF!</definedName>
    <definedName name="________________T2" localSheetId="6" hidden="1">{#N/A,#N/A,FALSE,"단축1";#N/A,#N/A,FALSE,"단축2";#N/A,#N/A,FALSE,"단축3";#N/A,#N/A,FALSE,"장축";#N/A,#N/A,FALSE,"4WD"}</definedName>
    <definedName name="________________T2" localSheetId="5" hidden="1">{#N/A,#N/A,FALSE,"단축1";#N/A,#N/A,FALSE,"단축2";#N/A,#N/A,FALSE,"단축3";#N/A,#N/A,FALSE,"장축";#N/A,#N/A,FALSE,"4WD"}</definedName>
    <definedName name="________________T2" localSheetId="2" hidden="1">{#N/A,#N/A,FALSE,"단축1";#N/A,#N/A,FALSE,"단축2";#N/A,#N/A,FALSE,"단축3";#N/A,#N/A,FALSE,"장축";#N/A,#N/A,FALSE,"4WD"}</definedName>
    <definedName name="________________T2" localSheetId="1" hidden="1">{#N/A,#N/A,FALSE,"단축1";#N/A,#N/A,FALSE,"단축2";#N/A,#N/A,FALSE,"단축3";#N/A,#N/A,FALSE,"장축";#N/A,#N/A,FALSE,"4WD"}</definedName>
    <definedName name="________________T2" localSheetId="3" hidden="1">{#N/A,#N/A,FALSE,"단축1";#N/A,#N/A,FALSE,"단축2";#N/A,#N/A,FALSE,"단축3";#N/A,#N/A,FALSE,"장축";#N/A,#N/A,FALSE,"4WD"}</definedName>
    <definedName name="________________T2" localSheetId="4" hidden="1">{#N/A,#N/A,FALSE,"단축1";#N/A,#N/A,FALSE,"단축2";#N/A,#N/A,FALSE,"단축3";#N/A,#N/A,FALSE,"장축";#N/A,#N/A,FALSE,"4WD"}</definedName>
    <definedName name="________________T2" hidden="1">{#N/A,#N/A,FALSE,"단축1";#N/A,#N/A,FALSE,"단축2";#N/A,#N/A,FALSE,"단축3";#N/A,#N/A,FALSE,"장축";#N/A,#N/A,FALSE,"4WD"}</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localSheetId="6" hidden="1">{"'Sheet1'!$L$16"}</definedName>
    <definedName name="_______________f5" localSheetId="2" hidden="1">{"'Sheet1'!$L$16"}</definedName>
    <definedName name="_______________f5" localSheetId="1" hidden="1">{"'Sheet1'!$L$16"}</definedName>
    <definedName name="_______________f5" hidden="1">{"'Sheet1'!$L$16"}</definedName>
    <definedName name="_______________LPS2" localSheetId="6" hidden="1">{#N/A,#N/A,FALSE,"단축1";#N/A,#N/A,FALSE,"단축2";#N/A,#N/A,FALSE,"단축3";#N/A,#N/A,FALSE,"장축";#N/A,#N/A,FALSE,"4WD"}</definedName>
    <definedName name="_______________LPS2" localSheetId="5" hidden="1">{#N/A,#N/A,FALSE,"단축1";#N/A,#N/A,FALSE,"단축2";#N/A,#N/A,FALSE,"단축3";#N/A,#N/A,FALSE,"장축";#N/A,#N/A,FALSE,"4WD"}</definedName>
    <definedName name="_______________LPS2" localSheetId="2" hidden="1">{#N/A,#N/A,FALSE,"단축1";#N/A,#N/A,FALSE,"단축2";#N/A,#N/A,FALSE,"단축3";#N/A,#N/A,FALSE,"장축";#N/A,#N/A,FALSE,"4WD"}</definedName>
    <definedName name="_______________LPS2" localSheetId="1" hidden="1">{#N/A,#N/A,FALSE,"단축1";#N/A,#N/A,FALSE,"단축2";#N/A,#N/A,FALSE,"단축3";#N/A,#N/A,FALSE,"장축";#N/A,#N/A,FALSE,"4WD"}</definedName>
    <definedName name="_______________LPS2" localSheetId="3" hidden="1">{#N/A,#N/A,FALSE,"단축1";#N/A,#N/A,FALSE,"단축2";#N/A,#N/A,FALSE,"단축3";#N/A,#N/A,FALSE,"장축";#N/A,#N/A,FALSE,"4WD"}</definedName>
    <definedName name="_______________LPS2" localSheetId="4" hidden="1">{#N/A,#N/A,FALSE,"단축1";#N/A,#N/A,FALSE,"단축2";#N/A,#N/A,FALSE,"단축3";#N/A,#N/A,FALSE,"장축";#N/A,#N/A,FALSE,"4WD"}</definedName>
    <definedName name="_______________LPS2" hidden="1">{#N/A,#N/A,FALSE,"단축1";#N/A,#N/A,FALSE,"단축2";#N/A,#N/A,FALSE,"단축3";#N/A,#N/A,FALSE,"장축";#N/A,#N/A,FALSE,"4WD"}</definedName>
    <definedName name="_______________LX1050">#REF!</definedName>
    <definedName name="_______________NPS2" localSheetId="6" hidden="1">{#N/A,#N/A,FALSE,"인원";#N/A,#N/A,FALSE,"비용2";#N/A,#N/A,FALSE,"비용1";#N/A,#N/A,FALSE,"비용";#N/A,#N/A,FALSE,"보증2";#N/A,#N/A,FALSE,"보증1";#N/A,#N/A,FALSE,"보증";#N/A,#N/A,FALSE,"손익1";#N/A,#N/A,FALSE,"손익";#N/A,#N/A,FALSE,"부서별매출";#N/A,#N/A,FALSE,"매출"}</definedName>
    <definedName name="_______________NPS2" localSheetId="5" hidden="1">{#N/A,#N/A,FALSE,"인원";#N/A,#N/A,FALSE,"비용2";#N/A,#N/A,FALSE,"비용1";#N/A,#N/A,FALSE,"비용";#N/A,#N/A,FALSE,"보증2";#N/A,#N/A,FALSE,"보증1";#N/A,#N/A,FALSE,"보증";#N/A,#N/A,FALSE,"손익1";#N/A,#N/A,FALSE,"손익";#N/A,#N/A,FALSE,"부서별매출";#N/A,#N/A,FALSE,"매출"}</definedName>
    <definedName name="_______________NPS2" localSheetId="2" hidden="1">{#N/A,#N/A,FALSE,"인원";#N/A,#N/A,FALSE,"비용2";#N/A,#N/A,FALSE,"비용1";#N/A,#N/A,FALSE,"비용";#N/A,#N/A,FALSE,"보증2";#N/A,#N/A,FALSE,"보증1";#N/A,#N/A,FALSE,"보증";#N/A,#N/A,FALSE,"손익1";#N/A,#N/A,FALSE,"손익";#N/A,#N/A,FALSE,"부서별매출";#N/A,#N/A,FALSE,"매출"}</definedName>
    <definedName name="_______________NPS2" localSheetId="1" hidden="1">{#N/A,#N/A,FALSE,"인원";#N/A,#N/A,FALSE,"비용2";#N/A,#N/A,FALSE,"비용1";#N/A,#N/A,FALSE,"비용";#N/A,#N/A,FALSE,"보증2";#N/A,#N/A,FALSE,"보증1";#N/A,#N/A,FALSE,"보증";#N/A,#N/A,FALSE,"손익1";#N/A,#N/A,FALSE,"손익";#N/A,#N/A,FALSE,"부서별매출";#N/A,#N/A,FALSE,"매출"}</definedName>
    <definedName name="_______________NPS2" localSheetId="3" hidden="1">{#N/A,#N/A,FALSE,"인원";#N/A,#N/A,FALSE,"비용2";#N/A,#N/A,FALSE,"비용1";#N/A,#N/A,FALSE,"비용";#N/A,#N/A,FALSE,"보증2";#N/A,#N/A,FALSE,"보증1";#N/A,#N/A,FALSE,"보증";#N/A,#N/A,FALSE,"손익1";#N/A,#N/A,FALSE,"손익";#N/A,#N/A,FALSE,"부서별매출";#N/A,#N/A,FALSE,"매출"}</definedName>
    <definedName name="_______________NPS2" localSheetId="4" hidden="1">{#N/A,#N/A,FALSE,"인원";#N/A,#N/A,FALSE,"비용2";#N/A,#N/A,FALSE,"비용1";#N/A,#N/A,FALSE,"비용";#N/A,#N/A,FALSE,"보증2";#N/A,#N/A,FALSE,"보증1";#N/A,#N/A,FALSE,"보증";#N/A,#N/A,FALSE,"손익1";#N/A,#N/A,FALSE,"손익";#N/A,#N/A,FALSE,"부서별매출";#N/A,#N/A,FALSE,"매출"}</definedName>
    <definedName name="_______________NPS2" hidden="1">{#N/A,#N/A,FALSE,"인원";#N/A,#N/A,FALSE,"비용2";#N/A,#N/A,FALSE,"비용1";#N/A,#N/A,FALSE,"비용";#N/A,#N/A,FALSE,"보증2";#N/A,#N/A,FALSE,"보증1";#N/A,#N/A,FALSE,"보증";#N/A,#N/A,FALSE,"손익1";#N/A,#N/A,FALSE,"손익";#N/A,#N/A,FALSE,"부서별매출";#N/A,#N/A,FALSE,"매출"}</definedName>
    <definedName name="_______________NSO2" localSheetId="6" hidden="1">{"'Sheet1'!$L$16"}</definedName>
    <definedName name="_______________NSO2" localSheetId="5" hidden="1">{"'Sheet1'!$L$16"}</definedName>
    <definedName name="_______________NSO2" localSheetId="2" hidden="1">{"'Sheet1'!$L$16"}</definedName>
    <definedName name="_______________NSO2" localSheetId="1" hidden="1">{"'Sheet1'!$L$16"}</definedName>
    <definedName name="_______________NSO2" localSheetId="3" hidden="1">{"'Sheet1'!$L$16"}</definedName>
    <definedName name="_______________NSO2" localSheetId="4" hidden="1">{"'Sheet1'!$L$16"}</definedName>
    <definedName name="_______________NSO2" hidden="1">{"'Sheet1'!$L$16"}</definedName>
    <definedName name="_______________PR1">#REF!</definedName>
    <definedName name="_______________RO400">#REF!</definedName>
    <definedName name="_______________T2" localSheetId="6" hidden="1">{#N/A,#N/A,FALSE,"단축1";#N/A,#N/A,FALSE,"단축2";#N/A,#N/A,FALSE,"단축3";#N/A,#N/A,FALSE,"장축";#N/A,#N/A,FALSE,"4WD"}</definedName>
    <definedName name="_______________T2" localSheetId="5" hidden="1">{#N/A,#N/A,FALSE,"단축1";#N/A,#N/A,FALSE,"단축2";#N/A,#N/A,FALSE,"단축3";#N/A,#N/A,FALSE,"장축";#N/A,#N/A,FALSE,"4WD"}</definedName>
    <definedName name="_______________T2" localSheetId="2" hidden="1">{#N/A,#N/A,FALSE,"단축1";#N/A,#N/A,FALSE,"단축2";#N/A,#N/A,FALSE,"단축3";#N/A,#N/A,FALSE,"장축";#N/A,#N/A,FALSE,"4WD"}</definedName>
    <definedName name="_______________T2" localSheetId="1" hidden="1">{#N/A,#N/A,FALSE,"단축1";#N/A,#N/A,FALSE,"단축2";#N/A,#N/A,FALSE,"단축3";#N/A,#N/A,FALSE,"장축";#N/A,#N/A,FALSE,"4WD"}</definedName>
    <definedName name="_______________T2" localSheetId="3" hidden="1">{#N/A,#N/A,FALSE,"단축1";#N/A,#N/A,FALSE,"단축2";#N/A,#N/A,FALSE,"단축3";#N/A,#N/A,FALSE,"장축";#N/A,#N/A,FALSE,"4WD"}</definedName>
    <definedName name="_______________T2" localSheetId="4" hidden="1">{#N/A,#N/A,FALSE,"단축1";#N/A,#N/A,FALSE,"단축2";#N/A,#N/A,FALSE,"단축3";#N/A,#N/A,FALSE,"장축";#N/A,#N/A,FALSE,"4WD"}</definedName>
    <definedName name="_______________T2" hidden="1">{#N/A,#N/A,FALSE,"단축1";#N/A,#N/A,FALSE,"단축2";#N/A,#N/A,FALSE,"단축3";#N/A,#N/A,FALSE,"장축";#N/A,#N/A,FALSE,"4WD"}</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localSheetId="6" hidden="1">{"'Sheet1'!$L$16"}</definedName>
    <definedName name="______________f5" localSheetId="2" hidden="1">{"'Sheet1'!$L$16"}</definedName>
    <definedName name="______________f5" localSheetId="1" hidden="1">{"'Sheet1'!$L$16"}</definedName>
    <definedName name="______________f5" hidden="1">{"'Sheet1'!$L$16"}</definedName>
    <definedName name="______________LPS2" localSheetId="6" hidden="1">{#N/A,#N/A,FALSE,"단축1";#N/A,#N/A,FALSE,"단축2";#N/A,#N/A,FALSE,"단축3";#N/A,#N/A,FALSE,"장축";#N/A,#N/A,FALSE,"4WD"}</definedName>
    <definedName name="______________LPS2" localSheetId="5" hidden="1">{#N/A,#N/A,FALSE,"단축1";#N/A,#N/A,FALSE,"단축2";#N/A,#N/A,FALSE,"단축3";#N/A,#N/A,FALSE,"장축";#N/A,#N/A,FALSE,"4WD"}</definedName>
    <definedName name="______________LPS2" localSheetId="2" hidden="1">{#N/A,#N/A,FALSE,"단축1";#N/A,#N/A,FALSE,"단축2";#N/A,#N/A,FALSE,"단축3";#N/A,#N/A,FALSE,"장축";#N/A,#N/A,FALSE,"4WD"}</definedName>
    <definedName name="______________LPS2" localSheetId="1" hidden="1">{#N/A,#N/A,FALSE,"단축1";#N/A,#N/A,FALSE,"단축2";#N/A,#N/A,FALSE,"단축3";#N/A,#N/A,FALSE,"장축";#N/A,#N/A,FALSE,"4WD"}</definedName>
    <definedName name="______________LPS2" localSheetId="3" hidden="1">{#N/A,#N/A,FALSE,"단축1";#N/A,#N/A,FALSE,"단축2";#N/A,#N/A,FALSE,"단축3";#N/A,#N/A,FALSE,"장축";#N/A,#N/A,FALSE,"4WD"}</definedName>
    <definedName name="______________LPS2" localSheetId="4" hidden="1">{#N/A,#N/A,FALSE,"단축1";#N/A,#N/A,FALSE,"단축2";#N/A,#N/A,FALSE,"단축3";#N/A,#N/A,FALSE,"장축";#N/A,#N/A,FALSE,"4WD"}</definedName>
    <definedName name="______________LPS2" hidden="1">{#N/A,#N/A,FALSE,"단축1";#N/A,#N/A,FALSE,"단축2";#N/A,#N/A,FALSE,"단축3";#N/A,#N/A,FALSE,"장축";#N/A,#N/A,FALSE,"4WD"}</definedName>
    <definedName name="______________LX1050">#REF!</definedName>
    <definedName name="______________NPS2" localSheetId="6" hidden="1">{#N/A,#N/A,FALSE,"인원";#N/A,#N/A,FALSE,"비용2";#N/A,#N/A,FALSE,"비용1";#N/A,#N/A,FALSE,"비용";#N/A,#N/A,FALSE,"보증2";#N/A,#N/A,FALSE,"보증1";#N/A,#N/A,FALSE,"보증";#N/A,#N/A,FALSE,"손익1";#N/A,#N/A,FALSE,"손익";#N/A,#N/A,FALSE,"부서별매출";#N/A,#N/A,FALSE,"매출"}</definedName>
    <definedName name="______________NPS2" localSheetId="5" hidden="1">{#N/A,#N/A,FALSE,"인원";#N/A,#N/A,FALSE,"비용2";#N/A,#N/A,FALSE,"비용1";#N/A,#N/A,FALSE,"비용";#N/A,#N/A,FALSE,"보증2";#N/A,#N/A,FALSE,"보증1";#N/A,#N/A,FALSE,"보증";#N/A,#N/A,FALSE,"손익1";#N/A,#N/A,FALSE,"손익";#N/A,#N/A,FALSE,"부서별매출";#N/A,#N/A,FALSE,"매출"}</definedName>
    <definedName name="______________NPS2" localSheetId="2" hidden="1">{#N/A,#N/A,FALSE,"인원";#N/A,#N/A,FALSE,"비용2";#N/A,#N/A,FALSE,"비용1";#N/A,#N/A,FALSE,"비용";#N/A,#N/A,FALSE,"보증2";#N/A,#N/A,FALSE,"보증1";#N/A,#N/A,FALSE,"보증";#N/A,#N/A,FALSE,"손익1";#N/A,#N/A,FALSE,"손익";#N/A,#N/A,FALSE,"부서별매출";#N/A,#N/A,FALSE,"매출"}</definedName>
    <definedName name="______________NPS2" localSheetId="1" hidden="1">{#N/A,#N/A,FALSE,"인원";#N/A,#N/A,FALSE,"비용2";#N/A,#N/A,FALSE,"비용1";#N/A,#N/A,FALSE,"비용";#N/A,#N/A,FALSE,"보증2";#N/A,#N/A,FALSE,"보증1";#N/A,#N/A,FALSE,"보증";#N/A,#N/A,FALSE,"손익1";#N/A,#N/A,FALSE,"손익";#N/A,#N/A,FALSE,"부서별매출";#N/A,#N/A,FALSE,"매출"}</definedName>
    <definedName name="______________NPS2" localSheetId="3" hidden="1">{#N/A,#N/A,FALSE,"인원";#N/A,#N/A,FALSE,"비용2";#N/A,#N/A,FALSE,"비용1";#N/A,#N/A,FALSE,"비용";#N/A,#N/A,FALSE,"보증2";#N/A,#N/A,FALSE,"보증1";#N/A,#N/A,FALSE,"보증";#N/A,#N/A,FALSE,"손익1";#N/A,#N/A,FALSE,"손익";#N/A,#N/A,FALSE,"부서별매출";#N/A,#N/A,FALSE,"매출"}</definedName>
    <definedName name="______________NPS2" localSheetId="4" hidden="1">{#N/A,#N/A,FALSE,"인원";#N/A,#N/A,FALSE,"비용2";#N/A,#N/A,FALSE,"비용1";#N/A,#N/A,FALSE,"비용";#N/A,#N/A,FALSE,"보증2";#N/A,#N/A,FALSE,"보증1";#N/A,#N/A,FALSE,"보증";#N/A,#N/A,FALSE,"손익1";#N/A,#N/A,FALSE,"손익";#N/A,#N/A,FALSE,"부서별매출";#N/A,#N/A,FALSE,"매출"}</definedName>
    <definedName name="______________NPS2" hidden="1">{#N/A,#N/A,FALSE,"인원";#N/A,#N/A,FALSE,"비용2";#N/A,#N/A,FALSE,"비용1";#N/A,#N/A,FALSE,"비용";#N/A,#N/A,FALSE,"보증2";#N/A,#N/A,FALSE,"보증1";#N/A,#N/A,FALSE,"보증";#N/A,#N/A,FALSE,"손익1";#N/A,#N/A,FALSE,"손익";#N/A,#N/A,FALSE,"부서별매출";#N/A,#N/A,FALSE,"매출"}</definedName>
    <definedName name="______________NSO2" localSheetId="6" hidden="1">{"'Sheet1'!$L$16"}</definedName>
    <definedName name="______________NSO2" localSheetId="5" hidden="1">{"'Sheet1'!$L$16"}</definedName>
    <definedName name="______________NSO2" localSheetId="2" hidden="1">{"'Sheet1'!$L$16"}</definedName>
    <definedName name="______________NSO2" localSheetId="1" hidden="1">{"'Sheet1'!$L$16"}</definedName>
    <definedName name="______________NSO2" localSheetId="3" hidden="1">{"'Sheet1'!$L$16"}</definedName>
    <definedName name="______________NSO2" localSheetId="4" hidden="1">{"'Sheet1'!$L$16"}</definedName>
    <definedName name="______________NSO2" hidden="1">{"'Sheet1'!$L$16"}</definedName>
    <definedName name="______________PR1">#REF!</definedName>
    <definedName name="______________RO400">#REF!</definedName>
    <definedName name="______________T2" localSheetId="6" hidden="1">{#N/A,#N/A,FALSE,"단축1";#N/A,#N/A,FALSE,"단축2";#N/A,#N/A,FALSE,"단축3";#N/A,#N/A,FALSE,"장축";#N/A,#N/A,FALSE,"4WD"}</definedName>
    <definedName name="______________T2" localSheetId="5" hidden="1">{#N/A,#N/A,FALSE,"단축1";#N/A,#N/A,FALSE,"단축2";#N/A,#N/A,FALSE,"단축3";#N/A,#N/A,FALSE,"장축";#N/A,#N/A,FALSE,"4WD"}</definedName>
    <definedName name="______________T2" localSheetId="2" hidden="1">{#N/A,#N/A,FALSE,"단축1";#N/A,#N/A,FALSE,"단축2";#N/A,#N/A,FALSE,"단축3";#N/A,#N/A,FALSE,"장축";#N/A,#N/A,FALSE,"4WD"}</definedName>
    <definedName name="______________T2" localSheetId="1" hidden="1">{#N/A,#N/A,FALSE,"단축1";#N/A,#N/A,FALSE,"단축2";#N/A,#N/A,FALSE,"단축3";#N/A,#N/A,FALSE,"장축";#N/A,#N/A,FALSE,"4WD"}</definedName>
    <definedName name="______________T2" localSheetId="3" hidden="1">{#N/A,#N/A,FALSE,"단축1";#N/A,#N/A,FALSE,"단축2";#N/A,#N/A,FALSE,"단축3";#N/A,#N/A,FALSE,"장축";#N/A,#N/A,FALSE,"4WD"}</definedName>
    <definedName name="______________T2" localSheetId="4" hidden="1">{#N/A,#N/A,FALSE,"단축1";#N/A,#N/A,FALSE,"단축2";#N/A,#N/A,FALSE,"단축3";#N/A,#N/A,FALSE,"장축";#N/A,#N/A,FALSE,"4WD"}</definedName>
    <definedName name="______________T2" hidden="1">{#N/A,#N/A,FALSE,"단축1";#N/A,#N/A,FALSE,"단축2";#N/A,#N/A,FALSE,"단축3";#N/A,#N/A,FALSE,"장축";#N/A,#N/A,FALSE,"4WD"}</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localSheetId="6" hidden="1">{"'Sheet1'!$L$16"}</definedName>
    <definedName name="_____________f5" localSheetId="2" hidden="1">{"'Sheet1'!$L$16"}</definedName>
    <definedName name="_____________f5" localSheetId="1" hidden="1">{"'Sheet1'!$L$16"}</definedName>
    <definedName name="_____________f5" hidden="1">{"'Sheet1'!$L$16"}</definedName>
    <definedName name="_____________LPS2" localSheetId="6" hidden="1">{#N/A,#N/A,FALSE,"단축1";#N/A,#N/A,FALSE,"단축2";#N/A,#N/A,FALSE,"단축3";#N/A,#N/A,FALSE,"장축";#N/A,#N/A,FALSE,"4WD"}</definedName>
    <definedName name="_____________LPS2" localSheetId="5" hidden="1">{#N/A,#N/A,FALSE,"단축1";#N/A,#N/A,FALSE,"단축2";#N/A,#N/A,FALSE,"단축3";#N/A,#N/A,FALSE,"장축";#N/A,#N/A,FALSE,"4WD"}</definedName>
    <definedName name="_____________LPS2" localSheetId="2" hidden="1">{#N/A,#N/A,FALSE,"단축1";#N/A,#N/A,FALSE,"단축2";#N/A,#N/A,FALSE,"단축3";#N/A,#N/A,FALSE,"장축";#N/A,#N/A,FALSE,"4WD"}</definedName>
    <definedName name="_____________LPS2" localSheetId="1" hidden="1">{#N/A,#N/A,FALSE,"단축1";#N/A,#N/A,FALSE,"단축2";#N/A,#N/A,FALSE,"단축3";#N/A,#N/A,FALSE,"장축";#N/A,#N/A,FALSE,"4WD"}</definedName>
    <definedName name="_____________LPS2" localSheetId="3" hidden="1">{#N/A,#N/A,FALSE,"단축1";#N/A,#N/A,FALSE,"단축2";#N/A,#N/A,FALSE,"단축3";#N/A,#N/A,FALSE,"장축";#N/A,#N/A,FALSE,"4WD"}</definedName>
    <definedName name="_____________LPS2" localSheetId="4" hidden="1">{#N/A,#N/A,FALSE,"단축1";#N/A,#N/A,FALSE,"단축2";#N/A,#N/A,FALSE,"단축3";#N/A,#N/A,FALSE,"장축";#N/A,#N/A,FALSE,"4WD"}</definedName>
    <definedName name="_____________LPS2" hidden="1">{#N/A,#N/A,FALSE,"단축1";#N/A,#N/A,FALSE,"단축2";#N/A,#N/A,FALSE,"단축3";#N/A,#N/A,FALSE,"장축";#N/A,#N/A,FALSE,"4WD"}</definedName>
    <definedName name="_____________LX1050">#REF!</definedName>
    <definedName name="_____________NPS2" localSheetId="6" hidden="1">{#N/A,#N/A,FALSE,"인원";#N/A,#N/A,FALSE,"비용2";#N/A,#N/A,FALSE,"비용1";#N/A,#N/A,FALSE,"비용";#N/A,#N/A,FALSE,"보증2";#N/A,#N/A,FALSE,"보증1";#N/A,#N/A,FALSE,"보증";#N/A,#N/A,FALSE,"손익1";#N/A,#N/A,FALSE,"손익";#N/A,#N/A,FALSE,"부서별매출";#N/A,#N/A,FALSE,"매출"}</definedName>
    <definedName name="_____________NPS2" localSheetId="5" hidden="1">{#N/A,#N/A,FALSE,"인원";#N/A,#N/A,FALSE,"비용2";#N/A,#N/A,FALSE,"비용1";#N/A,#N/A,FALSE,"비용";#N/A,#N/A,FALSE,"보증2";#N/A,#N/A,FALSE,"보증1";#N/A,#N/A,FALSE,"보증";#N/A,#N/A,FALSE,"손익1";#N/A,#N/A,FALSE,"손익";#N/A,#N/A,FALSE,"부서별매출";#N/A,#N/A,FALSE,"매출"}</definedName>
    <definedName name="_____________NPS2" localSheetId="2" hidden="1">{#N/A,#N/A,FALSE,"인원";#N/A,#N/A,FALSE,"비용2";#N/A,#N/A,FALSE,"비용1";#N/A,#N/A,FALSE,"비용";#N/A,#N/A,FALSE,"보증2";#N/A,#N/A,FALSE,"보증1";#N/A,#N/A,FALSE,"보증";#N/A,#N/A,FALSE,"손익1";#N/A,#N/A,FALSE,"손익";#N/A,#N/A,FALSE,"부서별매출";#N/A,#N/A,FALSE,"매출"}</definedName>
    <definedName name="_____________NPS2" localSheetId="1" hidden="1">{#N/A,#N/A,FALSE,"인원";#N/A,#N/A,FALSE,"비용2";#N/A,#N/A,FALSE,"비용1";#N/A,#N/A,FALSE,"비용";#N/A,#N/A,FALSE,"보증2";#N/A,#N/A,FALSE,"보증1";#N/A,#N/A,FALSE,"보증";#N/A,#N/A,FALSE,"손익1";#N/A,#N/A,FALSE,"손익";#N/A,#N/A,FALSE,"부서별매출";#N/A,#N/A,FALSE,"매출"}</definedName>
    <definedName name="_____________NPS2" localSheetId="3" hidden="1">{#N/A,#N/A,FALSE,"인원";#N/A,#N/A,FALSE,"비용2";#N/A,#N/A,FALSE,"비용1";#N/A,#N/A,FALSE,"비용";#N/A,#N/A,FALSE,"보증2";#N/A,#N/A,FALSE,"보증1";#N/A,#N/A,FALSE,"보증";#N/A,#N/A,FALSE,"손익1";#N/A,#N/A,FALSE,"손익";#N/A,#N/A,FALSE,"부서별매출";#N/A,#N/A,FALSE,"매출"}</definedName>
    <definedName name="_____________NPS2" localSheetId="4" hidden="1">{#N/A,#N/A,FALSE,"인원";#N/A,#N/A,FALSE,"비용2";#N/A,#N/A,FALSE,"비용1";#N/A,#N/A,FALSE,"비용";#N/A,#N/A,FALSE,"보증2";#N/A,#N/A,FALSE,"보증1";#N/A,#N/A,FALSE,"보증";#N/A,#N/A,FALSE,"손익1";#N/A,#N/A,FALSE,"손익";#N/A,#N/A,FALSE,"부서별매출";#N/A,#N/A,FALSE,"매출"}</definedName>
    <definedName name="_____________NPS2" hidden="1">{#N/A,#N/A,FALSE,"인원";#N/A,#N/A,FALSE,"비용2";#N/A,#N/A,FALSE,"비용1";#N/A,#N/A,FALSE,"비용";#N/A,#N/A,FALSE,"보증2";#N/A,#N/A,FALSE,"보증1";#N/A,#N/A,FALSE,"보증";#N/A,#N/A,FALSE,"손익1";#N/A,#N/A,FALSE,"손익";#N/A,#N/A,FALSE,"부서별매출";#N/A,#N/A,FALSE,"매출"}</definedName>
    <definedName name="_____________NSO2" localSheetId="6" hidden="1">{"'Sheet1'!$L$16"}</definedName>
    <definedName name="_____________NSO2" localSheetId="5" hidden="1">{"'Sheet1'!$L$16"}</definedName>
    <definedName name="_____________NSO2" localSheetId="2" hidden="1">{"'Sheet1'!$L$16"}</definedName>
    <definedName name="_____________NSO2" localSheetId="1" hidden="1">{"'Sheet1'!$L$16"}</definedName>
    <definedName name="_____________NSO2" localSheetId="3" hidden="1">{"'Sheet1'!$L$16"}</definedName>
    <definedName name="_____________NSO2" localSheetId="4" hidden="1">{"'Sheet1'!$L$16"}</definedName>
    <definedName name="_____________NSO2" hidden="1">{"'Sheet1'!$L$16"}</definedName>
    <definedName name="_____________PR1">#REF!</definedName>
    <definedName name="_____________RO400">#REF!</definedName>
    <definedName name="_____________T2" localSheetId="6" hidden="1">{#N/A,#N/A,FALSE,"단축1";#N/A,#N/A,FALSE,"단축2";#N/A,#N/A,FALSE,"단축3";#N/A,#N/A,FALSE,"장축";#N/A,#N/A,FALSE,"4WD"}</definedName>
    <definedName name="_____________T2" localSheetId="5" hidden="1">{#N/A,#N/A,FALSE,"단축1";#N/A,#N/A,FALSE,"단축2";#N/A,#N/A,FALSE,"단축3";#N/A,#N/A,FALSE,"장축";#N/A,#N/A,FALSE,"4WD"}</definedName>
    <definedName name="_____________T2" localSheetId="2" hidden="1">{#N/A,#N/A,FALSE,"단축1";#N/A,#N/A,FALSE,"단축2";#N/A,#N/A,FALSE,"단축3";#N/A,#N/A,FALSE,"장축";#N/A,#N/A,FALSE,"4WD"}</definedName>
    <definedName name="_____________T2" localSheetId="1" hidden="1">{#N/A,#N/A,FALSE,"단축1";#N/A,#N/A,FALSE,"단축2";#N/A,#N/A,FALSE,"단축3";#N/A,#N/A,FALSE,"장축";#N/A,#N/A,FALSE,"4WD"}</definedName>
    <definedName name="_____________T2" localSheetId="3" hidden="1">{#N/A,#N/A,FALSE,"단축1";#N/A,#N/A,FALSE,"단축2";#N/A,#N/A,FALSE,"단축3";#N/A,#N/A,FALSE,"장축";#N/A,#N/A,FALSE,"4WD"}</definedName>
    <definedName name="_____________T2" localSheetId="4" hidden="1">{#N/A,#N/A,FALSE,"단축1";#N/A,#N/A,FALSE,"단축2";#N/A,#N/A,FALSE,"단축3";#N/A,#N/A,FALSE,"장축";#N/A,#N/A,FALSE,"4WD"}</definedName>
    <definedName name="_____________T2" hidden="1">{#N/A,#N/A,FALSE,"단축1";#N/A,#N/A,FALSE,"단축2";#N/A,#N/A,FALSE,"단축3";#N/A,#N/A,FALSE,"장축";#N/A,#N/A,FALSE,"4WD"}</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localSheetId="6" hidden="1">{"'Sheet1'!$L$16"}</definedName>
    <definedName name="____________f5" localSheetId="2" hidden="1">{"'Sheet1'!$L$16"}</definedName>
    <definedName name="____________f5" localSheetId="1" hidden="1">{"'Sheet1'!$L$16"}</definedName>
    <definedName name="____________f5" hidden="1">{"'Sheet1'!$L$16"}</definedName>
    <definedName name="____________LPS2" localSheetId="6" hidden="1">{#N/A,#N/A,FALSE,"단축1";#N/A,#N/A,FALSE,"단축2";#N/A,#N/A,FALSE,"단축3";#N/A,#N/A,FALSE,"장축";#N/A,#N/A,FALSE,"4WD"}</definedName>
    <definedName name="____________LPS2" localSheetId="5" hidden="1">{#N/A,#N/A,FALSE,"단축1";#N/A,#N/A,FALSE,"단축2";#N/A,#N/A,FALSE,"단축3";#N/A,#N/A,FALSE,"장축";#N/A,#N/A,FALSE,"4WD"}</definedName>
    <definedName name="____________LPS2" localSheetId="2" hidden="1">{#N/A,#N/A,FALSE,"단축1";#N/A,#N/A,FALSE,"단축2";#N/A,#N/A,FALSE,"단축3";#N/A,#N/A,FALSE,"장축";#N/A,#N/A,FALSE,"4WD"}</definedName>
    <definedName name="____________LPS2" localSheetId="1" hidden="1">{#N/A,#N/A,FALSE,"단축1";#N/A,#N/A,FALSE,"단축2";#N/A,#N/A,FALSE,"단축3";#N/A,#N/A,FALSE,"장축";#N/A,#N/A,FALSE,"4WD"}</definedName>
    <definedName name="____________LPS2" localSheetId="3" hidden="1">{#N/A,#N/A,FALSE,"단축1";#N/A,#N/A,FALSE,"단축2";#N/A,#N/A,FALSE,"단축3";#N/A,#N/A,FALSE,"장축";#N/A,#N/A,FALSE,"4WD"}</definedName>
    <definedName name="____________LPS2" localSheetId="4" hidden="1">{#N/A,#N/A,FALSE,"단축1";#N/A,#N/A,FALSE,"단축2";#N/A,#N/A,FALSE,"단축3";#N/A,#N/A,FALSE,"장축";#N/A,#N/A,FALSE,"4WD"}</definedName>
    <definedName name="____________LPS2" hidden="1">{#N/A,#N/A,FALSE,"단축1";#N/A,#N/A,FALSE,"단축2";#N/A,#N/A,FALSE,"단축3";#N/A,#N/A,FALSE,"장축";#N/A,#N/A,FALSE,"4WD"}</definedName>
    <definedName name="____________LX1050">#REF!</definedName>
    <definedName name="____________NET2">#REF!</definedName>
    <definedName name="____________NPS2" localSheetId="6" hidden="1">{#N/A,#N/A,FALSE,"인원";#N/A,#N/A,FALSE,"비용2";#N/A,#N/A,FALSE,"비용1";#N/A,#N/A,FALSE,"비용";#N/A,#N/A,FALSE,"보증2";#N/A,#N/A,FALSE,"보증1";#N/A,#N/A,FALSE,"보증";#N/A,#N/A,FALSE,"손익1";#N/A,#N/A,FALSE,"손익";#N/A,#N/A,FALSE,"부서별매출";#N/A,#N/A,FALSE,"매출"}</definedName>
    <definedName name="____________NPS2" localSheetId="5" hidden="1">{#N/A,#N/A,FALSE,"인원";#N/A,#N/A,FALSE,"비용2";#N/A,#N/A,FALSE,"비용1";#N/A,#N/A,FALSE,"비용";#N/A,#N/A,FALSE,"보증2";#N/A,#N/A,FALSE,"보증1";#N/A,#N/A,FALSE,"보증";#N/A,#N/A,FALSE,"손익1";#N/A,#N/A,FALSE,"손익";#N/A,#N/A,FALSE,"부서별매출";#N/A,#N/A,FALSE,"매출"}</definedName>
    <definedName name="____________NPS2" localSheetId="2" hidden="1">{#N/A,#N/A,FALSE,"인원";#N/A,#N/A,FALSE,"비용2";#N/A,#N/A,FALSE,"비용1";#N/A,#N/A,FALSE,"비용";#N/A,#N/A,FALSE,"보증2";#N/A,#N/A,FALSE,"보증1";#N/A,#N/A,FALSE,"보증";#N/A,#N/A,FALSE,"손익1";#N/A,#N/A,FALSE,"손익";#N/A,#N/A,FALSE,"부서별매출";#N/A,#N/A,FALSE,"매출"}</definedName>
    <definedName name="____________NPS2" localSheetId="1" hidden="1">{#N/A,#N/A,FALSE,"인원";#N/A,#N/A,FALSE,"비용2";#N/A,#N/A,FALSE,"비용1";#N/A,#N/A,FALSE,"비용";#N/A,#N/A,FALSE,"보증2";#N/A,#N/A,FALSE,"보증1";#N/A,#N/A,FALSE,"보증";#N/A,#N/A,FALSE,"손익1";#N/A,#N/A,FALSE,"손익";#N/A,#N/A,FALSE,"부서별매출";#N/A,#N/A,FALSE,"매출"}</definedName>
    <definedName name="____________NPS2" localSheetId="3" hidden="1">{#N/A,#N/A,FALSE,"인원";#N/A,#N/A,FALSE,"비용2";#N/A,#N/A,FALSE,"비용1";#N/A,#N/A,FALSE,"비용";#N/A,#N/A,FALSE,"보증2";#N/A,#N/A,FALSE,"보증1";#N/A,#N/A,FALSE,"보증";#N/A,#N/A,FALSE,"손익1";#N/A,#N/A,FALSE,"손익";#N/A,#N/A,FALSE,"부서별매출";#N/A,#N/A,FALSE,"매출"}</definedName>
    <definedName name="____________NPS2" localSheetId="4" hidden="1">{#N/A,#N/A,FALSE,"인원";#N/A,#N/A,FALSE,"비용2";#N/A,#N/A,FALSE,"비용1";#N/A,#N/A,FALSE,"비용";#N/A,#N/A,FALSE,"보증2";#N/A,#N/A,FALSE,"보증1";#N/A,#N/A,FALSE,"보증";#N/A,#N/A,FALSE,"손익1";#N/A,#N/A,FALSE,"손익";#N/A,#N/A,FALSE,"부서별매출";#N/A,#N/A,FALSE,"매출"}</definedName>
    <definedName name="____________NPS2" hidden="1">{#N/A,#N/A,FALSE,"인원";#N/A,#N/A,FALSE,"비용2";#N/A,#N/A,FALSE,"비용1";#N/A,#N/A,FALSE,"비용";#N/A,#N/A,FALSE,"보증2";#N/A,#N/A,FALSE,"보증1";#N/A,#N/A,FALSE,"보증";#N/A,#N/A,FALSE,"손익1";#N/A,#N/A,FALSE,"손익";#N/A,#N/A,FALSE,"부서별매출";#N/A,#N/A,FALSE,"매출"}</definedName>
    <definedName name="____________NSO2" localSheetId="6" hidden="1">{"'Sheet1'!$L$16"}</definedName>
    <definedName name="____________NSO2" localSheetId="5" hidden="1">{"'Sheet1'!$L$16"}</definedName>
    <definedName name="____________NSO2" localSheetId="2" hidden="1">{"'Sheet1'!$L$16"}</definedName>
    <definedName name="____________NSO2" localSheetId="1" hidden="1">{"'Sheet1'!$L$16"}</definedName>
    <definedName name="____________NSO2" localSheetId="3" hidden="1">{"'Sheet1'!$L$16"}</definedName>
    <definedName name="____________NSO2" localSheetId="4" hidden="1">{"'Sheet1'!$L$16"}</definedName>
    <definedName name="____________NSO2" hidden="1">{"'Sheet1'!$L$16"}</definedName>
    <definedName name="____________PR1">#REF!</definedName>
    <definedName name="____________RO400">#REF!</definedName>
    <definedName name="____________T2" localSheetId="6" hidden="1">{#N/A,#N/A,FALSE,"단축1";#N/A,#N/A,FALSE,"단축2";#N/A,#N/A,FALSE,"단축3";#N/A,#N/A,FALSE,"장축";#N/A,#N/A,FALSE,"4WD"}</definedName>
    <definedName name="____________T2" localSheetId="5" hidden="1">{#N/A,#N/A,FALSE,"단축1";#N/A,#N/A,FALSE,"단축2";#N/A,#N/A,FALSE,"단축3";#N/A,#N/A,FALSE,"장축";#N/A,#N/A,FALSE,"4WD"}</definedName>
    <definedName name="____________T2" localSheetId="2" hidden="1">{#N/A,#N/A,FALSE,"단축1";#N/A,#N/A,FALSE,"단축2";#N/A,#N/A,FALSE,"단축3";#N/A,#N/A,FALSE,"장축";#N/A,#N/A,FALSE,"4WD"}</definedName>
    <definedName name="____________T2" localSheetId="1" hidden="1">{#N/A,#N/A,FALSE,"단축1";#N/A,#N/A,FALSE,"단축2";#N/A,#N/A,FALSE,"단축3";#N/A,#N/A,FALSE,"장축";#N/A,#N/A,FALSE,"4WD"}</definedName>
    <definedName name="____________T2" localSheetId="3" hidden="1">{#N/A,#N/A,FALSE,"단축1";#N/A,#N/A,FALSE,"단축2";#N/A,#N/A,FALSE,"단축3";#N/A,#N/A,FALSE,"장축";#N/A,#N/A,FALSE,"4WD"}</definedName>
    <definedName name="____________T2" localSheetId="4" hidden="1">{#N/A,#N/A,FALSE,"단축1";#N/A,#N/A,FALSE,"단축2";#N/A,#N/A,FALSE,"단축3";#N/A,#N/A,FALSE,"장축";#N/A,#N/A,FALSE,"4WD"}</definedName>
    <definedName name="____________T2" hidden="1">{#N/A,#N/A,FALSE,"단축1";#N/A,#N/A,FALSE,"단축2";#N/A,#N/A,FALSE,"단축3";#N/A,#N/A,FALSE,"장축";#N/A,#N/A,FALSE,"4WD"}</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localSheetId="6" hidden="1">{"'Sheet1'!$L$16"}</definedName>
    <definedName name="___________f5" localSheetId="2" hidden="1">{"'Sheet1'!$L$16"}</definedName>
    <definedName name="___________f5" localSheetId="1" hidden="1">{"'Sheet1'!$L$16"}</definedName>
    <definedName name="___________f5" hidden="1">{"'Sheet1'!$L$16"}</definedName>
    <definedName name="___________LPS2" localSheetId="6" hidden="1">{#N/A,#N/A,FALSE,"단축1";#N/A,#N/A,FALSE,"단축2";#N/A,#N/A,FALSE,"단축3";#N/A,#N/A,FALSE,"장축";#N/A,#N/A,FALSE,"4WD"}</definedName>
    <definedName name="___________LPS2" localSheetId="5" hidden="1">{#N/A,#N/A,FALSE,"단축1";#N/A,#N/A,FALSE,"단축2";#N/A,#N/A,FALSE,"단축3";#N/A,#N/A,FALSE,"장축";#N/A,#N/A,FALSE,"4WD"}</definedName>
    <definedName name="___________LPS2" localSheetId="2" hidden="1">{#N/A,#N/A,FALSE,"단축1";#N/A,#N/A,FALSE,"단축2";#N/A,#N/A,FALSE,"단축3";#N/A,#N/A,FALSE,"장축";#N/A,#N/A,FALSE,"4WD"}</definedName>
    <definedName name="___________LPS2" localSheetId="1" hidden="1">{#N/A,#N/A,FALSE,"단축1";#N/A,#N/A,FALSE,"단축2";#N/A,#N/A,FALSE,"단축3";#N/A,#N/A,FALSE,"장축";#N/A,#N/A,FALSE,"4WD"}</definedName>
    <definedName name="___________LPS2" localSheetId="3" hidden="1">{#N/A,#N/A,FALSE,"단축1";#N/A,#N/A,FALSE,"단축2";#N/A,#N/A,FALSE,"단축3";#N/A,#N/A,FALSE,"장축";#N/A,#N/A,FALSE,"4WD"}</definedName>
    <definedName name="___________LPS2" localSheetId="4" hidden="1">{#N/A,#N/A,FALSE,"단축1";#N/A,#N/A,FALSE,"단축2";#N/A,#N/A,FALSE,"단축3";#N/A,#N/A,FALSE,"장축";#N/A,#N/A,FALSE,"4WD"}</definedName>
    <definedName name="___________LPS2" hidden="1">{#N/A,#N/A,FALSE,"단축1";#N/A,#N/A,FALSE,"단축2";#N/A,#N/A,FALSE,"단축3";#N/A,#N/A,FALSE,"장축";#N/A,#N/A,FALSE,"4WD"}</definedName>
    <definedName name="___________LX1050">#REF!</definedName>
    <definedName name="___________NET2">#REF!</definedName>
    <definedName name="___________NPS2" localSheetId="6" hidden="1">{#N/A,#N/A,FALSE,"인원";#N/A,#N/A,FALSE,"비용2";#N/A,#N/A,FALSE,"비용1";#N/A,#N/A,FALSE,"비용";#N/A,#N/A,FALSE,"보증2";#N/A,#N/A,FALSE,"보증1";#N/A,#N/A,FALSE,"보증";#N/A,#N/A,FALSE,"손익1";#N/A,#N/A,FALSE,"손익";#N/A,#N/A,FALSE,"부서별매출";#N/A,#N/A,FALSE,"매출"}</definedName>
    <definedName name="___________NPS2" localSheetId="5" hidden="1">{#N/A,#N/A,FALSE,"인원";#N/A,#N/A,FALSE,"비용2";#N/A,#N/A,FALSE,"비용1";#N/A,#N/A,FALSE,"비용";#N/A,#N/A,FALSE,"보증2";#N/A,#N/A,FALSE,"보증1";#N/A,#N/A,FALSE,"보증";#N/A,#N/A,FALSE,"손익1";#N/A,#N/A,FALSE,"손익";#N/A,#N/A,FALSE,"부서별매출";#N/A,#N/A,FALSE,"매출"}</definedName>
    <definedName name="___________NPS2" localSheetId="2" hidden="1">{#N/A,#N/A,FALSE,"인원";#N/A,#N/A,FALSE,"비용2";#N/A,#N/A,FALSE,"비용1";#N/A,#N/A,FALSE,"비용";#N/A,#N/A,FALSE,"보증2";#N/A,#N/A,FALSE,"보증1";#N/A,#N/A,FALSE,"보증";#N/A,#N/A,FALSE,"손익1";#N/A,#N/A,FALSE,"손익";#N/A,#N/A,FALSE,"부서별매출";#N/A,#N/A,FALSE,"매출"}</definedName>
    <definedName name="___________NPS2" localSheetId="1" hidden="1">{#N/A,#N/A,FALSE,"인원";#N/A,#N/A,FALSE,"비용2";#N/A,#N/A,FALSE,"비용1";#N/A,#N/A,FALSE,"비용";#N/A,#N/A,FALSE,"보증2";#N/A,#N/A,FALSE,"보증1";#N/A,#N/A,FALSE,"보증";#N/A,#N/A,FALSE,"손익1";#N/A,#N/A,FALSE,"손익";#N/A,#N/A,FALSE,"부서별매출";#N/A,#N/A,FALSE,"매출"}</definedName>
    <definedName name="___________NPS2" localSheetId="3" hidden="1">{#N/A,#N/A,FALSE,"인원";#N/A,#N/A,FALSE,"비용2";#N/A,#N/A,FALSE,"비용1";#N/A,#N/A,FALSE,"비용";#N/A,#N/A,FALSE,"보증2";#N/A,#N/A,FALSE,"보증1";#N/A,#N/A,FALSE,"보증";#N/A,#N/A,FALSE,"손익1";#N/A,#N/A,FALSE,"손익";#N/A,#N/A,FALSE,"부서별매출";#N/A,#N/A,FALSE,"매출"}</definedName>
    <definedName name="___________NPS2" localSheetId="4" hidden="1">{#N/A,#N/A,FALSE,"인원";#N/A,#N/A,FALSE,"비용2";#N/A,#N/A,FALSE,"비용1";#N/A,#N/A,FALSE,"비용";#N/A,#N/A,FALSE,"보증2";#N/A,#N/A,FALSE,"보증1";#N/A,#N/A,FALSE,"보증";#N/A,#N/A,FALSE,"손익1";#N/A,#N/A,FALSE,"손익";#N/A,#N/A,FALSE,"부서별매출";#N/A,#N/A,FALSE,"매출"}</definedName>
    <definedName name="___________NPS2" hidden="1">{#N/A,#N/A,FALSE,"인원";#N/A,#N/A,FALSE,"비용2";#N/A,#N/A,FALSE,"비용1";#N/A,#N/A,FALSE,"비용";#N/A,#N/A,FALSE,"보증2";#N/A,#N/A,FALSE,"보증1";#N/A,#N/A,FALSE,"보증";#N/A,#N/A,FALSE,"손익1";#N/A,#N/A,FALSE,"손익";#N/A,#N/A,FALSE,"부서별매출";#N/A,#N/A,FALSE,"매출"}</definedName>
    <definedName name="___________NSO2" localSheetId="6" hidden="1">{"'Sheet1'!$L$16"}</definedName>
    <definedName name="___________NSO2" localSheetId="5" hidden="1">{"'Sheet1'!$L$16"}</definedName>
    <definedName name="___________NSO2" localSheetId="2" hidden="1">{"'Sheet1'!$L$16"}</definedName>
    <definedName name="___________NSO2" localSheetId="1" hidden="1">{"'Sheet1'!$L$16"}</definedName>
    <definedName name="___________NSO2" localSheetId="3" hidden="1">{"'Sheet1'!$L$16"}</definedName>
    <definedName name="___________NSO2" localSheetId="4" hidden="1">{"'Sheet1'!$L$16"}</definedName>
    <definedName name="___________NSO2" hidden="1">{"'Sheet1'!$L$16"}</definedName>
    <definedName name="___________PR1">#REF!</definedName>
    <definedName name="___________RO400">#REF!</definedName>
    <definedName name="___________T2" localSheetId="6" hidden="1">{#N/A,#N/A,FALSE,"단축1";#N/A,#N/A,FALSE,"단축2";#N/A,#N/A,FALSE,"단축3";#N/A,#N/A,FALSE,"장축";#N/A,#N/A,FALSE,"4WD"}</definedName>
    <definedName name="___________T2" localSheetId="5" hidden="1">{#N/A,#N/A,FALSE,"단축1";#N/A,#N/A,FALSE,"단축2";#N/A,#N/A,FALSE,"단축3";#N/A,#N/A,FALSE,"장축";#N/A,#N/A,FALSE,"4WD"}</definedName>
    <definedName name="___________T2" localSheetId="2" hidden="1">{#N/A,#N/A,FALSE,"단축1";#N/A,#N/A,FALSE,"단축2";#N/A,#N/A,FALSE,"단축3";#N/A,#N/A,FALSE,"장축";#N/A,#N/A,FALSE,"4WD"}</definedName>
    <definedName name="___________T2" localSheetId="1" hidden="1">{#N/A,#N/A,FALSE,"단축1";#N/A,#N/A,FALSE,"단축2";#N/A,#N/A,FALSE,"단축3";#N/A,#N/A,FALSE,"장축";#N/A,#N/A,FALSE,"4WD"}</definedName>
    <definedName name="___________T2" localSheetId="3" hidden="1">{#N/A,#N/A,FALSE,"단축1";#N/A,#N/A,FALSE,"단축2";#N/A,#N/A,FALSE,"단축3";#N/A,#N/A,FALSE,"장축";#N/A,#N/A,FALSE,"4WD"}</definedName>
    <definedName name="___________T2" localSheetId="4" hidden="1">{#N/A,#N/A,FALSE,"단축1";#N/A,#N/A,FALSE,"단축2";#N/A,#N/A,FALSE,"단축3";#N/A,#N/A,FALSE,"장축";#N/A,#N/A,FALSE,"4WD"}</definedName>
    <definedName name="___________T2" hidden="1">{#N/A,#N/A,FALSE,"단축1";#N/A,#N/A,FALSE,"단축2";#N/A,#N/A,FALSE,"단축3";#N/A,#N/A,FALSE,"장축";#N/A,#N/A,FALSE,"4WD"}</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localSheetId="6" hidden="1">{"'Sheet1'!$L$16"}</definedName>
    <definedName name="__________f5" localSheetId="2" hidden="1">{"'Sheet1'!$L$16"}</definedName>
    <definedName name="__________f5" localSheetId="1" hidden="1">{"'Sheet1'!$L$16"}</definedName>
    <definedName name="__________f5" hidden="1">{"'Sheet1'!$L$16"}</definedName>
    <definedName name="__________LPS2" localSheetId="6" hidden="1">{#N/A,#N/A,FALSE,"단축1";#N/A,#N/A,FALSE,"단축2";#N/A,#N/A,FALSE,"단축3";#N/A,#N/A,FALSE,"장축";#N/A,#N/A,FALSE,"4WD"}</definedName>
    <definedName name="__________LPS2" localSheetId="5" hidden="1">{#N/A,#N/A,FALSE,"단축1";#N/A,#N/A,FALSE,"단축2";#N/A,#N/A,FALSE,"단축3";#N/A,#N/A,FALSE,"장축";#N/A,#N/A,FALSE,"4WD"}</definedName>
    <definedName name="__________LPS2" localSheetId="2" hidden="1">{#N/A,#N/A,FALSE,"단축1";#N/A,#N/A,FALSE,"단축2";#N/A,#N/A,FALSE,"단축3";#N/A,#N/A,FALSE,"장축";#N/A,#N/A,FALSE,"4WD"}</definedName>
    <definedName name="__________LPS2" localSheetId="1" hidden="1">{#N/A,#N/A,FALSE,"단축1";#N/A,#N/A,FALSE,"단축2";#N/A,#N/A,FALSE,"단축3";#N/A,#N/A,FALSE,"장축";#N/A,#N/A,FALSE,"4WD"}</definedName>
    <definedName name="__________LPS2" localSheetId="3" hidden="1">{#N/A,#N/A,FALSE,"단축1";#N/A,#N/A,FALSE,"단축2";#N/A,#N/A,FALSE,"단축3";#N/A,#N/A,FALSE,"장축";#N/A,#N/A,FALSE,"4WD"}</definedName>
    <definedName name="__________LPS2" localSheetId="4" hidden="1">{#N/A,#N/A,FALSE,"단축1";#N/A,#N/A,FALSE,"단축2";#N/A,#N/A,FALSE,"단축3";#N/A,#N/A,FALSE,"장축";#N/A,#N/A,FALSE,"4WD"}</definedName>
    <definedName name="__________LPS2" hidden="1">{#N/A,#N/A,FALSE,"단축1";#N/A,#N/A,FALSE,"단축2";#N/A,#N/A,FALSE,"단축3";#N/A,#N/A,FALSE,"장축";#N/A,#N/A,FALSE,"4WD"}</definedName>
    <definedName name="__________LX1050">#REF!</definedName>
    <definedName name="__________NET2">#REF!</definedName>
    <definedName name="__________NPS2" localSheetId="6" hidden="1">{#N/A,#N/A,FALSE,"인원";#N/A,#N/A,FALSE,"비용2";#N/A,#N/A,FALSE,"비용1";#N/A,#N/A,FALSE,"비용";#N/A,#N/A,FALSE,"보증2";#N/A,#N/A,FALSE,"보증1";#N/A,#N/A,FALSE,"보증";#N/A,#N/A,FALSE,"손익1";#N/A,#N/A,FALSE,"손익";#N/A,#N/A,FALSE,"부서별매출";#N/A,#N/A,FALSE,"매출"}</definedName>
    <definedName name="__________NPS2" localSheetId="5" hidden="1">{#N/A,#N/A,FALSE,"인원";#N/A,#N/A,FALSE,"비용2";#N/A,#N/A,FALSE,"비용1";#N/A,#N/A,FALSE,"비용";#N/A,#N/A,FALSE,"보증2";#N/A,#N/A,FALSE,"보증1";#N/A,#N/A,FALSE,"보증";#N/A,#N/A,FALSE,"손익1";#N/A,#N/A,FALSE,"손익";#N/A,#N/A,FALSE,"부서별매출";#N/A,#N/A,FALSE,"매출"}</definedName>
    <definedName name="__________NPS2" localSheetId="2" hidden="1">{#N/A,#N/A,FALSE,"인원";#N/A,#N/A,FALSE,"비용2";#N/A,#N/A,FALSE,"비용1";#N/A,#N/A,FALSE,"비용";#N/A,#N/A,FALSE,"보증2";#N/A,#N/A,FALSE,"보증1";#N/A,#N/A,FALSE,"보증";#N/A,#N/A,FALSE,"손익1";#N/A,#N/A,FALSE,"손익";#N/A,#N/A,FALSE,"부서별매출";#N/A,#N/A,FALSE,"매출"}</definedName>
    <definedName name="__________NPS2" localSheetId="1" hidden="1">{#N/A,#N/A,FALSE,"인원";#N/A,#N/A,FALSE,"비용2";#N/A,#N/A,FALSE,"비용1";#N/A,#N/A,FALSE,"비용";#N/A,#N/A,FALSE,"보증2";#N/A,#N/A,FALSE,"보증1";#N/A,#N/A,FALSE,"보증";#N/A,#N/A,FALSE,"손익1";#N/A,#N/A,FALSE,"손익";#N/A,#N/A,FALSE,"부서별매출";#N/A,#N/A,FALSE,"매출"}</definedName>
    <definedName name="__________NPS2" localSheetId="3" hidden="1">{#N/A,#N/A,FALSE,"인원";#N/A,#N/A,FALSE,"비용2";#N/A,#N/A,FALSE,"비용1";#N/A,#N/A,FALSE,"비용";#N/A,#N/A,FALSE,"보증2";#N/A,#N/A,FALSE,"보증1";#N/A,#N/A,FALSE,"보증";#N/A,#N/A,FALSE,"손익1";#N/A,#N/A,FALSE,"손익";#N/A,#N/A,FALSE,"부서별매출";#N/A,#N/A,FALSE,"매출"}</definedName>
    <definedName name="__________NPS2" localSheetId="4" hidden="1">{#N/A,#N/A,FALSE,"인원";#N/A,#N/A,FALSE,"비용2";#N/A,#N/A,FALSE,"비용1";#N/A,#N/A,FALSE,"비용";#N/A,#N/A,FALSE,"보증2";#N/A,#N/A,FALSE,"보증1";#N/A,#N/A,FALSE,"보증";#N/A,#N/A,FALSE,"손익1";#N/A,#N/A,FALSE,"손익";#N/A,#N/A,FALSE,"부서별매출";#N/A,#N/A,FALSE,"매출"}</definedName>
    <definedName name="__________NPS2" hidden="1">{#N/A,#N/A,FALSE,"인원";#N/A,#N/A,FALSE,"비용2";#N/A,#N/A,FALSE,"비용1";#N/A,#N/A,FALSE,"비용";#N/A,#N/A,FALSE,"보증2";#N/A,#N/A,FALSE,"보증1";#N/A,#N/A,FALSE,"보증";#N/A,#N/A,FALSE,"손익1";#N/A,#N/A,FALSE,"손익";#N/A,#N/A,FALSE,"부서별매출";#N/A,#N/A,FALSE,"매출"}</definedName>
    <definedName name="__________NSO2" localSheetId="6" hidden="1">{"'Sheet1'!$L$16"}</definedName>
    <definedName name="__________NSO2" localSheetId="5" hidden="1">{"'Sheet1'!$L$16"}</definedName>
    <definedName name="__________NSO2" localSheetId="2" hidden="1">{"'Sheet1'!$L$16"}</definedName>
    <definedName name="__________NSO2" localSheetId="1" hidden="1">{"'Sheet1'!$L$16"}</definedName>
    <definedName name="__________NSO2" localSheetId="3" hidden="1">{"'Sheet1'!$L$16"}</definedName>
    <definedName name="__________NSO2" localSheetId="4" hidden="1">{"'Sheet1'!$L$16"}</definedName>
    <definedName name="__________NSO2" hidden="1">{"'Sheet1'!$L$16"}</definedName>
    <definedName name="__________PR1">#REF!</definedName>
    <definedName name="__________RO400">#REF!</definedName>
    <definedName name="__________T2" localSheetId="6" hidden="1">{#N/A,#N/A,FALSE,"단축1";#N/A,#N/A,FALSE,"단축2";#N/A,#N/A,FALSE,"단축3";#N/A,#N/A,FALSE,"장축";#N/A,#N/A,FALSE,"4WD"}</definedName>
    <definedName name="__________T2" localSheetId="5" hidden="1">{#N/A,#N/A,FALSE,"단축1";#N/A,#N/A,FALSE,"단축2";#N/A,#N/A,FALSE,"단축3";#N/A,#N/A,FALSE,"장축";#N/A,#N/A,FALSE,"4WD"}</definedName>
    <definedName name="__________T2" localSheetId="2" hidden="1">{#N/A,#N/A,FALSE,"단축1";#N/A,#N/A,FALSE,"단축2";#N/A,#N/A,FALSE,"단축3";#N/A,#N/A,FALSE,"장축";#N/A,#N/A,FALSE,"4WD"}</definedName>
    <definedName name="__________T2" localSheetId="1" hidden="1">{#N/A,#N/A,FALSE,"단축1";#N/A,#N/A,FALSE,"단축2";#N/A,#N/A,FALSE,"단축3";#N/A,#N/A,FALSE,"장축";#N/A,#N/A,FALSE,"4WD"}</definedName>
    <definedName name="__________T2" localSheetId="3" hidden="1">{#N/A,#N/A,FALSE,"단축1";#N/A,#N/A,FALSE,"단축2";#N/A,#N/A,FALSE,"단축3";#N/A,#N/A,FALSE,"장축";#N/A,#N/A,FALSE,"4WD"}</definedName>
    <definedName name="__________T2" localSheetId="4" hidden="1">{#N/A,#N/A,FALSE,"단축1";#N/A,#N/A,FALSE,"단축2";#N/A,#N/A,FALSE,"단축3";#N/A,#N/A,FALSE,"장축";#N/A,#N/A,FALSE,"4WD"}</definedName>
    <definedName name="__________T2" hidden="1">{#N/A,#N/A,FALSE,"단축1";#N/A,#N/A,FALSE,"단축2";#N/A,#N/A,FALSE,"단축3";#N/A,#N/A,FALSE,"장축";#N/A,#N/A,FALSE,"4WD"}</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localSheetId="6" hidden="1">{"'Sheet1'!$L$16"}</definedName>
    <definedName name="_________f5" localSheetId="2" hidden="1">{"'Sheet1'!$L$16"}</definedName>
    <definedName name="_________f5" localSheetId="1" hidden="1">{"'Sheet1'!$L$16"}</definedName>
    <definedName name="_________f5" hidden="1">{"'Sheet1'!$L$16"}</definedName>
    <definedName name="_________LPS2" localSheetId="6" hidden="1">{#N/A,#N/A,FALSE,"단축1";#N/A,#N/A,FALSE,"단축2";#N/A,#N/A,FALSE,"단축3";#N/A,#N/A,FALSE,"장축";#N/A,#N/A,FALSE,"4WD"}</definedName>
    <definedName name="_________LPS2" localSheetId="5" hidden="1">{#N/A,#N/A,FALSE,"단축1";#N/A,#N/A,FALSE,"단축2";#N/A,#N/A,FALSE,"단축3";#N/A,#N/A,FALSE,"장축";#N/A,#N/A,FALSE,"4WD"}</definedName>
    <definedName name="_________LPS2" localSheetId="2" hidden="1">{#N/A,#N/A,FALSE,"단축1";#N/A,#N/A,FALSE,"단축2";#N/A,#N/A,FALSE,"단축3";#N/A,#N/A,FALSE,"장축";#N/A,#N/A,FALSE,"4WD"}</definedName>
    <definedName name="_________LPS2" localSheetId="1" hidden="1">{#N/A,#N/A,FALSE,"단축1";#N/A,#N/A,FALSE,"단축2";#N/A,#N/A,FALSE,"단축3";#N/A,#N/A,FALSE,"장축";#N/A,#N/A,FALSE,"4WD"}</definedName>
    <definedName name="_________LPS2" localSheetId="3" hidden="1">{#N/A,#N/A,FALSE,"단축1";#N/A,#N/A,FALSE,"단축2";#N/A,#N/A,FALSE,"단축3";#N/A,#N/A,FALSE,"장축";#N/A,#N/A,FALSE,"4WD"}</definedName>
    <definedName name="_________LPS2" localSheetId="4" hidden="1">{#N/A,#N/A,FALSE,"단축1";#N/A,#N/A,FALSE,"단축2";#N/A,#N/A,FALSE,"단축3";#N/A,#N/A,FALSE,"장축";#N/A,#N/A,FALSE,"4WD"}</definedName>
    <definedName name="_________LPS2" hidden="1">{#N/A,#N/A,FALSE,"단축1";#N/A,#N/A,FALSE,"단축2";#N/A,#N/A,FALSE,"단축3";#N/A,#N/A,FALSE,"장축";#N/A,#N/A,FALSE,"4WD"}</definedName>
    <definedName name="_________LX1050">#REF!</definedName>
    <definedName name="_________NET2">#REF!</definedName>
    <definedName name="_________NPS2" localSheetId="6" hidden="1">{#N/A,#N/A,FALSE,"인원";#N/A,#N/A,FALSE,"비용2";#N/A,#N/A,FALSE,"비용1";#N/A,#N/A,FALSE,"비용";#N/A,#N/A,FALSE,"보증2";#N/A,#N/A,FALSE,"보증1";#N/A,#N/A,FALSE,"보증";#N/A,#N/A,FALSE,"손익1";#N/A,#N/A,FALSE,"손익";#N/A,#N/A,FALSE,"부서별매출";#N/A,#N/A,FALSE,"매출"}</definedName>
    <definedName name="_________NPS2" localSheetId="5" hidden="1">{#N/A,#N/A,FALSE,"인원";#N/A,#N/A,FALSE,"비용2";#N/A,#N/A,FALSE,"비용1";#N/A,#N/A,FALSE,"비용";#N/A,#N/A,FALSE,"보증2";#N/A,#N/A,FALSE,"보증1";#N/A,#N/A,FALSE,"보증";#N/A,#N/A,FALSE,"손익1";#N/A,#N/A,FALSE,"손익";#N/A,#N/A,FALSE,"부서별매출";#N/A,#N/A,FALSE,"매출"}</definedName>
    <definedName name="_________NPS2" localSheetId="2" hidden="1">{#N/A,#N/A,FALSE,"인원";#N/A,#N/A,FALSE,"비용2";#N/A,#N/A,FALSE,"비용1";#N/A,#N/A,FALSE,"비용";#N/A,#N/A,FALSE,"보증2";#N/A,#N/A,FALSE,"보증1";#N/A,#N/A,FALSE,"보증";#N/A,#N/A,FALSE,"손익1";#N/A,#N/A,FALSE,"손익";#N/A,#N/A,FALSE,"부서별매출";#N/A,#N/A,FALSE,"매출"}</definedName>
    <definedName name="_________NPS2" localSheetId="1" hidden="1">{#N/A,#N/A,FALSE,"인원";#N/A,#N/A,FALSE,"비용2";#N/A,#N/A,FALSE,"비용1";#N/A,#N/A,FALSE,"비용";#N/A,#N/A,FALSE,"보증2";#N/A,#N/A,FALSE,"보증1";#N/A,#N/A,FALSE,"보증";#N/A,#N/A,FALSE,"손익1";#N/A,#N/A,FALSE,"손익";#N/A,#N/A,FALSE,"부서별매출";#N/A,#N/A,FALSE,"매출"}</definedName>
    <definedName name="_________NPS2" localSheetId="3" hidden="1">{#N/A,#N/A,FALSE,"인원";#N/A,#N/A,FALSE,"비용2";#N/A,#N/A,FALSE,"비용1";#N/A,#N/A,FALSE,"비용";#N/A,#N/A,FALSE,"보증2";#N/A,#N/A,FALSE,"보증1";#N/A,#N/A,FALSE,"보증";#N/A,#N/A,FALSE,"손익1";#N/A,#N/A,FALSE,"손익";#N/A,#N/A,FALSE,"부서별매출";#N/A,#N/A,FALSE,"매출"}</definedName>
    <definedName name="_________NPS2" localSheetId="4" hidden="1">{#N/A,#N/A,FALSE,"인원";#N/A,#N/A,FALSE,"비용2";#N/A,#N/A,FALSE,"비용1";#N/A,#N/A,FALSE,"비용";#N/A,#N/A,FALSE,"보증2";#N/A,#N/A,FALSE,"보증1";#N/A,#N/A,FALSE,"보증";#N/A,#N/A,FALSE,"손익1";#N/A,#N/A,FALSE,"손익";#N/A,#N/A,FALSE,"부서별매출";#N/A,#N/A,FALSE,"매출"}</definedName>
    <definedName name="_________NPS2" hidden="1">{#N/A,#N/A,FALSE,"인원";#N/A,#N/A,FALSE,"비용2";#N/A,#N/A,FALSE,"비용1";#N/A,#N/A,FALSE,"비용";#N/A,#N/A,FALSE,"보증2";#N/A,#N/A,FALSE,"보증1";#N/A,#N/A,FALSE,"보증";#N/A,#N/A,FALSE,"손익1";#N/A,#N/A,FALSE,"손익";#N/A,#N/A,FALSE,"부서별매출";#N/A,#N/A,FALSE,"매출"}</definedName>
    <definedName name="_________NSO2" localSheetId="6" hidden="1">{"'Sheet1'!$L$16"}</definedName>
    <definedName name="_________NSO2" localSheetId="5" hidden="1">{"'Sheet1'!$L$16"}</definedName>
    <definedName name="_________NSO2" localSheetId="2" hidden="1">{"'Sheet1'!$L$16"}</definedName>
    <definedName name="_________NSO2" localSheetId="1" hidden="1">{"'Sheet1'!$L$16"}</definedName>
    <definedName name="_________NSO2" localSheetId="3" hidden="1">{"'Sheet1'!$L$16"}</definedName>
    <definedName name="_________NSO2" localSheetId="4" hidden="1">{"'Sheet1'!$L$16"}</definedName>
    <definedName name="_________NSO2" hidden="1">{"'Sheet1'!$L$16"}</definedName>
    <definedName name="_________PR1">#REF!</definedName>
    <definedName name="_________RO400">#REF!</definedName>
    <definedName name="_________T2" localSheetId="6" hidden="1">{#N/A,#N/A,FALSE,"단축1";#N/A,#N/A,FALSE,"단축2";#N/A,#N/A,FALSE,"단축3";#N/A,#N/A,FALSE,"장축";#N/A,#N/A,FALSE,"4WD"}</definedName>
    <definedName name="_________T2" localSheetId="5" hidden="1">{#N/A,#N/A,FALSE,"단축1";#N/A,#N/A,FALSE,"단축2";#N/A,#N/A,FALSE,"단축3";#N/A,#N/A,FALSE,"장축";#N/A,#N/A,FALSE,"4WD"}</definedName>
    <definedName name="_________T2" localSheetId="2" hidden="1">{#N/A,#N/A,FALSE,"단축1";#N/A,#N/A,FALSE,"단축2";#N/A,#N/A,FALSE,"단축3";#N/A,#N/A,FALSE,"장축";#N/A,#N/A,FALSE,"4WD"}</definedName>
    <definedName name="_________T2" localSheetId="1" hidden="1">{#N/A,#N/A,FALSE,"단축1";#N/A,#N/A,FALSE,"단축2";#N/A,#N/A,FALSE,"단축3";#N/A,#N/A,FALSE,"장축";#N/A,#N/A,FALSE,"4WD"}</definedName>
    <definedName name="_________T2" localSheetId="3" hidden="1">{#N/A,#N/A,FALSE,"단축1";#N/A,#N/A,FALSE,"단축2";#N/A,#N/A,FALSE,"단축3";#N/A,#N/A,FALSE,"장축";#N/A,#N/A,FALSE,"4WD"}</definedName>
    <definedName name="_________T2" localSheetId="4" hidden="1">{#N/A,#N/A,FALSE,"단축1";#N/A,#N/A,FALSE,"단축2";#N/A,#N/A,FALSE,"단축3";#N/A,#N/A,FALSE,"장축";#N/A,#N/A,FALSE,"4WD"}</definedName>
    <definedName name="_________T2" hidden="1">{#N/A,#N/A,FALSE,"단축1";#N/A,#N/A,FALSE,"단축2";#N/A,#N/A,FALSE,"단축3";#N/A,#N/A,FALSE,"장축";#N/A,#N/A,FALSE,"4WD"}</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localSheetId="6" hidden="1">{"'Sheet1'!$L$16"}</definedName>
    <definedName name="________f5" localSheetId="2" hidden="1">{"'Sheet1'!$L$16"}</definedName>
    <definedName name="________f5" localSheetId="1" hidden="1">{"'Sheet1'!$L$16"}</definedName>
    <definedName name="________f5" hidden="1">{"'Sheet1'!$L$16"}</definedName>
    <definedName name="________LPS2" localSheetId="6" hidden="1">{#N/A,#N/A,FALSE,"단축1";#N/A,#N/A,FALSE,"단축2";#N/A,#N/A,FALSE,"단축3";#N/A,#N/A,FALSE,"장축";#N/A,#N/A,FALSE,"4WD"}</definedName>
    <definedName name="________LPS2" localSheetId="5" hidden="1">{#N/A,#N/A,FALSE,"단축1";#N/A,#N/A,FALSE,"단축2";#N/A,#N/A,FALSE,"단축3";#N/A,#N/A,FALSE,"장축";#N/A,#N/A,FALSE,"4WD"}</definedName>
    <definedName name="________LPS2" localSheetId="2" hidden="1">{#N/A,#N/A,FALSE,"단축1";#N/A,#N/A,FALSE,"단축2";#N/A,#N/A,FALSE,"단축3";#N/A,#N/A,FALSE,"장축";#N/A,#N/A,FALSE,"4WD"}</definedName>
    <definedName name="________LPS2" localSheetId="1" hidden="1">{#N/A,#N/A,FALSE,"단축1";#N/A,#N/A,FALSE,"단축2";#N/A,#N/A,FALSE,"단축3";#N/A,#N/A,FALSE,"장축";#N/A,#N/A,FALSE,"4WD"}</definedName>
    <definedName name="________LPS2" localSheetId="3" hidden="1">{#N/A,#N/A,FALSE,"단축1";#N/A,#N/A,FALSE,"단축2";#N/A,#N/A,FALSE,"단축3";#N/A,#N/A,FALSE,"장축";#N/A,#N/A,FALSE,"4WD"}</definedName>
    <definedName name="________LPS2" localSheetId="4" hidden="1">{#N/A,#N/A,FALSE,"단축1";#N/A,#N/A,FALSE,"단축2";#N/A,#N/A,FALSE,"단축3";#N/A,#N/A,FALSE,"장축";#N/A,#N/A,FALSE,"4WD"}</definedName>
    <definedName name="________LPS2" hidden="1">{#N/A,#N/A,FALSE,"단축1";#N/A,#N/A,FALSE,"단축2";#N/A,#N/A,FALSE,"단축3";#N/A,#N/A,FALSE,"장축";#N/A,#N/A,FALSE,"4WD"}</definedName>
    <definedName name="________LX1050">#REF!</definedName>
    <definedName name="________NET2">#REF!</definedName>
    <definedName name="________NPS2" localSheetId="6" hidden="1">{#N/A,#N/A,FALSE,"인원";#N/A,#N/A,FALSE,"비용2";#N/A,#N/A,FALSE,"비용1";#N/A,#N/A,FALSE,"비용";#N/A,#N/A,FALSE,"보증2";#N/A,#N/A,FALSE,"보증1";#N/A,#N/A,FALSE,"보증";#N/A,#N/A,FALSE,"손익1";#N/A,#N/A,FALSE,"손익";#N/A,#N/A,FALSE,"부서별매출";#N/A,#N/A,FALSE,"매출"}</definedName>
    <definedName name="________NPS2" localSheetId="5" hidden="1">{#N/A,#N/A,FALSE,"인원";#N/A,#N/A,FALSE,"비용2";#N/A,#N/A,FALSE,"비용1";#N/A,#N/A,FALSE,"비용";#N/A,#N/A,FALSE,"보증2";#N/A,#N/A,FALSE,"보증1";#N/A,#N/A,FALSE,"보증";#N/A,#N/A,FALSE,"손익1";#N/A,#N/A,FALSE,"손익";#N/A,#N/A,FALSE,"부서별매출";#N/A,#N/A,FALSE,"매출"}</definedName>
    <definedName name="________NPS2" localSheetId="2" hidden="1">{#N/A,#N/A,FALSE,"인원";#N/A,#N/A,FALSE,"비용2";#N/A,#N/A,FALSE,"비용1";#N/A,#N/A,FALSE,"비용";#N/A,#N/A,FALSE,"보증2";#N/A,#N/A,FALSE,"보증1";#N/A,#N/A,FALSE,"보증";#N/A,#N/A,FALSE,"손익1";#N/A,#N/A,FALSE,"손익";#N/A,#N/A,FALSE,"부서별매출";#N/A,#N/A,FALSE,"매출"}</definedName>
    <definedName name="________NPS2" localSheetId="1" hidden="1">{#N/A,#N/A,FALSE,"인원";#N/A,#N/A,FALSE,"비용2";#N/A,#N/A,FALSE,"비용1";#N/A,#N/A,FALSE,"비용";#N/A,#N/A,FALSE,"보증2";#N/A,#N/A,FALSE,"보증1";#N/A,#N/A,FALSE,"보증";#N/A,#N/A,FALSE,"손익1";#N/A,#N/A,FALSE,"손익";#N/A,#N/A,FALSE,"부서별매출";#N/A,#N/A,FALSE,"매출"}</definedName>
    <definedName name="________NPS2" localSheetId="3" hidden="1">{#N/A,#N/A,FALSE,"인원";#N/A,#N/A,FALSE,"비용2";#N/A,#N/A,FALSE,"비용1";#N/A,#N/A,FALSE,"비용";#N/A,#N/A,FALSE,"보증2";#N/A,#N/A,FALSE,"보증1";#N/A,#N/A,FALSE,"보증";#N/A,#N/A,FALSE,"손익1";#N/A,#N/A,FALSE,"손익";#N/A,#N/A,FALSE,"부서별매출";#N/A,#N/A,FALSE,"매출"}</definedName>
    <definedName name="________NPS2" localSheetId="4" hidden="1">{#N/A,#N/A,FALSE,"인원";#N/A,#N/A,FALSE,"비용2";#N/A,#N/A,FALSE,"비용1";#N/A,#N/A,FALSE,"비용";#N/A,#N/A,FALSE,"보증2";#N/A,#N/A,FALSE,"보증1";#N/A,#N/A,FALSE,"보증";#N/A,#N/A,FALSE,"손익1";#N/A,#N/A,FALSE,"손익";#N/A,#N/A,FALSE,"부서별매출";#N/A,#N/A,FALSE,"매출"}</definedName>
    <definedName name="________NPS2" hidden="1">{#N/A,#N/A,FALSE,"인원";#N/A,#N/A,FALSE,"비용2";#N/A,#N/A,FALSE,"비용1";#N/A,#N/A,FALSE,"비용";#N/A,#N/A,FALSE,"보증2";#N/A,#N/A,FALSE,"보증1";#N/A,#N/A,FALSE,"보증";#N/A,#N/A,FALSE,"손익1";#N/A,#N/A,FALSE,"손익";#N/A,#N/A,FALSE,"부서별매출";#N/A,#N/A,FALSE,"매출"}</definedName>
    <definedName name="________NSO2" localSheetId="6" hidden="1">{"'Sheet1'!$L$16"}</definedName>
    <definedName name="________NSO2" localSheetId="5" hidden="1">{"'Sheet1'!$L$16"}</definedName>
    <definedName name="________NSO2" localSheetId="2" hidden="1">{"'Sheet1'!$L$16"}</definedName>
    <definedName name="________NSO2" localSheetId="1" hidden="1">{"'Sheet1'!$L$16"}</definedName>
    <definedName name="________NSO2" localSheetId="3" hidden="1">{"'Sheet1'!$L$16"}</definedName>
    <definedName name="________NSO2" localSheetId="4" hidden="1">{"'Sheet1'!$L$16"}</definedName>
    <definedName name="________NSO2" hidden="1">{"'Sheet1'!$L$16"}</definedName>
    <definedName name="________PR1">#REF!</definedName>
    <definedName name="________RO400">#REF!</definedName>
    <definedName name="________T2" localSheetId="6" hidden="1">{#N/A,#N/A,FALSE,"단축1";#N/A,#N/A,FALSE,"단축2";#N/A,#N/A,FALSE,"단축3";#N/A,#N/A,FALSE,"장축";#N/A,#N/A,FALSE,"4WD"}</definedName>
    <definedName name="________T2" localSheetId="5" hidden="1">{#N/A,#N/A,FALSE,"단축1";#N/A,#N/A,FALSE,"단축2";#N/A,#N/A,FALSE,"단축3";#N/A,#N/A,FALSE,"장축";#N/A,#N/A,FALSE,"4WD"}</definedName>
    <definedName name="________T2" localSheetId="2" hidden="1">{#N/A,#N/A,FALSE,"단축1";#N/A,#N/A,FALSE,"단축2";#N/A,#N/A,FALSE,"단축3";#N/A,#N/A,FALSE,"장축";#N/A,#N/A,FALSE,"4WD"}</definedName>
    <definedName name="________T2" localSheetId="1" hidden="1">{#N/A,#N/A,FALSE,"단축1";#N/A,#N/A,FALSE,"단축2";#N/A,#N/A,FALSE,"단축3";#N/A,#N/A,FALSE,"장축";#N/A,#N/A,FALSE,"4WD"}</definedName>
    <definedName name="________T2" localSheetId="3" hidden="1">{#N/A,#N/A,FALSE,"단축1";#N/A,#N/A,FALSE,"단축2";#N/A,#N/A,FALSE,"단축3";#N/A,#N/A,FALSE,"장축";#N/A,#N/A,FALSE,"4WD"}</definedName>
    <definedName name="________T2" localSheetId="4" hidden="1">{#N/A,#N/A,FALSE,"단축1";#N/A,#N/A,FALSE,"단축2";#N/A,#N/A,FALSE,"단축3";#N/A,#N/A,FALSE,"장축";#N/A,#N/A,FALSE,"4WD"}</definedName>
    <definedName name="________T2" hidden="1">{#N/A,#N/A,FALSE,"단축1";#N/A,#N/A,FALSE,"단축2";#N/A,#N/A,FALSE,"단축3";#N/A,#N/A,FALSE,"장축";#N/A,#N/A,FALSE,"4WD"}</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localSheetId="6" hidden="1">{"'Sheet1'!$L$16"}</definedName>
    <definedName name="_______f5" localSheetId="2" hidden="1">{"'Sheet1'!$L$16"}</definedName>
    <definedName name="_______f5" localSheetId="1" hidden="1">{"'Sheet1'!$L$16"}</definedName>
    <definedName name="_______f5" hidden="1">{"'Sheet1'!$L$16"}</definedName>
    <definedName name="_______LPS2" localSheetId="6" hidden="1">{#N/A,#N/A,FALSE,"단축1";#N/A,#N/A,FALSE,"단축2";#N/A,#N/A,FALSE,"단축3";#N/A,#N/A,FALSE,"장축";#N/A,#N/A,FALSE,"4WD"}</definedName>
    <definedName name="_______LPS2" localSheetId="5" hidden="1">{#N/A,#N/A,FALSE,"단축1";#N/A,#N/A,FALSE,"단축2";#N/A,#N/A,FALSE,"단축3";#N/A,#N/A,FALSE,"장축";#N/A,#N/A,FALSE,"4WD"}</definedName>
    <definedName name="_______LPS2" localSheetId="2" hidden="1">{#N/A,#N/A,FALSE,"단축1";#N/A,#N/A,FALSE,"단축2";#N/A,#N/A,FALSE,"단축3";#N/A,#N/A,FALSE,"장축";#N/A,#N/A,FALSE,"4WD"}</definedName>
    <definedName name="_______LPS2" localSheetId="1" hidden="1">{#N/A,#N/A,FALSE,"단축1";#N/A,#N/A,FALSE,"단축2";#N/A,#N/A,FALSE,"단축3";#N/A,#N/A,FALSE,"장축";#N/A,#N/A,FALSE,"4WD"}</definedName>
    <definedName name="_______LPS2" localSheetId="3" hidden="1">{#N/A,#N/A,FALSE,"단축1";#N/A,#N/A,FALSE,"단축2";#N/A,#N/A,FALSE,"단축3";#N/A,#N/A,FALSE,"장축";#N/A,#N/A,FALSE,"4WD"}</definedName>
    <definedName name="_______LPS2" localSheetId="4" hidden="1">{#N/A,#N/A,FALSE,"단축1";#N/A,#N/A,FALSE,"단축2";#N/A,#N/A,FALSE,"단축3";#N/A,#N/A,FALSE,"장축";#N/A,#N/A,FALSE,"4WD"}</definedName>
    <definedName name="_______LPS2" hidden="1">{#N/A,#N/A,FALSE,"단축1";#N/A,#N/A,FALSE,"단축2";#N/A,#N/A,FALSE,"단축3";#N/A,#N/A,FALSE,"장축";#N/A,#N/A,FALSE,"4WD"}</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localSheetId="6" hidden="1">{#N/A,#N/A,FALSE,"인원";#N/A,#N/A,FALSE,"비용2";#N/A,#N/A,FALSE,"비용1";#N/A,#N/A,FALSE,"비용";#N/A,#N/A,FALSE,"보증2";#N/A,#N/A,FALSE,"보증1";#N/A,#N/A,FALSE,"보증";#N/A,#N/A,FALSE,"손익1";#N/A,#N/A,FALSE,"손익";#N/A,#N/A,FALSE,"부서별매출";#N/A,#N/A,FALSE,"매출"}</definedName>
    <definedName name="_______NPS2" localSheetId="5" hidden="1">{#N/A,#N/A,FALSE,"인원";#N/A,#N/A,FALSE,"비용2";#N/A,#N/A,FALSE,"비용1";#N/A,#N/A,FALSE,"비용";#N/A,#N/A,FALSE,"보증2";#N/A,#N/A,FALSE,"보증1";#N/A,#N/A,FALSE,"보증";#N/A,#N/A,FALSE,"손익1";#N/A,#N/A,FALSE,"손익";#N/A,#N/A,FALSE,"부서별매출";#N/A,#N/A,FALSE,"매출"}</definedName>
    <definedName name="_______NPS2" localSheetId="2" hidden="1">{#N/A,#N/A,FALSE,"인원";#N/A,#N/A,FALSE,"비용2";#N/A,#N/A,FALSE,"비용1";#N/A,#N/A,FALSE,"비용";#N/A,#N/A,FALSE,"보증2";#N/A,#N/A,FALSE,"보증1";#N/A,#N/A,FALSE,"보증";#N/A,#N/A,FALSE,"손익1";#N/A,#N/A,FALSE,"손익";#N/A,#N/A,FALSE,"부서별매출";#N/A,#N/A,FALSE,"매출"}</definedName>
    <definedName name="_______NPS2" localSheetId="1" hidden="1">{#N/A,#N/A,FALSE,"인원";#N/A,#N/A,FALSE,"비용2";#N/A,#N/A,FALSE,"비용1";#N/A,#N/A,FALSE,"비용";#N/A,#N/A,FALSE,"보증2";#N/A,#N/A,FALSE,"보증1";#N/A,#N/A,FALSE,"보증";#N/A,#N/A,FALSE,"손익1";#N/A,#N/A,FALSE,"손익";#N/A,#N/A,FALSE,"부서별매출";#N/A,#N/A,FALSE,"매출"}</definedName>
    <definedName name="_______NPS2" localSheetId="3" hidden="1">{#N/A,#N/A,FALSE,"인원";#N/A,#N/A,FALSE,"비용2";#N/A,#N/A,FALSE,"비용1";#N/A,#N/A,FALSE,"비용";#N/A,#N/A,FALSE,"보증2";#N/A,#N/A,FALSE,"보증1";#N/A,#N/A,FALSE,"보증";#N/A,#N/A,FALSE,"손익1";#N/A,#N/A,FALSE,"손익";#N/A,#N/A,FALSE,"부서별매출";#N/A,#N/A,FALSE,"매출"}</definedName>
    <definedName name="_______NPS2" localSheetId="4" hidden="1">{#N/A,#N/A,FALSE,"인원";#N/A,#N/A,FALSE,"비용2";#N/A,#N/A,FALSE,"비용1";#N/A,#N/A,FALSE,"비용";#N/A,#N/A,FALSE,"보증2";#N/A,#N/A,FALSE,"보증1";#N/A,#N/A,FALSE,"보증";#N/A,#N/A,FALSE,"손익1";#N/A,#N/A,FALSE,"손익";#N/A,#N/A,FALSE,"부서별매출";#N/A,#N/A,FALSE,"매출"}</definedName>
    <definedName name="_______NPS2" hidden="1">{#N/A,#N/A,FALSE,"인원";#N/A,#N/A,FALSE,"비용2";#N/A,#N/A,FALSE,"비용1";#N/A,#N/A,FALSE,"비용";#N/A,#N/A,FALSE,"보증2";#N/A,#N/A,FALSE,"보증1";#N/A,#N/A,FALSE,"보증";#N/A,#N/A,FALSE,"손익1";#N/A,#N/A,FALSE,"손익";#N/A,#N/A,FALSE,"부서별매출";#N/A,#N/A,FALSE,"매출"}</definedName>
    <definedName name="_______NSO2" localSheetId="6" hidden="1">{"'Sheet1'!$L$16"}</definedName>
    <definedName name="_______NSO2" localSheetId="5" hidden="1">{"'Sheet1'!$L$16"}</definedName>
    <definedName name="_______NSO2" localSheetId="2" hidden="1">{"'Sheet1'!$L$16"}</definedName>
    <definedName name="_______NSO2" localSheetId="1" hidden="1">{"'Sheet1'!$L$16"}</definedName>
    <definedName name="_______NSO2" localSheetId="3" hidden="1">{"'Sheet1'!$L$16"}</definedName>
    <definedName name="_______NSO2" localSheetId="4" hidden="1">{"'Sheet1'!$L$16"}</definedName>
    <definedName name="_______NSO2" hidden="1">{"'Sheet1'!$L$16"}</definedName>
    <definedName name="_______PR1">#REF!</definedName>
    <definedName name="_______RO400">#REF!</definedName>
    <definedName name="_______SDW1" hidden="1">#REF!</definedName>
    <definedName name="_______SN3">#REF!</definedName>
    <definedName name="_______T2" localSheetId="6" hidden="1">{#N/A,#N/A,FALSE,"단축1";#N/A,#N/A,FALSE,"단축2";#N/A,#N/A,FALSE,"단축3";#N/A,#N/A,FALSE,"장축";#N/A,#N/A,FALSE,"4WD"}</definedName>
    <definedName name="_______T2" localSheetId="5" hidden="1">{#N/A,#N/A,FALSE,"단축1";#N/A,#N/A,FALSE,"단축2";#N/A,#N/A,FALSE,"단축3";#N/A,#N/A,FALSE,"장축";#N/A,#N/A,FALSE,"4WD"}</definedName>
    <definedName name="_______T2" localSheetId="2" hidden="1">{#N/A,#N/A,FALSE,"단축1";#N/A,#N/A,FALSE,"단축2";#N/A,#N/A,FALSE,"단축3";#N/A,#N/A,FALSE,"장축";#N/A,#N/A,FALSE,"4WD"}</definedName>
    <definedName name="_______T2" localSheetId="1" hidden="1">{#N/A,#N/A,FALSE,"단축1";#N/A,#N/A,FALSE,"단축2";#N/A,#N/A,FALSE,"단축3";#N/A,#N/A,FALSE,"장축";#N/A,#N/A,FALSE,"4WD"}</definedName>
    <definedName name="_______T2" localSheetId="3" hidden="1">{#N/A,#N/A,FALSE,"단축1";#N/A,#N/A,FALSE,"단축2";#N/A,#N/A,FALSE,"단축3";#N/A,#N/A,FALSE,"장축";#N/A,#N/A,FALSE,"4WD"}</definedName>
    <definedName name="_______T2" localSheetId="4" hidden="1">{#N/A,#N/A,FALSE,"단축1";#N/A,#N/A,FALSE,"단축2";#N/A,#N/A,FALSE,"단축3";#N/A,#N/A,FALSE,"장축";#N/A,#N/A,FALSE,"4WD"}</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dn400">#REF!</definedName>
    <definedName name="______ddn600">#REF!</definedName>
    <definedName name="______f5" localSheetId="6" hidden="1">{"'Sheet1'!$L$16"}</definedName>
    <definedName name="______f5" localSheetId="2" hidden="1">{"'Sheet1'!$L$16"}</definedName>
    <definedName name="______f5" localSheetId="1" hidden="1">{"'Sheet1'!$L$16"}</definedName>
    <definedName name="______f5" hidden="1">{"'Sheet1'!$L$16"}</definedName>
    <definedName name="______KDX3" localSheetId="6">#N/A</definedName>
    <definedName name="______KDX3" localSheetId="2">'ngung viec'!______KDX3</definedName>
    <definedName name="______KDX3" localSheetId="1">#N/A</definedName>
    <definedName name="______KDX3">'ngung viec'!______KDX3</definedName>
    <definedName name="______LPS2" localSheetId="6" hidden="1">{#N/A,#N/A,FALSE,"단축1";#N/A,#N/A,FALSE,"단축2";#N/A,#N/A,FALSE,"단축3";#N/A,#N/A,FALSE,"장축";#N/A,#N/A,FALSE,"4WD"}</definedName>
    <definedName name="______LPS2" localSheetId="5" hidden="1">{#N/A,#N/A,FALSE,"단축1";#N/A,#N/A,FALSE,"단축2";#N/A,#N/A,FALSE,"단축3";#N/A,#N/A,FALSE,"장축";#N/A,#N/A,FALSE,"4WD"}</definedName>
    <definedName name="______LPS2" localSheetId="2" hidden="1">{#N/A,#N/A,FALSE,"단축1";#N/A,#N/A,FALSE,"단축2";#N/A,#N/A,FALSE,"단축3";#N/A,#N/A,FALSE,"장축";#N/A,#N/A,FALSE,"4WD"}</definedName>
    <definedName name="______LPS2" localSheetId="1" hidden="1">{#N/A,#N/A,FALSE,"단축1";#N/A,#N/A,FALSE,"단축2";#N/A,#N/A,FALSE,"단축3";#N/A,#N/A,FALSE,"장축";#N/A,#N/A,FALSE,"4WD"}</definedName>
    <definedName name="______LPS2" localSheetId="3" hidden="1">{#N/A,#N/A,FALSE,"단축1";#N/A,#N/A,FALSE,"단축2";#N/A,#N/A,FALSE,"단축3";#N/A,#N/A,FALSE,"장축";#N/A,#N/A,FALSE,"4WD"}</definedName>
    <definedName name="______LPS2" localSheetId="4" hidden="1">{#N/A,#N/A,FALSE,"단축1";#N/A,#N/A,FALSE,"단축2";#N/A,#N/A,FALSE,"단축3";#N/A,#N/A,FALSE,"장축";#N/A,#N/A,FALSE,"4WD"}</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localSheetId="6" hidden="1">{#N/A,#N/A,FALSE,"인원";#N/A,#N/A,FALSE,"비용2";#N/A,#N/A,FALSE,"비용1";#N/A,#N/A,FALSE,"비용";#N/A,#N/A,FALSE,"보증2";#N/A,#N/A,FALSE,"보증1";#N/A,#N/A,FALSE,"보증";#N/A,#N/A,FALSE,"손익1";#N/A,#N/A,FALSE,"손익";#N/A,#N/A,FALSE,"부서별매출";#N/A,#N/A,FALSE,"매출"}</definedName>
    <definedName name="______NPS2" localSheetId="5" hidden="1">{#N/A,#N/A,FALSE,"인원";#N/A,#N/A,FALSE,"비용2";#N/A,#N/A,FALSE,"비용1";#N/A,#N/A,FALSE,"비용";#N/A,#N/A,FALSE,"보증2";#N/A,#N/A,FALSE,"보증1";#N/A,#N/A,FALSE,"보증";#N/A,#N/A,FALSE,"손익1";#N/A,#N/A,FALSE,"손익";#N/A,#N/A,FALSE,"부서별매출";#N/A,#N/A,FALSE,"매출"}</definedName>
    <definedName name="______NPS2" localSheetId="2" hidden="1">{#N/A,#N/A,FALSE,"인원";#N/A,#N/A,FALSE,"비용2";#N/A,#N/A,FALSE,"비용1";#N/A,#N/A,FALSE,"비용";#N/A,#N/A,FALSE,"보증2";#N/A,#N/A,FALSE,"보증1";#N/A,#N/A,FALSE,"보증";#N/A,#N/A,FALSE,"손익1";#N/A,#N/A,FALSE,"손익";#N/A,#N/A,FALSE,"부서별매출";#N/A,#N/A,FALSE,"매출"}</definedName>
    <definedName name="______NPS2" localSheetId="1" hidden="1">{#N/A,#N/A,FALSE,"인원";#N/A,#N/A,FALSE,"비용2";#N/A,#N/A,FALSE,"비용1";#N/A,#N/A,FALSE,"비용";#N/A,#N/A,FALSE,"보증2";#N/A,#N/A,FALSE,"보증1";#N/A,#N/A,FALSE,"보증";#N/A,#N/A,FALSE,"손익1";#N/A,#N/A,FALSE,"손익";#N/A,#N/A,FALSE,"부서별매출";#N/A,#N/A,FALSE,"매출"}</definedName>
    <definedName name="______NPS2" localSheetId="3" hidden="1">{#N/A,#N/A,FALSE,"인원";#N/A,#N/A,FALSE,"비용2";#N/A,#N/A,FALSE,"비용1";#N/A,#N/A,FALSE,"비용";#N/A,#N/A,FALSE,"보증2";#N/A,#N/A,FALSE,"보증1";#N/A,#N/A,FALSE,"보증";#N/A,#N/A,FALSE,"손익1";#N/A,#N/A,FALSE,"손익";#N/A,#N/A,FALSE,"부서별매출";#N/A,#N/A,FALSE,"매출"}</definedName>
    <definedName name="______NPS2" localSheetId="4" hidden="1">{#N/A,#N/A,FALSE,"인원";#N/A,#N/A,FALSE,"비용2";#N/A,#N/A,FALSE,"비용1";#N/A,#N/A,FALSE,"비용";#N/A,#N/A,FALSE,"보증2";#N/A,#N/A,FALSE,"보증1";#N/A,#N/A,FALSE,"보증";#N/A,#N/A,FALSE,"손익1";#N/A,#N/A,FALSE,"손익";#N/A,#N/A,FALSE,"부서별매출";#N/A,#N/A,FALSE,"매출"}</definedName>
    <definedName name="______NPS2" hidden="1">{#N/A,#N/A,FALSE,"인원";#N/A,#N/A,FALSE,"비용2";#N/A,#N/A,FALSE,"비용1";#N/A,#N/A,FALSE,"비용";#N/A,#N/A,FALSE,"보증2";#N/A,#N/A,FALSE,"보증1";#N/A,#N/A,FALSE,"보증";#N/A,#N/A,FALSE,"손익1";#N/A,#N/A,FALSE,"손익";#N/A,#N/A,FALSE,"부서별매출";#N/A,#N/A,FALSE,"매출"}</definedName>
    <definedName name="______NSO2" localSheetId="6" hidden="1">{"'Sheet1'!$L$16"}</definedName>
    <definedName name="______NSO2" localSheetId="5" hidden="1">{"'Sheet1'!$L$16"}</definedName>
    <definedName name="______NSO2" localSheetId="2" hidden="1">{"'Sheet1'!$L$16"}</definedName>
    <definedName name="______NSO2" localSheetId="1" hidden="1">{"'Sheet1'!$L$16"}</definedName>
    <definedName name="______NSO2" localSheetId="3" hidden="1">{"'Sheet1'!$L$16"}</definedName>
    <definedName name="______NSO2" localSheetId="4" hidden="1">{"'Sheet1'!$L$16"}</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localSheetId="6" hidden="1">{#N/A,#N/A,FALSE,"단축1";#N/A,#N/A,FALSE,"단축2";#N/A,#N/A,FALSE,"단축3";#N/A,#N/A,FALSE,"장축";#N/A,#N/A,FALSE,"4WD"}</definedName>
    <definedName name="______T2" localSheetId="5" hidden="1">{#N/A,#N/A,FALSE,"단축1";#N/A,#N/A,FALSE,"단축2";#N/A,#N/A,FALSE,"단축3";#N/A,#N/A,FALSE,"장축";#N/A,#N/A,FALSE,"4WD"}</definedName>
    <definedName name="______T2" localSheetId="2" hidden="1">{#N/A,#N/A,FALSE,"단축1";#N/A,#N/A,FALSE,"단축2";#N/A,#N/A,FALSE,"단축3";#N/A,#N/A,FALSE,"장축";#N/A,#N/A,FALSE,"4WD"}</definedName>
    <definedName name="______T2" localSheetId="1" hidden="1">{#N/A,#N/A,FALSE,"단축1";#N/A,#N/A,FALSE,"단축2";#N/A,#N/A,FALSE,"단축3";#N/A,#N/A,FALSE,"장축";#N/A,#N/A,FALSE,"4WD"}</definedName>
    <definedName name="______T2" localSheetId="3" hidden="1">{#N/A,#N/A,FALSE,"단축1";#N/A,#N/A,FALSE,"단축2";#N/A,#N/A,FALSE,"단축3";#N/A,#N/A,FALSE,"장축";#N/A,#N/A,FALSE,"4WD"}</definedName>
    <definedName name="______T2" localSheetId="4" hidden="1">{#N/A,#N/A,FALSE,"단축1";#N/A,#N/A,FALSE,"단축2";#N/A,#N/A,FALSE,"단축3";#N/A,#N/A,FALSE,"장축";#N/A,#N/A,FALSE,"4WD"}</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dn400">#REF!</definedName>
    <definedName name="_____ddn600">#REF!</definedName>
    <definedName name="_____f5" localSheetId="6" hidden="1">{"'Sheet1'!$L$16"}</definedName>
    <definedName name="_____f5" localSheetId="2" hidden="1">{"'Sheet1'!$L$16"}</definedName>
    <definedName name="_____f5" localSheetId="1" hidden="1">{"'Sheet1'!$L$16"}</definedName>
    <definedName name="_____f5" hidden="1">{"'Sheet1'!$L$16"}</definedName>
    <definedName name="_____KDX3" localSheetId="6">#REF!</definedName>
    <definedName name="_____KDX3" localSheetId="5">#REF!</definedName>
    <definedName name="_____KDX3" localSheetId="4">#REF!</definedName>
    <definedName name="_____KDX3">#N/A</definedName>
    <definedName name="_____LPS2" localSheetId="6" hidden="1">{#N/A,#N/A,FALSE,"단축1";#N/A,#N/A,FALSE,"단축2";#N/A,#N/A,FALSE,"단축3";#N/A,#N/A,FALSE,"장축";#N/A,#N/A,FALSE,"4WD"}</definedName>
    <definedName name="_____LPS2" localSheetId="5" hidden="1">{#N/A,#N/A,FALSE,"단축1";#N/A,#N/A,FALSE,"단축2";#N/A,#N/A,FALSE,"단축3";#N/A,#N/A,FALSE,"장축";#N/A,#N/A,FALSE,"4WD"}</definedName>
    <definedName name="_____LPS2" localSheetId="2" hidden="1">{#N/A,#N/A,FALSE,"단축1";#N/A,#N/A,FALSE,"단축2";#N/A,#N/A,FALSE,"단축3";#N/A,#N/A,FALSE,"장축";#N/A,#N/A,FALSE,"4WD"}</definedName>
    <definedName name="_____LPS2" localSheetId="1" hidden="1">{#N/A,#N/A,FALSE,"단축1";#N/A,#N/A,FALSE,"단축2";#N/A,#N/A,FALSE,"단축3";#N/A,#N/A,FALSE,"장축";#N/A,#N/A,FALSE,"4WD"}</definedName>
    <definedName name="_____LPS2" localSheetId="3" hidden="1">{#N/A,#N/A,FALSE,"단축1";#N/A,#N/A,FALSE,"단축2";#N/A,#N/A,FALSE,"단축3";#N/A,#N/A,FALSE,"장축";#N/A,#N/A,FALSE,"4WD"}</definedName>
    <definedName name="_____LPS2" localSheetId="4" hidden="1">{#N/A,#N/A,FALSE,"단축1";#N/A,#N/A,FALSE,"단축2";#N/A,#N/A,FALSE,"단축3";#N/A,#N/A,FALSE,"장축";#N/A,#N/A,FALSE,"4WD"}</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localSheetId="6" hidden="1">{#N/A,#N/A,FALSE,"인원";#N/A,#N/A,FALSE,"비용2";#N/A,#N/A,FALSE,"비용1";#N/A,#N/A,FALSE,"비용";#N/A,#N/A,FALSE,"보증2";#N/A,#N/A,FALSE,"보증1";#N/A,#N/A,FALSE,"보증";#N/A,#N/A,FALSE,"손익1";#N/A,#N/A,FALSE,"손익";#N/A,#N/A,FALSE,"부서별매출";#N/A,#N/A,FALSE,"매출"}</definedName>
    <definedName name="_____NPS2" localSheetId="5" hidden="1">{#N/A,#N/A,FALSE,"인원";#N/A,#N/A,FALSE,"비용2";#N/A,#N/A,FALSE,"비용1";#N/A,#N/A,FALSE,"비용";#N/A,#N/A,FALSE,"보증2";#N/A,#N/A,FALSE,"보증1";#N/A,#N/A,FALSE,"보증";#N/A,#N/A,FALSE,"손익1";#N/A,#N/A,FALSE,"손익";#N/A,#N/A,FALSE,"부서별매출";#N/A,#N/A,FALSE,"매출"}</definedName>
    <definedName name="_____NPS2" localSheetId="2" hidden="1">{#N/A,#N/A,FALSE,"인원";#N/A,#N/A,FALSE,"비용2";#N/A,#N/A,FALSE,"비용1";#N/A,#N/A,FALSE,"비용";#N/A,#N/A,FALSE,"보증2";#N/A,#N/A,FALSE,"보증1";#N/A,#N/A,FALSE,"보증";#N/A,#N/A,FALSE,"손익1";#N/A,#N/A,FALSE,"손익";#N/A,#N/A,FALSE,"부서별매출";#N/A,#N/A,FALSE,"매출"}</definedName>
    <definedName name="_____NPS2" localSheetId="1" hidden="1">{#N/A,#N/A,FALSE,"인원";#N/A,#N/A,FALSE,"비용2";#N/A,#N/A,FALSE,"비용1";#N/A,#N/A,FALSE,"비용";#N/A,#N/A,FALSE,"보증2";#N/A,#N/A,FALSE,"보증1";#N/A,#N/A,FALSE,"보증";#N/A,#N/A,FALSE,"손익1";#N/A,#N/A,FALSE,"손익";#N/A,#N/A,FALSE,"부서별매출";#N/A,#N/A,FALSE,"매출"}</definedName>
    <definedName name="_____NPS2" localSheetId="3" hidden="1">{#N/A,#N/A,FALSE,"인원";#N/A,#N/A,FALSE,"비용2";#N/A,#N/A,FALSE,"비용1";#N/A,#N/A,FALSE,"비용";#N/A,#N/A,FALSE,"보증2";#N/A,#N/A,FALSE,"보증1";#N/A,#N/A,FALSE,"보증";#N/A,#N/A,FALSE,"손익1";#N/A,#N/A,FALSE,"손익";#N/A,#N/A,FALSE,"부서별매출";#N/A,#N/A,FALSE,"매출"}</definedName>
    <definedName name="_____NPS2" localSheetId="4" hidden="1">{#N/A,#N/A,FALSE,"인원";#N/A,#N/A,FALSE,"비용2";#N/A,#N/A,FALSE,"비용1";#N/A,#N/A,FALSE,"비용";#N/A,#N/A,FALSE,"보증2";#N/A,#N/A,FALSE,"보증1";#N/A,#N/A,FALSE,"보증";#N/A,#N/A,FALSE,"손익1";#N/A,#N/A,FALSE,"손익";#N/A,#N/A,FALSE,"부서별매출";#N/A,#N/A,FALSE,"매출"}</definedName>
    <definedName name="_____NPS2" hidden="1">{#N/A,#N/A,FALSE,"인원";#N/A,#N/A,FALSE,"비용2";#N/A,#N/A,FALSE,"비용1";#N/A,#N/A,FALSE,"비용";#N/A,#N/A,FALSE,"보증2";#N/A,#N/A,FALSE,"보증1";#N/A,#N/A,FALSE,"보증";#N/A,#N/A,FALSE,"손익1";#N/A,#N/A,FALSE,"손익";#N/A,#N/A,FALSE,"부서별매출";#N/A,#N/A,FALSE,"매출"}</definedName>
    <definedName name="_____NSO2" localSheetId="6" hidden="1">{"'Sheet1'!$L$16"}</definedName>
    <definedName name="_____NSO2" localSheetId="5" hidden="1">{"'Sheet1'!$L$16"}</definedName>
    <definedName name="_____NSO2" localSheetId="2" hidden="1">{"'Sheet1'!$L$16"}</definedName>
    <definedName name="_____NSO2" localSheetId="1" hidden="1">{"'Sheet1'!$L$16"}</definedName>
    <definedName name="_____NSO2" localSheetId="3" hidden="1">{"'Sheet1'!$L$16"}</definedName>
    <definedName name="_____NSO2" localSheetId="4" hidden="1">{"'Sheet1'!$L$16"}</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localSheetId="6" hidden="1">{#N/A,#N/A,FALSE,"단축1";#N/A,#N/A,FALSE,"단축2";#N/A,#N/A,FALSE,"단축3";#N/A,#N/A,FALSE,"장축";#N/A,#N/A,FALSE,"4WD"}</definedName>
    <definedName name="_____T2" localSheetId="5" hidden="1">{#N/A,#N/A,FALSE,"단축1";#N/A,#N/A,FALSE,"단축2";#N/A,#N/A,FALSE,"단축3";#N/A,#N/A,FALSE,"장축";#N/A,#N/A,FALSE,"4WD"}</definedName>
    <definedName name="_____T2" localSheetId="2" hidden="1">{#N/A,#N/A,FALSE,"단축1";#N/A,#N/A,FALSE,"단축2";#N/A,#N/A,FALSE,"단축3";#N/A,#N/A,FALSE,"장축";#N/A,#N/A,FALSE,"4WD"}</definedName>
    <definedName name="_____T2" localSheetId="1" hidden="1">{#N/A,#N/A,FALSE,"단축1";#N/A,#N/A,FALSE,"단축2";#N/A,#N/A,FALSE,"단축3";#N/A,#N/A,FALSE,"장축";#N/A,#N/A,FALSE,"4WD"}</definedName>
    <definedName name="_____T2" localSheetId="3" hidden="1">{#N/A,#N/A,FALSE,"단축1";#N/A,#N/A,FALSE,"단축2";#N/A,#N/A,FALSE,"단축3";#N/A,#N/A,FALSE,"장축";#N/A,#N/A,FALSE,"4WD"}</definedName>
    <definedName name="_____T2" localSheetId="4" hidden="1">{#N/A,#N/A,FALSE,"단축1";#N/A,#N/A,FALSE,"단축2";#N/A,#N/A,FALSE,"단축3";#N/A,#N/A,FALSE,"장축";#N/A,#N/A,FALSE,"4WD"}</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localSheetId="6" hidden="1">{"'Sheet1'!$L$16"}</definedName>
    <definedName name="____a1" localSheetId="2" hidden="1">{"'Sheet1'!$L$16"}</definedName>
    <definedName name="____a1" localSheetId="1" hidden="1">{"'Sheet1'!$L$16"}</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dn400">#REF!</definedName>
    <definedName name="____ddn600">#REF!</definedName>
    <definedName name="____f5" localSheetId="6" hidden="1">{"'Sheet1'!$L$16"}</definedName>
    <definedName name="____f5" localSheetId="2" hidden="1">{"'Sheet1'!$L$16"}</definedName>
    <definedName name="____f5" localSheetId="1" hidden="1">{"'Sheet1'!$L$16"}</definedName>
    <definedName name="____f5" hidden="1">{"'Sheet1'!$L$16"}</definedName>
    <definedName name="____GID1">#REF!</definedName>
    <definedName name="____h1" localSheetId="6" hidden="1">{"'Sheet1'!$L$16"}</definedName>
    <definedName name="____h1" localSheetId="2" hidden="1">{"'Sheet1'!$L$16"}</definedName>
    <definedName name="____h1" localSheetId="1" hidden="1">{"'Sheet1'!$L$16"}</definedName>
    <definedName name="____h1" hidden="1">{"'Sheet1'!$L$16"}</definedName>
    <definedName name="____hu1" localSheetId="6" hidden="1">{"'Sheet1'!$L$16"}</definedName>
    <definedName name="____hu1" localSheetId="2" hidden="1">{"'Sheet1'!$L$16"}</definedName>
    <definedName name="____hu1" localSheetId="1" hidden="1">{"'Sheet1'!$L$16"}</definedName>
    <definedName name="____hu1" hidden="1">{"'Sheet1'!$L$16"}</definedName>
    <definedName name="____hu2" localSheetId="6" hidden="1">{"'Sheet1'!$L$16"}</definedName>
    <definedName name="____hu2" localSheetId="2" hidden="1">{"'Sheet1'!$L$16"}</definedName>
    <definedName name="____hu2" localSheetId="1" hidden="1">{"'Sheet1'!$L$16"}</definedName>
    <definedName name="____hu2" hidden="1">{"'Sheet1'!$L$16"}</definedName>
    <definedName name="____hu5" localSheetId="6" hidden="1">{"'Sheet1'!$L$16"}</definedName>
    <definedName name="____hu5" localSheetId="2" hidden="1">{"'Sheet1'!$L$16"}</definedName>
    <definedName name="____hu5" localSheetId="1" hidden="1">{"'Sheet1'!$L$16"}</definedName>
    <definedName name="____hu5" hidden="1">{"'Sheet1'!$L$16"}</definedName>
    <definedName name="____hu6" localSheetId="6" hidden="1">{"'Sheet1'!$L$16"}</definedName>
    <definedName name="____hu6" localSheetId="2" hidden="1">{"'Sheet1'!$L$16"}</definedName>
    <definedName name="____hu6" localSheetId="1" hidden="1">{"'Sheet1'!$L$16"}</definedName>
    <definedName name="____hu6" hidden="1">{"'Sheet1'!$L$16"}</definedName>
    <definedName name="____KDX3">#N/A</definedName>
    <definedName name="____Lan1" localSheetId="6" hidden="1">{"'Sheet1'!$L$16"}</definedName>
    <definedName name="____Lan1" localSheetId="2" hidden="1">{"'Sheet1'!$L$16"}</definedName>
    <definedName name="____Lan1" localSheetId="1" hidden="1">{"'Sheet1'!$L$16"}</definedName>
    <definedName name="____Lan1" hidden="1">{"'Sheet1'!$L$16"}</definedName>
    <definedName name="____LPS2" localSheetId="6" hidden="1">{#N/A,#N/A,FALSE,"단축1";#N/A,#N/A,FALSE,"단축2";#N/A,#N/A,FALSE,"단축3";#N/A,#N/A,FALSE,"장축";#N/A,#N/A,FALSE,"4WD"}</definedName>
    <definedName name="____LPS2" localSheetId="5" hidden="1">{#N/A,#N/A,FALSE,"단축1";#N/A,#N/A,FALSE,"단축2";#N/A,#N/A,FALSE,"단축3";#N/A,#N/A,FALSE,"장축";#N/A,#N/A,FALSE,"4WD"}</definedName>
    <definedName name="____LPS2" localSheetId="2" hidden="1">{#N/A,#N/A,FALSE,"단축1";#N/A,#N/A,FALSE,"단축2";#N/A,#N/A,FALSE,"단축3";#N/A,#N/A,FALSE,"장축";#N/A,#N/A,FALSE,"4WD"}</definedName>
    <definedName name="____LPS2" localSheetId="1" hidden="1">{#N/A,#N/A,FALSE,"단축1";#N/A,#N/A,FALSE,"단축2";#N/A,#N/A,FALSE,"단축3";#N/A,#N/A,FALSE,"장축";#N/A,#N/A,FALSE,"4WD"}</definedName>
    <definedName name="____LPS2" localSheetId="3" hidden="1">{#N/A,#N/A,FALSE,"단축1";#N/A,#N/A,FALSE,"단축2";#N/A,#N/A,FALSE,"단축3";#N/A,#N/A,FALSE,"장축";#N/A,#N/A,FALSE,"4WD"}</definedName>
    <definedName name="____LPS2" localSheetId="4" hidden="1">{#N/A,#N/A,FALSE,"단축1";#N/A,#N/A,FALSE,"단축2";#N/A,#N/A,FALSE,"단축3";#N/A,#N/A,FALSE,"장축";#N/A,#N/A,FALSE,"4WD"}</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localSheetId="6" hidden="1">{#N/A,#N/A,FALSE,"인원";#N/A,#N/A,FALSE,"비용2";#N/A,#N/A,FALSE,"비용1";#N/A,#N/A,FALSE,"비용";#N/A,#N/A,FALSE,"보증2";#N/A,#N/A,FALSE,"보증1";#N/A,#N/A,FALSE,"보증";#N/A,#N/A,FALSE,"손익1";#N/A,#N/A,FALSE,"손익";#N/A,#N/A,FALSE,"부서별매출";#N/A,#N/A,FALSE,"매출"}</definedName>
    <definedName name="____NPS2" localSheetId="5" hidden="1">{#N/A,#N/A,FALSE,"인원";#N/A,#N/A,FALSE,"비용2";#N/A,#N/A,FALSE,"비용1";#N/A,#N/A,FALSE,"비용";#N/A,#N/A,FALSE,"보증2";#N/A,#N/A,FALSE,"보증1";#N/A,#N/A,FALSE,"보증";#N/A,#N/A,FALSE,"손익1";#N/A,#N/A,FALSE,"손익";#N/A,#N/A,FALSE,"부서별매출";#N/A,#N/A,FALSE,"매출"}</definedName>
    <definedName name="____NPS2" localSheetId="2" hidden="1">{#N/A,#N/A,FALSE,"인원";#N/A,#N/A,FALSE,"비용2";#N/A,#N/A,FALSE,"비용1";#N/A,#N/A,FALSE,"비용";#N/A,#N/A,FALSE,"보증2";#N/A,#N/A,FALSE,"보증1";#N/A,#N/A,FALSE,"보증";#N/A,#N/A,FALSE,"손익1";#N/A,#N/A,FALSE,"손익";#N/A,#N/A,FALSE,"부서별매출";#N/A,#N/A,FALSE,"매출"}</definedName>
    <definedName name="____NPS2" localSheetId="1" hidden="1">{#N/A,#N/A,FALSE,"인원";#N/A,#N/A,FALSE,"비용2";#N/A,#N/A,FALSE,"비용1";#N/A,#N/A,FALSE,"비용";#N/A,#N/A,FALSE,"보증2";#N/A,#N/A,FALSE,"보증1";#N/A,#N/A,FALSE,"보증";#N/A,#N/A,FALSE,"손익1";#N/A,#N/A,FALSE,"손익";#N/A,#N/A,FALSE,"부서별매출";#N/A,#N/A,FALSE,"매출"}</definedName>
    <definedName name="____NPS2" localSheetId="3" hidden="1">{#N/A,#N/A,FALSE,"인원";#N/A,#N/A,FALSE,"비용2";#N/A,#N/A,FALSE,"비용1";#N/A,#N/A,FALSE,"비용";#N/A,#N/A,FALSE,"보증2";#N/A,#N/A,FALSE,"보증1";#N/A,#N/A,FALSE,"보증";#N/A,#N/A,FALSE,"손익1";#N/A,#N/A,FALSE,"손익";#N/A,#N/A,FALSE,"부서별매출";#N/A,#N/A,FALSE,"매출"}</definedName>
    <definedName name="____NPS2" localSheetId="4" hidden="1">{#N/A,#N/A,FALSE,"인원";#N/A,#N/A,FALSE,"비용2";#N/A,#N/A,FALSE,"비용1";#N/A,#N/A,FALSE,"비용";#N/A,#N/A,FALSE,"보증2";#N/A,#N/A,FALSE,"보증1";#N/A,#N/A,FALSE,"보증";#N/A,#N/A,FALSE,"손익1";#N/A,#N/A,FALSE,"손익";#N/A,#N/A,FALSE,"부서별매출";#N/A,#N/A,FALSE,"매출"}</definedName>
    <definedName name="____NPS2" hidden="1">{#N/A,#N/A,FALSE,"인원";#N/A,#N/A,FALSE,"비용2";#N/A,#N/A,FALSE,"비용1";#N/A,#N/A,FALSE,"비용";#N/A,#N/A,FALSE,"보증2";#N/A,#N/A,FALSE,"보증1";#N/A,#N/A,FALSE,"보증";#N/A,#N/A,FALSE,"손익1";#N/A,#N/A,FALSE,"손익";#N/A,#N/A,FALSE,"부서별매출";#N/A,#N/A,FALSE,"매출"}</definedName>
    <definedName name="____NSO2" localSheetId="6" hidden="1">{"'Sheet1'!$L$16"}</definedName>
    <definedName name="____NSO2" localSheetId="0" hidden="1">{"'Sheet1'!$L$16"}</definedName>
    <definedName name="____NSO2" localSheetId="5" hidden="1">{"'Sheet1'!$L$16"}</definedName>
    <definedName name="____NSO2" localSheetId="2" hidden="1">{"'Sheet1'!$L$16"}</definedName>
    <definedName name="____NSO2" localSheetId="1" hidden="1">{"'Sheet1'!$L$16"}</definedName>
    <definedName name="____NSO2" localSheetId="3" hidden="1">{"'Sheet1'!$L$16"}</definedName>
    <definedName name="____NSO2" localSheetId="4" hidden="1">{"'Sheet1'!$L$16"}</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localSheetId="6" hidden="1">{#N/A,#N/A,FALSE,"단축1";#N/A,#N/A,FALSE,"단축2";#N/A,#N/A,FALSE,"단축3";#N/A,#N/A,FALSE,"장축";#N/A,#N/A,FALSE,"4WD"}</definedName>
    <definedName name="____T2" localSheetId="5" hidden="1">{#N/A,#N/A,FALSE,"단축1";#N/A,#N/A,FALSE,"단축2";#N/A,#N/A,FALSE,"단축3";#N/A,#N/A,FALSE,"장축";#N/A,#N/A,FALSE,"4WD"}</definedName>
    <definedName name="____T2" localSheetId="2" hidden="1">{#N/A,#N/A,FALSE,"단축1";#N/A,#N/A,FALSE,"단축2";#N/A,#N/A,FALSE,"단축3";#N/A,#N/A,FALSE,"장축";#N/A,#N/A,FALSE,"4WD"}</definedName>
    <definedName name="____T2" localSheetId="1" hidden="1">{#N/A,#N/A,FALSE,"단축1";#N/A,#N/A,FALSE,"단축2";#N/A,#N/A,FALSE,"단축3";#N/A,#N/A,FALSE,"장축";#N/A,#N/A,FALSE,"4WD"}</definedName>
    <definedName name="____T2" localSheetId="3" hidden="1">{#N/A,#N/A,FALSE,"단축1";#N/A,#N/A,FALSE,"단축2";#N/A,#N/A,FALSE,"단축3";#N/A,#N/A,FALSE,"장축";#N/A,#N/A,FALSE,"4WD"}</definedName>
    <definedName name="____T2" localSheetId="4" hidden="1">{#N/A,#N/A,FALSE,"단축1";#N/A,#N/A,FALSE,"단축2";#N/A,#N/A,FALSE,"단축3";#N/A,#N/A,FALSE,"장축";#N/A,#N/A,FALSE,"4WD"}</definedName>
    <definedName name="____T2" hidden="1">{#N/A,#N/A,FALSE,"단축1";#N/A,#N/A,FALSE,"단축2";#N/A,#N/A,FALSE,"단축3";#N/A,#N/A,FALSE,"장축";#N/A,#N/A,FALSE,"4WD"}</definedName>
    <definedName name="____td1" localSheetId="6" hidden="1">{"'Sheet1'!$L$16"}</definedName>
    <definedName name="____td1" localSheetId="2" hidden="1">{"'Sheet1'!$L$16"}</definedName>
    <definedName name="____td1" localSheetId="1" hidden="1">{"'Sheet1'!$L$16"}</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localSheetId="6" hidden="1">{"'Sheet1'!$L$16"}</definedName>
    <definedName name="____tt3" localSheetId="2" hidden="1">{"'Sheet1'!$L$16"}</definedName>
    <definedName name="____tt3" localSheetId="1" hidden="1">{"'Sheet1'!$L$16"}</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a1" localSheetId="6" hidden="1">{"'Sheet1'!$L$16"}</definedName>
    <definedName name="___a1" localSheetId="2" hidden="1">{"'Sheet1'!$L$16"}</definedName>
    <definedName name="___a1" localSheetId="1" hidden="1">{"'Sheet1'!$L$16"}</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 localSheetId="2">#REF!</definedName>
    <definedName name="___atn1" localSheetId="1">#REF!</definedName>
    <definedName name="___atn1">#REF!</definedName>
    <definedName name="___atn10" localSheetId="2">#REF!</definedName>
    <definedName name="___atn10" localSheetId="1">#REF!</definedName>
    <definedName name="___atn10">#REF!</definedName>
    <definedName name="___atn2" localSheetId="2">#REF!</definedName>
    <definedName name="___atn2" localSheetId="1">#REF!</definedName>
    <definedName name="___atn2">#REF!</definedName>
    <definedName name="___atn3" localSheetId="1">#REF!</definedName>
    <definedName name="___atn3">#REF!</definedName>
    <definedName name="___atn4" localSheetId="1">#REF!</definedName>
    <definedName name="___atn4">#REF!</definedName>
    <definedName name="___atn5" localSheetId="1">#REF!</definedName>
    <definedName name="___atn5">#REF!</definedName>
    <definedName name="___atn6" localSheetId="1">#REF!</definedName>
    <definedName name="___atn6">#REF!</definedName>
    <definedName name="___atn7" localSheetId="1">#REF!</definedName>
    <definedName name="___atn7">#REF!</definedName>
    <definedName name="___atn8" localSheetId="1">#REF!</definedName>
    <definedName name="___atn8">#REF!</definedName>
    <definedName name="___atn9" localSheetId="1">#REF!</definedName>
    <definedName name="___atn9">#REF!</definedName>
    <definedName name="___Bia1">#N/A</definedName>
    <definedName name="___Bia2">#N/A</definedName>
    <definedName name="___boi1" localSheetId="1">#REF!</definedName>
    <definedName name="___boi1">#REF!</definedName>
    <definedName name="___boi2" localSheetId="1">#REF!</definedName>
    <definedName name="___boi2">#REF!</definedName>
    <definedName name="___BTM150" localSheetId="1">#REF!</definedName>
    <definedName name="___BTM150">#REF!</definedName>
    <definedName name="___BTM250" localSheetId="1">#REF!</definedName>
    <definedName name="___BTM250">#REF!</definedName>
    <definedName name="___BTM300" localSheetId="1">#REF!</definedName>
    <definedName name="___BTM300">#REF!</definedName>
    <definedName name="___C45_EXC_M">#REF!</definedName>
    <definedName name="___cao1" localSheetId="1">#REF!</definedName>
    <definedName name="___cao1">#REF!</definedName>
    <definedName name="___cao2" localSheetId="1">#REF!</definedName>
    <definedName name="___cao2">#REF!</definedName>
    <definedName name="___cao3" localSheetId="1">#REF!</definedName>
    <definedName name="___cao3">#REF!</definedName>
    <definedName name="___cao4" localSheetId="1">#REF!</definedName>
    <definedName name="___cao4">#REF!</definedName>
    <definedName name="___cao5" localSheetId="1">#REF!</definedName>
    <definedName name="___cao5">#REF!</definedName>
    <definedName name="___cao6" localSheetId="1">#REF!</definedName>
    <definedName name="___cao6">#REF!</definedName>
    <definedName name="___cap2005">#REF!</definedName>
    <definedName name="___Coc1">#REF!</definedName>
    <definedName name="___coc250" localSheetId="1">#REF!</definedName>
    <definedName name="___coc250">#REF!</definedName>
    <definedName name="___coc300" localSheetId="1">#REF!</definedName>
    <definedName name="___coc300">#REF!</definedName>
    <definedName name="___coc350" localSheetId="1">#REF!</definedName>
    <definedName name="___coc350">#REF!</definedName>
    <definedName name="___CON1" localSheetId="1">#REF!</definedName>
    <definedName name="___CON1">#REF!</definedName>
    <definedName name="___CON2" localSheetId="1">#REF!</definedName>
    <definedName name="___CON2">#REF!</definedName>
    <definedName name="___cpd1" localSheetId="1">#REF!</definedName>
    <definedName name="___cpd1">#REF!</definedName>
    <definedName name="___cpd2" localSheetId="1">#REF!</definedName>
    <definedName name="___cpd2">#REF!</definedName>
    <definedName name="___Cus1">#N/A</definedName>
    <definedName name="___dai1" localSheetId="1">#REF!</definedName>
    <definedName name="___dai1">#REF!</definedName>
    <definedName name="___dai2" localSheetId="1">#REF!</definedName>
    <definedName name="___dai2">#REF!</definedName>
    <definedName name="___dai3" localSheetId="1">#REF!</definedName>
    <definedName name="___dai3">#REF!</definedName>
    <definedName name="___dai4" localSheetId="1">#REF!</definedName>
    <definedName name="___dai4">#REF!</definedName>
    <definedName name="___dai5" localSheetId="1">#REF!</definedName>
    <definedName name="___dai5">#REF!</definedName>
    <definedName name="___dai6" localSheetId="1">#REF!</definedName>
    <definedName name="___dai6">#REF!</definedName>
    <definedName name="___dan1" localSheetId="1">#REF!</definedName>
    <definedName name="___dan1">#REF!</definedName>
    <definedName name="___dan2" localSheetId="1">#REF!</definedName>
    <definedName name="___dan2">#REF!</definedName>
    <definedName name="___ddn400" localSheetId="1">#REF!</definedName>
    <definedName name="___ddn400">#REF!</definedName>
    <definedName name="___ddn600" localSheetId="1">#REF!</definedName>
    <definedName name="___ddn600">#REF!</definedName>
    <definedName name="___deo1" localSheetId="1">#REF!</definedName>
    <definedName name="___deo1">#REF!</definedName>
    <definedName name="___deo10" localSheetId="1">#REF!</definedName>
    <definedName name="___deo10">#REF!</definedName>
    <definedName name="___deo2" localSheetId="1">#REF!</definedName>
    <definedName name="___deo2">#REF!</definedName>
    <definedName name="___deo3" localSheetId="1">#REF!</definedName>
    <definedName name="___deo3">#REF!</definedName>
    <definedName name="___deo4" localSheetId="1">#REF!</definedName>
    <definedName name="___deo4">#REF!</definedName>
    <definedName name="___deo5" localSheetId="1">#REF!</definedName>
    <definedName name="___deo5">#REF!</definedName>
    <definedName name="___deo6" localSheetId="1">#REF!</definedName>
    <definedName name="___deo6">#REF!</definedName>
    <definedName name="___deo7" localSheetId="1">#REF!</definedName>
    <definedName name="___deo7">#REF!</definedName>
    <definedName name="___deo8" localSheetId="1">#REF!</definedName>
    <definedName name="___deo8">#REF!</definedName>
    <definedName name="___deo9" localSheetId="1">#REF!</definedName>
    <definedName name="___deo9">#REF!</definedName>
    <definedName name="___E99999" localSheetId="0">#REF!</definedName>
    <definedName name="___E99999" localSheetId="5">#REF!</definedName>
    <definedName name="___E99999" localSheetId="2">#REF!</definedName>
    <definedName name="___E99999" localSheetId="1">#REF!</definedName>
    <definedName name="___E99999">#REF!</definedName>
    <definedName name="___f5" localSheetId="6" hidden="1">{"'Sheet1'!$L$16"}</definedName>
    <definedName name="___f5" localSheetId="2" hidden="1">{"'Sheet1'!$L$16"}</definedName>
    <definedName name="___f5" localSheetId="1" hidden="1">{"'Sheet1'!$L$16"}</definedName>
    <definedName name="___f5" hidden="1">{"'Sheet1'!$L$16"}</definedName>
    <definedName name="___GID1">#REF!</definedName>
    <definedName name="___gon4">#N/A</definedName>
    <definedName name="___h1" localSheetId="6" hidden="1">{"'Sheet1'!$L$16"}</definedName>
    <definedName name="___h1" localSheetId="2" hidden="1">{"'Sheet1'!$L$16"}</definedName>
    <definedName name="___h1" localSheetId="1" hidden="1">{"'Sheet1'!$L$16"}</definedName>
    <definedName name="___h1" hidden="1">{"'Sheet1'!$L$16"}</definedName>
    <definedName name="___hom2">#N/A</definedName>
    <definedName name="___hu1" localSheetId="6" hidden="1">{"'Sheet1'!$L$16"}</definedName>
    <definedName name="___hu1" localSheetId="2" hidden="1">{"'Sheet1'!$L$16"}</definedName>
    <definedName name="___hu1" localSheetId="1" hidden="1">{"'Sheet1'!$L$16"}</definedName>
    <definedName name="___hu1" hidden="1">{"'Sheet1'!$L$16"}</definedName>
    <definedName name="___hu2" localSheetId="6" hidden="1">{"'Sheet1'!$L$16"}</definedName>
    <definedName name="___hu2" localSheetId="2" hidden="1">{"'Sheet1'!$L$16"}</definedName>
    <definedName name="___hu2" localSheetId="1" hidden="1">{"'Sheet1'!$L$16"}</definedName>
    <definedName name="___hu2" hidden="1">{"'Sheet1'!$L$16"}</definedName>
    <definedName name="___hu5" localSheetId="6" hidden="1">{"'Sheet1'!$L$16"}</definedName>
    <definedName name="___hu5" localSheetId="2" hidden="1">{"'Sheet1'!$L$16"}</definedName>
    <definedName name="___hu5" localSheetId="1" hidden="1">{"'Sheet1'!$L$16"}</definedName>
    <definedName name="___hu5" hidden="1">{"'Sheet1'!$L$16"}</definedName>
    <definedName name="___hu6" localSheetId="6" hidden="1">{"'Sheet1'!$L$16"}</definedName>
    <definedName name="___hu6" localSheetId="2" hidden="1">{"'Sheet1'!$L$16"}</definedName>
    <definedName name="___hu6" localSheetId="1" hidden="1">{"'Sheet1'!$L$16"}</definedName>
    <definedName name="___hu6" hidden="1">{"'Sheet1'!$L$16"}</definedName>
    <definedName name="___KDX3">#N/A</definedName>
    <definedName name="___Lan1" localSheetId="6" hidden="1">{"'Sheet1'!$L$16"}</definedName>
    <definedName name="___Lan1" localSheetId="2" hidden="1">{"'Sheet1'!$L$16"}</definedName>
    <definedName name="___Lan1" localSheetId="1" hidden="1">{"'Sheet1'!$L$16"}</definedName>
    <definedName name="___Lan1" hidden="1">{"'Sheet1'!$L$16"}</definedName>
    <definedName name="___lap1" localSheetId="1">#REF!</definedName>
    <definedName name="___lap1">#REF!</definedName>
    <definedName name="___lap2" localSheetId="1">#REF!</definedName>
    <definedName name="___lap2">#REF!</definedName>
    <definedName name="___lk2" localSheetId="6" hidden="1">{"'Sheet1'!$L$16"}</definedName>
    <definedName name="___lk2" localSheetId="2" hidden="1">{"'Sheet1'!$L$16"}</definedName>
    <definedName name="___lk2" localSheetId="1" hidden="1">{"'Sheet1'!$L$16"}</definedName>
    <definedName name="___lk2" hidden="1">{"'Sheet1'!$L$16"}</definedName>
    <definedName name="___LPS2" localSheetId="6" hidden="1">{#N/A,#N/A,FALSE,"단축1";#N/A,#N/A,FALSE,"단축2";#N/A,#N/A,FALSE,"단축3";#N/A,#N/A,FALSE,"장축";#N/A,#N/A,FALSE,"4WD"}</definedName>
    <definedName name="___LPS2" localSheetId="5" hidden="1">{#N/A,#N/A,FALSE,"단축1";#N/A,#N/A,FALSE,"단축2";#N/A,#N/A,FALSE,"단축3";#N/A,#N/A,FALSE,"장축";#N/A,#N/A,FALSE,"4WD"}</definedName>
    <definedName name="___LPS2" localSheetId="2" hidden="1">{#N/A,#N/A,FALSE,"단축1";#N/A,#N/A,FALSE,"단축2";#N/A,#N/A,FALSE,"단축3";#N/A,#N/A,FALSE,"장축";#N/A,#N/A,FALSE,"4WD"}</definedName>
    <definedName name="___LPS2" localSheetId="1" hidden="1">{#N/A,#N/A,FALSE,"단축1";#N/A,#N/A,FALSE,"단축2";#N/A,#N/A,FALSE,"단축3";#N/A,#N/A,FALSE,"장축";#N/A,#N/A,FALSE,"4WD"}</definedName>
    <definedName name="___LPS2" localSheetId="3" hidden="1">{#N/A,#N/A,FALSE,"단축1";#N/A,#N/A,FALSE,"단축2";#N/A,#N/A,FALSE,"단축3";#N/A,#N/A,FALSE,"장축";#N/A,#N/A,FALSE,"4WD"}</definedName>
    <definedName name="___LPS2" localSheetId="4" hidden="1">{#N/A,#N/A,FALSE,"단축1";#N/A,#N/A,FALSE,"단축2";#N/A,#N/A,FALSE,"단축3";#N/A,#N/A,FALSE,"장축";#N/A,#N/A,FALSE,"4WD"}</definedName>
    <definedName name="___LPS2" hidden="1">{#N/A,#N/A,FALSE,"단축1";#N/A,#N/A,FALSE,"단축2";#N/A,#N/A,FALSE,"단축3";#N/A,#N/A,FALSE,"장축";#N/A,#N/A,FALSE,"4WD"}</definedName>
    <definedName name="___LX1050">#REF!</definedName>
    <definedName name="___MAC12">#REF!</definedName>
    <definedName name="___MAC46" localSheetId="1">#REF!</definedName>
    <definedName name="___MAC46">#REF!</definedName>
    <definedName name="___nc151" localSheetId="1">#REF!</definedName>
    <definedName name="___nc151">#REF!</definedName>
    <definedName name="___nc35">#REF!</definedName>
    <definedName name="___NCL100" localSheetId="0">#REF!</definedName>
    <definedName name="___NCL100" localSheetId="5">#REF!</definedName>
    <definedName name="___NCL100" localSheetId="2">#REF!</definedName>
    <definedName name="___NCL100" localSheetId="1">#REF!</definedName>
    <definedName name="___NCL100">#REF!</definedName>
    <definedName name="___NCL200" localSheetId="0">#REF!</definedName>
    <definedName name="___NCL200" localSheetId="5">#REF!</definedName>
    <definedName name="___NCL200" localSheetId="2">#REF!</definedName>
    <definedName name="___NCL200" localSheetId="1">#REF!</definedName>
    <definedName name="___NCL200">#REF!</definedName>
    <definedName name="___NCL250" localSheetId="0">#REF!</definedName>
    <definedName name="___NCL250" localSheetId="5">#REF!</definedName>
    <definedName name="___NCL250" localSheetId="2">#REF!</definedName>
    <definedName name="___NCL250" localSheetId="1">#REF!</definedName>
    <definedName name="___NCL250">#REF!</definedName>
    <definedName name="___NET2" localSheetId="1">#REF!</definedName>
    <definedName name="___NET2">#REF!</definedName>
    <definedName name="___nin190" localSheetId="0">#REF!</definedName>
    <definedName name="___nin190" localSheetId="5">#REF!</definedName>
    <definedName name="___nin190" localSheetId="2">#REF!</definedName>
    <definedName name="___nin190" localSheetId="1">#REF!</definedName>
    <definedName name="___nin190">#REF!</definedName>
    <definedName name="___No1">#REF!</definedName>
    <definedName name="___NPS2" localSheetId="6" hidden="1">{#N/A,#N/A,FALSE,"인원";#N/A,#N/A,FALSE,"비용2";#N/A,#N/A,FALSE,"비용1";#N/A,#N/A,FALSE,"비용";#N/A,#N/A,FALSE,"보증2";#N/A,#N/A,FALSE,"보증1";#N/A,#N/A,FALSE,"보증";#N/A,#N/A,FALSE,"손익1";#N/A,#N/A,FALSE,"손익";#N/A,#N/A,FALSE,"부서별매출";#N/A,#N/A,FALSE,"매출"}</definedName>
    <definedName name="___NPS2" localSheetId="5" hidden="1">{#N/A,#N/A,FALSE,"인원";#N/A,#N/A,FALSE,"비용2";#N/A,#N/A,FALSE,"비용1";#N/A,#N/A,FALSE,"비용";#N/A,#N/A,FALSE,"보증2";#N/A,#N/A,FALSE,"보증1";#N/A,#N/A,FALSE,"보증";#N/A,#N/A,FALSE,"손익1";#N/A,#N/A,FALSE,"손익";#N/A,#N/A,FALSE,"부서별매출";#N/A,#N/A,FALSE,"매출"}</definedName>
    <definedName name="___NPS2" localSheetId="2" hidden="1">{#N/A,#N/A,FALSE,"인원";#N/A,#N/A,FALSE,"비용2";#N/A,#N/A,FALSE,"비용1";#N/A,#N/A,FALSE,"비용";#N/A,#N/A,FALSE,"보증2";#N/A,#N/A,FALSE,"보증1";#N/A,#N/A,FALSE,"보증";#N/A,#N/A,FALSE,"손익1";#N/A,#N/A,FALSE,"손익";#N/A,#N/A,FALSE,"부서별매출";#N/A,#N/A,FALSE,"매출"}</definedName>
    <definedName name="___NPS2" localSheetId="1" hidden="1">{#N/A,#N/A,FALSE,"인원";#N/A,#N/A,FALSE,"비용2";#N/A,#N/A,FALSE,"비용1";#N/A,#N/A,FALSE,"비용";#N/A,#N/A,FALSE,"보증2";#N/A,#N/A,FALSE,"보증1";#N/A,#N/A,FALSE,"보증";#N/A,#N/A,FALSE,"손익1";#N/A,#N/A,FALSE,"손익";#N/A,#N/A,FALSE,"부서별매출";#N/A,#N/A,FALSE,"매출"}</definedName>
    <definedName name="___NPS2" localSheetId="3" hidden="1">{#N/A,#N/A,FALSE,"인원";#N/A,#N/A,FALSE,"비용2";#N/A,#N/A,FALSE,"비용1";#N/A,#N/A,FALSE,"비용";#N/A,#N/A,FALSE,"보증2";#N/A,#N/A,FALSE,"보증1";#N/A,#N/A,FALSE,"보증";#N/A,#N/A,FALSE,"손익1";#N/A,#N/A,FALSE,"손익";#N/A,#N/A,FALSE,"부서별매출";#N/A,#N/A,FALSE,"매출"}</definedName>
    <definedName name="___NPS2" localSheetId="4" hidden="1">{#N/A,#N/A,FALSE,"인원";#N/A,#N/A,FALSE,"비용2";#N/A,#N/A,FALSE,"비용1";#N/A,#N/A,FALSE,"비용";#N/A,#N/A,FALSE,"보증2";#N/A,#N/A,FALSE,"보증1";#N/A,#N/A,FALSE,"보증";#N/A,#N/A,FALSE,"손익1";#N/A,#N/A,FALSE,"손익";#N/A,#N/A,FALSE,"부서별매출";#N/A,#N/A,FALSE,"매출"}</definedName>
    <definedName name="___NPS2" hidden="1">{#N/A,#N/A,FALSE,"인원";#N/A,#N/A,FALSE,"비용2";#N/A,#N/A,FALSE,"비용1";#N/A,#N/A,FALSE,"비용";#N/A,#N/A,FALSE,"보증2";#N/A,#N/A,FALSE,"보증1";#N/A,#N/A,FALSE,"보증";#N/A,#N/A,FALSE,"손익1";#N/A,#N/A,FALSE,"손익";#N/A,#N/A,FALSE,"부서별매출";#N/A,#N/A,FALSE,"매출"}</definedName>
    <definedName name="___NSO2" localSheetId="6" hidden="1">{"'Sheet1'!$L$16"}</definedName>
    <definedName name="___NSO2" localSheetId="0" hidden="1">{"'Sheet1'!$L$16"}</definedName>
    <definedName name="___NSO2" localSheetId="5" hidden="1">{"'Sheet1'!$L$16"}</definedName>
    <definedName name="___NSO2" localSheetId="2" hidden="1">{"'Sheet1'!$L$16"}</definedName>
    <definedName name="___NSO2" localSheetId="1" hidden="1">{"'Sheet1'!$L$16"}</definedName>
    <definedName name="___NSO2" localSheetId="3" hidden="1">{"'Sheet1'!$L$16"}</definedName>
    <definedName name="___NSO2" localSheetId="4" hidden="1">{"'Sheet1'!$L$16"}</definedName>
    <definedName name="___NSO2" hidden="1">{"'Sheet1'!$L$16"}</definedName>
    <definedName name="___PA3" localSheetId="6" hidden="1">{"'Sheet1'!$L$16"}</definedName>
    <definedName name="___PA3" localSheetId="2" hidden="1">{"'Sheet1'!$L$16"}</definedName>
    <definedName name="___PA3" localSheetId="1" hidden="1">{"'Sheet1'!$L$16"}</definedName>
    <definedName name="___PA3" hidden="1">{"'Sheet1'!$L$16"}</definedName>
    <definedName name="___phi10">#REF!</definedName>
    <definedName name="___phi12" localSheetId="1">#REF!</definedName>
    <definedName name="___phi12">#REF!</definedName>
    <definedName name="___phi14" localSheetId="1">#REF!</definedName>
    <definedName name="___phi14">#REF!</definedName>
    <definedName name="___phi16" localSheetId="1">#REF!</definedName>
    <definedName name="___phi16">#REF!</definedName>
    <definedName name="___phi18" localSheetId="1">#REF!</definedName>
    <definedName name="___phi18">#REF!</definedName>
    <definedName name="___phi20" localSheetId="1">#REF!</definedName>
    <definedName name="___phi20">#REF!</definedName>
    <definedName name="___phi22" localSheetId="1">#REF!</definedName>
    <definedName name="___phi22">#REF!</definedName>
    <definedName name="___phi25" localSheetId="1">#REF!</definedName>
    <definedName name="___phi25">#REF!</definedName>
    <definedName name="___phi28" localSheetId="1">#REF!</definedName>
    <definedName name="___phi28">#REF!</definedName>
    <definedName name="___phi6" localSheetId="1">#REF!</definedName>
    <definedName name="___phi6">#REF!</definedName>
    <definedName name="___phi8" localSheetId="1">#REF!</definedName>
    <definedName name="___phi8">#REF!</definedName>
    <definedName name="___PR1">#REF!</definedName>
    <definedName name="___RO400">#REF!</definedName>
    <definedName name="___sc1" localSheetId="1">#REF!</definedName>
    <definedName name="___sc1">#REF!</definedName>
    <definedName name="___SC2" localSheetId="1">#REF!</definedName>
    <definedName name="___SC2">#REF!</definedName>
    <definedName name="___sc3" localSheetId="1">#REF!</definedName>
    <definedName name="___sc3">#REF!</definedName>
    <definedName name="___SDW1" hidden="1">#REF!</definedName>
    <definedName name="___slg1" localSheetId="1">#REF!</definedName>
    <definedName name="___slg1">#REF!</definedName>
    <definedName name="___slg2" localSheetId="1">#REF!</definedName>
    <definedName name="___slg2">#REF!</definedName>
    <definedName name="___slg3" localSheetId="1">#REF!</definedName>
    <definedName name="___slg3">#REF!</definedName>
    <definedName name="___slg4" localSheetId="1">#REF!</definedName>
    <definedName name="___slg4">#REF!</definedName>
    <definedName name="___slg5" localSheetId="1">#REF!</definedName>
    <definedName name="___slg5">#REF!</definedName>
    <definedName name="___slg6" localSheetId="1">#REF!</definedName>
    <definedName name="___slg6">#REF!</definedName>
    <definedName name="___SN3" localSheetId="0">#REF!</definedName>
    <definedName name="___SN3" localSheetId="5">#REF!</definedName>
    <definedName name="___SN3" localSheetId="2">#REF!</definedName>
    <definedName name="___SN3" localSheetId="1">#REF!</definedName>
    <definedName name="___SN3">#REF!</definedName>
    <definedName name="___sua20">#N/A</definedName>
    <definedName name="___sua30">#N/A</definedName>
    <definedName name="___T2" localSheetId="6" hidden="1">{#N/A,#N/A,FALSE,"단축1";#N/A,#N/A,FALSE,"단축2";#N/A,#N/A,FALSE,"단축3";#N/A,#N/A,FALSE,"장축";#N/A,#N/A,FALSE,"4WD"}</definedName>
    <definedName name="___T2" localSheetId="5" hidden="1">{#N/A,#N/A,FALSE,"단축1";#N/A,#N/A,FALSE,"단축2";#N/A,#N/A,FALSE,"단축3";#N/A,#N/A,FALSE,"장축";#N/A,#N/A,FALSE,"4WD"}</definedName>
    <definedName name="___T2" localSheetId="2" hidden="1">{#N/A,#N/A,FALSE,"단축1";#N/A,#N/A,FALSE,"단축2";#N/A,#N/A,FALSE,"단축3";#N/A,#N/A,FALSE,"장축";#N/A,#N/A,FALSE,"4WD"}</definedName>
    <definedName name="___T2" localSheetId="1" hidden="1">{#N/A,#N/A,FALSE,"단축1";#N/A,#N/A,FALSE,"단축2";#N/A,#N/A,FALSE,"단축3";#N/A,#N/A,FALSE,"장축";#N/A,#N/A,FALSE,"4WD"}</definedName>
    <definedName name="___T2" localSheetId="3" hidden="1">{#N/A,#N/A,FALSE,"단축1";#N/A,#N/A,FALSE,"단축2";#N/A,#N/A,FALSE,"단축3";#N/A,#N/A,FALSE,"장축";#N/A,#N/A,FALSE,"4WD"}</definedName>
    <definedName name="___T2" localSheetId="4" hidden="1">{#N/A,#N/A,FALSE,"단축1";#N/A,#N/A,FALSE,"단축2";#N/A,#N/A,FALSE,"단축3";#N/A,#N/A,FALSE,"장축";#N/A,#N/A,FALSE,"4WD"}</definedName>
    <definedName name="___T2" hidden="1">{#N/A,#N/A,FALSE,"단축1";#N/A,#N/A,FALSE,"단축2";#N/A,#N/A,FALSE,"단축3";#N/A,#N/A,FALSE,"장축";#N/A,#N/A,FALSE,"4WD"}</definedName>
    <definedName name="___tct5">#REF!</definedName>
    <definedName name="___td1" localSheetId="6" hidden="1">{"'Sheet1'!$L$16"}</definedName>
    <definedName name="___td1" localSheetId="2" hidden="1">{"'Sheet1'!$L$16"}</definedName>
    <definedName name="___td1" localSheetId="1" hidden="1">{"'Sheet1'!$L$16"}</definedName>
    <definedName name="___td1" hidden="1">{"'Sheet1'!$L$16"}</definedName>
    <definedName name="___tg427" localSheetId="1">#REF!</definedName>
    <definedName name="___tg427">#REF!</definedName>
    <definedName name="___TH20" localSheetId="1">#REF!</definedName>
    <definedName name="___TH20">#REF!</definedName>
    <definedName name="___TK1">#REF!</definedName>
    <definedName name="___TL1" localSheetId="1">#REF!</definedName>
    <definedName name="___TL1">#REF!</definedName>
    <definedName name="___TL2" localSheetId="1">#REF!</definedName>
    <definedName name="___TL2">#REF!</definedName>
    <definedName name="___TL3" localSheetId="0">#REF!</definedName>
    <definedName name="___TL3" localSheetId="5">#REF!</definedName>
    <definedName name="___TL3" localSheetId="2">#REF!</definedName>
    <definedName name="___TL3" localSheetId="1">#REF!</definedName>
    <definedName name="___TL3">#REF!</definedName>
    <definedName name="___TLA120" localSheetId="1">#REF!</definedName>
    <definedName name="___TLA120">#REF!</definedName>
    <definedName name="___TLA35" localSheetId="1">#REF!</definedName>
    <definedName name="___TLA35">#REF!</definedName>
    <definedName name="___TLA50" localSheetId="1">#REF!</definedName>
    <definedName name="___TLA50">#REF!</definedName>
    <definedName name="___TLA70" localSheetId="1">#REF!</definedName>
    <definedName name="___TLA70">#REF!</definedName>
    <definedName name="___TLA95" localSheetId="1">#REF!</definedName>
    <definedName name="___TLA95">#REF!</definedName>
    <definedName name="___tt3" localSheetId="6" hidden="1">{"'Sheet1'!$L$16"}</definedName>
    <definedName name="___tt3" localSheetId="2" hidden="1">{"'Sheet1'!$L$16"}</definedName>
    <definedName name="___tt3" localSheetId="1" hidden="1">{"'Sheet1'!$L$16"}</definedName>
    <definedName name="___tt3" hidden="1">{"'Sheet1'!$L$16"}</definedName>
    <definedName name="___tz593" localSheetId="0">#REF!</definedName>
    <definedName name="___tz593" localSheetId="5">#REF!</definedName>
    <definedName name="___tz593" localSheetId="2">#REF!</definedName>
    <definedName name="___tz593" localSheetId="1">#REF!</definedName>
    <definedName name="___tz593">#REF!</definedName>
    <definedName name="___UZG985">#REF!</definedName>
    <definedName name="___VL100" localSheetId="0">#REF!</definedName>
    <definedName name="___VL100" localSheetId="5">#REF!</definedName>
    <definedName name="___VL100" localSheetId="2">#REF!</definedName>
    <definedName name="___VL100" localSheetId="1">#REF!</definedName>
    <definedName name="___VL100">#REF!</definedName>
    <definedName name="___VL200" localSheetId="0">#REF!</definedName>
    <definedName name="___VL200" localSheetId="5">#REF!</definedName>
    <definedName name="___VL200" localSheetId="2">#REF!</definedName>
    <definedName name="___VL200" localSheetId="1">#REF!</definedName>
    <definedName name="___VL200">#REF!</definedName>
    <definedName name="___VL250" localSheetId="0">#REF!</definedName>
    <definedName name="___VL250" localSheetId="5">#REF!</definedName>
    <definedName name="___VL250" localSheetId="2">#REF!</definedName>
    <definedName name="___VL250" localSheetId="1">#REF!</definedName>
    <definedName name="___VL250">#REF!</definedName>
    <definedName name="___ZE3">#REF!</definedName>
    <definedName name="___ZS7">#REF!</definedName>
    <definedName name="___ZT1">#REF!</definedName>
    <definedName name="__33T2_" localSheetId="6" hidden="1">{#N/A,#N/A,FALSE,"단축1";#N/A,#N/A,FALSE,"단축2";#N/A,#N/A,FALSE,"단축3";#N/A,#N/A,FALSE,"장축";#N/A,#N/A,FALSE,"4WD"}</definedName>
    <definedName name="__33T2_" localSheetId="2" hidden="1">{#N/A,#N/A,FALSE,"단축1";#N/A,#N/A,FALSE,"단축2";#N/A,#N/A,FALSE,"단축3";#N/A,#N/A,FALSE,"장축";#N/A,#N/A,FALSE,"4WD"}</definedName>
    <definedName name="__33T2_" localSheetId="1" hidden="1">{#N/A,#N/A,FALSE,"단축1";#N/A,#N/A,FALSE,"단축2";#N/A,#N/A,FALSE,"단축3";#N/A,#N/A,FALSE,"장축";#N/A,#N/A,FALSE,"4WD"}</definedName>
    <definedName name="__33T2_" hidden="1">{#N/A,#N/A,FALSE,"단축1";#N/A,#N/A,FALSE,"단축2";#N/A,#N/A,FALSE,"단축3";#N/A,#N/A,FALSE,"장축";#N/A,#N/A,FALSE,"4WD"}</definedName>
    <definedName name="__a1" localSheetId="6" hidden="1">{"'Sheet1'!$L$16"}</definedName>
    <definedName name="__a1" localSheetId="5" hidden="1">{"'Sheet1'!$L$16"}</definedName>
    <definedName name="__a1" localSheetId="2" hidden="1">{"'Sheet1'!$L$16"}</definedName>
    <definedName name="__a1" localSheetId="1" hidden="1">{"'Sheet1'!$L$16"}</definedName>
    <definedName name="__a1" localSheetId="3" hidden="1">{"'Sheet1'!$L$16"}</definedName>
    <definedName name="__a1" localSheetId="4" hidden="1">{"'Sheet1'!$L$16"}</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 localSheetId="1">#REF!</definedName>
    <definedName name="__atn10">#REF!</definedName>
    <definedName name="__atn2" localSheetId="1">#REF!</definedName>
    <definedName name="__atn2">#REF!</definedName>
    <definedName name="__atn3" localSheetId="1">#REF!</definedName>
    <definedName name="__atn3">#REF!</definedName>
    <definedName name="__atn4" localSheetId="1">#REF!</definedName>
    <definedName name="__atn4">#REF!</definedName>
    <definedName name="__atn5" localSheetId="1">#REF!</definedName>
    <definedName name="__atn5">#REF!</definedName>
    <definedName name="__atn6" localSheetId="1">#REF!</definedName>
    <definedName name="__atn6">#REF!</definedName>
    <definedName name="__atn7" localSheetId="1">#REF!</definedName>
    <definedName name="__atn7">#REF!</definedName>
    <definedName name="__atn8" localSheetId="1">#REF!</definedName>
    <definedName name="__atn8">#REF!</definedName>
    <definedName name="__atn9" localSheetId="1">#REF!</definedName>
    <definedName name="__atn9">#REF!</definedName>
    <definedName name="__Bia1" localSheetId="1">#REF!</definedName>
    <definedName name="__Bia1">#REF!</definedName>
    <definedName name="__Bia2" localSheetId="1">#REF!</definedName>
    <definedName name="__Bia2">#REF!</definedName>
    <definedName name="__boi1" localSheetId="1">#REF!</definedName>
    <definedName name="__boi1">#REF!</definedName>
    <definedName name="__boi2" localSheetId="1">#REF!</definedName>
    <definedName name="__boi2">#REF!</definedName>
    <definedName name="__BTM150" localSheetId="1">#REF!</definedName>
    <definedName name="__BTM150">#REF!</definedName>
    <definedName name="__BTM250" localSheetId="1">#REF!</definedName>
    <definedName name="__BTM250">#REF!</definedName>
    <definedName name="__BTM300" localSheetId="1">#REF!</definedName>
    <definedName name="__BTM300">#REF!</definedName>
    <definedName name="__C1244ㅁ1430">#N/A</definedName>
    <definedName name="__C45_EXC_M">#REF!</definedName>
    <definedName name="__cao1" localSheetId="1">#REF!</definedName>
    <definedName name="__cao1">#REF!</definedName>
    <definedName name="__cao2" localSheetId="1">#REF!</definedName>
    <definedName name="__cao2">#REF!</definedName>
    <definedName name="__cao3" localSheetId="1">#REF!</definedName>
    <definedName name="__cao3">#REF!</definedName>
    <definedName name="__cao4" localSheetId="1">#REF!</definedName>
    <definedName name="__cao4">#REF!</definedName>
    <definedName name="__cao5" localSheetId="1">#REF!</definedName>
    <definedName name="__cao5">#REF!</definedName>
    <definedName name="__cao6" localSheetId="1">#REF!</definedName>
    <definedName name="__cao6">#REF!</definedName>
    <definedName name="__cap2005">#REF!</definedName>
    <definedName name="__CN02" localSheetId="6" hidden="1">{"'Sheet1'!$L$16"}</definedName>
    <definedName name="__CN02" localSheetId="5" hidden="1">{"'Sheet1'!$L$16"}</definedName>
    <definedName name="__CN02" localSheetId="2" hidden="1">{"'Sheet1'!$L$16"}</definedName>
    <definedName name="__CN02" localSheetId="1" hidden="1">{"'Sheet1'!$L$16"}</definedName>
    <definedName name="__CN02" localSheetId="3" hidden="1">{"'Sheet1'!$L$16"}</definedName>
    <definedName name="__CN02" localSheetId="4" hidden="1">{"'Sheet1'!$L$16"}</definedName>
    <definedName name="__CN02" hidden="1">{"'Sheet1'!$L$16"}</definedName>
    <definedName name="__CN1" localSheetId="6" hidden="1">{"'Sheet1'!$L$16"}</definedName>
    <definedName name="__CN1" localSheetId="2" hidden="1">{"'Sheet1'!$L$16"}</definedName>
    <definedName name="__CN1" localSheetId="1" hidden="1">{"'Sheet1'!$L$16"}</definedName>
    <definedName name="__CN1" localSheetId="3" hidden="1">{"'Sheet1'!$L$16"}</definedName>
    <definedName name="__CN1" hidden="1">{"'Sheet1'!$L$16"}</definedName>
    <definedName name="__Coc1">#REF!</definedName>
    <definedName name="__coc250">#REF!</definedName>
    <definedName name="__coc300" localSheetId="1">#REF!</definedName>
    <definedName name="__coc300">#REF!</definedName>
    <definedName name="__coc350" localSheetId="1">#REF!</definedName>
    <definedName name="__coc350">#REF!</definedName>
    <definedName name="__CON1" localSheetId="1">#REF!</definedName>
    <definedName name="__CON1">#REF!</definedName>
    <definedName name="__CON2" localSheetId="1">#REF!</definedName>
    <definedName name="__CON2">#REF!</definedName>
    <definedName name="__cpd1" localSheetId="1">#REF!</definedName>
    <definedName name="__cpd1">#REF!</definedName>
    <definedName name="__cpd2" localSheetId="1">#REF!</definedName>
    <definedName name="__cpd2">#REF!</definedName>
    <definedName name="__CT4" localSheetId="6" hidden="1">{"'Sheet1'!$L$16"}</definedName>
    <definedName name="__CT4" localSheetId="2" hidden="1">{"'Sheet1'!$L$16"}</definedName>
    <definedName name="__CT4" localSheetId="1" hidden="1">{"'Sheet1'!$L$16"}</definedName>
    <definedName name="__CT4" localSheetId="3" hidden="1">{"'Sheet1'!$L$16"}</definedName>
    <definedName name="__CT4" hidden="1">{"'Sheet1'!$L$16"}</definedName>
    <definedName name="__Cus1">#REF!</definedName>
    <definedName name="__dai1" localSheetId="1">#REF!</definedName>
    <definedName name="__dai1">#REF!</definedName>
    <definedName name="__dai2" localSheetId="1">#REF!</definedName>
    <definedName name="__dai2">#REF!</definedName>
    <definedName name="__dai3" localSheetId="1">#REF!</definedName>
    <definedName name="__dai3">#REF!</definedName>
    <definedName name="__dai4" localSheetId="1">#REF!</definedName>
    <definedName name="__dai4">#REF!</definedName>
    <definedName name="__dai5" localSheetId="1">#REF!</definedName>
    <definedName name="__dai5">#REF!</definedName>
    <definedName name="__dai6" localSheetId="1">#REF!</definedName>
    <definedName name="__dai6">#REF!</definedName>
    <definedName name="__dan1" localSheetId="1">#REF!</definedName>
    <definedName name="__dan1">#REF!</definedName>
    <definedName name="__dan2" localSheetId="1">#REF!</definedName>
    <definedName name="__dan2">#REF!</definedName>
    <definedName name="__ddn400" localSheetId="1">#REF!</definedName>
    <definedName name="__ddn400">#REF!</definedName>
    <definedName name="__ddn600" localSheetId="1">#REF!</definedName>
    <definedName name="__ddn600">#REF!</definedName>
    <definedName name="__deo1" localSheetId="1">#REF!</definedName>
    <definedName name="__deo1">#REF!</definedName>
    <definedName name="__deo10" localSheetId="1">#REF!</definedName>
    <definedName name="__deo10">#REF!</definedName>
    <definedName name="__deo2" localSheetId="1">#REF!</definedName>
    <definedName name="__deo2">#REF!</definedName>
    <definedName name="__deo3" localSheetId="1">#REF!</definedName>
    <definedName name="__deo3">#REF!</definedName>
    <definedName name="__deo4" localSheetId="1">#REF!</definedName>
    <definedName name="__deo4">#REF!</definedName>
    <definedName name="__deo5" localSheetId="1">#REF!</definedName>
    <definedName name="__deo5">#REF!</definedName>
    <definedName name="__deo6" localSheetId="1">#REF!</definedName>
    <definedName name="__deo6">#REF!</definedName>
    <definedName name="__deo7" localSheetId="1">#REF!</definedName>
    <definedName name="__deo7">#REF!</definedName>
    <definedName name="__deo8" localSheetId="1">#REF!</definedName>
    <definedName name="__deo8">#REF!</definedName>
    <definedName name="__deo9" localSheetId="1">#REF!</definedName>
    <definedName name="__deo9">#REF!</definedName>
    <definedName name="__E99999" localSheetId="1">#REF!</definedName>
    <definedName name="__E99999">#REF!</definedName>
    <definedName name="__ELF1" localSheetId="6" hidden="1">{"'Sheet1'!$L$16"}</definedName>
    <definedName name="__ELF1" localSheetId="5" hidden="1">{"'Sheet1'!$L$16"}</definedName>
    <definedName name="__ELF1" localSheetId="2" hidden="1">{"'Sheet1'!$L$16"}</definedName>
    <definedName name="__ELF1" localSheetId="1" hidden="1">{"'Sheet1'!$L$16"}</definedName>
    <definedName name="__ELF1" localSheetId="3" hidden="1">{"'Sheet1'!$L$16"}</definedName>
    <definedName name="__ELF1" localSheetId="4" hidden="1">{"'Sheet1'!$L$16"}</definedName>
    <definedName name="__ELF1" hidden="1">{"'Sheet1'!$L$16"}</definedName>
    <definedName name="__ELF2" localSheetId="6" hidden="1">{"'Sheet1'!$L$16"}</definedName>
    <definedName name="__ELF2" localSheetId="5" hidden="1">{"'Sheet1'!$L$16"}</definedName>
    <definedName name="__ELF2" localSheetId="2" hidden="1">{"'Sheet1'!$L$16"}</definedName>
    <definedName name="__ELF2" localSheetId="1" hidden="1">{"'Sheet1'!$L$16"}</definedName>
    <definedName name="__ELF2" localSheetId="3" hidden="1">{"'Sheet1'!$L$16"}</definedName>
    <definedName name="__ELF2" localSheetId="4" hidden="1">{"'Sheet1'!$L$16"}</definedName>
    <definedName name="__ELF2" hidden="1">{"'Sheet1'!$L$16"}</definedName>
    <definedName name="__f5" localSheetId="6" hidden="1">{"'Sheet1'!$L$16"}</definedName>
    <definedName name="__f5" localSheetId="2" hidden="1">{"'Sheet1'!$L$16"}</definedName>
    <definedName name="__f5" localSheetId="1" hidden="1">{"'Sheet1'!$L$16"}</definedName>
    <definedName name="__f5" hidden="1">{"'Sheet1'!$L$16"}</definedName>
    <definedName name="__G1" localSheetId="6">{"th152.xls"}</definedName>
    <definedName name="__G1" localSheetId="2">{"th152.xls"}</definedName>
    <definedName name="__G1" localSheetId="1">{"th152.xls"}</definedName>
    <definedName name="__G1" localSheetId="3">{"th152.xls"}</definedName>
    <definedName name="__G1">{"th152.xls"}</definedName>
    <definedName name="__G2" localSheetId="6" hidden="1">{"'Sheet1'!$L$16"}</definedName>
    <definedName name="__G2" localSheetId="5" hidden="1">{"'Sheet1'!$L$16"}</definedName>
    <definedName name="__G2" localSheetId="2" hidden="1">{"'Sheet1'!$L$16"}</definedName>
    <definedName name="__G2" localSheetId="1" hidden="1">{"'Sheet1'!$L$16"}</definedName>
    <definedName name="__G2" localSheetId="3" hidden="1">{"'Sheet1'!$L$16"}</definedName>
    <definedName name="__G2" localSheetId="4" hidden="1">{"'Sheet1'!$L$16"}</definedName>
    <definedName name="__G2" hidden="1">{"'Sheet1'!$L$16"}</definedName>
    <definedName name="__GID1">#REF!</definedName>
    <definedName name="__gon4">#REF!</definedName>
    <definedName name="__H1" localSheetId="6" hidden="1">{"'Sheet1'!$L$16"}</definedName>
    <definedName name="__H1" localSheetId="5" hidden="1">{"'Sheet1'!$L$16"}</definedName>
    <definedName name="__H1" localSheetId="2" hidden="1">{"'Sheet1'!$L$16"}</definedName>
    <definedName name="__H1" localSheetId="1" hidden="1">{"'Sheet1'!$L$16"}</definedName>
    <definedName name="__H1" localSheetId="3" hidden="1">{"'Sheet1'!$L$16"}</definedName>
    <definedName name="__H1" localSheetId="4" hidden="1">{"'Sheet1'!$L$16"}</definedName>
    <definedName name="__H1" hidden="1">{"'Sheet1'!$L$16"}</definedName>
    <definedName name="__hom2">#REF!</definedName>
    <definedName name="__hu1" localSheetId="6" hidden="1">{"'Sheet1'!$L$16"}</definedName>
    <definedName name="__hu1" localSheetId="2" hidden="1">{"'Sheet1'!$L$16"}</definedName>
    <definedName name="__hu1" localSheetId="1" hidden="1">{"'Sheet1'!$L$16"}</definedName>
    <definedName name="__hu1" hidden="1">{"'Sheet1'!$L$16"}</definedName>
    <definedName name="__hu2" localSheetId="6" hidden="1">{"'Sheet1'!$L$16"}</definedName>
    <definedName name="__hu2" localSheetId="2" hidden="1">{"'Sheet1'!$L$16"}</definedName>
    <definedName name="__hu2" localSheetId="1" hidden="1">{"'Sheet1'!$L$16"}</definedName>
    <definedName name="__hu2" hidden="1">{"'Sheet1'!$L$16"}</definedName>
    <definedName name="__hu5" localSheetId="6" hidden="1">{"'Sheet1'!$L$16"}</definedName>
    <definedName name="__hu5" localSheetId="2" hidden="1">{"'Sheet1'!$L$16"}</definedName>
    <definedName name="__hu5" localSheetId="1" hidden="1">{"'Sheet1'!$L$16"}</definedName>
    <definedName name="__hu5" hidden="1">{"'Sheet1'!$L$16"}</definedName>
    <definedName name="__hu6" localSheetId="6" hidden="1">{"'Sheet1'!$L$16"}</definedName>
    <definedName name="__hu6" localSheetId="2" hidden="1">{"'Sheet1'!$L$16"}</definedName>
    <definedName name="__hu6" localSheetId="1" hidden="1">{"'Sheet1'!$L$16"}</definedName>
    <definedName name="__hu6" hidden="1">{"'Sheet1'!$L$16"}</definedName>
    <definedName name="__HX1" localSheetId="6">{"th152.xls"}</definedName>
    <definedName name="__HX1" localSheetId="2">{"th152.xls"}</definedName>
    <definedName name="__HX1" localSheetId="1">{"th152.xls"}</definedName>
    <definedName name="__HX1" localSheetId="3">{"th152.xls"}</definedName>
    <definedName name="__HX1">{"th152.xls"}</definedName>
    <definedName name="__IntlFixup" hidden="1">TRUE</definedName>
    <definedName name="__KDX3">#N/A</definedName>
    <definedName name="__Lan1" localSheetId="6" hidden="1">{"'Sheet1'!$L$16"}</definedName>
    <definedName name="__Lan1" localSheetId="2" hidden="1">{"'Sheet1'!$L$16"}</definedName>
    <definedName name="__Lan1" localSheetId="1" hidden="1">{"'Sheet1'!$L$16"}</definedName>
    <definedName name="__Lan1" hidden="1">{"'Sheet1'!$L$16"}</definedName>
    <definedName name="__lap1">#REF!</definedName>
    <definedName name="__lap2" localSheetId="1">#REF!</definedName>
    <definedName name="__lap2">#REF!</definedName>
    <definedName name="__lk2" localSheetId="6" hidden="1">{"'Sheet1'!$L$16"}</definedName>
    <definedName name="__lk2" localSheetId="2" hidden="1">{"'Sheet1'!$L$16"}</definedName>
    <definedName name="__lk2" localSheetId="1" hidden="1">{"'Sheet1'!$L$16"}</definedName>
    <definedName name="__lk2" hidden="1">{"'Sheet1'!$L$16"}</definedName>
    <definedName name="__LPS2" localSheetId="6" hidden="1">{#N/A,#N/A,FALSE,"단축1";#N/A,#N/A,FALSE,"단축2";#N/A,#N/A,FALSE,"단축3";#N/A,#N/A,FALSE,"장축";#N/A,#N/A,FALSE,"4WD"}</definedName>
    <definedName name="__LPS2" localSheetId="0" hidden="1">{#N/A,#N/A,FALSE,"단축1";#N/A,#N/A,FALSE,"단축2";#N/A,#N/A,FALSE,"단축3";#N/A,#N/A,FALSE,"장축";#N/A,#N/A,FALSE,"4WD"}</definedName>
    <definedName name="__LPS2" localSheetId="5" hidden="1">{#N/A,#N/A,FALSE,"단축1";#N/A,#N/A,FALSE,"단축2";#N/A,#N/A,FALSE,"단축3";#N/A,#N/A,FALSE,"장축";#N/A,#N/A,FALSE,"4WD"}</definedName>
    <definedName name="__LPS2" localSheetId="2" hidden="1">{#N/A,#N/A,FALSE,"단축1";#N/A,#N/A,FALSE,"단축2";#N/A,#N/A,FALSE,"단축3";#N/A,#N/A,FALSE,"장축";#N/A,#N/A,FALSE,"4WD"}</definedName>
    <definedName name="__LPS2" localSheetId="1" hidden="1">{#N/A,#N/A,FALSE,"단축1";#N/A,#N/A,FALSE,"단축2";#N/A,#N/A,FALSE,"단축3";#N/A,#N/A,FALSE,"장축";#N/A,#N/A,FALSE,"4WD"}</definedName>
    <definedName name="__LPS2" localSheetId="3" hidden="1">{#N/A,#N/A,FALSE,"단축1";#N/A,#N/A,FALSE,"단축2";#N/A,#N/A,FALSE,"단축3";#N/A,#N/A,FALSE,"장축";#N/A,#N/A,FALSE,"4WD"}</definedName>
    <definedName name="__LPS2" localSheetId="4" hidden="1">{#N/A,#N/A,FALSE,"단축1";#N/A,#N/A,FALSE,"단축2";#N/A,#N/A,FALSE,"단축3";#N/A,#N/A,FALSE,"장축";#N/A,#N/A,FALSE,"4WD"}</definedName>
    <definedName name="__LPS2" hidden="1">{#N/A,#N/A,FALSE,"단축1";#N/A,#N/A,FALSE,"단축2";#N/A,#N/A,FALSE,"단축3";#N/A,#N/A,FALSE,"장축";#N/A,#N/A,FALSE,"4WD"}</definedName>
    <definedName name="__LX1050">#REF!</definedName>
    <definedName name="__MAC12">#REF!</definedName>
    <definedName name="__MAC46" localSheetId="1">#REF!</definedName>
    <definedName name="__MAC46">#REF!</definedName>
    <definedName name="__mau03" localSheetId="6" hidden="1">{"'Sheet1'!$L$16"}</definedName>
    <definedName name="__mau03" localSheetId="2" hidden="1">{"'Sheet1'!$L$16"}</definedName>
    <definedName name="__mau03" localSheetId="1" hidden="1">{"'Sheet1'!$L$16"}</definedName>
    <definedName name="__mau03" localSheetId="3" hidden="1">{"'Sheet1'!$L$16"}</definedName>
    <definedName name="__mau03" hidden="1">{"'Sheet1'!$L$16"}</definedName>
    <definedName name="__nc151">#REF!</definedName>
    <definedName name="__nc35">#REF!</definedName>
    <definedName name="__NCL100" localSheetId="1">#REF!</definedName>
    <definedName name="__NCL100">#REF!</definedName>
    <definedName name="__NCL200" localSheetId="1">#REF!</definedName>
    <definedName name="__NCL200">#REF!</definedName>
    <definedName name="__NCL250" localSheetId="1">#REF!</definedName>
    <definedName name="__NCL250">#REF!</definedName>
    <definedName name="__NET2" localSheetId="1">#REF!</definedName>
    <definedName name="__NET2">#REF!</definedName>
    <definedName name="__nin190" localSheetId="1">#REF!</definedName>
    <definedName name="__nin190">#REF!</definedName>
    <definedName name="__No1">#REF!</definedName>
    <definedName name="__NPS2" localSheetId="6" hidden="1">{#N/A,#N/A,FALSE,"인원";#N/A,#N/A,FALSE,"비용2";#N/A,#N/A,FALSE,"비용1";#N/A,#N/A,FALSE,"비용";#N/A,#N/A,FALSE,"보증2";#N/A,#N/A,FALSE,"보증1";#N/A,#N/A,FALSE,"보증";#N/A,#N/A,FALSE,"손익1";#N/A,#N/A,FALSE,"손익";#N/A,#N/A,FALSE,"부서별매출";#N/A,#N/A,FALSE,"매출"}</definedName>
    <definedName name="__NPS2" localSheetId="5" hidden="1">{#N/A,#N/A,FALSE,"인원";#N/A,#N/A,FALSE,"비용2";#N/A,#N/A,FALSE,"비용1";#N/A,#N/A,FALSE,"비용";#N/A,#N/A,FALSE,"보증2";#N/A,#N/A,FALSE,"보증1";#N/A,#N/A,FALSE,"보증";#N/A,#N/A,FALSE,"손익1";#N/A,#N/A,FALSE,"손익";#N/A,#N/A,FALSE,"부서별매출";#N/A,#N/A,FALSE,"매출"}</definedName>
    <definedName name="__NPS2" localSheetId="2" hidden="1">{#N/A,#N/A,FALSE,"인원";#N/A,#N/A,FALSE,"비용2";#N/A,#N/A,FALSE,"비용1";#N/A,#N/A,FALSE,"비용";#N/A,#N/A,FALSE,"보증2";#N/A,#N/A,FALSE,"보증1";#N/A,#N/A,FALSE,"보증";#N/A,#N/A,FALSE,"손익1";#N/A,#N/A,FALSE,"손익";#N/A,#N/A,FALSE,"부서별매출";#N/A,#N/A,FALSE,"매출"}</definedName>
    <definedName name="__NPS2" localSheetId="1" hidden="1">{#N/A,#N/A,FALSE,"인원";#N/A,#N/A,FALSE,"비용2";#N/A,#N/A,FALSE,"비용1";#N/A,#N/A,FALSE,"비용";#N/A,#N/A,FALSE,"보증2";#N/A,#N/A,FALSE,"보증1";#N/A,#N/A,FALSE,"보증";#N/A,#N/A,FALSE,"손익1";#N/A,#N/A,FALSE,"손익";#N/A,#N/A,FALSE,"부서별매출";#N/A,#N/A,FALSE,"매출"}</definedName>
    <definedName name="__NPS2" localSheetId="3" hidden="1">{#N/A,#N/A,FALSE,"인원";#N/A,#N/A,FALSE,"비용2";#N/A,#N/A,FALSE,"비용1";#N/A,#N/A,FALSE,"비용";#N/A,#N/A,FALSE,"보증2";#N/A,#N/A,FALSE,"보증1";#N/A,#N/A,FALSE,"보증";#N/A,#N/A,FALSE,"손익1";#N/A,#N/A,FALSE,"손익";#N/A,#N/A,FALSE,"부서별매출";#N/A,#N/A,FALSE,"매출"}</definedName>
    <definedName name="__NPS2" localSheetId="4" hidden="1">{#N/A,#N/A,FALSE,"인원";#N/A,#N/A,FALSE,"비용2";#N/A,#N/A,FALSE,"비용1";#N/A,#N/A,FALSE,"비용";#N/A,#N/A,FALSE,"보증2";#N/A,#N/A,FALSE,"보증1";#N/A,#N/A,FALSE,"보증";#N/A,#N/A,FALSE,"손익1";#N/A,#N/A,FALSE,"손익";#N/A,#N/A,FALSE,"부서별매출";#N/A,#N/A,FALSE,"매출"}</definedName>
    <definedName name="__NPS2" hidden="1">{#N/A,#N/A,FALSE,"인원";#N/A,#N/A,FALSE,"비용2";#N/A,#N/A,FALSE,"비용1";#N/A,#N/A,FALSE,"비용";#N/A,#N/A,FALSE,"보증2";#N/A,#N/A,FALSE,"보증1";#N/A,#N/A,FALSE,"보증";#N/A,#N/A,FALSE,"손익1";#N/A,#N/A,FALSE,"손익";#N/A,#N/A,FALSE,"부서별매출";#N/A,#N/A,FALSE,"매출"}</definedName>
    <definedName name="__NSO2" localSheetId="6" hidden="1">{"'Sheet1'!$L$16"}</definedName>
    <definedName name="__NSO2" localSheetId="0" hidden="1">{"'Sheet1'!$L$16"}</definedName>
    <definedName name="__NSO2" localSheetId="5" hidden="1">{"'Sheet1'!$L$16"}</definedName>
    <definedName name="__NSO2" localSheetId="2" hidden="1">{"'Sheet1'!$L$16"}</definedName>
    <definedName name="__NSO2" localSheetId="1" hidden="1">{"'Sheet1'!$L$16"}</definedName>
    <definedName name="__NSO2" localSheetId="3" hidden="1">{"'Sheet1'!$L$16"}</definedName>
    <definedName name="__NSO2" localSheetId="4" hidden="1">{"'Sheet1'!$L$16"}</definedName>
    <definedName name="__NSO2" hidden="1">{"'Sheet1'!$L$16"}</definedName>
    <definedName name="__PA3" localSheetId="6" hidden="1">{"'Sheet1'!$L$16"}</definedName>
    <definedName name="__PA3" localSheetId="2" hidden="1">{"'Sheet1'!$L$16"}</definedName>
    <definedName name="__PA3" localSheetId="1" hidden="1">{"'Sheet1'!$L$16"}</definedName>
    <definedName name="__PA3" hidden="1">{"'Sheet1'!$L$16"}</definedName>
    <definedName name="__phi10">#REF!</definedName>
    <definedName name="__phi12" localSheetId="1">#REF!</definedName>
    <definedName name="__phi12">#REF!</definedName>
    <definedName name="__phi14" localSheetId="1">#REF!</definedName>
    <definedName name="__phi14">#REF!</definedName>
    <definedName name="__phi16" localSheetId="1">#REF!</definedName>
    <definedName name="__phi16">#REF!</definedName>
    <definedName name="__phi18" localSheetId="1">#REF!</definedName>
    <definedName name="__phi18">#REF!</definedName>
    <definedName name="__phi20" localSheetId="1">#REF!</definedName>
    <definedName name="__phi20">#REF!</definedName>
    <definedName name="__phi22" localSheetId="1">#REF!</definedName>
    <definedName name="__phi22">#REF!</definedName>
    <definedName name="__phi25" localSheetId="1">#REF!</definedName>
    <definedName name="__phi25">#REF!</definedName>
    <definedName name="__phi28" localSheetId="1">#REF!</definedName>
    <definedName name="__phi28">#REF!</definedName>
    <definedName name="__phi6" localSheetId="1">#REF!</definedName>
    <definedName name="__phi6">#REF!</definedName>
    <definedName name="__phi8" localSheetId="1">#REF!</definedName>
    <definedName name="__phi8">#REF!</definedName>
    <definedName name="__PPG1" localSheetId="6">{"th152.xls"}</definedName>
    <definedName name="__PPG1" localSheetId="2">{"th152.xls"}</definedName>
    <definedName name="__PPG1" localSheetId="1">{"th152.xls"}</definedName>
    <definedName name="__PPG1" localSheetId="3">{"th152.xls"}</definedName>
    <definedName name="__PPG1">{"th152.xls"}</definedName>
    <definedName name="__PPG15" localSheetId="6" hidden="1">{"'Sheet1'!$L$16"}</definedName>
    <definedName name="__PPG15" localSheetId="5" hidden="1">{"'Sheet1'!$L$16"}</definedName>
    <definedName name="__PPG15" localSheetId="2" hidden="1">{"'Sheet1'!$L$16"}</definedName>
    <definedName name="__PPG15" localSheetId="1" hidden="1">{"'Sheet1'!$L$16"}</definedName>
    <definedName name="__PPG15" localSheetId="3" hidden="1">{"'Sheet1'!$L$16"}</definedName>
    <definedName name="__PPG15" localSheetId="4" hidden="1">{"'Sheet1'!$L$16"}</definedName>
    <definedName name="__PPG15" hidden="1">{"'Sheet1'!$L$16"}</definedName>
    <definedName name="__PPG2" localSheetId="6" hidden="1">{"'Sheet1'!$L$16"}</definedName>
    <definedName name="__PPG2" localSheetId="5" hidden="1">{"'Sheet1'!$L$16"}</definedName>
    <definedName name="__PPG2" localSheetId="2" hidden="1">{"'Sheet1'!$L$16"}</definedName>
    <definedName name="__PPG2" localSheetId="1" hidden="1">{"'Sheet1'!$L$16"}</definedName>
    <definedName name="__PPG2" localSheetId="3" hidden="1">{"'Sheet1'!$L$16"}</definedName>
    <definedName name="__PPG2" localSheetId="4" hidden="1">{"'Sheet1'!$L$16"}</definedName>
    <definedName name="__PPG2" hidden="1">{"'Sheet1'!$L$16"}</definedName>
    <definedName name="__PR1">#REF!</definedName>
    <definedName name="__RO400">#REF!</definedName>
    <definedName name="__S1" localSheetId="6" hidden="1">{"'Sheet1'!$L$16"}</definedName>
    <definedName name="__S1" localSheetId="5" hidden="1">{"'Sheet1'!$L$16"}</definedName>
    <definedName name="__S1" localSheetId="2" hidden="1">{"'Sheet1'!$L$16"}</definedName>
    <definedName name="__S1" localSheetId="1" hidden="1">{"'Sheet1'!$L$16"}</definedName>
    <definedName name="__S1" localSheetId="3" hidden="1">{"'Sheet1'!$L$16"}</definedName>
    <definedName name="__S1" localSheetId="4" hidden="1">{"'Sheet1'!$L$16"}</definedName>
    <definedName name="__S1" hidden="1">{"'Sheet1'!$L$16"}</definedName>
    <definedName name="__S11" localSheetId="6" hidden="1">{"'Sheet1'!$L$16"}</definedName>
    <definedName name="__S11" localSheetId="5" hidden="1">{"'Sheet1'!$L$16"}</definedName>
    <definedName name="__S11" localSheetId="2" hidden="1">{"'Sheet1'!$L$16"}</definedName>
    <definedName name="__S11" localSheetId="1" hidden="1">{"'Sheet1'!$L$16"}</definedName>
    <definedName name="__S11" localSheetId="3" hidden="1">{"'Sheet1'!$L$16"}</definedName>
    <definedName name="__S11" localSheetId="4" hidden="1">{"'Sheet1'!$L$16"}</definedName>
    <definedName name="__S11" hidden="1">{"'Sheet1'!$L$16"}</definedName>
    <definedName name="__S2" localSheetId="6" hidden="1">{"'Sheet1'!$L$16"}</definedName>
    <definedName name="__S2" localSheetId="5" hidden="1">{"'Sheet1'!$L$16"}</definedName>
    <definedName name="__S2" localSheetId="2" hidden="1">{"'Sheet1'!$L$16"}</definedName>
    <definedName name="__S2" localSheetId="1" hidden="1">{"'Sheet1'!$L$16"}</definedName>
    <definedName name="__S2" localSheetId="3" hidden="1">{"'Sheet1'!$L$16"}</definedName>
    <definedName name="__S2" localSheetId="4" hidden="1">{"'Sheet1'!$L$16"}</definedName>
    <definedName name="__S2" hidden="1">{"'Sheet1'!$L$16"}</definedName>
    <definedName name="__sc1">#REF!</definedName>
    <definedName name="__SC2" localSheetId="1">#REF!</definedName>
    <definedName name="__SC2">#REF!</definedName>
    <definedName name="__sc3" localSheetId="1">#REF!</definedName>
    <definedName name="__sc3">#REF!</definedName>
    <definedName name="__SD11" localSheetId="6">{"Thuxm2.xls","Sheet1"}</definedName>
    <definedName name="__SD11" localSheetId="2">{"Thuxm2.xls","Sheet1"}</definedName>
    <definedName name="__SD11" localSheetId="1">{"Thuxm2.xls","Sheet1"}</definedName>
    <definedName name="__SD11" localSheetId="3">{"Thuxm2.xls","Sheet1"}</definedName>
    <definedName name="__SD11">{"Thuxm2.xls","Sheet1"}</definedName>
    <definedName name="__SDW1" hidden="1">#REF!</definedName>
    <definedName name="__SL110">#REF!</definedName>
    <definedName name="__SL113">#REF!</definedName>
    <definedName name="__slg1">#REF!</definedName>
    <definedName name="__slg2" localSheetId="1">#REF!</definedName>
    <definedName name="__slg2">#REF!</definedName>
    <definedName name="__slg3" localSheetId="1">#REF!</definedName>
    <definedName name="__slg3">#REF!</definedName>
    <definedName name="__slg4" localSheetId="1">#REF!</definedName>
    <definedName name="__slg4">#REF!</definedName>
    <definedName name="__slg5" localSheetId="1">#REF!</definedName>
    <definedName name="__slg5">#REF!</definedName>
    <definedName name="__slg6" localSheetId="1">#REF!</definedName>
    <definedName name="__slg6">#REF!</definedName>
    <definedName name="__SN3" localSheetId="1">#REF!</definedName>
    <definedName name="__SN3">#REF!</definedName>
    <definedName name="__sua20" localSheetId="1">#REF!</definedName>
    <definedName name="__sua20">#REF!</definedName>
    <definedName name="__sua30" localSheetId="1">#REF!</definedName>
    <definedName name="__sua30">#REF!</definedName>
    <definedName name="__T2" localSheetId="6" hidden="1">{#N/A,#N/A,FALSE,"단축1";#N/A,#N/A,FALSE,"단축2";#N/A,#N/A,FALSE,"단축3";#N/A,#N/A,FALSE,"장축";#N/A,#N/A,FALSE,"4WD"}</definedName>
    <definedName name="__T2" localSheetId="0" hidden="1">{#N/A,#N/A,FALSE,"단축1";#N/A,#N/A,FALSE,"단축2";#N/A,#N/A,FALSE,"단축3";#N/A,#N/A,FALSE,"장축";#N/A,#N/A,FALSE,"4WD"}</definedName>
    <definedName name="__T2" localSheetId="5" hidden="1">{#N/A,#N/A,FALSE,"단축1";#N/A,#N/A,FALSE,"단축2";#N/A,#N/A,FALSE,"단축3";#N/A,#N/A,FALSE,"장축";#N/A,#N/A,FALSE,"4WD"}</definedName>
    <definedName name="__T2" localSheetId="2" hidden="1">{#N/A,#N/A,FALSE,"단축1";#N/A,#N/A,FALSE,"단축2";#N/A,#N/A,FALSE,"단축3";#N/A,#N/A,FALSE,"장축";#N/A,#N/A,FALSE,"4WD"}</definedName>
    <definedName name="__T2" localSheetId="1" hidden="1">{#N/A,#N/A,FALSE,"단축1";#N/A,#N/A,FALSE,"단축2";#N/A,#N/A,FALSE,"단축3";#N/A,#N/A,FALSE,"장축";#N/A,#N/A,FALSE,"4WD"}</definedName>
    <definedName name="__T2" localSheetId="3" hidden="1">{#N/A,#N/A,FALSE,"단축1";#N/A,#N/A,FALSE,"단축2";#N/A,#N/A,FALSE,"단축3";#N/A,#N/A,FALSE,"장축";#N/A,#N/A,FALSE,"4WD"}</definedName>
    <definedName name="__T2" localSheetId="4" hidden="1">{#N/A,#N/A,FALSE,"단축1";#N/A,#N/A,FALSE,"단축2";#N/A,#N/A,FALSE,"단축3";#N/A,#N/A,FALSE,"장축";#N/A,#N/A,FALSE,"4WD"}</definedName>
    <definedName name="__T2" hidden="1">{#N/A,#N/A,FALSE,"단축1";#N/A,#N/A,FALSE,"단축2";#N/A,#N/A,FALSE,"단축3";#N/A,#N/A,FALSE,"장축";#N/A,#N/A,FALSE,"4WD"}</definedName>
    <definedName name="__tct5">#REF!</definedName>
    <definedName name="__td1" localSheetId="6" hidden="1">{"'Sheet1'!$L$16"}</definedName>
    <definedName name="__td1" localSheetId="2" hidden="1">{"'Sheet1'!$L$16"}</definedName>
    <definedName name="__td1" localSheetId="1" hidden="1">{"'Sheet1'!$L$16"}</definedName>
    <definedName name="__td1" hidden="1">{"'Sheet1'!$L$16"}</definedName>
    <definedName name="__tg427" localSheetId="1">#REF!</definedName>
    <definedName name="__tg427">#REF!</definedName>
    <definedName name="__TH20" localSheetId="1">#REF!</definedName>
    <definedName name="__TH20">#REF!</definedName>
    <definedName name="__TK1">#REF!</definedName>
    <definedName name="__TL1" localSheetId="1">#REF!</definedName>
    <definedName name="__TL1">#REF!</definedName>
    <definedName name="__TL2" localSheetId="1">#REF!</definedName>
    <definedName name="__TL2">#REF!</definedName>
    <definedName name="__TL3" localSheetId="1">#REF!</definedName>
    <definedName name="__TL3">#REF!</definedName>
    <definedName name="__TLA120" localSheetId="1">#REF!</definedName>
    <definedName name="__TLA120">#REF!</definedName>
    <definedName name="__TLA35" localSheetId="1">#REF!</definedName>
    <definedName name="__TLA35">#REF!</definedName>
    <definedName name="__TLA50" localSheetId="1">#REF!</definedName>
    <definedName name="__TLA50">#REF!</definedName>
    <definedName name="__TLA70" localSheetId="1">#REF!</definedName>
    <definedName name="__TLA70">#REF!</definedName>
    <definedName name="__TLA95" localSheetId="1">#REF!</definedName>
    <definedName name="__TLA95">#REF!</definedName>
    <definedName name="__TT1" localSheetId="6" hidden="1">{"'Sheet1'!$L$16"}</definedName>
    <definedName name="__TT1" localSheetId="5" hidden="1">{"'Sheet1'!$L$16"}</definedName>
    <definedName name="__TT1" localSheetId="2" hidden="1">{"'Sheet1'!$L$16"}</definedName>
    <definedName name="__TT1" localSheetId="1" hidden="1">{"'Sheet1'!$L$16"}</definedName>
    <definedName name="__TT1" localSheetId="3" hidden="1">{"'Sheet1'!$L$16"}</definedName>
    <definedName name="__TT1" localSheetId="4" hidden="1">{"'Sheet1'!$L$16"}</definedName>
    <definedName name="__TT1" hidden="1">{"'Sheet1'!$L$16"}</definedName>
    <definedName name="__tt3" localSheetId="6" hidden="1">{"'Sheet1'!$L$16"}</definedName>
    <definedName name="__tt3" localSheetId="2" hidden="1">{"'Sheet1'!$L$16"}</definedName>
    <definedName name="__tt3" localSheetId="1" hidden="1">{"'Sheet1'!$L$16"}</definedName>
    <definedName name="__tt3" hidden="1">{"'Sheet1'!$L$16"}</definedName>
    <definedName name="__tz593">#REF!</definedName>
    <definedName name="__UZG985">#REF!</definedName>
    <definedName name="__VL100" localSheetId="1">#REF!</definedName>
    <definedName name="__VL100">#REF!</definedName>
    <definedName name="__VL200">#REF!</definedName>
    <definedName name="__VL250" localSheetId="1">#REF!</definedName>
    <definedName name="__VL250">#REF!</definedName>
    <definedName name="__XL3" localSheetId="6">BlankMacro1</definedName>
    <definedName name="__XL3" localSheetId="2">BlankMacro1</definedName>
    <definedName name="__XL3" localSheetId="1">BlankMacro1</definedName>
    <definedName name="__XL3" localSheetId="3">BlankMacro1</definedName>
    <definedName name="__XL3">BlankMacro1</definedName>
    <definedName name="__xlfn.BAHTTEXT" hidden="1">#NAME?</definedName>
    <definedName name="__xlfn.COUNTIFS" hidden="1">#NAME?</definedName>
    <definedName name="__Y2" localSheetId="6" hidden="1">{"'Sheet1'!$L$16"}</definedName>
    <definedName name="__Y2" localSheetId="5" hidden="1">{"'Sheet1'!$L$16"}</definedName>
    <definedName name="__Y2" localSheetId="2" hidden="1">{"'Sheet1'!$L$16"}</definedName>
    <definedName name="__Y2" localSheetId="1" hidden="1">{"'Sheet1'!$L$16"}</definedName>
    <definedName name="__Y2" localSheetId="3" hidden="1">{"'Sheet1'!$L$16"}</definedName>
    <definedName name="__Y2" localSheetId="4" hidden="1">{"'Sheet1'!$L$16"}</definedName>
    <definedName name="__Y2" hidden="1">{"'Sheet1'!$L$16"}</definedName>
    <definedName name="__ZE3">#REF!</definedName>
    <definedName name="__ZS7">#REF!</definedName>
    <definedName name="__ZT1">#REF!</definedName>
    <definedName name="_0">#N/A</definedName>
    <definedName name="_01">#N/A</definedName>
    <definedName name="_01_11_2001">#N/A</definedName>
    <definedName name="_02">#N/A</definedName>
    <definedName name="_03">#N/A</definedName>
    <definedName name="_04">#N/A</definedName>
    <definedName name="_05">#N/A</definedName>
    <definedName name="_05.6022" localSheetId="6">#REF!</definedName>
    <definedName name="_05.6022" localSheetId="0">#REF!</definedName>
    <definedName name="_05.6022" localSheetId="5">#REF!</definedName>
    <definedName name="_05.6022" localSheetId="2">#REF!</definedName>
    <definedName name="_05.6022" localSheetId="1">#REF!</definedName>
    <definedName name="_05.6022">#REF!</definedName>
    <definedName name="_05.60221">#N/A</definedName>
    <definedName name="_06">#N/A</definedName>
    <definedName name="_1">#N/A</definedName>
    <definedName name="_1_" hidden="1">#REF!</definedName>
    <definedName name="_1000A01">#N/A</definedName>
    <definedName name="_101TEÂN_HAØNG" localSheetId="2">#REF!</definedName>
    <definedName name="_101TEÂN_HAØNG" localSheetId="1">#REF!</definedName>
    <definedName name="_101TEÂN_HAØNG">#REF!</definedName>
    <definedName name="_105____S" hidden="1">#REF!</definedName>
    <definedName name="_105TEÂN_KHAÙCH_HAØ" localSheetId="2">#REF!</definedName>
    <definedName name="_105TEÂN_KHAÙCH_HAØ" localSheetId="1">#REF!</definedName>
    <definedName name="_105TEÂN_KHAÙCH_HAØ">#REF!</definedName>
    <definedName name="_106__0_S" hidden="1">#REF!</definedName>
    <definedName name="_109THAØNH_TIEÀN" localSheetId="2">#REF!</definedName>
    <definedName name="_109THAØNH_TIEÀN" localSheetId="1">#REF!</definedName>
    <definedName name="_109THAØNH_TIEÀN">#REF!</definedName>
    <definedName name="_11_??????1" localSheetId="6">BlankMacro1</definedName>
    <definedName name="_11_??????1" localSheetId="2">BlankMacro1</definedName>
    <definedName name="_11_??????1" localSheetId="1">BlankMacro1</definedName>
    <definedName name="_11_??????1" localSheetId="3">BlankMacro1</definedName>
    <definedName name="_11_??????1">BlankMacro1</definedName>
    <definedName name="_113TRÒ_GIAÙ" localSheetId="2">#REF!</definedName>
    <definedName name="_113TRÒ_GIAÙ" localSheetId="1">#REF!</definedName>
    <definedName name="_113TRÒ_GIAÙ">#REF!</definedName>
    <definedName name="_117TRÒ_GIAÙ__VAT" localSheetId="2">#REF!</definedName>
    <definedName name="_117TRÒ_GIAÙ__VAT" localSheetId="1">#REF!</definedName>
    <definedName name="_117TRÒ_GIAÙ__VAT">#REF!</definedName>
    <definedName name="_12_?" localSheetId="2">#REF!</definedName>
    <definedName name="_12_?" localSheetId="1">#REF!</definedName>
    <definedName name="_12_?">#REF!</definedName>
    <definedName name="_1211068">"LUONG VTB"</definedName>
    <definedName name="_13_??">#N/A</definedName>
    <definedName name="_15_??????2" localSheetId="6">BlankMacro1</definedName>
    <definedName name="_15_??????2" localSheetId="2">BlankMacro1</definedName>
    <definedName name="_15_??????2" localSheetId="1">BlankMacro1</definedName>
    <definedName name="_15_??????2" localSheetId="3">BlankMacro1</definedName>
    <definedName name="_15_??????2">BlankMacro1</definedName>
    <definedName name="_158A1_" localSheetId="6" hidden="1">{#N/A,#N/A,FALSE,"단축1";#N/A,#N/A,FALSE,"단축2";#N/A,#N/A,FALSE,"단축3";#N/A,#N/A,FALSE,"장축";#N/A,#N/A,FALSE,"4WD"}</definedName>
    <definedName name="_158A1_" localSheetId="2" hidden="1">{#N/A,#N/A,FALSE,"단축1";#N/A,#N/A,FALSE,"단축2";#N/A,#N/A,FALSE,"단축3";#N/A,#N/A,FALSE,"장축";#N/A,#N/A,FALSE,"4WD"}</definedName>
    <definedName name="_158A1_" localSheetId="1" hidden="1">{#N/A,#N/A,FALSE,"단축1";#N/A,#N/A,FALSE,"단축2";#N/A,#N/A,FALSE,"단축3";#N/A,#N/A,FALSE,"장축";#N/A,#N/A,FALSE,"4WD"}</definedName>
    <definedName name="_158A1_" hidden="1">{#N/A,#N/A,FALSE,"단축1";#N/A,#N/A,FALSE,"단축2";#N/A,#N/A,FALSE,"단축3";#N/A,#N/A,FALSE,"장축";#N/A,#N/A,FALSE,"4WD"}</definedName>
    <definedName name="_17_??????" localSheetId="2">#REF!</definedName>
    <definedName name="_17_??????" localSheetId="1">#REF!</definedName>
    <definedName name="_17_??????">#REF!</definedName>
    <definedName name="_175DA1_" localSheetId="6" hidden="1">{#N/A,#N/A,FALSE,"단축1";#N/A,#N/A,FALSE,"단축2";#N/A,#N/A,FALSE,"단축3";#N/A,#N/A,FALSE,"장축";#N/A,#N/A,FALSE,"4WD"}</definedName>
    <definedName name="_175DA1_" localSheetId="2" hidden="1">{#N/A,#N/A,FALSE,"단축1";#N/A,#N/A,FALSE,"단축2";#N/A,#N/A,FALSE,"단축3";#N/A,#N/A,FALSE,"장축";#N/A,#N/A,FALSE,"4WD"}</definedName>
    <definedName name="_175DA1_" localSheetId="1" hidden="1">{#N/A,#N/A,FALSE,"단축1";#N/A,#N/A,FALSE,"단축2";#N/A,#N/A,FALSE,"단축3";#N/A,#N/A,FALSE,"장축";#N/A,#N/A,FALSE,"4WD"}</definedName>
    <definedName name="_175DA1_" hidden="1">{#N/A,#N/A,FALSE,"단축1";#N/A,#N/A,FALSE,"단축2";#N/A,#N/A,FALSE,"단축3";#N/A,#N/A,FALSE,"장축";#N/A,#N/A,FALSE,"4WD"}</definedName>
    <definedName name="_176DA2_" localSheetId="6" hidden="1">{#N/A,#N/A,FALSE,"단축1";#N/A,#N/A,FALSE,"단축2";#N/A,#N/A,FALSE,"단축3";#N/A,#N/A,FALSE,"장축";#N/A,#N/A,FALSE,"4WD"}</definedName>
    <definedName name="_176DA2_" localSheetId="2" hidden="1">{#N/A,#N/A,FALSE,"단축1";#N/A,#N/A,FALSE,"단축2";#N/A,#N/A,FALSE,"단축3";#N/A,#N/A,FALSE,"장축";#N/A,#N/A,FALSE,"4WD"}</definedName>
    <definedName name="_176DA2_" localSheetId="1" hidden="1">{#N/A,#N/A,FALSE,"단축1";#N/A,#N/A,FALSE,"단축2";#N/A,#N/A,FALSE,"단축3";#N/A,#N/A,FALSE,"장축";#N/A,#N/A,FALSE,"4WD"}</definedName>
    <definedName name="_176DA2_" hidden="1">{#N/A,#N/A,FALSE,"단축1";#N/A,#N/A,FALSE,"단축2";#N/A,#N/A,FALSE,"단축3";#N/A,#N/A,FALSE,"장축";#N/A,#N/A,FALSE,"4WD"}</definedName>
    <definedName name="_177DA3_" localSheetId="6" hidden="1">{#N/A,#N/A,FALSE,"단축1";#N/A,#N/A,FALSE,"단축2";#N/A,#N/A,FALSE,"단축3";#N/A,#N/A,FALSE,"장축";#N/A,#N/A,FALSE,"4WD"}</definedName>
    <definedName name="_177DA3_" localSheetId="2" hidden="1">{#N/A,#N/A,FALSE,"단축1";#N/A,#N/A,FALSE,"단축2";#N/A,#N/A,FALSE,"단축3";#N/A,#N/A,FALSE,"장축";#N/A,#N/A,FALSE,"4WD"}</definedName>
    <definedName name="_177DA3_" localSheetId="1" hidden="1">{#N/A,#N/A,FALSE,"단축1";#N/A,#N/A,FALSE,"단축2";#N/A,#N/A,FALSE,"단축3";#N/A,#N/A,FALSE,"장축";#N/A,#N/A,FALSE,"4WD"}</definedName>
    <definedName name="_177DA3_" hidden="1">{#N/A,#N/A,FALSE,"단축1";#N/A,#N/A,FALSE,"단축2";#N/A,#N/A,FALSE,"단축3";#N/A,#N/A,FALSE,"장축";#N/A,#N/A,FALSE,"4WD"}</definedName>
    <definedName name="_178DA4_" localSheetId="6" hidden="1">{#N/A,#N/A,FALSE,"단축1";#N/A,#N/A,FALSE,"단축2";#N/A,#N/A,FALSE,"단축3";#N/A,#N/A,FALSE,"장축";#N/A,#N/A,FALSE,"4WD"}</definedName>
    <definedName name="_178DA4_" localSheetId="2" hidden="1">{#N/A,#N/A,FALSE,"단축1";#N/A,#N/A,FALSE,"단축2";#N/A,#N/A,FALSE,"단축3";#N/A,#N/A,FALSE,"장축";#N/A,#N/A,FALSE,"4WD"}</definedName>
    <definedName name="_178DA4_" localSheetId="1" hidden="1">{#N/A,#N/A,FALSE,"단축1";#N/A,#N/A,FALSE,"단축2";#N/A,#N/A,FALSE,"단축3";#N/A,#N/A,FALSE,"장축";#N/A,#N/A,FALSE,"4WD"}</definedName>
    <definedName name="_178DA4_" hidden="1">{#N/A,#N/A,FALSE,"단축1";#N/A,#N/A,FALSE,"단축2";#N/A,#N/A,FALSE,"단축3";#N/A,#N/A,FALSE,"장축";#N/A,#N/A,FALSE,"4WD"}</definedName>
    <definedName name="_18_?1">#N/A</definedName>
    <definedName name="_19_??????3" localSheetId="6">BlankMacro1</definedName>
    <definedName name="_19_??????3" localSheetId="2">BlankMacro1</definedName>
    <definedName name="_19_??????3" localSheetId="1">BlankMacro1</definedName>
    <definedName name="_19_??????3" localSheetId="3">BlankMacro1</definedName>
    <definedName name="_19_??????3">BlankMacro1</definedName>
    <definedName name="_19_?271">#N/A</definedName>
    <definedName name="_191P2_" localSheetId="6" hidden="1">{#N/A,#N/A,FALSE,"단축1";#N/A,#N/A,FALSE,"단축2";#N/A,#N/A,FALSE,"단축3";#N/A,#N/A,FALSE,"장축";#N/A,#N/A,FALSE,"4WD"}</definedName>
    <definedName name="_191P2_" localSheetId="2" hidden="1">{#N/A,#N/A,FALSE,"단축1";#N/A,#N/A,FALSE,"단축2";#N/A,#N/A,FALSE,"단축3";#N/A,#N/A,FALSE,"장축";#N/A,#N/A,FALSE,"4WD"}</definedName>
    <definedName name="_191P2_" localSheetId="1" hidden="1">{#N/A,#N/A,FALSE,"단축1";#N/A,#N/A,FALSE,"단축2";#N/A,#N/A,FALSE,"단축3";#N/A,#N/A,FALSE,"장축";#N/A,#N/A,FALSE,"4WD"}</definedName>
    <definedName name="_191P2_" hidden="1">{#N/A,#N/A,FALSE,"단축1";#N/A,#N/A,FALSE,"단축2";#N/A,#N/A,FALSE,"단축3";#N/A,#N/A,FALSE,"장축";#N/A,#N/A,FALSE,"4WD"}</definedName>
    <definedName name="_199T2_" localSheetId="6" hidden="1">{#N/A,#N/A,FALSE,"단축1";#N/A,#N/A,FALSE,"단축2";#N/A,#N/A,FALSE,"단축3";#N/A,#N/A,FALSE,"장축";#N/A,#N/A,FALSE,"4WD"}</definedName>
    <definedName name="_199T2_" localSheetId="2" hidden="1">{#N/A,#N/A,FALSE,"단축1";#N/A,#N/A,FALSE,"단축2";#N/A,#N/A,FALSE,"단축3";#N/A,#N/A,FALSE,"장축";#N/A,#N/A,FALSE,"4WD"}</definedName>
    <definedName name="_199T2_" localSheetId="1" hidden="1">{#N/A,#N/A,FALSE,"단축1";#N/A,#N/A,FALSE,"단축2";#N/A,#N/A,FALSE,"단축3";#N/A,#N/A,FALSE,"장축";#N/A,#N/A,FALSE,"4WD"}</definedName>
    <definedName name="_199T2_" hidden="1">{#N/A,#N/A,FALSE,"단축1";#N/A,#N/A,FALSE,"단축2";#N/A,#N/A,FALSE,"단축3";#N/A,#N/A,FALSE,"장축";#N/A,#N/A,FALSE,"4WD"}</definedName>
    <definedName name="_1Excel_BuiltIn__FilterDatabase_5_1" localSheetId="2">#REF!</definedName>
    <definedName name="_1Excel_BuiltIn__FilterDatabase_5_1" localSheetId="1">#REF!</definedName>
    <definedName name="_1Excel_BuiltIn__FilterDatabase_5_1">#REF!</definedName>
    <definedName name="_2" localSheetId="0">#REF!</definedName>
    <definedName name="_2" localSheetId="5">#REF!</definedName>
    <definedName name="_2" localSheetId="2">#REF!</definedName>
    <definedName name="_2" localSheetId="1">#REF!</definedName>
    <definedName name="_2">#REF!</definedName>
    <definedName name="_2_0_0_F" hidden="1">#REF!</definedName>
    <definedName name="_200T3_" localSheetId="6" hidden="1">{#N/A,#N/A,FALSE,"단축1";#N/A,#N/A,FALSE,"단축2";#N/A,#N/A,FALSE,"단축3";#N/A,#N/A,FALSE,"장축";#N/A,#N/A,FALSE,"4WD"}</definedName>
    <definedName name="_200T3_" localSheetId="2" hidden="1">{#N/A,#N/A,FALSE,"단축1";#N/A,#N/A,FALSE,"단축2";#N/A,#N/A,FALSE,"단축3";#N/A,#N/A,FALSE,"장축";#N/A,#N/A,FALSE,"4WD"}</definedName>
    <definedName name="_200T3_" localSheetId="1" hidden="1">{#N/A,#N/A,FALSE,"단축1";#N/A,#N/A,FALSE,"단축2";#N/A,#N/A,FALSE,"단축3";#N/A,#N/A,FALSE,"장축";#N/A,#N/A,FALSE,"4WD"}</definedName>
    <definedName name="_200T3_" hidden="1">{#N/A,#N/A,FALSE,"단축1";#N/A,#N/A,FALSE,"단축2";#N/A,#N/A,FALSE,"단축3";#N/A,#N/A,FALSE,"장축";#N/A,#N/A,FALSE,"4WD"}</definedName>
    <definedName name="_201T5_" localSheetId="6" hidden="1">{#N/A,#N/A,FALSE,"단축1";#N/A,#N/A,FALSE,"단축2";#N/A,#N/A,FALSE,"단축3";#N/A,#N/A,FALSE,"장축";#N/A,#N/A,FALSE,"4WD"}</definedName>
    <definedName name="_201T5_" localSheetId="2" hidden="1">{#N/A,#N/A,FALSE,"단축1";#N/A,#N/A,FALSE,"단축2";#N/A,#N/A,FALSE,"단축3";#N/A,#N/A,FALSE,"장축";#N/A,#N/A,FALSE,"4WD"}</definedName>
    <definedName name="_201T5_" localSheetId="1" hidden="1">{#N/A,#N/A,FALSE,"단축1";#N/A,#N/A,FALSE,"단축2";#N/A,#N/A,FALSE,"단축3";#N/A,#N/A,FALSE,"장축";#N/A,#N/A,FALSE,"4WD"}</definedName>
    <definedName name="_201T5_" hidden="1">{#N/A,#N/A,FALSE,"단축1";#N/A,#N/A,FALSE,"단축2";#N/A,#N/A,FALSE,"단축3";#N/A,#N/A,FALSE,"장축";#N/A,#N/A,FALSE,"4WD"}</definedName>
    <definedName name="_209____S" hidden="1">#REF!</definedName>
    <definedName name="_23_??????4" localSheetId="6">BlankMacro1</definedName>
    <definedName name="_23_??????4" localSheetId="2">BlankMacro1</definedName>
    <definedName name="_23_??????4" localSheetId="1">BlankMacro1</definedName>
    <definedName name="_23_??????4" localSheetId="3">BlankMacro1</definedName>
    <definedName name="_23_??????4">BlankMacro1</definedName>
    <definedName name="_23NA" localSheetId="0">#REF!</definedName>
    <definedName name="_23NA" localSheetId="5">#REF!</definedName>
    <definedName name="_23NA" localSheetId="2">#REF!</definedName>
    <definedName name="_23NA" localSheetId="1">#REF!</definedName>
    <definedName name="_23NA">#REF!</definedName>
    <definedName name="_23NB" localSheetId="0">#REF!</definedName>
    <definedName name="_23NB" localSheetId="5">#REF!</definedName>
    <definedName name="_23NB" localSheetId="2">#REF!</definedName>
    <definedName name="_23NB" localSheetId="1">#REF!</definedName>
    <definedName name="_23NB">#REF!</definedName>
    <definedName name="_23NC" localSheetId="0">#REF!</definedName>
    <definedName name="_23NC" localSheetId="5">#REF!</definedName>
    <definedName name="_23NC" localSheetId="2">#REF!</definedName>
    <definedName name="_23NC" localSheetId="1">#REF!</definedName>
    <definedName name="_23NC">#REF!</definedName>
    <definedName name="_24MAÕ_HAØNG" localSheetId="1">#REF!</definedName>
    <definedName name="_24MAÕ_HAØNG">#REF!</definedName>
    <definedName name="_25MAÕ_SOÁ_THUEÁ" localSheetId="1">#REF!</definedName>
    <definedName name="_25MAÕ_SOÁ_THUEÁ">#REF!</definedName>
    <definedName name="_26ÑÔN_GIAÙ" localSheetId="1">#REF!</definedName>
    <definedName name="_26ÑÔN_GIAÙ">#REF!</definedName>
    <definedName name="_27_??????5" localSheetId="6">BlankMacro1</definedName>
    <definedName name="_27_??????5" localSheetId="2">BlankMacro1</definedName>
    <definedName name="_27_??????5" localSheetId="1">BlankMacro1</definedName>
    <definedName name="_27_??????5" localSheetId="3">BlankMacro1</definedName>
    <definedName name="_27_??????5">BlankMacro1</definedName>
    <definedName name="_27SOÁ_CTÖØ" localSheetId="2">#REF!</definedName>
    <definedName name="_27SOÁ_CTÖØ" localSheetId="1">#REF!</definedName>
    <definedName name="_27SOÁ_CTÖØ">#REF!</definedName>
    <definedName name="_287__0_S" hidden="1">#REF!</definedName>
    <definedName name="_288__0_S" hidden="1">#REF!</definedName>
    <definedName name="_289____S" hidden="1">#REF!</definedName>
    <definedName name="_28SOÁ_LÖÔÏNG" localSheetId="2">#REF!</definedName>
    <definedName name="_28SOÁ_LÖÔÏNG" localSheetId="1">#REF!</definedName>
    <definedName name="_28SOÁ_LÖÔÏNG">#REF!</definedName>
    <definedName name="_291__0_S" hidden="1">#REF!</definedName>
    <definedName name="_292__0_S" hidden="1">#REF!</definedName>
    <definedName name="_29TEÂN_HAØNG" localSheetId="2">#REF!</definedName>
    <definedName name="_29TEÂN_HAØNG" localSheetId="1">#REF!</definedName>
    <definedName name="_29TEÂN_HAØNG">#REF!</definedName>
    <definedName name="_3">#N/A</definedName>
    <definedName name="_3_?" localSheetId="1">#REF!</definedName>
    <definedName name="_3_?">#REF!</definedName>
    <definedName name="_30TEÂN_KHAÙCH_HAØ" localSheetId="1">#REF!</definedName>
    <definedName name="_30TEÂN_KHAÙCH_HAØ">#REF!</definedName>
    <definedName name="_31_??????6" localSheetId="6">BlankMacro1</definedName>
    <definedName name="_31_??????6" localSheetId="2">BlankMacro1</definedName>
    <definedName name="_31_??????6" localSheetId="1">BlankMacro1</definedName>
    <definedName name="_31_??????6" localSheetId="3">BlankMacro1</definedName>
    <definedName name="_31_??????6">BlankMacro1</definedName>
    <definedName name="_316____S" hidden="1">#REF!</definedName>
    <definedName name="_31THAØNH_TIEÀN" localSheetId="2">#REF!</definedName>
    <definedName name="_31THAØNH_TIEÀN" localSheetId="1">#REF!</definedName>
    <definedName name="_31THAØNH_TIEÀN">#REF!</definedName>
    <definedName name="_321__0_S" hidden="1">#REF!</definedName>
    <definedName name="_32TRÒ_GIAÙ" localSheetId="2">#REF!</definedName>
    <definedName name="_32TRÒ_GIAÙ" localSheetId="1">#REF!</definedName>
    <definedName name="_32TRÒ_GIAÙ">#REF!</definedName>
    <definedName name="_33T2_" localSheetId="6" hidden="1">{#N/A,#N/A,FALSE,"단축1";#N/A,#N/A,FALSE,"단축2";#N/A,#N/A,FALSE,"단축3";#N/A,#N/A,FALSE,"장축";#N/A,#N/A,FALSE,"4WD"}</definedName>
    <definedName name="_33T2_" localSheetId="2" hidden="1">{#N/A,#N/A,FALSE,"단축1";#N/A,#N/A,FALSE,"단축2";#N/A,#N/A,FALSE,"단축3";#N/A,#N/A,FALSE,"장축";#N/A,#N/A,FALSE,"4WD"}</definedName>
    <definedName name="_33T2_" localSheetId="1" hidden="1">{#N/A,#N/A,FALSE,"단축1";#N/A,#N/A,FALSE,"단축2";#N/A,#N/A,FALSE,"단축3";#N/A,#N/A,FALSE,"장축";#N/A,#N/A,FALSE,"4WD"}</definedName>
    <definedName name="_33T2_" hidden="1">{#N/A,#N/A,FALSE,"단축1";#N/A,#N/A,FALSE,"단축2";#N/A,#N/A,FALSE,"단축3";#N/A,#N/A,FALSE,"장축";#N/A,#N/A,FALSE,"4WD"}</definedName>
    <definedName name="_33TRÒ_GIAÙ__VAT" localSheetId="2">#REF!</definedName>
    <definedName name="_33TRÒ_GIAÙ__VAT" localSheetId="1">#REF!</definedName>
    <definedName name="_33TRÒ_GIAÙ__VAT">#REF!</definedName>
    <definedName name="_38MAÕ_HAØNG" localSheetId="1">#REF!</definedName>
    <definedName name="_38MAÕ_HAØNG">#REF!</definedName>
    <definedName name="_4_??">#N/A</definedName>
    <definedName name="_41MAÕ_SOÁ_THUEÁ" localSheetId="1">#REF!</definedName>
    <definedName name="_41MAÕ_SOÁ_THUEÁ">#REF!</definedName>
    <definedName name="_44ÑÔN_GIAÙ" localSheetId="1">#REF!</definedName>
    <definedName name="_44ÑÔN_GIAÙ">#REF!</definedName>
    <definedName name="_47SOÁ_CTÖØ" localSheetId="1">#REF!</definedName>
    <definedName name="_47SOÁ_CTÖØ">#REF!</definedName>
    <definedName name="_47T2_" localSheetId="6" hidden="1">{#N/A,#N/A,FALSE,"단축1";#N/A,#N/A,FALSE,"단축2";#N/A,#N/A,FALSE,"단축3";#N/A,#N/A,FALSE,"장축";#N/A,#N/A,FALSE,"4WD"}</definedName>
    <definedName name="_47T2_" localSheetId="2" hidden="1">{#N/A,#N/A,FALSE,"단축1";#N/A,#N/A,FALSE,"단축2";#N/A,#N/A,FALSE,"단축3";#N/A,#N/A,FALSE,"장축";#N/A,#N/A,FALSE,"4WD"}</definedName>
    <definedName name="_47T2_" localSheetId="1" hidden="1">{#N/A,#N/A,FALSE,"단축1";#N/A,#N/A,FALSE,"단축2";#N/A,#N/A,FALSE,"단축3";#N/A,#N/A,FALSE,"장축";#N/A,#N/A,FALSE,"4WD"}</definedName>
    <definedName name="_47T2_" hidden="1">{#N/A,#N/A,FALSE,"단축1";#N/A,#N/A,FALSE,"단축2";#N/A,#N/A,FALSE,"단축3";#N/A,#N/A,FALSE,"장축";#N/A,#N/A,FALSE,"4WD"}</definedName>
    <definedName name="_48SOÁ_LÖÔÏNG" localSheetId="1">#REF!</definedName>
    <definedName name="_48SOÁ_LÖÔÏNG">#REF!</definedName>
    <definedName name="_5_??????" localSheetId="1">#REF!</definedName>
    <definedName name="_5_??????">#REF!</definedName>
    <definedName name="_51TEÂN_HAØNG" localSheetId="1">#REF!</definedName>
    <definedName name="_51TEÂN_HAØNG">#REF!</definedName>
    <definedName name="_54TEÂN_KHAÙCH_HAØ" localSheetId="1">#REF!</definedName>
    <definedName name="_54TEÂN_KHAÙCH_HAØ">#REF!</definedName>
    <definedName name="_57THAØNH_TIEÀN" localSheetId="1">#REF!</definedName>
    <definedName name="_57THAØNH_TIEÀN">#REF!</definedName>
    <definedName name="_6_?1">#N/A</definedName>
    <definedName name="_60TRÒ_GIAÙ" localSheetId="1">#REF!</definedName>
    <definedName name="_60TRÒ_GIAÙ">#REF!</definedName>
    <definedName name="_63TRÒ_GIAÙ__VAT" localSheetId="1">#REF!</definedName>
    <definedName name="_63TRÒ_GIAÙ__VAT">#REF!</definedName>
    <definedName name="_7_??" localSheetId="6">BlankMacro1</definedName>
    <definedName name="_7_??" localSheetId="2">BlankMacro1</definedName>
    <definedName name="_7_??" localSheetId="1">BlankMacro1</definedName>
    <definedName name="_7_??" localSheetId="3">BlankMacro1</definedName>
    <definedName name="_7_??">BlankMacro1</definedName>
    <definedName name="_7_?271">#N/A</definedName>
    <definedName name="_7__0_S" hidden="1">#REF!</definedName>
    <definedName name="_84MAÕ_HAØNG" localSheetId="2">#REF!</definedName>
    <definedName name="_84MAÕ_HAØNG" localSheetId="1">#REF!</definedName>
    <definedName name="_84MAÕ_HAØNG">#REF!</definedName>
    <definedName name="_88MAÕ_SOÁ_THUEÁ" localSheetId="2">#REF!</definedName>
    <definedName name="_88MAÕ_SOÁ_THUEÁ" localSheetId="1">#REF!</definedName>
    <definedName name="_88MAÕ_SOÁ_THUEÁ">#REF!</definedName>
    <definedName name="_92ÑÔN_GIAÙ" localSheetId="2">#REF!</definedName>
    <definedName name="_92ÑÔN_GIAÙ" localSheetId="1">#REF!</definedName>
    <definedName name="_92ÑÔN_GIAÙ">#REF!</definedName>
    <definedName name="_96__0_S" hidden="1">#REF!</definedName>
    <definedName name="_96SOÁ_CTÖØ" localSheetId="1">#REF!</definedName>
    <definedName name="_96SOÁ_CTÖØ">#REF!</definedName>
    <definedName name="_97SOÁ_LÖÔÏNG" localSheetId="1">#REF!</definedName>
    <definedName name="_97SOÁ_LÖÔÏNG">#REF!</definedName>
    <definedName name="_a1" localSheetId="1">#REF!</definedName>
    <definedName name="_a1">#REF!</definedName>
    <definedName name="_a10" localSheetId="1">#REF!</definedName>
    <definedName name="_a10">#REF!</definedName>
    <definedName name="_a129" localSheetId="6"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6"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 localSheetId="2">#REF!,#REF!,#REF!,#REF!,#REF!</definedName>
    <definedName name="_a1O" localSheetId="1">#REF!,#REF!,#REF!,#REF!,#REF!</definedName>
    <definedName name="_a1O">#REF!,#REF!,#REF!,#REF!,#REF!</definedName>
    <definedName name="_a1Z" localSheetId="2">#REF!,#REF!,#REF!,#REF!,#REF!</definedName>
    <definedName name="_a1Z" localSheetId="1">#REF!,#REF!,#REF!,#REF!,#REF!</definedName>
    <definedName name="_a1Z">#REF!,#REF!,#REF!,#REF!,#REF!</definedName>
    <definedName name="_a2" localSheetId="1">#REF!</definedName>
    <definedName name="_a2">#REF!</definedName>
    <definedName name="_a2O" localSheetId="2">#REF!,#REF!,#REF!,#REF!,#REF!</definedName>
    <definedName name="_a2O" localSheetId="1">#REF!,#REF!,#REF!,#REF!,#REF!</definedName>
    <definedName name="_a2O">#REF!,#REF!,#REF!,#REF!,#REF!</definedName>
    <definedName name="_a2Z" localSheetId="2">#REF!,#REF!,#REF!,#REF!,#REF!</definedName>
    <definedName name="_a2Z" localSheetId="1">#REF!,#REF!,#REF!,#REF!,#REF!</definedName>
    <definedName name="_a2Z">#REF!,#REF!,#REF!,#REF!,#REF!</definedName>
    <definedName name="_a3" localSheetId="1">#REF!</definedName>
    <definedName name="_a3">#REF!</definedName>
    <definedName name="_a3O" localSheetId="2">#REF!,#REF!,#REF!,#REF!,#REF!</definedName>
    <definedName name="_a3O" localSheetId="1">#REF!,#REF!,#REF!,#REF!,#REF!</definedName>
    <definedName name="_a3O">#REF!,#REF!,#REF!,#REF!,#REF!</definedName>
    <definedName name="_a3Z" localSheetId="2">#REF!,#REF!,#REF!,#REF!,#REF!</definedName>
    <definedName name="_a3Z" localSheetId="1">#REF!,#REF!,#REF!,#REF!,#REF!</definedName>
    <definedName name="_a3Z">#REF!,#REF!,#REF!,#REF!,#REF!</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 localSheetId="1">#REF!</definedName>
    <definedName name="_aA1">#REF!</definedName>
    <definedName name="_aA2" localSheetId="1">#REF!</definedName>
    <definedName name="_aA2">#REF!</definedName>
    <definedName name="_aA3" localSheetId="1">#REF!</definedName>
    <definedName name="_aA3">#REF!</definedName>
    <definedName name="_AC2000">#REF!</definedName>
    <definedName name="_aO" localSheetId="6">_a1O,_a2O,_a3O</definedName>
    <definedName name="_aO" localSheetId="0">_a1O,_a2O,_a3O</definedName>
    <definedName name="_aO" localSheetId="5">_a1O,_a2O,_a3O</definedName>
    <definedName name="_aO" localSheetId="2">'ngung viec'!_a1O,'ngung viec'!_a2O,'ngung viec'!_a3O</definedName>
    <definedName name="_aO" localSheetId="1">'TAM UNG'!_a1O,'TAM UNG'!_a2O,'TAM UNG'!_a3O</definedName>
    <definedName name="_aO" localSheetId="3">_a1O,_a2O,_a3O</definedName>
    <definedName name="_aO" localSheetId="4">_a1O,_a2O,_a3O</definedName>
    <definedName name="_aO">_a1O,_a2O,_a3O</definedName>
    <definedName name="_aO_15" localSheetId="2">#REF!,#REF!,#REF!</definedName>
    <definedName name="_aO_15" localSheetId="1">#REF!,#REF!,#REF!</definedName>
    <definedName name="_aO_15">#REF!,#REF!,#REF!</definedName>
    <definedName name="_atn1" localSheetId="0">#REF!</definedName>
    <definedName name="_atn1" localSheetId="5">#REF!</definedName>
    <definedName name="_atn1" localSheetId="2">#REF!</definedName>
    <definedName name="_atn1" localSheetId="1">#REF!</definedName>
    <definedName name="_atn1">#REF!</definedName>
    <definedName name="_atn10" localSheetId="0">#REF!</definedName>
    <definedName name="_atn10" localSheetId="5">#REF!</definedName>
    <definedName name="_atn10" localSheetId="2">#REF!</definedName>
    <definedName name="_atn10" localSheetId="1">#REF!</definedName>
    <definedName name="_atn10">#REF!</definedName>
    <definedName name="_atn2" localSheetId="0">#REF!</definedName>
    <definedName name="_atn2" localSheetId="5">#REF!</definedName>
    <definedName name="_atn2" localSheetId="2">#REF!</definedName>
    <definedName name="_atn2" localSheetId="1">#REF!</definedName>
    <definedName name="_atn2">#REF!</definedName>
    <definedName name="_atn3" localSheetId="0">#REF!</definedName>
    <definedName name="_atn3" localSheetId="5">#REF!</definedName>
    <definedName name="_atn3" localSheetId="2">#REF!</definedName>
    <definedName name="_atn3" localSheetId="1">#REF!</definedName>
    <definedName name="_atn3">#REF!</definedName>
    <definedName name="_atn4" localSheetId="0">#REF!</definedName>
    <definedName name="_atn4" localSheetId="5">#REF!</definedName>
    <definedName name="_atn4" localSheetId="2">#REF!</definedName>
    <definedName name="_atn4" localSheetId="1">#REF!</definedName>
    <definedName name="_atn4">#REF!</definedName>
    <definedName name="_atn5" localSheetId="0">#REF!</definedName>
    <definedName name="_atn5" localSheetId="5">#REF!</definedName>
    <definedName name="_atn5" localSheetId="2">#REF!</definedName>
    <definedName name="_atn5" localSheetId="1">#REF!</definedName>
    <definedName name="_atn5">#REF!</definedName>
    <definedName name="_atn6" localSheetId="0">#REF!</definedName>
    <definedName name="_atn6" localSheetId="5">#REF!</definedName>
    <definedName name="_atn6" localSheetId="2">#REF!</definedName>
    <definedName name="_atn6" localSheetId="1">#REF!</definedName>
    <definedName name="_atn6">#REF!</definedName>
    <definedName name="_atn7" localSheetId="0">#REF!</definedName>
    <definedName name="_atn7" localSheetId="5">#REF!</definedName>
    <definedName name="_atn7" localSheetId="2">#REF!</definedName>
    <definedName name="_atn7" localSheetId="1">#REF!</definedName>
    <definedName name="_atn7">#REF!</definedName>
    <definedName name="_atn8" localSheetId="0">#REF!</definedName>
    <definedName name="_atn8" localSheetId="5">#REF!</definedName>
    <definedName name="_atn8" localSheetId="2">#REF!</definedName>
    <definedName name="_atn8" localSheetId="1">#REF!</definedName>
    <definedName name="_atn8">#REF!</definedName>
    <definedName name="_atn9" localSheetId="0">#REF!</definedName>
    <definedName name="_atn9" localSheetId="5">#REF!</definedName>
    <definedName name="_atn9" localSheetId="2">#REF!</definedName>
    <definedName name="_atn9" localSheetId="1">#REF!</definedName>
    <definedName name="_atn9">#REF!</definedName>
    <definedName name="_aZ" localSheetId="6">_a1Z,_a2Z,_a3Z</definedName>
    <definedName name="_aZ" localSheetId="0">_a1Z,_a2Z,_a3Z</definedName>
    <definedName name="_aZ" localSheetId="5">_a1Z,_a2Z,_a3Z</definedName>
    <definedName name="_aZ" localSheetId="2">'ngung viec'!_a1Z,'ngung viec'!_a2Z,'ngung viec'!_a3Z</definedName>
    <definedName name="_aZ" localSheetId="1">'TAM UNG'!_a1Z,'TAM UNG'!_a2Z,'TAM UNG'!_a3Z</definedName>
    <definedName name="_aZ" localSheetId="3">_a1Z,_a2Z,_a3Z</definedName>
    <definedName name="_aZ" localSheetId="4">_a1Z,_a2Z,_a3Z</definedName>
    <definedName name="_aZ">_a1Z,_a2Z,_a3Z</definedName>
    <definedName name="_aZ_15" localSheetId="2">#REF!,#REF!,#REF!</definedName>
    <definedName name="_aZ_15" localSheetId="1">#REF!,#REF!,#REF!</definedName>
    <definedName name="_aZ_15">#REF!,#REF!,#REF!</definedName>
    <definedName name="_B100">#REF!</definedName>
    <definedName name="_bac1" localSheetId="2">#REF!</definedName>
    <definedName name="_bac1" localSheetId="1">#REF!</definedName>
    <definedName name="_bac1">#REF!</definedName>
    <definedName name="_bac2" localSheetId="2">#REF!</definedName>
    <definedName name="_bac2" localSheetId="1">#REF!</definedName>
    <definedName name="_bac2">#REF!</definedName>
    <definedName name="_Bal02" localSheetId="2">#REF!</definedName>
    <definedName name="_Bal02" localSheetId="1">#REF!</definedName>
    <definedName name="_Bal02">#REF!</definedName>
    <definedName name="_bat1" localSheetId="1">#REF!</definedName>
    <definedName name="_bat1">#REF!</definedName>
    <definedName name="_Bia1" localSheetId="0">#REF!</definedName>
    <definedName name="_Bia1" localSheetId="5">#REF!</definedName>
    <definedName name="_Bia1" localSheetId="2">#REF!</definedName>
    <definedName name="_Bia1" localSheetId="1">#REF!</definedName>
    <definedName name="_Bia1">#REF!</definedName>
    <definedName name="_Bia2" localSheetId="0">#REF!</definedName>
    <definedName name="_Bia2" localSheetId="5">#REF!</definedName>
    <definedName name="_Bia2" localSheetId="2">#REF!</definedName>
    <definedName name="_Bia2" localSheetId="1">#REF!</definedName>
    <definedName name="_Bia2">#REF!</definedName>
    <definedName name="_bmk_a" localSheetId="1">#REF!</definedName>
    <definedName name="_bmk_a">#REF!</definedName>
    <definedName name="_boi1" localSheetId="0">#REF!</definedName>
    <definedName name="_boi1" localSheetId="5">#REF!</definedName>
    <definedName name="_boi1" localSheetId="2">#REF!</definedName>
    <definedName name="_boi1" localSheetId="1">#REF!</definedName>
    <definedName name="_boi1">#REF!</definedName>
    <definedName name="_boi2" localSheetId="0">#REF!</definedName>
    <definedName name="_boi2" localSheetId="5">#REF!</definedName>
    <definedName name="_boi2" localSheetId="2">#REF!</definedName>
    <definedName name="_boi2" localSheetId="1">#REF!</definedName>
    <definedName name="_boi2">#REF!</definedName>
    <definedName name="_BTM150" localSheetId="0">#REF!</definedName>
    <definedName name="_BTM150" localSheetId="5">#REF!</definedName>
    <definedName name="_BTM150" localSheetId="2">#REF!</definedName>
    <definedName name="_BTM150" localSheetId="1">#REF!</definedName>
    <definedName name="_BTM150">#REF!</definedName>
    <definedName name="_BTM200" localSheetId="0">#REF!</definedName>
    <definedName name="_BTM200" localSheetId="5">#REF!</definedName>
    <definedName name="_BTM200" localSheetId="2">#REF!</definedName>
    <definedName name="_BTM200" localSheetId="1">#REF!</definedName>
    <definedName name="_BTM200">#REF!</definedName>
    <definedName name="_BTM250" localSheetId="0">#REF!</definedName>
    <definedName name="_BTM250" localSheetId="5">#REF!</definedName>
    <definedName name="_BTM250" localSheetId="2">#REF!</definedName>
    <definedName name="_BTM250" localSheetId="1">#REF!</definedName>
    <definedName name="_BTM250">#REF!</definedName>
    <definedName name="_BTM300" localSheetId="0">#REF!</definedName>
    <definedName name="_BTM300" localSheetId="5">#REF!</definedName>
    <definedName name="_BTM300" localSheetId="2">#REF!</definedName>
    <definedName name="_BTM300" localSheetId="1">#REF!</definedName>
    <definedName name="_BTM300">#REF!</definedName>
    <definedName name="_Builtin0" localSheetId="1">#REF!</definedName>
    <definedName name="_Builtin0">#REF!</definedName>
    <definedName name="_Builtin0_1">#REF!</definedName>
    <definedName name="_C1244ㅁ1430" localSheetId="1">#REF!</definedName>
    <definedName name="_C1244ㅁ1430">#REF!</definedName>
    <definedName name="_C45_EXC_M">#REF!</definedName>
    <definedName name="_Can2" localSheetId="1">#REF!</definedName>
    <definedName name="_Can2">#REF!</definedName>
    <definedName name="_cao1" localSheetId="0">#REF!</definedName>
    <definedName name="_cao1" localSheetId="5">#REF!</definedName>
    <definedName name="_cao1" localSheetId="2">#REF!</definedName>
    <definedName name="_cao1" localSheetId="1">#REF!</definedName>
    <definedName name="_cao1">#REF!</definedName>
    <definedName name="_cao2" localSheetId="0">#REF!</definedName>
    <definedName name="_cao2" localSheetId="5">#REF!</definedName>
    <definedName name="_cao2" localSheetId="2">#REF!</definedName>
    <definedName name="_cao2" localSheetId="1">#REF!</definedName>
    <definedName name="_cao2">#REF!</definedName>
    <definedName name="_cao3" localSheetId="0">#REF!</definedName>
    <definedName name="_cao3" localSheetId="5">#REF!</definedName>
    <definedName name="_cao3" localSheetId="2">#REF!</definedName>
    <definedName name="_cao3" localSheetId="1">#REF!</definedName>
    <definedName name="_cao3">#REF!</definedName>
    <definedName name="_cao4" localSheetId="0">#REF!</definedName>
    <definedName name="_cao4" localSheetId="5">#REF!</definedName>
    <definedName name="_cao4" localSheetId="2">#REF!</definedName>
    <definedName name="_cao4" localSheetId="1">#REF!</definedName>
    <definedName name="_cao4">#REF!</definedName>
    <definedName name="_cao5" localSheetId="0">#REF!</definedName>
    <definedName name="_cao5" localSheetId="5">#REF!</definedName>
    <definedName name="_cao5" localSheetId="2">#REF!</definedName>
    <definedName name="_cao5" localSheetId="1">#REF!</definedName>
    <definedName name="_cao5">#REF!</definedName>
    <definedName name="_cao6" localSheetId="0">#REF!</definedName>
    <definedName name="_cao6" localSheetId="5">#REF!</definedName>
    <definedName name="_cao6" localSheetId="2">#REF!</definedName>
    <definedName name="_cao6" localSheetId="1">#REF!</definedName>
    <definedName name="_cao6">#REF!</definedName>
    <definedName name="_cap2005">#REF!</definedName>
    <definedName name="_chk1" localSheetId="1">#REF!</definedName>
    <definedName name="_chk1">#REF!</definedName>
    <definedName name="_chk110" localSheetId="1">#REF!</definedName>
    <definedName name="_chk110">#REF!</definedName>
    <definedName name="_chk2" localSheetId="1">#REF!</definedName>
    <definedName name="_chk2">#REF!</definedName>
    <definedName name="_chk210" localSheetId="1">#REF!</definedName>
    <definedName name="_chk210">#REF!</definedName>
    <definedName name="_ckt0405" localSheetId="1">#REF!</definedName>
    <definedName name="_ckt0405">#REF!</definedName>
    <definedName name="_CN02" localSheetId="6" hidden="1">{"'Sheet1'!$L$16"}</definedName>
    <definedName name="_CN02" localSheetId="5" hidden="1">{"'Sheet1'!$L$16"}</definedName>
    <definedName name="_CN02" localSheetId="2" hidden="1">{"'Sheet1'!$L$16"}</definedName>
    <definedName name="_CN02" localSheetId="1" hidden="1">{"'Sheet1'!$L$16"}</definedName>
    <definedName name="_CN02" localSheetId="3" hidden="1">{"'Sheet1'!$L$16"}</definedName>
    <definedName name="_CN02" localSheetId="4" hidden="1">{"'Sheet1'!$L$16"}</definedName>
    <definedName name="_CN02" hidden="1">{"'Sheet1'!$L$16"}</definedName>
    <definedName name="_CN1" localSheetId="6" hidden="1">{"'Sheet1'!$L$16"}</definedName>
    <definedName name="_CN1" localSheetId="2" hidden="1">{"'Sheet1'!$L$16"}</definedName>
    <definedName name="_CN1" localSheetId="1" hidden="1">{"'Sheet1'!$L$16"}</definedName>
    <definedName name="_CN1" localSheetId="3" hidden="1">{"'Sheet1'!$L$16"}</definedName>
    <definedName name="_CN1" hidden="1">{"'Sheet1'!$L$16"}</definedName>
    <definedName name="_Coc1">#REF!</definedName>
    <definedName name="_coc250" localSheetId="0">#REF!</definedName>
    <definedName name="_coc250" localSheetId="5">#REF!</definedName>
    <definedName name="_coc250" localSheetId="2">#REF!</definedName>
    <definedName name="_coc250" localSheetId="1">#REF!</definedName>
    <definedName name="_coc250">#REF!</definedName>
    <definedName name="_coc300" localSheetId="0">#REF!</definedName>
    <definedName name="_coc300" localSheetId="5">#REF!</definedName>
    <definedName name="_coc300" localSheetId="2">#REF!</definedName>
    <definedName name="_coc300" localSheetId="1">#REF!</definedName>
    <definedName name="_coc300">#REF!</definedName>
    <definedName name="_coc350" localSheetId="0">#REF!</definedName>
    <definedName name="_coc350" localSheetId="5">#REF!</definedName>
    <definedName name="_coc350" localSheetId="2">#REF!</definedName>
    <definedName name="_coc350" localSheetId="1">#REF!</definedName>
    <definedName name="_coc350">#REF!</definedName>
    <definedName name="_CON1" localSheetId="0">#REF!</definedName>
    <definedName name="_CON1" localSheetId="5">#REF!</definedName>
    <definedName name="_CON1" localSheetId="2">#REF!</definedName>
    <definedName name="_CON1" localSheetId="1">#REF!</definedName>
    <definedName name="_CON1">#REF!</definedName>
    <definedName name="_CON2" localSheetId="0">#REF!</definedName>
    <definedName name="_CON2" localSheetId="5">#REF!</definedName>
    <definedName name="_CON2" localSheetId="2">#REF!</definedName>
    <definedName name="_CON2" localSheetId="1">#REF!</definedName>
    <definedName name="_CON2">#REF!</definedName>
    <definedName name="_cpd1" localSheetId="0">#REF!</definedName>
    <definedName name="_cpd1" localSheetId="5">#REF!</definedName>
    <definedName name="_cpd1" localSheetId="2">#REF!</definedName>
    <definedName name="_cpd1" localSheetId="1">#REF!</definedName>
    <definedName name="_cpd1">#REF!</definedName>
    <definedName name="_cpd2" localSheetId="0">#REF!</definedName>
    <definedName name="_cpd2" localSheetId="5">#REF!</definedName>
    <definedName name="_cpd2" localSheetId="2">#REF!</definedName>
    <definedName name="_cpd2" localSheetId="1">#REF!</definedName>
    <definedName name="_cpd2">#REF!</definedName>
    <definedName name="_CT4" localSheetId="6" hidden="1">{"'Sheet1'!$L$16"}</definedName>
    <definedName name="_CT4" localSheetId="2" hidden="1">{"'Sheet1'!$L$16"}</definedName>
    <definedName name="_CT4" localSheetId="1" hidden="1">{"'Sheet1'!$L$16"}</definedName>
    <definedName name="_CT4" localSheetId="3" hidden="1">{"'Sheet1'!$L$16"}</definedName>
    <definedName name="_CT4" hidden="1">{"'Sheet1'!$L$16"}</definedName>
    <definedName name="_Cus1" localSheetId="0">#REF!</definedName>
    <definedName name="_Cus1" localSheetId="5">#REF!</definedName>
    <definedName name="_Cus1" localSheetId="2">#REF!</definedName>
    <definedName name="_Cus1" localSheetId="1">#REF!</definedName>
    <definedName name="_Cus1">#REF!</definedName>
    <definedName name="_d">#REF!</definedName>
    <definedName name="_D742">#REF!</definedName>
    <definedName name="_D745">#REF!</definedName>
    <definedName name="_D795">#REF!</definedName>
    <definedName name="_dai1" localSheetId="0">#REF!</definedName>
    <definedName name="_dai1" localSheetId="5">#REF!</definedName>
    <definedName name="_dai1" localSheetId="2">#REF!</definedName>
    <definedName name="_dai1" localSheetId="1">#REF!</definedName>
    <definedName name="_dai1">#REF!</definedName>
    <definedName name="_dai2" localSheetId="0">#REF!</definedName>
    <definedName name="_dai2" localSheetId="5">#REF!</definedName>
    <definedName name="_dai2" localSheetId="2">#REF!</definedName>
    <definedName name="_dai2" localSheetId="1">#REF!</definedName>
    <definedName name="_dai2">#REF!</definedName>
    <definedName name="_dai3" localSheetId="0">#REF!</definedName>
    <definedName name="_dai3" localSheetId="5">#REF!</definedName>
    <definedName name="_dai3" localSheetId="2">#REF!</definedName>
    <definedName name="_dai3" localSheetId="1">#REF!</definedName>
    <definedName name="_dai3">#REF!</definedName>
    <definedName name="_dai4" localSheetId="0">#REF!</definedName>
    <definedName name="_dai4" localSheetId="5">#REF!</definedName>
    <definedName name="_dai4" localSheetId="2">#REF!</definedName>
    <definedName name="_dai4" localSheetId="1">#REF!</definedName>
    <definedName name="_dai4">#REF!</definedName>
    <definedName name="_dai5" localSheetId="0">#REF!</definedName>
    <definedName name="_dai5" localSheetId="5">#REF!</definedName>
    <definedName name="_dai5" localSheetId="2">#REF!</definedName>
    <definedName name="_dai5" localSheetId="1">#REF!</definedName>
    <definedName name="_dai5">#REF!</definedName>
    <definedName name="_dai6" localSheetId="0">#REF!</definedName>
    <definedName name="_dai6" localSheetId="5">#REF!</definedName>
    <definedName name="_dai6" localSheetId="2">#REF!</definedName>
    <definedName name="_dai6" localSheetId="1">#REF!</definedName>
    <definedName name="_dai6">#REF!</definedName>
    <definedName name="_dan1" localSheetId="0">#REF!</definedName>
    <definedName name="_dan1" localSheetId="5">#REF!</definedName>
    <definedName name="_dan1" localSheetId="2">#REF!</definedName>
    <definedName name="_dan1" localSheetId="1">#REF!</definedName>
    <definedName name="_dan1">#REF!</definedName>
    <definedName name="_dan2" localSheetId="0">#REF!</definedName>
    <definedName name="_dan2" localSheetId="5">#REF!</definedName>
    <definedName name="_dan2" localSheetId="2">#REF!</definedName>
    <definedName name="_dan2" localSheetId="1">#REF!</definedName>
    <definedName name="_dan2">#REF!</definedName>
    <definedName name="_dat0405" localSheetId="1">#REF!</definedName>
    <definedName name="_dat0405">#REF!</definedName>
    <definedName name="_ddn400" localSheetId="0">#REF!</definedName>
    <definedName name="_ddn400" localSheetId="5">#REF!</definedName>
    <definedName name="_ddn400" localSheetId="2">#REF!</definedName>
    <definedName name="_ddn400" localSheetId="1">#REF!</definedName>
    <definedName name="_ddn400">#REF!</definedName>
    <definedName name="_ddn600" localSheetId="0">#REF!</definedName>
    <definedName name="_ddn600" localSheetId="5">#REF!</definedName>
    <definedName name="_ddn600" localSheetId="2">#REF!</definedName>
    <definedName name="_ddn600" localSheetId="1">#REF!</definedName>
    <definedName name="_ddn600">#REF!</definedName>
    <definedName name="_deo1" localSheetId="0">#REF!</definedName>
    <definedName name="_deo1" localSheetId="5">#REF!</definedName>
    <definedName name="_deo1" localSheetId="2">#REF!</definedName>
    <definedName name="_deo1" localSheetId="1">#REF!</definedName>
    <definedName name="_deo1">#REF!</definedName>
    <definedName name="_deo10" localSheetId="0">#REF!</definedName>
    <definedName name="_deo10" localSheetId="5">#REF!</definedName>
    <definedName name="_deo10" localSheetId="2">#REF!</definedName>
    <definedName name="_deo10" localSheetId="1">#REF!</definedName>
    <definedName name="_deo10">#REF!</definedName>
    <definedName name="_deo2" localSheetId="0">#REF!</definedName>
    <definedName name="_deo2" localSheetId="5">#REF!</definedName>
    <definedName name="_deo2" localSheetId="2">#REF!</definedName>
    <definedName name="_deo2" localSheetId="1">#REF!</definedName>
    <definedName name="_deo2">#REF!</definedName>
    <definedName name="_deo3" localSheetId="0">#REF!</definedName>
    <definedName name="_deo3" localSheetId="5">#REF!</definedName>
    <definedName name="_deo3" localSheetId="2">#REF!</definedName>
    <definedName name="_deo3" localSheetId="1">#REF!</definedName>
    <definedName name="_deo3">#REF!</definedName>
    <definedName name="_deo4" localSheetId="0">#REF!</definedName>
    <definedName name="_deo4" localSheetId="5">#REF!</definedName>
    <definedName name="_deo4" localSheetId="2">#REF!</definedName>
    <definedName name="_deo4" localSheetId="1">#REF!</definedName>
    <definedName name="_deo4">#REF!</definedName>
    <definedName name="_deo5" localSheetId="0">#REF!</definedName>
    <definedName name="_deo5" localSheetId="5">#REF!</definedName>
    <definedName name="_deo5" localSheetId="2">#REF!</definedName>
    <definedName name="_deo5" localSheetId="1">#REF!</definedName>
    <definedName name="_deo5">#REF!</definedName>
    <definedName name="_deo6" localSheetId="0">#REF!</definedName>
    <definedName name="_deo6" localSheetId="5">#REF!</definedName>
    <definedName name="_deo6" localSheetId="2">#REF!</definedName>
    <definedName name="_deo6" localSheetId="1">#REF!</definedName>
    <definedName name="_deo6">#REF!</definedName>
    <definedName name="_deo7" localSheetId="0">#REF!</definedName>
    <definedName name="_deo7" localSheetId="5">#REF!</definedName>
    <definedName name="_deo7" localSheetId="2">#REF!</definedName>
    <definedName name="_deo7" localSheetId="1">#REF!</definedName>
    <definedName name="_deo7">#REF!</definedName>
    <definedName name="_deo8" localSheetId="0">#REF!</definedName>
    <definedName name="_deo8" localSheetId="5">#REF!</definedName>
    <definedName name="_deo8" localSheetId="2">#REF!</definedName>
    <definedName name="_deo8" localSheetId="1">#REF!</definedName>
    <definedName name="_deo8">#REF!</definedName>
    <definedName name="_deo9" localSheetId="0">#REF!</definedName>
    <definedName name="_deo9" localSheetId="5">#REF!</definedName>
    <definedName name="_deo9" localSheetId="2">#REF!</definedName>
    <definedName name="_deo9" localSheetId="1">#REF!</definedName>
    <definedName name="_deo9">#REF!</definedName>
    <definedName name="_Dist_Bin" hidden="1">#REF!</definedName>
    <definedName name="_Dist_Values" hidden="1">#REF!</definedName>
    <definedName name="_DP9000">#REF!</definedName>
    <definedName name="_dt1" localSheetId="6" hidden="1">{"'Sheet1'!$L$16"}</definedName>
    <definedName name="_dt1" localSheetId="2" hidden="1">{"'Sheet1'!$L$16"}</definedName>
    <definedName name="_dt1" localSheetId="1" hidden="1">{"'Sheet1'!$L$16"}</definedName>
    <definedName name="_dt1" hidden="1">{"'Sheet1'!$L$16"}</definedName>
    <definedName name="_dtT0705" localSheetId="1">#REF!</definedName>
    <definedName name="_dtT0705">#REF!</definedName>
    <definedName name="_e">#REF!</definedName>
    <definedName name="_E99999" localSheetId="1">#REF!</definedName>
    <definedName name="_E99999">#REF!</definedName>
    <definedName name="_ELF1" localSheetId="6" hidden="1">{"'Sheet1'!$L$16"}</definedName>
    <definedName name="_ELF1" localSheetId="5" hidden="1">{"'Sheet1'!$L$16"}</definedName>
    <definedName name="_ELF1" localSheetId="2" hidden="1">{"'Sheet1'!$L$16"}</definedName>
    <definedName name="_ELF1" localSheetId="1" hidden="1">{"'Sheet1'!$L$16"}</definedName>
    <definedName name="_ELF1" localSheetId="3" hidden="1">{"'Sheet1'!$L$16"}</definedName>
    <definedName name="_ELF1" localSheetId="4" hidden="1">{"'Sheet1'!$L$16"}</definedName>
    <definedName name="_ELF1" hidden="1">{"'Sheet1'!$L$16"}</definedName>
    <definedName name="_ELF2" localSheetId="6" hidden="1">{"'Sheet1'!$L$16"}</definedName>
    <definedName name="_ELF2" localSheetId="5" hidden="1">{"'Sheet1'!$L$16"}</definedName>
    <definedName name="_ELF2" localSheetId="2" hidden="1">{"'Sheet1'!$L$16"}</definedName>
    <definedName name="_ELF2" localSheetId="1" hidden="1">{"'Sheet1'!$L$16"}</definedName>
    <definedName name="_ELF2" localSheetId="3" hidden="1">{"'Sheet1'!$L$16"}</definedName>
    <definedName name="_ELF2" localSheetId="4" hidden="1">{"'Sheet1'!$L$16"}</definedName>
    <definedName name="_ELF2" hidden="1">{"'Sheet1'!$L$16"}</definedName>
    <definedName name="_f">#REF!</definedName>
    <definedName name="_f5" localSheetId="6" hidden="1">{"'Sheet1'!$L$16"}</definedName>
    <definedName name="_f5" localSheetId="2" hidden="1">{"'Sheet1'!$L$16"}</definedName>
    <definedName name="_f5" localSheetId="1" hidden="1">{"'Sheet1'!$L$16"}</definedName>
    <definedName name="_f5" hidden="1">{"'Sheet1'!$L$16"}</definedName>
    <definedName name="_Fill" localSheetId="6" hidden="1">#REF!</definedName>
    <definedName name="_Fill" localSheetId="5" hidden="1">#REF!</definedName>
    <definedName name="_Fill" localSheetId="2" hidden="1">#REF!</definedName>
    <definedName name="_Fill" localSheetId="1" hidden="1">#REF!</definedName>
    <definedName name="_Fill" localSheetId="4" hidden="1">#REF!</definedName>
    <definedName name="_Fill" hidden="1">#REF!</definedName>
    <definedName name="_xlnm._FilterDatabase" localSheetId="6" hidden="1">'BAN LUONG TAU'!$A$11:$BD$28</definedName>
    <definedName name="_xlnm._FilterDatabase" localSheetId="0" hidden="1">'BANG LUONG VTĐB '!$A$10:$DI$26</definedName>
    <definedName name="_xlnm._FilterDatabase" localSheetId="5" hidden="1">ICB!$A$5:$K$24</definedName>
    <definedName name="_xlnm._FilterDatabase" localSheetId="2" hidden="1">'ngung viec'!$A$5:$AO$585</definedName>
    <definedName name="_xlnm._FilterDatabase" localSheetId="1" hidden="1">'TAM UNG'!$A$10:$CX$626</definedName>
    <definedName name="_xlnm._FilterDatabase" localSheetId="3" hidden="1">'Thu hang ky'!$A$3:$AO$4</definedName>
    <definedName name="_xlnm._FilterDatabase" localSheetId="4" hidden="1">THUCHI!$A$2:$BC$15</definedName>
    <definedName name="_xlnm._FilterDatabase" hidden="1">#REF!</definedName>
    <definedName name="_g">#REF!</definedName>
    <definedName name="_G1" localSheetId="6">{"th152.xls"}</definedName>
    <definedName name="_G1" localSheetId="2">{"th152.xls"}</definedName>
    <definedName name="_G1" localSheetId="1">{"th152.xls"}</definedName>
    <definedName name="_G1" localSheetId="3">{"th152.xls"}</definedName>
    <definedName name="_G1">{"th152.xls"}</definedName>
    <definedName name="_G2" localSheetId="6" hidden="1">{"'Sheet1'!$L$16"}</definedName>
    <definedName name="_G2" localSheetId="5" hidden="1">{"'Sheet1'!$L$16"}</definedName>
    <definedName name="_G2" localSheetId="2" hidden="1">{"'Sheet1'!$L$16"}</definedName>
    <definedName name="_G2" localSheetId="1" hidden="1">{"'Sheet1'!$L$16"}</definedName>
    <definedName name="_G2" localSheetId="3" hidden="1">{"'Sheet1'!$L$16"}</definedName>
    <definedName name="_G2" localSheetId="4" hidden="1">{"'Sheet1'!$L$16"}</definedName>
    <definedName name="_G2" hidden="1">{"'Sheet1'!$L$16"}</definedName>
    <definedName name="_GIA1">#REF!</definedName>
    <definedName name="_GID1">#REF!</definedName>
    <definedName name="_gis150" localSheetId="1">#REF!</definedName>
    <definedName name="_gis150">#REF!</definedName>
    <definedName name="_Goi8" localSheetId="6" hidden="1">{"'Sheet1'!$L$16"}</definedName>
    <definedName name="_Goi8" localSheetId="2" hidden="1">{"'Sheet1'!$L$16"}</definedName>
    <definedName name="_Goi8" localSheetId="1" hidden="1">{"'Sheet1'!$L$16"}</definedName>
    <definedName name="_Goi8" hidden="1">{"'Sheet1'!$L$16"}</definedName>
    <definedName name="_gon4" localSheetId="0">#REF!</definedName>
    <definedName name="_gon4" localSheetId="5">#REF!</definedName>
    <definedName name="_gon4" localSheetId="2">#REF!</definedName>
    <definedName name="_gon4" localSheetId="1">#REF!</definedName>
    <definedName name="_gon4">#REF!</definedName>
    <definedName name="_h">#REF!</definedName>
    <definedName name="_H1" localSheetId="6" hidden="1">{"'Sheet1'!$L$16"}</definedName>
    <definedName name="_H1" localSheetId="5" hidden="1">{"'Sheet1'!$L$16"}</definedName>
    <definedName name="_H1" localSheetId="2" hidden="1">{"'Sheet1'!$L$16"}</definedName>
    <definedName name="_H1" localSheetId="1" hidden="1">{"'Sheet1'!$L$16"}</definedName>
    <definedName name="_H1" localSheetId="3" hidden="1">{"'Sheet1'!$L$16"}</definedName>
    <definedName name="_H1" localSheetId="4" hidden="1">{"'Sheet1'!$L$16"}</definedName>
    <definedName name="_H1" hidden="1">{"'Sheet1'!$L$16"}</definedName>
    <definedName name="_hom2">#REF!</definedName>
    <definedName name="_hom4">#N/A</definedName>
    <definedName name="_hu1" localSheetId="6" hidden="1">{"'Sheet1'!$L$16"}</definedName>
    <definedName name="_hu1" localSheetId="2" hidden="1">{"'Sheet1'!$L$16"}</definedName>
    <definedName name="_hu1" localSheetId="1" hidden="1">{"'Sheet1'!$L$16"}</definedName>
    <definedName name="_hu1" hidden="1">{"'Sheet1'!$L$16"}</definedName>
    <definedName name="_hu2" localSheetId="6" hidden="1">{"'Sheet1'!$L$16"}</definedName>
    <definedName name="_hu2" localSheetId="2" hidden="1">{"'Sheet1'!$L$16"}</definedName>
    <definedName name="_hu2" localSheetId="1" hidden="1">{"'Sheet1'!$L$16"}</definedName>
    <definedName name="_hu2" hidden="1">{"'Sheet1'!$L$16"}</definedName>
    <definedName name="_hu5" localSheetId="6" hidden="1">{"'Sheet1'!$L$16"}</definedName>
    <definedName name="_hu5" localSheetId="2" hidden="1">{"'Sheet1'!$L$16"}</definedName>
    <definedName name="_hu5" localSheetId="1" hidden="1">{"'Sheet1'!$L$16"}</definedName>
    <definedName name="_hu5" hidden="1">{"'Sheet1'!$L$16"}</definedName>
    <definedName name="_hu6" localSheetId="6" hidden="1">{"'Sheet1'!$L$16"}</definedName>
    <definedName name="_hu6" localSheetId="2" hidden="1">{"'Sheet1'!$L$16"}</definedName>
    <definedName name="_hu6" localSheetId="1" hidden="1">{"'Sheet1'!$L$16"}</definedName>
    <definedName name="_hu6" hidden="1">{"'Sheet1'!$L$16"}</definedName>
    <definedName name="_huy1" localSheetId="6" hidden="1">{"'Sheet1'!$L$16"}</definedName>
    <definedName name="_huy1" localSheetId="2" hidden="1">{"'Sheet1'!$L$16"}</definedName>
    <definedName name="_huy1" localSheetId="1" hidden="1">{"'Sheet1'!$L$16"}</definedName>
    <definedName name="_huy1" hidden="1">{"'Sheet1'!$L$16"}</definedName>
    <definedName name="_huy2" localSheetId="6" hidden="1">{"'Sheet1'!$L$16"}</definedName>
    <definedName name="_huy2" localSheetId="2" hidden="1">{"'Sheet1'!$L$16"}</definedName>
    <definedName name="_huy2" localSheetId="1" hidden="1">{"'Sheet1'!$L$16"}</definedName>
    <definedName name="_huy2" hidden="1">{"'Sheet1'!$L$16"}</definedName>
    <definedName name="_HX1" localSheetId="6">{"th152.xls"}</definedName>
    <definedName name="_HX1" localSheetId="2">{"th152.xls"}</definedName>
    <definedName name="_HX1" localSheetId="1">{"th152.xls"}</definedName>
    <definedName name="_HX1" localSheetId="3">{"th152.xls"}</definedName>
    <definedName name="_HX1">{"th152.xls"}</definedName>
    <definedName name="_i">#REF!</definedName>
    <definedName name="_itt0405">#REF!</definedName>
    <definedName name="_Iw1" localSheetId="1">#REF!</definedName>
    <definedName name="_Iw1">#REF!</definedName>
    <definedName name="_j">#REF!</definedName>
    <definedName name="_j35015" localSheetId="1">#REF!</definedName>
    <definedName name="_j35015">#REF!</definedName>
    <definedName name="_k">#REF!</definedName>
    <definedName name="_KDX3" localSheetId="6">'BAN LUONG TAU'!_KDX3</definedName>
    <definedName name="_KDX3">#N/A</definedName>
    <definedName name="_Key1" localSheetId="2" hidden="1">#REF!</definedName>
    <definedName name="_Key1" localSheetId="1" hidden="1">#REF!</definedName>
    <definedName name="_Key1" localSheetId="3" hidden="1">#REF!</definedName>
    <definedName name="_Key1" hidden="1">#REF!</definedName>
    <definedName name="_Key2" localSheetId="6" hidden="1">#REF!</definedName>
    <definedName name="_Key2" localSheetId="0" hidden="1">#REF!</definedName>
    <definedName name="_Key2" localSheetId="5" hidden="1">#REF!</definedName>
    <definedName name="_Key2" localSheetId="2" hidden="1">#REF!</definedName>
    <definedName name="_Key2" localSheetId="1" hidden="1">#REF!</definedName>
    <definedName name="_Key2" localSheetId="4" hidden="1">#REF!</definedName>
    <definedName name="_Key2" hidden="1">#REF!</definedName>
    <definedName name="_KL1" localSheetId="1">#REF!</definedName>
    <definedName name="_KL1">#REF!</definedName>
    <definedName name="_KL2" localSheetId="1">#REF!</definedName>
    <definedName name="_KL2">#REF!</definedName>
    <definedName name="_KL3" localSheetId="1">#REF!</definedName>
    <definedName name="_KL3">#REF!</definedName>
    <definedName name="_KL4" localSheetId="1">#REF!</definedName>
    <definedName name="_KL4">#REF!</definedName>
    <definedName name="_KL5" localSheetId="1">#REF!</definedName>
    <definedName name="_KL5">#REF!</definedName>
    <definedName name="_KL6" localSheetId="1">#REF!</definedName>
    <definedName name="_KL6">#REF!</definedName>
    <definedName name="_KL7" localSheetId="1">#REF!</definedName>
    <definedName name="_KL7">#REF!</definedName>
    <definedName name="_l">#REF!</definedName>
    <definedName name="_Lan1" localSheetId="6" hidden="1">{"'Sheet1'!$L$16"}</definedName>
    <definedName name="_Lan1" localSheetId="2" hidden="1">{"'Sheet1'!$L$16"}</definedName>
    <definedName name="_Lan1" localSheetId="1" hidden="1">{"'Sheet1'!$L$16"}</definedName>
    <definedName name="_Lan1" hidden="1">{"'Sheet1'!$L$16"}</definedName>
    <definedName name="_lap1" localSheetId="0">#REF!</definedName>
    <definedName name="_lap1" localSheetId="5">#REF!</definedName>
    <definedName name="_lap1" localSheetId="2">#REF!</definedName>
    <definedName name="_lap1" localSheetId="1">#REF!</definedName>
    <definedName name="_lap1">#REF!</definedName>
    <definedName name="_lap2" localSheetId="0">#REF!</definedName>
    <definedName name="_lap2" localSheetId="5">#REF!</definedName>
    <definedName name="_lap2" localSheetId="2">#REF!</definedName>
    <definedName name="_lap2" localSheetId="1">#REF!</definedName>
    <definedName name="_lap2">#REF!</definedName>
    <definedName name="_ld2" localSheetId="6" hidden="1">{"'Sheet1'!$L$16"}</definedName>
    <definedName name="_ld2" localSheetId="2" hidden="1">{"'Sheet1'!$L$16"}</definedName>
    <definedName name="_ld2" localSheetId="1" hidden="1">{"'Sheet1'!$L$16"}</definedName>
    <definedName name="_ld2" hidden="1">{"'Sheet1'!$L$16"}</definedName>
    <definedName name="_lk2" localSheetId="6" hidden="1">{"'Sheet1'!$L$16"}</definedName>
    <definedName name="_lk2" localSheetId="2" hidden="1">{"'Sheet1'!$L$16"}</definedName>
    <definedName name="_lk2" localSheetId="1" hidden="1">{"'Sheet1'!$L$16"}</definedName>
    <definedName name="_lk2" hidden="1">{"'Sheet1'!$L$16"}</definedName>
    <definedName name="_LPS2" localSheetId="6" hidden="1">{#N/A,#N/A,FALSE,"단축1";#N/A,#N/A,FALSE,"단축2";#N/A,#N/A,FALSE,"단축3";#N/A,#N/A,FALSE,"장축";#N/A,#N/A,FALSE,"4WD"}</definedName>
    <definedName name="_LPS2" localSheetId="5" hidden="1">{#N/A,#N/A,FALSE,"단축1";#N/A,#N/A,FALSE,"단축2";#N/A,#N/A,FALSE,"단축3";#N/A,#N/A,FALSE,"장축";#N/A,#N/A,FALSE,"4WD"}</definedName>
    <definedName name="_LPS2" localSheetId="2" hidden="1">{#N/A,#N/A,FALSE,"단축1";#N/A,#N/A,FALSE,"단축2";#N/A,#N/A,FALSE,"단축3";#N/A,#N/A,FALSE,"장축";#N/A,#N/A,FALSE,"4WD"}</definedName>
    <definedName name="_LPS2" localSheetId="1" hidden="1">{#N/A,#N/A,FALSE,"단축1";#N/A,#N/A,FALSE,"단축2";#N/A,#N/A,FALSE,"단축3";#N/A,#N/A,FALSE,"장축";#N/A,#N/A,FALSE,"4WD"}</definedName>
    <definedName name="_LPS2" localSheetId="3" hidden="1">{#N/A,#N/A,FALSE,"단축1";#N/A,#N/A,FALSE,"단축2";#N/A,#N/A,FALSE,"단축3";#N/A,#N/A,FALSE,"장축";#N/A,#N/A,FALSE,"4WD"}</definedName>
    <definedName name="_LPS2" localSheetId="4" hidden="1">{#N/A,#N/A,FALSE,"단축1";#N/A,#N/A,FALSE,"단축2";#N/A,#N/A,FALSE,"단축3";#N/A,#N/A,FALSE,"장축";#N/A,#N/A,FALSE,"4WD"}</definedName>
    <definedName name="_LPS2" hidden="1">{#N/A,#N/A,FALSE,"단축1";#N/A,#N/A,FALSE,"단축2";#N/A,#N/A,FALSE,"단축3";#N/A,#N/A,FALSE,"장축";#N/A,#N/A,FALSE,"4WD"}</definedName>
    <definedName name="_LX1050">#REF!</definedName>
    <definedName name="_m">#REF!</definedName>
    <definedName name="_m4" localSheetId="6" hidden="1">{"'Sheet1'!$L$16"}</definedName>
    <definedName name="_m4" localSheetId="2" hidden="1">{"'Sheet1'!$L$16"}</definedName>
    <definedName name="_m4" localSheetId="1" hidden="1">{"'Sheet1'!$L$16"}</definedName>
    <definedName name="_m4" hidden="1">{"'Sheet1'!$L$16"}</definedName>
    <definedName name="_ma1">#REF!</definedName>
    <definedName name="_ma10" localSheetId="1">#REF!</definedName>
    <definedName name="_ma10">#REF!</definedName>
    <definedName name="_ma2" localSheetId="1">#REF!</definedName>
    <definedName name="_ma2">#REF!</definedName>
    <definedName name="_ma3" localSheetId="1">#REF!</definedName>
    <definedName name="_ma3">#REF!</definedName>
    <definedName name="_ma4" localSheetId="1">#REF!</definedName>
    <definedName name="_ma4">#REF!</definedName>
    <definedName name="_ma5" localSheetId="1">#REF!</definedName>
    <definedName name="_ma5">#REF!</definedName>
    <definedName name="_ma6" localSheetId="1">#REF!</definedName>
    <definedName name="_ma6">#REF!</definedName>
    <definedName name="_ma7" localSheetId="1">#REF!</definedName>
    <definedName name="_ma7">#REF!</definedName>
    <definedName name="_ma8" localSheetId="1">#REF!</definedName>
    <definedName name="_ma8">#REF!</definedName>
    <definedName name="_ma9" localSheetId="1">#REF!</definedName>
    <definedName name="_ma9">#REF!</definedName>
    <definedName name="_MAC12" localSheetId="6">#REF!</definedName>
    <definedName name="_MAC12" localSheetId="0">#REF!</definedName>
    <definedName name="_MAC12" localSheetId="5">#REF!</definedName>
    <definedName name="_MAC12" localSheetId="2">#REF!</definedName>
    <definedName name="_MAC12" localSheetId="1">#REF!</definedName>
    <definedName name="_MAC12">#REF!</definedName>
    <definedName name="_MAC46" localSheetId="6">#REF!</definedName>
    <definedName name="_MAC46" localSheetId="0">#REF!</definedName>
    <definedName name="_MAC46" localSheetId="5">#REF!</definedName>
    <definedName name="_MAC46" localSheetId="2">#REF!</definedName>
    <definedName name="_MAC46" localSheetId="1">#REF!</definedName>
    <definedName name="_MAC46">#REF!</definedName>
    <definedName name="_MAG1" localSheetId="1">#REF!</definedName>
    <definedName name="_MAG1">#REF!</definedName>
    <definedName name="_mau03" localSheetId="6" hidden="1">{"'Sheet1'!$L$16"}</definedName>
    <definedName name="_mau03" localSheetId="2" hidden="1">{"'Sheet1'!$L$16"}</definedName>
    <definedName name="_mau03" localSheetId="1" hidden="1">{"'Sheet1'!$L$16"}</definedName>
    <definedName name="_mau03" localSheetId="3" hidden="1">{"'Sheet1'!$L$16"}</definedName>
    <definedName name="_mau03" hidden="1">{"'Sheet1'!$L$16"}</definedName>
    <definedName name="_Min1" localSheetId="1">#REF!</definedName>
    <definedName name="_Min1" localSheetId="3">#REF!</definedName>
    <definedName name="_Min1">#REF!</definedName>
    <definedName name="_n">#REF!</definedName>
    <definedName name="_Nam1" localSheetId="1">#REF!</definedName>
    <definedName name="_Nam1">#REF!</definedName>
    <definedName name="_nc10" localSheetId="1">#REF!</definedName>
    <definedName name="_nc10">#REF!</definedName>
    <definedName name="_nc151" localSheetId="0">#REF!</definedName>
    <definedName name="_nc151" localSheetId="5">#REF!</definedName>
    <definedName name="_nc151" localSheetId="2">#REF!</definedName>
    <definedName name="_nc151" localSheetId="1">#REF!</definedName>
    <definedName name="_nc151">#REF!</definedName>
    <definedName name="_nc2" localSheetId="1">#REF!</definedName>
    <definedName name="_nc2">#REF!</definedName>
    <definedName name="_nc3" localSheetId="1">#REF!</definedName>
    <definedName name="_nc3">#REF!</definedName>
    <definedName name="_nc30" localSheetId="1">#REF!</definedName>
    <definedName name="_nc30">#REF!</definedName>
    <definedName name="_nc32" localSheetId="1">#REF!</definedName>
    <definedName name="_nc32">#REF!</definedName>
    <definedName name="_nc35" localSheetId="1">#REF!</definedName>
    <definedName name="_nc35">#REF!</definedName>
    <definedName name="_nc37" localSheetId="1">#REF!</definedName>
    <definedName name="_nc37">#REF!</definedName>
    <definedName name="_nc4" localSheetId="1">#REF!</definedName>
    <definedName name="_nc4">#REF!</definedName>
    <definedName name="_nc40" localSheetId="1">#REF!</definedName>
    <definedName name="_nc40">#REF!</definedName>
    <definedName name="_nc45" localSheetId="1">#REF!</definedName>
    <definedName name="_nc45">#REF!</definedName>
    <definedName name="_nc5" localSheetId="1">#REF!</definedName>
    <definedName name="_nc5">#REF!</definedName>
    <definedName name="_nc6" localSheetId="1">#REF!</definedName>
    <definedName name="_nc6">#REF!</definedName>
    <definedName name="_nc7" localSheetId="1">#REF!</definedName>
    <definedName name="_nc7">#REF!</definedName>
    <definedName name="_nc8" localSheetId="1">#REF!</definedName>
    <definedName name="_nc8">#REF!</definedName>
    <definedName name="_nc9" localSheetId="1">#REF!</definedName>
    <definedName name="_nc9">#REF!</definedName>
    <definedName name="_NCL100" localSheetId="1">#REF!</definedName>
    <definedName name="_NCL100">#REF!</definedName>
    <definedName name="_NCL200" localSheetId="1">#REF!</definedName>
    <definedName name="_NCL200">#REF!</definedName>
    <definedName name="_NCL250" localSheetId="1">#REF!</definedName>
    <definedName name="_NCL250">#REF!</definedName>
    <definedName name="_NET2" localSheetId="0">#REF!</definedName>
    <definedName name="_NET2" localSheetId="5">#REF!</definedName>
    <definedName name="_NET2" localSheetId="2">#REF!</definedName>
    <definedName name="_NET2" localSheetId="1">#REF!</definedName>
    <definedName name="_NET2">#REF!</definedName>
    <definedName name="_nin190" localSheetId="1">#REF!</definedName>
    <definedName name="_nin190">#REF!</definedName>
    <definedName name="_NO09301" localSheetId="2">#REF!,#REF!</definedName>
    <definedName name="_NO09301" localSheetId="1">#REF!,#REF!</definedName>
    <definedName name="_NO09301">#REF!,#REF!</definedName>
    <definedName name="_No1">#REF!</definedName>
    <definedName name="_NO9302" localSheetId="2">#REF!</definedName>
    <definedName name="_NO9302" localSheetId="1">#REF!</definedName>
    <definedName name="_NO9302">#REF!</definedName>
    <definedName name="_NO9303" localSheetId="2">#REF!</definedName>
    <definedName name="_NO9303" localSheetId="1">#REF!</definedName>
    <definedName name="_NO9303">#REF!</definedName>
    <definedName name="_NOA12" localSheetId="2">#REF!</definedName>
    <definedName name="_NOA12" localSheetId="1">#REF!</definedName>
    <definedName name="_NOA12">#REF!</definedName>
    <definedName name="_NPS2" localSheetId="6" hidden="1">{#N/A,#N/A,FALSE,"인원";#N/A,#N/A,FALSE,"비용2";#N/A,#N/A,FALSE,"비용1";#N/A,#N/A,FALSE,"비용";#N/A,#N/A,FALSE,"보증2";#N/A,#N/A,FALSE,"보증1";#N/A,#N/A,FALSE,"보증";#N/A,#N/A,FALSE,"손익1";#N/A,#N/A,FALSE,"손익";#N/A,#N/A,FALSE,"부서별매출";#N/A,#N/A,FALSE,"매출"}</definedName>
    <definedName name="_NPS2" localSheetId="5" hidden="1">{#N/A,#N/A,FALSE,"인원";#N/A,#N/A,FALSE,"비용2";#N/A,#N/A,FALSE,"비용1";#N/A,#N/A,FALSE,"비용";#N/A,#N/A,FALSE,"보증2";#N/A,#N/A,FALSE,"보증1";#N/A,#N/A,FALSE,"보증";#N/A,#N/A,FALSE,"손익1";#N/A,#N/A,FALSE,"손익";#N/A,#N/A,FALSE,"부서별매출";#N/A,#N/A,FALSE,"매출"}</definedName>
    <definedName name="_NPS2" localSheetId="2" hidden="1">{#N/A,#N/A,FALSE,"인원";#N/A,#N/A,FALSE,"비용2";#N/A,#N/A,FALSE,"비용1";#N/A,#N/A,FALSE,"비용";#N/A,#N/A,FALSE,"보증2";#N/A,#N/A,FALSE,"보증1";#N/A,#N/A,FALSE,"보증";#N/A,#N/A,FALSE,"손익1";#N/A,#N/A,FALSE,"손익";#N/A,#N/A,FALSE,"부서별매출";#N/A,#N/A,FALSE,"매출"}</definedName>
    <definedName name="_NPS2" localSheetId="1" hidden="1">{#N/A,#N/A,FALSE,"인원";#N/A,#N/A,FALSE,"비용2";#N/A,#N/A,FALSE,"비용1";#N/A,#N/A,FALSE,"비용";#N/A,#N/A,FALSE,"보증2";#N/A,#N/A,FALSE,"보증1";#N/A,#N/A,FALSE,"보증";#N/A,#N/A,FALSE,"손익1";#N/A,#N/A,FALSE,"손익";#N/A,#N/A,FALSE,"부서별매출";#N/A,#N/A,FALSE,"매출"}</definedName>
    <definedName name="_NPS2" localSheetId="3" hidden="1">{#N/A,#N/A,FALSE,"인원";#N/A,#N/A,FALSE,"비용2";#N/A,#N/A,FALSE,"비용1";#N/A,#N/A,FALSE,"비용";#N/A,#N/A,FALSE,"보증2";#N/A,#N/A,FALSE,"보증1";#N/A,#N/A,FALSE,"보증";#N/A,#N/A,FALSE,"손익1";#N/A,#N/A,FALSE,"손익";#N/A,#N/A,FALSE,"부서별매출";#N/A,#N/A,FALSE,"매출"}</definedName>
    <definedName name="_NPS2" localSheetId="4"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localSheetId="6" hidden="1">{"'Sheet1'!$L$16"}</definedName>
    <definedName name="_NSO2" localSheetId="0" hidden="1">{"'Sheet1'!$L$16"}</definedName>
    <definedName name="_NSO2" localSheetId="5" hidden="1">{"'Sheet1'!$L$16"}</definedName>
    <definedName name="_NSO2" localSheetId="2" hidden="1">{"'Sheet1'!$L$16"}</definedName>
    <definedName name="_NSO2" localSheetId="1" hidden="1">{"'Sheet1'!$L$16"}</definedName>
    <definedName name="_NSO2" localSheetId="3" hidden="1">{"'Sheet1'!$L$16"}</definedName>
    <definedName name="_NSO2" localSheetId="4" hidden="1">{"'Sheet1'!$L$16"}</definedName>
    <definedName name="_NSO2" hidden="1">{"'Sheet1'!$L$16"}</definedName>
    <definedName name="_o">#REF!</definedName>
    <definedName name="_off1">#REF!</definedName>
    <definedName name="_Order1" hidden="1">255</definedName>
    <definedName name="_Order2" hidden="1">255</definedName>
    <definedName name="_PA3" localSheetId="6" hidden="1">{"'Sheet1'!$L$16"}</definedName>
    <definedName name="_PA3" localSheetId="2" hidden="1">{"'Sheet1'!$L$16"}</definedName>
    <definedName name="_PA3" localSheetId="1" hidden="1">{"'Sheet1'!$L$16"}</definedName>
    <definedName name="_PA3" hidden="1">{"'Sheet1'!$L$16"}</definedName>
    <definedName name="_Parse_In" hidden="1">#REF!</definedName>
    <definedName name="_Parse_Out" hidden="1">#REF!</definedName>
    <definedName name="_pet0405">#REF!</definedName>
    <definedName name="_phi10" localSheetId="0">#REF!</definedName>
    <definedName name="_phi10" localSheetId="5">#REF!</definedName>
    <definedName name="_phi10" localSheetId="2">#REF!</definedName>
    <definedName name="_phi10" localSheetId="1">#REF!</definedName>
    <definedName name="_phi10">#REF!</definedName>
    <definedName name="_phi12" localSheetId="0">#REF!</definedName>
    <definedName name="_phi12" localSheetId="5">#REF!</definedName>
    <definedName name="_phi12" localSheetId="2">#REF!</definedName>
    <definedName name="_phi12" localSheetId="1">#REF!</definedName>
    <definedName name="_phi12">#REF!</definedName>
    <definedName name="_phi14" localSheetId="0">#REF!</definedName>
    <definedName name="_phi14" localSheetId="5">#REF!</definedName>
    <definedName name="_phi14" localSheetId="2">#REF!</definedName>
    <definedName name="_phi14" localSheetId="1">#REF!</definedName>
    <definedName name="_phi14">#REF!</definedName>
    <definedName name="_phi16" localSheetId="0">#REF!</definedName>
    <definedName name="_phi16" localSheetId="5">#REF!</definedName>
    <definedName name="_phi16" localSheetId="2">#REF!</definedName>
    <definedName name="_phi16" localSheetId="1">#REF!</definedName>
    <definedName name="_phi16">#REF!</definedName>
    <definedName name="_phi18" localSheetId="0">#REF!</definedName>
    <definedName name="_phi18" localSheetId="5">#REF!</definedName>
    <definedName name="_phi18" localSheetId="2">#REF!</definedName>
    <definedName name="_phi18" localSheetId="1">#REF!</definedName>
    <definedName name="_phi18">#REF!</definedName>
    <definedName name="_phi20" localSheetId="0">#REF!</definedName>
    <definedName name="_phi20" localSheetId="5">#REF!</definedName>
    <definedName name="_phi20" localSheetId="2">#REF!</definedName>
    <definedName name="_phi20" localSheetId="1">#REF!</definedName>
    <definedName name="_phi20">#REF!</definedName>
    <definedName name="_phi22" localSheetId="0">#REF!</definedName>
    <definedName name="_phi22" localSheetId="5">#REF!</definedName>
    <definedName name="_phi22" localSheetId="2">#REF!</definedName>
    <definedName name="_phi22" localSheetId="1">#REF!</definedName>
    <definedName name="_phi22">#REF!</definedName>
    <definedName name="_phi25" localSheetId="0">#REF!</definedName>
    <definedName name="_phi25" localSheetId="5">#REF!</definedName>
    <definedName name="_phi25" localSheetId="2">#REF!</definedName>
    <definedName name="_phi25" localSheetId="1">#REF!</definedName>
    <definedName name="_phi25">#REF!</definedName>
    <definedName name="_phi28" localSheetId="0">#REF!</definedName>
    <definedName name="_phi28" localSheetId="5">#REF!</definedName>
    <definedName name="_phi28" localSheetId="2">#REF!</definedName>
    <definedName name="_phi28" localSheetId="1">#REF!</definedName>
    <definedName name="_phi28">#REF!</definedName>
    <definedName name="_phi6" localSheetId="0">#REF!</definedName>
    <definedName name="_phi6" localSheetId="5">#REF!</definedName>
    <definedName name="_phi6" localSheetId="2">#REF!</definedName>
    <definedName name="_phi6" localSheetId="1">#REF!</definedName>
    <definedName name="_phi6">#REF!</definedName>
    <definedName name="_phi8" localSheetId="0">#REF!</definedName>
    <definedName name="_phi8" localSheetId="5">#REF!</definedName>
    <definedName name="_phi8" localSheetId="2">#REF!</definedName>
    <definedName name="_phi8" localSheetId="1">#REF!</definedName>
    <definedName name="_phi8">#REF!</definedName>
    <definedName name="_PPG1" localSheetId="6">{"th152.xls"}</definedName>
    <definedName name="_PPG1" localSheetId="2">{"th152.xls"}</definedName>
    <definedName name="_PPG1" localSheetId="1">{"th152.xls"}</definedName>
    <definedName name="_PPG1" localSheetId="3">{"th152.xls"}</definedName>
    <definedName name="_PPG1">{"th152.xls"}</definedName>
    <definedName name="_PPG15" localSheetId="6" hidden="1">{"'Sheet1'!$L$16"}</definedName>
    <definedName name="_PPG15" localSheetId="5" hidden="1">{"'Sheet1'!$L$16"}</definedName>
    <definedName name="_PPG15" localSheetId="2" hidden="1">{"'Sheet1'!$L$16"}</definedName>
    <definedName name="_PPG15" localSheetId="1" hidden="1">{"'Sheet1'!$L$16"}</definedName>
    <definedName name="_PPG15" localSheetId="3" hidden="1">{"'Sheet1'!$L$16"}</definedName>
    <definedName name="_PPG15" localSheetId="4" hidden="1">{"'Sheet1'!$L$16"}</definedName>
    <definedName name="_PPG15" hidden="1">{"'Sheet1'!$L$16"}</definedName>
    <definedName name="_PPG2" localSheetId="6" hidden="1">{"'Sheet1'!$L$16"}</definedName>
    <definedName name="_PPG2" localSheetId="5" hidden="1">{"'Sheet1'!$L$16"}</definedName>
    <definedName name="_PPG2" localSheetId="2" hidden="1">{"'Sheet1'!$L$16"}</definedName>
    <definedName name="_PPG2" localSheetId="1" hidden="1">{"'Sheet1'!$L$16"}</definedName>
    <definedName name="_PPG2" localSheetId="3" hidden="1">{"'Sheet1'!$L$16"}</definedName>
    <definedName name="_PPG2" localSheetId="4" hidden="1">{"'Sheet1'!$L$16"}</definedName>
    <definedName name="_PPG2" hidden="1">{"'Sheet1'!$L$16"}</definedName>
    <definedName name="_PR1">#REF!</definedName>
    <definedName name="_PRT0405">#REF!</definedName>
    <definedName name="_RC" localSheetId="0">#REF!</definedName>
    <definedName name="_RC" localSheetId="5">#REF!</definedName>
    <definedName name="_RC" localSheetId="2">#REF!</definedName>
    <definedName name="_RC" localSheetId="1">#REF!</definedName>
    <definedName name="_RC">#REF!</definedName>
    <definedName name="_Regression_Int" hidden="1">1</definedName>
    <definedName name="_RF3" localSheetId="1">#REF!</definedName>
    <definedName name="_RF3">#REF!</definedName>
    <definedName name="_RM1" localSheetId="1">#REF!</definedName>
    <definedName name="_RM1">#REF!</definedName>
    <definedName name="_RM2" localSheetId="1">#REF!</definedName>
    <definedName name="_RM2">#REF!</definedName>
    <definedName name="_RM3" localSheetId="1">#REF!</definedName>
    <definedName name="_RM3">#REF!</definedName>
    <definedName name="_RO400">#REF!</definedName>
    <definedName name="_S1" localSheetId="6" hidden="1">{"'Sheet1'!$L$16"}</definedName>
    <definedName name="_S1" localSheetId="5" hidden="1">{"'Sheet1'!$L$16"}</definedName>
    <definedName name="_S1" localSheetId="2" hidden="1">{"'Sheet1'!$L$16"}</definedName>
    <definedName name="_S1" localSheetId="1" hidden="1">{"'Sheet1'!$L$16"}</definedName>
    <definedName name="_S1" localSheetId="3" hidden="1">{"'Sheet1'!$L$16"}</definedName>
    <definedName name="_S1" localSheetId="4" hidden="1">{"'Sheet1'!$L$16"}</definedName>
    <definedName name="_S1" hidden="1">{"'Sheet1'!$L$16"}</definedName>
    <definedName name="_S11" localSheetId="6" hidden="1">{"'Sheet1'!$L$16"}</definedName>
    <definedName name="_S11" localSheetId="5" hidden="1">{"'Sheet1'!$L$16"}</definedName>
    <definedName name="_S11" localSheetId="2" hidden="1">{"'Sheet1'!$L$16"}</definedName>
    <definedName name="_S11" localSheetId="1" hidden="1">{"'Sheet1'!$L$16"}</definedName>
    <definedName name="_S11" localSheetId="3" hidden="1">{"'Sheet1'!$L$16"}</definedName>
    <definedName name="_S11" localSheetId="4" hidden="1">{"'Sheet1'!$L$16"}</definedName>
    <definedName name="_S11" hidden="1">{"'Sheet1'!$L$16"}</definedName>
    <definedName name="_S2" localSheetId="6" hidden="1">{"'Sheet1'!$L$16"}</definedName>
    <definedName name="_S2" localSheetId="5" hidden="1">{"'Sheet1'!$L$16"}</definedName>
    <definedName name="_S2" localSheetId="2" hidden="1">{"'Sheet1'!$L$16"}</definedName>
    <definedName name="_S2" localSheetId="1" hidden="1">{"'Sheet1'!$L$16"}</definedName>
    <definedName name="_S2" localSheetId="3" hidden="1">{"'Sheet1'!$L$16"}</definedName>
    <definedName name="_S2" localSheetId="4" hidden="1">{"'Sheet1'!$L$16"}</definedName>
    <definedName name="_S2" hidden="1">{"'Sheet1'!$L$16"}</definedName>
    <definedName name="_Sat27" localSheetId="0">#REF!</definedName>
    <definedName name="_Sat27" localSheetId="5">#REF!</definedName>
    <definedName name="_Sat27" localSheetId="2">#REF!</definedName>
    <definedName name="_Sat27" localSheetId="1">#REF!</definedName>
    <definedName name="_Sat27">#REF!</definedName>
    <definedName name="_Sat6" localSheetId="0">#REF!</definedName>
    <definedName name="_Sat6" localSheetId="5">#REF!</definedName>
    <definedName name="_Sat6" localSheetId="2">#REF!</definedName>
    <definedName name="_Sat6" localSheetId="1">#REF!</definedName>
    <definedName name="_Sat6">#REF!</definedName>
    <definedName name="_SBU10" localSheetId="1">#REF!</definedName>
    <definedName name="_SBU10">#REF!</definedName>
    <definedName name="_SBU20" localSheetId="1">#REF!</definedName>
    <definedName name="_SBU20">#REF!</definedName>
    <definedName name="_SBU30" localSheetId="1">#REF!</definedName>
    <definedName name="_SBU30">#REF!</definedName>
    <definedName name="_SBU40" localSheetId="1">#REF!</definedName>
    <definedName name="_SBU40">#REF!</definedName>
    <definedName name="_SBU50" localSheetId="1">#REF!</definedName>
    <definedName name="_SBU50">#REF!</definedName>
    <definedName name="_SBU60" localSheetId="1">#REF!</definedName>
    <definedName name="_SBU60">#REF!</definedName>
    <definedName name="_SBU90" localSheetId="1">#REF!</definedName>
    <definedName name="_SBU90">#REF!</definedName>
    <definedName name="_sc1" localSheetId="0">#REF!</definedName>
    <definedName name="_sc1" localSheetId="5">#REF!</definedName>
    <definedName name="_sc1" localSheetId="2">#REF!</definedName>
    <definedName name="_sc1" localSheetId="1">#REF!</definedName>
    <definedName name="_sc1">#REF!</definedName>
    <definedName name="_SC2" localSheetId="0">#REF!</definedName>
    <definedName name="_SC2" localSheetId="5">#REF!</definedName>
    <definedName name="_SC2" localSheetId="2">#REF!</definedName>
    <definedName name="_SC2" localSheetId="1">#REF!</definedName>
    <definedName name="_SC2">#REF!</definedName>
    <definedName name="_sc3" localSheetId="0">#REF!</definedName>
    <definedName name="_sc3" localSheetId="5">#REF!</definedName>
    <definedName name="_sc3" localSheetId="2">#REF!</definedName>
    <definedName name="_sc3" localSheetId="1">#REF!</definedName>
    <definedName name="_sc3">#REF!</definedName>
    <definedName name="_SD11" localSheetId="6">{"Thuxm2.xls","Sheet1"}</definedName>
    <definedName name="_SD11" localSheetId="2">{"Thuxm2.xls","Sheet1"}</definedName>
    <definedName name="_SD11" localSheetId="1">{"Thuxm2.xls","Sheet1"}</definedName>
    <definedName name="_SD11" localSheetId="3">{"Thuxm2.xls","Sheet1"}</definedName>
    <definedName name="_SD11">{"Thuxm2.xls","Sheet1"}</definedName>
    <definedName name="_SDW1" hidden="1">#REF!</definedName>
    <definedName name="_SL110">#REF!</definedName>
    <definedName name="_SL113">#REF!</definedName>
    <definedName name="_slg1" localSheetId="6">#REF!</definedName>
    <definedName name="_slg1" localSheetId="0">#REF!</definedName>
    <definedName name="_slg1" localSheetId="5">#REF!</definedName>
    <definedName name="_slg1" localSheetId="2">#REF!</definedName>
    <definedName name="_slg1" localSheetId="1">#REF!</definedName>
    <definedName name="_slg1">#REF!</definedName>
    <definedName name="_slg2" localSheetId="6">#REF!</definedName>
    <definedName name="_slg2" localSheetId="0">#REF!</definedName>
    <definedName name="_slg2" localSheetId="5">#REF!</definedName>
    <definedName name="_slg2" localSheetId="2">#REF!</definedName>
    <definedName name="_slg2" localSheetId="1">#REF!</definedName>
    <definedName name="_slg2">#REF!</definedName>
    <definedName name="_slg3" localSheetId="6">#REF!</definedName>
    <definedName name="_slg3" localSheetId="0">#REF!</definedName>
    <definedName name="_slg3" localSheetId="5">#REF!</definedName>
    <definedName name="_slg3" localSheetId="2">#REF!</definedName>
    <definedName name="_slg3" localSheetId="1">#REF!</definedName>
    <definedName name="_slg3">#REF!</definedName>
    <definedName name="_slg4" localSheetId="0">#REF!</definedName>
    <definedName name="_slg4" localSheetId="5">#REF!</definedName>
    <definedName name="_slg4" localSheetId="2">#REF!</definedName>
    <definedName name="_slg4" localSheetId="1">#REF!</definedName>
    <definedName name="_slg4">#REF!</definedName>
    <definedName name="_slg5" localSheetId="0">#REF!</definedName>
    <definedName name="_slg5" localSheetId="5">#REF!</definedName>
    <definedName name="_slg5" localSheetId="2">#REF!</definedName>
    <definedName name="_slg5" localSheetId="1">#REF!</definedName>
    <definedName name="_slg5">#REF!</definedName>
    <definedName name="_slg6" localSheetId="0">#REF!</definedName>
    <definedName name="_slg6" localSheetId="5">#REF!</definedName>
    <definedName name="_slg6" localSheetId="2">#REF!</definedName>
    <definedName name="_slg6" localSheetId="1">#REF!</definedName>
    <definedName name="_slg6">#REF!</definedName>
    <definedName name="_SN3" localSheetId="1">#REF!</definedName>
    <definedName name="_SN3">#REF!</definedName>
    <definedName name="_so1517" localSheetId="1">#REF!</definedName>
    <definedName name="_so1517">#REF!</definedName>
    <definedName name="_so1717" localSheetId="1">#REF!</definedName>
    <definedName name="_so1717">#REF!</definedName>
    <definedName name="_Sort" localSheetId="6" hidden="1">#REF!</definedName>
    <definedName name="_Sort" localSheetId="5" hidden="1">#REF!</definedName>
    <definedName name="_Sort" localSheetId="2" hidden="1">#REF!</definedName>
    <definedName name="_Sort" localSheetId="1" hidden="1">#REF!</definedName>
    <definedName name="_Sort" localSheetId="4" hidden="1">#REF!</definedName>
    <definedName name="_Sort" hidden="1">#REF!</definedName>
    <definedName name="_sort2" hidden="1">#REF!</definedName>
    <definedName name="_SQT10" localSheetId="1">#REF!</definedName>
    <definedName name="_SQT10">#REF!</definedName>
    <definedName name="_SQT8" localSheetId="1">#REF!</definedName>
    <definedName name="_SQT8">#REF!</definedName>
    <definedName name="_SQT9" localSheetId="1">#REF!</definedName>
    <definedName name="_SQT9">#REF!</definedName>
    <definedName name="_sua20" localSheetId="1">#REF!</definedName>
    <definedName name="_sua20">#REF!</definedName>
    <definedName name="_sua30" localSheetId="1">#REF!</definedName>
    <definedName name="_sua30">#REF!</definedName>
    <definedName name="_T01" localSheetId="1" hidden="1">#REF!</definedName>
    <definedName name="_T01" hidden="1">#REF!</definedName>
    <definedName name="_T11" localSheetId="6" hidden="1">{"'Sheet1'!$L$16"}</definedName>
    <definedName name="_T11" localSheetId="2" hidden="1">{"'Sheet1'!$L$16"}</definedName>
    <definedName name="_T11" localSheetId="1" hidden="1">{"'Sheet1'!$L$16"}</definedName>
    <definedName name="_T11" hidden="1">{"'Sheet1'!$L$16"}</definedName>
    <definedName name="_t112" localSheetId="6" hidden="1">{#N/A,#N/A,FALSE,"Chi tiÆt"}</definedName>
    <definedName name="_t112" localSheetId="2" hidden="1">{#N/A,#N/A,FALSE,"Chi tiÆt"}</definedName>
    <definedName name="_t112" localSheetId="1" hidden="1">{#N/A,#N/A,FALSE,"Chi tiÆt"}</definedName>
    <definedName name="_t112" hidden="1">{#N/A,#N/A,FALSE,"Chi tiÆt"}</definedName>
    <definedName name="_T2" localSheetId="6" hidden="1">{#N/A,#N/A,FALSE,"단축1";#N/A,#N/A,FALSE,"단축2";#N/A,#N/A,FALSE,"단축3";#N/A,#N/A,FALSE,"장축";#N/A,#N/A,FALSE,"4WD"}</definedName>
    <definedName name="_T2" localSheetId="5" hidden="1">{#N/A,#N/A,FALSE,"단축1";#N/A,#N/A,FALSE,"단축2";#N/A,#N/A,FALSE,"단축3";#N/A,#N/A,FALSE,"장축";#N/A,#N/A,FALSE,"4WD"}</definedName>
    <definedName name="_T2" localSheetId="2" hidden="1">{#N/A,#N/A,FALSE,"단축1";#N/A,#N/A,FALSE,"단축2";#N/A,#N/A,FALSE,"단축3";#N/A,#N/A,FALSE,"장축";#N/A,#N/A,FALSE,"4WD"}</definedName>
    <definedName name="_T2" localSheetId="1" hidden="1">{#N/A,#N/A,FALSE,"단축1";#N/A,#N/A,FALSE,"단축2";#N/A,#N/A,FALSE,"단축3";#N/A,#N/A,FALSE,"장축";#N/A,#N/A,FALSE,"4WD"}</definedName>
    <definedName name="_T2" localSheetId="3" hidden="1">{#N/A,#N/A,FALSE,"단축1";#N/A,#N/A,FALSE,"단축2";#N/A,#N/A,FALSE,"단축3";#N/A,#N/A,FALSE,"장축";#N/A,#N/A,FALSE,"4WD"}</definedName>
    <definedName name="_T2" localSheetId="4" hidden="1">{#N/A,#N/A,FALSE,"단축1";#N/A,#N/A,FALSE,"단축2";#N/A,#N/A,FALSE,"단축3";#N/A,#N/A,FALSE,"장축";#N/A,#N/A,FALSE,"4WD"}</definedName>
    <definedName name="_T2" hidden="1">{#N/A,#N/A,FALSE,"단축1";#N/A,#N/A,FALSE,"단축2";#N/A,#N/A,FALSE,"단축3";#N/A,#N/A,FALSE,"장축";#N/A,#N/A,FALSE,"4WD"}</definedName>
    <definedName name="_t9" localSheetId="6" hidden="1">{"'Sheet1'!$L$16"}</definedName>
    <definedName name="_t9" localSheetId="2" hidden="1">{"'Sheet1'!$L$16"}</definedName>
    <definedName name="_t9" localSheetId="1" hidden="1">{"'Sheet1'!$L$16"}</definedName>
    <definedName name="_t9" hidden="1">{"'Sheet1'!$L$16"}</definedName>
    <definedName name="_T95" localSheetId="6" hidden="1">{"'Sheet1'!$L$16"}</definedName>
    <definedName name="_T95" localSheetId="2" hidden="1">{"'Sheet1'!$L$16"}</definedName>
    <definedName name="_T95" localSheetId="1" hidden="1">{"'Sheet1'!$L$16"}</definedName>
    <definedName name="_T95" hidden="1">{"'Sheet1'!$L$16"}</definedName>
    <definedName name="_tam1">#REF!</definedName>
    <definedName name="_TB0902" localSheetId="1">#REF!</definedName>
    <definedName name="_TB0902">#REF!</definedName>
    <definedName name="_TB1" localSheetId="1">#REF!</definedName>
    <definedName name="_TB1">#REF!</definedName>
    <definedName name="_tct5" localSheetId="0">#REF!</definedName>
    <definedName name="_tct5" localSheetId="5">#REF!</definedName>
    <definedName name="_tct5" localSheetId="2">#REF!</definedName>
    <definedName name="_tct5" localSheetId="1">#REF!</definedName>
    <definedName name="_tct5">#REF!</definedName>
    <definedName name="_td1" localSheetId="6" hidden="1">{"'Sheet1'!$L$16"}</definedName>
    <definedName name="_td1" localSheetId="2" hidden="1">{"'Sheet1'!$L$16"}</definedName>
    <definedName name="_td1" localSheetId="1" hidden="1">{"'Sheet1'!$L$16"}</definedName>
    <definedName name="_td1" hidden="1">{"'Sheet1'!$L$16"}</definedName>
    <definedName name="_tg427" localSheetId="0">#REF!</definedName>
    <definedName name="_tg427" localSheetId="5">#REF!</definedName>
    <definedName name="_tg427" localSheetId="2">#REF!</definedName>
    <definedName name="_tg427" localSheetId="1">#REF!</definedName>
    <definedName name="_tg427">#REF!</definedName>
    <definedName name="_TH20" localSheetId="0">#REF!</definedName>
    <definedName name="_TH20" localSheetId="5">#REF!</definedName>
    <definedName name="_TH20" localSheetId="2">#REF!</definedName>
    <definedName name="_TH20" localSheetId="1">#REF!</definedName>
    <definedName name="_TH20">#REF!</definedName>
    <definedName name="_thn11" localSheetId="1">#REF!,#REF!,#REF!</definedName>
    <definedName name="_thn11">#REF!,#REF!,#REF!</definedName>
    <definedName name="_TK1">#REF!</definedName>
    <definedName name="_TK2" localSheetId="5">#REF!</definedName>
    <definedName name="_TK2" localSheetId="2">#REF!</definedName>
    <definedName name="_TK2" localSheetId="1">#REF!</definedName>
    <definedName name="_TK2">#REF!</definedName>
    <definedName name="_TKT0405" localSheetId="1">#REF!</definedName>
    <definedName name="_TKT0405">#REF!</definedName>
    <definedName name="_TL1" localSheetId="0">#REF!</definedName>
    <definedName name="_TL1" localSheetId="5">#REF!</definedName>
    <definedName name="_TL1" localSheetId="2">#REF!</definedName>
    <definedName name="_TL1" localSheetId="1">#REF!</definedName>
    <definedName name="_TL1">#REF!</definedName>
    <definedName name="_TL2" localSheetId="0">#REF!</definedName>
    <definedName name="_TL2" localSheetId="5">#REF!</definedName>
    <definedName name="_TL2" localSheetId="2">#REF!</definedName>
    <definedName name="_TL2" localSheetId="1">#REF!</definedName>
    <definedName name="_TL2">#REF!</definedName>
    <definedName name="_TL3" localSheetId="1">#REF!</definedName>
    <definedName name="_TL3">#REF!</definedName>
    <definedName name="_TLA120" localSheetId="0">#REF!</definedName>
    <definedName name="_TLA120" localSheetId="5">#REF!</definedName>
    <definedName name="_TLA120" localSheetId="2">#REF!</definedName>
    <definedName name="_TLA120" localSheetId="1">#REF!</definedName>
    <definedName name="_TLA120">#REF!</definedName>
    <definedName name="_TLA35" localSheetId="0">#REF!</definedName>
    <definedName name="_TLA35" localSheetId="5">#REF!</definedName>
    <definedName name="_TLA35" localSheetId="2">#REF!</definedName>
    <definedName name="_TLA35" localSheetId="1">#REF!</definedName>
    <definedName name="_TLA35">#REF!</definedName>
    <definedName name="_TLA50" localSheetId="0">#REF!</definedName>
    <definedName name="_TLA50" localSheetId="5">#REF!</definedName>
    <definedName name="_TLA50" localSheetId="2">#REF!</definedName>
    <definedName name="_TLA50" localSheetId="1">#REF!</definedName>
    <definedName name="_TLA50">#REF!</definedName>
    <definedName name="_TLA70" localSheetId="0">#REF!</definedName>
    <definedName name="_TLA70" localSheetId="5">#REF!</definedName>
    <definedName name="_TLA70" localSheetId="2">#REF!</definedName>
    <definedName name="_TLA70" localSheetId="1">#REF!</definedName>
    <definedName name="_TLA70">#REF!</definedName>
    <definedName name="_TLA95" localSheetId="0">#REF!</definedName>
    <definedName name="_TLA95" localSheetId="5">#REF!</definedName>
    <definedName name="_TLA95" localSheetId="2">#REF!</definedName>
    <definedName name="_TLA95" localSheetId="1">#REF!</definedName>
    <definedName name="_TLA95">#REF!</definedName>
    <definedName name="_TM02" localSheetId="1">#REF!</definedName>
    <definedName name="_TM02">#REF!</definedName>
    <definedName name="_tnh10" localSheetId="1">#REF!</definedName>
    <definedName name="_tnh10">#REF!</definedName>
    <definedName name="_TRT11" localSheetId="6" hidden="1">{#N/A,#N/A,FALSE,"표지";#N/A,#N/A,FALSE,"전제";#N/A,#N/A,FALSE,"손익-자 (2)";#N/A,#N/A,FALSE,"손익-자";#N/A,#N/A,FALSE,"손익-마 (2)";#N/A,#N/A,FALSE,"손익-마";#N/A,#N/A,FALSE,"총손최종"}</definedName>
    <definedName name="_TRT11" localSheetId="2" hidden="1">{#N/A,#N/A,FALSE,"표지";#N/A,#N/A,FALSE,"전제";#N/A,#N/A,FALSE,"손익-자 (2)";#N/A,#N/A,FALSE,"손익-자";#N/A,#N/A,FALSE,"손익-마 (2)";#N/A,#N/A,FALSE,"손익-마";#N/A,#N/A,FALSE,"총손최종"}</definedName>
    <definedName name="_TRT11" localSheetId="1"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TS1" localSheetId="1">#REF!</definedName>
    <definedName name="_TS1">#REF!</definedName>
    <definedName name="_TS2" localSheetId="1">#REF!</definedName>
    <definedName name="_TS2">#REF!</definedName>
    <definedName name="_TT1" localSheetId="6" hidden="1">{"'Sheet1'!$L$16"}</definedName>
    <definedName name="_TT1" localSheetId="5" hidden="1">{"'Sheet1'!$L$16"}</definedName>
    <definedName name="_TT1" localSheetId="2" hidden="1">{"'Sheet1'!$L$16"}</definedName>
    <definedName name="_TT1" localSheetId="1" hidden="1">{"'Sheet1'!$L$16"}</definedName>
    <definedName name="_TT1" localSheetId="3" hidden="1">{"'Sheet1'!$L$16"}</definedName>
    <definedName name="_TT1" localSheetId="4" hidden="1">{"'Sheet1'!$L$16"}</definedName>
    <definedName name="_TT1" hidden="1">{"'Sheet1'!$L$16"}</definedName>
    <definedName name="_tt3" localSheetId="6" hidden="1">{"'Sheet1'!$L$16"}</definedName>
    <definedName name="_tt3" localSheetId="2" hidden="1">{"'Sheet1'!$L$16"}</definedName>
    <definedName name="_tt3" localSheetId="1" hidden="1">{"'Sheet1'!$L$16"}</definedName>
    <definedName name="_tt3" hidden="1">{"'Sheet1'!$L$16"}</definedName>
    <definedName name="_tz593">#REF!</definedName>
    <definedName name="_UZG985">#REF!</definedName>
    <definedName name="_vl10" localSheetId="1">#REF!</definedName>
    <definedName name="_vl10">#REF!</definedName>
    <definedName name="_VL100" localSheetId="1">#REF!</definedName>
    <definedName name="_VL100">#REF!</definedName>
    <definedName name="_vl2" localSheetId="1">#REF!</definedName>
    <definedName name="_vl2">#REF!</definedName>
    <definedName name="_VL200" localSheetId="1">#REF!</definedName>
    <definedName name="_VL200">#REF!</definedName>
    <definedName name="_VL250" localSheetId="1">#REF!</definedName>
    <definedName name="_VL250">#REF!</definedName>
    <definedName name="_vl3" localSheetId="1">#REF!</definedName>
    <definedName name="_vl3">#REF!</definedName>
    <definedName name="_vl4" localSheetId="1">#REF!</definedName>
    <definedName name="_vl4">#REF!</definedName>
    <definedName name="_vl5" localSheetId="1">#REF!</definedName>
    <definedName name="_vl5">#REF!</definedName>
    <definedName name="_vl6" localSheetId="1">#REF!</definedName>
    <definedName name="_vl6">#REF!</definedName>
    <definedName name="_vl7" localSheetId="1">#REF!</definedName>
    <definedName name="_vl7">#REF!</definedName>
    <definedName name="_vl8" localSheetId="1">#REF!</definedName>
    <definedName name="_vl8">#REF!</definedName>
    <definedName name="_vl9" localSheetId="1">#REF!</definedName>
    <definedName name="_vl9">#REF!</definedName>
    <definedName name="_WRN2" localSheetId="6" hidden="1">{#N/A,#N/A,FALSE,"단축1";#N/A,#N/A,FALSE,"단축2";#N/A,#N/A,FALSE,"단축3";#N/A,#N/A,FALSE,"장축";#N/A,#N/A,FALSE,"4WD"}</definedName>
    <definedName name="_WRN2" localSheetId="2" hidden="1">{#N/A,#N/A,FALSE,"단축1";#N/A,#N/A,FALSE,"단축2";#N/A,#N/A,FALSE,"단축3";#N/A,#N/A,FALSE,"장축";#N/A,#N/A,FALSE,"4WD"}</definedName>
    <definedName name="_WRN2" localSheetId="1" hidden="1">{#N/A,#N/A,FALSE,"단축1";#N/A,#N/A,FALSE,"단축2";#N/A,#N/A,FALSE,"단축3";#N/A,#N/A,FALSE,"장축";#N/A,#N/A,FALSE,"4WD"}</definedName>
    <definedName name="_WRN2" hidden="1">{#N/A,#N/A,FALSE,"단축1";#N/A,#N/A,FALSE,"단축2";#N/A,#N/A,FALSE,"단축3";#N/A,#N/A,FALSE,"장축";#N/A,#N/A,FALSE,"4WD"}</definedName>
    <definedName name="_xlcn.WorksheetConnection_tháng01final.xlsxTable1" hidden="1">#REF!</definedName>
    <definedName name="_Y2" localSheetId="6" hidden="1">{"'Sheet1'!$L$16"}</definedName>
    <definedName name="_Y2" localSheetId="5" hidden="1">{"'Sheet1'!$L$16"}</definedName>
    <definedName name="_Y2" localSheetId="2" hidden="1">{"'Sheet1'!$L$16"}</definedName>
    <definedName name="_Y2" localSheetId="1" hidden="1">{"'Sheet1'!$L$16"}</definedName>
    <definedName name="_Y2" localSheetId="3" hidden="1">{"'Sheet1'!$L$16"}</definedName>
    <definedName name="_Y2" localSheetId="4" hidden="1">{"'Sheet1'!$L$16"}</definedName>
    <definedName name="_Y2" hidden="1">{"'Sheet1'!$L$16"}</definedName>
    <definedName name="_z">#N/A</definedName>
    <definedName name="_ZE3">#REF!</definedName>
    <definedName name="_ZS7">#REF!</definedName>
    <definedName name="_ZT1">#REF!</definedName>
    <definedName name="￥">#N/A</definedName>
    <definedName name="√">"SQRT"</definedName>
    <definedName name="※_추후_NAVA__PROJECT는__부품_">#REF!</definedName>
    <definedName name="②도입임차금_기타" localSheetId="1">#REF!</definedName>
    <definedName name="②도입임차금_기타">#REF!</definedName>
    <definedName name="③단자인건비_인건비" localSheetId="1">#REF!</definedName>
    <definedName name="③단자인건비_인건비">#REF!</definedName>
    <definedName name="⑤이자리스료_일반" localSheetId="1">#REF!</definedName>
    <definedName name="⑤이자리스료_일반">#REF!</definedName>
    <definedName name="A">"?A*"</definedName>
    <definedName name="â" localSheetId="6">'[1]TONG HOP'!$C$6:$C$2735</definedName>
    <definedName name="â">#REF!</definedName>
    <definedName name="A." localSheetId="6">#REF!</definedName>
    <definedName name="A." localSheetId="0">#REF!</definedName>
    <definedName name="A." localSheetId="5">#REF!</definedName>
    <definedName name="A." localSheetId="2">#REF!</definedName>
    <definedName name="A." localSheetId="1">#REF!</definedName>
    <definedName name="A.">#REF!</definedName>
    <definedName name="a_" localSheetId="6">#REF!</definedName>
    <definedName name="a_" localSheetId="0">#REF!</definedName>
    <definedName name="a_" localSheetId="5">#REF!</definedName>
    <definedName name="a_" localSheetId="2">#REF!</definedName>
    <definedName name="a_" localSheetId="1">#REF!</definedName>
    <definedName name="a_">#REF!</definedName>
    <definedName name="a___May" localSheetId="6">#REF!</definedName>
    <definedName name="a___May" localSheetId="0">#REF!</definedName>
    <definedName name="a___May" localSheetId="5">#REF!</definedName>
    <definedName name="a___May" localSheetId="2">#REF!</definedName>
    <definedName name="a___May" localSheetId="1">#REF!</definedName>
    <definedName name="a___May">#REF!</definedName>
    <definedName name="a___Nhan_cong" localSheetId="0">#REF!</definedName>
    <definedName name="a___Nhan_cong" localSheetId="5">#REF!</definedName>
    <definedName name="a___Nhan_cong" localSheetId="2">#REF!</definedName>
    <definedName name="a___Nhan_cong" localSheetId="1">#REF!</definedName>
    <definedName name="a___Nhan_cong">#REF!</definedName>
    <definedName name="a___vat_lieu" localSheetId="0">#REF!</definedName>
    <definedName name="a___vat_lieu" localSheetId="5">#REF!</definedName>
    <definedName name="a___vat_lieu" localSheetId="2">#REF!</definedName>
    <definedName name="a___vat_lieu" localSheetId="1">#REF!</definedName>
    <definedName name="a___vat_lieu">#REF!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localSheetId="6" hidden="1">{#N/A,#N/A,FALSE,"단축1";#N/A,#N/A,FALSE,"단축2";#N/A,#N/A,FALSE,"단축3";#N/A,#N/A,FALSE,"장축";#N/A,#N/A,FALSE,"4WD"}</definedName>
    <definedName name="A1_00근거" localSheetId="0" hidden="1">{#N/A,#N/A,FALSE,"단축1";#N/A,#N/A,FALSE,"단축2";#N/A,#N/A,FALSE,"단축3";#N/A,#N/A,FALSE,"장축";#N/A,#N/A,FALSE,"4WD"}</definedName>
    <definedName name="A1_00근거" localSheetId="5" hidden="1">{#N/A,#N/A,FALSE,"단축1";#N/A,#N/A,FALSE,"단축2";#N/A,#N/A,FALSE,"단축3";#N/A,#N/A,FALSE,"장축";#N/A,#N/A,FALSE,"4WD"}</definedName>
    <definedName name="A1_00근거" localSheetId="2" hidden="1">{#N/A,#N/A,FALSE,"단축1";#N/A,#N/A,FALSE,"단축2";#N/A,#N/A,FALSE,"단축3";#N/A,#N/A,FALSE,"장축";#N/A,#N/A,FALSE,"4WD"}</definedName>
    <definedName name="A1_00근거" localSheetId="1" hidden="1">{#N/A,#N/A,FALSE,"단축1";#N/A,#N/A,FALSE,"단축2";#N/A,#N/A,FALSE,"단축3";#N/A,#N/A,FALSE,"장축";#N/A,#N/A,FALSE,"4WD"}</definedName>
    <definedName name="A1_00근거" localSheetId="3" hidden="1">{#N/A,#N/A,FALSE,"단축1";#N/A,#N/A,FALSE,"단축2";#N/A,#N/A,FALSE,"단축3";#N/A,#N/A,FALSE,"장축";#N/A,#N/A,FALSE,"4WD"}</definedName>
    <definedName name="A1_00근거" localSheetId="4" hidden="1">{#N/A,#N/A,FALSE,"단축1";#N/A,#N/A,FALSE,"단축2";#N/A,#N/A,FALSE,"단축3";#N/A,#N/A,FALSE,"장축";#N/A,#N/A,FALSE,"4WD"}</definedName>
    <definedName name="A1_00근거" hidden="1">{#N/A,#N/A,FALSE,"단축1";#N/A,#N/A,FALSE,"단축2";#N/A,#N/A,FALSE,"단축3";#N/A,#N/A,FALSE,"장축";#N/A,#N/A,FALSE,"4WD"}</definedName>
    <definedName name="A120_" localSheetId="6">#REF!</definedName>
    <definedName name="A120_" localSheetId="0">#REF!</definedName>
    <definedName name="A120_" localSheetId="5">#REF!</definedName>
    <definedName name="A120_" localSheetId="2">#REF!</definedName>
    <definedName name="A120_" localSheetId="1">#REF!</definedName>
    <definedName name="A120_">#REF!</definedName>
    <definedName name="A1A759" localSheetId="6">#REF!</definedName>
    <definedName name="A1A759" localSheetId="0">#REF!</definedName>
    <definedName name="A1A759" localSheetId="5">#REF!</definedName>
    <definedName name="A1A759" localSheetId="2">#REF!</definedName>
    <definedName name="A1A759" localSheetId="1">#REF!</definedName>
    <definedName name="A1A759">#REF!</definedName>
    <definedName name="â2" localSheetId="6">#REF!</definedName>
    <definedName name="â2" localSheetId="0">#REF!</definedName>
    <definedName name="â2" localSheetId="5">#REF!</definedName>
    <definedName name="â2" localSheetId="2">#REF!</definedName>
    <definedName name="â2" localSheetId="1">#REF!</definedName>
    <definedName name="â2">#REF!</definedName>
    <definedName name="a277Print_Titles" localSheetId="0">#REF!</definedName>
    <definedName name="a277Print_Titles" localSheetId="5">#REF!</definedName>
    <definedName name="a277Print_Titles" localSheetId="2">#REF!</definedName>
    <definedName name="a277Print_Titles" localSheetId="1">#REF!</definedName>
    <definedName name="a277Print_Titles">#REF!</definedName>
    <definedName name="A35_" localSheetId="0">#REF!</definedName>
    <definedName name="A35_" localSheetId="5">#REF!</definedName>
    <definedName name="A35_" localSheetId="2">#REF!</definedName>
    <definedName name="A35_" localSheetId="1">#REF!</definedName>
    <definedName name="A35_">#REF!</definedName>
    <definedName name="Ａ４">#N/A</definedName>
    <definedName name="A50_" localSheetId="6">#REF!</definedName>
    <definedName name="A50_" localSheetId="0">#REF!</definedName>
    <definedName name="A50_" localSheetId="5">#REF!</definedName>
    <definedName name="A50_" localSheetId="2">#REF!</definedName>
    <definedName name="A50_" localSheetId="1">#REF!</definedName>
    <definedName name="A50_">#REF!</definedName>
    <definedName name="A70_" localSheetId="6">#REF!</definedName>
    <definedName name="A70_" localSheetId="0">#REF!</definedName>
    <definedName name="A70_" localSheetId="5">#REF!</definedName>
    <definedName name="A70_" localSheetId="2">#REF!</definedName>
    <definedName name="A70_" localSheetId="1">#REF!</definedName>
    <definedName name="A70_">#REF!</definedName>
    <definedName name="A95_" localSheetId="6">#REF!</definedName>
    <definedName name="A95_" localSheetId="0">#REF!</definedName>
    <definedName name="A95_" localSheetId="5">#REF!</definedName>
    <definedName name="A95_" localSheetId="2">#REF!</definedName>
    <definedName name="A95_" localSheetId="1">#REF!</definedName>
    <definedName name="A95_">#REF!</definedName>
    <definedName name="AA" localSheetId="0">#REF!</definedName>
    <definedName name="AA" localSheetId="5" hidden="1">{"'Sheet1'!$L$16"}</definedName>
    <definedName name="AA" localSheetId="2">#REF!</definedName>
    <definedName name="AA" localSheetId="1">#REF!</definedName>
    <definedName name="AA" localSheetId="4" hidden="1">{"'Sheet1'!$L$16"}</definedName>
    <definedName name="AA">#REF!</definedName>
    <definedName name="aâ18" localSheetId="0">#REF!</definedName>
    <definedName name="aâ18" localSheetId="5">#REF!</definedName>
    <definedName name="aâ18" localSheetId="2">#REF!</definedName>
    <definedName name="aâ18" localSheetId="1">#REF!</definedName>
    <definedName name="aâ18">#REF!</definedName>
    <definedName name="AAA">#REF!</definedName>
    <definedName name="aaaa" localSheetId="5" hidden="1">#REF!</definedName>
    <definedName name="aaaa" localSheetId="2" hidden="1">#REF!</definedName>
    <definedName name="aaaa" localSheetId="1" hidden="1">#REF!</definedName>
    <definedName name="aaaa" localSheetId="4" hidden="1">#REF!</definedName>
    <definedName name="aaaa" hidden="1">#REF!</definedName>
    <definedName name="AAAAA" localSheetId="6" hidden="1">{#N/A,#N/A,FALSE,"단축1";#N/A,#N/A,FALSE,"단축2";#N/A,#N/A,FALSE,"단축3";#N/A,#N/A,FALSE,"장축";#N/A,#N/A,FALSE,"4WD"}</definedName>
    <definedName name="AAAAA" localSheetId="0" hidden="1">{#N/A,#N/A,FALSE,"단축1";#N/A,#N/A,FALSE,"단축2";#N/A,#N/A,FALSE,"단축3";#N/A,#N/A,FALSE,"장축";#N/A,#N/A,FALSE,"4WD"}</definedName>
    <definedName name="AAAAA" localSheetId="5" hidden="1">{#N/A,#N/A,FALSE,"단축1";#N/A,#N/A,FALSE,"단축2";#N/A,#N/A,FALSE,"단축3";#N/A,#N/A,FALSE,"장축";#N/A,#N/A,FALSE,"4WD"}</definedName>
    <definedName name="AAAAA" localSheetId="2" hidden="1">{#N/A,#N/A,FALSE,"단축1";#N/A,#N/A,FALSE,"단축2";#N/A,#N/A,FALSE,"단축3";#N/A,#N/A,FALSE,"장축";#N/A,#N/A,FALSE,"4WD"}</definedName>
    <definedName name="AAAAA" localSheetId="1" hidden="1">{#N/A,#N/A,FALSE,"단축1";#N/A,#N/A,FALSE,"단축2";#N/A,#N/A,FALSE,"단축3";#N/A,#N/A,FALSE,"장축";#N/A,#N/A,FALSE,"4WD"}</definedName>
    <definedName name="AAAAA" localSheetId="3" hidden="1">{#N/A,#N/A,FALSE,"단축1";#N/A,#N/A,FALSE,"단축2";#N/A,#N/A,FALSE,"단축3";#N/A,#N/A,FALSE,"장축";#N/A,#N/A,FALSE,"4WD"}</definedName>
    <definedName name="AAAAA" localSheetId="4" hidden="1">{#N/A,#N/A,FALSE,"단축1";#N/A,#N/A,FALSE,"단축2";#N/A,#N/A,FALSE,"단축3";#N/A,#N/A,FALSE,"장축";#N/A,#N/A,FALSE,"4WD"}</definedName>
    <definedName name="AAAAA" hidden="1">{#N/A,#N/A,FALSE,"단축1";#N/A,#N/A,FALSE,"단축2";#N/A,#N/A,FALSE,"단축3";#N/A,#N/A,FALSE,"장축";#N/A,#N/A,FALSE,"4WD"}</definedName>
    <definedName name="AAAAAAAAA" localSheetId="6">{"th152.xls"}</definedName>
    <definedName name="AAAAAAAAA" localSheetId="0">{"th152.xls"}</definedName>
    <definedName name="AAAAAAAAA" localSheetId="5">{"th152.xls"}</definedName>
    <definedName name="AAAAAAAAA" localSheetId="2">{"th152.xls"}</definedName>
    <definedName name="AAAAAAAAA" localSheetId="1">{"th152.xls"}</definedName>
    <definedName name="AAAAAAAAA" localSheetId="3">{"th152.xls"}</definedName>
    <definedName name="AAAAAAAAA" localSheetId="4">{"th152.xls"}</definedName>
    <definedName name="AAAAAAAAA">{"th152.xls"}</definedName>
    <definedName name="aaaaaaaaaaaaa" localSheetId="6">{"th152.xls"}</definedName>
    <definedName name="aaaaaaaaaaaaa" localSheetId="0">{"th152.xls"}</definedName>
    <definedName name="aaaaaaaaaaaaa" localSheetId="5">{"th152.xls"}</definedName>
    <definedName name="aaaaaaaaaaaaa" localSheetId="2">{"th152.xls"}</definedName>
    <definedName name="aaaaaaaaaaaaa" localSheetId="1">{"th152.xls"}</definedName>
    <definedName name="aaaaaaaaaaaaa" localSheetId="3">{"th152.xls"}</definedName>
    <definedName name="aaaaaaaaaaaaa" localSheetId="4">{"th152.xls"}</definedName>
    <definedName name="aaaaaaaaaaaaa">{"th152.xls"}</definedName>
    <definedName name="aaaaaaaaaaaaaa">#REF!</definedName>
    <definedName name="aaaaaaaaaaaaaaaa">#REF!</definedName>
    <definedName name="aaaaaaaasad" localSheetId="6" hidden="1">{0}</definedName>
    <definedName name="aaaaaaaasad" localSheetId="2" hidden="1">{0}</definedName>
    <definedName name="aaaaaaaasad" localSheetId="1" hidden="1">{0}</definedName>
    <definedName name="aaaaaaaasad" localSheetId="3" hidden="1">{0}</definedName>
    <definedName name="aaaaaaaasad" hidden="1">{0}</definedName>
    <definedName name="AAAAAASDDSAFDSFDS">#REF!</definedName>
    <definedName name="áADSAFSDGDF" hidden="1">#REF!</definedName>
    <definedName name="áàdsgfgfdg" localSheetId="6" hidden="1">{0}</definedName>
    <definedName name="áàdsgfgfdg" localSheetId="5" hidden="1">{0}</definedName>
    <definedName name="áàdsgfgfdg" localSheetId="2" hidden="1">{0}</definedName>
    <definedName name="áàdsgfgfdg" localSheetId="1" hidden="1">{0}</definedName>
    <definedName name="áàdsgfgfdg" localSheetId="3" hidden="1">{0}</definedName>
    <definedName name="áàdsgfgfdg" hidden="1">{0}</definedName>
    <definedName name="Âaìo_moïng_cäüt_âáút_C2__r_1m__sáu_1m" localSheetId="0">#REF!</definedName>
    <definedName name="Âaìo_moïng_cäüt_âáút_C2__r_1m__sáu_1m" localSheetId="5">#REF!</definedName>
    <definedName name="Âaìo_moïng_cäüt_âáút_C2__r_1m__sáu_1m" localSheetId="2">#REF!</definedName>
    <definedName name="Âaìo_moïng_cäüt_âáút_C2__r_1m__sáu_1m" localSheetId="1">#REF!</definedName>
    <definedName name="Âaìo_moïng_cäüt_âáút_C2__r_1m__sáu_1m">#REF!</definedName>
    <definedName name="AAS" localSheetId="1">#REF!</definedName>
    <definedName name="AAS">#REF!</definedName>
    <definedName name="Ab" localSheetId="0">#REF!</definedName>
    <definedName name="Ab" localSheetId="5">#REF!</definedName>
    <definedName name="Ab" localSheetId="2">#REF!</definedName>
    <definedName name="Ab" localSheetId="1">#REF!</definedName>
    <definedName name="Ab">#REF!</definedName>
    <definedName name="ABC" localSheetId="2">#REF!</definedName>
    <definedName name="ABC" localSheetId="1">#REF!</definedName>
    <definedName name="ABC">#REF!</definedName>
    <definedName name="ABCD" localSheetId="1">#REF!</definedName>
    <definedName name="ABCD">#REF!</definedName>
    <definedName name="ABDD" localSheetId="6" hidden="1">{#N/A,#N/A,FALSE,"단축1";#N/A,#N/A,FALSE,"단축2";#N/A,#N/A,FALSE,"단축3";#N/A,#N/A,FALSE,"장축";#N/A,#N/A,FALSE,"4WD"}</definedName>
    <definedName name="ABDD" localSheetId="0" hidden="1">{#N/A,#N/A,FALSE,"단축1";#N/A,#N/A,FALSE,"단축2";#N/A,#N/A,FALSE,"단축3";#N/A,#N/A,FALSE,"장축";#N/A,#N/A,FALSE,"4WD"}</definedName>
    <definedName name="ABDD" localSheetId="5" hidden="1">{#N/A,#N/A,FALSE,"단축1";#N/A,#N/A,FALSE,"단축2";#N/A,#N/A,FALSE,"단축3";#N/A,#N/A,FALSE,"장축";#N/A,#N/A,FALSE,"4WD"}</definedName>
    <definedName name="ABDD" localSheetId="2" hidden="1">{#N/A,#N/A,FALSE,"단축1";#N/A,#N/A,FALSE,"단축2";#N/A,#N/A,FALSE,"단축3";#N/A,#N/A,FALSE,"장축";#N/A,#N/A,FALSE,"4WD"}</definedName>
    <definedName name="ABDD" localSheetId="1" hidden="1">{#N/A,#N/A,FALSE,"단축1";#N/A,#N/A,FALSE,"단축2";#N/A,#N/A,FALSE,"단축3";#N/A,#N/A,FALSE,"장축";#N/A,#N/A,FALSE,"4WD"}</definedName>
    <definedName name="ABDD" localSheetId="3" hidden="1">{#N/A,#N/A,FALSE,"단축1";#N/A,#N/A,FALSE,"단축2";#N/A,#N/A,FALSE,"단축3";#N/A,#N/A,FALSE,"장축";#N/A,#N/A,FALSE,"4WD"}</definedName>
    <definedName name="ABDD" localSheetId="4" hidden="1">{#N/A,#N/A,FALSE,"단축1";#N/A,#N/A,FALSE,"단축2";#N/A,#N/A,FALSE,"단축3";#N/A,#N/A,FALSE,"장축";#N/A,#N/A,FALSE,"4WD"}</definedName>
    <definedName name="ABDD" hidden="1">{#N/A,#N/A,FALSE,"단축1";#N/A,#N/A,FALSE,"단축2";#N/A,#N/A,FALSE,"단축3";#N/A,#N/A,FALSE,"장축";#N/A,#N/A,FALSE,"4WD"}</definedName>
    <definedName name="ac">#REF!</definedName>
    <definedName name="AC_TRGT" localSheetId="1">#REF!</definedName>
    <definedName name="AC_TRGT">#REF!</definedName>
    <definedName name="AC120_" localSheetId="0">#REF!</definedName>
    <definedName name="AC120_" localSheetId="5">#REF!</definedName>
    <definedName name="AC120_" localSheetId="2">#REF!</definedName>
    <definedName name="AC120_" localSheetId="1">#REF!</definedName>
    <definedName name="AC120_">#REF!</definedName>
    <definedName name="AC35_" localSheetId="0">#REF!</definedName>
    <definedName name="AC35_" localSheetId="5">#REF!</definedName>
    <definedName name="AC35_" localSheetId="2">#REF!</definedName>
    <definedName name="AC35_" localSheetId="1">#REF!</definedName>
    <definedName name="AC35_">#REF!</definedName>
    <definedName name="AC50_" localSheetId="0">#REF!</definedName>
    <definedName name="AC50_" localSheetId="5">#REF!</definedName>
    <definedName name="AC50_" localSheetId="2">#REF!</definedName>
    <definedName name="AC50_" localSheetId="1">#REF!</definedName>
    <definedName name="AC50_">#REF!</definedName>
    <definedName name="AC70_" localSheetId="0">#REF!</definedName>
    <definedName name="AC70_" localSheetId="5">#REF!</definedName>
    <definedName name="AC70_" localSheetId="2">#REF!</definedName>
    <definedName name="AC70_" localSheetId="1">#REF!</definedName>
    <definedName name="AC70_">#REF!</definedName>
    <definedName name="AC95_" localSheetId="0">#REF!</definedName>
    <definedName name="AC95_" localSheetId="5">#REF!</definedName>
    <definedName name="AC95_" localSheetId="2">#REF!</definedName>
    <definedName name="AC95_" localSheetId="1">#REF!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d" localSheetId="6">#REF!</definedName>
    <definedName name="ad" localSheetId="0">#REF!</definedName>
    <definedName name="ad" localSheetId="5">#REF!</definedName>
    <definedName name="ad" localSheetId="2">#REF!</definedName>
    <definedName name="ad" localSheetId="1">#REF!</definedName>
    <definedName name="ad">#REF!</definedName>
    <definedName name="ád">#REF!</definedName>
    <definedName name="ađă" hidden="1">#REF!</definedName>
    <definedName name="adafaffff" localSheetId="6" hidden="1">{"'Sheet1'!$L$16"}</definedName>
    <definedName name="adafaffff" localSheetId="2" hidden="1">{"'Sheet1'!$L$16"}</definedName>
    <definedName name="adafaffff" localSheetId="1" hidden="1">{"'Sheet1'!$L$16"}</definedName>
    <definedName name="adafaffff" hidden="1">{"'Sheet1'!$L$16"}</definedName>
    <definedName name="aDÁGDF" localSheetId="6" hidden="1">{"Offgrid",#N/A,FALSE,"OFFGRID";"Region",#N/A,FALSE,"REGION";"Offgrid -2",#N/A,FALSE,"OFFGRID";"WTP",#N/A,FALSE,"WTP";"WTP -2",#N/A,FALSE,"WTP";"Project",#N/A,FALSE,"PROJECT";"Summary -2",#N/A,FALSE,"SUMMARY"}</definedName>
    <definedName name="aDÁGDF" localSheetId="2" hidden="1">{"Offgrid",#N/A,FALSE,"OFFGRID";"Region",#N/A,FALSE,"REGION";"Offgrid -2",#N/A,FALSE,"OFFGRID";"WTP",#N/A,FALSE,"WTP";"WTP -2",#N/A,FALSE,"WTP";"Project",#N/A,FALSE,"PROJECT";"Summary -2",#N/A,FALSE,"SUMMARY"}</definedName>
    <definedName name="aDÁGDF" localSheetId="1" hidden="1">{"Offgrid",#N/A,FALSE,"OFFGRID";"Region",#N/A,FALSE,"REGION";"Offgrid -2",#N/A,FALSE,"OFFGRID";"WTP",#N/A,FALSE,"WTP";"WTP -2",#N/A,FALSE,"WTP";"Project",#N/A,FALSE,"PROJECT";"Summary -2",#N/A,FALSE,"SUMMARY"}</definedName>
    <definedName name="aDÁGDF" hidden="1">{"Offgrid",#N/A,FALSE,"OFFGRID";"Region",#N/A,FALSE,"REGION";"Offgrid -2",#N/A,FALSE,"OFFGRID";"WTP",#N/A,FALSE,"WTP";"WTP -2",#N/A,FALSE,"WTP";"Project",#N/A,FALSE,"PROJECT";"Summary -2",#N/A,FALSE,"SUMMARY"}</definedName>
    <definedName name="ádas" hidden="1">#REF!</definedName>
    <definedName name="ádasda" localSheetId="6" hidden="1">{"'Sheet1'!$L$16"}</definedName>
    <definedName name="ádasda" localSheetId="2" hidden="1">{"'Sheet1'!$L$16"}</definedName>
    <definedName name="ádasda" localSheetId="1" hidden="1">{"'Sheet1'!$L$16"}</definedName>
    <definedName name="ádasda" hidden="1">{"'Sheet1'!$L$16"}</definedName>
    <definedName name="ADAY" localSheetId="1">#REF!</definedName>
    <definedName name="ADAY">#REF!</definedName>
    <definedName name="Address" localSheetId="6">#REF!</definedName>
    <definedName name="Address" localSheetId="0">#REF!</definedName>
    <definedName name="Address" localSheetId="5">#REF!</definedName>
    <definedName name="Address" localSheetId="2">#REF!</definedName>
    <definedName name="Address" localSheetId="1">#REF!</definedName>
    <definedName name="Address">#REF!</definedName>
    <definedName name="ADF">'[2]đi hỗ trợ cơ điện'!#REF!</definedName>
    <definedName name="adfds" localSheetId="6" hidden="1">{#N/A,#N/A,FALSE,"단축1";#N/A,#N/A,FALSE,"단축2";#N/A,#N/A,FALSE,"단축3";#N/A,#N/A,FALSE,"장축";#N/A,#N/A,FALSE,"4WD"}</definedName>
    <definedName name="adfds" localSheetId="2" hidden="1">{#N/A,#N/A,FALSE,"단축1";#N/A,#N/A,FALSE,"단축2";#N/A,#N/A,FALSE,"단축3";#N/A,#N/A,FALSE,"장축";#N/A,#N/A,FALSE,"4WD"}</definedName>
    <definedName name="adfds" localSheetId="1" hidden="1">{#N/A,#N/A,FALSE,"단축1";#N/A,#N/A,FALSE,"단축2";#N/A,#N/A,FALSE,"단축3";#N/A,#N/A,FALSE,"장축";#N/A,#N/A,FALSE,"4WD"}</definedName>
    <definedName name="adfds" hidden="1">{#N/A,#N/A,FALSE,"단축1";#N/A,#N/A,FALSE,"단축2";#N/A,#N/A,FALSE,"단축3";#N/A,#N/A,FALSE,"장축";#N/A,#N/A,FALSE,"4WD"}</definedName>
    <definedName name="ADFGH">#REF!</definedName>
    <definedName name="ads" localSheetId="6" hidden="1">{#N/A,#N/A,FALSE,"표지";#N/A,#N/A,FALSE,"전제";#N/A,#N/A,FALSE,"손익-자 (2)";#N/A,#N/A,FALSE,"손익-자";#N/A,#N/A,FALSE,"손익-마 (2)";#N/A,#N/A,FALSE,"손익-마";#N/A,#N/A,FALSE,"총손최종"}</definedName>
    <definedName name="ads" localSheetId="2" hidden="1">{#N/A,#N/A,FALSE,"표지";#N/A,#N/A,FALSE,"전제";#N/A,#N/A,FALSE,"손익-자 (2)";#N/A,#N/A,FALSE,"손익-자";#N/A,#N/A,FALSE,"손익-마 (2)";#N/A,#N/A,FALSE,"손익-마";#N/A,#N/A,FALSE,"총손최종"}</definedName>
    <definedName name="ads" localSheetId="1"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A" localSheetId="6">{"th152.xls"}</definedName>
    <definedName name="ADSA" localSheetId="0">{"th152.xls"}</definedName>
    <definedName name="ADSA" localSheetId="5">{"th152.xls"}</definedName>
    <definedName name="ADSA" localSheetId="2">{"th152.xls"}</definedName>
    <definedName name="ADSA" localSheetId="1">{"th152.xls"}</definedName>
    <definedName name="ADSA" localSheetId="3">{"th152.xls"}</definedName>
    <definedName name="ADSA" localSheetId="4">{"th152.xls"}</definedName>
    <definedName name="ADSA">{"th152.xls"}</definedName>
    <definedName name="ADSA_1">NA()</definedName>
    <definedName name="ADSadasgsdfyhdjhf">#REF!</definedName>
    <definedName name="adsadfsafsdgf" hidden="1">#REF!</definedName>
    <definedName name="ADSDF" localSheetId="6" hidden="1">{#N/A,#N/A,TRUE,"Y생산";#N/A,#N/A,TRUE,"Y판매";#N/A,#N/A,TRUE,"Y총물량";#N/A,#N/A,TRUE,"Y능력";#N/A,#N/A,TRUE,"YKD"}</definedName>
    <definedName name="ADSDF" localSheetId="2" hidden="1">{#N/A,#N/A,TRUE,"Y생산";#N/A,#N/A,TRUE,"Y판매";#N/A,#N/A,TRUE,"Y총물량";#N/A,#N/A,TRUE,"Y능력";#N/A,#N/A,TRUE,"YKD"}</definedName>
    <definedName name="ADSDF" localSheetId="1" hidden="1">{#N/A,#N/A,TRUE,"Y생산";#N/A,#N/A,TRUE,"Y판매";#N/A,#N/A,TRUE,"Y총물량";#N/A,#N/A,TRUE,"Y능력";#N/A,#N/A,TRUE,"YKD"}</definedName>
    <definedName name="ADSDF" hidden="1">{#N/A,#N/A,TRUE,"Y생산";#N/A,#N/A,TRUE,"Y판매";#N/A,#N/A,TRUE,"Y총물량";#N/A,#N/A,TRUE,"Y능력";#N/A,#N/A,TRUE,"YKD"}</definedName>
    <definedName name="AEDQWDE" localSheetId="6" hidden="1">{"'Sheet1'!$L$16"}</definedName>
    <definedName name="AEDQWDE" localSheetId="2" hidden="1">{"'Sheet1'!$L$16"}</definedName>
    <definedName name="AEDQWDE" localSheetId="1" hidden="1">{"'Sheet1'!$L$16"}</definedName>
    <definedName name="AEDQWDE" localSheetId="3" hidden="1">{"'Sheet1'!$L$16"}</definedName>
    <definedName name="AEDQWDE" hidden="1">{"'Sheet1'!$L$16"}</definedName>
    <definedName name="AF" localSheetId="6" hidden="1">{#N/A,#N/A,FALSE,"단축1";#N/A,#N/A,FALSE,"단축2";#N/A,#N/A,FALSE,"단축3";#N/A,#N/A,FALSE,"장축";#N/A,#N/A,FALSE,"4WD"}</definedName>
    <definedName name="AF" localSheetId="2" hidden="1">{#N/A,#N/A,FALSE,"단축1";#N/A,#N/A,FALSE,"단축2";#N/A,#N/A,FALSE,"단축3";#N/A,#N/A,FALSE,"장축";#N/A,#N/A,FALSE,"4WD"}</definedName>
    <definedName name="AF" localSheetId="1" hidden="1">{#N/A,#N/A,FALSE,"단축1";#N/A,#N/A,FALSE,"단축2";#N/A,#N/A,FALSE,"단축3";#N/A,#N/A,FALSE,"장축";#N/A,#N/A,FALSE,"4WD"}</definedName>
    <definedName name="AF" hidden="1">{#N/A,#N/A,FALSE,"단축1";#N/A,#N/A,FALSE,"단축2";#N/A,#N/A,FALSE,"단축3";#N/A,#N/A,FALSE,"장축";#N/A,#N/A,FALSE,"4WD"}</definedName>
    <definedName name="ăfwaf" localSheetId="6" hidden="1">{"'Sheet1'!$L$16"}</definedName>
    <definedName name="ăfwaf" localSheetId="2" hidden="1">{"'Sheet1'!$L$16"}</definedName>
    <definedName name="ăfwaf" localSheetId="1" hidden="1">{"'Sheet1'!$L$16"}</definedName>
    <definedName name="ăfwaf" hidden="1">{"'Sheet1'!$L$16"}</definedName>
    <definedName name="AG" localSheetId="6" hidden="1">{#N/A,#N/A,FALSE,"단축1";#N/A,#N/A,FALSE,"단축2";#N/A,#N/A,FALSE,"단축3";#N/A,#N/A,FALSE,"장축";#N/A,#N/A,FALSE,"4WD"}</definedName>
    <definedName name="AG" localSheetId="2" hidden="1">{#N/A,#N/A,FALSE,"단축1";#N/A,#N/A,FALSE,"단축2";#N/A,#N/A,FALSE,"단축3";#N/A,#N/A,FALSE,"장축";#N/A,#N/A,FALSE,"4WD"}</definedName>
    <definedName name="AG" localSheetId="1" hidden="1">{#N/A,#N/A,FALSE,"단축1";#N/A,#N/A,FALSE,"단축2";#N/A,#N/A,FALSE,"단축3";#N/A,#N/A,FALSE,"장축";#N/A,#N/A,FALSE,"4WD"}</definedName>
    <definedName name="AG" hidden="1">{#N/A,#N/A,FALSE,"단축1";#N/A,#N/A,FALSE,"단축2";#N/A,#N/A,FALSE,"단축3";#N/A,#N/A,FALSE,"장축";#N/A,#N/A,FALSE,"4WD"}</definedName>
    <definedName name="Ag_" localSheetId="0">#REF!</definedName>
    <definedName name="Ag_" localSheetId="5">#REF!</definedName>
    <definedName name="Ag_" localSheetId="2">#REF!</definedName>
    <definedName name="Ag_" localSheetId="1">#REF!</definedName>
    <definedName name="Ag_">#REF!</definedName>
    <definedName name="ag15F80" localSheetId="0">#REF!</definedName>
    <definedName name="ag15F80" localSheetId="5">#REF!</definedName>
    <definedName name="ag15F80" localSheetId="2">#REF!</definedName>
    <definedName name="ag15F80" localSheetId="1">#REF!</definedName>
    <definedName name="ag15F80">#REF!</definedName>
    <definedName name="AH" localSheetId="6" hidden="1">{#N/A,#N/A,FALSE,"단축1";#N/A,#N/A,FALSE,"단축2";#N/A,#N/A,FALSE,"단축3";#N/A,#N/A,FALSE,"장축";#N/A,#N/A,FALSE,"4WD"}</definedName>
    <definedName name="AH" localSheetId="2" hidden="1">{#N/A,#N/A,FALSE,"단축1";#N/A,#N/A,FALSE,"단축2";#N/A,#N/A,FALSE,"단축3";#N/A,#N/A,FALSE,"장축";#N/A,#N/A,FALSE,"4WD"}</definedName>
    <definedName name="AH" localSheetId="1" hidden="1">{#N/A,#N/A,FALSE,"단축1";#N/A,#N/A,FALSE,"단축2";#N/A,#N/A,FALSE,"단축3";#N/A,#N/A,FALSE,"장축";#N/A,#N/A,FALSE,"4WD"}</definedName>
    <definedName name="AH" hidden="1">{#N/A,#N/A,FALSE,"단축1";#N/A,#N/A,FALSE,"단축2";#N/A,#N/A,FALSE,"단축3";#N/A,#N/A,FALSE,"장축";#N/A,#N/A,FALSE,"4WD"}</definedName>
    <definedName name="AHAHH" localSheetId="1">#REF!</definedName>
    <definedName name="AHAHH">#REF!</definedName>
    <definedName name="ahihi" hidden="1">#REF!</definedName>
    <definedName name="ÀHKLÀGDÒHB">#REF!</definedName>
    <definedName name="AI">#N/A</definedName>
    <definedName name="AJ" localSheetId="6" hidden="1">{#N/A,#N/A,FALSE,"단축1";#N/A,#N/A,FALSE,"단축2";#N/A,#N/A,FALSE,"단축3";#N/A,#N/A,FALSE,"장축";#N/A,#N/A,FALSE,"4WD"}</definedName>
    <definedName name="AJ" localSheetId="2" hidden="1">{#N/A,#N/A,FALSE,"단축1";#N/A,#N/A,FALSE,"단축2";#N/A,#N/A,FALSE,"단축3";#N/A,#N/A,FALSE,"장축";#N/A,#N/A,FALSE,"4WD"}</definedName>
    <definedName name="AJ" localSheetId="1" hidden="1">{#N/A,#N/A,FALSE,"단축1";#N/A,#N/A,FALSE,"단축2";#N/A,#N/A,FALSE,"단축3";#N/A,#N/A,FALSE,"장축";#N/A,#N/A,FALSE,"4WD"}</definedName>
    <definedName name="AJ" hidden="1">{#N/A,#N/A,FALSE,"단축1";#N/A,#N/A,FALSE,"단축2";#N/A,#N/A,FALSE,"단축3";#N/A,#N/A,FALSE,"장축";#N/A,#N/A,FALSE,"4WD"}</definedName>
    <definedName name="AL" localSheetId="6">{"th152.xls"}</definedName>
    <definedName name="AL" localSheetId="2">{"th152.xls"}</definedName>
    <definedName name="AL" localSheetId="1">{"th152.xls"}</definedName>
    <definedName name="AL" localSheetId="3">{"th152.xls"}</definedName>
    <definedName name="AL">{"th152.xls"}</definedName>
    <definedName name="All_Item" localSheetId="0">#REF!</definedName>
    <definedName name="All_Item" localSheetId="5">#REF!</definedName>
    <definedName name="All_Item" localSheetId="2">#REF!</definedName>
    <definedName name="All_Item" localSheetId="1">#REF!</definedName>
    <definedName name="All_Item">#REF!</definedName>
    <definedName name="ALPHA1" localSheetId="6" hidden="1">{"'Sheet1'!$L$16"}</definedName>
    <definedName name="ALPHA1" localSheetId="5" hidden="1">{"'Sheet1'!$L$16"}</definedName>
    <definedName name="ALPHA1" localSheetId="2" hidden="1">{"'Sheet1'!$L$16"}</definedName>
    <definedName name="ALPHA1" localSheetId="1" hidden="1">{"'Sheet1'!$L$16"}</definedName>
    <definedName name="ALPHA1" localSheetId="3" hidden="1">{"'Sheet1'!$L$16"}</definedName>
    <definedName name="ALPHA1" localSheetId="4" hidden="1">{"'Sheet1'!$L$16"}</definedName>
    <definedName name="ALPHA1" hidden="1">{"'Sheet1'!$L$16"}</definedName>
    <definedName name="ALPHAÙ" localSheetId="6" hidden="1">{"'Sheet1'!$L$16"}</definedName>
    <definedName name="ALPHAÙ" localSheetId="5" hidden="1">{"'Sheet1'!$L$16"}</definedName>
    <definedName name="ALPHAÙ" localSheetId="2" hidden="1">{"'Sheet1'!$L$16"}</definedName>
    <definedName name="ALPHAÙ" localSheetId="1" hidden="1">{"'Sheet1'!$L$16"}</definedName>
    <definedName name="ALPHAÙ" localSheetId="3" hidden="1">{"'Sheet1'!$L$16"}</definedName>
    <definedName name="ALPHAÙ" localSheetId="4" hidden="1">{"'Sheet1'!$L$16"}</definedName>
    <definedName name="ALPHAÙ" hidden="1">{"'Sheet1'!$L$16"}</definedName>
    <definedName name="ALPIN">#N/A</definedName>
    <definedName name="ALPJYOU">#N/A</definedName>
    <definedName name="ALPTOI">#N/A</definedName>
    <definedName name="ALTSS">#REF!</definedName>
    <definedName name="am" localSheetId="1">#REF!</definedName>
    <definedName name="am">#REF!</definedName>
    <definedName name="AN" localSheetId="6" hidden="1">{#N/A,#N/A,FALSE,"단축1";#N/A,#N/A,FALSE,"단축2";#N/A,#N/A,FALSE,"단축3";#N/A,#N/A,FALSE,"장축";#N/A,#N/A,FALSE,"4WD"}</definedName>
    <definedName name="AN" localSheetId="2" hidden="1">{#N/A,#N/A,FALSE,"단축1";#N/A,#N/A,FALSE,"단축2";#N/A,#N/A,FALSE,"단축3";#N/A,#N/A,FALSE,"장축";#N/A,#N/A,FALSE,"4WD"}</definedName>
    <definedName name="AN" localSheetId="1" hidden="1">{#N/A,#N/A,FALSE,"단축1";#N/A,#N/A,FALSE,"단축2";#N/A,#N/A,FALSE,"단축3";#N/A,#N/A,FALSE,"장축";#N/A,#N/A,FALSE,"4WD"}</definedName>
    <definedName name="AN" hidden="1">{#N/A,#N/A,FALSE,"단축1";#N/A,#N/A,FALSE,"단축2";#N/A,#N/A,FALSE,"단축3";#N/A,#N/A,FALSE,"장축";#N/A,#N/A,FALSE,"4WD"}</definedName>
    <definedName name="ANHUNG">#REF!</definedName>
    <definedName name="anhung2" localSheetId="6">{"th152.xls"}</definedName>
    <definedName name="anhung2" localSheetId="0">{"th152.xls"}</definedName>
    <definedName name="anhung2" localSheetId="5">{"th152.xls"}</definedName>
    <definedName name="anhung2" localSheetId="2">{"th152.xls"}</definedName>
    <definedName name="anhung2" localSheetId="1">{"th152.xls"}</definedName>
    <definedName name="anhung2" localSheetId="3">{"th152.xls"}</definedName>
    <definedName name="anhung2" localSheetId="4">{"th152.xls"}</definedName>
    <definedName name="anhung2">{"th152.xls"}</definedName>
    <definedName name="anhung2_1">NA()</definedName>
    <definedName name="ANLAC">#REF!</definedName>
    <definedName name="anpha" localSheetId="6">#REF!</definedName>
    <definedName name="anpha" localSheetId="0">#REF!</definedName>
    <definedName name="anpha" localSheetId="5">#REF!</definedName>
    <definedName name="anpha" localSheetId="2">#REF!</definedName>
    <definedName name="anpha" localSheetId="1">#REF!</definedName>
    <definedName name="anpha">#REF!</definedName>
    <definedName name="anscount" hidden="1">1</definedName>
    <definedName name="ANTOAN" localSheetId="6" hidden="1">{"'Sheet1'!$L$16"}</definedName>
    <definedName name="ANTOAN" localSheetId="5" hidden="1">{"'Sheet1'!$L$16"}</definedName>
    <definedName name="ANTOAN" localSheetId="2" hidden="1">{"'Sheet1'!$L$16"}</definedName>
    <definedName name="ANTOAN" localSheetId="1" hidden="1">{"'Sheet1'!$L$16"}</definedName>
    <definedName name="ANTOAN" localSheetId="3" hidden="1">{"'Sheet1'!$L$16"}</definedName>
    <definedName name="ANTOAN" localSheetId="4" hidden="1">{"'Sheet1'!$L$16"}</definedName>
    <definedName name="ANTOAN" hidden="1">{"'Sheet1'!$L$16"}</definedName>
    <definedName name="AÕ">#REF!</definedName>
    <definedName name="aø18" localSheetId="1">#REF!</definedName>
    <definedName name="aø18">#REF!</definedName>
    <definedName name="ap" localSheetId="0">#REF!</definedName>
    <definedName name="ap" localSheetId="5">#REF!</definedName>
    <definedName name="ap" localSheetId="2">#REF!</definedName>
    <definedName name="ap" localSheetId="1">#REF!</definedName>
    <definedName name="ap">#REF!</definedName>
    <definedName name="Aq" localSheetId="0">#REF!</definedName>
    <definedName name="Aq" localSheetId="5">#REF!</definedName>
    <definedName name="Aq" localSheetId="2">#REF!</definedName>
    <definedName name="Aq" localSheetId="1">#REF!</definedName>
    <definedName name="Aq">#REF!</definedName>
    <definedName name="as" localSheetId="0">#REF!</definedName>
    <definedName name="as" localSheetId="5">#REF!</definedName>
    <definedName name="as" localSheetId="2">#REF!</definedName>
    <definedName name="as" localSheetId="1">#REF!</definedName>
    <definedName name="as">#REF!</definedName>
    <definedName name="AS.BB" localSheetId="1">#REF!</definedName>
    <definedName name="AS.BB">#REF!</definedName>
    <definedName name="As_" localSheetId="0">#REF!</definedName>
    <definedName name="As_" localSheetId="5">#REF!</definedName>
    <definedName name="As_" localSheetId="2">#REF!</definedName>
    <definedName name="As_" localSheetId="1">#REF!</definedName>
    <definedName name="As_">#REF!</definedName>
    <definedName name="AS2DocOpenMode" hidden="1">"AS2DocumentEdit"</definedName>
    <definedName name="AS2HasNoAutoHeaderFooter" hidden="1">" "</definedName>
    <definedName name="AS2ReportLS" hidden="1">1</definedName>
    <definedName name="AS2SyncStepLS" hidden="1">0</definedName>
    <definedName name="AS2TickmarkLS" hidden="1">#REF!</definedName>
    <definedName name="AS2VersionLS" hidden="1">300</definedName>
    <definedName name="asa" localSheetId="1">#REF!</definedName>
    <definedName name="asa" localSheetId="3">#REF!</definedName>
    <definedName name="asa">#REF!</definedName>
    <definedName name="ấSẤ" localSheetId="6" hidden="1">{"'Sheet1'!$L$16"}</definedName>
    <definedName name="ấSẤ" localSheetId="2" hidden="1">{"'Sheet1'!$L$16"}</definedName>
    <definedName name="ấSẤ" localSheetId="1" hidden="1">{"'Sheet1'!$L$16"}</definedName>
    <definedName name="ấSẤ" hidden="1">{"'Sheet1'!$L$16"}</definedName>
    <definedName name="ASAS" localSheetId="6" hidden="1">{#N/A,#N/A,FALSE,"단축1";#N/A,#N/A,FALSE,"단축2";#N/A,#N/A,FALSE,"단축3";#N/A,#N/A,FALSE,"장축";#N/A,#N/A,FALSE,"4WD"}</definedName>
    <definedName name="ASAS" localSheetId="2" hidden="1">{#N/A,#N/A,FALSE,"단축1";#N/A,#N/A,FALSE,"단축2";#N/A,#N/A,FALSE,"단축3";#N/A,#N/A,FALSE,"장축";#N/A,#N/A,FALSE,"4WD"}</definedName>
    <definedName name="ASAS" localSheetId="1" hidden="1">{#N/A,#N/A,FALSE,"단축1";#N/A,#N/A,FALSE,"단축2";#N/A,#N/A,FALSE,"단축3";#N/A,#N/A,FALSE,"장축";#N/A,#N/A,FALSE,"4WD"}</definedName>
    <definedName name="ASAS" hidden="1">{#N/A,#N/A,FALSE,"단축1";#N/A,#N/A,FALSE,"단축2";#N/A,#N/A,FALSE,"단축3";#N/A,#N/A,FALSE,"장축";#N/A,#N/A,FALSE,"4WD"}</definedName>
    <definedName name="âsasasa" localSheetId="1" hidden="1">#REF!</definedName>
    <definedName name="âsasasa" hidden="1">#REF!</definedName>
    <definedName name="asasasws" localSheetId="6" hidden="1">{#N/A,#N/A,FALSE,"단축1";#N/A,#N/A,FALSE,"단축2";#N/A,#N/A,FALSE,"단축3";#N/A,#N/A,FALSE,"장축";#N/A,#N/A,FALSE,"4WD"}</definedName>
    <definedName name="asasasws" localSheetId="2" hidden="1">{#N/A,#N/A,FALSE,"단축1";#N/A,#N/A,FALSE,"단축2";#N/A,#N/A,FALSE,"단축3";#N/A,#N/A,FALSE,"장축";#N/A,#N/A,FALSE,"4WD"}</definedName>
    <definedName name="asasasws" localSheetId="1" hidden="1">{#N/A,#N/A,FALSE,"단축1";#N/A,#N/A,FALSE,"단축2";#N/A,#N/A,FALSE,"단축3";#N/A,#N/A,FALSE,"장축";#N/A,#N/A,FALSE,"4WD"}</definedName>
    <definedName name="asasasws" hidden="1">{#N/A,#N/A,FALSE,"단축1";#N/A,#N/A,FALSE,"단축2";#N/A,#N/A,FALSE,"단축3";#N/A,#N/A,FALSE,"장축";#N/A,#N/A,FALSE,"4WD"}</definedName>
    <definedName name="asaSDADSADFS" localSheetId="6" hidden="1">{#N/A,#N/A,FALSE,"단축1";#N/A,#N/A,FALSE,"단축2";#N/A,#N/A,FALSE,"단축3";#N/A,#N/A,FALSE,"장축";#N/A,#N/A,FALSE,"4WD"}</definedName>
    <definedName name="asaSDADSADFS" localSheetId="2" hidden="1">{#N/A,#N/A,FALSE,"단축1";#N/A,#N/A,FALSE,"단축2";#N/A,#N/A,FALSE,"단축3";#N/A,#N/A,FALSE,"장축";#N/A,#N/A,FALSE,"4WD"}</definedName>
    <definedName name="asaSDADSADFS" localSheetId="1" hidden="1">{#N/A,#N/A,FALSE,"단축1";#N/A,#N/A,FALSE,"단축2";#N/A,#N/A,FALSE,"단축3";#N/A,#N/A,FALSE,"장축";#N/A,#N/A,FALSE,"4WD"}</definedName>
    <definedName name="asaSDADSADFS" hidden="1">{#N/A,#N/A,FALSE,"단축1";#N/A,#N/A,FALSE,"단축2";#N/A,#N/A,FALSE,"단축3";#N/A,#N/A,FALSE,"장축";#N/A,#N/A,FALSE,"4WD"}</definedName>
    <definedName name="ASD" localSheetId="1">#REF!</definedName>
    <definedName name="ASD">#REF!</definedName>
    <definedName name="ASDAs" localSheetId="1" hidden="1">#REF!</definedName>
    <definedName name="ASDAs" hidden="1">#REF!</definedName>
    <definedName name="ASDF" localSheetId="6" hidden="1">{#N/A,#N/A,FALSE,"단축1";#N/A,#N/A,FALSE,"단축2";#N/A,#N/A,FALSE,"단축3";#N/A,#N/A,FALSE,"장축";#N/A,#N/A,FALSE,"4WD"}</definedName>
    <definedName name="ASDF" localSheetId="2" hidden="1">{#N/A,#N/A,FALSE,"단축1";#N/A,#N/A,FALSE,"단축2";#N/A,#N/A,FALSE,"단축3";#N/A,#N/A,FALSE,"장축";#N/A,#N/A,FALSE,"4WD"}</definedName>
    <definedName name="ASDF" localSheetId="1" hidden="1">{#N/A,#N/A,FALSE,"단축1";#N/A,#N/A,FALSE,"단축2";#N/A,#N/A,FALSE,"단축3";#N/A,#N/A,FALSE,"장축";#N/A,#N/A,FALSE,"4WD"}</definedName>
    <definedName name="ASDF" hidden="1">{#N/A,#N/A,FALSE,"단축1";#N/A,#N/A,FALSE,"단축2";#N/A,#N/A,FALSE,"단축3";#N/A,#N/A,FALSE,"장축";#N/A,#N/A,FALSE,"4WD"}</definedName>
    <definedName name="ASDFASDFADF" localSheetId="6" hidden="1">{"'Sheet1'!$A$211:$M$235"}</definedName>
    <definedName name="ASDFASDFADF" localSheetId="2" hidden="1">{"'Sheet1'!$A$211:$M$235"}</definedName>
    <definedName name="ASDFASDFADF" localSheetId="1" hidden="1">{"'Sheet1'!$A$211:$M$235"}</definedName>
    <definedName name="ASDFASDFADF" hidden="1">{"'Sheet1'!$A$211:$M$235"}</definedName>
    <definedName name="ASDFF" localSheetId="6" hidden="1">{#N/A,#N/A,FALSE,"표지";#N/A,#N/A,FALSE,"전제";#N/A,#N/A,FALSE,"손익-자 (2)";#N/A,#N/A,FALSE,"손익-자";#N/A,#N/A,FALSE,"손익-마 (2)";#N/A,#N/A,FALSE,"손익-마";#N/A,#N/A,FALSE,"총손최종"}</definedName>
    <definedName name="ASDFF" localSheetId="2" hidden="1">{#N/A,#N/A,FALSE,"표지";#N/A,#N/A,FALSE,"전제";#N/A,#N/A,FALSE,"손익-자 (2)";#N/A,#N/A,FALSE,"손익-자";#N/A,#N/A,FALSE,"손익-마 (2)";#N/A,#N/A,FALSE,"손익-마";#N/A,#N/A,FALSE,"총손최종"}</definedName>
    <definedName name="ASDFF" localSheetId="1"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Eewqewq" localSheetId="1" hidden="1">#REF!</definedName>
    <definedName name="aSEewqewq" hidden="1">#REF!</definedName>
    <definedName name="assa">#N/A</definedName>
    <definedName name="AsSDADSADASD" localSheetId="6" hidden="1">{"'Sheet1'!$L$16"}</definedName>
    <definedName name="AsSDADSADASD" localSheetId="2" hidden="1">{"'Sheet1'!$L$16"}</definedName>
    <definedName name="AsSDADSADASD" localSheetId="1" hidden="1">{"'Sheet1'!$L$16"}</definedName>
    <definedName name="AsSDADSADASD" hidden="1">{"'Sheet1'!$L$16"}</definedName>
    <definedName name="assdewdwe" localSheetId="6" hidden="1">{#N/A,#N/A,FALSE,"단축1";#N/A,#N/A,FALSE,"단축2";#N/A,#N/A,FALSE,"단축3";#N/A,#N/A,FALSE,"장축";#N/A,#N/A,FALSE,"4WD"}</definedName>
    <definedName name="assdewdwe" localSheetId="2" hidden="1">{#N/A,#N/A,FALSE,"단축1";#N/A,#N/A,FALSE,"단축2";#N/A,#N/A,FALSE,"단축3";#N/A,#N/A,FALSE,"장축";#N/A,#N/A,FALSE,"4WD"}</definedName>
    <definedName name="assdewdwe" localSheetId="1" hidden="1">{#N/A,#N/A,FALSE,"단축1";#N/A,#N/A,FALSE,"단축2";#N/A,#N/A,FALSE,"단축3";#N/A,#N/A,FALSE,"장축";#N/A,#N/A,FALSE,"4WD"}</definedName>
    <definedName name="assdewdwe" hidden="1">{#N/A,#N/A,FALSE,"단축1";#N/A,#N/A,FALSE,"단축2";#N/A,#N/A,FALSE,"단축3";#N/A,#N/A,FALSE,"장축";#N/A,#N/A,FALSE,"4WD"}</definedName>
    <definedName name="asss" localSheetId="6" hidden="1">{"'Sheet1'!$L$16"}</definedName>
    <definedName name="asss" localSheetId="2" hidden="1">{"'Sheet1'!$L$16"}</definedName>
    <definedName name="asss" localSheetId="1" hidden="1">{"'Sheet1'!$L$16"}</definedName>
    <definedName name="asss" hidden="1">{"'Sheet1'!$L$16"}</definedName>
    <definedName name="ASSU">#N/A</definedName>
    <definedName name="ASSY" localSheetId="6" hidden="1">{#N/A,#N/A,FALSE,"단축1";#N/A,#N/A,FALSE,"단축2";#N/A,#N/A,FALSE,"단축3";#N/A,#N/A,FALSE,"장축";#N/A,#N/A,FALSE,"4WD"}</definedName>
    <definedName name="ASSY" localSheetId="2" hidden="1">{#N/A,#N/A,FALSE,"단축1";#N/A,#N/A,FALSE,"단축2";#N/A,#N/A,FALSE,"단축3";#N/A,#N/A,FALSE,"장축";#N/A,#N/A,FALSE,"4WD"}</definedName>
    <definedName name="ASSY" localSheetId="1" hidden="1">{#N/A,#N/A,FALSE,"단축1";#N/A,#N/A,FALSE,"단축2";#N/A,#N/A,FALSE,"단축3";#N/A,#N/A,FALSE,"장축";#N/A,#N/A,FALSE,"4WD"}</definedName>
    <definedName name="ASSY" hidden="1">{#N/A,#N/A,FALSE,"단축1";#N/A,#N/A,FALSE,"단축2";#N/A,#N/A,FALSE,"단축3";#N/A,#N/A,FALSE,"장축";#N/A,#N/A,FALSE,"4WD"}</definedName>
    <definedName name="ATP" localSheetId="6">#REF!</definedName>
    <definedName name="ATP" localSheetId="5">#REF!</definedName>
    <definedName name="ATP" localSheetId="2">#REF!</definedName>
    <definedName name="ATP" localSheetId="1">#REF!</definedName>
    <definedName name="ATP">#REF!</definedName>
    <definedName name="ATRAM" localSheetId="1">#REF!</definedName>
    <definedName name="ATRAM">#REF!</definedName>
    <definedName name="AT대수" localSheetId="6">#REF!</definedName>
    <definedName name="AT대수" localSheetId="0">#REF!</definedName>
    <definedName name="AT대수" localSheetId="5">#REF!</definedName>
    <definedName name="AT대수" localSheetId="2">#REF!</definedName>
    <definedName name="AT대수" localSheetId="1">#REF!</definedName>
    <definedName name="AT대수">#REF!</definedName>
    <definedName name="AÙ" localSheetId="1">#REF!</definedName>
    <definedName name="AÙ">#REF!</definedName>
    <definedName name="auto">#N/A</definedName>
    <definedName name="AUTOEXEC" localSheetId="1">#REF!</definedName>
    <definedName name="AUTOEXEC">#REF!</definedName>
    <definedName name="AV" localSheetId="6" hidden="1">{#N/A,#N/A,FALSE,"단축1";#N/A,#N/A,FALSE,"단축2";#N/A,#N/A,FALSE,"단축3";#N/A,#N/A,FALSE,"장축";#N/A,#N/A,FALSE,"4WD"}</definedName>
    <definedName name="AV" localSheetId="2" hidden="1">{#N/A,#N/A,FALSE,"단축1";#N/A,#N/A,FALSE,"단축2";#N/A,#N/A,FALSE,"단축3";#N/A,#N/A,FALSE,"장축";#N/A,#N/A,FALSE,"4WD"}</definedName>
    <definedName name="AV" localSheetId="1" hidden="1">{#N/A,#N/A,FALSE,"단축1";#N/A,#N/A,FALSE,"단축2";#N/A,#N/A,FALSE,"단축3";#N/A,#N/A,FALSE,"장축";#N/A,#N/A,FALSE,"4WD"}</definedName>
    <definedName name="AV" hidden="1">{#N/A,#N/A,FALSE,"단축1";#N/A,#N/A,FALSE,"단축2";#N/A,#N/A,FALSE,"단축3";#N/A,#N/A,FALSE,"장축";#N/A,#N/A,FALSE,"4WD"}</definedName>
    <definedName name="avl" localSheetId="1">#REF!</definedName>
    <definedName name="avl">#REF!</definedName>
    <definedName name="AX" localSheetId="6" hidden="1">{#N/A,#N/A,FALSE,"단축1";#N/A,#N/A,FALSE,"단축2";#N/A,#N/A,FALSE,"단축3";#N/A,#N/A,FALSE,"장축";#N/A,#N/A,FALSE,"4WD"}</definedName>
    <definedName name="AX" localSheetId="2" hidden="1">{#N/A,#N/A,FALSE,"단축1";#N/A,#N/A,FALSE,"단축2";#N/A,#N/A,FALSE,"단축3";#N/A,#N/A,FALSE,"장축";#N/A,#N/A,FALSE,"4WD"}</definedName>
    <definedName name="AX" localSheetId="1" hidden="1">{#N/A,#N/A,FALSE,"단축1";#N/A,#N/A,FALSE,"단축2";#N/A,#N/A,FALSE,"단축3";#N/A,#N/A,FALSE,"장축";#N/A,#N/A,FALSE,"4WD"}</definedName>
    <definedName name="AX" hidden="1">{#N/A,#N/A,FALSE,"단축1";#N/A,#N/A,FALSE,"단축2";#N/A,#N/A,FALSE,"단축3";#N/A,#N/A,FALSE,"장축";#N/A,#N/A,FALSE,"4WD"}</definedName>
    <definedName name="AZ" localSheetId="1">#REF!</definedName>
    <definedName name="AZ">#REF!</definedName>
    <definedName name="B" localSheetId="1">#REF!</definedName>
    <definedName name="B">#REF!</definedName>
    <definedName name="B.4" localSheetId="1">#REF!</definedName>
    <definedName name="B.4">#REF!</definedName>
    <definedName name="B.5" localSheetId="1">#REF!</definedName>
    <definedName name="B.5">#REF!</definedName>
    <definedName name="B.6" localSheetId="1">#REF!</definedName>
    <definedName name="B.6">#REF!</definedName>
    <definedName name="B.7" localSheetId="1">#REF!</definedName>
    <definedName name="B.7">#REF!</definedName>
    <definedName name="b.8" localSheetId="1">#REF!</definedName>
    <definedName name="b.8">#REF!</definedName>
    <definedName name="b.9" localSheetId="1">#REF!</definedName>
    <definedName name="b.9">#REF!</definedName>
    <definedName name="b_1" localSheetId="1">#REF!</definedName>
    <definedName name="b_1">#REF!</definedName>
    <definedName name="b_2" localSheetId="1">#REF!</definedName>
    <definedName name="b_2">#REF!</definedName>
    <definedName name="b_240" localSheetId="1">#REF!</definedName>
    <definedName name="b_240">#REF!</definedName>
    <definedName name="b_280" localSheetId="1">#REF!</definedName>
    <definedName name="b_280">#REF!</definedName>
    <definedName name="b_3" localSheetId="1">#REF!</definedName>
    <definedName name="b_3">#REF!</definedName>
    <definedName name="b_320" localSheetId="1">#REF!</definedName>
    <definedName name="b_320">#REF!</definedName>
    <definedName name="b_4" localSheetId="1">#REF!</definedName>
    <definedName name="b_4">#REF!</definedName>
    <definedName name="b_5" localSheetId="1">#REF!</definedName>
    <definedName name="b_5">#REF!</definedName>
    <definedName name="b_6" localSheetId="1">#REF!</definedName>
    <definedName name="b_6">#REF!</definedName>
    <definedName name="B_Isc" localSheetId="1">#REF!</definedName>
    <definedName name="B_Isc">#REF!</definedName>
    <definedName name="B_ng_dÝnh">#REF!</definedName>
    <definedName name="B_tinh" localSheetId="1">#REF!</definedName>
    <definedName name="B_tinh">#REF!</definedName>
    <definedName name="b1_">#REF!</definedName>
    <definedName name="b2_">#REF!</definedName>
    <definedName name="b23RTDKDK" localSheetId="1">#REF!</definedName>
    <definedName name="b23RTDKDK">#REF!</definedName>
    <definedName name="b3_">#REF!</definedName>
    <definedName name="b4_">#REF!</definedName>
    <definedName name="ba" localSheetId="0">#REF!</definedName>
    <definedName name="ba" localSheetId="5">#REF!</definedName>
    <definedName name="ba" localSheetId="2">#REF!</definedName>
    <definedName name="ba" localSheetId="1">#REF!</definedName>
    <definedName name="ba">#REF!</definedName>
    <definedName name="baba">#REF!</definedName>
    <definedName name="BAMUA1" localSheetId="1">#REF!</definedName>
    <definedName name="BAMUA1">#REF!</definedName>
    <definedName name="BAMUA2" localSheetId="1">#REF!</definedName>
    <definedName name="BAMUA2">#REF!</definedName>
    <definedName name="BAN" localSheetId="0">#REF!</definedName>
    <definedName name="BAN" localSheetId="5">#REF!</definedName>
    <definedName name="BAN" localSheetId="2">#REF!</definedName>
    <definedName name="BAN" localSheetId="1">#REF!</definedName>
    <definedName name="BAN">#REF!</definedName>
    <definedName name="bang" localSheetId="6" hidden="1">{"PLCustom",#N/A,FALSE,"P&amp;L summary"}</definedName>
    <definedName name="bang" localSheetId="2" hidden="1">{"PLCustom",#N/A,FALSE,"P&amp;L summary"}</definedName>
    <definedName name="bang" localSheetId="1" hidden="1">{"PLCustom",#N/A,FALSE,"P&amp;L summary"}</definedName>
    <definedName name="bang" hidden="1">{"PLCustom",#N/A,FALSE,"P&amp;L summary"}</definedName>
    <definedName name="Bang_cly" localSheetId="1">#REF!</definedName>
    <definedName name="Bang_cly">#REF!</definedName>
    <definedName name="Bang_CVC" localSheetId="1">#REF!</definedName>
    <definedName name="Bang_CVC">#REF!</definedName>
    <definedName name="bang_gia" localSheetId="0">#REF!</definedName>
    <definedName name="bang_gia" localSheetId="5">#REF!</definedName>
    <definedName name="bang_gia" localSheetId="2">#REF!</definedName>
    <definedName name="bang_gia" localSheetId="1">#REF!</definedName>
    <definedName name="bang_gia">#REF!</definedName>
    <definedName name="Bang_ke">THUCHI!$E$3:$U$3</definedName>
    <definedName name="Bang_travl" localSheetId="2">#REF!</definedName>
    <definedName name="Bang_travl" localSheetId="1">#REF!</definedName>
    <definedName name="Bang_travl">#REF!</definedName>
    <definedName name="bang1" localSheetId="0">#REF!</definedName>
    <definedName name="bang1" localSheetId="5">#REF!</definedName>
    <definedName name="bang1" localSheetId="2">#REF!</definedName>
    <definedName name="bang1" localSheetId="1">#REF!</definedName>
    <definedName name="bang1">#REF!</definedName>
    <definedName name="bang2" localSheetId="0">#REF!</definedName>
    <definedName name="bang2" localSheetId="5">#REF!</definedName>
    <definedName name="bang2" localSheetId="2">#REF!</definedName>
    <definedName name="bang2" localSheetId="1">#REF!</definedName>
    <definedName name="bang2">#REF!</definedName>
    <definedName name="bang3" localSheetId="0">#REF!</definedName>
    <definedName name="bang3" localSheetId="5">#REF!</definedName>
    <definedName name="bang3" localSheetId="2">#REF!</definedName>
    <definedName name="bang3" localSheetId="1">#REF!</definedName>
    <definedName name="bang3">#REF!</definedName>
    <definedName name="bang4" localSheetId="0">#REF!</definedName>
    <definedName name="bang4" localSheetId="5">#REF!</definedName>
    <definedName name="bang4" localSheetId="2">#REF!</definedName>
    <definedName name="bang4" localSheetId="1">#REF!</definedName>
    <definedName name="bang4">#REF!</definedName>
    <definedName name="bang5" localSheetId="0">#REF!</definedName>
    <definedName name="bang5" localSheetId="5">#REF!</definedName>
    <definedName name="bang5" localSheetId="2">#REF!</definedName>
    <definedName name="bang5" localSheetId="1">#REF!</definedName>
    <definedName name="bang5">#REF!</definedName>
    <definedName name="bang6" localSheetId="0">#REF!</definedName>
    <definedName name="bang6" localSheetId="5">#REF!</definedName>
    <definedName name="bang6" localSheetId="2">#REF!</definedName>
    <definedName name="bang6" localSheetId="1">#REF!</definedName>
    <definedName name="bang6">#REF!</definedName>
    <definedName name="bangcap">#REF!</definedName>
    <definedName name="bangchu" localSheetId="0">#REF!</definedName>
    <definedName name="bangchu" localSheetId="5">#REF!</definedName>
    <definedName name="bangchu" localSheetId="2">#REF!</definedName>
    <definedName name="bangchu" localSheetId="1">#REF!</definedName>
    <definedName name="bangchu">#REF!</definedName>
    <definedName name="BangCong_HoTen" localSheetId="1">#REF!</definedName>
    <definedName name="BangCong_HoTen">#REF!</definedName>
    <definedName name="BangCong_MNV" localSheetId="1">#REF!</definedName>
    <definedName name="BangCong_MNV">#REF!</definedName>
    <definedName name="bangdo" localSheetId="1">#REF!</definedName>
    <definedName name="bangdo">#REF!</definedName>
    <definedName name="BANGLUONG" localSheetId="1">#REF!</definedName>
    <definedName name="BANGLUONG">#REF!</definedName>
    <definedName name="BANGOC" localSheetId="6">#REF!</definedName>
    <definedName name="BANGOC" localSheetId="5">#REF!</definedName>
    <definedName name="BANGOC" localSheetId="2">#REF!</definedName>
    <definedName name="BANGOC" localSheetId="1">#REF!</definedName>
    <definedName name="BANGOC" localSheetId="3">#REF!</definedName>
    <definedName name="BANGOC">#REF!</definedName>
    <definedName name="bangtinh" localSheetId="0">#REF!</definedName>
    <definedName name="bangtinh" localSheetId="5">#REF!</definedName>
    <definedName name="bangtinh" localSheetId="2">#REF!</definedName>
    <definedName name="bangtinh" localSheetId="1">#REF!</definedName>
    <definedName name="bangtinh">#REF!</definedName>
    <definedName name="banhbo" localSheetId="1">#REF!</definedName>
    <definedName name="banhbo">#REF!</definedName>
    <definedName name="banhmi" localSheetId="1">#REF!</definedName>
    <definedName name="banhmi">#REF!</definedName>
    <definedName name="Banhtuoi" localSheetId="1">#REF!</definedName>
    <definedName name="Banhtuoi">#REF!</definedName>
    <definedName name="Bank_CHRG" localSheetId="1">#REF!</definedName>
    <definedName name="Bank_CHRG">#REF!</definedName>
    <definedName name="banQL" localSheetId="6" hidden="1">{"'Sheet1'!$L$16"}</definedName>
    <definedName name="banQL" localSheetId="2" hidden="1">{"'Sheet1'!$L$16"}</definedName>
    <definedName name="banQL" localSheetId="1" hidden="1">{"'Sheet1'!$L$16"}</definedName>
    <definedName name="banQL" hidden="1">{"'Sheet1'!$L$16"}</definedName>
    <definedName name="baocao" localSheetId="5">#REF!</definedName>
    <definedName name="baocao" localSheetId="2">#REF!</definedName>
    <definedName name="baocao" localSheetId="1">#REF!</definedName>
    <definedName name="baocao">#REF!</definedName>
    <definedName name="BarData" localSheetId="0">#REF!</definedName>
    <definedName name="BarData" localSheetId="5">#REF!</definedName>
    <definedName name="BarData" localSheetId="2">#REF!</definedName>
    <definedName name="BarData" localSheetId="1">#REF!</definedName>
    <definedName name="BarData">#REF!</definedName>
    <definedName name="BB" localSheetId="0">#REF!</definedName>
    <definedName name="BB" localSheetId="5">#REF!</definedName>
    <definedName name="BB" localSheetId="2">#REF!</definedName>
    <definedName name="BB" localSheetId="1">#REF!</definedName>
    <definedName name="BB">#REF!</definedName>
    <definedName name="bbb" localSheetId="1">#REF!</definedName>
    <definedName name="bbb">#REF!</definedName>
    <definedName name="bbbbbbbbbbbbbbbbb" localSheetId="6" hidden="1">#REF!</definedName>
    <definedName name="bbbbbbbbbbbbbbbbb" localSheetId="1" hidden="1">#REF!</definedName>
    <definedName name="bbbbbbbbbbbbbbbbb" localSheetId="3" hidden="1">#REF!</definedName>
    <definedName name="bbbbbbbbbbbbbbbbb" hidden="1">#REF!</definedName>
    <definedName name="BBBG" localSheetId="6" hidden="1">{"'Sheet1'!$L$16"}</definedName>
    <definedName name="BBBG" localSheetId="2" hidden="1">{"'Sheet1'!$L$16"}</definedName>
    <definedName name="BBBG" localSheetId="1" hidden="1">{"'Sheet1'!$L$16"}</definedName>
    <definedName name="BBBG" hidden="1">{"'Sheet1'!$L$16"}</definedName>
    <definedName name="BBHU" localSheetId="1">#REF!</definedName>
    <definedName name="BBHU">#REF!</definedName>
    <definedName name="BBKK" localSheetId="6" hidden="1">{"'Sheet1'!$L$16"}</definedName>
    <definedName name="BBKK" localSheetId="2" hidden="1">{"'Sheet1'!$L$16"}</definedName>
    <definedName name="BBKK" localSheetId="1" hidden="1">{"'Sheet1'!$L$16"}</definedName>
    <definedName name="BBKK" hidden="1">{"'Sheet1'!$L$16"}</definedName>
    <definedName name="BBVBV" localSheetId="6" hidden="1">{#N/A,#N/A,FALSE,"기초1"}</definedName>
    <definedName name="BBVBV" localSheetId="2" hidden="1">{#N/A,#N/A,FALSE,"기초1"}</definedName>
    <definedName name="BBVBV" localSheetId="1" hidden="1">{#N/A,#N/A,FALSE,"기초1"}</definedName>
    <definedName name="BBVBV" hidden="1">{#N/A,#N/A,FALSE,"기초1"}</definedName>
    <definedName name="BCC" localSheetId="6">{"th152.xls"}</definedName>
    <definedName name="BCC" localSheetId="2">{"th152.xls"}</definedName>
    <definedName name="BCC" localSheetId="1">{"th152.xls"}</definedName>
    <definedName name="BCC" localSheetId="3">{"th152.xls"}</definedName>
    <definedName name="BCC">{"th152.xls"}</definedName>
    <definedName name="BCNXT152153">#REF!</definedName>
    <definedName name="BCNXT155156" localSheetId="1">#REF!</definedName>
    <definedName name="BCNXT155156">#REF!</definedName>
    <definedName name="Bcthu" localSheetId="0">#REF!</definedName>
    <definedName name="Bcthu" localSheetId="5">#REF!</definedName>
    <definedName name="Bcthu" localSheetId="2">#REF!</definedName>
    <definedName name="Bcthu" localSheetId="1">#REF!</definedName>
    <definedName name="Bcthu">#REF!</definedName>
    <definedName name="bd" localSheetId="0">#REF!</definedName>
    <definedName name="bd" localSheetId="5">#REF!</definedName>
    <definedName name="bd" localSheetId="2">#REF!</definedName>
    <definedName name="bd" localSheetId="1">#REF!</definedName>
    <definedName name="bd">#REF!</definedName>
    <definedName name="BDAY" localSheetId="1">#REF!</definedName>
    <definedName name="BDAY">#REF!</definedName>
    <definedName name="BDBDB" localSheetId="6" hidden="1">{"'Sheet1'!$L$16"}</definedName>
    <definedName name="BDBDB" localSheetId="2" hidden="1">{"'Sheet1'!$L$16"}</definedName>
    <definedName name="BDBDB" localSheetId="1" hidden="1">{"'Sheet1'!$L$16"}</definedName>
    <definedName name="BDBDB" localSheetId="3" hidden="1">{"'Sheet1'!$L$16"}</definedName>
    <definedName name="BDBDB" hidden="1">{"'Sheet1'!$L$16"}</definedName>
    <definedName name="BDFBF" localSheetId="6" hidden="1">{"'Sheet1'!$L$16"}</definedName>
    <definedName name="BDFBF" localSheetId="2" hidden="1">{"'Sheet1'!$L$16"}</definedName>
    <definedName name="BDFBF" localSheetId="1" hidden="1">{"'Sheet1'!$L$16"}</definedName>
    <definedName name="BDFBF" localSheetId="3" hidden="1">{"'Sheet1'!$L$16"}</definedName>
    <definedName name="BDFBF" hidden="1">{"'Sheet1'!$L$16"}</definedName>
    <definedName name="bdpoint">#REF!</definedName>
    <definedName name="Be_tong_do_tai_cho" localSheetId="0">#REF!</definedName>
    <definedName name="Be_tong_do_tai_cho" localSheetId="5">#REF!</definedName>
    <definedName name="Be_tong_do_tai_cho" localSheetId="2">#REF!</definedName>
    <definedName name="Be_tong_do_tai_cho" localSheetId="1">#REF!</definedName>
    <definedName name="Be_tong_do_tai_cho">#REF!</definedName>
    <definedName name="Be_tong_duc_san" localSheetId="0">#REF!</definedName>
    <definedName name="Be_tong_duc_san" localSheetId="5">#REF!</definedName>
    <definedName name="Be_tong_duc_san" localSheetId="2">#REF!</definedName>
    <definedName name="Be_tong_duc_san" localSheetId="1">#REF!</definedName>
    <definedName name="Be_tong_duc_san">#REF!</definedName>
    <definedName name="begin" localSheetId="0">#REF!</definedName>
    <definedName name="begin" localSheetId="5">#REF!</definedName>
    <definedName name="begin" localSheetId="2">#REF!</definedName>
    <definedName name="begin" localSheetId="1">#REF!</definedName>
    <definedName name="begin">#REF!</definedName>
    <definedName name="bengam" localSheetId="0">#REF!</definedName>
    <definedName name="bengam" localSheetId="5">#REF!</definedName>
    <definedName name="bengam" localSheetId="2">#REF!</definedName>
    <definedName name="bengam" localSheetId="1">#REF!</definedName>
    <definedName name="bengam">#REF!</definedName>
    <definedName name="benuoc" localSheetId="0">#REF!</definedName>
    <definedName name="benuoc" localSheetId="5">#REF!</definedName>
    <definedName name="benuoc" localSheetId="2">#REF!</definedName>
    <definedName name="benuoc" localSheetId="1">#REF!</definedName>
    <definedName name="benuoc">#REF!</definedName>
    <definedName name="beta" localSheetId="0">#REF!</definedName>
    <definedName name="beta" localSheetId="5">#REF!</definedName>
    <definedName name="beta" localSheetId="2">#REF!</definedName>
    <definedName name="beta" localSheetId="1">#REF!</definedName>
    <definedName name="beta">#REF!</definedName>
    <definedName name="betong100">#REF!</definedName>
    <definedName name="BetongM150">#N/A</definedName>
    <definedName name="BetongM200">#N/A</definedName>
    <definedName name="BetongM50">#N/A</definedName>
    <definedName name="Bezugsfeld" localSheetId="1">#REF!</definedName>
    <definedName name="Bezugsfeld">#REF!</definedName>
    <definedName name="BFNGFN" localSheetId="6" hidden="1">{"'Sheet1'!$L$16"}</definedName>
    <definedName name="BFNGFN" localSheetId="2" hidden="1">{"'Sheet1'!$L$16"}</definedName>
    <definedName name="BFNGFN" localSheetId="1" hidden="1">{"'Sheet1'!$L$16"}</definedName>
    <definedName name="BFNGFN" localSheetId="3" hidden="1">{"'Sheet1'!$L$16"}</definedName>
    <definedName name="BFNGFN" hidden="1">{"'Sheet1'!$L$16"}</definedName>
    <definedName name="bg" localSheetId="6" hidden="1">{"'Sheet1'!$L$16"}</definedName>
    <definedName name="bg" localSheetId="2" hidden="1">{"'Sheet1'!$L$16"}</definedName>
    <definedName name="bg" localSheetId="1" hidden="1">{"'Sheet1'!$L$16"}</definedName>
    <definedName name="bg" localSheetId="3"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 localSheetId="1">#REF!</definedName>
    <definedName name="bgia">#REF!</definedName>
    <definedName name="Bgiang" localSheetId="6" hidden="1">{"'Sheet1'!$L$16"}</definedName>
    <definedName name="Bgiang" localSheetId="2" hidden="1">{"'Sheet1'!$L$16"}</definedName>
    <definedName name="Bgiang" localSheetId="1" hidden="1">{"'Sheet1'!$L$16"}</definedName>
    <definedName name="Bgiang" hidden="1">{"'Sheet1'!$L$16"}</definedName>
    <definedName name="BH" localSheetId="0">#REF!</definedName>
    <definedName name="BH" localSheetId="5">#REF!</definedName>
    <definedName name="BH" localSheetId="2">#REF!</definedName>
    <definedName name="BH" localSheetId="1">#REF!</definedName>
    <definedName name="BH">#REF!</definedName>
    <definedName name="bhihi" hidden="1">#REF!</definedName>
    <definedName name="BHNG">#REF!</definedName>
    <definedName name="BHS" localSheetId="1">#REF!</definedName>
    <definedName name="BHS">#REF!</definedName>
    <definedName name="BIENHOA">#REF!</definedName>
    <definedName name="BigSizeLink" localSheetId="1">#REF!</definedName>
    <definedName name="BigSizeLink">#REF!</definedName>
    <definedName name="BINHTHANH1" localSheetId="0">#REF!</definedName>
    <definedName name="BINHTHANH1" localSheetId="5">#REF!</definedName>
    <definedName name="BINHTHANH1" localSheetId="2">#REF!</definedName>
    <definedName name="BINHTHANH1" localSheetId="1">#REF!</definedName>
    <definedName name="BINHTHANH1">#REF!</definedName>
    <definedName name="BINHTHANH2" localSheetId="0">#REF!</definedName>
    <definedName name="BINHTHANH2" localSheetId="5">#REF!</definedName>
    <definedName name="BINHTHANH2" localSheetId="2">#REF!</definedName>
    <definedName name="BINHTHANH2" localSheetId="1">#REF!</definedName>
    <definedName name="BINHTHANH2">#REF!</definedName>
    <definedName name="Bitum">#REF!</definedName>
    <definedName name="bjklfs" hidden="1">#REF!</definedName>
    <definedName name="BKE" localSheetId="1">#REF!</definedName>
    <definedName name="BKE">#REF!</definedName>
    <definedName name="bkx_makhach" localSheetId="1">#REF!</definedName>
    <definedName name="bkx_makhach">#REF!</definedName>
    <definedName name="bkx_mavattu" localSheetId="1">#REF!</definedName>
    <definedName name="bkx_mavattu">#REF!</definedName>
    <definedName name="bkx_soluong" localSheetId="1">#REF!</definedName>
    <definedName name="bkx_soluong">#REF!</definedName>
    <definedName name="bkx_thanhtien" localSheetId="1">#REF!</definedName>
    <definedName name="bkx_thanhtien">#REF!</definedName>
    <definedName name="bl" localSheetId="1">#REF!</definedName>
    <definedName name="bl" localSheetId="3">#REF!</definedName>
    <definedName name="bl">#REF!</definedName>
    <definedName name="blang" localSheetId="0">#REF!</definedName>
    <definedName name="blang" localSheetId="5">#REF!</definedName>
    <definedName name="blang" localSheetId="2">#REF!</definedName>
    <definedName name="blang" localSheetId="1">#REF!</definedName>
    <definedName name="blang">#REF!</definedName>
    <definedName name="blkh" localSheetId="1">#REF!</definedName>
    <definedName name="blkh">#REF!</definedName>
    <definedName name="blkh1" localSheetId="1">#REF!</definedName>
    <definedName name="blkh1">#REF!</definedName>
    <definedName name="BLNK공정" localSheetId="1">#REF!</definedName>
    <definedName name="BLNK공정">#REF!</definedName>
    <definedName name="BLOCK1" localSheetId="0">#REF!</definedName>
    <definedName name="BLOCK1" localSheetId="5">#REF!</definedName>
    <definedName name="BLOCK1" localSheetId="2">#REF!</definedName>
    <definedName name="BLOCK1" localSheetId="1">#REF!</definedName>
    <definedName name="BLOCK1">#REF!</definedName>
    <definedName name="BLOCK2" localSheetId="0">#REF!</definedName>
    <definedName name="BLOCK2" localSheetId="5">#REF!</definedName>
    <definedName name="BLOCK2" localSheetId="2">#REF!</definedName>
    <definedName name="BLOCK2" localSheetId="1">#REF!</definedName>
    <definedName name="BLOCK2">#REF!</definedName>
    <definedName name="BLOCK3" localSheetId="0">#REF!</definedName>
    <definedName name="BLOCK3" localSheetId="5">#REF!</definedName>
    <definedName name="BLOCK3" localSheetId="2">#REF!</definedName>
    <definedName name="BLOCK3" localSheetId="1">#REF!</definedName>
    <definedName name="BLOCK3">#REF!</definedName>
    <definedName name="blong" localSheetId="0">#REF!</definedName>
    <definedName name="blong" localSheetId="5">#REF!</definedName>
    <definedName name="blong" localSheetId="2">#REF!</definedName>
    <definedName name="blong" localSheetId="1">#REF!</definedName>
    <definedName name="blong">#REF!</definedName>
    <definedName name="blop">#N/A</definedName>
    <definedName name="bmb" localSheetId="1">#REF!</definedName>
    <definedName name="bmb">#REF!</definedName>
    <definedName name="bn" localSheetId="6" hidden="1">{"'Sheet1'!$L$16"}</definedName>
    <definedName name="bn" localSheetId="0" hidden="1">{"'Sheet1'!$L$16"}</definedName>
    <definedName name="bn" localSheetId="5" hidden="1">{"'Sheet1'!$L$16"}</definedName>
    <definedName name="bn" localSheetId="2" hidden="1">{"'Sheet1'!$L$16"}</definedName>
    <definedName name="bn" localSheetId="1" hidden="1">{"'Sheet1'!$L$16"}</definedName>
    <definedName name="bn" localSheetId="3" hidden="1">{"'Sheet1'!$L$16"}</definedName>
    <definedName name="bn" localSheetId="4" hidden="1">{"'Sheet1'!$L$16"}</definedName>
    <definedName name="bn" hidden="1">{"'Sheet1'!$L$16"}</definedName>
    <definedName name="bnc">#REF!</definedName>
    <definedName name="BNDFBNDF" localSheetId="6" hidden="1">{"'Sheet1'!$L$16"}</definedName>
    <definedName name="BNDFBNDF" localSheetId="2" hidden="1">{"'Sheet1'!$L$16"}</definedName>
    <definedName name="BNDFBNDF" localSheetId="1" hidden="1">{"'Sheet1'!$L$16"}</definedName>
    <definedName name="BNDFBNDF" localSheetId="3" hidden="1">{"'Sheet1'!$L$16"}</definedName>
    <definedName name="BNDFBNDF" hidden="1">{"'Sheet1'!$L$16"}</definedName>
    <definedName name="BNHGYTW">#REF!</definedName>
    <definedName name="BNO">#REF!</definedName>
    <definedName name="BODY">#N/A</definedName>
    <definedName name="BOM">#REF!</definedName>
    <definedName name="bon" localSheetId="2">#REF!,#REF!,#REF!,#REF!,#REF!</definedName>
    <definedName name="bon" localSheetId="1">#REF!,#REF!,#REF!,#REF!,#REF!</definedName>
    <definedName name="bon">#REF!,#REF!,#REF!,#REF!,#REF!</definedName>
    <definedName name="bông" localSheetId="1">#REF!</definedName>
    <definedName name="bông">#REF!</definedName>
    <definedName name="Book2" localSheetId="2">#REF!</definedName>
    <definedName name="Book2" localSheetId="1">#REF!</definedName>
    <definedName name="Book2">#REF!</definedName>
    <definedName name="BOQ" localSheetId="0">#REF!</definedName>
    <definedName name="BOQ" localSheetId="5">#REF!</definedName>
    <definedName name="BOQ" localSheetId="2">#REF!</definedName>
    <definedName name="BOQ" localSheetId="1">#REF!</definedName>
    <definedName name="BOQ">#REF!</definedName>
    <definedName name="bp" localSheetId="0">#REF!</definedName>
    <definedName name="bp" localSheetId="5">#REF!</definedName>
    <definedName name="bp" localSheetId="2">#REF!</definedName>
    <definedName name="bp" localSheetId="1">#REF!</definedName>
    <definedName name="bp">#REF!</definedName>
    <definedName name="BQLTB" localSheetId="1">#REF!</definedName>
    <definedName name="BQLTB">#REF!</definedName>
    <definedName name="BQLXL" localSheetId="1">#REF!</definedName>
    <definedName name="BQLXL">#REF!</definedName>
    <definedName name="Broker_Rate" localSheetId="1">#REF!</definedName>
    <definedName name="Broker_Rate">#REF!</definedName>
    <definedName name="bRTDKDK" localSheetId="1">#REF!</definedName>
    <definedName name="bRTDKDK">#REF!</definedName>
    <definedName name="brush" localSheetId="1">#REF!</definedName>
    <definedName name="brush">#REF!</definedName>
    <definedName name="bs" localSheetId="0">#REF!</definedName>
    <definedName name="bs" localSheetId="5">#REF!</definedName>
    <definedName name="bs" localSheetId="2">#REF!</definedName>
    <definedName name="bs" localSheetId="1">#REF!</definedName>
    <definedName name="bs">#REF!</definedName>
    <definedName name="bsndsaf" localSheetId="1" hidden="1">#REF!</definedName>
    <definedName name="bsndsaf" hidden="1">#REF!</definedName>
    <definedName name="bson" localSheetId="0">#REF!</definedName>
    <definedName name="bson" localSheetId="5">#REF!</definedName>
    <definedName name="bson" localSheetId="2">#REF!</definedName>
    <definedName name="bson" localSheetId="1">#REF!</definedName>
    <definedName name="bson">#REF!</definedName>
    <definedName name="bsxasxas" localSheetId="6" hidden="1">{"'Sheet1'!$L$16"}</definedName>
    <definedName name="bsxasxas" localSheetId="2" hidden="1">{"'Sheet1'!$L$16"}</definedName>
    <definedName name="bsxasxas" localSheetId="1" hidden="1">{"'Sheet1'!$L$16"}</definedName>
    <definedName name="bsxasxas" hidden="1">{"'Sheet1'!$L$16"}</definedName>
    <definedName name="bt" localSheetId="0">#REF!</definedName>
    <definedName name="bt" localSheetId="5">#REF!</definedName>
    <definedName name="bt" localSheetId="2">#REF!</definedName>
    <definedName name="bt" localSheetId="1">#REF!</definedName>
    <definedName name="bt">#REF!</definedName>
    <definedName name="BT_125" localSheetId="0">#REF!</definedName>
    <definedName name="BT_125" localSheetId="5">#REF!</definedName>
    <definedName name="BT_125" localSheetId="2">#REF!</definedName>
    <definedName name="BT_125" localSheetId="1">#REF!</definedName>
    <definedName name="BT_125">#REF!</definedName>
    <definedName name="BT200_50" localSheetId="0">#REF!</definedName>
    <definedName name="BT200_50" localSheetId="5">#REF!</definedName>
    <definedName name="BT200_50" localSheetId="2">#REF!</definedName>
    <definedName name="BT200_50" localSheetId="1">#REF!</definedName>
    <definedName name="BT200_50">#REF!</definedName>
    <definedName name="BTÂ" localSheetId="0">#REF!</definedName>
    <definedName name="BTÂ" localSheetId="5">#REF!</definedName>
    <definedName name="BTÂ" localSheetId="2">#REF!</definedName>
    <definedName name="BTÂ" localSheetId="1">#REF!</definedName>
    <definedName name="BTÂ">#REF!</definedName>
    <definedName name="btai">#REF!</definedName>
    <definedName name="btchiuaxitm300" localSheetId="0">#REF!</definedName>
    <definedName name="btchiuaxitm300" localSheetId="5">#REF!</definedName>
    <definedName name="btchiuaxitm300" localSheetId="2">#REF!</definedName>
    <definedName name="btchiuaxitm300" localSheetId="1">#REF!</definedName>
    <definedName name="btchiuaxitm300">#REF!</definedName>
    <definedName name="BTchiuaxm200" localSheetId="0">#REF!</definedName>
    <definedName name="BTchiuaxm200" localSheetId="5">#REF!</definedName>
    <definedName name="BTchiuaxm200" localSheetId="2">#REF!</definedName>
    <definedName name="BTchiuaxm200" localSheetId="1">#REF!</definedName>
    <definedName name="BTchiuaxm200">#REF!</definedName>
    <definedName name="btcocM400" localSheetId="0">#REF!</definedName>
    <definedName name="btcocM400" localSheetId="5">#REF!</definedName>
    <definedName name="btcocM400" localSheetId="2">#REF!</definedName>
    <definedName name="btcocM400" localSheetId="1">#REF!</definedName>
    <definedName name="btcocM400">#REF!</definedName>
    <definedName name="btct">#N/A</definedName>
    <definedName name="btgdt0405" localSheetId="1">#REF!</definedName>
    <definedName name="btgdt0405">#REF!</definedName>
    <definedName name="btham" localSheetId="0">#REF!</definedName>
    <definedName name="btham" localSheetId="5">#REF!</definedName>
    <definedName name="btham" localSheetId="2">#REF!</definedName>
    <definedName name="btham" localSheetId="1">#REF!</definedName>
    <definedName name="btham">#REF!</definedName>
    <definedName name="btl" localSheetId="6" hidden="1">{"'Sheet1'!$L$16"}</definedName>
    <definedName name="btl" localSheetId="2" hidden="1">{"'Sheet1'!$L$16"}</definedName>
    <definedName name="btl" localSheetId="1" hidden="1">{"'Sheet1'!$L$16"}</definedName>
    <definedName name="btl" hidden="1">{"'Sheet1'!$L$16"}</definedName>
    <definedName name="BTlotm100" localSheetId="0">#REF!</definedName>
    <definedName name="BTlotm100" localSheetId="5">#REF!</definedName>
    <definedName name="BTlotm100" localSheetId="2">#REF!</definedName>
    <definedName name="BTlotm100" localSheetId="1">#REF!</definedName>
    <definedName name="BTlotm100">#REF!</definedName>
    <definedName name="BTM" localSheetId="1">#REF!</definedName>
    <definedName name="BTM">#REF!</definedName>
    <definedName name="BTP" localSheetId="1">#REF!</definedName>
    <definedName name="BTP">#REF!</definedName>
    <definedName name="BTRAM" localSheetId="1">#REF!</definedName>
    <definedName name="BTRAM">#REF!</definedName>
    <definedName name="btthuongpham150">#REF!</definedName>
    <definedName name="btthuongpham300">#REF!</definedName>
    <definedName name="Budget" localSheetId="1">#REF!</definedName>
    <definedName name="Budget">#REF!</definedName>
    <definedName name="Budget05" localSheetId="1">#REF!</definedName>
    <definedName name="Budget05">#REF!</definedName>
    <definedName name="BUN2V" localSheetId="1">#REF!</definedName>
    <definedName name="BUN2V">#REF!</definedName>
    <definedName name="buoc" localSheetId="0">#REF!</definedName>
    <definedName name="buoc" localSheetId="5">#REF!</definedName>
    <definedName name="buoc" localSheetId="2">#REF!</definedName>
    <definedName name="buoc" localSheetId="1">#REF!</definedName>
    <definedName name="buoc">#REF!</definedName>
    <definedName name="Bust" localSheetId="1">#REF!</definedName>
    <definedName name="Bust">#REF!</definedName>
    <definedName name="Button_26">"SOKTMAY1003_SOQUI_VND__List"</definedName>
    <definedName name="Button_28">"SOKTMAY1003_SOQUI_VND__List"</definedName>
    <definedName name="button_area_1">#REF!</definedName>
    <definedName name="buvenh" localSheetId="1">#REF!</definedName>
    <definedName name="buvenh">#REF!</definedName>
    <definedName name="bvb">#REF!</definedName>
    <definedName name="BVCISUMMARY" localSheetId="0">#REF!</definedName>
    <definedName name="BVCISUMMARY" localSheetId="5">#REF!</definedName>
    <definedName name="BVCISUMMARY" localSheetId="2">#REF!</definedName>
    <definedName name="BVCISUMMARY" localSheetId="1">#REF!</definedName>
    <definedName name="BVCISUMMARY">#REF!</definedName>
    <definedName name="bvngoai" localSheetId="0">#REF!</definedName>
    <definedName name="bvngoai" localSheetId="5">#REF!</definedName>
    <definedName name="bvngoai" localSheetId="2">#REF!</definedName>
    <definedName name="bvngoai" localSheetId="1">#REF!</definedName>
    <definedName name="bvngoai">#REF!</definedName>
    <definedName name="bvtrong" localSheetId="0">#REF!</definedName>
    <definedName name="bvtrong" localSheetId="5">#REF!</definedName>
    <definedName name="bvtrong" localSheetId="2">#REF!</definedName>
    <definedName name="bvtrong" localSheetId="1">#REF!</definedName>
    <definedName name="bvtrong">#REF!</definedName>
    <definedName name="C." localSheetId="0">#REF!</definedName>
    <definedName name="C." localSheetId="5">#REF!</definedName>
    <definedName name="C." localSheetId="2">#REF!</definedName>
    <definedName name="C." localSheetId="1">#REF!</definedName>
    <definedName name="C.">#REF!</definedName>
    <definedName name="C.1.1..Phat_tuyen" localSheetId="0">#REF!</definedName>
    <definedName name="C.1.1..Phat_tuyen" localSheetId="5">#REF!</definedName>
    <definedName name="C.1.1..Phat_tuyen" localSheetId="2">#REF!</definedName>
    <definedName name="C.1.1..Phat_tuyen" localSheetId="1">#REF!</definedName>
    <definedName name="C.1.1..Phat_tuyen">#REF!</definedName>
    <definedName name="C.1.10..VC_Thu_cong_CG" localSheetId="0">#REF!</definedName>
    <definedName name="C.1.10..VC_Thu_cong_CG" localSheetId="5">#REF!</definedName>
    <definedName name="C.1.10..VC_Thu_cong_CG" localSheetId="2">#REF!</definedName>
    <definedName name="C.1.10..VC_Thu_cong_CG" localSheetId="1">#REF!</definedName>
    <definedName name="C.1.10..VC_Thu_cong_CG">#REF!</definedName>
    <definedName name="C.1.2..Chat_cay_thu_cong" localSheetId="0">#REF!</definedName>
    <definedName name="C.1.2..Chat_cay_thu_cong" localSheetId="5">#REF!</definedName>
    <definedName name="C.1.2..Chat_cay_thu_cong" localSheetId="2">#REF!</definedName>
    <definedName name="C.1.2..Chat_cay_thu_cong" localSheetId="1">#REF!</definedName>
    <definedName name="C.1.2..Chat_cay_thu_cong">#REF!</definedName>
    <definedName name="C.1.3..Chat_cay_may" localSheetId="0">#REF!</definedName>
    <definedName name="C.1.3..Chat_cay_may" localSheetId="5">#REF!</definedName>
    <definedName name="C.1.3..Chat_cay_may" localSheetId="2">#REF!</definedName>
    <definedName name="C.1.3..Chat_cay_may" localSheetId="1">#REF!</definedName>
    <definedName name="C.1.3..Chat_cay_may">#REF!</definedName>
    <definedName name="C.1.4..Dao_goc_cay" localSheetId="0">#REF!</definedName>
    <definedName name="C.1.4..Dao_goc_cay" localSheetId="5">#REF!</definedName>
    <definedName name="C.1.4..Dao_goc_cay" localSheetId="2">#REF!</definedName>
    <definedName name="C.1.4..Dao_goc_cay" localSheetId="1">#REF!</definedName>
    <definedName name="C.1.4..Dao_goc_cay">#REF!</definedName>
    <definedName name="C.1.5..Lam_duong_tam" localSheetId="0">#REF!</definedName>
    <definedName name="C.1.5..Lam_duong_tam" localSheetId="5">#REF!</definedName>
    <definedName name="C.1.5..Lam_duong_tam" localSheetId="2">#REF!</definedName>
    <definedName name="C.1.5..Lam_duong_tam" localSheetId="1">#REF!</definedName>
    <definedName name="C.1.5..Lam_duong_tam">#REF!</definedName>
    <definedName name="C.1.6..Lam_cau_tam" localSheetId="0">#REF!</definedName>
    <definedName name="C.1.6..Lam_cau_tam" localSheetId="5">#REF!</definedName>
    <definedName name="C.1.6..Lam_cau_tam" localSheetId="2">#REF!</definedName>
    <definedName name="C.1.6..Lam_cau_tam" localSheetId="1">#REF!</definedName>
    <definedName name="C.1.6..Lam_cau_tam">#REF!</definedName>
    <definedName name="C.1.7..Rai_da_chong_lun" localSheetId="0">#REF!</definedName>
    <definedName name="C.1.7..Rai_da_chong_lun" localSheetId="5">#REF!</definedName>
    <definedName name="C.1.7..Rai_da_chong_lun" localSheetId="2">#REF!</definedName>
    <definedName name="C.1.7..Rai_da_chong_lun" localSheetId="1">#REF!</definedName>
    <definedName name="C.1.7..Rai_da_chong_lun">#REF!</definedName>
    <definedName name="C.1.8..Lam_kho_tam" localSheetId="0">#REF!</definedName>
    <definedName name="C.1.8..Lam_kho_tam" localSheetId="5">#REF!</definedName>
    <definedName name="C.1.8..Lam_kho_tam" localSheetId="2">#REF!</definedName>
    <definedName name="C.1.8..Lam_kho_tam" localSheetId="1">#REF!</definedName>
    <definedName name="C.1.8..Lam_kho_tam">#REF!</definedName>
    <definedName name="C.1.8..San_mat_bang" localSheetId="0">#REF!</definedName>
    <definedName name="C.1.8..San_mat_bang" localSheetId="5">#REF!</definedName>
    <definedName name="C.1.8..San_mat_bang" localSheetId="2">#REF!</definedName>
    <definedName name="C.1.8..San_mat_bang" localSheetId="1">#REF!</definedName>
    <definedName name="C.1.8..San_mat_bang">#REF!</definedName>
    <definedName name="C.2.1..VC_Thu_cong" localSheetId="0">#REF!</definedName>
    <definedName name="C.2.1..VC_Thu_cong" localSheetId="5">#REF!</definedName>
    <definedName name="C.2.1..VC_Thu_cong" localSheetId="2">#REF!</definedName>
    <definedName name="C.2.1..VC_Thu_cong" localSheetId="1">#REF!</definedName>
    <definedName name="C.2.1..VC_Thu_cong">#REF!</definedName>
    <definedName name="C.2.2..VC_T_cong_CG" localSheetId="0">#REF!</definedName>
    <definedName name="C.2.2..VC_T_cong_CG" localSheetId="5">#REF!</definedName>
    <definedName name="C.2.2..VC_T_cong_CG" localSheetId="2">#REF!</definedName>
    <definedName name="C.2.2..VC_T_cong_CG" localSheetId="1">#REF!</definedName>
    <definedName name="C.2.2..VC_T_cong_CG">#REF!</definedName>
    <definedName name="C.2.3..Boc_do" localSheetId="0">#REF!</definedName>
    <definedName name="C.2.3..Boc_do" localSheetId="5">#REF!</definedName>
    <definedName name="C.2.3..Boc_do" localSheetId="2">#REF!</definedName>
    <definedName name="C.2.3..Boc_do" localSheetId="1">#REF!</definedName>
    <definedName name="C.2.3..Boc_do">#REF!</definedName>
    <definedName name="C.3.1..Dao_dat_mong_cot" localSheetId="0">#REF!</definedName>
    <definedName name="C.3.1..Dao_dat_mong_cot" localSheetId="5">#REF!</definedName>
    <definedName name="C.3.1..Dao_dat_mong_cot" localSheetId="2">#REF!</definedName>
    <definedName name="C.3.1..Dao_dat_mong_cot" localSheetId="1">#REF!</definedName>
    <definedName name="C.3.1..Dao_dat_mong_cot">#REF!</definedName>
    <definedName name="C.3.2..Dao_dat_de_dap" localSheetId="0">#REF!</definedName>
    <definedName name="C.3.2..Dao_dat_de_dap" localSheetId="5">#REF!</definedName>
    <definedName name="C.3.2..Dao_dat_de_dap" localSheetId="2">#REF!</definedName>
    <definedName name="C.3.2..Dao_dat_de_dap" localSheetId="1">#REF!</definedName>
    <definedName name="C.3.2..Dao_dat_de_dap">#REF!</definedName>
    <definedName name="C.3.3..Dap_dat_mong" localSheetId="0">#REF!</definedName>
    <definedName name="C.3.3..Dap_dat_mong" localSheetId="5">#REF!</definedName>
    <definedName name="C.3.3..Dap_dat_mong" localSheetId="2">#REF!</definedName>
    <definedName name="C.3.3..Dap_dat_mong" localSheetId="1">#REF!</definedName>
    <definedName name="C.3.3..Dap_dat_mong">#REF!</definedName>
    <definedName name="C.3.4..Dao_dap_TDia" localSheetId="0">#REF!</definedName>
    <definedName name="C.3.4..Dao_dap_TDia" localSheetId="5">#REF!</definedName>
    <definedName name="C.3.4..Dao_dap_TDia" localSheetId="2">#REF!</definedName>
    <definedName name="C.3.4..Dao_dap_TDia" localSheetId="1">#REF!</definedName>
    <definedName name="C.3.4..Dao_dap_TDia">#REF!</definedName>
    <definedName name="C.3.5..Dap_bo_bao" localSheetId="0">#REF!</definedName>
    <definedName name="C.3.5..Dap_bo_bao" localSheetId="5">#REF!</definedName>
    <definedName name="C.3.5..Dap_bo_bao" localSheetId="2">#REF!</definedName>
    <definedName name="C.3.5..Dap_bo_bao" localSheetId="1">#REF!</definedName>
    <definedName name="C.3.5..Dap_bo_bao">#REF!</definedName>
    <definedName name="C.3.6..Bom_tat_nuoc" localSheetId="0">#REF!</definedName>
    <definedName name="C.3.6..Bom_tat_nuoc" localSheetId="5">#REF!</definedName>
    <definedName name="C.3.6..Bom_tat_nuoc" localSheetId="2">#REF!</definedName>
    <definedName name="C.3.6..Bom_tat_nuoc" localSheetId="1">#REF!</definedName>
    <definedName name="C.3.6..Bom_tat_nuoc">#REF!</definedName>
    <definedName name="C.3.7..Dao_bun" localSheetId="0">#REF!</definedName>
    <definedName name="C.3.7..Dao_bun" localSheetId="5">#REF!</definedName>
    <definedName name="C.3.7..Dao_bun" localSheetId="2">#REF!</definedName>
    <definedName name="C.3.7..Dao_bun" localSheetId="1">#REF!</definedName>
    <definedName name="C.3.7..Dao_bun">#REF!</definedName>
    <definedName name="C.3.8..Dap_cat_CT" localSheetId="0">#REF!</definedName>
    <definedName name="C.3.8..Dap_cat_CT" localSheetId="5">#REF!</definedName>
    <definedName name="C.3.8..Dap_cat_CT" localSheetId="2">#REF!</definedName>
    <definedName name="C.3.8..Dap_cat_CT" localSheetId="1">#REF!</definedName>
    <definedName name="C.3.8..Dap_cat_CT">#REF!</definedName>
    <definedName name="C.3.9..Dao_pha_da" localSheetId="0">#REF!</definedName>
    <definedName name="C.3.9..Dao_pha_da" localSheetId="5">#REF!</definedName>
    <definedName name="C.3.9..Dao_pha_da" localSheetId="2">#REF!</definedName>
    <definedName name="C.3.9..Dao_pha_da" localSheetId="1">#REF!</definedName>
    <definedName name="C.3.9..Dao_pha_da">#REF!</definedName>
    <definedName name="C.4.1.Cot_thep" localSheetId="0">#REF!</definedName>
    <definedName name="C.4.1.Cot_thep" localSheetId="5">#REF!</definedName>
    <definedName name="C.4.1.Cot_thep" localSheetId="2">#REF!</definedName>
    <definedName name="C.4.1.Cot_thep" localSheetId="1">#REF!</definedName>
    <definedName name="C.4.1.Cot_thep">#REF!</definedName>
    <definedName name="C.4.2..Van_khuon" localSheetId="0">#REF!</definedName>
    <definedName name="C.4.2..Van_khuon" localSheetId="5">#REF!</definedName>
    <definedName name="C.4.2..Van_khuon" localSheetId="2">#REF!</definedName>
    <definedName name="C.4.2..Van_khuon" localSheetId="1">#REF!</definedName>
    <definedName name="C.4.2..Van_khuon">#REF!</definedName>
    <definedName name="C.4.3..Be_tong" localSheetId="0">#REF!</definedName>
    <definedName name="C.4.3..Be_tong" localSheetId="5">#REF!</definedName>
    <definedName name="C.4.3..Be_tong" localSheetId="2">#REF!</definedName>
    <definedName name="C.4.3..Be_tong" localSheetId="1">#REF!</definedName>
    <definedName name="C.4.3..Be_tong">#REF!</definedName>
    <definedName name="C.4.4..Lap_BT_D.San" localSheetId="0">#REF!</definedName>
    <definedName name="C.4.4..Lap_BT_D.San" localSheetId="5">#REF!</definedName>
    <definedName name="C.4.4..Lap_BT_D.San" localSheetId="2">#REF!</definedName>
    <definedName name="C.4.4..Lap_BT_D.San" localSheetId="1">#REF!</definedName>
    <definedName name="C.4.4..Lap_BT_D.San">#REF!</definedName>
    <definedName name="C.4.5..Xay_da_hoc" localSheetId="0">#REF!</definedName>
    <definedName name="C.4.5..Xay_da_hoc" localSheetId="5">#REF!</definedName>
    <definedName name="C.4.5..Xay_da_hoc" localSheetId="2">#REF!</definedName>
    <definedName name="C.4.5..Xay_da_hoc" localSheetId="1">#REF!</definedName>
    <definedName name="C.4.5..Xay_da_hoc">#REF!</definedName>
    <definedName name="C.4.6..Dong_coc" localSheetId="0">#REF!</definedName>
    <definedName name="C.4.6..Dong_coc" localSheetId="5">#REF!</definedName>
    <definedName name="C.4.6..Dong_coc" localSheetId="2">#REF!</definedName>
    <definedName name="C.4.6..Dong_coc" localSheetId="1">#REF!</definedName>
    <definedName name="C.4.6..Dong_coc">#REF!</definedName>
    <definedName name="C.4.7..Quet_Bi_tum" localSheetId="0">#REF!</definedName>
    <definedName name="C.4.7..Quet_Bi_tum" localSheetId="5">#REF!</definedName>
    <definedName name="C.4.7..Quet_Bi_tum" localSheetId="2">#REF!</definedName>
    <definedName name="C.4.7..Quet_Bi_tum" localSheetId="1">#REF!</definedName>
    <definedName name="C.4.7..Quet_Bi_tum">#REF!</definedName>
    <definedName name="C.5.1..Lap_cot_thep" localSheetId="0">#REF!</definedName>
    <definedName name="C.5.1..Lap_cot_thep" localSheetId="5">#REF!</definedName>
    <definedName name="C.5.1..Lap_cot_thep" localSheetId="2">#REF!</definedName>
    <definedName name="C.5.1..Lap_cot_thep" localSheetId="1">#REF!</definedName>
    <definedName name="C.5.1..Lap_cot_thep">#REF!</definedName>
    <definedName name="C.5.2..Lap_cot_BT" localSheetId="0">#REF!</definedName>
    <definedName name="C.5.2..Lap_cot_BT" localSheetId="5">#REF!</definedName>
    <definedName name="C.5.2..Lap_cot_BT" localSheetId="2">#REF!</definedName>
    <definedName name="C.5.2..Lap_cot_BT" localSheetId="1">#REF!</definedName>
    <definedName name="C.5.2..Lap_cot_BT">#REF!</definedName>
    <definedName name="C.5.3..Lap_dat_xa" localSheetId="0">#REF!</definedName>
    <definedName name="C.5.3..Lap_dat_xa" localSheetId="5">#REF!</definedName>
    <definedName name="C.5.3..Lap_dat_xa" localSheetId="2">#REF!</definedName>
    <definedName name="C.5.3..Lap_dat_xa" localSheetId="1">#REF!</definedName>
    <definedName name="C.5.3..Lap_dat_xa">#REF!</definedName>
    <definedName name="C.5.4..Lap_tiep_dia" localSheetId="0">#REF!</definedName>
    <definedName name="C.5.4..Lap_tiep_dia" localSheetId="5">#REF!</definedName>
    <definedName name="C.5.4..Lap_tiep_dia" localSheetId="2">#REF!</definedName>
    <definedName name="C.5.4..Lap_tiep_dia" localSheetId="1">#REF!</definedName>
    <definedName name="C.5.4..Lap_tiep_dia">#REF!</definedName>
    <definedName name="C.5.5..Son_sat_thep" localSheetId="0">#REF!</definedName>
    <definedName name="C.5.5..Son_sat_thep" localSheetId="5">#REF!</definedName>
    <definedName name="C.5.5..Son_sat_thep" localSheetId="2">#REF!</definedName>
    <definedName name="C.5.5..Son_sat_thep" localSheetId="1">#REF!</definedName>
    <definedName name="C.5.5..Son_sat_thep">#REF!</definedName>
    <definedName name="C.6.1..Lap_su_dung" localSheetId="0">#REF!</definedName>
    <definedName name="C.6.1..Lap_su_dung" localSheetId="5">#REF!</definedName>
    <definedName name="C.6.1..Lap_su_dung" localSheetId="2">#REF!</definedName>
    <definedName name="C.6.1..Lap_su_dung" localSheetId="1">#REF!</definedName>
    <definedName name="C.6.1..Lap_su_dung">#REF!</definedName>
    <definedName name="C.6.2..Lap_su_CS" localSheetId="0">#REF!</definedName>
    <definedName name="C.6.2..Lap_su_CS" localSheetId="5">#REF!</definedName>
    <definedName name="C.6.2..Lap_su_CS" localSheetId="2">#REF!</definedName>
    <definedName name="C.6.2..Lap_su_CS" localSheetId="1">#REF!</definedName>
    <definedName name="C.6.2..Lap_su_CS">#REF!</definedName>
    <definedName name="C.6.3..Su_chuoi_do" localSheetId="0">#REF!</definedName>
    <definedName name="C.6.3..Su_chuoi_do" localSheetId="5">#REF!</definedName>
    <definedName name="C.6.3..Su_chuoi_do" localSheetId="2">#REF!</definedName>
    <definedName name="C.6.3..Su_chuoi_do" localSheetId="1">#REF!</definedName>
    <definedName name="C.6.3..Su_chuoi_do">#REF!</definedName>
    <definedName name="C.6.4..Su_chuoi_neo" localSheetId="0">#REF!</definedName>
    <definedName name="C.6.4..Su_chuoi_neo" localSheetId="5">#REF!</definedName>
    <definedName name="C.6.4..Su_chuoi_neo" localSheetId="2">#REF!</definedName>
    <definedName name="C.6.4..Su_chuoi_neo" localSheetId="1">#REF!</definedName>
    <definedName name="C.6.4..Su_chuoi_neo">#REF!</definedName>
    <definedName name="C.6.5..Lap_phu_kien" localSheetId="0">#REF!</definedName>
    <definedName name="C.6.5..Lap_phu_kien" localSheetId="5">#REF!</definedName>
    <definedName name="C.6.5..Lap_phu_kien" localSheetId="2">#REF!</definedName>
    <definedName name="C.6.5..Lap_phu_kien" localSheetId="1">#REF!</definedName>
    <definedName name="C.6.5..Lap_phu_kien">#REF!</definedName>
    <definedName name="C.6.6..Ep_noi_day" localSheetId="0">#REF!</definedName>
    <definedName name="C.6.6..Ep_noi_day" localSheetId="5">#REF!</definedName>
    <definedName name="C.6.6..Ep_noi_day" localSheetId="2">#REF!</definedName>
    <definedName name="C.6.6..Ep_noi_day" localSheetId="1">#REF!</definedName>
    <definedName name="C.6.6..Ep_noi_day">#REF!</definedName>
    <definedName name="C.6.7..KD_vuot_CN" localSheetId="0">#REF!</definedName>
    <definedName name="C.6.7..KD_vuot_CN" localSheetId="5">#REF!</definedName>
    <definedName name="C.6.7..KD_vuot_CN" localSheetId="2">#REF!</definedName>
    <definedName name="C.6.7..KD_vuot_CN" localSheetId="1">#REF!</definedName>
    <definedName name="C.6.7..KD_vuot_CN">#REF!</definedName>
    <definedName name="C.6.8..Rai_cang_day" localSheetId="0">#REF!</definedName>
    <definedName name="C.6.8..Rai_cang_day" localSheetId="5">#REF!</definedName>
    <definedName name="C.6.8..Rai_cang_day" localSheetId="2">#REF!</definedName>
    <definedName name="C.6.8..Rai_cang_day" localSheetId="1">#REF!</definedName>
    <definedName name="C.6.8..Rai_cang_day">#REF!</definedName>
    <definedName name="C.6.9..Cap_quang" localSheetId="0">#REF!</definedName>
    <definedName name="C.6.9..Cap_quang" localSheetId="5">#REF!</definedName>
    <definedName name="C.6.9..Cap_quang" localSheetId="2">#REF!</definedName>
    <definedName name="C.6.9..Cap_quang" localSheetId="1">#REF!</definedName>
    <definedName name="C.6.9..Cap_quang">#REF!</definedName>
    <definedName name="C_" localSheetId="0">#REF!</definedName>
    <definedName name="C_" localSheetId="5">#REF!</definedName>
    <definedName name="C_" localSheetId="2">#REF!</definedName>
    <definedName name="C_" localSheetId="1">#REF!</definedName>
    <definedName name="C_">#REF!</definedName>
    <definedName name="C_01" localSheetId="1">#REF!</definedName>
    <definedName name="C_01">#REF!</definedName>
    <definedName name="C_04" localSheetId="1">#REF!</definedName>
    <definedName name="C_04">#REF!</definedName>
    <definedName name="c_1" localSheetId="1">#REF!</definedName>
    <definedName name="c_1">#REF!</definedName>
    <definedName name="c_2" localSheetId="1">#REF!</definedName>
    <definedName name="c_2">#REF!</definedName>
    <definedName name="C_F" localSheetId="1">#REF!</definedName>
    <definedName name="C_F">#REF!</definedName>
    <definedName name="C_LENGTH" localSheetId="1">#REF!</definedName>
    <definedName name="C_LENGTH">#REF!</definedName>
    <definedName name="C_P" localSheetId="1">#REF!</definedName>
    <definedName name="C_P">#REF!</definedName>
    <definedName name="C_WIDTH" localSheetId="1">#REF!</definedName>
    <definedName name="C_WIDTH">#REF!</definedName>
    <definedName name="ca" localSheetId="1">#REF!</definedName>
    <definedName name="ca">#REF!</definedName>
    <definedName name="CA_PTVT" localSheetId="1">#REF!</definedName>
    <definedName name="CA_PTVT">#REF!</definedName>
    <definedName name="CABLE2">#REF!</definedName>
    <definedName name="CACAU">298161</definedName>
    <definedName name="CAE해석" localSheetId="6" hidden="1">{#N/A,#N/A,FALSE,"단축1";#N/A,#N/A,FALSE,"단축2";#N/A,#N/A,FALSE,"단축3";#N/A,#N/A,FALSE,"장축";#N/A,#N/A,FALSE,"4WD"}</definedName>
    <definedName name="CAE해석" localSheetId="2" hidden="1">{#N/A,#N/A,FALSE,"단축1";#N/A,#N/A,FALSE,"단축2";#N/A,#N/A,FALSE,"단축3";#N/A,#N/A,FALSE,"장축";#N/A,#N/A,FALSE,"4WD"}</definedName>
    <definedName name="CAE해석" localSheetId="1" hidden="1">{#N/A,#N/A,FALSE,"단축1";#N/A,#N/A,FALSE,"단축2";#N/A,#N/A,FALSE,"단축3";#N/A,#N/A,FALSE,"장축";#N/A,#N/A,FALSE,"4WD"}</definedName>
    <definedName name="CAE해석" hidden="1">{#N/A,#N/A,FALSE,"단축1";#N/A,#N/A,FALSE,"단축2";#N/A,#N/A,FALSE,"단축3";#N/A,#N/A,FALSE,"장축";#N/A,#N/A,FALSE,"4WD"}</definedName>
    <definedName name="CAE해석1" localSheetId="6" hidden="1">{#N/A,#N/A,FALSE,"단축1";#N/A,#N/A,FALSE,"단축2";#N/A,#N/A,FALSE,"단축3";#N/A,#N/A,FALSE,"장축";#N/A,#N/A,FALSE,"4WD"}</definedName>
    <definedName name="CAE해석1" localSheetId="2" hidden="1">{#N/A,#N/A,FALSE,"단축1";#N/A,#N/A,FALSE,"단축2";#N/A,#N/A,FALSE,"단축3";#N/A,#N/A,FALSE,"장축";#N/A,#N/A,FALSE,"4WD"}</definedName>
    <definedName name="CAE해석1" localSheetId="1" hidden="1">{#N/A,#N/A,FALSE,"단축1";#N/A,#N/A,FALSE,"단축2";#N/A,#N/A,FALSE,"단축3";#N/A,#N/A,FALSE,"장축";#N/A,#N/A,FALSE,"4WD"}</definedName>
    <definedName name="CAE해석1" hidden="1">{#N/A,#N/A,FALSE,"단축1";#N/A,#N/A,FALSE,"단축2";#N/A,#N/A,FALSE,"단축3";#N/A,#N/A,FALSE,"장축";#N/A,#N/A,FALSE,"4WD"}</definedName>
    <definedName name="CanBQL">#REF!</definedName>
    <definedName name="CanLePhi" localSheetId="1">#REF!</definedName>
    <definedName name="CanLePhi">#REF!</definedName>
    <definedName name="CanMT" localSheetId="1">#REF!</definedName>
    <definedName name="CanMT">#REF!</definedName>
    <definedName name="cao" localSheetId="6">#REF!</definedName>
    <definedName name="cao" localSheetId="0">#REF!</definedName>
    <definedName name="cao" localSheetId="5">#REF!</definedName>
    <definedName name="cao" localSheetId="2">#REF!</definedName>
    <definedName name="cao" localSheetId="1">#REF!</definedName>
    <definedName name="cao">#REF!</definedName>
    <definedName name="cap" localSheetId="0">#REF!</definedName>
    <definedName name="cap" localSheetId="5">#REF!</definedName>
    <definedName name="cap" localSheetId="2">#REF!</definedName>
    <definedName name="cap" localSheetId="1">#REF!</definedName>
    <definedName name="cap">#REF!</definedName>
    <definedName name="cap0.7" localSheetId="0">#REF!</definedName>
    <definedName name="cap0.7" localSheetId="5">#REF!</definedName>
    <definedName name="cap0.7" localSheetId="2">#REF!</definedName>
    <definedName name="cap0.7" localSheetId="1">#REF!</definedName>
    <definedName name="cap0.7">#REF!</definedName>
    <definedName name="CAS" localSheetId="6" hidden="1">{#N/A,#N/A,FALSE,"인원";#N/A,#N/A,FALSE,"비용2";#N/A,#N/A,FALSE,"비용1";#N/A,#N/A,FALSE,"비용";#N/A,#N/A,FALSE,"보증2";#N/A,#N/A,FALSE,"보증1";#N/A,#N/A,FALSE,"보증";#N/A,#N/A,FALSE,"손익1";#N/A,#N/A,FALSE,"손익";#N/A,#N/A,FALSE,"부서별매출";#N/A,#N/A,FALSE,"매출"}</definedName>
    <definedName name="CAS" localSheetId="5" hidden="1">{#N/A,#N/A,FALSE,"인원";#N/A,#N/A,FALSE,"비용2";#N/A,#N/A,FALSE,"비용1";#N/A,#N/A,FALSE,"비용";#N/A,#N/A,FALSE,"보증2";#N/A,#N/A,FALSE,"보증1";#N/A,#N/A,FALSE,"보증";#N/A,#N/A,FALSE,"손익1";#N/A,#N/A,FALSE,"손익";#N/A,#N/A,FALSE,"부서별매출";#N/A,#N/A,FALSE,"매출"}</definedName>
    <definedName name="CAS" localSheetId="2" hidden="1">{#N/A,#N/A,FALSE,"인원";#N/A,#N/A,FALSE,"비용2";#N/A,#N/A,FALSE,"비용1";#N/A,#N/A,FALSE,"비용";#N/A,#N/A,FALSE,"보증2";#N/A,#N/A,FALSE,"보증1";#N/A,#N/A,FALSE,"보증";#N/A,#N/A,FALSE,"손익1";#N/A,#N/A,FALSE,"손익";#N/A,#N/A,FALSE,"부서별매출";#N/A,#N/A,FALSE,"매출"}</definedName>
    <definedName name="CAS" localSheetId="1" hidden="1">{#N/A,#N/A,FALSE,"인원";#N/A,#N/A,FALSE,"비용2";#N/A,#N/A,FALSE,"비용1";#N/A,#N/A,FALSE,"비용";#N/A,#N/A,FALSE,"보증2";#N/A,#N/A,FALSE,"보증1";#N/A,#N/A,FALSE,"보증";#N/A,#N/A,FALSE,"손익1";#N/A,#N/A,FALSE,"손익";#N/A,#N/A,FALSE,"부서별매출";#N/A,#N/A,FALSE,"매출"}</definedName>
    <definedName name="CAS" localSheetId="3" hidden="1">{#N/A,#N/A,FALSE,"인원";#N/A,#N/A,FALSE,"비용2";#N/A,#N/A,FALSE,"비용1";#N/A,#N/A,FALSE,"비용";#N/A,#N/A,FALSE,"보증2";#N/A,#N/A,FALSE,"보증1";#N/A,#N/A,FALSE,"보증";#N/A,#N/A,FALSE,"손익1";#N/A,#N/A,FALSE,"손익";#N/A,#N/A,FALSE,"부서별매출";#N/A,#N/A,FALSE,"매출"}</definedName>
    <definedName name="CAS" localSheetId="4"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t" localSheetId="6">#REF!</definedName>
    <definedName name="Cat" localSheetId="0">#REF!</definedName>
    <definedName name="Cat" localSheetId="5">#REF!</definedName>
    <definedName name="Cat" localSheetId="2">#REF!</definedName>
    <definedName name="Cat" localSheetId="1">#REF!</definedName>
    <definedName name="Cat">#REF!</definedName>
    <definedName name="catch방안" localSheetId="6" hidden="1">{#N/A,#N/A,FALSE,"인원";#N/A,#N/A,FALSE,"비용2";#N/A,#N/A,FALSE,"비용1";#N/A,#N/A,FALSE,"비용";#N/A,#N/A,FALSE,"보증2";#N/A,#N/A,FALSE,"보증1";#N/A,#N/A,FALSE,"보증";#N/A,#N/A,FALSE,"손익1";#N/A,#N/A,FALSE,"손익";#N/A,#N/A,FALSE,"부서별매출";#N/A,#N/A,FALSE,"매출"}</definedName>
    <definedName name="catch방안" localSheetId="5" hidden="1">{#N/A,#N/A,FALSE,"인원";#N/A,#N/A,FALSE,"비용2";#N/A,#N/A,FALSE,"비용1";#N/A,#N/A,FALSE,"비용";#N/A,#N/A,FALSE,"보증2";#N/A,#N/A,FALSE,"보증1";#N/A,#N/A,FALSE,"보증";#N/A,#N/A,FALSE,"손익1";#N/A,#N/A,FALSE,"손익";#N/A,#N/A,FALSE,"부서별매출";#N/A,#N/A,FALSE,"매출"}</definedName>
    <definedName name="catch방안" localSheetId="2" hidden="1">{#N/A,#N/A,FALSE,"인원";#N/A,#N/A,FALSE,"비용2";#N/A,#N/A,FALSE,"비용1";#N/A,#N/A,FALSE,"비용";#N/A,#N/A,FALSE,"보증2";#N/A,#N/A,FALSE,"보증1";#N/A,#N/A,FALSE,"보증";#N/A,#N/A,FALSE,"손익1";#N/A,#N/A,FALSE,"손익";#N/A,#N/A,FALSE,"부서별매출";#N/A,#N/A,FALSE,"매출"}</definedName>
    <definedName name="catch방안" localSheetId="1" hidden="1">{#N/A,#N/A,FALSE,"인원";#N/A,#N/A,FALSE,"비용2";#N/A,#N/A,FALSE,"비용1";#N/A,#N/A,FALSE,"비용";#N/A,#N/A,FALSE,"보증2";#N/A,#N/A,FALSE,"보증1";#N/A,#N/A,FALSE,"보증";#N/A,#N/A,FALSE,"손익1";#N/A,#N/A,FALSE,"손익";#N/A,#N/A,FALSE,"부서별매출";#N/A,#N/A,FALSE,"매출"}</definedName>
    <definedName name="catch방안" localSheetId="3" hidden="1">{#N/A,#N/A,FALSE,"인원";#N/A,#N/A,FALSE,"비용2";#N/A,#N/A,FALSE,"비용1";#N/A,#N/A,FALSE,"비용";#N/A,#N/A,FALSE,"보증2";#N/A,#N/A,FALSE,"보증1";#N/A,#N/A,FALSE,"보증";#N/A,#N/A,FALSE,"손익1";#N/A,#N/A,FALSE,"손익";#N/A,#N/A,FALSE,"부서별매출";#N/A,#N/A,FALSE,"매출"}</definedName>
    <definedName name="catch방안" localSheetId="4"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ategory_All" localSheetId="6">#REF!</definedName>
    <definedName name="Category_All" localSheetId="0">#REF!</definedName>
    <definedName name="Category_All" localSheetId="5">#REF!</definedName>
    <definedName name="Category_All" localSheetId="2">#REF!</definedName>
    <definedName name="Category_All" localSheetId="1">#REF!</definedName>
    <definedName name="Category_All">#REF!</definedName>
    <definedName name="CATIN">#N/A</definedName>
    <definedName name="CATJYOU">#N/A</definedName>
    <definedName name="CatLai" localSheetId="2">#REF!</definedName>
    <definedName name="CatLai" localSheetId="1">#REF!</definedName>
    <definedName name="CatLai">#REF!</definedName>
    <definedName name="catmin" localSheetId="0">#REF!</definedName>
    <definedName name="catmin" localSheetId="5">#REF!</definedName>
    <definedName name="catmin" localSheetId="2">#REF!</definedName>
    <definedName name="catmin" localSheetId="1">#REF!</definedName>
    <definedName name="catmin">#REF!</definedName>
    <definedName name="CATREC">#N/A</definedName>
    <definedName name="CATSYU">#N/A</definedName>
    <definedName name="catvang">#REF!</definedName>
    <definedName name="cavg" hidden="1">#REF!</definedName>
    <definedName name="cay" localSheetId="6" hidden="1">{"'Sheet1'!$L$16"}</definedName>
    <definedName name="cay" localSheetId="2" hidden="1">{"'Sheet1'!$L$16"}</definedName>
    <definedName name="cay" localSheetId="1" hidden="1">{"'Sheet1'!$L$16"}</definedName>
    <definedName name="cay" hidden="1">{"'Sheet1'!$L$16"}</definedName>
    <definedName name="Cb" localSheetId="6">#REF!</definedName>
    <definedName name="Cb" localSheetId="0">#REF!</definedName>
    <definedName name="Cb" localSheetId="5">#REF!</definedName>
    <definedName name="Cb" localSheetId="2">#REF!</definedName>
    <definedName name="Cb" localSheetId="1">#REF!</definedName>
    <definedName name="Cb">#REF!</definedName>
    <definedName name="CBCV" localSheetId="2">#REF!</definedName>
    <definedName name="CBCV" localSheetId="1">#REF!</definedName>
    <definedName name="CBCV">#REF!</definedName>
    <definedName name="CC" localSheetId="0">#REF!</definedName>
    <definedName name="CC" localSheetId="5">#REF!</definedName>
    <definedName name="CC" localSheetId="2">#REF!</definedName>
    <definedName name="CC" localSheetId="1">#REF!</definedName>
    <definedName name="CC">#REF!</definedName>
    <definedName name="CC.QQ" localSheetId="1">#REF!</definedName>
    <definedName name="CC.QQ">#REF!</definedName>
    <definedName name="ccc" localSheetId="1">#REF!</definedName>
    <definedName name="ccc">#REF!</definedName>
    <definedName name="cccddd" localSheetId="6" hidden="1">{#N/A,#N/A,FALSE,"단축1";#N/A,#N/A,FALSE,"단축2";#N/A,#N/A,FALSE,"단축3";#N/A,#N/A,FALSE,"장축";#N/A,#N/A,FALSE,"4WD"}</definedName>
    <definedName name="cccddd" localSheetId="0" hidden="1">{#N/A,#N/A,FALSE,"단축1";#N/A,#N/A,FALSE,"단축2";#N/A,#N/A,FALSE,"단축3";#N/A,#N/A,FALSE,"장축";#N/A,#N/A,FALSE,"4WD"}</definedName>
    <definedName name="cccddd" localSheetId="5" hidden="1">{#N/A,#N/A,FALSE,"단축1";#N/A,#N/A,FALSE,"단축2";#N/A,#N/A,FALSE,"단축3";#N/A,#N/A,FALSE,"장축";#N/A,#N/A,FALSE,"4WD"}</definedName>
    <definedName name="cccddd" localSheetId="2" hidden="1">{#N/A,#N/A,FALSE,"단축1";#N/A,#N/A,FALSE,"단축2";#N/A,#N/A,FALSE,"단축3";#N/A,#N/A,FALSE,"장축";#N/A,#N/A,FALSE,"4WD"}</definedName>
    <definedName name="cccddd" localSheetId="1" hidden="1">{#N/A,#N/A,FALSE,"단축1";#N/A,#N/A,FALSE,"단축2";#N/A,#N/A,FALSE,"단축3";#N/A,#N/A,FALSE,"장축";#N/A,#N/A,FALSE,"4WD"}</definedName>
    <definedName name="cccddd" localSheetId="3" hidden="1">{#N/A,#N/A,FALSE,"단축1";#N/A,#N/A,FALSE,"단축2";#N/A,#N/A,FALSE,"단축3";#N/A,#N/A,FALSE,"장축";#N/A,#N/A,FALSE,"4WD"}</definedName>
    <definedName name="cccddd" localSheetId="4" hidden="1">{#N/A,#N/A,FALSE,"단축1";#N/A,#N/A,FALSE,"단축2";#N/A,#N/A,FALSE,"단축3";#N/A,#N/A,FALSE,"장축";#N/A,#N/A,FALSE,"4WD"}</definedName>
    <definedName name="cccddd" hidden="1">{#N/A,#N/A,FALSE,"단축1";#N/A,#N/A,FALSE,"단축2";#N/A,#N/A,FALSE,"단축3";#N/A,#N/A,FALSE,"장축";#N/A,#N/A,FALSE,"4WD"}</definedName>
    <definedName name="ccdc">#REF!</definedName>
    <definedName name="cch">#REF!</definedName>
    <definedName name="CCS" localSheetId="0">#REF!</definedName>
    <definedName name="CCS" localSheetId="5">#REF!</definedName>
    <definedName name="CCS" localSheetId="2">#REF!</definedName>
    <definedName name="CCS" localSheetId="1">#REF!</definedName>
    <definedName name="CCS">#REF!</definedName>
    <definedName name="cd" localSheetId="0">#REF!</definedName>
    <definedName name="cd" localSheetId="5">#REF!</definedName>
    <definedName name="cd" localSheetId="2">#REF!</definedName>
    <definedName name="cd" localSheetId="1">#REF!</definedName>
    <definedName name="cd">#REF!</definedName>
    <definedName name="CĐ" localSheetId="6">BlankMacro1</definedName>
    <definedName name="CĐ" localSheetId="2">BlankMacro1</definedName>
    <definedName name="CĐ" localSheetId="1">BlankMacro1</definedName>
    <definedName name="CĐ">BlankMacro1</definedName>
    <definedName name="CDAY" localSheetId="1">#REF!</definedName>
    <definedName name="CDAY">#REF!</definedName>
    <definedName name="CDCDZ22" localSheetId="0">#REF!</definedName>
    <definedName name="CDCDZ22" localSheetId="5">#REF!</definedName>
    <definedName name="CDCDZ22" localSheetId="2">#REF!</definedName>
    <definedName name="CDCDZ22" localSheetId="1">#REF!</definedName>
    <definedName name="CDCDZ22">#REF!</definedName>
    <definedName name="CDD" localSheetId="0">#REF!</definedName>
    <definedName name="CDD" localSheetId="5">#REF!</definedName>
    <definedName name="CDD" localSheetId="2">#REF!</definedName>
    <definedName name="CDD" localSheetId="1">#REF!</definedName>
    <definedName name="CDD">#REF!</definedName>
    <definedName name="CDDD" localSheetId="1">#REF!</definedName>
    <definedName name="CDDD">#REF!</definedName>
    <definedName name="CDDD1P" localSheetId="1">#REF!</definedName>
    <definedName name="CDDD1P">#REF!</definedName>
    <definedName name="CDDD1PHA" localSheetId="1">#REF!</definedName>
    <definedName name="CDDD1PHA">#REF!</definedName>
    <definedName name="cddd3p">#REF!</definedName>
    <definedName name="CDDD3PHA" localSheetId="1">#REF!</definedName>
    <definedName name="CDDD3PHA">#REF!</definedName>
    <definedName name="CDEDZ04" localSheetId="0">#REF!</definedName>
    <definedName name="CDEDZ04" localSheetId="5">#REF!</definedName>
    <definedName name="CDEDZ04" localSheetId="2">#REF!</definedName>
    <definedName name="CDEDZ04" localSheetId="1">#REF!</definedName>
    <definedName name="CDEDZ04">#REF!</definedName>
    <definedName name="CDEDZ22" localSheetId="0">#REF!</definedName>
    <definedName name="CDEDZ22" localSheetId="5">#REF!</definedName>
    <definedName name="CDEDZ22" localSheetId="2">#REF!</definedName>
    <definedName name="CDEDZ22" localSheetId="1">#REF!</definedName>
    <definedName name="CDEDZ22">#REF!</definedName>
    <definedName name="Cdh">#N/A</definedName>
    <definedName name="cdn" localSheetId="6">#REF!</definedName>
    <definedName name="cdn" localSheetId="0">#REF!</definedName>
    <definedName name="cdn" localSheetId="5">#REF!</definedName>
    <definedName name="cdn" localSheetId="2">#REF!</definedName>
    <definedName name="cdn" localSheetId="1">#REF!</definedName>
    <definedName name="cdn">#REF!</definedName>
    <definedName name="Cdnum" localSheetId="6">#REF!</definedName>
    <definedName name="Cdnum" localSheetId="0">#REF!</definedName>
    <definedName name="Cdnum" localSheetId="5">#REF!</definedName>
    <definedName name="Cdnum" localSheetId="2">#REF!</definedName>
    <definedName name="Cdnum" localSheetId="1">#REF!</definedName>
    <definedName name="Cdnum">#REF!</definedName>
    <definedName name="cdsfdsgdsfhgfjhty">#REF!</definedName>
    <definedName name="celltips_area" localSheetId="1">#REF!</definedName>
    <definedName name="celltips_area">#REF!</definedName>
    <definedName name="cfdsfdghg">#REF!</definedName>
    <definedName name="cfgg" localSheetId="6" hidden="1">{"'Sheet1'!$L$16"}</definedName>
    <definedName name="cfgg" localSheetId="2" hidden="1">{"'Sheet1'!$L$16"}</definedName>
    <definedName name="cfgg" localSheetId="1" hidden="1">{"'Sheet1'!$L$16"}</definedName>
    <definedName name="cfgg" localSheetId="3" hidden="1">{"'Sheet1'!$L$16"}</definedName>
    <definedName name="cfgg" hidden="1">{"'Sheet1'!$L$16"}</definedName>
    <definedName name="cfk" localSheetId="0">#REF!</definedName>
    <definedName name="cfk" localSheetId="5">#REF!</definedName>
    <definedName name="cfk" localSheetId="2">#REF!</definedName>
    <definedName name="cfk" localSheetId="1">#REF!</definedName>
    <definedName name="cfk">#REF!</definedName>
    <definedName name="CFLOW_C124" localSheetId="1">#REF!</definedName>
    <definedName name="CFLOW_C124">#REF!</definedName>
    <definedName name="CFLOW_C3" localSheetId="1">#REF!</definedName>
    <definedName name="CFLOW_C3">#REF!</definedName>
    <definedName name="CFprprprrkrkrkrkpdpddkdkdkdkdkd" localSheetId="1">#REF!</definedName>
    <definedName name="CFprprprrkrkrkrkpdpddkdkdkdkdkd">#REF!</definedName>
    <definedName name="CGS_CLO" localSheetId="1">#REF!</definedName>
    <definedName name="CGS_CLO">#REF!</definedName>
    <definedName name="CH">#REF!</definedName>
    <definedName name="chapoint" localSheetId="1">#REF!</definedName>
    <definedName name="chapoint">#REF!</definedName>
    <definedName name="chay1" localSheetId="0">#REF!</definedName>
    <definedName name="chay1" localSheetId="5">#REF!</definedName>
    <definedName name="chay1" localSheetId="2">#REF!</definedName>
    <definedName name="chay1" localSheetId="1">#REF!</definedName>
    <definedName name="chay1">#REF!</definedName>
    <definedName name="chay10" localSheetId="0">#REF!</definedName>
    <definedName name="chay10" localSheetId="5">#REF!</definedName>
    <definedName name="chay10" localSheetId="2">#REF!</definedName>
    <definedName name="chay10" localSheetId="1">#REF!</definedName>
    <definedName name="chay10">#REF!</definedName>
    <definedName name="chay2" localSheetId="0">#REF!</definedName>
    <definedName name="chay2" localSheetId="5">#REF!</definedName>
    <definedName name="chay2" localSheetId="2">#REF!</definedName>
    <definedName name="chay2" localSheetId="1">#REF!</definedName>
    <definedName name="chay2">#REF!</definedName>
    <definedName name="chay3" localSheetId="0">#REF!</definedName>
    <definedName name="chay3" localSheetId="5">#REF!</definedName>
    <definedName name="chay3" localSheetId="2">#REF!</definedName>
    <definedName name="chay3" localSheetId="1">#REF!</definedName>
    <definedName name="chay3">#REF!</definedName>
    <definedName name="chay4" localSheetId="0">#REF!</definedName>
    <definedName name="chay4" localSheetId="5">#REF!</definedName>
    <definedName name="chay4" localSheetId="2">#REF!</definedName>
    <definedName name="chay4" localSheetId="1">#REF!</definedName>
    <definedName name="chay4">#REF!</definedName>
    <definedName name="chay5" localSheetId="0">#REF!</definedName>
    <definedName name="chay5" localSheetId="5">#REF!</definedName>
    <definedName name="chay5" localSheetId="2">#REF!</definedName>
    <definedName name="chay5" localSheetId="1">#REF!</definedName>
    <definedName name="chay5">#REF!</definedName>
    <definedName name="chay6" localSheetId="0">#REF!</definedName>
    <definedName name="chay6" localSheetId="5">#REF!</definedName>
    <definedName name="chay6" localSheetId="2">#REF!</definedName>
    <definedName name="chay6" localSheetId="1">#REF!</definedName>
    <definedName name="chay6">#REF!</definedName>
    <definedName name="chay7" localSheetId="0">#REF!</definedName>
    <definedName name="chay7" localSheetId="5">#REF!</definedName>
    <definedName name="chay7" localSheetId="2">#REF!</definedName>
    <definedName name="chay7" localSheetId="1">#REF!</definedName>
    <definedName name="chay7">#REF!</definedName>
    <definedName name="chay8" localSheetId="0">#REF!</definedName>
    <definedName name="chay8" localSheetId="5">#REF!</definedName>
    <definedName name="chay8" localSheetId="2">#REF!</definedName>
    <definedName name="chay8" localSheetId="1">#REF!</definedName>
    <definedName name="chay8">#REF!</definedName>
    <definedName name="chay9" localSheetId="0">#REF!</definedName>
    <definedName name="chay9" localSheetId="5">#REF!</definedName>
    <definedName name="chay9" localSheetId="2">#REF!</definedName>
    <definedName name="chay9" localSheetId="1">#REF!</definedName>
    <definedName name="chay9">#REF!</definedName>
    <definedName name="chietchai2" localSheetId="6" hidden="1">{"'Sheet1'!$L$16"}</definedName>
    <definedName name="chietchai2" localSheetId="2" hidden="1">{"'Sheet1'!$L$16"}</definedName>
    <definedName name="chietchai2" localSheetId="1" hidden="1">{"'Sheet1'!$L$16"}</definedName>
    <definedName name="chietchai2" hidden="1">{"'Sheet1'!$L$16"}</definedName>
    <definedName name="chihi" hidden="1">#REF!</definedName>
    <definedName name="chilk" localSheetId="6" hidden="1">{"'Sheet1'!$L$16"}</definedName>
    <definedName name="chilk" localSheetId="2" hidden="1">{"'Sheet1'!$L$16"}</definedName>
    <definedName name="chilk" localSheetId="1" hidden="1">{"'Sheet1'!$L$16"}</definedName>
    <definedName name="chilk" hidden="1">{"'Sheet1'!$L$16"}</definedName>
    <definedName name="Chinh_ngay" localSheetId="2">DATE(YEAR(#REF!),IF(DAY(#REF!)&gt;=16,MONTH(#REF!)+1,MONTH(#REF!)),1)</definedName>
    <definedName name="Chinh_ngay" localSheetId="1">DATE(YEAR(#REF!),IF(DAY(#REF!)&gt;=16,MONTH(#REF!)+1,MONTH(#REF!)),1)</definedName>
    <definedName name="Chinh_ngay">DATE(YEAR(#REF!),IF(DAY(#REF!)&gt;=16,MONTH(#REF!)+1,MONTH(#REF!)),1)</definedName>
    <definedName name="chiphi" localSheetId="5">#REF!</definedName>
    <definedName name="chiphi" localSheetId="2">#REF!</definedName>
    <definedName name="chiphi" localSheetId="1">#REF!</definedName>
    <definedName name="chiphi">#REF!</definedName>
    <definedName name="chl" localSheetId="6" hidden="1">{"'Sheet1'!$L$16"}</definedName>
    <definedName name="chl" localSheetId="2" hidden="1">{"'Sheet1'!$L$16"}</definedName>
    <definedName name="chl" localSheetId="1" hidden="1">{"'Sheet1'!$L$16"}</definedName>
    <definedName name="chl" hidden="1">{"'Sheet1'!$L$16"}</definedName>
    <definedName name="choco" localSheetId="1">#REF!</definedName>
    <definedName name="choco">#REF!</definedName>
    <definedName name="Choices_Wrapper" localSheetId="6">'BAN LUONG TAU'!Choices_Wrapper</definedName>
    <definedName name="Choices_Wrapper">#N/A</definedName>
    <definedName name="CHSO4" localSheetId="0">#REF!</definedName>
    <definedName name="CHSO4" localSheetId="5">#REF!</definedName>
    <definedName name="CHSO4" localSheetId="2">#REF!</definedName>
    <definedName name="CHSO4" localSheetId="1">#REF!</definedName>
    <definedName name="CHSO4">#REF!</definedName>
    <definedName name="chuannangluc">#REF!</definedName>
    <definedName name="chucdanh">#REF!</definedName>
    <definedName name="chulai" localSheetId="6" hidden="1">{"'Sheet1'!$L$16"}</definedName>
    <definedName name="chulai" localSheetId="0" hidden="1">{"'Sheet1'!$L$16"}</definedName>
    <definedName name="chulai" localSheetId="5" hidden="1">{"'Sheet1'!$L$16"}</definedName>
    <definedName name="chulai" localSheetId="2" hidden="1">{"'Sheet1'!$L$16"}</definedName>
    <definedName name="chulai" localSheetId="1" hidden="1">{"'Sheet1'!$L$16"}</definedName>
    <definedName name="chulai" localSheetId="3" hidden="1">{"'Sheet1'!$L$16"}</definedName>
    <definedName name="chulai" localSheetId="4" hidden="1">{"'Sheet1'!$L$16"}</definedName>
    <definedName name="chulai" hidden="1">{"'Sheet1'!$L$16"}</definedName>
    <definedName name="chung">66</definedName>
    <definedName name="chuyen" localSheetId="6" hidden="1">{"'Sheet1'!$L$16"}</definedName>
    <definedName name="chuyen" localSheetId="2" hidden="1">{"'Sheet1'!$L$16"}</definedName>
    <definedName name="chuyen" localSheetId="1" hidden="1">{"'Sheet1'!$L$16"}</definedName>
    <definedName name="chuyen" hidden="1">{"'Sheet1'!$L$16"}</definedName>
    <definedName name="CHUYENDUNG">#REF!</definedName>
    <definedName name="ci" localSheetId="6" hidden="1">{#N/A,#N/A,FALSE,"단축1";#N/A,#N/A,FALSE,"단축2";#N/A,#N/A,FALSE,"단축3";#N/A,#N/A,FALSE,"장축";#N/A,#N/A,FALSE,"4WD"}</definedName>
    <definedName name="ci" localSheetId="0" hidden="1">{#N/A,#N/A,FALSE,"단축1";#N/A,#N/A,FALSE,"단축2";#N/A,#N/A,FALSE,"단축3";#N/A,#N/A,FALSE,"장축";#N/A,#N/A,FALSE,"4WD"}</definedName>
    <definedName name="ci" localSheetId="5" hidden="1">{#N/A,#N/A,FALSE,"단축1";#N/A,#N/A,FALSE,"단축2";#N/A,#N/A,FALSE,"단축3";#N/A,#N/A,FALSE,"장축";#N/A,#N/A,FALSE,"4WD"}</definedName>
    <definedName name="ci" localSheetId="2" hidden="1">{#N/A,#N/A,FALSE,"단축1";#N/A,#N/A,FALSE,"단축2";#N/A,#N/A,FALSE,"단축3";#N/A,#N/A,FALSE,"장축";#N/A,#N/A,FALSE,"4WD"}</definedName>
    <definedName name="ci" localSheetId="1" hidden="1">{#N/A,#N/A,FALSE,"단축1";#N/A,#N/A,FALSE,"단축2";#N/A,#N/A,FALSE,"단축3";#N/A,#N/A,FALSE,"장축";#N/A,#N/A,FALSE,"4WD"}</definedName>
    <definedName name="ci" localSheetId="3" hidden="1">{#N/A,#N/A,FALSE,"단축1";#N/A,#N/A,FALSE,"단축2";#N/A,#N/A,FALSE,"단축3";#N/A,#N/A,FALSE,"장축";#N/A,#N/A,FALSE,"4WD"}</definedName>
    <definedName name="ci" localSheetId="4" hidden="1">{#N/A,#N/A,FALSE,"단축1";#N/A,#N/A,FALSE,"단축2";#N/A,#N/A,FALSE,"단축3";#N/A,#N/A,FALSE,"장축";#N/A,#N/A,FALSE,"4WD"}</definedName>
    <definedName name="ci" hidden="1">{#N/A,#N/A,FALSE,"단축1";#N/A,#N/A,FALSE,"단축2";#N/A,#N/A,FALSE,"단축3";#N/A,#N/A,FALSE,"장축";#N/A,#N/A,FALSE,"4WD"}</definedName>
    <definedName name="CI_PTVT">#REF!</definedName>
    <definedName name="City" localSheetId="6">#REF!</definedName>
    <definedName name="City" localSheetId="0">#REF!</definedName>
    <definedName name="City" localSheetId="5">#REF!</definedName>
    <definedName name="City" localSheetId="2">#REF!</definedName>
    <definedName name="City" localSheetId="1">#REF!</definedName>
    <definedName name="City">#REF!</definedName>
    <definedName name="CK" localSheetId="6">#REF!</definedName>
    <definedName name="CK" localSheetId="0">#REF!</definedName>
    <definedName name="CK" localSheetId="5">#REF!</definedName>
    <definedName name="CK" localSheetId="2">#REF!</definedName>
    <definedName name="CK" localSheetId="1">#REF!</definedName>
    <definedName name="CK">#REF!</definedName>
    <definedName name="CL" localSheetId="6">#REF!</definedName>
    <definedName name="CL" localSheetId="0">#REF!</definedName>
    <definedName name="CL" localSheetId="5">#REF!</definedName>
    <definedName name="CL" localSheetId="2">#REF!</definedName>
    <definedName name="CL" localSheetId="1">#REF!</definedName>
    <definedName name="CL">#REF!</definedName>
    <definedName name="CLAIM">3</definedName>
    <definedName name="clamp" localSheetId="1">#REF!</definedName>
    <definedName name="clamp">#REF!</definedName>
    <definedName name="clip" localSheetId="1">#REF!</definedName>
    <definedName name="clip">#REF!</definedName>
    <definedName name="clvc1">#REF!</definedName>
    <definedName name="CLVC3">0.1</definedName>
    <definedName name="CLVC35">#REF!</definedName>
    <definedName name="CLVCTB" localSheetId="0">#REF!</definedName>
    <definedName name="CLVCTB" localSheetId="5">#REF!</definedName>
    <definedName name="CLVCTB" localSheetId="2">#REF!</definedName>
    <definedName name="CLVCTB" localSheetId="1">#REF!</definedName>
    <definedName name="CLVCTB">#REF!</definedName>
    <definedName name="CLVL" localSheetId="0">#REF!</definedName>
    <definedName name="CLVL" localSheetId="5">#REF!</definedName>
    <definedName name="CLVL" localSheetId="2">#REF!</definedName>
    <definedName name="CLVL" localSheetId="1">#REF!</definedName>
    <definedName name="CLVL">#REF!</definedName>
    <definedName name="cmat0405" localSheetId="1">#REF!</definedName>
    <definedName name="cmat0405">#REF!</definedName>
    <definedName name="cmbLOT" localSheetId="1">#REF!</definedName>
    <definedName name="cmbLOT">#REF!</definedName>
    <definedName name="cmb차종" localSheetId="1">#REF!</definedName>
    <definedName name="cmb차종">#REF!</definedName>
    <definedName name="cmc" localSheetId="1">#REF!</definedName>
    <definedName name="cmc">#REF!</definedName>
    <definedName name="CN3p">#REF!</definedName>
    <definedName name="cnbs2">#REF!</definedName>
    <definedName name="Cñi">#REF!</definedName>
    <definedName name="CNKH131" localSheetId="1">#REF!</definedName>
    <definedName name="CNKH131">#REF!</definedName>
    <definedName name="CNKH331" localSheetId="1">#REF!</definedName>
    <definedName name="CNKH331">#REF!</definedName>
    <definedName name="Co" localSheetId="0">#REF!</definedName>
    <definedName name="Co" localSheetId="5">#REF!</definedName>
    <definedName name="Co" localSheetId="2">#REF!</definedName>
    <definedName name="Co" localSheetId="1">#REF!</definedName>
    <definedName name="Co">#REF!</definedName>
    <definedName name="COAT">#REF!</definedName>
    <definedName name="coc" localSheetId="0">#REF!</definedName>
    <definedName name="coc" localSheetId="5">#REF!</definedName>
    <definedName name="coc" localSheetId="2">#REF!</definedName>
    <definedName name="coc" localSheetId="1">#REF!</definedName>
    <definedName name="coc">#REF!</definedName>
    <definedName name="cocbtct" localSheetId="0">#REF!</definedName>
    <definedName name="cocbtct" localSheetId="5">#REF!</definedName>
    <definedName name="cocbtct" localSheetId="2">#REF!</definedName>
    <definedName name="cocbtct" localSheetId="1">#REF!</definedName>
    <definedName name="cocbtct">#REF!</definedName>
    <definedName name="coccat" localSheetId="6" hidden="1">{"'Sheet1'!$L$16"}</definedName>
    <definedName name="coccat" localSheetId="2" hidden="1">{"'Sheet1'!$L$16"}</definedName>
    <definedName name="coccat" localSheetId="1" hidden="1">{"'Sheet1'!$L$16"}</definedName>
    <definedName name="coccat" hidden="1">{"'Sheet1'!$L$16"}</definedName>
    <definedName name="cocot" localSheetId="0">#REF!</definedName>
    <definedName name="cocot" localSheetId="5">#REF!</definedName>
    <definedName name="cocot" localSheetId="2">#REF!</definedName>
    <definedName name="cocot" localSheetId="1">#REF!</definedName>
    <definedName name="cocot">#REF!</definedName>
    <definedName name="cocott" localSheetId="0">#REF!</definedName>
    <definedName name="cocott" localSheetId="5">#REF!</definedName>
    <definedName name="cocott" localSheetId="2">#REF!</definedName>
    <definedName name="cocott" localSheetId="1">#REF!</definedName>
    <definedName name="cocott">#REF!</definedName>
    <definedName name="Code" localSheetId="6" hidden="1">#REF!</definedName>
    <definedName name="Code" localSheetId="5" hidden="1">#REF!</definedName>
    <definedName name="Code" localSheetId="2" hidden="1">#REF!</definedName>
    <definedName name="Code" localSheetId="1" hidden="1">#REF!</definedName>
    <definedName name="Code" localSheetId="4" hidden="1">#REF!</definedName>
    <definedName name="Code" hidden="1">#REF!</definedName>
    <definedName name="Cöï_ly_vaän_chuyeãn" localSheetId="0">#REF!</definedName>
    <definedName name="Cöï_ly_vaän_chuyeãn" localSheetId="5">#REF!</definedName>
    <definedName name="Cöï_ly_vaän_chuyeãn" localSheetId="2">#REF!</definedName>
    <definedName name="Cöï_ly_vaän_chuyeãn" localSheetId="1">#REF!</definedName>
    <definedName name="Cöï_ly_vaän_chuyeãn">#REF!</definedName>
    <definedName name="CÖÏ_LY_VAÄN_CHUYEÅN" localSheetId="0">#REF!</definedName>
    <definedName name="CÖÏ_LY_VAÄN_CHUYEÅN" localSheetId="5">#REF!</definedName>
    <definedName name="CÖÏ_LY_VAÄN_CHUYEÅN" localSheetId="2">#REF!</definedName>
    <definedName name="CÖÏ_LY_VAÄN_CHUYEÅN" localSheetId="1">#REF!</definedName>
    <definedName name="CÖÏ_LY_VAÄN_CHUYEÅN">#REF!</definedName>
    <definedName name="Com_CheckDangKy" localSheetId="1">#REF!</definedName>
    <definedName name="Com_CheckDangKy">#REF!</definedName>
    <definedName name="Com_CheckThuaTen" localSheetId="1">#REF!</definedName>
    <definedName name="Com_CheckThuaTen">#REF!</definedName>
    <definedName name="Com_CheckTotal" localSheetId="1">#REF!</definedName>
    <definedName name="Com_CheckTotal">#REF!</definedName>
    <definedName name="Com_CheckTrungTen" localSheetId="1">#REF!</definedName>
    <definedName name="Com_CheckTrungTen">#REF!</definedName>
    <definedName name="Comm" localSheetId="6">BlankMacro1</definedName>
    <definedName name="Comm" localSheetId="2">BlankMacro1</definedName>
    <definedName name="Comm" localSheetId="1">BlankMacro1</definedName>
    <definedName name="Comm" localSheetId="3">BlankMacro1</definedName>
    <definedName name="Comm">BlankMacro1</definedName>
    <definedName name="COMMON" localSheetId="0">#REF!</definedName>
    <definedName name="COMMON" localSheetId="5">#REF!</definedName>
    <definedName name="COMMON" localSheetId="2">#REF!</definedName>
    <definedName name="COMMON" localSheetId="1">#REF!</definedName>
    <definedName name="COMMON">#REF!</definedName>
    <definedName name="comong" localSheetId="0">#REF!</definedName>
    <definedName name="comong" localSheetId="5">#REF!</definedName>
    <definedName name="comong" localSheetId="2">#REF!</definedName>
    <definedName name="comong" localSheetId="1">#REF!</definedName>
    <definedName name="comong">#REF!</definedName>
    <definedName name="Company" localSheetId="0">#REF!</definedName>
    <definedName name="Company" localSheetId="5">#REF!</definedName>
    <definedName name="Company" localSheetId="2">#REF!</definedName>
    <definedName name="Company" localSheetId="1">#REF!</definedName>
    <definedName name="Company">#REF!</definedName>
    <definedName name="CON_DUCT" localSheetId="1">#REF!</definedName>
    <definedName name="CON_DUCT">#REF!</definedName>
    <definedName name="CON_EQP_COS" localSheetId="0">#REF!</definedName>
    <definedName name="CON_EQP_COS" localSheetId="5">#REF!</definedName>
    <definedName name="CON_EQP_COS" localSheetId="2">#REF!</definedName>
    <definedName name="CON_EQP_COS" localSheetId="1">#REF!</definedName>
    <definedName name="CON_EQP_COS">#REF!</definedName>
    <definedName name="CON_EQP_COST" localSheetId="0">#REF!</definedName>
    <definedName name="CON_EQP_COST" localSheetId="5">#REF!</definedName>
    <definedName name="CON_EQP_COST" localSheetId="2">#REF!</definedName>
    <definedName name="CON_EQP_COST" localSheetId="1">#REF!</definedName>
    <definedName name="CON_EQP_COST">#REF!</definedName>
    <definedName name="CONCEPT" localSheetId="6" hidden="1">{#N/A,#N/A,FALSE,"단축1";#N/A,#N/A,FALSE,"단축2";#N/A,#N/A,FALSE,"단축3";#N/A,#N/A,FALSE,"장축";#N/A,#N/A,FALSE,"4WD"}</definedName>
    <definedName name="CONCEPT" localSheetId="2" hidden="1">{#N/A,#N/A,FALSE,"단축1";#N/A,#N/A,FALSE,"단축2";#N/A,#N/A,FALSE,"단축3";#N/A,#N/A,FALSE,"장축";#N/A,#N/A,FALSE,"4WD"}</definedName>
    <definedName name="CONCEPT" localSheetId="1" hidden="1">{#N/A,#N/A,FALSE,"단축1";#N/A,#N/A,FALSE,"단축2";#N/A,#N/A,FALSE,"단축3";#N/A,#N/A,FALSE,"장축";#N/A,#N/A,FALSE,"4WD"}</definedName>
    <definedName name="CONCEPT" hidden="1">{#N/A,#N/A,FALSE,"단축1";#N/A,#N/A,FALSE,"단축2";#N/A,#N/A,FALSE,"단축3";#N/A,#N/A,FALSE,"장축";#N/A,#N/A,FALSE,"4WD"}</definedName>
    <definedName name="Concrete" localSheetId="1">#REF!</definedName>
    <definedName name="Concrete">#REF!</definedName>
    <definedName name="cong" localSheetId="6" hidden="1">{"'Sheet1'!$L$16"}</definedName>
    <definedName name="cong" localSheetId="5" hidden="1">{"'Sheet1'!$L$16"}</definedName>
    <definedName name="cong" localSheetId="2" hidden="1">{"'Sheet1'!$L$16"}</definedName>
    <definedName name="cong" localSheetId="1" hidden="1">{"'Sheet1'!$L$16"}</definedName>
    <definedName name="cong" localSheetId="3" hidden="1">{"'Sheet1'!$L$16"}</definedName>
    <definedName name="cong" localSheetId="4" hidden="1">{"'Sheet1'!$L$16"}</definedName>
    <definedName name="cong" hidden="1">{"'Sheet1'!$L$16"}</definedName>
    <definedName name="Cong_HM_DTCT" localSheetId="0">#REF!</definedName>
    <definedName name="Cong_HM_DTCT" localSheetId="5">#REF!</definedName>
    <definedName name="Cong_HM_DTCT" localSheetId="2">#REF!</definedName>
    <definedName name="Cong_HM_DTCT" localSheetId="1">#REF!</definedName>
    <definedName name="Cong_HM_DTCT">#REF!</definedName>
    <definedName name="Cong_M_DTCT" localSheetId="0">#REF!</definedName>
    <definedName name="Cong_M_DTCT" localSheetId="5">#REF!</definedName>
    <definedName name="Cong_M_DTCT" localSheetId="2">#REF!</definedName>
    <definedName name="Cong_M_DTCT" localSheetId="1">#REF!</definedName>
    <definedName name="Cong_M_DTCT">#REF!</definedName>
    <definedName name="Cong_NC_DTCT" localSheetId="0">#REF!</definedName>
    <definedName name="Cong_NC_DTCT" localSheetId="5">#REF!</definedName>
    <definedName name="Cong_NC_DTCT" localSheetId="2">#REF!</definedName>
    <definedName name="Cong_NC_DTCT" localSheetId="1">#REF!</definedName>
    <definedName name="Cong_NC_DTCT">#REF!</definedName>
    <definedName name="cong_tac_khac" localSheetId="0">#REF!</definedName>
    <definedName name="cong_tac_khac" localSheetId="5">#REF!</definedName>
    <definedName name="cong_tac_khac" localSheetId="2">#REF!</definedName>
    <definedName name="cong_tac_khac" localSheetId="1">#REF!</definedName>
    <definedName name="cong_tac_khac">#REF!</definedName>
    <definedName name="Cong_tac_rai_cang_day_lay_do_vong">#N/A</definedName>
    <definedName name="Cong_tac_van_chuyen_thu_cong">#N/A</definedName>
    <definedName name="Cong_tac_xay_da" localSheetId="6">#REF!</definedName>
    <definedName name="Cong_tac_xay_da" localSheetId="0">#REF!</definedName>
    <definedName name="Cong_tac_xay_da" localSheetId="5">#REF!</definedName>
    <definedName name="Cong_tac_xay_da" localSheetId="2">#REF!</definedName>
    <definedName name="Cong_tac_xay_da" localSheetId="1">#REF!</definedName>
    <definedName name="Cong_tac_xay_da">#REF!</definedName>
    <definedName name="Cong_VL_DTCT" localSheetId="6">#REF!</definedName>
    <definedName name="Cong_VL_DTCT" localSheetId="0">#REF!</definedName>
    <definedName name="Cong_VL_DTCT" localSheetId="5">#REF!</definedName>
    <definedName name="Cong_VL_DTCT" localSheetId="2">#REF!</definedName>
    <definedName name="Cong_VL_DTCT" localSheetId="1">#REF!</definedName>
    <definedName name="Cong_VL_DTCT">#REF!</definedName>
    <definedName name="congbengam" localSheetId="6">#REF!</definedName>
    <definedName name="congbengam" localSheetId="0">#REF!</definedName>
    <definedName name="congbengam" localSheetId="5">#REF!</definedName>
    <definedName name="congbengam" localSheetId="2">#REF!</definedName>
    <definedName name="congbengam" localSheetId="1">#REF!</definedName>
    <definedName name="congbengam">#REF!</definedName>
    <definedName name="congbenuoc" localSheetId="0">#REF!</definedName>
    <definedName name="congbenuoc" localSheetId="5">#REF!</definedName>
    <definedName name="congbenuoc" localSheetId="2">#REF!</definedName>
    <definedName name="congbenuoc" localSheetId="1">#REF!</definedName>
    <definedName name="congbenuoc">#REF!</definedName>
    <definedName name="congcoc" localSheetId="0">#REF!</definedName>
    <definedName name="congcoc" localSheetId="5">#REF!</definedName>
    <definedName name="congcoc" localSheetId="2">#REF!</definedName>
    <definedName name="congcoc" localSheetId="1">#REF!</definedName>
    <definedName name="congcoc">#REF!</definedName>
    <definedName name="congcocot" localSheetId="0">#REF!</definedName>
    <definedName name="congcocot" localSheetId="5">#REF!</definedName>
    <definedName name="congcocot" localSheetId="2">#REF!</definedName>
    <definedName name="congcocot" localSheetId="1">#REF!</definedName>
    <definedName name="congcocot">#REF!</definedName>
    <definedName name="congcocott" localSheetId="0">#REF!</definedName>
    <definedName name="congcocott" localSheetId="5">#REF!</definedName>
    <definedName name="congcocott" localSheetId="2">#REF!</definedName>
    <definedName name="congcocott" localSheetId="1">#REF!</definedName>
    <definedName name="congcocott">#REF!</definedName>
    <definedName name="congcomong" localSheetId="0">#REF!</definedName>
    <definedName name="congcomong" localSheetId="5">#REF!</definedName>
    <definedName name="congcomong" localSheetId="2">#REF!</definedName>
    <definedName name="congcomong" localSheetId="1">#REF!</definedName>
    <definedName name="congcomong">#REF!</definedName>
    <definedName name="congcottron" localSheetId="0">#REF!</definedName>
    <definedName name="congcottron" localSheetId="5">#REF!</definedName>
    <definedName name="congcottron" localSheetId="2">#REF!</definedName>
    <definedName name="congcottron" localSheetId="1">#REF!</definedName>
    <definedName name="congcottron">#REF!</definedName>
    <definedName name="congcotvuong" localSheetId="0">#REF!</definedName>
    <definedName name="congcotvuong" localSheetId="5">#REF!</definedName>
    <definedName name="congcotvuong" localSheetId="2">#REF!</definedName>
    <definedName name="congcotvuong" localSheetId="1">#REF!</definedName>
    <definedName name="congcotvuong">#REF!</definedName>
    <definedName name="congdam" localSheetId="0">#REF!</definedName>
    <definedName name="congdam" localSheetId="5">#REF!</definedName>
    <definedName name="congdam" localSheetId="2">#REF!</definedName>
    <definedName name="congdam" localSheetId="1">#REF!</definedName>
    <definedName name="congdam">#REF!</definedName>
    <definedName name="congdan1" localSheetId="0">#REF!</definedName>
    <definedName name="congdan1" localSheetId="5">#REF!</definedName>
    <definedName name="congdan1" localSheetId="2">#REF!</definedName>
    <definedName name="congdan1" localSheetId="1">#REF!</definedName>
    <definedName name="congdan1">#REF!</definedName>
    <definedName name="congdan2" localSheetId="0">#REF!</definedName>
    <definedName name="congdan2" localSheetId="5">#REF!</definedName>
    <definedName name="congdan2" localSheetId="2">#REF!</definedName>
    <definedName name="congdan2" localSheetId="1">#REF!</definedName>
    <definedName name="congdan2">#REF!</definedName>
    <definedName name="congdandusan" localSheetId="0">#REF!</definedName>
    <definedName name="congdandusan" localSheetId="5">#REF!</definedName>
    <definedName name="congdandusan" localSheetId="2">#REF!</definedName>
    <definedName name="congdandusan" localSheetId="1">#REF!</definedName>
    <definedName name="congdandusan">#REF!</definedName>
    <definedName name="conglanhto" localSheetId="0">#REF!</definedName>
    <definedName name="conglanhto" localSheetId="5">#REF!</definedName>
    <definedName name="conglanhto" localSheetId="2">#REF!</definedName>
    <definedName name="conglanhto" localSheetId="1">#REF!</definedName>
    <definedName name="conglanhto">#REF!</definedName>
    <definedName name="congmong" localSheetId="0">#REF!</definedName>
    <definedName name="congmong" localSheetId="5">#REF!</definedName>
    <definedName name="congmong" localSheetId="2">#REF!</definedName>
    <definedName name="congmong" localSheetId="1">#REF!</definedName>
    <definedName name="congmong">#REF!</definedName>
    <definedName name="congmongbang" localSheetId="0">#REF!</definedName>
    <definedName name="congmongbang" localSheetId="5">#REF!</definedName>
    <definedName name="congmongbang" localSheetId="2">#REF!</definedName>
    <definedName name="congmongbang" localSheetId="1">#REF!</definedName>
    <definedName name="congmongbang">#REF!</definedName>
    <definedName name="congmongdon" localSheetId="0">#REF!</definedName>
    <definedName name="congmongdon" localSheetId="5">#REF!</definedName>
    <definedName name="congmongdon" localSheetId="2">#REF!</definedName>
    <definedName name="congmongdon" localSheetId="1">#REF!</definedName>
    <definedName name="congmongdon">#REF!</definedName>
    <definedName name="congpanen" localSheetId="0">#REF!</definedName>
    <definedName name="congpanen" localSheetId="5">#REF!</definedName>
    <definedName name="congpanen" localSheetId="2">#REF!</definedName>
    <definedName name="congpanen" localSheetId="1">#REF!</definedName>
    <definedName name="congpanen">#REF!</definedName>
    <definedName name="congsan" localSheetId="0">#REF!</definedName>
    <definedName name="congsan" localSheetId="5">#REF!</definedName>
    <definedName name="congsan" localSheetId="2">#REF!</definedName>
    <definedName name="congsan" localSheetId="1">#REF!</definedName>
    <definedName name="congsan">#REF!</definedName>
    <definedName name="congthang" localSheetId="0">#REF!</definedName>
    <definedName name="congthang" localSheetId="5">#REF!</definedName>
    <definedName name="congthang" localSheetId="2">#REF!</definedName>
    <definedName name="congthang" localSheetId="1">#REF!</definedName>
    <definedName name="congthang">#REF!</definedName>
    <definedName name="CongVattu" localSheetId="1">#REF!</definedName>
    <definedName name="CongVattu">#REF!</definedName>
    <definedName name="conroom" localSheetId="1">#REF!</definedName>
    <definedName name="conroom">#REF!</definedName>
    <definedName name="conrua">#REF!</definedName>
    <definedName name="CONST_EQ" localSheetId="0">#REF!</definedName>
    <definedName name="CONST_EQ" localSheetId="5">#REF!</definedName>
    <definedName name="CONST_EQ" localSheetId="2">#REF!</definedName>
    <definedName name="CONST_EQ" localSheetId="1">#REF!</definedName>
    <definedName name="CONST_EQ">#REF!</definedName>
    <definedName name="CONT" localSheetId="1">#REF!</definedName>
    <definedName name="CONT">#REF!</definedName>
    <definedName name="Continue" localSheetId="1">#REF!</definedName>
    <definedName name="Continue">#REF!</definedName>
    <definedName name="continue1" localSheetId="0">#REF!</definedName>
    <definedName name="continue1" localSheetId="5">#REF!</definedName>
    <definedName name="continue1" localSheetId="2">#REF!</definedName>
    <definedName name="continue1" localSheetId="1">#REF!</definedName>
    <definedName name="continue1">#REF!</definedName>
    <definedName name="conversion" localSheetId="1">#REF!</definedName>
    <definedName name="conversion">#REF!</definedName>
    <definedName name="copphathepviÎttung" localSheetId="6" hidden="1">{"'Sheet1'!$L$16"}</definedName>
    <definedName name="copphathepviÎttung" localSheetId="2" hidden="1">{"'Sheet1'!$L$16"}</definedName>
    <definedName name="copphathepviÎttung" localSheetId="1" hidden="1">{"'Sheet1'!$L$16"}</definedName>
    <definedName name="copphathepviÎttung" hidden="1">{"'Sheet1'!$L$16"}</definedName>
    <definedName name="COPY" localSheetId="6" hidden="1">{#N/A,#N/A,FALSE,"단축1";#N/A,#N/A,FALSE,"단축2";#N/A,#N/A,FALSE,"단축3";#N/A,#N/A,FALSE,"장축";#N/A,#N/A,FALSE,"4WD"}</definedName>
    <definedName name="COPY" localSheetId="2" hidden="1">{#N/A,#N/A,FALSE,"단축1";#N/A,#N/A,FALSE,"단축2";#N/A,#N/A,FALSE,"단축3";#N/A,#N/A,FALSE,"장축";#N/A,#N/A,FALSE,"4WD"}</definedName>
    <definedName name="COPY" localSheetId="1" hidden="1">{#N/A,#N/A,FALSE,"단축1";#N/A,#N/A,FALSE,"단축2";#N/A,#N/A,FALSE,"단축3";#N/A,#N/A,FALSE,"장축";#N/A,#N/A,FALSE,"4WD"}</definedName>
    <definedName name="COPY" hidden="1">{#N/A,#N/A,FALSE,"단축1";#N/A,#N/A,FALSE,"단축2";#N/A,#N/A,FALSE,"단축3";#N/A,#N/A,FALSE,"장축";#N/A,#N/A,FALSE,"4WD"}</definedName>
    <definedName name="COPY1" localSheetId="6" hidden="1">{#N/A,#N/A,FALSE,"단축1";#N/A,#N/A,FALSE,"단축2";#N/A,#N/A,FALSE,"단축3";#N/A,#N/A,FALSE,"장축";#N/A,#N/A,FALSE,"4WD"}</definedName>
    <definedName name="COPY1" localSheetId="2" hidden="1">{#N/A,#N/A,FALSE,"단축1";#N/A,#N/A,FALSE,"단축2";#N/A,#N/A,FALSE,"단축3";#N/A,#N/A,FALSE,"장축";#N/A,#N/A,FALSE,"4WD"}</definedName>
    <definedName name="COPY1" localSheetId="1" hidden="1">{#N/A,#N/A,FALSE,"단축1";#N/A,#N/A,FALSE,"단축2";#N/A,#N/A,FALSE,"단축3";#N/A,#N/A,FALSE,"장축";#N/A,#N/A,FALSE,"4WD"}</definedName>
    <definedName name="COPY1" hidden="1">{#N/A,#N/A,FALSE,"단축1";#N/A,#N/A,FALSE,"단축2";#N/A,#N/A,FALSE,"단축3";#N/A,#N/A,FALSE,"장축";#N/A,#N/A,FALSE,"4WD"}</definedName>
    <definedName name="costing" hidden="1">#REF!</definedName>
    <definedName name="cot">#REF!</definedName>
    <definedName name="Cot_thep">#REF!</definedName>
    <definedName name="COT10DZ22" localSheetId="0">#REF!</definedName>
    <definedName name="COT10DZ22" localSheetId="5">#REF!</definedName>
    <definedName name="COT10DZ22" localSheetId="2">#REF!</definedName>
    <definedName name="COT10DZ22" localSheetId="1">#REF!</definedName>
    <definedName name="COT10DZ22">#REF!</definedName>
    <definedName name="COT12DZ22" localSheetId="0">#REF!</definedName>
    <definedName name="COT12DZ22" localSheetId="5">#REF!</definedName>
    <definedName name="COT12DZ22" localSheetId="2">#REF!</definedName>
    <definedName name="COT12DZ22" localSheetId="1">#REF!</definedName>
    <definedName name="COT12DZ22">#REF!</definedName>
    <definedName name="COT14DZ22" localSheetId="0">#REF!</definedName>
    <definedName name="COT14DZ22" localSheetId="5">#REF!</definedName>
    <definedName name="COT14DZ22" localSheetId="2">#REF!</definedName>
    <definedName name="COT14DZ22" localSheetId="1">#REF!</definedName>
    <definedName name="COT14DZ22">#REF!</definedName>
    <definedName name="COT20DZ22" localSheetId="0">#REF!</definedName>
    <definedName name="COT20DZ22" localSheetId="5">#REF!</definedName>
    <definedName name="COT20DZ22" localSheetId="2">#REF!</definedName>
    <definedName name="COT20DZ22" localSheetId="1">#REF!</definedName>
    <definedName name="COT20DZ22">#REF!</definedName>
    <definedName name="cot7.5" localSheetId="1">#REF!</definedName>
    <definedName name="cot7.5">#REF!</definedName>
    <definedName name="cot8.5" localSheetId="1">#REF!</definedName>
    <definedName name="cot8.5">#REF!</definedName>
    <definedName name="CotM" localSheetId="1">#REF!</definedName>
    <definedName name="CotM">#REF!</definedName>
    <definedName name="COTPYLONEDZ04" localSheetId="0">#REF!</definedName>
    <definedName name="COTPYLONEDZ04" localSheetId="5">#REF!</definedName>
    <definedName name="COTPYLONEDZ04" localSheetId="2">#REF!</definedName>
    <definedName name="COTPYLONEDZ04" localSheetId="1">#REF!</definedName>
    <definedName name="COTPYLONEDZ04">#REF!</definedName>
    <definedName name="CotSau" localSheetId="1">#REF!</definedName>
    <definedName name="CotSau">#REF!</definedName>
    <definedName name="COTTHEP10DZ22" localSheetId="0">#REF!</definedName>
    <definedName name="COTTHEP10DZ22" localSheetId="5">#REF!</definedName>
    <definedName name="COTTHEP10DZ22" localSheetId="2">#REF!</definedName>
    <definedName name="COTTHEP10DZ22" localSheetId="1">#REF!</definedName>
    <definedName name="COTTHEP10DZ22">#REF!</definedName>
    <definedName name="COTTHEP12DZ22" localSheetId="0">#REF!</definedName>
    <definedName name="COTTHEP12DZ22" localSheetId="5">#REF!</definedName>
    <definedName name="COTTHEP12DZ22" localSheetId="2">#REF!</definedName>
    <definedName name="COTTHEP12DZ22" localSheetId="1">#REF!</definedName>
    <definedName name="COTTHEP12DZ22">#REF!</definedName>
    <definedName name="COTTHEP9DZ22" localSheetId="0">#REF!</definedName>
    <definedName name="COTTHEP9DZ22" localSheetId="5">#REF!</definedName>
    <definedName name="COTTHEP9DZ22" localSheetId="2">#REF!</definedName>
    <definedName name="COTTHEP9DZ22" localSheetId="1">#REF!</definedName>
    <definedName name="COTTHEP9DZ22">#REF!</definedName>
    <definedName name="cottron" localSheetId="0">#REF!</definedName>
    <definedName name="cottron" localSheetId="5">#REF!</definedName>
    <definedName name="cottron" localSheetId="2">#REF!</definedName>
    <definedName name="cottron" localSheetId="1">#REF!</definedName>
    <definedName name="cottron">#REF!</definedName>
    <definedName name="cotvuong" localSheetId="0">#REF!</definedName>
    <definedName name="cotvuong" localSheetId="5">#REF!</definedName>
    <definedName name="cotvuong" localSheetId="2">#REF!</definedName>
    <definedName name="cotvuong" localSheetId="1">#REF!</definedName>
    <definedName name="cotvuong">#REF!</definedName>
    <definedName name="COTVUONGDZ04" localSheetId="0">#REF!</definedName>
    <definedName name="COTVUONGDZ04" localSheetId="5">#REF!</definedName>
    <definedName name="COTVUONGDZ04" localSheetId="2">#REF!</definedName>
    <definedName name="COTVUONGDZ04" localSheetId="1">#REF!</definedName>
    <definedName name="COTVUONGDZ04">#REF!</definedName>
    <definedName name="COÙ" localSheetId="1">#REF!</definedName>
    <definedName name="COÙ">#REF!</definedName>
    <definedName name="Country" localSheetId="0">#REF!</definedName>
    <definedName name="Country" localSheetId="5">#REF!</definedName>
    <definedName name="Country" localSheetId="2">#REF!</definedName>
    <definedName name="Country" localSheetId="1">#REF!</definedName>
    <definedName name="Country">#REF!</definedName>
    <definedName name="COVER" localSheetId="0">#REF!</definedName>
    <definedName name="COVER" localSheetId="5">#REF!</definedName>
    <definedName name="COVER" localSheetId="2">#REF!</definedName>
    <definedName name="COVER" localSheetId="1">#REF!</definedName>
    <definedName name="COVER">#REF!</definedName>
    <definedName name="cover2" localSheetId="5" hidden="1">#REF!</definedName>
    <definedName name="cover2" localSheetId="2" hidden="1">#REF!</definedName>
    <definedName name="cover2" localSheetId="1" hidden="1">#REF!</definedName>
    <definedName name="cover2" localSheetId="4" hidden="1">#REF!</definedName>
    <definedName name="cover2" hidden="1">#REF!</definedName>
    <definedName name="COVERING" localSheetId="1">#REF!</definedName>
    <definedName name="COVERING">#REF!</definedName>
    <definedName name="cp" localSheetId="0">#REF!</definedName>
    <definedName name="cp" localSheetId="5">#REF!</definedName>
    <definedName name="cp" localSheetId="2">#REF!</definedName>
    <definedName name="cp" localSheetId="1">#REF!</definedName>
    <definedName name="cp" localSheetId="4">#REF!</definedName>
    <definedName name="cp">#REF!</definedName>
    <definedName name="CPC" localSheetId="0">#REF!</definedName>
    <definedName name="CPC" localSheetId="5">#REF!</definedName>
    <definedName name="CPC" localSheetId="2">#REF!</definedName>
    <definedName name="CPC" localSheetId="1">#REF!</definedName>
    <definedName name="CPC">#REF!</definedName>
    <definedName name="CPCNT">#REF!</definedName>
    <definedName name="cpdd">#REF!</definedName>
    <definedName name="cpdd1" localSheetId="0">#REF!</definedName>
    <definedName name="cpdd1" localSheetId="5">#REF!</definedName>
    <definedName name="cpdd1" localSheetId="2">#REF!</definedName>
    <definedName name="cpdd1" localSheetId="1">#REF!</definedName>
    <definedName name="cpdd1">#REF!</definedName>
    <definedName name="cpdd2">#REF!</definedName>
    <definedName name="CPK" localSheetId="0">#REF!</definedName>
    <definedName name="CPK" localSheetId="5">#REF!</definedName>
    <definedName name="CPK" localSheetId="2">#REF!</definedName>
    <definedName name="CPK" localSheetId="1">#REF!</definedName>
    <definedName name="CPK">#REF!</definedName>
    <definedName name="cpktba" localSheetId="1">#REF!</definedName>
    <definedName name="cpktba">#REF!</definedName>
    <definedName name="CPT" localSheetId="0">#REF!</definedName>
    <definedName name="CPT" localSheetId="5">#REF!</definedName>
    <definedName name="CPT" localSheetId="2">#REF!</definedName>
    <definedName name="CPT" localSheetId="1">#REF!</definedName>
    <definedName name="CPT">#REF!</definedName>
    <definedName name="CPTK" localSheetId="1">#REF!</definedName>
    <definedName name="CPTK">#REF!</definedName>
    <definedName name="CPVC100" localSheetId="0">#REF!</definedName>
    <definedName name="CPVC100" localSheetId="5">#REF!</definedName>
    <definedName name="CPVC100" localSheetId="2">#REF!</definedName>
    <definedName name="CPVC100" localSheetId="1">#REF!</definedName>
    <definedName name="CPVC100">#REF!</definedName>
    <definedName name="CPVC1KM">#REF!</definedName>
    <definedName name="CPVC35" localSheetId="1">#REF!</definedName>
    <definedName name="CPVC35">#REF!</definedName>
    <definedName name="CPVCDN" localSheetId="1">#REF!</definedName>
    <definedName name="CPVCDN">#REF!</definedName>
    <definedName name="cr" localSheetId="1">#REF!</definedName>
    <definedName name="cr">#REF!</definedName>
    <definedName name="CR5000실적" localSheetId="6" hidden="1">{#N/A,#N/A,TRUE,"Y생산";#N/A,#N/A,TRUE,"Y판매";#N/A,#N/A,TRUE,"Y총물량";#N/A,#N/A,TRUE,"Y능력";#N/A,#N/A,TRUE,"YKD"}</definedName>
    <definedName name="CR5000실적" localSheetId="2" hidden="1">{#N/A,#N/A,TRUE,"Y생산";#N/A,#N/A,TRUE,"Y판매";#N/A,#N/A,TRUE,"Y총물량";#N/A,#N/A,TRUE,"Y능력";#N/A,#N/A,TRUE,"YKD"}</definedName>
    <definedName name="CR5000실적" localSheetId="1" hidden="1">{#N/A,#N/A,TRUE,"Y생산";#N/A,#N/A,TRUE,"Y판매";#N/A,#N/A,TRUE,"Y총물량";#N/A,#N/A,TRUE,"Y능력";#N/A,#N/A,TRUE,"YKD"}</definedName>
    <definedName name="CR5000실적" hidden="1">{#N/A,#N/A,TRUE,"Y생산";#N/A,#N/A,TRUE,"Y판매";#N/A,#N/A,TRUE,"Y총물량";#N/A,#N/A,TRUE,"Y능력";#N/A,#N/A,TRUE,"YKD"}</definedName>
    <definedName name="cracker" localSheetId="1">#REF!</definedName>
    <definedName name="cracker">#REF!</definedName>
    <definedName name="CRD" localSheetId="0">#REF!</definedName>
    <definedName name="CRD" localSheetId="5">#REF!</definedName>
    <definedName name="CRD" localSheetId="2">#REF!</definedName>
    <definedName name="CRD" localSheetId="1">#REF!</definedName>
    <definedName name="CRD">#REF!</definedName>
    <definedName name="creditt0405" localSheetId="1">#REF!</definedName>
    <definedName name="creditt0405">#REF!</definedName>
    <definedName name="_xlnm.Criteria">#REF!</definedName>
    <definedName name="CRITINST" localSheetId="0">#REF!</definedName>
    <definedName name="CRITINST" localSheetId="5">#REF!</definedName>
    <definedName name="CRITINST" localSheetId="2">#REF!</definedName>
    <definedName name="CRITINST" localSheetId="1">#REF!</definedName>
    <definedName name="CRITINST">#REF!</definedName>
    <definedName name="CRITPURC" localSheetId="0">#REF!</definedName>
    <definedName name="CRITPURC" localSheetId="5">#REF!</definedName>
    <definedName name="CRITPURC" localSheetId="2">#REF!</definedName>
    <definedName name="CRITPURC" localSheetId="1">#REF!</definedName>
    <definedName name="CRITPURC">#REF!</definedName>
    <definedName name="CRS" localSheetId="0">#REF!</definedName>
    <definedName name="CRS" localSheetId="5">#REF!</definedName>
    <definedName name="CRS" localSheetId="2">#REF!</definedName>
    <definedName name="CRS" localSheetId="1">#REF!</definedName>
    <definedName name="CRS">#REF!</definedName>
    <definedName name="cs" localSheetId="0">#REF!</definedName>
    <definedName name="cs" localSheetId="5">#REF!</definedName>
    <definedName name="cs" localSheetId="2">#REF!</definedName>
    <definedName name="cs" localSheetId="1">#REF!</definedName>
    <definedName name="cs">#REF!</definedName>
    <definedName name="CS_10" localSheetId="0">#REF!</definedName>
    <definedName name="CS_10" localSheetId="5">#REF!</definedName>
    <definedName name="CS_10" localSheetId="2">#REF!</definedName>
    <definedName name="CS_10" localSheetId="1">#REF!</definedName>
    <definedName name="CS_10">#REF!</definedName>
    <definedName name="CS_100" localSheetId="0">#REF!</definedName>
    <definedName name="CS_100" localSheetId="5">#REF!</definedName>
    <definedName name="CS_100" localSheetId="2">#REF!</definedName>
    <definedName name="CS_100" localSheetId="1">#REF!</definedName>
    <definedName name="CS_100">#REF!</definedName>
    <definedName name="CS_10S" localSheetId="0">#REF!</definedName>
    <definedName name="CS_10S" localSheetId="5">#REF!</definedName>
    <definedName name="CS_10S" localSheetId="2">#REF!</definedName>
    <definedName name="CS_10S" localSheetId="1">#REF!</definedName>
    <definedName name="CS_10S">#REF!</definedName>
    <definedName name="CS_120" localSheetId="0">#REF!</definedName>
    <definedName name="CS_120" localSheetId="5">#REF!</definedName>
    <definedName name="CS_120" localSheetId="2">#REF!</definedName>
    <definedName name="CS_120" localSheetId="1">#REF!</definedName>
    <definedName name="CS_120">#REF!</definedName>
    <definedName name="CS_140" localSheetId="0">#REF!</definedName>
    <definedName name="CS_140" localSheetId="5">#REF!</definedName>
    <definedName name="CS_140" localSheetId="2">#REF!</definedName>
    <definedName name="CS_140" localSheetId="1">#REF!</definedName>
    <definedName name="CS_140">#REF!</definedName>
    <definedName name="CS_160" localSheetId="0">#REF!</definedName>
    <definedName name="CS_160" localSheetId="5">#REF!</definedName>
    <definedName name="CS_160" localSheetId="2">#REF!</definedName>
    <definedName name="CS_160" localSheetId="1">#REF!</definedName>
    <definedName name="CS_160">#REF!</definedName>
    <definedName name="CS_20" localSheetId="0">#REF!</definedName>
    <definedName name="CS_20" localSheetId="5">#REF!</definedName>
    <definedName name="CS_20" localSheetId="2">#REF!</definedName>
    <definedName name="CS_20" localSheetId="1">#REF!</definedName>
    <definedName name="CS_20">#REF!</definedName>
    <definedName name="CS_30" localSheetId="0">#REF!</definedName>
    <definedName name="CS_30" localSheetId="5">#REF!</definedName>
    <definedName name="CS_30" localSheetId="2">#REF!</definedName>
    <definedName name="CS_30" localSheetId="1">#REF!</definedName>
    <definedName name="CS_30">#REF!</definedName>
    <definedName name="CS_40" localSheetId="0">#REF!</definedName>
    <definedName name="CS_40" localSheetId="5">#REF!</definedName>
    <definedName name="CS_40" localSheetId="2">#REF!</definedName>
    <definedName name="CS_40" localSheetId="1">#REF!</definedName>
    <definedName name="CS_40">#REF!</definedName>
    <definedName name="CS_40S" localSheetId="0">#REF!</definedName>
    <definedName name="CS_40S" localSheetId="5">#REF!</definedName>
    <definedName name="CS_40S" localSheetId="2">#REF!</definedName>
    <definedName name="CS_40S" localSheetId="1">#REF!</definedName>
    <definedName name="CS_40S">#REF!</definedName>
    <definedName name="CS_5S" localSheetId="0">#REF!</definedName>
    <definedName name="CS_5S" localSheetId="5">#REF!</definedName>
    <definedName name="CS_5S" localSheetId="2">#REF!</definedName>
    <definedName name="CS_5S" localSheetId="1">#REF!</definedName>
    <definedName name="CS_5S">#REF!</definedName>
    <definedName name="CS_60" localSheetId="0">#REF!</definedName>
    <definedName name="CS_60" localSheetId="5">#REF!</definedName>
    <definedName name="CS_60" localSheetId="2">#REF!</definedName>
    <definedName name="CS_60" localSheetId="1">#REF!</definedName>
    <definedName name="CS_60">#REF!</definedName>
    <definedName name="CS_80" localSheetId="0">#REF!</definedName>
    <definedName name="CS_80" localSheetId="5">#REF!</definedName>
    <definedName name="CS_80" localSheetId="2">#REF!</definedName>
    <definedName name="CS_80" localSheetId="1">#REF!</definedName>
    <definedName name="CS_80">#REF!</definedName>
    <definedName name="CS_80S" localSheetId="0">#REF!</definedName>
    <definedName name="CS_80S" localSheetId="5">#REF!</definedName>
    <definedName name="CS_80S" localSheetId="2">#REF!</definedName>
    <definedName name="CS_80S" localSheetId="1">#REF!</definedName>
    <definedName name="CS_80S">#REF!</definedName>
    <definedName name="CS_STD" localSheetId="0">#REF!</definedName>
    <definedName name="CS_STD" localSheetId="5">#REF!</definedName>
    <definedName name="CS_STD" localSheetId="2">#REF!</definedName>
    <definedName name="CS_STD" localSheetId="1">#REF!</definedName>
    <definedName name="CS_STD">#REF!</definedName>
    <definedName name="CS_XS" localSheetId="0">#REF!</definedName>
    <definedName name="CS_XS" localSheetId="5">#REF!</definedName>
    <definedName name="CS_XS" localSheetId="2">#REF!</definedName>
    <definedName name="CS_XS" localSheetId="1">#REF!</definedName>
    <definedName name="CS_XS">#REF!</definedName>
    <definedName name="CS_XXS" localSheetId="0">#REF!</definedName>
    <definedName name="CS_XXS" localSheetId="5">#REF!</definedName>
    <definedName name="CS_XXS" localSheetId="2">#REF!</definedName>
    <definedName name="CS_XXS" localSheetId="1">#REF!</definedName>
    <definedName name="CS_XXS">#REF!</definedName>
    <definedName name="cscsafsafsaf" hidden="1">#REF!</definedName>
    <definedName name="csd" localSheetId="6" hidden="1">{"'Sheet1'!$L$16"}</definedName>
    <definedName name="csd" localSheetId="2" hidden="1">{"'Sheet1'!$L$16"}</definedName>
    <definedName name="csd" localSheetId="1" hidden="1">{"'Sheet1'!$L$16"}</definedName>
    <definedName name="csd" hidden="1">{"'Sheet1'!$L$16"}</definedName>
    <definedName name="csd3p" localSheetId="0">#REF!</definedName>
    <definedName name="csd3p" localSheetId="5">#REF!</definedName>
    <definedName name="csd3p" localSheetId="2">#REF!</definedName>
    <definedName name="csd3p" localSheetId="1">#REF!</definedName>
    <definedName name="csd3p">#REF!</definedName>
    <definedName name="csddg1p" localSheetId="0">#REF!</definedName>
    <definedName name="csddg1p" localSheetId="5">#REF!</definedName>
    <definedName name="csddg1p" localSheetId="2">#REF!</definedName>
    <definedName name="csddg1p" localSheetId="1">#REF!</definedName>
    <definedName name="csddg1p">#REF!</definedName>
    <definedName name="csddt1p" localSheetId="0">#REF!</definedName>
    <definedName name="csddt1p" localSheetId="5">#REF!</definedName>
    <definedName name="csddt1p" localSheetId="2">#REF!</definedName>
    <definedName name="csddt1p" localSheetId="1">#REF!</definedName>
    <definedName name="csddt1p">#REF!</definedName>
    <definedName name="csht3p" localSheetId="0">#REF!</definedName>
    <definedName name="csht3p" localSheetId="5">#REF!</definedName>
    <definedName name="csht3p" localSheetId="2">#REF!</definedName>
    <definedName name="csht3p" localSheetId="1">#REF!</definedName>
    <definedName name="csht3p">#REF!</definedName>
    <definedName name="CT" localSheetId="1">#REF!</definedName>
    <definedName name="CT">#REF!</definedName>
    <definedName name="CT_03">#REF!</definedName>
    <definedName name="CT_50" localSheetId="0">#REF!</definedName>
    <definedName name="CT_50" localSheetId="5">#REF!</definedName>
    <definedName name="CT_50" localSheetId="2">#REF!</definedName>
    <definedName name="CT_50" localSheetId="1">#REF!</definedName>
    <definedName name="CT_50">#REF!</definedName>
    <definedName name="CTBIDV">#REF!</definedName>
    <definedName name="CTCT1" localSheetId="6" hidden="1">{"'Sheet1'!$L$16"}</definedName>
    <definedName name="CTCT1" localSheetId="2" hidden="1">{"'Sheet1'!$L$16"}</definedName>
    <definedName name="CTCT1" localSheetId="1" hidden="1">{"'Sheet1'!$L$16"}</definedName>
    <definedName name="CTCT1" hidden="1">{"'Sheet1'!$L$16"}</definedName>
    <definedName name="ctdn9697" localSheetId="0">#REF!</definedName>
    <definedName name="ctdn9697" localSheetId="5">#REF!</definedName>
    <definedName name="ctdn9697" localSheetId="2">#REF!</definedName>
    <definedName name="ctdn9697" localSheetId="1">#REF!</definedName>
    <definedName name="ctdn9697">#REF!</definedName>
    <definedName name="ctgt">#REF!</definedName>
    <definedName name="ctiep" localSheetId="0">#REF!</definedName>
    <definedName name="ctiep" localSheetId="5">#REF!</definedName>
    <definedName name="ctiep" localSheetId="2">#REF!</definedName>
    <definedName name="ctiep" localSheetId="1">#REF!</definedName>
    <definedName name="ctiep">#REF!</definedName>
    <definedName name="CTIET" localSheetId="1">#REF!</definedName>
    <definedName name="CTIET">#REF!</definedName>
    <definedName name="ctinh">#REF!</definedName>
    <definedName name="ctmai" localSheetId="0">#REF!</definedName>
    <definedName name="ctmai" localSheetId="5">#REF!</definedName>
    <definedName name="ctmai" localSheetId="2">#REF!</definedName>
    <definedName name="ctmai" localSheetId="1">#REF!</definedName>
    <definedName name="ctmai">#REF!</definedName>
    <definedName name="ctong" localSheetId="0">#REF!</definedName>
    <definedName name="ctong" localSheetId="5">#REF!</definedName>
    <definedName name="ctong" localSheetId="2">#REF!</definedName>
    <definedName name="ctong" localSheetId="1">#REF!</definedName>
    <definedName name="ctong">#REF!</definedName>
    <definedName name="CTÖØ" localSheetId="0">#REF!</definedName>
    <definedName name="CTÖØ" localSheetId="5">#REF!</definedName>
    <definedName name="CTÖØ" localSheetId="2">#REF!</definedName>
    <definedName name="CTÖØ" localSheetId="1">#REF!</definedName>
    <definedName name="CTÖØ">#REF!</definedName>
    <definedName name="ctr" localSheetId="1">#REF!</definedName>
    <definedName name="ctr">#REF!</definedName>
    <definedName name="CTRAM" localSheetId="1">#REF!</definedName>
    <definedName name="CTRAM">#REF!</definedName>
    <definedName name="ctre" localSheetId="0">#REF!</definedName>
    <definedName name="ctre" localSheetId="5">#REF!</definedName>
    <definedName name="ctre" localSheetId="2">#REF!</definedName>
    <definedName name="ctre" localSheetId="1">#REF!</definedName>
    <definedName name="ctre">#REF!</definedName>
    <definedName name="CTY" localSheetId="6" hidden="1">{"'Sheet1'!$L$16"}</definedName>
    <definedName name="CTY" localSheetId="5" hidden="1">{"'Sheet1'!$L$16"}</definedName>
    <definedName name="CTY" localSheetId="2" hidden="1">{"'Sheet1'!$L$16"}</definedName>
    <definedName name="CTY" localSheetId="1" hidden="1">{"'Sheet1'!$L$16"}</definedName>
    <definedName name="CTY" localSheetId="3" hidden="1">{"'Sheet1'!$L$16"}</definedName>
    <definedName name="CTY" localSheetId="4" hidden="1">{"'Sheet1'!$L$16"}</definedName>
    <definedName name="CTY" hidden="1">{"'Sheet1'!$L$16"}</definedName>
    <definedName name="Cty_TNHH_HYDRO_AGRI" localSheetId="0">#REF!</definedName>
    <definedName name="Cty_TNHH_HYDRO_AGRI" localSheetId="5">#REF!</definedName>
    <definedName name="Cty_TNHH_HYDRO_AGRI" localSheetId="2">#REF!</definedName>
    <definedName name="Cty_TNHH_HYDRO_AGRI" localSheetId="1">#REF!</definedName>
    <definedName name="Cty_TNHH_HYDRO_AGRI">#REF!</definedName>
    <definedName name="CTY_VTKTNN_CAÀN_THÔ" localSheetId="0">#REF!</definedName>
    <definedName name="CTY_VTKTNN_CAÀN_THÔ" localSheetId="5">#REF!</definedName>
    <definedName name="CTY_VTKTNN_CAÀN_THÔ" localSheetId="2">#REF!</definedName>
    <definedName name="CTY_VTKTNN_CAÀN_THÔ" localSheetId="1">#REF!</definedName>
    <definedName name="CTY_VTKTNN_CAÀN_THÔ">#REF!</definedName>
    <definedName name="CTYhc" localSheetId="6">{"th152.xls"}</definedName>
    <definedName name="CTYhc" localSheetId="2">{"th152.xls"}</definedName>
    <definedName name="CTYhc" localSheetId="1">{"th152.xls"}</definedName>
    <definedName name="CTYhc">{"th152.xls"}</definedName>
    <definedName name="cu" localSheetId="0">#REF!</definedName>
    <definedName name="cu" localSheetId="5">#REF!</definedName>
    <definedName name="cu" localSheetId="2">#REF!</definedName>
    <definedName name="cu" localSheetId="1">#REF!</definedName>
    <definedName name="cu">#REF!</definedName>
    <definedName name="CU_LY" localSheetId="1">#REF!</definedName>
    <definedName name="CU_LY">#REF!</definedName>
    <definedName name="cu_ly_1">#REF!</definedName>
    <definedName name="cuc">#REF!</definedName>
    <definedName name="CUCHI" localSheetId="0">#REF!</definedName>
    <definedName name="CUCHI" localSheetId="5">#REF!</definedName>
    <definedName name="CUCHI" localSheetId="2">#REF!</definedName>
    <definedName name="CUCHI" localSheetId="1">#REF!</definedName>
    <definedName name="CUCHI">#REF!</definedName>
    <definedName name="cui" localSheetId="0">#REF!</definedName>
    <definedName name="cui" localSheetId="5">#REF!</definedName>
    <definedName name="cui" localSheetId="2">#REF!</definedName>
    <definedName name="cui" localSheetId="1">#REF!</definedName>
    <definedName name="cui">#REF!</definedName>
    <definedName name="Culy" localSheetId="0">#REF!</definedName>
    <definedName name="Culy" localSheetId="5">#REF!</definedName>
    <definedName name="Culy" localSheetId="2">#REF!</definedName>
    <definedName name="Culy" localSheetId="1">#REF!</definedName>
    <definedName name="Culy">#REF!</definedName>
    <definedName name="cuoc_vc" localSheetId="1">#REF!</definedName>
    <definedName name="cuoc_vc">#REF!</definedName>
    <definedName name="Cuoc_vc_1">#REF!</definedName>
    <definedName name="CURRENCY" localSheetId="0">#REF!</definedName>
    <definedName name="CURRENCY" localSheetId="5">#REF!</definedName>
    <definedName name="CURRENCY" localSheetId="2">#REF!</definedName>
    <definedName name="CURRENCY" localSheetId="1">#REF!</definedName>
    <definedName name="CURRENCY">#REF!</definedName>
    <definedName name="current" localSheetId="0">#REF!</definedName>
    <definedName name="current" localSheetId="5">#REF!</definedName>
    <definedName name="current" localSheetId="2">#REF!</definedName>
    <definedName name="current" localSheetId="1">#REF!</definedName>
    <definedName name="current">#REF!</definedName>
    <definedName name="CURT">#N/A</definedName>
    <definedName name="cv">#REF!</definedName>
    <definedName name="cvabv" hidden="1">#REF!</definedName>
    <definedName name="cvcbvnghmjh.">#REF!</definedName>
    <definedName name="cvfr" localSheetId="6" hidden="1">{"'Sheet1'!$L$16"}</definedName>
    <definedName name="cvfr" localSheetId="2" hidden="1">{"'Sheet1'!$L$16"}</definedName>
    <definedName name="cvfr" localSheetId="1" hidden="1">{"'Sheet1'!$L$16"}</definedName>
    <definedName name="cvfr" hidden="1">{"'Sheet1'!$L$16"}</definedName>
    <definedName name="cvgfdgsdfhfjhgjmhgk">#REF!</definedName>
    <definedName name="cvt" localSheetId="1">#REF!</definedName>
    <definedName name="cvt">#REF!</definedName>
    <definedName name="cx" localSheetId="0">#REF!</definedName>
    <definedName name="cx" localSheetId="5">#REF!</definedName>
    <definedName name="cx" localSheetId="2">#REF!</definedName>
    <definedName name="cx" localSheetId="1">#REF!</definedName>
    <definedName name="cx">#REF!</definedName>
    <definedName name="cxm" localSheetId="1">#REF!</definedName>
    <definedName name="cxm">#REF!</definedName>
    <definedName name="cy" localSheetId="1">#REF!</definedName>
    <definedName name="cy">#REF!</definedName>
    <definedName name="D" localSheetId="6" hidden="1">{#N/A,#N/A,FALSE,"강교";#N/A,#N/A,FALSE,"한전";#N/A,#N/A,FALSE,"중방";#N/A,#N/A,FALSE,"회소"}</definedName>
    <definedName name="D" localSheetId="0" hidden="1">{#N/A,#N/A,FALSE,"강교";#N/A,#N/A,FALSE,"한전";#N/A,#N/A,FALSE,"중방";#N/A,#N/A,FALSE,"회소"}</definedName>
    <definedName name="D" localSheetId="5" hidden="1">{#N/A,#N/A,FALSE,"강교";#N/A,#N/A,FALSE,"한전";#N/A,#N/A,FALSE,"중방";#N/A,#N/A,FALSE,"회소"}</definedName>
    <definedName name="D" localSheetId="2" hidden="1">{#N/A,#N/A,FALSE,"강교";#N/A,#N/A,FALSE,"한전";#N/A,#N/A,FALSE,"중방";#N/A,#N/A,FALSE,"회소"}</definedName>
    <definedName name="D" localSheetId="1" hidden="1">{#N/A,#N/A,FALSE,"강교";#N/A,#N/A,FALSE,"한전";#N/A,#N/A,FALSE,"중방";#N/A,#N/A,FALSE,"회소"}</definedName>
    <definedName name="D" localSheetId="3" hidden="1">{#N/A,#N/A,FALSE,"강교";#N/A,#N/A,FALSE,"한전";#N/A,#N/A,FALSE,"중방";#N/A,#N/A,FALSE,"회소"}</definedName>
    <definedName name="D" localSheetId="4" hidden="1">{#N/A,#N/A,FALSE,"강교";#N/A,#N/A,FALSE,"한전";#N/A,#N/A,FALSE,"중방";#N/A,#N/A,FALSE,"회소"}</definedName>
    <definedName name="D" hidden="1">{#N/A,#N/A,FALSE,"강교";#N/A,#N/A,FALSE,"한전";#N/A,#N/A,FALSE,"중방";#N/A,#N/A,FALSE,"회소"}</definedName>
    <definedName name="d.d">#REF!</definedName>
    <definedName name="d.d1" localSheetId="1">#REF!</definedName>
    <definedName name="d.d1">#REF!</definedName>
    <definedName name="d.d2" localSheetId="1">#REF!</definedName>
    <definedName name="d.d2">#REF!</definedName>
    <definedName name="d.Xáy_âaï_häüc">#N/A</definedName>
    <definedName name="d_1" localSheetId="1">#REF!</definedName>
    <definedName name="d_1">#REF!</definedName>
    <definedName name="d_2" localSheetId="1">#REF!</definedName>
    <definedName name="d_2">#REF!</definedName>
    <definedName name="d_3" localSheetId="1">#REF!</definedName>
    <definedName name="d_3">#REF!</definedName>
    <definedName name="d_4" localSheetId="1">#REF!</definedName>
    <definedName name="d_4">#REF!</definedName>
    <definedName name="D_7101A_B" localSheetId="0">#REF!</definedName>
    <definedName name="D_7101A_B" localSheetId="5">#REF!</definedName>
    <definedName name="D_7101A_B" localSheetId="2">#REF!</definedName>
    <definedName name="D_7101A_B" localSheetId="1">#REF!</definedName>
    <definedName name="D_7101A_B">#REF!</definedName>
    <definedName name="D_Gia">#REF!</definedName>
    <definedName name="D_y__ay">#REF!</definedName>
    <definedName name="d05x1" localSheetId="1">#REF!</definedName>
    <definedName name="d05x1">#REF!</definedName>
    <definedName name="d0x4" localSheetId="1">#REF!</definedName>
    <definedName name="d0x4">#REF!</definedName>
    <definedName name="d1_" localSheetId="0">#REF!</definedName>
    <definedName name="d1_" localSheetId="5">#REF!</definedName>
    <definedName name="d1_" localSheetId="2">#REF!</definedName>
    <definedName name="d1_" localSheetId="1">#REF!</definedName>
    <definedName name="d1_">#REF!</definedName>
    <definedName name="d1a" localSheetId="0">#REF!</definedName>
    <definedName name="d1a" localSheetId="5">#REF!</definedName>
    <definedName name="d1a" localSheetId="2">#REF!</definedName>
    <definedName name="d1a" localSheetId="1">#REF!</definedName>
    <definedName name="d1a">#REF!</definedName>
    <definedName name="D1B" localSheetId="0">#REF!</definedName>
    <definedName name="D1B" localSheetId="5">#REF!</definedName>
    <definedName name="D1B" localSheetId="2">#REF!</definedName>
    <definedName name="D1B" localSheetId="1">#REF!</definedName>
    <definedName name="D1B">#REF!</definedName>
    <definedName name="D1C" localSheetId="0">#REF!</definedName>
    <definedName name="D1C" localSheetId="5">#REF!</definedName>
    <definedName name="D1C" localSheetId="2">#REF!</definedName>
    <definedName name="D1C" localSheetId="1">#REF!</definedName>
    <definedName name="D1C">#REF!</definedName>
    <definedName name="D1D" localSheetId="0">#REF!</definedName>
    <definedName name="D1D" localSheetId="5">#REF!</definedName>
    <definedName name="D1D" localSheetId="2">#REF!</definedName>
    <definedName name="D1D" localSheetId="1">#REF!</definedName>
    <definedName name="D1D">#REF!</definedName>
    <definedName name="d1x2" localSheetId="1">#REF!</definedName>
    <definedName name="d1x2">#REF!</definedName>
    <definedName name="d1x6">#N/A</definedName>
    <definedName name="d2_" localSheetId="6">#REF!</definedName>
    <definedName name="d2_" localSheetId="0">#REF!</definedName>
    <definedName name="d2_" localSheetId="5">#REF!</definedName>
    <definedName name="d2_" localSheetId="2">#REF!</definedName>
    <definedName name="d2_" localSheetId="1">#REF!</definedName>
    <definedName name="d2_">#REF!</definedName>
    <definedName name="d2a" localSheetId="6">#REF!</definedName>
    <definedName name="d2a" localSheetId="0">#REF!</definedName>
    <definedName name="d2a" localSheetId="5">#REF!</definedName>
    <definedName name="d2a" localSheetId="2">#REF!</definedName>
    <definedName name="d2a" localSheetId="1">#REF!</definedName>
    <definedName name="d2a">#REF!</definedName>
    <definedName name="D2B" localSheetId="6">#REF!</definedName>
    <definedName name="D2B" localSheetId="0">#REF!</definedName>
    <definedName name="D2B" localSheetId="5">#REF!</definedName>
    <definedName name="D2B" localSheetId="2">#REF!</definedName>
    <definedName name="D2B" localSheetId="1">#REF!</definedName>
    <definedName name="D2B">#REF!</definedName>
    <definedName name="D2C" localSheetId="0">#REF!</definedName>
    <definedName name="D2C" localSheetId="5">#REF!</definedName>
    <definedName name="D2C" localSheetId="2">#REF!</definedName>
    <definedName name="D2C" localSheetId="1">#REF!</definedName>
    <definedName name="D2C">#REF!</definedName>
    <definedName name="D2D" localSheetId="0">#REF!</definedName>
    <definedName name="D2D" localSheetId="5">#REF!</definedName>
    <definedName name="D2D" localSheetId="2">#REF!</definedName>
    <definedName name="D2D" localSheetId="1">#REF!</definedName>
    <definedName name="D2D">#REF!</definedName>
    <definedName name="d3_" localSheetId="0">#REF!</definedName>
    <definedName name="d3_" localSheetId="5">#REF!</definedName>
    <definedName name="d3_" localSheetId="2">#REF!</definedName>
    <definedName name="d3_" localSheetId="1">#REF!</definedName>
    <definedName name="d3_">#REF!</definedName>
    <definedName name="d4_">#REF!</definedName>
    <definedName name="d4x6" localSheetId="1">#REF!</definedName>
    <definedName name="d4x6">#REF!</definedName>
    <definedName name="d5_">#REF!</definedName>
    <definedName name="da" localSheetId="0">#REF!</definedName>
    <definedName name="da" localSheetId="5">#REF!</definedName>
    <definedName name="da" localSheetId="2">#REF!</definedName>
    <definedName name="da" localSheetId="1">#REF!</definedName>
    <definedName name="da">#REF!</definedName>
    <definedName name="DABB" localSheetId="1">#REF!</definedName>
    <definedName name="DABB">#REF!</definedName>
    <definedName name="DABP" localSheetId="1">#REF!</definedName>
    <definedName name="DABP">#REF!</definedName>
    <definedName name="DABSB" localSheetId="1">#REF!</definedName>
    <definedName name="DABSB">#REF!</definedName>
    <definedName name="DABSP" localSheetId="1">#REF!</definedName>
    <definedName name="DABSP">#REF!</definedName>
    <definedName name="DACB" localSheetId="1">#REF!</definedName>
    <definedName name="DACB">#REF!</definedName>
    <definedName name="DACP" localSheetId="1">#REF!</definedName>
    <definedName name="DACP">#REF!</definedName>
    <definedName name="daDAdsa" localSheetId="1" hidden="1">#REF!</definedName>
    <definedName name="daDAdsa" hidden="1">#REF!</definedName>
    <definedName name="dadafsdf" localSheetId="6" hidden="1">{#N/A,#N/A,FALSE,"단축1";#N/A,#N/A,FALSE,"단축2";#N/A,#N/A,FALSE,"단축3";#N/A,#N/A,FALSE,"장축";#N/A,#N/A,FALSE,"4WD"}</definedName>
    <definedName name="dadafsdf" localSheetId="2" hidden="1">{#N/A,#N/A,FALSE,"단축1";#N/A,#N/A,FALSE,"단축2";#N/A,#N/A,FALSE,"단축3";#N/A,#N/A,FALSE,"장축";#N/A,#N/A,FALSE,"4WD"}</definedName>
    <definedName name="dadafsdf" localSheetId="1" hidden="1">{#N/A,#N/A,FALSE,"단축1";#N/A,#N/A,FALSE,"단축2";#N/A,#N/A,FALSE,"단축3";#N/A,#N/A,FALSE,"장축";#N/A,#N/A,FALSE,"4WD"}</definedName>
    <definedName name="dadafsdf" hidden="1">{#N/A,#N/A,FALSE,"단축1";#N/A,#N/A,FALSE,"단축2";#N/A,#N/A,FALSE,"단축3";#N/A,#N/A,FALSE,"장축";#N/A,#N/A,FALSE,"4WD"}</definedName>
    <definedName name="dâdaw" localSheetId="6" hidden="1">{"'Sheet1'!$L$16"}</definedName>
    <definedName name="dâdaw" localSheetId="2" hidden="1">{"'Sheet1'!$L$16"}</definedName>
    <definedName name="dâdaw" localSheetId="1" hidden="1">{"'Sheet1'!$L$16"}</definedName>
    <definedName name="dâdaw" hidden="1">{"'Sheet1'!$L$16"}</definedName>
    <definedName name="DĂDAW" hidden="1">#REF!</definedName>
    <definedName name="daDFSGDGHFHJ" localSheetId="1" hidden="1">#REF!</definedName>
    <definedName name="daDFSGDGHFHJ" hidden="1">#REF!</definedName>
    <definedName name="dăfwafw" localSheetId="6" hidden="1">{"'Sheet1'!$L$16"}</definedName>
    <definedName name="dăfwafw" localSheetId="2" hidden="1">{"'Sheet1'!$L$16"}</definedName>
    <definedName name="dăfwafw" localSheetId="1" hidden="1">{"'Sheet1'!$L$16"}</definedName>
    <definedName name="dăfwafw" hidden="1">{"'Sheet1'!$L$16"}</definedName>
    <definedName name="dai">#REF!</definedName>
    <definedName name="dam" localSheetId="0">#REF!</definedName>
    <definedName name="dam" localSheetId="5">#REF!</definedName>
    <definedName name="dam" localSheetId="2">#REF!</definedName>
    <definedName name="dam" localSheetId="1">#REF!</definedName>
    <definedName name="dam">#REF!</definedName>
    <definedName name="DANANG">#REF!</definedName>
    <definedName name="danducsan" localSheetId="0">#REF!</definedName>
    <definedName name="danducsan" localSheetId="5">#REF!</definedName>
    <definedName name="danducsan" localSheetId="2">#REF!</definedName>
    <definedName name="danducsan" localSheetId="1">#REF!</definedName>
    <definedName name="danducsan">#REF!</definedName>
    <definedName name="đảng">#REF!</definedName>
    <definedName name="danhmucchucdanh">#REF!</definedName>
    <definedName name="DANHSACHPHEPNAM" localSheetId="1">#REF!</definedName>
    <definedName name="DANHSACHPHEPNAM">#REF!</definedName>
    <definedName name="danhsachvitri">#REF!</definedName>
    <definedName name="DAO" localSheetId="0">#REF!</definedName>
    <definedName name="DAO" localSheetId="5">#REF!</definedName>
    <definedName name="DAO" localSheetId="2">#REF!</definedName>
    <definedName name="DAO" localSheetId="1">#REF!</definedName>
    <definedName name="DAO">#REF!</definedName>
    <definedName name="Dao_dap_da" localSheetId="0">#REF!</definedName>
    <definedName name="Dao_dap_da" localSheetId="5">#REF!</definedName>
    <definedName name="Dao_dap_da" localSheetId="2">#REF!</definedName>
    <definedName name="Dao_dap_da" localSheetId="1">#REF!</definedName>
    <definedName name="Dao_dap_da">#REF!</definedName>
    <definedName name="Dao_dat">#N/A</definedName>
    <definedName name="Dao_dat_bang_may" localSheetId="6">#REF!</definedName>
    <definedName name="Dao_dat_bang_may" localSheetId="0">#REF!</definedName>
    <definedName name="Dao_dat_bang_may" localSheetId="5">#REF!</definedName>
    <definedName name="Dao_dat_bang_may" localSheetId="2">#REF!</definedName>
    <definedName name="Dao_dat_bang_may" localSheetId="1">#REF!</definedName>
    <definedName name="Dao_dat_bang_may">#REF!</definedName>
    <definedName name="Dao_dat_bang_thu_cong" localSheetId="6">#REF!</definedName>
    <definedName name="Dao_dat_bang_thu_cong" localSheetId="0">#REF!</definedName>
    <definedName name="Dao_dat_bang_thu_cong" localSheetId="5">#REF!</definedName>
    <definedName name="Dao_dat_bang_thu_cong" localSheetId="2">#REF!</definedName>
    <definedName name="Dao_dat_bang_thu_cong" localSheetId="1">#REF!</definedName>
    <definedName name="Dao_dat_bang_thu_cong">#REF!</definedName>
    <definedName name="Dao_dat_td">#N/A</definedName>
    <definedName name="daomuong" localSheetId="6" hidden="1">{"'Sheet1'!$L$16"}</definedName>
    <definedName name="daomuong" localSheetId="2" hidden="1">{"'Sheet1'!$L$16"}</definedName>
    <definedName name="daomuong" localSheetId="1" hidden="1">{"'Sheet1'!$L$16"}</definedName>
    <definedName name="daomuong" hidden="1">{"'Sheet1'!$L$16"}</definedName>
    <definedName name="Dap_dat">#N/A</definedName>
    <definedName name="Dap_dat_bang_may" localSheetId="6">#REF!</definedName>
    <definedName name="Dap_dat_bang_may" localSheetId="0">#REF!</definedName>
    <definedName name="Dap_dat_bang_may" localSheetId="5">#REF!</definedName>
    <definedName name="Dap_dat_bang_may" localSheetId="2">#REF!</definedName>
    <definedName name="Dap_dat_bang_may" localSheetId="1">#REF!</definedName>
    <definedName name="Dap_dat_bang_may">#REF!</definedName>
    <definedName name="Dap_dat_bang_thu_cong" localSheetId="6">#REF!</definedName>
    <definedName name="Dap_dat_bang_thu_cong" localSheetId="0">#REF!</definedName>
    <definedName name="Dap_dat_bang_thu_cong" localSheetId="5">#REF!</definedName>
    <definedName name="Dap_dat_bang_thu_cong" localSheetId="2">#REF!</definedName>
    <definedName name="Dap_dat_bang_thu_cong" localSheetId="1">#REF!</definedName>
    <definedName name="Dap_dat_bang_thu_cong">#REF!</definedName>
    <definedName name="đâs" hidden="1">#REF!</definedName>
    <definedName name="đasa" hidden="1">#REF!</definedName>
    <definedName name="dasdasdsadsadsadddas" hidden="1">#REF!</definedName>
    <definedName name="dasdsadsdsd" localSheetId="1" hidden="1">#REF!</definedName>
    <definedName name="dasdsadsdsd" hidden="1">#REF!</definedName>
    <definedName name="Dat_dao_mong" localSheetId="0">#REF!</definedName>
    <definedName name="Dat_dao_mong" localSheetId="5">#REF!</definedName>
    <definedName name="Dat_dao_mong" localSheetId="2">#REF!</definedName>
    <definedName name="Dat_dao_mong" localSheetId="1">#REF!</definedName>
    <definedName name="Dat_dao_mong">#REF!</definedName>
    <definedName name="Dat_dao_muong_cap" localSheetId="0">#REF!</definedName>
    <definedName name="Dat_dao_muong_cap" localSheetId="5">#REF!</definedName>
    <definedName name="Dat_dao_muong_cap" localSheetId="2">#REF!</definedName>
    <definedName name="Dat_dao_muong_cap" localSheetId="1">#REF!</definedName>
    <definedName name="Dat_dao_muong_cap">#REF!</definedName>
    <definedName name="data" localSheetId="1">#REF!</definedName>
    <definedName name="data">#REF!</definedName>
    <definedName name="DATA_DATA2_List" localSheetId="0">#REF!</definedName>
    <definedName name="DATA_DATA2_List" localSheetId="5">#REF!</definedName>
    <definedName name="DATA_DATA2_List" localSheetId="2">#REF!</definedName>
    <definedName name="DATA_DATA2_List" localSheetId="1">#REF!</definedName>
    <definedName name="DATA_DATA2_List">#REF!</definedName>
    <definedName name="Data_Input_Area" localSheetId="1">#REF!</definedName>
    <definedName name="Data_Input_Area">#REF!</definedName>
    <definedName name="data1" localSheetId="6" hidden="1">#REF!</definedName>
    <definedName name="data1" localSheetId="0" hidden="1">#REF!</definedName>
    <definedName name="data1" localSheetId="5" hidden="1">#REF!</definedName>
    <definedName name="data1" localSheetId="2" hidden="1">#REF!</definedName>
    <definedName name="data1" localSheetId="1" hidden="1">#REF!</definedName>
    <definedName name="data1" localSheetId="4" hidden="1">#REF!</definedName>
    <definedName name="data1" hidden="1">#REF!</definedName>
    <definedName name="Data11" localSheetId="0">#REF!</definedName>
    <definedName name="Data11" localSheetId="5">#REF!</definedName>
    <definedName name="Data11" localSheetId="2">#REF!</definedName>
    <definedName name="Data11" localSheetId="1">#REF!</definedName>
    <definedName name="Data11">#REF!</definedName>
    <definedName name="data12" hidden="1">#REF!</definedName>
    <definedName name="data2" localSheetId="6" hidden="1">#REF!</definedName>
    <definedName name="data2" localSheetId="0" hidden="1">#REF!</definedName>
    <definedName name="data2" localSheetId="5" hidden="1">#REF!</definedName>
    <definedName name="data2" localSheetId="2" hidden="1">#REF!</definedName>
    <definedName name="data2" localSheetId="1" hidden="1">#REF!</definedName>
    <definedName name="data2" localSheetId="4" hidden="1">#REF!</definedName>
    <definedName name="data2" hidden="1">#REF!</definedName>
    <definedName name="data2019" localSheetId="1">#REF!</definedName>
    <definedName name="data2019" localSheetId="3">#REF!</definedName>
    <definedName name="data2019">#REF!</definedName>
    <definedName name="data21" hidden="1">#REF!</definedName>
    <definedName name="data3" localSheetId="6" hidden="1">#REF!</definedName>
    <definedName name="data3" localSheetId="0" hidden="1">#REF!</definedName>
    <definedName name="data3" localSheetId="5" hidden="1">#REF!</definedName>
    <definedName name="data3" localSheetId="2" hidden="1">#REF!</definedName>
    <definedName name="data3" localSheetId="1" hidden="1">#REF!</definedName>
    <definedName name="data3" localSheetId="4" hidden="1">#REF!</definedName>
    <definedName name="data3" hidden="1">#REF!</definedName>
    <definedName name="DATA4" localSheetId="1">#REF!</definedName>
    <definedName name="DATA4">#REF!</definedName>
    <definedName name="Data41" localSheetId="0">#REF!</definedName>
    <definedName name="Data41" localSheetId="5">#REF!</definedName>
    <definedName name="Data41" localSheetId="2">#REF!</definedName>
    <definedName name="Data41" localSheetId="1">#REF!</definedName>
    <definedName name="Data41">#REF!</definedName>
    <definedName name="_xlnm.Database" localSheetId="0">#REF!</definedName>
    <definedName name="_xlnm.Database" localSheetId="5">#REF!</definedName>
    <definedName name="_xlnm.Database" localSheetId="2">#REF!</definedName>
    <definedName name="_xlnm.Database" localSheetId="1">#REF!</definedName>
    <definedName name="_xlnm.Database">#REF!</definedName>
    <definedName name="database_">#REF!</definedName>
    <definedName name="DATABASE1" localSheetId="1">#REF!</definedName>
    <definedName name="DATABASE1">#REF!</definedName>
    <definedName name="DataFilter">#REF!</definedName>
    <definedName name="datak" localSheetId="0">#REF!</definedName>
    <definedName name="datak" localSheetId="5">#REF!</definedName>
    <definedName name="datak" localSheetId="2">#REF!</definedName>
    <definedName name="datak" localSheetId="1">#REF!</definedName>
    <definedName name="datak">#REF!</definedName>
    <definedName name="datal" localSheetId="0">#REF!</definedName>
    <definedName name="datal" localSheetId="5">#REF!</definedName>
    <definedName name="datal" localSheetId="2">#REF!</definedName>
    <definedName name="datal" localSheetId="1">#REF!</definedName>
    <definedName name="datal">#REF!</definedName>
    <definedName name="DataSort">#REF!</definedName>
    <definedName name="DATATKDT" localSheetId="1">#REF!</definedName>
    <definedName name="DATATKDT">#REF!</definedName>
    <definedName name="DATAÙ" localSheetId="1">#REF!</definedName>
    <definedName name="DATAÙ">#REF!</definedName>
    <definedName name="DATB" localSheetId="1">#REF!</definedName>
    <definedName name="DATB">#REF!</definedName>
    <definedName name="DATDAO" localSheetId="1">#REF!</definedName>
    <definedName name="DATDAO">#REF!</definedName>
    <definedName name="date" localSheetId="1">#REF!</definedName>
    <definedName name="date">#REF!</definedName>
    <definedName name="DATP" localSheetId="1">#REF!</definedName>
    <definedName name="DATP">#REF!</definedName>
    <definedName name="dauchi">#REF!</definedName>
    <definedName name="dauky">#REF!</definedName>
    <definedName name="DAWB" localSheetId="1">#REF!</definedName>
    <definedName name="DAWB">#REF!</definedName>
    <definedName name="DAWP" localSheetId="1">#REF!</definedName>
    <definedName name="DAWP">#REF!</definedName>
    <definedName name="daybuoc">#REF!</definedName>
    <definedName name="db">#REF!</definedName>
    <definedName name="dbt" localSheetId="1">#REF!</definedName>
    <definedName name="dbt">#REF!</definedName>
    <definedName name="DC_TD">#N/A</definedName>
    <definedName name="dche" localSheetId="6">#REF!</definedName>
    <definedName name="dche" localSheetId="0">#REF!</definedName>
    <definedName name="dche" localSheetId="5">#REF!</definedName>
    <definedName name="dche" localSheetId="2">#REF!</definedName>
    <definedName name="dche" localSheetId="1">#REF!</definedName>
    <definedName name="dche">#REF!</definedName>
    <definedName name="dcsadsadsadf">#REF!</definedName>
    <definedName name="DD" localSheetId="6">#REF!</definedName>
    <definedName name="DD" localSheetId="0">#REF!</definedName>
    <definedName name="DD" localSheetId="5">#REF!</definedName>
    <definedName name="DD" localSheetId="2">#REF!</definedName>
    <definedName name="DD" localSheetId="1">#REF!</definedName>
    <definedName name="DD">#REF!</definedName>
    <definedName name="dd1pnc">#REF!</definedName>
    <definedName name="dd1pvl">#REF!</definedName>
    <definedName name="dd1x2">#REF!</definedName>
    <definedName name="dd4x6" localSheetId="6">#REF!</definedName>
    <definedName name="dd4x6" localSheetId="0">#REF!</definedName>
    <definedName name="dd4x6" localSheetId="5">#REF!</definedName>
    <definedName name="dd4x6" localSheetId="2">#REF!</definedName>
    <definedName name="dd4x6" localSheetId="1">#REF!</definedName>
    <definedName name="dd4x6">#REF!</definedName>
    <definedName name="dDadaD" localSheetId="1" hidden="1">#REF!</definedName>
    <definedName name="dDadaD" hidden="1">#REF!</definedName>
    <definedName name="DDAY" localSheetId="0">#REF!</definedName>
    <definedName name="DDAY" localSheetId="5">#REF!</definedName>
    <definedName name="DDAY" localSheetId="2">#REF!</definedName>
    <definedName name="DDAY" localSheetId="1">#REF!</definedName>
    <definedName name="DDAY">#REF!</definedName>
    <definedName name="ddd" localSheetId="1">#REF!</definedName>
    <definedName name="ddd" localSheetId="3">#REF!</definedName>
    <definedName name="ddd">#REF!</definedName>
    <definedName name="ddđ" hidden="1">#REF!</definedName>
    <definedName name="DDDDD" localSheetId="6" hidden="1">{#N/A,#N/A,FALSE,"단축1";#N/A,#N/A,FALSE,"단축2";#N/A,#N/A,FALSE,"단축3";#N/A,#N/A,FALSE,"장축";#N/A,#N/A,FALSE,"4WD"}</definedName>
    <definedName name="DDDDD" localSheetId="0" hidden="1">{#N/A,#N/A,FALSE,"단축1";#N/A,#N/A,FALSE,"단축2";#N/A,#N/A,FALSE,"단축3";#N/A,#N/A,FALSE,"장축";#N/A,#N/A,FALSE,"4WD"}</definedName>
    <definedName name="DDDDD" localSheetId="5" hidden="1">{#N/A,#N/A,FALSE,"단축1";#N/A,#N/A,FALSE,"단축2";#N/A,#N/A,FALSE,"단축3";#N/A,#N/A,FALSE,"장축";#N/A,#N/A,FALSE,"4WD"}</definedName>
    <definedName name="DDDDD" localSheetId="2" hidden="1">{#N/A,#N/A,FALSE,"단축1";#N/A,#N/A,FALSE,"단축2";#N/A,#N/A,FALSE,"단축3";#N/A,#N/A,FALSE,"장축";#N/A,#N/A,FALSE,"4WD"}</definedName>
    <definedName name="DDDDD" localSheetId="1" hidden="1">{#N/A,#N/A,FALSE,"단축1";#N/A,#N/A,FALSE,"단축2";#N/A,#N/A,FALSE,"단축3";#N/A,#N/A,FALSE,"장축";#N/A,#N/A,FALSE,"4WD"}</definedName>
    <definedName name="DDDDD" localSheetId="3" hidden="1">{#N/A,#N/A,FALSE,"단축1";#N/A,#N/A,FALSE,"단축2";#N/A,#N/A,FALSE,"단축3";#N/A,#N/A,FALSE,"장축";#N/A,#N/A,FALSE,"4WD"}</definedName>
    <definedName name="DDDDD" localSheetId="4" hidden="1">{#N/A,#N/A,FALSE,"단축1";#N/A,#N/A,FALSE,"단축2";#N/A,#N/A,FALSE,"단축3";#N/A,#N/A,FALSE,"장축";#N/A,#N/A,FALSE,"4WD"}</definedName>
    <definedName name="DDDDD" hidden="1">{#N/A,#N/A,FALSE,"단축1";#N/A,#N/A,FALSE,"단축2";#N/A,#N/A,FALSE,"단축3";#N/A,#N/A,FALSE,"장축";#N/A,#N/A,FALSE,"4WD"}</definedName>
    <definedName name="dddddd" hidden="1">#REF!</definedName>
    <definedName name="DDDDDDD" hidden="1">#REF!</definedName>
    <definedName name="DDDDDDDDDDD" localSheetId="6" hidden="1">{"'Sheet1'!$L$16"}</definedName>
    <definedName name="DDDDDDDDDDD" localSheetId="5" hidden="1">{"'Sheet1'!$L$16"}</definedName>
    <definedName name="DDDDDDDDDDD" localSheetId="2" hidden="1">{"'Sheet1'!$L$16"}</definedName>
    <definedName name="DDDDDDDDDDD" localSheetId="1" hidden="1">{"'Sheet1'!$L$16"}</definedName>
    <definedName name="DDDDDDDDDDD" localSheetId="3" hidden="1">{"'Sheet1'!$L$16"}</definedName>
    <definedName name="DDDDDDDDDDD" localSheetId="4" hidden="1">{"'Sheet1'!$L$16"}</definedName>
    <definedName name="DDDDDDDDDDD" hidden="1">{"'Sheet1'!$L$16"}</definedName>
    <definedName name="DDDDDDDDDDDDDDDDDDD">#REF!</definedName>
    <definedName name="ddddddddddddddddddddd" localSheetId="1">#REF!</definedName>
    <definedName name="ddddddddddddddddddddd">#REF!</definedName>
    <definedName name="dden" localSheetId="0">#REF!</definedName>
    <definedName name="dden" localSheetId="5">#REF!</definedName>
    <definedName name="dden" localSheetId="2">#REF!</definedName>
    <definedName name="dden" localSheetId="1">#REF!</definedName>
    <definedName name="dden">#REF!</definedName>
    <definedName name="ddia" localSheetId="0">#REF!</definedName>
    <definedName name="ddia" localSheetId="5">#REF!</definedName>
    <definedName name="ddia" localSheetId="2">#REF!</definedName>
    <definedName name="ddia" localSheetId="1">#REF!</definedName>
    <definedName name="ddia">#REF!</definedName>
    <definedName name="DEARSERYTRTUIYI" localSheetId="1" hidden="1">#REF!</definedName>
    <definedName name="DEARSERYTRTUIYI" hidden="1">#REF!</definedName>
    <definedName name="Dec" localSheetId="1">#REF!</definedName>
    <definedName name="Dec">#REF!</definedName>
    <definedName name="Demur_CST" localSheetId="1">#REF!</definedName>
    <definedName name="Demur_CST">#REF!</definedName>
    <definedName name="den_bu" localSheetId="0">#REF!</definedName>
    <definedName name="den_bu" localSheetId="5">#REF!</definedName>
    <definedName name="den_bu" localSheetId="2">#REF!</definedName>
    <definedName name="den_bu" localSheetId="1">#REF!</definedName>
    <definedName name="den_bu">#REF!</definedName>
    <definedName name="DERW" localSheetId="6">#REF!</definedName>
    <definedName name="DERW" localSheetId="0">#REF!</definedName>
    <definedName name="DERW" localSheetId="5">#REF!</definedName>
    <definedName name="DERW" localSheetId="2">#REF!</definedName>
    <definedName name="DERW" localSheetId="1">#REF!</definedName>
    <definedName name="DERW" localSheetId="3">#REF!</definedName>
    <definedName name="DERW" localSheetId="4">#REF!</definedName>
    <definedName name="DERW">#REF!</definedName>
    <definedName name="DESC" localSheetId="1">#REF!</definedName>
    <definedName name="DESC">#REF!</definedName>
    <definedName name="DESCRIPTION" localSheetId="1">#REF!</definedName>
    <definedName name="DESCRIPTION">#REF!</definedName>
    <definedName name="Det32x3" localSheetId="0">#REF!</definedName>
    <definedName name="Det32x3" localSheetId="5">#REF!</definedName>
    <definedName name="Det32x3" localSheetId="2">#REF!</definedName>
    <definedName name="Det32x3" localSheetId="1">#REF!</definedName>
    <definedName name="Det32x3">#REF!</definedName>
    <definedName name="Det35x3" localSheetId="0">#REF!</definedName>
    <definedName name="Det35x3" localSheetId="5">#REF!</definedName>
    <definedName name="Det35x3" localSheetId="2">#REF!</definedName>
    <definedName name="Det35x3" localSheetId="1">#REF!</definedName>
    <definedName name="Det35x3">#REF!</definedName>
    <definedName name="Det40x4" localSheetId="0">#REF!</definedName>
    <definedName name="Det40x4" localSheetId="5">#REF!</definedName>
    <definedName name="Det40x4" localSheetId="2">#REF!</definedName>
    <definedName name="Det40x4" localSheetId="1">#REF!</definedName>
    <definedName name="Det40x4">#REF!</definedName>
    <definedName name="Det50x5" localSheetId="0">#REF!</definedName>
    <definedName name="Det50x5" localSheetId="5">#REF!</definedName>
    <definedName name="Det50x5" localSheetId="2">#REF!</definedName>
    <definedName name="Det50x5" localSheetId="1">#REF!</definedName>
    <definedName name="Det50x5">#REF!</definedName>
    <definedName name="Det63x6" localSheetId="0">#REF!</definedName>
    <definedName name="Det63x6" localSheetId="5">#REF!</definedName>
    <definedName name="Det63x6" localSheetId="2">#REF!</definedName>
    <definedName name="Det63x6" localSheetId="1">#REF!</definedName>
    <definedName name="Det63x6">#REF!</definedName>
    <definedName name="Det75x6" localSheetId="0">#REF!</definedName>
    <definedName name="Det75x6" localSheetId="5">#REF!</definedName>
    <definedName name="Det75x6" localSheetId="2">#REF!</definedName>
    <definedName name="Det75x6" localSheetId="1">#REF!</definedName>
    <definedName name="Det75x6">#REF!</definedName>
    <definedName name="Detent_CST" localSheetId="1">#REF!</definedName>
    <definedName name="Detent_CST">#REF!</definedName>
    <definedName name="Devend_CST" localSheetId="1">#REF!</definedName>
    <definedName name="Devend_CST">#REF!</definedName>
    <definedName name="DEW" localSheetId="1">#REF!</definedName>
    <definedName name="DEW">#REF!</definedName>
    <definedName name="df" localSheetId="6" hidden="1">{"'Sheet1'!$L$16"}</definedName>
    <definedName name="df" localSheetId="0" hidden="1">{"'Sheet1'!$L$16"}</definedName>
    <definedName name="df" localSheetId="5" hidden="1">{"'Sheet1'!$L$16"}</definedName>
    <definedName name="df" localSheetId="2" hidden="1">{"'Sheet1'!$L$16"}</definedName>
    <definedName name="df" localSheetId="1" hidden="1">{"'Sheet1'!$L$16"}</definedName>
    <definedName name="df" localSheetId="3" hidden="1">{"'Sheet1'!$L$16"}</definedName>
    <definedName name="df" localSheetId="4" hidden="1">{"'Sheet1'!$L$16"}</definedName>
    <definedName name="df" hidden="1">{"'Sheet1'!$L$16"}</definedName>
    <definedName name="dfbfsdngngfdn" localSheetId="6" hidden="1">{"'Sheet1'!$L$16"}</definedName>
    <definedName name="dfbfsdngngfdn" localSheetId="2" hidden="1">{"'Sheet1'!$L$16"}</definedName>
    <definedName name="dfbfsdngngfdn" localSheetId="1" hidden="1">{"'Sheet1'!$L$16"}</definedName>
    <definedName name="dfbfsdngngfdn" localSheetId="3" hidden="1">{"'Sheet1'!$L$16"}</definedName>
    <definedName name="dfbfsdngngfdn" hidden="1">{"'Sheet1'!$L$16"}</definedName>
    <definedName name="dfbhh" hidden="1">#REF!</definedName>
    <definedName name="dfd" localSheetId="6">#N/A</definedName>
    <definedName name="dfd" localSheetId="2">#N/A</definedName>
    <definedName name="dfd" localSheetId="1">_a1O,_a2O,_a3O</definedName>
    <definedName name="dfd">_a1O,_a2O,_a3O</definedName>
    <definedName name="dfdf" localSheetId="6">{"th152.xls"}</definedName>
    <definedName name="dfdf" localSheetId="5">{"th152.xls"}</definedName>
    <definedName name="dfdf" localSheetId="2">{"th152.xls"}</definedName>
    <definedName name="dfdf" localSheetId="1">{"th152.xls"}</definedName>
    <definedName name="dfdf" localSheetId="3">{"th152.xls"}</definedName>
    <definedName name="dfdf">{"th152.xls"}</definedName>
    <definedName name="dfdfgffg" localSheetId="6" hidden="1">{"'Sheet1'!$L$16"}</definedName>
    <definedName name="dfdfgffg" localSheetId="5" hidden="1">{"'Sheet1'!$L$16"}</definedName>
    <definedName name="dfdfgffg" localSheetId="2" hidden="1">{"'Sheet1'!$L$16"}</definedName>
    <definedName name="dfdfgffg" localSheetId="1" hidden="1">{"'Sheet1'!$L$16"}</definedName>
    <definedName name="dfdfgffg" localSheetId="3" hidden="1">{"'Sheet1'!$L$16"}</definedName>
    <definedName name="dfdfgffg" localSheetId="4" hidden="1">{"'Sheet1'!$L$16"}</definedName>
    <definedName name="dfdfgffg" hidden="1">{"'Sheet1'!$L$16"}</definedName>
    <definedName name="dfdfl" hidden="1">#REF!</definedName>
    <definedName name="DFDFSDFSDFDSFSDFDSFSDFSDF" localSheetId="6" hidden="1">{#N/A,#N/A,FALSE,"단축1";#N/A,#N/A,FALSE,"단축2";#N/A,#N/A,FALSE,"단축3";#N/A,#N/A,FALSE,"장축";#N/A,#N/A,FALSE,"4WD"}</definedName>
    <definedName name="DFDFSDFSDFDSFSDFDSFSDFSDF" localSheetId="2" hidden="1">{#N/A,#N/A,FALSE,"단축1";#N/A,#N/A,FALSE,"단축2";#N/A,#N/A,FALSE,"단축3";#N/A,#N/A,FALSE,"장축";#N/A,#N/A,FALSE,"4WD"}</definedName>
    <definedName name="DFDFSDFSDFDSFSDFDSFSDFSDF" localSheetId="1" hidden="1">{#N/A,#N/A,FALSE,"단축1";#N/A,#N/A,FALSE,"단축2";#N/A,#N/A,FALSE,"단축3";#N/A,#N/A,FALSE,"장축";#N/A,#N/A,FALSE,"4WD"}</definedName>
    <definedName name="DFDFSDFSDFDSFSDFDSFSDFSDF" hidden="1">{#N/A,#N/A,FALSE,"단축1";#N/A,#N/A,FALSE,"단축2";#N/A,#N/A,FALSE,"단축3";#N/A,#N/A,FALSE,"장축";#N/A,#N/A,FALSE,"4WD"}</definedName>
    <definedName name="dfdh" hidden="1">#REF!</definedName>
    <definedName name="DFF" localSheetId="6" hidden="1">{#N/A,#N/A,FALSE,"단축1";#N/A,#N/A,FALSE,"단축2";#N/A,#N/A,FALSE,"단축3";#N/A,#N/A,FALSE,"장축";#N/A,#N/A,FALSE,"4WD"}</definedName>
    <definedName name="DFF" localSheetId="0" hidden="1">{#N/A,#N/A,FALSE,"단축1";#N/A,#N/A,FALSE,"단축2";#N/A,#N/A,FALSE,"단축3";#N/A,#N/A,FALSE,"장축";#N/A,#N/A,FALSE,"4WD"}</definedName>
    <definedName name="DFF" localSheetId="5" hidden="1">{#N/A,#N/A,FALSE,"단축1";#N/A,#N/A,FALSE,"단축2";#N/A,#N/A,FALSE,"단축3";#N/A,#N/A,FALSE,"장축";#N/A,#N/A,FALSE,"4WD"}</definedName>
    <definedName name="DFF" localSheetId="2" hidden="1">{#N/A,#N/A,FALSE,"단축1";#N/A,#N/A,FALSE,"단축2";#N/A,#N/A,FALSE,"단축3";#N/A,#N/A,FALSE,"장축";#N/A,#N/A,FALSE,"4WD"}</definedName>
    <definedName name="DFF" localSheetId="1" hidden="1">{#N/A,#N/A,FALSE,"단축1";#N/A,#N/A,FALSE,"단축2";#N/A,#N/A,FALSE,"단축3";#N/A,#N/A,FALSE,"장축";#N/A,#N/A,FALSE,"4WD"}</definedName>
    <definedName name="DFF" localSheetId="3" hidden="1">{#N/A,#N/A,FALSE,"단축1";#N/A,#N/A,FALSE,"단축2";#N/A,#N/A,FALSE,"단축3";#N/A,#N/A,FALSE,"장축";#N/A,#N/A,FALSE,"4WD"}</definedName>
    <definedName name="DFF" localSheetId="4" hidden="1">{#N/A,#N/A,FALSE,"단축1";#N/A,#N/A,FALSE,"단축2";#N/A,#N/A,FALSE,"단축3";#N/A,#N/A,FALSE,"장축";#N/A,#N/A,FALSE,"4WD"}</definedName>
    <definedName name="DFF" hidden="1">{#N/A,#N/A,FALSE,"단축1";#N/A,#N/A,FALSE,"단축2";#N/A,#N/A,FALSE,"단축3";#N/A,#N/A,FALSE,"장축";#N/A,#N/A,FALSE,"4WD"}</definedName>
    <definedName name="dffag" hidden="1">#REF!</definedName>
    <definedName name="dfffffdm" localSheetId="6" hidden="1">{#N/A,#N/A,FALSE,"종합";#N/A,#N/A,FALSE,"계획1";#N/A,#N/A,FALSE,"계획2";#N/A,#N/A,FALSE,"관리";#N/A,#N/A,FALSE,"시간";#N/A,#N/A,FALSE,"세부";#N/A,#N/A,FALSE,"산출";#N/A,#N/A,FALSE,"근거1";#N/A,#N/A,FALSE,"근거2";#N/A,#N/A,FALSE,"일정"}</definedName>
    <definedName name="dfffffdm" localSheetId="2" hidden="1">{#N/A,#N/A,FALSE,"종합";#N/A,#N/A,FALSE,"계획1";#N/A,#N/A,FALSE,"계획2";#N/A,#N/A,FALSE,"관리";#N/A,#N/A,FALSE,"시간";#N/A,#N/A,FALSE,"세부";#N/A,#N/A,FALSE,"산출";#N/A,#N/A,FALSE,"근거1";#N/A,#N/A,FALSE,"근거2";#N/A,#N/A,FALSE,"일정"}</definedName>
    <definedName name="dfffffdm" localSheetId="1" hidden="1">{#N/A,#N/A,FALSE,"종합";#N/A,#N/A,FALSE,"계획1";#N/A,#N/A,FALSE,"계획2";#N/A,#N/A,FALSE,"관리";#N/A,#N/A,FALSE,"시간";#N/A,#N/A,FALSE,"세부";#N/A,#N/A,FALSE,"산출";#N/A,#N/A,FALSE,"근거1";#N/A,#N/A,FALSE,"근거2";#N/A,#N/A,FALSE,"일정"}</definedName>
    <definedName name="dfffffdm" hidden="1">{#N/A,#N/A,FALSE,"종합";#N/A,#N/A,FALSE,"계획1";#N/A,#N/A,FALSE,"계획2";#N/A,#N/A,FALSE,"관리";#N/A,#N/A,FALSE,"시간";#N/A,#N/A,FALSE,"세부";#N/A,#N/A,FALSE,"산출";#N/A,#N/A,FALSE,"근거1";#N/A,#N/A,FALSE,"근거2";#N/A,#N/A,FALSE,"일정"}</definedName>
    <definedName name="dfghrt" localSheetId="6" hidden="1">{"'Sheet1'!$L$16"}</definedName>
    <definedName name="dfghrt" localSheetId="2" hidden="1">{"'Sheet1'!$L$16"}</definedName>
    <definedName name="dfghrt" localSheetId="1" hidden="1">{"'Sheet1'!$L$16"}</definedName>
    <definedName name="dfghrt" hidden="1">{"'Sheet1'!$L$16"}</definedName>
    <definedName name="DFGS" hidden="1">#REF!</definedName>
    <definedName name="DFJFFJ">#REF!</definedName>
    <definedName name="dflt6" localSheetId="1">#REF!</definedName>
    <definedName name="dflt6" localSheetId="3">#REF!</definedName>
    <definedName name="dflt6">#REF!</definedName>
    <definedName name="dfs" localSheetId="6" hidden="1">{"'Sheet1'!$L$16"}</definedName>
    <definedName name="dfs" localSheetId="2" hidden="1">{"'Sheet1'!$L$16"}</definedName>
    <definedName name="dfs" localSheetId="1" hidden="1">{"'Sheet1'!$L$16"}</definedName>
    <definedName name="dfs" hidden="1">{"'Sheet1'!$L$16"}</definedName>
    <definedName name="DFSDF" localSheetId="6" hidden="1">{#N/A,#N/A,FALSE,"단축1";#N/A,#N/A,FALSE,"단축2";#N/A,#N/A,FALSE,"단축3";#N/A,#N/A,FALSE,"장축";#N/A,#N/A,FALSE,"4WD"}</definedName>
    <definedName name="DFSDF" localSheetId="2" hidden="1">{#N/A,#N/A,FALSE,"단축1";#N/A,#N/A,FALSE,"단축2";#N/A,#N/A,FALSE,"단축3";#N/A,#N/A,FALSE,"장축";#N/A,#N/A,FALSE,"4WD"}</definedName>
    <definedName name="DFSDF" localSheetId="1" hidden="1">{#N/A,#N/A,FALSE,"단축1";#N/A,#N/A,FALSE,"단축2";#N/A,#N/A,FALSE,"단축3";#N/A,#N/A,FALSE,"장축";#N/A,#N/A,FALSE,"4WD"}</definedName>
    <definedName name="DFSDF" hidden="1">{#N/A,#N/A,FALSE,"단축1";#N/A,#N/A,FALSE,"단축2";#N/A,#N/A,FALSE,"단축3";#N/A,#N/A,FALSE,"장축";#N/A,#N/A,FALSE,"4WD"}</definedName>
    <definedName name="DFST0405" localSheetId="2">#REF!</definedName>
    <definedName name="DFST0405" localSheetId="1">#REF!</definedName>
    <definedName name="DFST0405">#REF!</definedName>
    <definedName name="dfszv" hidden="1">#REF!</definedName>
    <definedName name="dg" localSheetId="0">#REF!</definedName>
    <definedName name="dg" localSheetId="5">#REF!</definedName>
    <definedName name="dg" localSheetId="2">#REF!</definedName>
    <definedName name="dg" localSheetId="1">#REF!</definedName>
    <definedName name="dg">#REF!</definedName>
    <definedName name="dg_66" localSheetId="1">#REF!</definedName>
    <definedName name="dg_66">#REF!</definedName>
    <definedName name="DGBBHop" localSheetId="1">#REF!</definedName>
    <definedName name="DGBBHop">#REF!</definedName>
    <definedName name="DGCTI592" localSheetId="0">#REF!</definedName>
    <definedName name="DGCTI592" localSheetId="5">#REF!</definedName>
    <definedName name="DGCTI592" localSheetId="2">#REF!</definedName>
    <definedName name="DGCTI592" localSheetId="1">#REF!</definedName>
    <definedName name="DGCTI592">#REF!</definedName>
    <definedName name="dgdfg" localSheetId="6" hidden="1">{"'Sheet1'!$L$16"}</definedName>
    <definedName name="dgdfg" localSheetId="2" hidden="1">{"'Sheet1'!$L$16"}</definedName>
    <definedName name="dgdfg" localSheetId="1" hidden="1">{"'Sheet1'!$L$16"}</definedName>
    <definedName name="dgdfg" hidden="1">{"'Sheet1'!$L$16"}</definedName>
    <definedName name="dgdhgfh">#REF!</definedName>
    <definedName name="dgdsfs">#REF!</definedName>
    <definedName name="dgdsgds">#REF!</definedName>
    <definedName name="dgeereefer4r23r23e23r23er23er23" localSheetId="1">#REF!</definedName>
    <definedName name="dgeereefer4r23r23e23r23er23er23">#REF!</definedName>
    <definedName name="dggwegg">#REF!</definedName>
    <definedName name="đggzfdfdb" hidden="1">#REF!</definedName>
    <definedName name="DGM">#REF!</definedName>
    <definedName name="dgnc" localSheetId="1">#REF!</definedName>
    <definedName name="dgnc">#REF!</definedName>
    <definedName name="DGTH1">#REF!</definedName>
    <definedName name="dgth2">#REF!</definedName>
    <definedName name="DGTR">#REF!</definedName>
    <definedName name="DGTV" localSheetId="1">#REF!</definedName>
    <definedName name="DGTV">#REF!</definedName>
    <definedName name="dgvl" localSheetId="0">#REF!</definedName>
    <definedName name="dgvl" localSheetId="5">#REF!</definedName>
    <definedName name="dgvl" localSheetId="2">#REF!</definedName>
    <definedName name="dgvl" localSheetId="1">#REF!</definedName>
    <definedName name="dgvl">#REF!</definedName>
    <definedName name="DGVL1">#REF!</definedName>
    <definedName name="DGVT" localSheetId="1">#REF!</definedName>
    <definedName name="DGVT">#REF!</definedName>
    <definedName name="DGVtu" localSheetId="1">#REF!</definedName>
    <definedName name="DGVtu">#REF!</definedName>
    <definedName name="dh" localSheetId="0">#REF!</definedName>
    <definedName name="dh" localSheetId="5">#REF!</definedName>
    <definedName name="dh" localSheetId="2">#REF!</definedName>
    <definedName name="dh" localSheetId="1">#REF!</definedName>
    <definedName name="dh">#REF!</definedName>
    <definedName name="DHDFHH" localSheetId="6" hidden="1">{#N/A,#N/A,FALSE,"단축1";#N/A,#N/A,FALSE,"단축2";#N/A,#N/A,FALSE,"단축3";#N/A,#N/A,FALSE,"장축";#N/A,#N/A,FALSE,"4WD"}</definedName>
    <definedName name="DHDFHH" localSheetId="2" hidden="1">{#N/A,#N/A,FALSE,"단축1";#N/A,#N/A,FALSE,"단축2";#N/A,#N/A,FALSE,"단축3";#N/A,#N/A,FALSE,"장축";#N/A,#N/A,FALSE,"4WD"}</definedName>
    <definedName name="DHDFHH" localSheetId="1" hidden="1">{#N/A,#N/A,FALSE,"단축1";#N/A,#N/A,FALSE,"단축2";#N/A,#N/A,FALSE,"단축3";#N/A,#N/A,FALSE,"장축";#N/A,#N/A,FALSE,"4WD"}</definedName>
    <definedName name="DHDFHH" hidden="1">{#N/A,#N/A,FALSE,"단축1";#N/A,#N/A,FALSE,"단축2";#N/A,#N/A,FALSE,"단축3";#N/A,#N/A,FALSE,"장축";#N/A,#N/A,FALSE,"4WD"}</definedName>
    <definedName name="dhom" localSheetId="1">#REF!</definedName>
    <definedName name="dhom">#REF!</definedName>
    <definedName name="DICH11" localSheetId="1">#REF!</definedName>
    <definedName name="DICH11">#REF!</definedName>
    <definedName name="dich22">#N/A</definedName>
    <definedName name="DIE" localSheetId="6" hidden="1">{#N/A,#N/A,FALSE,"단축1";#N/A,#N/A,FALSE,"단축2";#N/A,#N/A,FALSE,"단축3";#N/A,#N/A,FALSE,"장축";#N/A,#N/A,FALSE,"4WD"}</definedName>
    <definedName name="DIE" localSheetId="2" hidden="1">{#N/A,#N/A,FALSE,"단축1";#N/A,#N/A,FALSE,"단축2";#N/A,#N/A,FALSE,"단축3";#N/A,#N/A,FALSE,"장축";#N/A,#N/A,FALSE,"4WD"}</definedName>
    <definedName name="DIE" localSheetId="1" hidden="1">{#N/A,#N/A,FALSE,"단축1";#N/A,#N/A,FALSE,"단축2";#N/A,#N/A,FALSE,"단축3";#N/A,#N/A,FALSE,"장축";#N/A,#N/A,FALSE,"4WD"}</definedName>
    <definedName name="DIE" hidden="1">{#N/A,#N/A,FALSE,"단축1";#N/A,#N/A,FALSE,"단축2";#N/A,#N/A,FALSE,"단축3";#N/A,#N/A,FALSE,"장축";#N/A,#N/A,FALSE,"4WD"}</definedName>
    <definedName name="Diemchuan">#REF!</definedName>
    <definedName name="Diemchuannangluc">#REF!</definedName>
    <definedName name="dien" localSheetId="6">#REF!</definedName>
    <definedName name="dien" localSheetId="0">#REF!</definedName>
    <definedName name="dien" localSheetId="5">#REF!</definedName>
    <definedName name="dien" localSheetId="2">#REF!</definedName>
    <definedName name="dien" localSheetId="1">#REF!</definedName>
    <definedName name="dien">#REF!</definedName>
    <definedName name="dientichck" localSheetId="6">#REF!</definedName>
    <definedName name="dientichck" localSheetId="0">#REF!</definedName>
    <definedName name="dientichck" localSheetId="5">#REF!</definedName>
    <definedName name="dientichck" localSheetId="2">#REF!</definedName>
    <definedName name="dientichck" localSheetId="1">#REF!</definedName>
    <definedName name="dientichck">#REF!</definedName>
    <definedName name="DIESEL" localSheetId="6" hidden="1">{#N/A,#N/A,FALSE,"단축1";#N/A,#N/A,FALSE,"단축2";#N/A,#N/A,FALSE,"단축3";#N/A,#N/A,FALSE,"장축";#N/A,#N/A,FALSE,"4WD"}</definedName>
    <definedName name="DIESEL" localSheetId="2" hidden="1">{#N/A,#N/A,FALSE,"단축1";#N/A,#N/A,FALSE,"단축2";#N/A,#N/A,FALSE,"단축3";#N/A,#N/A,FALSE,"장축";#N/A,#N/A,FALSE,"4WD"}</definedName>
    <definedName name="DIESEL" localSheetId="1" hidden="1">{#N/A,#N/A,FALSE,"단축1";#N/A,#N/A,FALSE,"단축2";#N/A,#N/A,FALSE,"단축3";#N/A,#N/A,FALSE,"장축";#N/A,#N/A,FALSE,"4WD"}</definedName>
    <definedName name="DIESEL" hidden="1">{#N/A,#N/A,FALSE,"단축1";#N/A,#N/A,FALSE,"단축2";#N/A,#N/A,FALSE,"단축3";#N/A,#N/A,FALSE,"장축";#N/A,#N/A,FALSE,"4WD"}</definedName>
    <definedName name="DIESELLL" localSheetId="6" hidden="1">{#N/A,#N/A,FALSE,"단축1";#N/A,#N/A,FALSE,"단축2";#N/A,#N/A,FALSE,"단축3";#N/A,#N/A,FALSE,"장축";#N/A,#N/A,FALSE,"4WD"}</definedName>
    <definedName name="DIESELLL" localSheetId="2" hidden="1">{#N/A,#N/A,FALSE,"단축1";#N/A,#N/A,FALSE,"단축2";#N/A,#N/A,FALSE,"단축3";#N/A,#N/A,FALSE,"장축";#N/A,#N/A,FALSE,"4WD"}</definedName>
    <definedName name="DIESELLL" localSheetId="1" hidden="1">{#N/A,#N/A,FALSE,"단축1";#N/A,#N/A,FALSE,"단축2";#N/A,#N/A,FALSE,"단축3";#N/A,#N/A,FALSE,"장축";#N/A,#N/A,FALSE,"4WD"}</definedName>
    <definedName name="DIESELLL" hidden="1">{#N/A,#N/A,FALSE,"단축1";#N/A,#N/A,FALSE,"단축2";#N/A,#N/A,FALSE,"단축3";#N/A,#N/A,FALSE,"장축";#N/A,#N/A,FALSE,"4WD"}</definedName>
    <definedName name="DIFF" localSheetId="1">#REF!</definedName>
    <definedName name="DIFF">#REF!</definedName>
    <definedName name="dinh1">#REF!</definedName>
    <definedName name="dinh2">#REF!</definedName>
    <definedName name="dinh3">#REF!</definedName>
    <definedName name="DinhMuc" localSheetId="0">#REF!</definedName>
    <definedName name="DinhMuc" localSheetId="5">#REF!</definedName>
    <definedName name="DinhMuc" localSheetId="2">#REF!</definedName>
    <definedName name="DinhMuc" localSheetId="1">#REF!</definedName>
    <definedName name="DinhMuc">#REF!</definedName>
    <definedName name="Discount" localSheetId="6" hidden="1">#REF!</definedName>
    <definedName name="Discount" localSheetId="0" hidden="1">#REF!</definedName>
    <definedName name="Discount" localSheetId="5" hidden="1">#REF!</definedName>
    <definedName name="Discount" localSheetId="2" hidden="1">#REF!</definedName>
    <definedName name="Discount" localSheetId="1" hidden="1">#REF!</definedName>
    <definedName name="Discount" localSheetId="4" hidden="1">#REF!</definedName>
    <definedName name="Discount" hidden="1">#REF!</definedName>
    <definedName name="display_area_2" localSheetId="6" hidden="1">#REF!</definedName>
    <definedName name="display_area_2" localSheetId="0" hidden="1">#REF!</definedName>
    <definedName name="display_area_2" localSheetId="5" hidden="1">#REF!</definedName>
    <definedName name="display_area_2" localSheetId="2" hidden="1">#REF!</definedName>
    <definedName name="display_area_2" localSheetId="1" hidden="1">#REF!</definedName>
    <definedName name="display_area_2" localSheetId="4" hidden="1">#REF!</definedName>
    <definedName name="display_area_2" hidden="1">#REF!</definedName>
    <definedName name="display_area_3" hidden="1">#REF!</definedName>
    <definedName name="DJ" localSheetId="6" hidden="1">#REF!</definedName>
    <definedName name="DJ" localSheetId="5" hidden="1">#REF!</definedName>
    <definedName name="DJ" localSheetId="2" hidden="1">#REF!</definedName>
    <definedName name="DJ" localSheetId="1" hidden="1">#REF!</definedName>
    <definedName name="DJ" localSheetId="3" hidden="1">#REF!</definedName>
    <definedName name="DJ" localSheetId="4" hidden="1">#REF!</definedName>
    <definedName name="DJ" hidden="1">#REF!</definedName>
    <definedName name="DJDJJ">#N/A</definedName>
    <definedName name="DJDJJDJ" localSheetId="1">#REF!</definedName>
    <definedName name="DJDJJDJ">#REF!</definedName>
    <definedName name="dk" localSheetId="1">#REF!</definedName>
    <definedName name="dk">#REF!</definedName>
    <definedName name="DKCO">#REF!</definedName>
    <definedName name="dkdlfdkfdfldl">#REF!</definedName>
    <definedName name="DKNO">#REF!</definedName>
    <definedName name="DKSLDH" localSheetId="6" hidden="1">{#N/A,#N/A,FALSE,"단축1";#N/A,#N/A,FALSE,"단축2";#N/A,#N/A,FALSE,"단축3";#N/A,#N/A,FALSE,"장축";#N/A,#N/A,FALSE,"4WD"}</definedName>
    <definedName name="DKSLDH" localSheetId="2" hidden="1">{#N/A,#N/A,FALSE,"단축1";#N/A,#N/A,FALSE,"단축2";#N/A,#N/A,FALSE,"단축3";#N/A,#N/A,FALSE,"장축";#N/A,#N/A,FALSE,"4WD"}</definedName>
    <definedName name="DKSLDH" localSheetId="1" hidden="1">{#N/A,#N/A,FALSE,"단축1";#N/A,#N/A,FALSE,"단축2";#N/A,#N/A,FALSE,"단축3";#N/A,#N/A,FALSE,"장축";#N/A,#N/A,FALSE,"4WD"}</definedName>
    <definedName name="DKSLDH" hidden="1">{#N/A,#N/A,FALSE,"단축1";#N/A,#N/A,FALSE,"단축2";#N/A,#N/A,FALSE,"단축3";#N/A,#N/A,FALSE,"장축";#N/A,#N/A,FALSE,"4WD"}</definedName>
    <definedName name="dl" localSheetId="1">#REF!</definedName>
    <definedName name="dl">#REF!</definedName>
    <definedName name="DLCC" localSheetId="1">#REF!</definedName>
    <definedName name="DLCC">#REF!</definedName>
    <definedName name="DLDL" localSheetId="6" hidden="1">{#N/A,#N/A,FALSE,"단축1";#N/A,#N/A,FALSE,"단축2";#N/A,#N/A,FALSE,"단축3";#N/A,#N/A,FALSE,"장축";#N/A,#N/A,FALSE,"4WD"}</definedName>
    <definedName name="DLDL" localSheetId="0" hidden="1">{#N/A,#N/A,FALSE,"단축1";#N/A,#N/A,FALSE,"단축2";#N/A,#N/A,FALSE,"단축3";#N/A,#N/A,FALSE,"장축";#N/A,#N/A,FALSE,"4WD"}</definedName>
    <definedName name="DLDL" localSheetId="5" hidden="1">{#N/A,#N/A,FALSE,"단축1";#N/A,#N/A,FALSE,"단축2";#N/A,#N/A,FALSE,"단축3";#N/A,#N/A,FALSE,"장축";#N/A,#N/A,FALSE,"4WD"}</definedName>
    <definedName name="DLDL" localSheetId="2" hidden="1">{#N/A,#N/A,FALSE,"단축1";#N/A,#N/A,FALSE,"단축2";#N/A,#N/A,FALSE,"단축3";#N/A,#N/A,FALSE,"장축";#N/A,#N/A,FALSE,"4WD"}</definedName>
    <definedName name="DLDL" localSheetId="1" hidden="1">{#N/A,#N/A,FALSE,"단축1";#N/A,#N/A,FALSE,"단축2";#N/A,#N/A,FALSE,"단축3";#N/A,#N/A,FALSE,"장축";#N/A,#N/A,FALSE,"4WD"}</definedName>
    <definedName name="DLDL" localSheetId="3" hidden="1">{#N/A,#N/A,FALSE,"단축1";#N/A,#N/A,FALSE,"단축2";#N/A,#N/A,FALSE,"단축3";#N/A,#N/A,FALSE,"장축";#N/A,#N/A,FALSE,"4WD"}</definedName>
    <definedName name="DLDL" localSheetId="4" hidden="1">{#N/A,#N/A,FALSE,"단축1";#N/A,#N/A,FALSE,"단축2";#N/A,#N/A,FALSE,"단축3";#N/A,#N/A,FALSE,"장축";#N/A,#N/A,FALSE,"4WD"}</definedName>
    <definedName name="DLDL" hidden="1">{#N/A,#N/A,FALSE,"단축1";#N/A,#N/A,FALSE,"단축2";#N/A,#N/A,FALSE,"단축3";#N/A,#N/A,FALSE,"장축";#N/A,#N/A,FALSE,"4WD"}</definedName>
    <definedName name="DM">#REF!</definedName>
    <definedName name="dm_sp" localSheetId="1">#REF!</definedName>
    <definedName name="dm_sp">#REF!</definedName>
    <definedName name="dm_to" localSheetId="1">#REF!</definedName>
    <definedName name="dm_to">#REF!</definedName>
    <definedName name="dm1." localSheetId="1">#REF!</definedName>
    <definedName name="dm1.">#REF!</definedName>
    <definedName name="dm2." localSheetId="1">#REF!</definedName>
    <definedName name="dm2.">#REF!</definedName>
    <definedName name="dmat" localSheetId="0">#REF!</definedName>
    <definedName name="dmat" localSheetId="5">#REF!</definedName>
    <definedName name="dmat" localSheetId="2">#REF!</definedName>
    <definedName name="dmat" localSheetId="1">#REF!</definedName>
    <definedName name="dmat">#REF!</definedName>
    <definedName name="dmdv" localSheetId="0">#REF!</definedName>
    <definedName name="dmdv" localSheetId="5">#REF!</definedName>
    <definedName name="dmdv" localSheetId="2">#REF!</definedName>
    <definedName name="dmdv" localSheetId="1">#REF!</definedName>
    <definedName name="dmdv">#REF!</definedName>
    <definedName name="DMHH" localSheetId="0">#REF!</definedName>
    <definedName name="DMHH" localSheetId="5">#REF!</definedName>
    <definedName name="DMHH" localSheetId="2">#REF!</definedName>
    <definedName name="DMHH" localSheetId="1">#REF!</definedName>
    <definedName name="DMHH">#REF!</definedName>
    <definedName name="DMKHXL" localSheetId="1">#REF!</definedName>
    <definedName name="DMKHXL">#REF!</definedName>
    <definedName name="dmoi" localSheetId="0">#REF!</definedName>
    <definedName name="dmoi" localSheetId="5">#REF!</definedName>
    <definedName name="dmoi" localSheetId="2">#REF!</definedName>
    <definedName name="dmoi" localSheetId="1">#REF!</definedName>
    <definedName name="dmoi">#REF!</definedName>
    <definedName name="DMTG">#REF!</definedName>
    <definedName name="DMTGDUYET">#REF!</definedName>
    <definedName name="DMXP">#NAME?</definedName>
    <definedName name="DN1_CT5" localSheetId="6" hidden="1">{"'Sheet1'!$L$16"}</definedName>
    <definedName name="DN1_CT5" localSheetId="2" hidden="1">{"'Sheet1'!$L$16"}</definedName>
    <definedName name="DN1_CT5" localSheetId="1" hidden="1">{"'Sheet1'!$L$16"}</definedName>
    <definedName name="DN1_CT5" hidden="1">{"'Sheet1'!$L$16"}</definedName>
    <definedName name="DNDZ22" localSheetId="6">#REF!</definedName>
    <definedName name="DNDZ22" localSheetId="0">#REF!</definedName>
    <definedName name="DNDZ22" localSheetId="5">#REF!</definedName>
    <definedName name="DNDZ22" localSheetId="2">#REF!</definedName>
    <definedName name="DNDZ22" localSheetId="1">#REF!</definedName>
    <definedName name="DNDZ22">#REF!</definedName>
    <definedName name="DÑt45x4" localSheetId="6">#REF!</definedName>
    <definedName name="DÑt45x4" localSheetId="0">#REF!</definedName>
    <definedName name="DÑt45x4" localSheetId="5">#REF!</definedName>
    <definedName name="DÑt45x4" localSheetId="2">#REF!</definedName>
    <definedName name="DÑt45x4" localSheetId="1">#REF!</definedName>
    <definedName name="DÑt45x4">#REF!</definedName>
    <definedName name="doamEucaluptus" localSheetId="6" hidden="1">{"'Sheet1'!$L$16"}</definedName>
    <definedName name="doamEucaluptus" localSheetId="5" hidden="1">{"'Sheet1'!$L$16"}</definedName>
    <definedName name="doamEucaluptus" localSheetId="2" hidden="1">{"'Sheet1'!$L$16"}</definedName>
    <definedName name="doamEucaluptus" localSheetId="1" hidden="1">{"'Sheet1'!$L$16"}</definedName>
    <definedName name="doamEucaluptus" localSheetId="3" hidden="1">{"'Sheet1'!$L$16"}</definedName>
    <definedName name="doamEucaluptus" localSheetId="4" hidden="1">{"'Sheet1'!$L$16"}</definedName>
    <definedName name="doamEucaluptus" hidden="1">{"'Sheet1'!$L$16"}</definedName>
    <definedName name="doamEucalyptus1" localSheetId="6" hidden="1">{#N/A,#N/A,TRUE,"BT M200 da 10x20"}</definedName>
    <definedName name="doamEucalyptus1" localSheetId="2" hidden="1">{#N/A,#N/A,TRUE,"BT M200 da 10x20"}</definedName>
    <definedName name="doamEucalyptus1" localSheetId="1" hidden="1">{#N/A,#N/A,TRUE,"BT M200 da 10x20"}</definedName>
    <definedName name="doamEucalyptus1" localSheetId="3" hidden="1">{#N/A,#N/A,TRUE,"BT M200 da 10x20"}</definedName>
    <definedName name="doamEucalyptus1" hidden="1">{#N/A,#N/A,TRUE,"BT M200 da 10x20"}</definedName>
    <definedName name="doan1" localSheetId="6">#REF!</definedName>
    <definedName name="doan1" localSheetId="0">#REF!</definedName>
    <definedName name="doan1" localSheetId="5">#REF!</definedName>
    <definedName name="doan1" localSheetId="2">#REF!</definedName>
    <definedName name="doan1" localSheetId="1">#REF!</definedName>
    <definedName name="doan1">#REF!</definedName>
    <definedName name="doan2" localSheetId="6">#REF!</definedName>
    <definedName name="doan2" localSheetId="0">#REF!</definedName>
    <definedName name="doan2" localSheetId="5">#REF!</definedName>
    <definedName name="doan2" localSheetId="2">#REF!</definedName>
    <definedName name="doan2" localSheetId="1">#REF!</definedName>
    <definedName name="doan2">#REF!</definedName>
    <definedName name="doan3" localSheetId="6">#REF!</definedName>
    <definedName name="doan3" localSheetId="0">#REF!</definedName>
    <definedName name="doan3" localSheetId="5">#REF!</definedName>
    <definedName name="doan3" localSheetId="2">#REF!</definedName>
    <definedName name="doan3" localSheetId="1">#REF!</definedName>
    <definedName name="doan3">#REF!</definedName>
    <definedName name="doan4" localSheetId="0">#REF!</definedName>
    <definedName name="doan4" localSheetId="5">#REF!</definedName>
    <definedName name="doan4" localSheetId="2">#REF!</definedName>
    <definedName name="doan4" localSheetId="1">#REF!</definedName>
    <definedName name="doan4">#REF!</definedName>
    <definedName name="doan5" localSheetId="0">#REF!</definedName>
    <definedName name="doan5" localSheetId="5">#REF!</definedName>
    <definedName name="doan5" localSheetId="2">#REF!</definedName>
    <definedName name="doan5" localSheetId="1">#REF!</definedName>
    <definedName name="doan5">#REF!</definedName>
    <definedName name="doan6" localSheetId="0">#REF!</definedName>
    <definedName name="doan6" localSheetId="5">#REF!</definedName>
    <definedName name="doan6" localSheetId="2">#REF!</definedName>
    <definedName name="doan6" localSheetId="1">#REF!</definedName>
    <definedName name="doan6">#REF!</definedName>
    <definedName name="DOANH_SO">#REF!</definedName>
    <definedName name="dobt" localSheetId="0">#REF!</definedName>
    <definedName name="dobt" localSheetId="5">#REF!</definedName>
    <definedName name="dobt" localSheetId="2">#REF!</definedName>
    <definedName name="dobt" localSheetId="1">#REF!</definedName>
    <definedName name="dobt">#REF!</definedName>
    <definedName name="Doc" localSheetId="1">#REF!</definedName>
    <definedName name="Doc">#REF!</definedName>
    <definedName name="DOCHAU2" localSheetId="1" hidden="1">#REF!</definedName>
    <definedName name="DOCHAU2" hidden="1">#REF!</definedName>
    <definedName name="document_aray_137" localSheetId="6">{"Book1"}</definedName>
    <definedName name="document_aray_137" localSheetId="2">{"Book1"}</definedName>
    <definedName name="document_aray_137" localSheetId="1">{"Book1"}</definedName>
    <definedName name="document_aray_137">{"Book1"}</definedName>
    <definedName name="Document_array" localSheetId="6">{"Book1","sotheodoiT8.xls"}</definedName>
    <definedName name="Document_array" localSheetId="0">{"Book1","sotheodoiT8.xls"}</definedName>
    <definedName name="Document_array" localSheetId="5">{"Book1","sotheodoiT8.xls"}</definedName>
    <definedName name="Document_array" localSheetId="2">{"Book1","sotheodoiT8.xls"}</definedName>
    <definedName name="Document_array" localSheetId="1">{"Book1","sotheodoiT8.xls"}</definedName>
    <definedName name="Document_array" localSheetId="3">{"Book1","sotheodoiT8.xls"}</definedName>
    <definedName name="Document_array" localSheetId="4">{"Book1","sotheodoiT8.xls"}</definedName>
    <definedName name="Document_array">{"Book1","sotheodoiT8.xls"}</definedName>
    <definedName name="Document_array_1">NA()</definedName>
    <definedName name="Document_array_10" localSheetId="6">{"Book1"}</definedName>
    <definedName name="Document_array_10" localSheetId="2">{"Book1"}</definedName>
    <definedName name="Document_array_10" localSheetId="1">{"Book1"}</definedName>
    <definedName name="Document_array_10">{"Book1"}</definedName>
    <definedName name="Document_array_100" localSheetId="6">{"Book1"}</definedName>
    <definedName name="Document_array_100" localSheetId="2">{"Book1"}</definedName>
    <definedName name="Document_array_100" localSheetId="1">{"Book1"}</definedName>
    <definedName name="Document_array_100">{"Book1"}</definedName>
    <definedName name="Document_array_101" localSheetId="6">{"Book1"}</definedName>
    <definedName name="Document_array_101" localSheetId="2">{"Book1"}</definedName>
    <definedName name="Document_array_101" localSheetId="1">{"Book1"}</definedName>
    <definedName name="Document_array_101">{"Book1"}</definedName>
    <definedName name="Document_array_102" localSheetId="6">{"Book1"}</definedName>
    <definedName name="Document_array_102" localSheetId="2">{"Book1"}</definedName>
    <definedName name="Document_array_102" localSheetId="1">{"Book1"}</definedName>
    <definedName name="Document_array_102">{"Book1"}</definedName>
    <definedName name="Document_array_103" localSheetId="6">{"Book1"}</definedName>
    <definedName name="Document_array_103" localSheetId="2">{"Book1"}</definedName>
    <definedName name="Document_array_103" localSheetId="1">{"Book1"}</definedName>
    <definedName name="Document_array_103">{"Book1"}</definedName>
    <definedName name="Document_array_104" localSheetId="6">{"Book1"}</definedName>
    <definedName name="Document_array_104" localSheetId="2">{"Book1"}</definedName>
    <definedName name="Document_array_104" localSheetId="1">{"Book1"}</definedName>
    <definedName name="Document_array_104">{"Book1"}</definedName>
    <definedName name="Document_array_105" localSheetId="6">{"Book1"}</definedName>
    <definedName name="Document_array_105" localSheetId="2">{"Book1"}</definedName>
    <definedName name="Document_array_105" localSheetId="1">{"Book1"}</definedName>
    <definedName name="Document_array_105">{"Book1"}</definedName>
    <definedName name="Document_array_106" localSheetId="6">{"Book1"}</definedName>
    <definedName name="Document_array_106" localSheetId="2">{"Book1"}</definedName>
    <definedName name="Document_array_106" localSheetId="1">{"Book1"}</definedName>
    <definedName name="Document_array_106">{"Book1"}</definedName>
    <definedName name="Document_array_107" localSheetId="6">{"Book1"}</definedName>
    <definedName name="Document_array_107" localSheetId="2">{"Book1"}</definedName>
    <definedName name="Document_array_107" localSheetId="1">{"Book1"}</definedName>
    <definedName name="Document_array_107">{"Book1"}</definedName>
    <definedName name="Document_array_108" localSheetId="6">{"Book1"}</definedName>
    <definedName name="Document_array_108" localSheetId="2">{"Book1"}</definedName>
    <definedName name="Document_array_108" localSheetId="1">{"Book1"}</definedName>
    <definedName name="Document_array_108">{"Book1"}</definedName>
    <definedName name="Document_array_109" localSheetId="6">{"Book1"}</definedName>
    <definedName name="Document_array_109" localSheetId="2">{"Book1"}</definedName>
    <definedName name="Document_array_109" localSheetId="1">{"Book1"}</definedName>
    <definedName name="Document_array_109">{"Book1"}</definedName>
    <definedName name="Document_array_11" localSheetId="6">{"Book1"}</definedName>
    <definedName name="Document_array_11" localSheetId="2">{"Book1"}</definedName>
    <definedName name="Document_array_11" localSheetId="1">{"Book1"}</definedName>
    <definedName name="Document_array_11">{"Book1"}</definedName>
    <definedName name="Document_array_110" localSheetId="6">{"Book1"}</definedName>
    <definedName name="Document_array_110" localSheetId="2">{"Book1"}</definedName>
    <definedName name="Document_array_110" localSheetId="1">{"Book1"}</definedName>
    <definedName name="Document_array_110">{"Book1"}</definedName>
    <definedName name="Document_array_111" localSheetId="6">{"Book1"}</definedName>
    <definedName name="Document_array_111" localSheetId="2">{"Book1"}</definedName>
    <definedName name="Document_array_111" localSheetId="1">{"Book1"}</definedName>
    <definedName name="Document_array_111">{"Book1"}</definedName>
    <definedName name="Document_array_112" localSheetId="6">{"Book1"}</definedName>
    <definedName name="Document_array_112" localSheetId="2">{"Book1"}</definedName>
    <definedName name="Document_array_112" localSheetId="1">{"Book1"}</definedName>
    <definedName name="Document_array_112">{"Book1"}</definedName>
    <definedName name="Document_array_113" localSheetId="6">{"Book1"}</definedName>
    <definedName name="Document_array_113" localSheetId="2">{"Book1"}</definedName>
    <definedName name="Document_array_113" localSheetId="1">{"Book1"}</definedName>
    <definedName name="Document_array_113">{"Book1"}</definedName>
    <definedName name="Document_array_114" localSheetId="6">{"Book1"}</definedName>
    <definedName name="Document_array_114" localSheetId="2">{"Book1"}</definedName>
    <definedName name="Document_array_114" localSheetId="1">{"Book1"}</definedName>
    <definedName name="Document_array_114">{"Book1"}</definedName>
    <definedName name="Document_array_115" localSheetId="6">{"Book1"}</definedName>
    <definedName name="Document_array_115" localSheetId="2">{"Book1"}</definedName>
    <definedName name="Document_array_115" localSheetId="1">{"Book1"}</definedName>
    <definedName name="Document_array_115">{"Book1"}</definedName>
    <definedName name="Document_array_116" localSheetId="6">{"Book1"}</definedName>
    <definedName name="Document_array_116" localSheetId="2">{"Book1"}</definedName>
    <definedName name="Document_array_116" localSheetId="1">{"Book1"}</definedName>
    <definedName name="Document_array_116">{"Book1"}</definedName>
    <definedName name="Document_array_117" localSheetId="6">{"Book1"}</definedName>
    <definedName name="Document_array_117" localSheetId="2">{"Book1"}</definedName>
    <definedName name="Document_array_117" localSheetId="1">{"Book1"}</definedName>
    <definedName name="Document_array_117">{"Book1"}</definedName>
    <definedName name="Document_array_118" localSheetId="6">{"Book1"}</definedName>
    <definedName name="Document_array_118" localSheetId="2">{"Book1"}</definedName>
    <definedName name="Document_array_118" localSheetId="1">{"Book1"}</definedName>
    <definedName name="Document_array_118">{"Book1"}</definedName>
    <definedName name="Document_array_119" localSheetId="6">{"Book1"}</definedName>
    <definedName name="Document_array_119" localSheetId="2">{"Book1"}</definedName>
    <definedName name="Document_array_119" localSheetId="1">{"Book1"}</definedName>
    <definedName name="Document_array_119">{"Book1"}</definedName>
    <definedName name="Document_array_12" localSheetId="6">{"Book1"}</definedName>
    <definedName name="Document_array_12" localSheetId="2">{"Book1"}</definedName>
    <definedName name="Document_array_12" localSheetId="1">{"Book1"}</definedName>
    <definedName name="Document_array_12">{"Book1"}</definedName>
    <definedName name="Document_array_120" localSheetId="6">{"Book1"}</definedName>
    <definedName name="Document_array_120" localSheetId="2">{"Book1"}</definedName>
    <definedName name="Document_array_120" localSheetId="1">{"Book1"}</definedName>
    <definedName name="Document_array_120">{"Book1"}</definedName>
    <definedName name="Document_array_121" localSheetId="6">{"Book1"}</definedName>
    <definedName name="Document_array_121" localSheetId="2">{"Book1"}</definedName>
    <definedName name="Document_array_121" localSheetId="1">{"Book1"}</definedName>
    <definedName name="Document_array_121">{"Book1"}</definedName>
    <definedName name="Document_array_122" localSheetId="6">{"Book1"}</definedName>
    <definedName name="Document_array_122" localSheetId="2">{"Book1"}</definedName>
    <definedName name="Document_array_122" localSheetId="1">{"Book1"}</definedName>
    <definedName name="Document_array_122">{"Book1"}</definedName>
    <definedName name="Document_array_123" localSheetId="6">{"Book1"}</definedName>
    <definedName name="Document_array_123" localSheetId="2">{"Book1"}</definedName>
    <definedName name="Document_array_123" localSheetId="1">{"Book1"}</definedName>
    <definedName name="Document_array_123">{"Book1"}</definedName>
    <definedName name="Document_array_124" localSheetId="6">{"Book1"}</definedName>
    <definedName name="Document_array_124" localSheetId="2">{"Book1"}</definedName>
    <definedName name="Document_array_124" localSheetId="1">{"Book1"}</definedName>
    <definedName name="Document_array_124">{"Book1"}</definedName>
    <definedName name="Document_array_125" localSheetId="6">{"Book1"}</definedName>
    <definedName name="Document_array_125" localSheetId="2">{"Book1"}</definedName>
    <definedName name="Document_array_125" localSheetId="1">{"Book1"}</definedName>
    <definedName name="Document_array_125">{"Book1"}</definedName>
    <definedName name="Document_array_126" localSheetId="6">{"Book1"}</definedName>
    <definedName name="Document_array_126" localSheetId="2">{"Book1"}</definedName>
    <definedName name="Document_array_126" localSheetId="1">{"Book1"}</definedName>
    <definedName name="Document_array_126">{"Book1"}</definedName>
    <definedName name="Document_array_127" localSheetId="6">{"Book1"}</definedName>
    <definedName name="Document_array_127" localSheetId="2">{"Book1"}</definedName>
    <definedName name="Document_array_127" localSheetId="1">{"Book1"}</definedName>
    <definedName name="Document_array_127">{"Book1"}</definedName>
    <definedName name="Document_array_128" localSheetId="6">{"Book1"}</definedName>
    <definedName name="Document_array_128" localSheetId="2">{"Book1"}</definedName>
    <definedName name="Document_array_128" localSheetId="1">{"Book1"}</definedName>
    <definedName name="Document_array_128">{"Book1"}</definedName>
    <definedName name="Document_array_129" localSheetId="6">{"Book1"}</definedName>
    <definedName name="Document_array_129" localSheetId="2">{"Book1"}</definedName>
    <definedName name="Document_array_129" localSheetId="1">{"Book1"}</definedName>
    <definedName name="Document_array_129">{"Book1"}</definedName>
    <definedName name="Document_array_13" localSheetId="6">{"Book1"}</definedName>
    <definedName name="Document_array_13" localSheetId="2">{"Book1"}</definedName>
    <definedName name="Document_array_13" localSheetId="1">{"Book1"}</definedName>
    <definedName name="Document_array_13">{"Book1"}</definedName>
    <definedName name="Document_array_130" localSheetId="6">{"Book1"}</definedName>
    <definedName name="Document_array_130" localSheetId="2">{"Book1"}</definedName>
    <definedName name="Document_array_130" localSheetId="1">{"Book1"}</definedName>
    <definedName name="Document_array_130">{"Book1"}</definedName>
    <definedName name="Document_array_131" localSheetId="6">{"Book1"}</definedName>
    <definedName name="Document_array_131" localSheetId="2">{"Book1"}</definedName>
    <definedName name="Document_array_131" localSheetId="1">{"Book1"}</definedName>
    <definedName name="Document_array_131">{"Book1"}</definedName>
    <definedName name="Document_array_132" localSheetId="6">{"Book1"}</definedName>
    <definedName name="Document_array_132" localSheetId="2">{"Book1"}</definedName>
    <definedName name="Document_array_132" localSheetId="1">{"Book1"}</definedName>
    <definedName name="Document_array_132">{"Book1"}</definedName>
    <definedName name="Document_array_133" localSheetId="6">{"Book1"}</definedName>
    <definedName name="Document_array_133" localSheetId="2">{"Book1"}</definedName>
    <definedName name="Document_array_133" localSheetId="1">{"Book1"}</definedName>
    <definedName name="Document_array_133">{"Book1"}</definedName>
    <definedName name="Document_array_134" localSheetId="6">{"Book1"}</definedName>
    <definedName name="Document_array_134" localSheetId="2">{"Book1"}</definedName>
    <definedName name="Document_array_134" localSheetId="1">{"Book1"}</definedName>
    <definedName name="Document_array_134">{"Book1"}</definedName>
    <definedName name="Document_array_135" localSheetId="6">{"Book1"}</definedName>
    <definedName name="Document_array_135" localSheetId="2">{"Book1"}</definedName>
    <definedName name="Document_array_135" localSheetId="1">{"Book1"}</definedName>
    <definedName name="Document_array_135">{"Book1"}</definedName>
    <definedName name="Document_array_136" localSheetId="6">{"Book1"}</definedName>
    <definedName name="Document_array_136" localSheetId="2">{"Book1"}</definedName>
    <definedName name="Document_array_136" localSheetId="1">{"Book1"}</definedName>
    <definedName name="Document_array_136">{"Book1"}</definedName>
    <definedName name="Document_array_137" localSheetId="6">{"Book1"}</definedName>
    <definedName name="Document_array_137" localSheetId="2">{"Book1"}</definedName>
    <definedName name="Document_array_137" localSheetId="1">{"Book1"}</definedName>
    <definedName name="Document_array_137">{"Book1"}</definedName>
    <definedName name="Document_array_138" localSheetId="6">{"Book1"}</definedName>
    <definedName name="Document_array_138" localSheetId="2">{"Book1"}</definedName>
    <definedName name="Document_array_138" localSheetId="1">{"Book1"}</definedName>
    <definedName name="Document_array_138">{"Book1"}</definedName>
    <definedName name="Document_array_139" localSheetId="6">{"Book1"}</definedName>
    <definedName name="Document_array_139" localSheetId="2">{"Book1"}</definedName>
    <definedName name="Document_array_139" localSheetId="1">{"Book1"}</definedName>
    <definedName name="Document_array_139">{"Book1"}</definedName>
    <definedName name="Document_array_14" localSheetId="6">{"Book1"}</definedName>
    <definedName name="Document_array_14" localSheetId="2">{"Book1"}</definedName>
    <definedName name="Document_array_14" localSheetId="1">{"Book1"}</definedName>
    <definedName name="Document_array_14">{"Book1"}</definedName>
    <definedName name="Document_array_140" localSheetId="6">{"Book1"}</definedName>
    <definedName name="Document_array_140" localSheetId="2">{"Book1"}</definedName>
    <definedName name="Document_array_140" localSheetId="1">{"Book1"}</definedName>
    <definedName name="Document_array_140">{"Book1"}</definedName>
    <definedName name="Document_array_141" localSheetId="6">{"Book1"}</definedName>
    <definedName name="Document_array_141" localSheetId="2">{"Book1"}</definedName>
    <definedName name="Document_array_141" localSheetId="1">{"Book1"}</definedName>
    <definedName name="Document_array_141">{"Book1"}</definedName>
    <definedName name="Document_array_142" localSheetId="6">{"Book1"}</definedName>
    <definedName name="Document_array_142" localSheetId="2">{"Book1"}</definedName>
    <definedName name="Document_array_142" localSheetId="1">{"Book1"}</definedName>
    <definedName name="Document_array_142">{"Book1"}</definedName>
    <definedName name="Document_array_143" localSheetId="6">{"Book1"}</definedName>
    <definedName name="Document_array_143" localSheetId="2">{"Book1"}</definedName>
    <definedName name="Document_array_143" localSheetId="1">{"Book1"}</definedName>
    <definedName name="Document_array_143">{"Book1"}</definedName>
    <definedName name="Document_array_144" localSheetId="6">{"Book1"}</definedName>
    <definedName name="Document_array_144" localSheetId="2">{"Book1"}</definedName>
    <definedName name="Document_array_144" localSheetId="1">{"Book1"}</definedName>
    <definedName name="Document_array_144">{"Book1"}</definedName>
    <definedName name="Document_array_145" localSheetId="6">{"Book1"}</definedName>
    <definedName name="Document_array_145" localSheetId="2">{"Book1"}</definedName>
    <definedName name="Document_array_145" localSheetId="1">{"Book1"}</definedName>
    <definedName name="Document_array_145">{"Book1"}</definedName>
    <definedName name="Document_array_146" localSheetId="6">{"Book1"}</definedName>
    <definedName name="Document_array_146" localSheetId="2">{"Book1"}</definedName>
    <definedName name="Document_array_146" localSheetId="1">{"Book1"}</definedName>
    <definedName name="Document_array_146">{"Book1"}</definedName>
    <definedName name="Document_array_147" localSheetId="6">{"Book1"}</definedName>
    <definedName name="Document_array_147" localSheetId="2">{"Book1"}</definedName>
    <definedName name="Document_array_147" localSheetId="1">{"Book1"}</definedName>
    <definedName name="Document_array_147">{"Book1"}</definedName>
    <definedName name="Document_array_148" localSheetId="6">{"Book1"}</definedName>
    <definedName name="Document_array_148" localSheetId="2">{"Book1"}</definedName>
    <definedName name="Document_array_148" localSheetId="1">{"Book1"}</definedName>
    <definedName name="Document_array_148">{"Book1"}</definedName>
    <definedName name="Document_array_149" localSheetId="6">{"Book1"}</definedName>
    <definedName name="Document_array_149" localSheetId="2">{"Book1"}</definedName>
    <definedName name="Document_array_149" localSheetId="1">{"Book1"}</definedName>
    <definedName name="Document_array_149">{"Book1"}</definedName>
    <definedName name="Document_array_15" localSheetId="6">{"Book1"}</definedName>
    <definedName name="Document_array_15" localSheetId="2">{"Book1"}</definedName>
    <definedName name="Document_array_15" localSheetId="1">{"Book1"}</definedName>
    <definedName name="Document_array_15">{"Book1"}</definedName>
    <definedName name="Document_array_150" localSheetId="6">{"Book1"}</definedName>
    <definedName name="Document_array_150" localSheetId="2">{"Book1"}</definedName>
    <definedName name="Document_array_150" localSheetId="1">{"Book1"}</definedName>
    <definedName name="Document_array_150">{"Book1"}</definedName>
    <definedName name="Document_array_151" localSheetId="6">{"Book1"}</definedName>
    <definedName name="Document_array_151" localSheetId="2">{"Book1"}</definedName>
    <definedName name="Document_array_151" localSheetId="1">{"Book1"}</definedName>
    <definedName name="Document_array_151">{"Book1"}</definedName>
    <definedName name="Document_array_152" localSheetId="6">{"Book1"}</definedName>
    <definedName name="Document_array_152" localSheetId="2">{"Book1"}</definedName>
    <definedName name="Document_array_152" localSheetId="1">{"Book1"}</definedName>
    <definedName name="Document_array_152">{"Book1"}</definedName>
    <definedName name="Document_array_153" localSheetId="6">{"Book1"}</definedName>
    <definedName name="Document_array_153" localSheetId="2">{"Book1"}</definedName>
    <definedName name="Document_array_153" localSheetId="1">{"Book1"}</definedName>
    <definedName name="Document_array_153">{"Book1"}</definedName>
    <definedName name="Document_array_154" localSheetId="6">{"Book1"}</definedName>
    <definedName name="Document_array_154" localSheetId="2">{"Book1"}</definedName>
    <definedName name="Document_array_154" localSheetId="1">{"Book1"}</definedName>
    <definedName name="Document_array_154">{"Book1"}</definedName>
    <definedName name="Document_array_155" localSheetId="6">{"Book1"}</definedName>
    <definedName name="Document_array_155" localSheetId="2">{"Book1"}</definedName>
    <definedName name="Document_array_155" localSheetId="1">{"Book1"}</definedName>
    <definedName name="Document_array_155">{"Book1"}</definedName>
    <definedName name="Document_array_156" localSheetId="6">{"Book1"}</definedName>
    <definedName name="Document_array_156" localSheetId="2">{"Book1"}</definedName>
    <definedName name="Document_array_156" localSheetId="1">{"Book1"}</definedName>
    <definedName name="Document_array_156">{"Book1"}</definedName>
    <definedName name="Document_array_159" localSheetId="6">{"Book1"}</definedName>
    <definedName name="Document_array_159" localSheetId="2">{"Book1"}</definedName>
    <definedName name="Document_array_159" localSheetId="1">{"Book1"}</definedName>
    <definedName name="Document_array_159">{"Book1"}</definedName>
    <definedName name="Document_array_16" localSheetId="6">{"Book1"}</definedName>
    <definedName name="Document_array_16" localSheetId="2">{"Book1"}</definedName>
    <definedName name="Document_array_16" localSheetId="1">{"Book1"}</definedName>
    <definedName name="Document_array_16">{"Book1"}</definedName>
    <definedName name="Document_array_160" localSheetId="6">{"Book1"}</definedName>
    <definedName name="Document_array_160" localSheetId="2">{"Book1"}</definedName>
    <definedName name="Document_array_160" localSheetId="1">{"Book1"}</definedName>
    <definedName name="Document_array_160">{"Book1"}</definedName>
    <definedName name="Document_array_161" localSheetId="6">{"Book1"}</definedName>
    <definedName name="Document_array_161" localSheetId="2">{"Book1"}</definedName>
    <definedName name="Document_array_161" localSheetId="1">{"Book1"}</definedName>
    <definedName name="Document_array_161">{"Book1"}</definedName>
    <definedName name="Document_array_162" localSheetId="6">{"Book1"}</definedName>
    <definedName name="Document_array_162" localSheetId="2">{"Book1"}</definedName>
    <definedName name="Document_array_162" localSheetId="1">{"Book1"}</definedName>
    <definedName name="Document_array_162">{"Book1"}</definedName>
    <definedName name="Document_array_163" localSheetId="6">{"Book1"}</definedName>
    <definedName name="Document_array_163" localSheetId="2">{"Book1"}</definedName>
    <definedName name="Document_array_163" localSheetId="1">{"Book1"}</definedName>
    <definedName name="Document_array_163">{"Book1"}</definedName>
    <definedName name="Document_array_164" localSheetId="6">{"Book1"}</definedName>
    <definedName name="Document_array_164" localSheetId="2">{"Book1"}</definedName>
    <definedName name="Document_array_164" localSheetId="1">{"Book1"}</definedName>
    <definedName name="Document_array_164">{"Book1"}</definedName>
    <definedName name="Document_array_165" localSheetId="6">{"Book1"}</definedName>
    <definedName name="Document_array_165" localSheetId="2">{"Book1"}</definedName>
    <definedName name="Document_array_165" localSheetId="1">{"Book1"}</definedName>
    <definedName name="Document_array_165">{"Book1"}</definedName>
    <definedName name="Document_array_166" localSheetId="6">{"Book1"}</definedName>
    <definedName name="Document_array_166" localSheetId="2">{"Book1"}</definedName>
    <definedName name="Document_array_166" localSheetId="1">{"Book1"}</definedName>
    <definedName name="Document_array_166">{"Book1"}</definedName>
    <definedName name="Document_array_167" localSheetId="6">{"Book1"}</definedName>
    <definedName name="Document_array_167" localSheetId="2">{"Book1"}</definedName>
    <definedName name="Document_array_167" localSheetId="1">{"Book1"}</definedName>
    <definedName name="Document_array_167">{"Book1"}</definedName>
    <definedName name="Document_array_168" localSheetId="6">{"Book1"}</definedName>
    <definedName name="Document_array_168" localSheetId="2">{"Book1"}</definedName>
    <definedName name="Document_array_168" localSheetId="1">{"Book1"}</definedName>
    <definedName name="Document_array_168">{"Book1"}</definedName>
    <definedName name="Document_array_169" localSheetId="6">{"Book1"}</definedName>
    <definedName name="Document_array_169" localSheetId="2">{"Book1"}</definedName>
    <definedName name="Document_array_169" localSheetId="1">{"Book1"}</definedName>
    <definedName name="Document_array_169">{"Book1"}</definedName>
    <definedName name="Document_array_17" localSheetId="6">{"Book1"}</definedName>
    <definedName name="Document_array_17" localSheetId="2">{"Book1"}</definedName>
    <definedName name="Document_array_17" localSheetId="1">{"Book1"}</definedName>
    <definedName name="Document_array_17">{"Book1"}</definedName>
    <definedName name="Document_array_170" localSheetId="6">{"Book1"}</definedName>
    <definedName name="Document_array_170" localSheetId="2">{"Book1"}</definedName>
    <definedName name="Document_array_170" localSheetId="1">{"Book1"}</definedName>
    <definedName name="Document_array_170">{"Book1"}</definedName>
    <definedName name="Document_array_172" localSheetId="6">{"Book1"}</definedName>
    <definedName name="Document_array_172" localSheetId="2">{"Book1"}</definedName>
    <definedName name="Document_array_172" localSheetId="1">{"Book1"}</definedName>
    <definedName name="Document_array_172">{"Book1"}</definedName>
    <definedName name="Document_array_173" localSheetId="6">{"Book1"}</definedName>
    <definedName name="Document_array_173" localSheetId="2">{"Book1"}</definedName>
    <definedName name="Document_array_173" localSheetId="1">{"Book1"}</definedName>
    <definedName name="Document_array_173">{"Book1"}</definedName>
    <definedName name="Document_array_174" localSheetId="6">{"Book1"}</definedName>
    <definedName name="Document_array_174" localSheetId="2">{"Book1"}</definedName>
    <definedName name="Document_array_174" localSheetId="1">{"Book1"}</definedName>
    <definedName name="Document_array_174">{"Book1"}</definedName>
    <definedName name="Document_array_175" localSheetId="6">{"Book1"}</definedName>
    <definedName name="Document_array_175" localSheetId="2">{"Book1"}</definedName>
    <definedName name="Document_array_175" localSheetId="1">{"Book1"}</definedName>
    <definedName name="Document_array_175">{"Book1"}</definedName>
    <definedName name="Document_array_176" localSheetId="6">{"Book1"}</definedName>
    <definedName name="Document_array_176" localSheetId="2">{"Book1"}</definedName>
    <definedName name="Document_array_176" localSheetId="1">{"Book1"}</definedName>
    <definedName name="Document_array_176">{"Book1"}</definedName>
    <definedName name="Document_array_177" localSheetId="6">{"Book1"}</definedName>
    <definedName name="Document_array_177" localSheetId="2">{"Book1"}</definedName>
    <definedName name="Document_array_177" localSheetId="1">{"Book1"}</definedName>
    <definedName name="Document_array_177">{"Book1"}</definedName>
    <definedName name="Document_array_178" localSheetId="6">{"Book1"}</definedName>
    <definedName name="Document_array_178" localSheetId="2">{"Book1"}</definedName>
    <definedName name="Document_array_178" localSheetId="1">{"Book1"}</definedName>
    <definedName name="Document_array_178">{"Book1"}</definedName>
    <definedName name="Document_array_179" localSheetId="6">{"Book1"}</definedName>
    <definedName name="Document_array_179" localSheetId="2">{"Book1"}</definedName>
    <definedName name="Document_array_179" localSheetId="1">{"Book1"}</definedName>
    <definedName name="Document_array_179">{"Book1"}</definedName>
    <definedName name="Document_array_18" localSheetId="6">{"Book1"}</definedName>
    <definedName name="Document_array_18" localSheetId="2">{"Book1"}</definedName>
    <definedName name="Document_array_18" localSheetId="1">{"Book1"}</definedName>
    <definedName name="Document_array_18">{"Book1"}</definedName>
    <definedName name="Document_array_180" localSheetId="6">{"Book1"}</definedName>
    <definedName name="Document_array_180" localSheetId="2">{"Book1"}</definedName>
    <definedName name="Document_array_180" localSheetId="1">{"Book1"}</definedName>
    <definedName name="Document_array_180">{"Book1"}</definedName>
    <definedName name="Document_array_181" localSheetId="6">{"Book1"}</definedName>
    <definedName name="Document_array_181" localSheetId="2">{"Book1"}</definedName>
    <definedName name="Document_array_181" localSheetId="1">{"Book1"}</definedName>
    <definedName name="Document_array_181">{"Book1"}</definedName>
    <definedName name="Document_array_182" localSheetId="6">{"Book1"}</definedName>
    <definedName name="Document_array_182" localSheetId="2">{"Book1"}</definedName>
    <definedName name="Document_array_182" localSheetId="1">{"Book1"}</definedName>
    <definedName name="Document_array_182">{"Book1"}</definedName>
    <definedName name="Document_array_183" localSheetId="6">{"Book1"}</definedName>
    <definedName name="Document_array_183" localSheetId="2">{"Book1"}</definedName>
    <definedName name="Document_array_183" localSheetId="1">{"Book1"}</definedName>
    <definedName name="Document_array_183">{"Book1"}</definedName>
    <definedName name="Document_array_184" localSheetId="6">{"Book1"}</definedName>
    <definedName name="Document_array_184" localSheetId="2">{"Book1"}</definedName>
    <definedName name="Document_array_184" localSheetId="1">{"Book1"}</definedName>
    <definedName name="Document_array_184">{"Book1"}</definedName>
    <definedName name="Document_array_185" localSheetId="6">{"Book1"}</definedName>
    <definedName name="Document_array_185" localSheetId="2">{"Book1"}</definedName>
    <definedName name="Document_array_185" localSheetId="1">{"Book1"}</definedName>
    <definedName name="Document_array_185">{"Book1"}</definedName>
    <definedName name="Document_array_186" localSheetId="6">{"Book1"}</definedName>
    <definedName name="Document_array_186" localSheetId="2">{"Book1"}</definedName>
    <definedName name="Document_array_186" localSheetId="1">{"Book1"}</definedName>
    <definedName name="Document_array_186">{"Book1"}</definedName>
    <definedName name="Document_array_187" localSheetId="6">{"Book1"}</definedName>
    <definedName name="Document_array_187" localSheetId="2">{"Book1"}</definedName>
    <definedName name="Document_array_187" localSheetId="1">{"Book1"}</definedName>
    <definedName name="Document_array_187">{"Book1"}</definedName>
    <definedName name="Document_array_188" localSheetId="6">{"Book1"}</definedName>
    <definedName name="Document_array_188" localSheetId="2">{"Book1"}</definedName>
    <definedName name="Document_array_188" localSheetId="1">{"Book1"}</definedName>
    <definedName name="Document_array_188">{"Book1"}</definedName>
    <definedName name="Document_array_189" localSheetId="6">{"Book1"}</definedName>
    <definedName name="Document_array_189" localSheetId="2">{"Book1"}</definedName>
    <definedName name="Document_array_189" localSheetId="1">{"Book1"}</definedName>
    <definedName name="Document_array_189">{"Book1"}</definedName>
    <definedName name="Document_array_19" localSheetId="6">{"Book1"}</definedName>
    <definedName name="Document_array_19" localSheetId="2">{"Book1"}</definedName>
    <definedName name="Document_array_19" localSheetId="1">{"Book1"}</definedName>
    <definedName name="Document_array_19">{"Book1"}</definedName>
    <definedName name="Document_array_190" localSheetId="6">{"Book1"}</definedName>
    <definedName name="Document_array_190" localSheetId="2">{"Book1"}</definedName>
    <definedName name="Document_array_190" localSheetId="1">{"Book1"}</definedName>
    <definedName name="Document_array_190">{"Book1"}</definedName>
    <definedName name="Document_array_191" localSheetId="6">{"Book1"}</definedName>
    <definedName name="Document_array_191" localSheetId="2">{"Book1"}</definedName>
    <definedName name="Document_array_191" localSheetId="1">{"Book1"}</definedName>
    <definedName name="Document_array_191">{"Book1"}</definedName>
    <definedName name="Document_array_192" localSheetId="6">{"Book1"}</definedName>
    <definedName name="Document_array_192" localSheetId="2">{"Book1"}</definedName>
    <definedName name="Document_array_192" localSheetId="1">{"Book1"}</definedName>
    <definedName name="Document_array_192">{"Book1"}</definedName>
    <definedName name="Document_array_193" localSheetId="6">{"Book1"}</definedName>
    <definedName name="Document_array_193" localSheetId="2">{"Book1"}</definedName>
    <definedName name="Document_array_193" localSheetId="1">{"Book1"}</definedName>
    <definedName name="Document_array_193">{"Book1"}</definedName>
    <definedName name="Document_array_194" localSheetId="6">{"Book1"}</definedName>
    <definedName name="Document_array_194" localSheetId="2">{"Book1"}</definedName>
    <definedName name="Document_array_194" localSheetId="1">{"Book1"}</definedName>
    <definedName name="Document_array_194">{"Book1"}</definedName>
    <definedName name="Document_array_196" localSheetId="6">{"Book1"}</definedName>
    <definedName name="Document_array_196" localSheetId="2">{"Book1"}</definedName>
    <definedName name="Document_array_196" localSheetId="1">{"Book1"}</definedName>
    <definedName name="Document_array_196">{"Book1"}</definedName>
    <definedName name="Document_array_2" localSheetId="6">{"Book1"}</definedName>
    <definedName name="Document_array_2" localSheetId="2">{"Book1"}</definedName>
    <definedName name="Document_array_2" localSheetId="1">{"Book1"}</definedName>
    <definedName name="Document_array_2">{"Book1"}</definedName>
    <definedName name="Document_array_20" localSheetId="6">{"Book1"}</definedName>
    <definedName name="Document_array_20" localSheetId="2">{"Book1"}</definedName>
    <definedName name="Document_array_20" localSheetId="1">{"Book1"}</definedName>
    <definedName name="Document_array_20">{"Book1"}</definedName>
    <definedName name="Document_array_200" localSheetId="6">{"Book1","Gui BC ep.11.08.xls","HDTB(ep) 11-2008.xls","T.ke.11.08(EP).xls"}</definedName>
    <definedName name="Document_array_200" localSheetId="2">{"Book1","Gui BC ep.11.08.xls","HDTB(ep) 11-2008.xls","T.ke.11.08(EP).xls"}</definedName>
    <definedName name="Document_array_200" localSheetId="1">{"Book1","Gui BC ep.11.08.xls","HDTB(ep) 11-2008.xls","T.ke.11.08(EP).xls"}</definedName>
    <definedName name="Document_array_200">{"Book1","Gui BC ep.11.08.xls","HDTB(ep) 11-2008.xls","T.ke.11.08(EP).xls"}</definedName>
    <definedName name="Document_array_21" localSheetId="6">{"Book1"}</definedName>
    <definedName name="Document_array_21" localSheetId="2">{"Book1"}</definedName>
    <definedName name="Document_array_21" localSheetId="1">{"Book1"}</definedName>
    <definedName name="Document_array_21">{"Book1"}</definedName>
    <definedName name="Document_array_22" localSheetId="6">{"Book1"}</definedName>
    <definedName name="Document_array_22" localSheetId="2">{"Book1"}</definedName>
    <definedName name="Document_array_22" localSheetId="1">{"Book1"}</definedName>
    <definedName name="Document_array_22">{"Book1"}</definedName>
    <definedName name="Document_array_23" localSheetId="6">{"Book1"}</definedName>
    <definedName name="Document_array_23" localSheetId="2">{"Book1"}</definedName>
    <definedName name="Document_array_23" localSheetId="1">{"Book1"}</definedName>
    <definedName name="Document_array_23">{"Book1"}</definedName>
    <definedName name="Document_array_24" localSheetId="6">{"Book1"}</definedName>
    <definedName name="Document_array_24" localSheetId="2">{"Book1"}</definedName>
    <definedName name="Document_array_24" localSheetId="1">{"Book1"}</definedName>
    <definedName name="Document_array_24">{"Book1"}</definedName>
    <definedName name="Document_array_25" localSheetId="6">{"Book1"}</definedName>
    <definedName name="Document_array_25" localSheetId="2">{"Book1"}</definedName>
    <definedName name="Document_array_25" localSheetId="1">{"Book1"}</definedName>
    <definedName name="Document_array_25">{"Book1"}</definedName>
    <definedName name="Document_array_26" localSheetId="6">{"Book1"}</definedName>
    <definedName name="Document_array_26" localSheetId="2">{"Book1"}</definedName>
    <definedName name="Document_array_26" localSheetId="1">{"Book1"}</definedName>
    <definedName name="Document_array_26">{"Book1"}</definedName>
    <definedName name="Document_array_27" localSheetId="6">{"Book1"}</definedName>
    <definedName name="Document_array_27" localSheetId="2">{"Book1"}</definedName>
    <definedName name="Document_array_27" localSheetId="1">{"Book1"}</definedName>
    <definedName name="Document_array_27">{"Book1"}</definedName>
    <definedName name="Document_array_28" localSheetId="6">{"Book1"}</definedName>
    <definedName name="Document_array_28" localSheetId="2">{"Book1"}</definedName>
    <definedName name="Document_array_28" localSheetId="1">{"Book1"}</definedName>
    <definedName name="Document_array_28">{"Book1"}</definedName>
    <definedName name="Document_array_29" localSheetId="6">{"Book1"}</definedName>
    <definedName name="Document_array_29" localSheetId="2">{"Book1"}</definedName>
    <definedName name="Document_array_29" localSheetId="1">{"Book1"}</definedName>
    <definedName name="Document_array_29">{"Book1"}</definedName>
    <definedName name="Document_array_3" localSheetId="6">{"Book1"}</definedName>
    <definedName name="Document_array_3" localSheetId="2">{"Book1"}</definedName>
    <definedName name="Document_array_3" localSheetId="1">{"Book1"}</definedName>
    <definedName name="Document_array_3">{"Book1"}</definedName>
    <definedName name="Document_array_30" localSheetId="6">{"Book1"}</definedName>
    <definedName name="Document_array_30" localSheetId="2">{"Book1"}</definedName>
    <definedName name="Document_array_30" localSheetId="1">{"Book1"}</definedName>
    <definedName name="Document_array_30">{"Book1"}</definedName>
    <definedName name="Document_array_31" localSheetId="6">{"Book1"}</definedName>
    <definedName name="Document_array_31" localSheetId="2">{"Book1"}</definedName>
    <definedName name="Document_array_31" localSheetId="1">{"Book1"}</definedName>
    <definedName name="Document_array_31">{"Book1"}</definedName>
    <definedName name="Document_array_32" localSheetId="6">{"Book1"}</definedName>
    <definedName name="Document_array_32" localSheetId="2">{"Book1"}</definedName>
    <definedName name="Document_array_32" localSheetId="1">{"Book1"}</definedName>
    <definedName name="Document_array_32">{"Book1"}</definedName>
    <definedName name="Document_array_33" localSheetId="6">{"Book1"}</definedName>
    <definedName name="Document_array_33" localSheetId="2">{"Book1"}</definedName>
    <definedName name="Document_array_33" localSheetId="1">{"Book1"}</definedName>
    <definedName name="Document_array_33">{"Book1"}</definedName>
    <definedName name="Document_array_34" localSheetId="6">{"Book1"}</definedName>
    <definedName name="Document_array_34" localSheetId="2">{"Book1"}</definedName>
    <definedName name="Document_array_34" localSheetId="1">{"Book1"}</definedName>
    <definedName name="Document_array_34">{"Book1"}</definedName>
    <definedName name="Document_array_35" localSheetId="6">{"Book1"}</definedName>
    <definedName name="Document_array_35" localSheetId="2">{"Book1"}</definedName>
    <definedName name="Document_array_35" localSheetId="1">{"Book1"}</definedName>
    <definedName name="Document_array_35">{"Book1"}</definedName>
    <definedName name="Document_array_36" localSheetId="6">{"Book1"}</definedName>
    <definedName name="Document_array_36" localSheetId="2">{"Book1"}</definedName>
    <definedName name="Document_array_36" localSheetId="1">{"Book1"}</definedName>
    <definedName name="Document_array_36">{"Book1"}</definedName>
    <definedName name="Document_array_37" localSheetId="6">{"Book1"}</definedName>
    <definedName name="Document_array_37" localSheetId="2">{"Book1"}</definedName>
    <definedName name="Document_array_37" localSheetId="1">{"Book1"}</definedName>
    <definedName name="Document_array_37">{"Book1"}</definedName>
    <definedName name="Document_array_39" localSheetId="6">{"Book1"}</definedName>
    <definedName name="Document_array_39" localSheetId="2">{"Book1"}</definedName>
    <definedName name="Document_array_39" localSheetId="1">{"Book1"}</definedName>
    <definedName name="Document_array_39">{"Book1"}</definedName>
    <definedName name="Document_array_4" localSheetId="6">{"Book1"}</definedName>
    <definedName name="Document_array_4" localSheetId="2">{"Book1"}</definedName>
    <definedName name="Document_array_4" localSheetId="1">{"Book1"}</definedName>
    <definedName name="Document_array_4">{"Book1"}</definedName>
    <definedName name="Document_array_40" localSheetId="6">{"Book1"}</definedName>
    <definedName name="Document_array_40" localSheetId="2">{"Book1"}</definedName>
    <definedName name="Document_array_40" localSheetId="1">{"Book1"}</definedName>
    <definedName name="Document_array_40">{"Book1"}</definedName>
    <definedName name="Document_array_41" localSheetId="6">{"Book1"}</definedName>
    <definedName name="Document_array_41" localSheetId="2">{"Book1"}</definedName>
    <definedName name="Document_array_41" localSheetId="1">{"Book1"}</definedName>
    <definedName name="Document_array_41">{"Book1"}</definedName>
    <definedName name="Document_array_42" localSheetId="6">{"Book1"}</definedName>
    <definedName name="Document_array_42" localSheetId="2">{"Book1"}</definedName>
    <definedName name="Document_array_42" localSheetId="1">{"Book1"}</definedName>
    <definedName name="Document_array_42">{"Book1"}</definedName>
    <definedName name="Document_array_43" localSheetId="6">{"Book1"}</definedName>
    <definedName name="Document_array_43" localSheetId="2">{"Book1"}</definedName>
    <definedName name="Document_array_43" localSheetId="1">{"Book1"}</definedName>
    <definedName name="Document_array_43">{"Book1"}</definedName>
    <definedName name="Document_array_44" localSheetId="6">{"Book1"}</definedName>
    <definedName name="Document_array_44" localSheetId="2">{"Book1"}</definedName>
    <definedName name="Document_array_44" localSheetId="1">{"Book1"}</definedName>
    <definedName name="Document_array_44">{"Book1"}</definedName>
    <definedName name="Document_array_45" localSheetId="6">{"Book1"}</definedName>
    <definedName name="Document_array_45" localSheetId="2">{"Book1"}</definedName>
    <definedName name="Document_array_45" localSheetId="1">{"Book1"}</definedName>
    <definedName name="Document_array_45">{"Book1"}</definedName>
    <definedName name="Document_array_46" localSheetId="6">{"Book1"}</definedName>
    <definedName name="Document_array_46" localSheetId="2">{"Book1"}</definedName>
    <definedName name="Document_array_46" localSheetId="1">{"Book1"}</definedName>
    <definedName name="Document_array_46">{"Book1"}</definedName>
    <definedName name="Document_array_47" localSheetId="6">{"Book1"}</definedName>
    <definedName name="Document_array_47" localSheetId="2">{"Book1"}</definedName>
    <definedName name="Document_array_47" localSheetId="1">{"Book1"}</definedName>
    <definedName name="Document_array_47">{"Book1"}</definedName>
    <definedName name="Document_array_48" localSheetId="6">{"Book1"}</definedName>
    <definedName name="Document_array_48" localSheetId="2">{"Book1"}</definedName>
    <definedName name="Document_array_48" localSheetId="1">{"Book1"}</definedName>
    <definedName name="Document_array_48">{"Book1"}</definedName>
    <definedName name="Document_array_49" localSheetId="6">{"Book1"}</definedName>
    <definedName name="Document_array_49" localSheetId="2">{"Book1"}</definedName>
    <definedName name="Document_array_49" localSheetId="1">{"Book1"}</definedName>
    <definedName name="Document_array_49">{"Book1"}</definedName>
    <definedName name="Document_array_5" localSheetId="6">{"Book1"}</definedName>
    <definedName name="Document_array_5" localSheetId="2">{"Book1"}</definedName>
    <definedName name="Document_array_5" localSheetId="1">{"Book1"}</definedName>
    <definedName name="Document_array_5">{"Book1"}</definedName>
    <definedName name="Document_array_50" localSheetId="6">{"Book1"}</definedName>
    <definedName name="Document_array_50" localSheetId="2">{"Book1"}</definedName>
    <definedName name="Document_array_50" localSheetId="1">{"Book1"}</definedName>
    <definedName name="Document_array_50">{"Book1"}</definedName>
    <definedName name="Document_array_51" localSheetId="6">{"Book1"}</definedName>
    <definedName name="Document_array_51" localSheetId="2">{"Book1"}</definedName>
    <definedName name="Document_array_51" localSheetId="1">{"Book1"}</definedName>
    <definedName name="Document_array_51">{"Book1"}</definedName>
    <definedName name="Document_array_52" localSheetId="6">{"Book1"}</definedName>
    <definedName name="Document_array_52" localSheetId="2">{"Book1"}</definedName>
    <definedName name="Document_array_52" localSheetId="1">{"Book1"}</definedName>
    <definedName name="Document_array_52">{"Book1"}</definedName>
    <definedName name="Document_array_53" localSheetId="6">{"Book1"}</definedName>
    <definedName name="Document_array_53" localSheetId="2">{"Book1"}</definedName>
    <definedName name="Document_array_53" localSheetId="1">{"Book1"}</definedName>
    <definedName name="Document_array_53">{"Book1"}</definedName>
    <definedName name="Document_array_54" localSheetId="6">{"Book1"}</definedName>
    <definedName name="Document_array_54" localSheetId="2">{"Book1"}</definedName>
    <definedName name="Document_array_54" localSheetId="1">{"Book1"}</definedName>
    <definedName name="Document_array_54">{"Book1"}</definedName>
    <definedName name="Document_array_55" localSheetId="6">{"Book1"}</definedName>
    <definedName name="Document_array_55" localSheetId="2">{"Book1"}</definedName>
    <definedName name="Document_array_55" localSheetId="1">{"Book1"}</definedName>
    <definedName name="Document_array_55">{"Book1"}</definedName>
    <definedName name="Document_array_56" localSheetId="6">{"Book1"}</definedName>
    <definedName name="Document_array_56" localSheetId="2">{"Book1"}</definedName>
    <definedName name="Document_array_56" localSheetId="1">{"Book1"}</definedName>
    <definedName name="Document_array_56">{"Book1"}</definedName>
    <definedName name="Document_array_57" localSheetId="6">{"Book1"}</definedName>
    <definedName name="Document_array_57" localSheetId="2">{"Book1"}</definedName>
    <definedName name="Document_array_57" localSheetId="1">{"Book1"}</definedName>
    <definedName name="Document_array_57">{"Book1"}</definedName>
    <definedName name="Document_array_58" localSheetId="6">{"Book1"}</definedName>
    <definedName name="Document_array_58" localSheetId="2">{"Book1"}</definedName>
    <definedName name="Document_array_58" localSheetId="1">{"Book1"}</definedName>
    <definedName name="Document_array_58">{"Book1"}</definedName>
    <definedName name="Document_array_59" localSheetId="6">{"Book1"}</definedName>
    <definedName name="Document_array_59" localSheetId="2">{"Book1"}</definedName>
    <definedName name="Document_array_59" localSheetId="1">{"Book1"}</definedName>
    <definedName name="Document_array_59">{"Book1"}</definedName>
    <definedName name="Document_array_6" localSheetId="6">{"Book1"}</definedName>
    <definedName name="Document_array_6" localSheetId="2">{"Book1"}</definedName>
    <definedName name="Document_array_6" localSheetId="1">{"Book1"}</definedName>
    <definedName name="Document_array_6">{"Book1"}</definedName>
    <definedName name="Document_array_60" localSheetId="6">{"Book1"}</definedName>
    <definedName name="Document_array_60" localSheetId="2">{"Book1"}</definedName>
    <definedName name="Document_array_60" localSheetId="1">{"Book1"}</definedName>
    <definedName name="Document_array_60">{"Book1"}</definedName>
    <definedName name="Document_array_61" localSheetId="6">{"Book1"}</definedName>
    <definedName name="Document_array_61" localSheetId="2">{"Book1"}</definedName>
    <definedName name="Document_array_61" localSheetId="1">{"Book1"}</definedName>
    <definedName name="Document_array_61">{"Book1"}</definedName>
    <definedName name="Document_array_62" localSheetId="6">{"Book1"}</definedName>
    <definedName name="Document_array_62" localSheetId="2">{"Book1"}</definedName>
    <definedName name="Document_array_62" localSheetId="1">{"Book1"}</definedName>
    <definedName name="Document_array_62">{"Book1"}</definedName>
    <definedName name="Document_array_63" localSheetId="6">{"Book1"}</definedName>
    <definedName name="Document_array_63" localSheetId="2">{"Book1"}</definedName>
    <definedName name="Document_array_63" localSheetId="1">{"Book1"}</definedName>
    <definedName name="Document_array_63">{"Book1"}</definedName>
    <definedName name="Document_array_64" localSheetId="6">{"Book1"}</definedName>
    <definedName name="Document_array_64" localSheetId="2">{"Book1"}</definedName>
    <definedName name="Document_array_64" localSheetId="1">{"Book1"}</definedName>
    <definedName name="Document_array_64">{"Book1"}</definedName>
    <definedName name="Document_array_65" localSheetId="6">{"Book1"}</definedName>
    <definedName name="Document_array_65" localSheetId="2">{"Book1"}</definedName>
    <definedName name="Document_array_65" localSheetId="1">{"Book1"}</definedName>
    <definedName name="Document_array_65">{"Book1"}</definedName>
    <definedName name="Document_array_66" localSheetId="6">{"Book1"}</definedName>
    <definedName name="Document_array_66" localSheetId="2">{"Book1"}</definedName>
    <definedName name="Document_array_66" localSheetId="1">{"Book1"}</definedName>
    <definedName name="Document_array_66">{"Book1"}</definedName>
    <definedName name="Document_array_67" localSheetId="6">{"Book1"}</definedName>
    <definedName name="Document_array_67" localSheetId="2">{"Book1"}</definedName>
    <definedName name="Document_array_67" localSheetId="1">{"Book1"}</definedName>
    <definedName name="Document_array_67">{"Book1"}</definedName>
    <definedName name="Document_array_68" localSheetId="6">{"Book1"}</definedName>
    <definedName name="Document_array_68" localSheetId="2">{"Book1"}</definedName>
    <definedName name="Document_array_68" localSheetId="1">{"Book1"}</definedName>
    <definedName name="Document_array_68">{"Book1"}</definedName>
    <definedName name="Document_array_69" localSheetId="6">{"Book1"}</definedName>
    <definedName name="Document_array_69" localSheetId="2">{"Book1"}</definedName>
    <definedName name="Document_array_69" localSheetId="1">{"Book1"}</definedName>
    <definedName name="Document_array_69">{"Book1"}</definedName>
    <definedName name="Document_array_7" localSheetId="6">{"Book1"}</definedName>
    <definedName name="Document_array_7" localSheetId="2">{"Book1"}</definedName>
    <definedName name="Document_array_7" localSheetId="1">{"Book1"}</definedName>
    <definedName name="Document_array_7">{"Book1"}</definedName>
    <definedName name="Document_array_70" localSheetId="6">{"Book1"}</definedName>
    <definedName name="Document_array_70" localSheetId="2">{"Book1"}</definedName>
    <definedName name="Document_array_70" localSheetId="1">{"Book1"}</definedName>
    <definedName name="Document_array_70">{"Book1"}</definedName>
    <definedName name="Document_array_71" localSheetId="6">{"Book1"}</definedName>
    <definedName name="Document_array_71" localSheetId="2">{"Book1"}</definedName>
    <definedName name="Document_array_71" localSheetId="1">{"Book1"}</definedName>
    <definedName name="Document_array_71">{"Book1"}</definedName>
    <definedName name="Document_array_72" localSheetId="6">{"Book1"}</definedName>
    <definedName name="Document_array_72" localSheetId="2">{"Book1"}</definedName>
    <definedName name="Document_array_72" localSheetId="1">{"Book1"}</definedName>
    <definedName name="Document_array_72">{"Book1"}</definedName>
    <definedName name="Document_array_73" localSheetId="6">{"Book1"}</definedName>
    <definedName name="Document_array_73" localSheetId="2">{"Book1"}</definedName>
    <definedName name="Document_array_73" localSheetId="1">{"Book1"}</definedName>
    <definedName name="Document_array_73">{"Book1"}</definedName>
    <definedName name="Document_array_74" localSheetId="6">{"Book1"}</definedName>
    <definedName name="Document_array_74" localSheetId="2">{"Book1"}</definedName>
    <definedName name="Document_array_74" localSheetId="1">{"Book1"}</definedName>
    <definedName name="Document_array_74">{"Book1"}</definedName>
    <definedName name="Document_array_75" localSheetId="6">{"Book1"}</definedName>
    <definedName name="Document_array_75" localSheetId="2">{"Book1"}</definedName>
    <definedName name="Document_array_75" localSheetId="1">{"Book1"}</definedName>
    <definedName name="Document_array_75">{"Book1"}</definedName>
    <definedName name="Document_array_76" localSheetId="6">{"Book1"}</definedName>
    <definedName name="Document_array_76" localSheetId="2">{"Book1"}</definedName>
    <definedName name="Document_array_76" localSheetId="1">{"Book1"}</definedName>
    <definedName name="Document_array_76">{"Book1"}</definedName>
    <definedName name="Document_array_77" localSheetId="6">{"Book1"}</definedName>
    <definedName name="Document_array_77" localSheetId="2">{"Book1"}</definedName>
    <definedName name="Document_array_77" localSheetId="1">{"Book1"}</definedName>
    <definedName name="Document_array_77">{"Book1"}</definedName>
    <definedName name="Document_array_78" localSheetId="6">{"Book1"}</definedName>
    <definedName name="Document_array_78" localSheetId="2">{"Book1"}</definedName>
    <definedName name="Document_array_78" localSheetId="1">{"Book1"}</definedName>
    <definedName name="Document_array_78">{"Book1"}</definedName>
    <definedName name="Document_array_79" localSheetId="6">{"Book1"}</definedName>
    <definedName name="Document_array_79" localSheetId="2">{"Book1"}</definedName>
    <definedName name="Document_array_79" localSheetId="1">{"Book1"}</definedName>
    <definedName name="Document_array_79">{"Book1"}</definedName>
    <definedName name="Document_array_8" localSheetId="6">{"Book1"}</definedName>
    <definedName name="Document_array_8" localSheetId="2">{"Book1"}</definedName>
    <definedName name="Document_array_8" localSheetId="1">{"Book1"}</definedName>
    <definedName name="Document_array_8">{"Book1"}</definedName>
    <definedName name="Document_array_80" localSheetId="6">{"Book1"}</definedName>
    <definedName name="Document_array_80" localSheetId="2">{"Book1"}</definedName>
    <definedName name="Document_array_80" localSheetId="1">{"Book1"}</definedName>
    <definedName name="Document_array_80">{"Book1"}</definedName>
    <definedName name="Document_array_81" localSheetId="6">{"Book1"}</definedName>
    <definedName name="Document_array_81" localSheetId="2">{"Book1"}</definedName>
    <definedName name="Document_array_81" localSheetId="1">{"Book1"}</definedName>
    <definedName name="Document_array_81">{"Book1"}</definedName>
    <definedName name="Document_array_82" localSheetId="6">{"Book1"}</definedName>
    <definedName name="Document_array_82" localSheetId="2">{"Book1"}</definedName>
    <definedName name="Document_array_82" localSheetId="1">{"Book1"}</definedName>
    <definedName name="Document_array_82">{"Book1"}</definedName>
    <definedName name="Document_array_83" localSheetId="6">{"Book1"}</definedName>
    <definedName name="Document_array_83" localSheetId="2">{"Book1"}</definedName>
    <definedName name="Document_array_83" localSheetId="1">{"Book1"}</definedName>
    <definedName name="Document_array_83">{"Book1"}</definedName>
    <definedName name="Document_array_84" localSheetId="6">{"Book1"}</definedName>
    <definedName name="Document_array_84" localSheetId="2">{"Book1"}</definedName>
    <definedName name="Document_array_84" localSheetId="1">{"Book1"}</definedName>
    <definedName name="Document_array_84">{"Book1"}</definedName>
    <definedName name="Document_array_85" localSheetId="6">{"Book1"}</definedName>
    <definedName name="Document_array_85" localSheetId="2">{"Book1"}</definedName>
    <definedName name="Document_array_85" localSheetId="1">{"Book1"}</definedName>
    <definedName name="Document_array_85">{"Book1"}</definedName>
    <definedName name="Document_array_86" localSheetId="6">{"Book1"}</definedName>
    <definedName name="Document_array_86" localSheetId="2">{"Book1"}</definedName>
    <definedName name="Document_array_86" localSheetId="1">{"Book1"}</definedName>
    <definedName name="Document_array_86">{"Book1"}</definedName>
    <definedName name="Document_array_87" localSheetId="6">{"Book1"}</definedName>
    <definedName name="Document_array_87" localSheetId="2">{"Book1"}</definedName>
    <definedName name="Document_array_87" localSheetId="1">{"Book1"}</definedName>
    <definedName name="Document_array_87">{"Book1"}</definedName>
    <definedName name="Document_array_88" localSheetId="6">{"Book1"}</definedName>
    <definedName name="Document_array_88" localSheetId="2">{"Book1"}</definedName>
    <definedName name="Document_array_88" localSheetId="1">{"Book1"}</definedName>
    <definedName name="Document_array_88">{"Book1"}</definedName>
    <definedName name="Document_array_89" localSheetId="6">{"Book1"}</definedName>
    <definedName name="Document_array_89" localSheetId="2">{"Book1"}</definedName>
    <definedName name="Document_array_89" localSheetId="1">{"Book1"}</definedName>
    <definedName name="Document_array_89">{"Book1"}</definedName>
    <definedName name="Document_array_9" localSheetId="6">{"Book1"}</definedName>
    <definedName name="Document_array_9" localSheetId="2">{"Book1"}</definedName>
    <definedName name="Document_array_9" localSheetId="1">{"Book1"}</definedName>
    <definedName name="Document_array_9">{"Book1"}</definedName>
    <definedName name="Document_array_90" localSheetId="6">{"Book1"}</definedName>
    <definedName name="Document_array_90" localSheetId="2">{"Book1"}</definedName>
    <definedName name="Document_array_90" localSheetId="1">{"Book1"}</definedName>
    <definedName name="Document_array_90">{"Book1"}</definedName>
    <definedName name="Document_array_91" localSheetId="6">{"Book1"}</definedName>
    <definedName name="Document_array_91" localSheetId="2">{"Book1"}</definedName>
    <definedName name="Document_array_91" localSheetId="1">{"Book1"}</definedName>
    <definedName name="Document_array_91">{"Book1"}</definedName>
    <definedName name="Document_array_92" localSheetId="6">{"Book1"}</definedName>
    <definedName name="Document_array_92" localSheetId="2">{"Book1"}</definedName>
    <definedName name="Document_array_92" localSheetId="1">{"Book1"}</definedName>
    <definedName name="Document_array_92">{"Book1"}</definedName>
    <definedName name="Document_array_93" localSheetId="6">{"Book1"}</definedName>
    <definedName name="Document_array_93" localSheetId="2">{"Book1"}</definedName>
    <definedName name="Document_array_93" localSheetId="1">{"Book1"}</definedName>
    <definedName name="Document_array_93">{"Book1"}</definedName>
    <definedName name="Document_array_94" localSheetId="6">{"Book1"}</definedName>
    <definedName name="Document_array_94" localSheetId="2">{"Book1"}</definedName>
    <definedName name="Document_array_94" localSheetId="1">{"Book1"}</definedName>
    <definedName name="Document_array_94">{"Book1"}</definedName>
    <definedName name="Document_array_95" localSheetId="6">{"Book1"}</definedName>
    <definedName name="Document_array_95" localSheetId="2">{"Book1"}</definedName>
    <definedName name="Document_array_95" localSheetId="1">{"Book1"}</definedName>
    <definedName name="Document_array_95">{"Book1"}</definedName>
    <definedName name="Document_array_96" localSheetId="6">{"Book1"}</definedName>
    <definedName name="Document_array_96" localSheetId="2">{"Book1"}</definedName>
    <definedName name="Document_array_96" localSheetId="1">{"Book1"}</definedName>
    <definedName name="Document_array_96">{"Book1"}</definedName>
    <definedName name="Document_array_97" localSheetId="6">{"Book1"}</definedName>
    <definedName name="Document_array_97" localSheetId="2">{"Book1"}</definedName>
    <definedName name="Document_array_97" localSheetId="1">{"Book1"}</definedName>
    <definedName name="Document_array_97">{"Book1"}</definedName>
    <definedName name="Document_array_98" localSheetId="6">{"Book1"}</definedName>
    <definedName name="Document_array_98" localSheetId="2">{"Book1"}</definedName>
    <definedName name="Document_array_98" localSheetId="1">{"Book1"}</definedName>
    <definedName name="Document_array_98">{"Book1"}</definedName>
    <definedName name="Document_array_99" localSheetId="6">{"Book1"}</definedName>
    <definedName name="Document_array_99" localSheetId="2">{"Book1"}</definedName>
    <definedName name="Document_array_99" localSheetId="1">{"Book1"}</definedName>
    <definedName name="Document_array_99">{"Book1"}</definedName>
    <definedName name="Documents_array">#REF!</definedName>
    <definedName name="DÖÏ_THAÀU" localSheetId="1">#REF!</definedName>
    <definedName name="DÖÏ_THAÀU">#REF!</definedName>
    <definedName name="Doituong" localSheetId="6">#REF!</definedName>
    <definedName name="Doituong" localSheetId="5">#REF!</definedName>
    <definedName name="Doituong" localSheetId="2">#REF!</definedName>
    <definedName name="Doituong" localSheetId="1">#REF!</definedName>
    <definedName name="Doituong" localSheetId="3">#REF!</definedName>
    <definedName name="Doituong">#REF!</definedName>
    <definedName name="Doku" localSheetId="1">#REF!</definedName>
    <definedName name="Doku">#REF!</definedName>
    <definedName name="DOLLAR">#N/A</definedName>
    <definedName name="DOM" localSheetId="6">'BAN LUONG TAU'!DOM</definedName>
    <definedName name="DOM">#N/A</definedName>
    <definedName name="DOMUSAGER" localSheetId="6">'BAN LUONG TAU'!DOMUSAGER</definedName>
    <definedName name="DOMUSAGER">#N/A</definedName>
    <definedName name="DOMUSA저장" localSheetId="6">'BAN LUONG TAU'!DOMUSA저장</definedName>
    <definedName name="DOMUSA저장">#N/A</definedName>
    <definedName name="DOM전장" localSheetId="6">'BAN LUONG TAU'!DOM전장</definedName>
    <definedName name="DOM전장">#N/A</definedName>
    <definedName name="Dong_coc_cu" localSheetId="0">#REF!</definedName>
    <definedName name="Dong_coc_cu" localSheetId="5">#REF!</definedName>
    <definedName name="Dong_coc_cu" localSheetId="2">#REF!</definedName>
    <definedName name="Dong_coc_cu" localSheetId="1">#REF!</definedName>
    <definedName name="Dong_coc_cu">#REF!</definedName>
    <definedName name="dongia" localSheetId="0">#REF!</definedName>
    <definedName name="dongia" localSheetId="5">#REF!</definedName>
    <definedName name="dongia" localSheetId="2">#REF!</definedName>
    <definedName name="dongia" localSheetId="1">#REF!</definedName>
    <definedName name="dongia">#REF!</definedName>
    <definedName name="dongia1">#REF!</definedName>
    <definedName name="DONVI">#N/A</definedName>
    <definedName name="DoorWindow" localSheetId="1">#REF!</definedName>
    <definedName name="DoorWindow">#REF!</definedName>
    <definedName name="DP" localSheetId="6">#REF!</definedName>
    <definedName name="DP" localSheetId="0">#REF!</definedName>
    <definedName name="DP" localSheetId="5">#REF!</definedName>
    <definedName name="DP" localSheetId="2">#REF!</definedName>
    <definedName name="DP" localSheetId="1">#REF!</definedName>
    <definedName name="DP">#REF!</definedName>
    <definedName name="DPSB" localSheetId="1">#REF!</definedName>
    <definedName name="DPSB">#REF!</definedName>
    <definedName name="DPSP" localSheetId="1">#REF!</definedName>
    <definedName name="DPSP">#REF!</definedName>
    <definedName name="DRAW" localSheetId="1">#REF!</definedName>
    <definedName name="DRAW">#REF!</definedName>
    <definedName name="Drawpoints">1</definedName>
    <definedName name="DRIVE" localSheetId="6" hidden="1">{#N/A,#N/A,FALSE,"단축1";#N/A,#N/A,FALSE,"단축2";#N/A,#N/A,FALSE,"단축3";#N/A,#N/A,FALSE,"장축";#N/A,#N/A,FALSE,"4WD"}</definedName>
    <definedName name="DRIVE" localSheetId="2" hidden="1">{#N/A,#N/A,FALSE,"단축1";#N/A,#N/A,FALSE,"단축2";#N/A,#N/A,FALSE,"단축3";#N/A,#N/A,FALSE,"장축";#N/A,#N/A,FALSE,"4WD"}</definedName>
    <definedName name="DRIVE" localSheetId="1" hidden="1">{#N/A,#N/A,FALSE,"단축1";#N/A,#N/A,FALSE,"단축2";#N/A,#N/A,FALSE,"단축3";#N/A,#N/A,FALSE,"장축";#N/A,#N/A,FALSE,"4WD"}</definedName>
    <definedName name="DRIVE" hidden="1">{#N/A,#N/A,FALSE,"단축1";#N/A,#N/A,FALSE,"단축2";#N/A,#N/A,FALSE,"단축3";#N/A,#N/A,FALSE,"장축";#N/A,#N/A,FALSE,"4WD"}</definedName>
    <definedName name="DRIVEABILITY" localSheetId="6" hidden="1">{#N/A,#N/A,FALSE,"단축1";#N/A,#N/A,FALSE,"단축2";#N/A,#N/A,FALSE,"단축3";#N/A,#N/A,FALSE,"장축";#N/A,#N/A,FALSE,"4WD"}</definedName>
    <definedName name="DRIVEABILITY" localSheetId="2" hidden="1">{#N/A,#N/A,FALSE,"단축1";#N/A,#N/A,FALSE,"단축2";#N/A,#N/A,FALSE,"단축3";#N/A,#N/A,FALSE,"장축";#N/A,#N/A,FALSE,"4WD"}</definedName>
    <definedName name="DRIVEABILITY" localSheetId="1" hidden="1">{#N/A,#N/A,FALSE,"단축1";#N/A,#N/A,FALSE,"단축2";#N/A,#N/A,FALSE,"단축3";#N/A,#N/A,FALSE,"장축";#N/A,#N/A,FALSE,"4WD"}</definedName>
    <definedName name="DRIVEABILITY" hidden="1">{#N/A,#N/A,FALSE,"단축1";#N/A,#N/A,FALSE,"단축2";#N/A,#N/A,FALSE,"단축3";#N/A,#N/A,FALSE,"장축";#N/A,#N/A,FALSE,"4WD"}</definedName>
    <definedName name="drn" localSheetId="1">#REF!</definedName>
    <definedName name="drn">#REF!</definedName>
    <definedName name="DS" localSheetId="6">#REF!</definedName>
    <definedName name="DS" localSheetId="0">#REF!</definedName>
    <definedName name="DS" localSheetId="5">#REF!</definedName>
    <definedName name="DS" localSheetId="2">#REF!</definedName>
    <definedName name="DS" localSheetId="1">#REF!</definedName>
    <definedName name="DS">#REF!</definedName>
    <definedName name="ds\" hidden="1">#REF!</definedName>
    <definedName name="DS1p1vc" localSheetId="2">#REF!</definedName>
    <definedName name="DS1p1vc" localSheetId="1">#REF!</definedName>
    <definedName name="DS1p1vc">#REF!</definedName>
    <definedName name="ds1pnc" localSheetId="0">#REF!</definedName>
    <definedName name="ds1pnc" localSheetId="5">#REF!</definedName>
    <definedName name="ds1pnc" localSheetId="2">#REF!</definedName>
    <definedName name="ds1pnc" localSheetId="1">#REF!</definedName>
    <definedName name="ds1pnc">#REF!</definedName>
    <definedName name="ds1pvl" localSheetId="0">#REF!</definedName>
    <definedName name="ds1pvl" localSheetId="5">#REF!</definedName>
    <definedName name="ds1pvl" localSheetId="2">#REF!</definedName>
    <definedName name="ds1pvl" localSheetId="1">#REF!</definedName>
    <definedName name="ds1pvl">#REF!</definedName>
    <definedName name="ds3pctnc" localSheetId="1">#REF!</definedName>
    <definedName name="ds3pctnc">#REF!</definedName>
    <definedName name="ds3pctvc" localSheetId="1">#REF!</definedName>
    <definedName name="ds3pctvc">#REF!</definedName>
    <definedName name="ds3pctvl" localSheetId="1">#REF!</definedName>
    <definedName name="ds3pctvl">#REF!</definedName>
    <definedName name="ds3pnc" localSheetId="0">#REF!</definedName>
    <definedName name="ds3pnc" localSheetId="5">#REF!</definedName>
    <definedName name="ds3pnc" localSheetId="2">#REF!</definedName>
    <definedName name="ds3pnc" localSheetId="1">#REF!</definedName>
    <definedName name="ds3pnc">#REF!</definedName>
    <definedName name="ds3pvl" localSheetId="0">#REF!</definedName>
    <definedName name="ds3pvl" localSheetId="5">#REF!</definedName>
    <definedName name="ds3pvl" localSheetId="2">#REF!</definedName>
    <definedName name="ds3pvl" localSheetId="1">#REF!</definedName>
    <definedName name="ds3pvl">#REF!</definedName>
    <definedName name="dsadsad" localSheetId="6" hidden="1">{#N/A,#N/A,FALSE,"단축1";#N/A,#N/A,FALSE,"단축2";#N/A,#N/A,FALSE,"단축3";#N/A,#N/A,FALSE,"장축";#N/A,#N/A,FALSE,"4WD"}</definedName>
    <definedName name="dsadsad" localSheetId="2" hidden="1">{#N/A,#N/A,FALSE,"단축1";#N/A,#N/A,FALSE,"단축2";#N/A,#N/A,FALSE,"단축3";#N/A,#N/A,FALSE,"장축";#N/A,#N/A,FALSE,"4WD"}</definedName>
    <definedName name="dsadsad" localSheetId="1" hidden="1">{#N/A,#N/A,FALSE,"단축1";#N/A,#N/A,FALSE,"단축2";#N/A,#N/A,FALSE,"단축3";#N/A,#N/A,FALSE,"장축";#N/A,#N/A,FALSE,"4WD"}</definedName>
    <definedName name="dsadsad" hidden="1">{#N/A,#N/A,FALSE,"단축1";#N/A,#N/A,FALSE,"단축2";#N/A,#N/A,FALSE,"단축3";#N/A,#N/A,FALSE,"장축";#N/A,#N/A,FALSE,"4WD"}</definedName>
    <definedName name="dsadsads" localSheetId="6" hidden="1">{"'Sheet1'!$L$16"}</definedName>
    <definedName name="dsadsads" localSheetId="2" hidden="1">{"'Sheet1'!$L$16"}</definedName>
    <definedName name="dsadsads" localSheetId="1" hidden="1">{"'Sheet1'!$L$16"}</definedName>
    <definedName name="dsadsads" hidden="1">{"'Sheet1'!$L$16"}</definedName>
    <definedName name="dsadsadsa" localSheetId="1" hidden="1">#REF!</definedName>
    <definedName name="dsadsadsa" localSheetId="3" hidden="1">#REF!</definedName>
    <definedName name="dsadsadsa" hidden="1">#REF!</definedName>
    <definedName name="dsadsadsadsds" localSheetId="1" hidden="1">#REF!</definedName>
    <definedName name="dsadsadsadsds" hidden="1">#REF!</definedName>
    <definedName name="dsadsdsdsadsadsads" localSheetId="1" hidden="1">#REF!</definedName>
    <definedName name="dsadsdsdsadsadsads" hidden="1">#REF!</definedName>
    <definedName name="dsadsdsfdfg" localSheetId="1" hidden="1">#REF!</definedName>
    <definedName name="dsadsdsfdfg" hidden="1">#REF!</definedName>
    <definedName name="dsadsf" localSheetId="1" hidden="1">#REF!</definedName>
    <definedName name="dsadsf" hidden="1">#REF!</definedName>
    <definedName name="dsafsdfg" localSheetId="1" hidden="1">#REF!</definedName>
    <definedName name="dsafsdfg" hidden="1">#REF!</definedName>
    <definedName name="đsàg" hidden="1">#REF!</definedName>
    <definedName name="dsaSAsA" localSheetId="1" hidden="1">#REF!</definedName>
    <definedName name="dsaSAsA" hidden="1">#REF!</definedName>
    <definedName name="DSBC">#REF!</definedName>
    <definedName name="dsbs" localSheetId="6">{"th152.xls"}</definedName>
    <definedName name="dsbs" localSheetId="0">{"th152.xls"}</definedName>
    <definedName name="dsbs" localSheetId="5">{"th152.xls"}</definedName>
    <definedName name="dsbs" localSheetId="2">{"th152.xls"}</definedName>
    <definedName name="dsbs" localSheetId="1">{"th152.xls"}</definedName>
    <definedName name="dsbs" localSheetId="3">{"th152.xls"}</definedName>
    <definedName name="dsbs" localSheetId="4">{"th152.xls"}</definedName>
    <definedName name="dsbs">{"th152.xls"}</definedName>
    <definedName name="dsbs_1">NA()</definedName>
    <definedName name="dscs" hidden="1">#REF!</definedName>
    <definedName name="dsct3pnc">#REF!</definedName>
    <definedName name="dsct3pvl" localSheetId="1">#REF!</definedName>
    <definedName name="dsct3pvl">#REF!</definedName>
    <definedName name="DSD" localSheetId="6">_a1O,_a2O,_a3O</definedName>
    <definedName name="DSD" localSheetId="2">'ngung viec'!_a1O,'ngung viec'!_a2O,'ngung viec'!_a3O</definedName>
    <definedName name="DSD" localSheetId="1">'TAM UNG'!_a1O,'TAM UNG'!_a2O,'TAM UNG'!_a3O</definedName>
    <definedName name="DSD" localSheetId="3">_a1O,_a2O,_a3O</definedName>
    <definedName name="DSD">_a1O,_a2O,_a3O</definedName>
    <definedName name="dsdsfdsgjhgkjhk" hidden="1">#REF!</definedName>
    <definedName name="dsdsfgh" localSheetId="2" hidden="1">#REF!</definedName>
    <definedName name="dsdsfgh" localSheetId="1" hidden="1">#REF!</definedName>
    <definedName name="dsdsfgh" hidden="1">#REF!</definedName>
    <definedName name="dseagrgg" hidden="1">#REF!</definedName>
    <definedName name="đsfà" localSheetId="6" hidden="1">{"'Sheet1'!$L$16"}</definedName>
    <definedName name="đsfà" localSheetId="2" hidden="1">{"'Sheet1'!$L$16"}</definedName>
    <definedName name="đsfà" localSheetId="1" hidden="1">{"'Sheet1'!$L$16"}</definedName>
    <definedName name="đsfà" localSheetId="3" hidden="1">{"'Sheet1'!$L$16"}</definedName>
    <definedName name="đsfà" hidden="1">{"'Sheet1'!$L$16"}</definedName>
    <definedName name="dsfdsfdsfdsfdsf" localSheetId="6" hidden="1">{"'Sheet1'!$L$16"}</definedName>
    <definedName name="dsfdsfdsfdsfdsf" localSheetId="2" hidden="1">{"'Sheet1'!$L$16"}</definedName>
    <definedName name="dsfdsfdsfdsfdsf" localSheetId="1" hidden="1">{"'Sheet1'!$L$16"}</definedName>
    <definedName name="dsfdsfdsfdsfdsf" hidden="1">{"'Sheet1'!$L$16"}</definedName>
    <definedName name="dsfsd" localSheetId="6" hidden="1">{#N/A,#N/A,FALSE,"신규dep";#N/A,#N/A,FALSE,"신규dep-금형상각후";#N/A,#N/A,FALSE,"신규dep-연구비상각후";#N/A,#N/A,FALSE,"신규dep-기계,공구상각후"}</definedName>
    <definedName name="dsfsd" localSheetId="2" hidden="1">{#N/A,#N/A,FALSE,"신규dep";#N/A,#N/A,FALSE,"신규dep-금형상각후";#N/A,#N/A,FALSE,"신규dep-연구비상각후";#N/A,#N/A,FALSE,"신규dep-기계,공구상각후"}</definedName>
    <definedName name="dsfsd" localSheetId="1" hidden="1">{#N/A,#N/A,FALSE,"신규dep";#N/A,#N/A,FALSE,"신규dep-금형상각후";#N/A,#N/A,FALSE,"신규dep-연구비상각후";#N/A,#N/A,FALSE,"신규dep-기계,공구상각후"}</definedName>
    <definedName name="dsfsd" localSheetId="3" hidden="1">{#N/A,#N/A,FALSE,"신규dep";#N/A,#N/A,FALSE,"신규dep-금형상각후";#N/A,#N/A,FALSE,"신규dep-연구비상각후";#N/A,#N/A,FALSE,"신규dep-기계,공구상각후"}</definedName>
    <definedName name="dsfsd" hidden="1">{#N/A,#N/A,FALSE,"신규dep";#N/A,#N/A,FALSE,"신규dep-금형상각후";#N/A,#N/A,FALSE,"신규dep-연구비상각후";#N/A,#N/A,FALSE,"신규dep-기계,공구상각후"}</definedName>
    <definedName name="DSFSDGFHG" localSheetId="6" hidden="1">{"'Sheet1'!$L$16"}</definedName>
    <definedName name="DSFSDGFHG" localSheetId="2" hidden="1">{"'Sheet1'!$L$16"}</definedName>
    <definedName name="DSFSDGFHG" localSheetId="1" hidden="1">{"'Sheet1'!$L$16"}</definedName>
    <definedName name="DSFSDGFHG" hidden="1">{"'Sheet1'!$L$16"}</definedName>
    <definedName name="DSL" localSheetId="6" hidden="1">{#N/A,#N/A,FALSE,"단축1";#N/A,#N/A,FALSE,"단축2";#N/A,#N/A,FALSE,"단축3";#N/A,#N/A,FALSE,"장축";#N/A,#N/A,FALSE,"4WD"}</definedName>
    <definedName name="DSL" localSheetId="2" hidden="1">{#N/A,#N/A,FALSE,"단축1";#N/A,#N/A,FALSE,"단축2";#N/A,#N/A,FALSE,"단축3";#N/A,#N/A,FALSE,"장축";#N/A,#N/A,FALSE,"4WD"}</definedName>
    <definedName name="DSL" localSheetId="1" hidden="1">{#N/A,#N/A,FALSE,"단축1";#N/A,#N/A,FALSE,"단축2";#N/A,#N/A,FALSE,"단축3";#N/A,#N/A,FALSE,"장축";#N/A,#N/A,FALSE,"4WD"}</definedName>
    <definedName name="DSL" hidden="1">{#N/A,#N/A,FALSE,"단축1";#N/A,#N/A,FALSE,"단축2";#N/A,#N/A,FALSE,"단축3";#N/A,#N/A,FALSE,"장축";#N/A,#N/A,FALSE,"4WD"}</definedName>
    <definedName name="DSNL" localSheetId="6">{"th152.xls"}</definedName>
    <definedName name="DSNL" localSheetId="0">{"th152.xls"}</definedName>
    <definedName name="DSNL" localSheetId="5">{"th152.xls"}</definedName>
    <definedName name="DSNL" localSheetId="2">{"th152.xls"}</definedName>
    <definedName name="DSNL" localSheetId="1">{"th152.xls"}</definedName>
    <definedName name="DSNL" localSheetId="3">{"th152.xls"}</definedName>
    <definedName name="DSNL" localSheetId="4">{"th152.xls"}</definedName>
    <definedName name="DSNL">{"th152.xls"}</definedName>
    <definedName name="DSNL_1">NA()</definedName>
    <definedName name="DSPHEPNAM">#REF!</definedName>
    <definedName name="DSPK1p1nc" localSheetId="1">#REF!</definedName>
    <definedName name="DSPK1p1nc">#REF!</definedName>
    <definedName name="DSPK1p1vl" localSheetId="1">#REF!</definedName>
    <definedName name="DSPK1p1vl">#REF!</definedName>
    <definedName name="DSPK1pnc" localSheetId="1">#REF!</definedName>
    <definedName name="DSPK1pnc">#REF!</definedName>
    <definedName name="DSPK1pvl" localSheetId="1">#REF!</definedName>
    <definedName name="DSPK1pvl">#REF!</definedName>
    <definedName name="dssadasdasdqeweqwe" hidden="1">#REF!</definedName>
    <definedName name="DSTD_Clear">#N/A</definedName>
    <definedName name="DSUMDATA" localSheetId="6">#REF!</definedName>
    <definedName name="DSUMDATA" localSheetId="0">#REF!</definedName>
    <definedName name="DSUMDATA" localSheetId="5">#REF!</definedName>
    <definedName name="DSUMDATA" localSheetId="2">#REF!</definedName>
    <definedName name="DSUMDATA" localSheetId="1">#REF!</definedName>
    <definedName name="DSUMDATA">#REF!</definedName>
    <definedName name="dsvab" hidden="1">#REF!</definedName>
    <definedName name="dt" localSheetId="6">#REF!</definedName>
    <definedName name="dt" localSheetId="0">#REF!</definedName>
    <definedName name="dt" localSheetId="5">#REF!</definedName>
    <definedName name="dt" localSheetId="2">#REF!</definedName>
    <definedName name="dt" localSheetId="1">#REF!</definedName>
    <definedName name="dt">#REF!</definedName>
    <definedName name="DT_VKHNN" localSheetId="1">#REF!</definedName>
    <definedName name="DT_VKHNN">#REF!</definedName>
    <definedName name="DTBH" localSheetId="6">#REF!</definedName>
    <definedName name="DTBH" localSheetId="0">#REF!</definedName>
    <definedName name="DTBH" localSheetId="5">#REF!</definedName>
    <definedName name="DTBH" localSheetId="2">#REF!</definedName>
    <definedName name="DTBH" localSheetId="1">#REF!</definedName>
    <definedName name="DTBH" localSheetId="4">#REF!</definedName>
    <definedName name="DTBH">#REF!</definedName>
    <definedName name="dtc" localSheetId="1">#REF!</definedName>
    <definedName name="dtc">#REF!</definedName>
    <definedName name="DTCTANG_BD" localSheetId="1">#REF!</definedName>
    <definedName name="DTCTANG_BD">#REF!</definedName>
    <definedName name="DTCTANG_HT_BD" localSheetId="1">#REF!</definedName>
    <definedName name="DTCTANG_HT_BD">#REF!</definedName>
    <definedName name="DTCTANG_HT_KT" localSheetId="1">#REF!</definedName>
    <definedName name="DTCTANG_HT_KT">#REF!</definedName>
    <definedName name="DTCTANG_KT" localSheetId="1">#REF!</definedName>
    <definedName name="DTCTANG_KT">#REF!</definedName>
    <definedName name="dtdt" localSheetId="0">#REF!</definedName>
    <definedName name="dtdt" localSheetId="5">#REF!</definedName>
    <definedName name="dtdt" localSheetId="2">#REF!</definedName>
    <definedName name="dtdt" localSheetId="1">#REF!</definedName>
    <definedName name="dtdt" localSheetId="4">#REF!</definedName>
    <definedName name="dtdt">#REF!</definedName>
    <definedName name="dtich1" localSheetId="0">#REF!</definedName>
    <definedName name="dtich1" localSheetId="5">#REF!</definedName>
    <definedName name="dtich1" localSheetId="2">#REF!</definedName>
    <definedName name="dtich1" localSheetId="1">#REF!</definedName>
    <definedName name="dtich1" localSheetId="4">#REF!</definedName>
    <definedName name="dtich1">#REF!</definedName>
    <definedName name="dtich2" localSheetId="0">#REF!</definedName>
    <definedName name="dtich2" localSheetId="5">#REF!</definedName>
    <definedName name="dtich2" localSheetId="2">#REF!</definedName>
    <definedName name="dtich2" localSheetId="1">#REF!</definedName>
    <definedName name="dtich2" localSheetId="4">#REF!</definedName>
    <definedName name="dtich2">#REF!</definedName>
    <definedName name="dtich3" localSheetId="0">#REF!</definedName>
    <definedName name="dtich3" localSheetId="5">#REF!</definedName>
    <definedName name="dtich3" localSheetId="2">#REF!</definedName>
    <definedName name="dtich3" localSheetId="1">#REF!</definedName>
    <definedName name="dtich3" localSheetId="4">#REF!</definedName>
    <definedName name="dtich3">#REF!</definedName>
    <definedName name="dtich4" localSheetId="0">#REF!</definedName>
    <definedName name="dtich4" localSheetId="5">#REF!</definedName>
    <definedName name="dtich4" localSheetId="2">#REF!</definedName>
    <definedName name="dtich4" localSheetId="1">#REF!</definedName>
    <definedName name="dtich4" localSheetId="4">#REF!</definedName>
    <definedName name="dtich4">#REF!</definedName>
    <definedName name="dtich5" localSheetId="0">#REF!</definedName>
    <definedName name="dtich5" localSheetId="5">#REF!</definedName>
    <definedName name="dtich5" localSheetId="2">#REF!</definedName>
    <definedName name="dtich5" localSheetId="1">#REF!</definedName>
    <definedName name="dtich5" localSheetId="4">#REF!</definedName>
    <definedName name="dtich5">#REF!</definedName>
    <definedName name="dtich6" localSheetId="0">#REF!</definedName>
    <definedName name="dtich6" localSheetId="5">#REF!</definedName>
    <definedName name="dtich6" localSheetId="2">#REF!</definedName>
    <definedName name="dtich6" localSheetId="1">#REF!</definedName>
    <definedName name="dtich6" localSheetId="4">#REF!</definedName>
    <definedName name="dtich6">#REF!</definedName>
    <definedName name="dtndchoco" localSheetId="2">#REF!,#REF!,#REF!,#REF!,#REF!,#REF!</definedName>
    <definedName name="dtndchoco" localSheetId="1">#REF!,#REF!,#REF!,#REF!,#REF!,#REF!</definedName>
    <definedName name="dtndchoco">#REF!,#REF!,#REF!,#REF!,#REF!,#REF!</definedName>
    <definedName name="dtttt" hidden="1">#REF!</definedName>
    <definedName name="DU" localSheetId="6" hidden="1">{"'Sheet1'!$L$16"}</definedName>
    <definedName name="DU" localSheetId="5" hidden="1">{"'Sheet1'!$L$16"}</definedName>
    <definedName name="DU" localSheetId="2" hidden="1">{"'Sheet1'!$L$16"}</definedName>
    <definedName name="DU" localSheetId="1" hidden="1">{"'Sheet1'!$L$16"}</definedName>
    <definedName name="DU" localSheetId="3" hidden="1">{"'Sheet1'!$L$16"}</definedName>
    <definedName name="DU" localSheetId="4" hidden="1">{"'Sheet1'!$L$16"}</definedName>
    <definedName name="DU" hidden="1">{"'Sheet1'!$L$16"}</definedName>
    <definedName name="đư" hidden="1">#REF!</definedName>
    <definedName name="DUCKY_CO_CD">#REF!</definedName>
    <definedName name="DUCKY_NO_CD">#REF!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 localSheetId="6" hidden="1">{#N/A,#N/A,FALSE,"신규dep";#N/A,#N/A,FALSE,"신규dep-금형상각후";#N/A,#N/A,FALSE,"신규dep-연구비상각후";#N/A,#N/A,FALSE,"신규dep-기계,공구상각후"}</definedName>
    <definedName name="DUMP일정" localSheetId="2" hidden="1">{#N/A,#N/A,FALSE,"신규dep";#N/A,#N/A,FALSE,"신규dep-금형상각후";#N/A,#N/A,FALSE,"신규dep-연구비상각후";#N/A,#N/A,FALSE,"신규dep-기계,공구상각후"}</definedName>
    <definedName name="DUMP일정" localSheetId="1"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duoi" localSheetId="1">#REF!</definedName>
    <definedName name="duoi">#REF!</definedName>
    <definedName name="DUTHAU" localSheetId="0">#REF!</definedName>
    <definedName name="DUTHAU" localSheetId="5">#REF!</definedName>
    <definedName name="DUTHAU" localSheetId="2">#REF!</definedName>
    <definedName name="DUTHAU" localSheetId="1">#REF!</definedName>
    <definedName name="DUTHAU" localSheetId="4">#REF!</definedName>
    <definedName name="DUTHAU">#REF!</definedName>
    <definedName name="dutoan">#REF!</definedName>
    <definedName name="DutoanDongmo" localSheetId="1">#REF!</definedName>
    <definedName name="DutoanDongmo">#REF!</definedName>
    <definedName name="Duty_Rate" localSheetId="1">#REF!</definedName>
    <definedName name="Duty_Rate">#REF!</definedName>
    <definedName name="duy" localSheetId="6" hidden="1">{#N/A,#N/A,TRUE,"BT M200 da 10x20"}</definedName>
    <definedName name="duy" localSheetId="0" hidden="1">{#N/A,#N/A,TRUE,"BT M200 da 10x20"}</definedName>
    <definedName name="duy" localSheetId="5" hidden="1">{#N/A,#N/A,TRUE,"BT M200 da 10x20"}</definedName>
    <definedName name="duy" localSheetId="2" hidden="1">{#N/A,#N/A,TRUE,"BT M200 da 10x20"}</definedName>
    <definedName name="duy" localSheetId="1" hidden="1">{#N/A,#N/A,TRUE,"BT M200 da 10x20"}</definedName>
    <definedName name="duy" localSheetId="3" hidden="1">{#N/A,#N/A,TRUE,"BT M200 da 10x20"}</definedName>
    <definedName name="duy" localSheetId="4" hidden="1">{#N/A,#N/A,TRUE,"BT M200 da 10x20"}</definedName>
    <definedName name="duy" hidden="1">{#N/A,#N/A,TRUE,"BT M200 da 10x20"}</definedName>
    <definedName name="duyn" localSheetId="6">{"Book1","sotheodoiT8.xls"}</definedName>
    <definedName name="duyn" localSheetId="0">{"Book1","sotheodoiT8.xls"}</definedName>
    <definedName name="duyn" localSheetId="5">{"Book1","sotheodoiT8.xls"}</definedName>
    <definedName name="duyn" localSheetId="2">{"Book1","sotheodoiT8.xls"}</definedName>
    <definedName name="duyn" localSheetId="1">{"Book1","sotheodoiT8.xls"}</definedName>
    <definedName name="duyn" localSheetId="3">{"Book1","sotheodoiT8.xls"}</definedName>
    <definedName name="duyn" localSheetId="4">{"Book1","sotheodoiT8.xls"}</definedName>
    <definedName name="duyn">{"Book1","sotheodoiT8.xls"}</definedName>
    <definedName name="DV">#REF!</definedName>
    <definedName name="dvsdv" hidden="1">#REF!</definedName>
    <definedName name="DW" localSheetId="6" hidden="1">{#N/A,#N/A,FALSE,"사업"}</definedName>
    <definedName name="DW" localSheetId="5" hidden="1">{#N/A,#N/A,FALSE,"사업"}</definedName>
    <definedName name="DW" localSheetId="2" hidden="1">{#N/A,#N/A,FALSE,"사업"}</definedName>
    <definedName name="DW" localSheetId="1" hidden="1">{#N/A,#N/A,FALSE,"사업"}</definedName>
    <definedName name="DW" localSheetId="3" hidden="1">{#N/A,#N/A,FALSE,"사업"}</definedName>
    <definedName name="DW" localSheetId="4" hidden="1">{#N/A,#N/A,FALSE,"사업"}</definedName>
    <definedName name="DW" hidden="1">{#N/A,#N/A,FALSE,"사업"}</definedName>
    <definedName name="dxsafsdgdfghf" localSheetId="6" hidden="1">{#N/A,#N/A,FALSE,"단축1";#N/A,#N/A,FALSE,"단축2";#N/A,#N/A,FALSE,"단축3";#N/A,#N/A,FALSE,"장축";#N/A,#N/A,FALSE,"4WD"}</definedName>
    <definedName name="dxsafsdgdfghf" localSheetId="2" hidden="1">{#N/A,#N/A,FALSE,"단축1";#N/A,#N/A,FALSE,"단축2";#N/A,#N/A,FALSE,"단축3";#N/A,#N/A,FALSE,"장축";#N/A,#N/A,FALSE,"4WD"}</definedName>
    <definedName name="dxsafsdgdfghf" localSheetId="1" hidden="1">{#N/A,#N/A,FALSE,"단축1";#N/A,#N/A,FALSE,"단축2";#N/A,#N/A,FALSE,"단축3";#N/A,#N/A,FALSE,"장축";#N/A,#N/A,FALSE,"4WD"}</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 localSheetId="1">#REF!</definedName>
    <definedName name="ea">#REF!</definedName>
    <definedName name="Earthwork" localSheetId="1">#REF!</definedName>
    <definedName name="Earthwork">#REF!</definedName>
    <definedName name="EBJFWF" hidden="1">#REF!</definedName>
    <definedName name="ED3__회훈_71.4_신창_4.9" localSheetId="1">#REF!</definedName>
    <definedName name="ED3__회훈_71.4_신창_4.9">#REF!</definedName>
    <definedName name="EDABB" localSheetId="1">#REF!</definedName>
    <definedName name="EDABB">#REF!</definedName>
    <definedName name="EDABP" localSheetId="1">#REF!</definedName>
    <definedName name="EDABP">#REF!</definedName>
    <definedName name="EDABSB" localSheetId="1">#REF!</definedName>
    <definedName name="EDABSB">#REF!</definedName>
    <definedName name="EDABSP" localSheetId="1">#REF!</definedName>
    <definedName name="EDABSP">#REF!</definedName>
    <definedName name="EDACB" localSheetId="1">#REF!</definedName>
    <definedName name="EDACB">#REF!</definedName>
    <definedName name="EDACP" localSheetId="1">#REF!</definedName>
    <definedName name="EDACP">#REF!</definedName>
    <definedName name="EDATB" localSheetId="1">#REF!</definedName>
    <definedName name="EDATB">#REF!</definedName>
    <definedName name="EDATP" localSheetId="1">#REF!</definedName>
    <definedName name="EDATP">#REF!</definedName>
    <definedName name="EDAWB" localSheetId="1">#REF!</definedName>
    <definedName name="EDAWB">#REF!</definedName>
    <definedName name="EDAWP" localSheetId="1">#REF!</definedName>
    <definedName name="EDAWP">#REF!</definedName>
    <definedName name="EDDSJDHH" localSheetId="1">#REF!</definedName>
    <definedName name="EDDSJDHH" localSheetId="3">#REF!</definedName>
    <definedName name="EDDSJDHH">#REF!</definedName>
    <definedName name="EDPSB" localSheetId="1">#REF!</definedName>
    <definedName name="EDPSB">#REF!</definedName>
    <definedName name="EDPSP" localSheetId="1">#REF!</definedName>
    <definedName name="EDPSP">#REF!</definedName>
    <definedName name="EE" localSheetId="1">#REF!</definedName>
    <definedName name="EE">#REF!</definedName>
    <definedName name="eee" localSheetId="1">#REF!</definedName>
    <definedName name="eee">#REF!</definedName>
    <definedName name="EF" localSheetId="1">#REF!</definedName>
    <definedName name="EF">#REF!</definedName>
    <definedName name="efe">#REF!</definedName>
    <definedName name="efef">#REF!</definedName>
    <definedName name="eff">#REF!</definedName>
    <definedName name="EF제동" localSheetId="6" hidden="1">{#N/A,#N/A,FALSE,"단축1";#N/A,#N/A,FALSE,"단축2";#N/A,#N/A,FALSE,"단축3";#N/A,#N/A,FALSE,"장축";#N/A,#N/A,FALSE,"4WD"}</definedName>
    <definedName name="EF제동" localSheetId="2" hidden="1">{#N/A,#N/A,FALSE,"단축1";#N/A,#N/A,FALSE,"단축2";#N/A,#N/A,FALSE,"단축3";#N/A,#N/A,FALSE,"장축";#N/A,#N/A,FALSE,"4WD"}</definedName>
    <definedName name="EF제동" localSheetId="1" hidden="1">{#N/A,#N/A,FALSE,"단축1";#N/A,#N/A,FALSE,"단축2";#N/A,#N/A,FALSE,"단축3";#N/A,#N/A,FALSE,"장축";#N/A,#N/A,FALSE,"4WD"}</definedName>
    <definedName name="EF제동" hidden="1">{#N/A,#N/A,FALSE,"단축1";#N/A,#N/A,FALSE,"단축2";#N/A,#N/A,FALSE,"단축3";#N/A,#N/A,FALSE,"장축";#N/A,#N/A,FALSE,"4WD"}</definedName>
    <definedName name="EGABB" localSheetId="1">#REF!</definedName>
    <definedName name="EGABB">#REF!</definedName>
    <definedName name="EGABP" localSheetId="1">#REF!</definedName>
    <definedName name="EGABP">#REF!</definedName>
    <definedName name="EGABSB" localSheetId="1">#REF!</definedName>
    <definedName name="EGABSB">#REF!</definedName>
    <definedName name="EGABSP" localSheetId="1">#REF!</definedName>
    <definedName name="EGABSP">#REF!</definedName>
    <definedName name="EGACB" localSheetId="1">#REF!</definedName>
    <definedName name="EGACB">#REF!</definedName>
    <definedName name="EGACP" localSheetId="1">#REF!</definedName>
    <definedName name="EGACP">#REF!</definedName>
    <definedName name="EGATB" localSheetId="1">#REF!</definedName>
    <definedName name="EGATB">#REF!</definedName>
    <definedName name="EGATP" localSheetId="1">#REF!</definedName>
    <definedName name="EGATP">#REF!</definedName>
    <definedName name="EGAWP" localSheetId="1">#REF!</definedName>
    <definedName name="EGAWP">#REF!</definedName>
    <definedName name="EGPSB" localSheetId="1">#REF!</definedName>
    <definedName name="EGPSB">#REF!</definedName>
    <definedName name="EGPSP" localSheetId="1">#REF!</definedName>
    <definedName name="EGPSP">#REF!</definedName>
    <definedName name="ẹhejhehth">#REF!</definedName>
    <definedName name="eiof">#REF!</definedName>
    <definedName name="EIRR11" localSheetId="1">#REF!</definedName>
    <definedName name="EIRR11">#REF!</definedName>
    <definedName name="EIRR22">#N/A</definedName>
    <definedName name="ELF" localSheetId="6" hidden="1">{"'Sheet1'!$L$16"}</definedName>
    <definedName name="ELF" localSheetId="5" hidden="1">{"'Sheet1'!$L$16"}</definedName>
    <definedName name="ELF" localSheetId="2" hidden="1">{"'Sheet1'!$L$16"}</definedName>
    <definedName name="ELF" localSheetId="1" hidden="1">{"'Sheet1'!$L$16"}</definedName>
    <definedName name="ELF" localSheetId="3" hidden="1">{"'Sheet1'!$L$16"}</definedName>
    <definedName name="ELF" localSheetId="4" hidden="1">{"'Sheet1'!$L$16"}</definedName>
    <definedName name="ELF" hidden="1">{"'Sheet1'!$L$16"}</definedName>
    <definedName name="ELFF" localSheetId="6" hidden="1">{"'Sheet1'!$L$16"}</definedName>
    <definedName name="ELFF" localSheetId="5" hidden="1">{"'Sheet1'!$L$16"}</definedName>
    <definedName name="ELFF" localSheetId="2" hidden="1">{"'Sheet1'!$L$16"}</definedName>
    <definedName name="ELFF" localSheetId="1" hidden="1">{"'Sheet1'!$L$16"}</definedName>
    <definedName name="ELFF" localSheetId="3" hidden="1">{"'Sheet1'!$L$16"}</definedName>
    <definedName name="ELFF" localSheetId="4" hidden="1">{"'Sheet1'!$L$16"}</definedName>
    <definedName name="ELFF" hidden="1">{"'Sheet1'!$L$16"}</definedName>
    <definedName name="ELFF2" localSheetId="6" hidden="1">{"'Sheet1'!$L$16"}</definedName>
    <definedName name="ELFF2" localSheetId="5" hidden="1">{"'Sheet1'!$L$16"}</definedName>
    <definedName name="ELFF2" localSheetId="2" hidden="1">{"'Sheet1'!$L$16"}</definedName>
    <definedName name="ELFF2" localSheetId="1" hidden="1">{"'Sheet1'!$L$16"}</definedName>
    <definedName name="ELFF2" localSheetId="3" hidden="1">{"'Sheet1'!$L$16"}</definedName>
    <definedName name="ELFF2" localSheetId="4" hidden="1">{"'Sheet1'!$L$16"}</definedName>
    <definedName name="ELFF2" hidden="1">{"'Sheet1'!$L$16"}</definedName>
    <definedName name="Email" localSheetId="0">#REF!</definedName>
    <definedName name="Email" localSheetId="5">#REF!</definedName>
    <definedName name="Email" localSheetId="2">#REF!</definedName>
    <definedName name="Email" localSheetId="1">#REF!</definedName>
    <definedName name="Email" localSheetId="4">#REF!</definedName>
    <definedName name="Email">#REF!</definedName>
    <definedName name="END" localSheetId="1">#REF!</definedName>
    <definedName name="END">#REF!</definedName>
    <definedName name="End_1" localSheetId="0">#REF!</definedName>
    <definedName name="End_1" localSheetId="5">#REF!</definedName>
    <definedName name="End_1" localSheetId="2">#REF!</definedName>
    <definedName name="End_1" localSheetId="1">#REF!</definedName>
    <definedName name="End_1" localSheetId="4">#REF!</definedName>
    <definedName name="End_1">#REF!</definedName>
    <definedName name="End_10" localSheetId="0">#REF!</definedName>
    <definedName name="End_10" localSheetId="5">#REF!</definedName>
    <definedName name="End_10" localSheetId="2">#REF!</definedName>
    <definedName name="End_10" localSheetId="1">#REF!</definedName>
    <definedName name="End_10">#REF!</definedName>
    <definedName name="End_11" localSheetId="0">#REF!</definedName>
    <definedName name="End_11" localSheetId="5">#REF!</definedName>
    <definedName name="End_11" localSheetId="2">#REF!</definedName>
    <definedName name="End_11" localSheetId="1">#REF!</definedName>
    <definedName name="End_11">#REF!</definedName>
    <definedName name="End_12" localSheetId="0">#REF!</definedName>
    <definedName name="End_12" localSheetId="5">#REF!</definedName>
    <definedName name="End_12" localSheetId="2">#REF!</definedName>
    <definedName name="End_12" localSheetId="1">#REF!</definedName>
    <definedName name="End_12">#REF!</definedName>
    <definedName name="End_13" localSheetId="0">#REF!</definedName>
    <definedName name="End_13" localSheetId="5">#REF!</definedName>
    <definedName name="End_13" localSheetId="2">#REF!</definedName>
    <definedName name="End_13" localSheetId="1">#REF!</definedName>
    <definedName name="End_13">#REF!</definedName>
    <definedName name="End_2" localSheetId="0">#REF!</definedName>
    <definedName name="End_2" localSheetId="5">#REF!</definedName>
    <definedName name="End_2" localSheetId="2">#REF!</definedName>
    <definedName name="End_2" localSheetId="1">#REF!</definedName>
    <definedName name="End_2">#REF!</definedName>
    <definedName name="End_3" localSheetId="0">#REF!</definedName>
    <definedName name="End_3" localSheetId="5">#REF!</definedName>
    <definedName name="End_3" localSheetId="2">#REF!</definedName>
    <definedName name="End_3" localSheetId="1">#REF!</definedName>
    <definedName name="End_3">#REF!</definedName>
    <definedName name="End_4" localSheetId="0">#REF!</definedName>
    <definedName name="End_4" localSheetId="5">#REF!</definedName>
    <definedName name="End_4" localSheetId="2">#REF!</definedName>
    <definedName name="End_4" localSheetId="1">#REF!</definedName>
    <definedName name="End_4">#REF!</definedName>
    <definedName name="End_5" localSheetId="0">#REF!</definedName>
    <definedName name="End_5" localSheetId="5">#REF!</definedName>
    <definedName name="End_5" localSheetId="2">#REF!</definedName>
    <definedName name="End_5" localSheetId="1">#REF!</definedName>
    <definedName name="End_5">#REF!</definedName>
    <definedName name="End_6" localSheetId="0">#REF!</definedName>
    <definedName name="End_6" localSheetId="5">#REF!</definedName>
    <definedName name="End_6" localSheetId="2">#REF!</definedName>
    <definedName name="End_6" localSheetId="1">#REF!</definedName>
    <definedName name="End_6">#REF!</definedName>
    <definedName name="End_7" localSheetId="0">#REF!</definedName>
    <definedName name="End_7" localSheetId="5">#REF!</definedName>
    <definedName name="End_7" localSheetId="2">#REF!</definedName>
    <definedName name="End_7" localSheetId="1">#REF!</definedName>
    <definedName name="End_7">#REF!</definedName>
    <definedName name="End_8" localSheetId="0">#REF!</definedName>
    <definedName name="End_8" localSheetId="5">#REF!</definedName>
    <definedName name="End_8" localSheetId="2">#REF!</definedName>
    <definedName name="End_8" localSheetId="1">#REF!</definedName>
    <definedName name="End_8">#REF!</definedName>
    <definedName name="End_9" localSheetId="0">#REF!</definedName>
    <definedName name="End_9" localSheetId="5">#REF!</definedName>
    <definedName name="End_9" localSheetId="2">#REF!</definedName>
    <definedName name="End_9" localSheetId="1">#REF!</definedName>
    <definedName name="End_9" localSheetId="4">#REF!</definedName>
    <definedName name="End_9">#REF!</definedName>
    <definedName name="ENG" hidden="1">#REF!</definedName>
    <definedName name="EOGH" localSheetId="6" hidden="1">{#N/A,#N/A,FALSE,"단축1";#N/A,#N/A,FALSE,"단축2";#N/A,#N/A,FALSE,"단축3";#N/A,#N/A,FALSE,"장축";#N/A,#N/A,FALSE,"4WD"}</definedName>
    <definedName name="EOGH" localSheetId="0" hidden="1">{#N/A,#N/A,FALSE,"단축1";#N/A,#N/A,FALSE,"단축2";#N/A,#N/A,FALSE,"단축3";#N/A,#N/A,FALSE,"장축";#N/A,#N/A,FALSE,"4WD"}</definedName>
    <definedName name="EOGH" localSheetId="5" hidden="1">{#N/A,#N/A,FALSE,"단축1";#N/A,#N/A,FALSE,"단축2";#N/A,#N/A,FALSE,"단축3";#N/A,#N/A,FALSE,"장축";#N/A,#N/A,FALSE,"4WD"}</definedName>
    <definedName name="EOGH" localSheetId="2" hidden="1">{#N/A,#N/A,FALSE,"단축1";#N/A,#N/A,FALSE,"단축2";#N/A,#N/A,FALSE,"단축3";#N/A,#N/A,FALSE,"장축";#N/A,#N/A,FALSE,"4WD"}</definedName>
    <definedName name="EOGH" localSheetId="1" hidden="1">{#N/A,#N/A,FALSE,"단축1";#N/A,#N/A,FALSE,"단축2";#N/A,#N/A,FALSE,"단축3";#N/A,#N/A,FALSE,"장축";#N/A,#N/A,FALSE,"4WD"}</definedName>
    <definedName name="EOGH" localSheetId="3" hidden="1">{#N/A,#N/A,FALSE,"단축1";#N/A,#N/A,FALSE,"단축2";#N/A,#N/A,FALSE,"단축3";#N/A,#N/A,FALSE,"장축";#N/A,#N/A,FALSE,"4WD"}</definedName>
    <definedName name="EOGH" localSheetId="4" hidden="1">{#N/A,#N/A,FALSE,"단축1";#N/A,#N/A,FALSE,"단축2";#N/A,#N/A,FALSE,"단축3";#N/A,#N/A,FALSE,"장축";#N/A,#N/A,FALSE,"4WD"}</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localSheetId="6" hidden="1">{"Offgrid",#N/A,FALSE,"OFFGRID";"Region",#N/A,FALSE,"REGION";"Offgrid -2",#N/A,FALSE,"OFFGRID";"WTP",#N/A,FALSE,"WTP";"WTP -2",#N/A,FALSE,"WTP";"Project",#N/A,FALSE,"PROJECT";"Summary -2",#N/A,FALSE,"SUMMARY"}</definedName>
    <definedName name="erewtry" localSheetId="2" hidden="1">{"Offgrid",#N/A,FALSE,"OFFGRID";"Region",#N/A,FALSE,"REGION";"Offgrid -2",#N/A,FALSE,"OFFGRID";"WTP",#N/A,FALSE,"WTP";"WTP -2",#N/A,FALSE,"WTP";"Project",#N/A,FALSE,"PROJECT";"Summary -2",#N/A,FALSE,"SUMMARY"}</definedName>
    <definedName name="erewtry" localSheetId="1" hidden="1">{"Offgrid",#N/A,FALSE,"OFFGRID";"Region",#N/A,FALSE,"REGION";"Offgrid -2",#N/A,FALSE,"OFFGRID";"WTP",#N/A,FALSE,"WTP";"WTP -2",#N/A,FALSE,"WTP";"Project",#N/A,FALSE,"PROJECT";"Summary -2",#N/A,FALSE,"SUMMARY"}</definedName>
    <definedName name="erewtry" hidden="1">{"Offgrid",#N/A,FALSE,"OFFGRID";"Region",#N/A,FALSE,"REGION";"Offgrid -2",#N/A,FALSE,"OFFGRID";"WTP",#N/A,FALSE,"WTP";"WTP -2",#N/A,FALSE,"WTP";"Project",#N/A,FALSE,"PROJECT";"Summary -2",#N/A,FALSE,"SUMMARY"}</definedName>
    <definedName name="ertgrf">#REF!</definedName>
    <definedName name="erwerwe" localSheetId="1" hidden="1">#REF!</definedName>
    <definedName name="erwerwe" hidden="1">#REF!</definedName>
    <definedName name="ét" hidden="1">#REF!</definedName>
    <definedName name="EUABSB" localSheetId="1">#REF!</definedName>
    <definedName name="EUABSB">#REF!</definedName>
    <definedName name="EUABSP" localSheetId="1">#REF!</definedName>
    <definedName name="EUABSP">#REF!</definedName>
    <definedName name="EUACB" localSheetId="1">#REF!</definedName>
    <definedName name="EUACB">#REF!</definedName>
    <definedName name="EUACP" localSheetId="1">#REF!</definedName>
    <definedName name="EUACP">#REF!</definedName>
    <definedName name="EUATB" localSheetId="1">#REF!</definedName>
    <definedName name="EUATB">#REF!</definedName>
    <definedName name="EUATP" localSheetId="1">#REF!</definedName>
    <definedName name="EUATP">#REF!</definedName>
    <definedName name="EUAWB" localSheetId="1">#REF!</definedName>
    <definedName name="EUAWB">#REF!</definedName>
    <definedName name="EUAWP" localSheetId="1">#REF!</definedName>
    <definedName name="EUAWP">#REF!</definedName>
    <definedName name="EUPSB" localSheetId="1">#REF!</definedName>
    <definedName name="EUPSB">#REF!</definedName>
    <definedName name="EUPSP" localSheetId="1">#REF!</definedName>
    <definedName name="EUPSP">#REF!</definedName>
    <definedName name="eweqweqe12" localSheetId="6" hidden="1">{#N/A,#N/A,FALSE,"인원";#N/A,#N/A,FALSE,"비용2";#N/A,#N/A,FALSE,"비용1";#N/A,#N/A,FALSE,"비용";#N/A,#N/A,FALSE,"보증2";#N/A,#N/A,FALSE,"보증1";#N/A,#N/A,FALSE,"보증";#N/A,#N/A,FALSE,"손익1";#N/A,#N/A,FALSE,"손익";#N/A,#N/A,FALSE,"부서별매출";#N/A,#N/A,FALSE,"매출"}</definedName>
    <definedName name="eweqweqe12" localSheetId="2" hidden="1">{#N/A,#N/A,FALSE,"인원";#N/A,#N/A,FALSE,"비용2";#N/A,#N/A,FALSE,"비용1";#N/A,#N/A,FALSE,"비용";#N/A,#N/A,FALSE,"보증2";#N/A,#N/A,FALSE,"보증1";#N/A,#N/A,FALSE,"보증";#N/A,#N/A,FALSE,"손익1";#N/A,#N/A,FALSE,"손익";#N/A,#N/A,FALSE,"부서별매출";#N/A,#N/A,FALSE,"매출"}</definedName>
    <definedName name="eweqweqe12" localSheetId="1" hidden="1">{#N/A,#N/A,FALSE,"인원";#N/A,#N/A,FALSE,"비용2";#N/A,#N/A,FALSE,"비용1";#N/A,#N/A,FALSE,"비용";#N/A,#N/A,FALSE,"보증2";#N/A,#N/A,FALSE,"보증1";#N/A,#N/A,FALSE,"보증";#N/A,#N/A,FALSE,"손익1";#N/A,#N/A,FALSE,"손익";#N/A,#N/A,FALSE,"부서별매출";#N/A,#N/A,FALSE,"매출"}</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ewrewrewrwe" localSheetId="1" hidden="1">#REF!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 localSheetId="6">#REF!</definedName>
    <definedName name="Excell_HCM" localSheetId="0">#REF!</definedName>
    <definedName name="Excell_HCM" localSheetId="5">#REF!</definedName>
    <definedName name="Excell_HCM" localSheetId="2">#REF!</definedName>
    <definedName name="Excell_HCM" localSheetId="1">#REF!</definedName>
    <definedName name="Excell_HCM" localSheetId="4">#REF!</definedName>
    <definedName name="Excell_HCM">#REF!</definedName>
    <definedName name="excess" localSheetId="6" hidden="1">{#N/A,#N/A,FALSE,"품의서";#N/A,#N/A,FALSE,"전제";#N/A,#N/A,FALSE,"총손";#N/A,#N/A,FALSE,"손익";#N/A,#N/A,FALSE,"대당";#N/A,#N/A,FALSE,"가공비";#N/A,#N/A,FALSE,"재료비";#N/A,#N/A,FALSE,"판비";#N/A,#N/A,FALSE,"가격"}</definedName>
    <definedName name="excess" localSheetId="2" hidden="1">{#N/A,#N/A,FALSE,"품의서";#N/A,#N/A,FALSE,"전제";#N/A,#N/A,FALSE,"총손";#N/A,#N/A,FALSE,"손익";#N/A,#N/A,FALSE,"대당";#N/A,#N/A,FALSE,"가공비";#N/A,#N/A,FALSE,"재료비";#N/A,#N/A,FALSE,"판비";#N/A,#N/A,FALSE,"가격"}</definedName>
    <definedName name="excess" localSheetId="1"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EXCH" localSheetId="2">#REF!</definedName>
    <definedName name="EXCH" localSheetId="1">#REF!</definedName>
    <definedName name="EXCH">#REF!</definedName>
    <definedName name="EXCH_DM" localSheetId="1">#REF!</definedName>
    <definedName name="EXCH_DM">#REF!</definedName>
    <definedName name="EXP_PILOT" localSheetId="1">#REF!</definedName>
    <definedName name="EXP_PILOT">#REF!</definedName>
    <definedName name="EXPE">#N/A</definedName>
    <definedName name="exrate" localSheetId="1">#REF!</definedName>
    <definedName name="exrate">#REF!</definedName>
    <definedName name="_xlnm.Extract" localSheetId="0">#REF!</definedName>
    <definedName name="_xlnm.Extract" localSheetId="5">#REF!</definedName>
    <definedName name="_xlnm.Extract" localSheetId="2">#REF!</definedName>
    <definedName name="_xlnm.Extract" localSheetId="1">#REF!</definedName>
    <definedName name="_xlnm.Extract" localSheetId="4">#REF!</definedName>
    <definedName name="_xlnm.Extract">#REF!</definedName>
    <definedName name="f" localSheetId="0">#REF!</definedName>
    <definedName name="f" localSheetId="5">#REF!</definedName>
    <definedName name="f" localSheetId="2">#REF!</definedName>
    <definedName name="f" localSheetId="1">#REF!</definedName>
    <definedName name="f" localSheetId="4">#REF!</definedName>
    <definedName name="f">#REF!</definedName>
    <definedName name="f...Be_tong_lât_nÒn__mâng">#N/A</definedName>
    <definedName name="f82E46">#REF!</definedName>
    <definedName name="fấ">#REF!</definedName>
    <definedName name="FACTOR" localSheetId="6">#REF!</definedName>
    <definedName name="FACTOR" localSheetId="0">#REF!</definedName>
    <definedName name="FACTOR" localSheetId="5">#REF!</definedName>
    <definedName name="FACTOR" localSheetId="2">#REF!</definedName>
    <definedName name="FACTOR" localSheetId="1">#REF!</definedName>
    <definedName name="FACTOR" localSheetId="4">#REF!</definedName>
    <definedName name="FACTOR">#REF!</definedName>
    <definedName name="fafaw" localSheetId="6" hidden="1">{"'Sheet1'!$L$16"}</definedName>
    <definedName name="fafaw" localSheetId="2" hidden="1">{"'Sheet1'!$L$16"}</definedName>
    <definedName name="fafaw" localSheetId="1" hidden="1">{"'Sheet1'!$L$16"}</definedName>
    <definedName name="fafaw" hidden="1">{"'Sheet1'!$L$16"}</definedName>
    <definedName name="fagdjhj" hidden="1">#REF!</definedName>
    <definedName name="Fax" localSheetId="6">#REF!</definedName>
    <definedName name="Fax" localSheetId="0">#REF!</definedName>
    <definedName name="Fax" localSheetId="5">#REF!</definedName>
    <definedName name="Fax" localSheetId="2">#REF!</definedName>
    <definedName name="Fax" localSheetId="1">#REF!</definedName>
    <definedName name="Fax" localSheetId="4">#REF!</definedName>
    <definedName name="Fax">#REF!</definedName>
    <definedName name="FB" localSheetId="6">#REF!</definedName>
    <definedName name="FB" localSheetId="0">#REF!</definedName>
    <definedName name="FB" localSheetId="5">#REF!</definedName>
    <definedName name="FB" localSheetId="2">#REF!</definedName>
    <definedName name="FB" localSheetId="1">#REF!</definedName>
    <definedName name="FB" localSheetId="4">#REF!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localSheetId="6" hidden="1">#REF!</definedName>
    <definedName name="FCode" localSheetId="0" hidden="1">#REF!</definedName>
    <definedName name="FCode" localSheetId="5" hidden="1">#REF!</definedName>
    <definedName name="FCode" localSheetId="2" hidden="1">#REF!</definedName>
    <definedName name="FCode" localSheetId="1" hidden="1">#REF!</definedName>
    <definedName name="FCode" localSheetId="4" hidden="1">#REF!</definedName>
    <definedName name="FCode" hidden="1">#REF!</definedName>
    <definedName name="fdbfbh" hidden="1">#REF!</definedName>
    <definedName name="fdegfdvbdg" localSheetId="6">{"Book1","BoQ2.XLS"}</definedName>
    <definedName name="fdegfdvbdg" localSheetId="2">{"Book1","BoQ2.XLS"}</definedName>
    <definedName name="fdegfdvbdg" localSheetId="1">{"Book1","BoQ2.XLS"}</definedName>
    <definedName name="fdegfdvbdg" localSheetId="3">{"Book1","BoQ2.XLS"}</definedName>
    <definedName name="fdegfdvbdg">{"Book1","BoQ2.XLS"}</definedName>
    <definedName name="fđf" hidden="1">#REF!</definedName>
    <definedName name="fdfdff">#N/A</definedName>
    <definedName name="fdfdfkkfk" hidden="1">#REF!</definedName>
    <definedName name="fdfdkffk" hidden="1">#REF!</definedName>
    <definedName name="fdfdlfdkfl" hidden="1">#REF!</definedName>
    <definedName name="fdfjdfkdfk" hidden="1">#REF!</definedName>
    <definedName name="fdg" localSheetId="6" hidden="1">{"'Sheet1'!$L$16"}</definedName>
    <definedName name="fdg" localSheetId="2" hidden="1">{"'Sheet1'!$L$16"}</definedName>
    <definedName name="fdg" localSheetId="1" hidden="1">{"'Sheet1'!$L$16"}</definedName>
    <definedName name="fdg" hidden="1">{"'Sheet1'!$L$16"}</definedName>
    <definedName name="fdgdsfsdfsfsa" hidden="1">#REF!</definedName>
    <definedName name="fdgfg" localSheetId="6" hidden="1">{"'Sheet1'!$L$16"}</definedName>
    <definedName name="fdgfg" localSheetId="2" hidden="1">{"'Sheet1'!$L$16"}</definedName>
    <definedName name="fdgfg" localSheetId="1" hidden="1">{"'Sheet1'!$L$16"}</definedName>
    <definedName name="fdgfg" hidden="1">{"'Sheet1'!$L$16"}</definedName>
    <definedName name="fdhfgj">#REF!</definedName>
    <definedName name="fdsdfsdfdsfgdg" localSheetId="1" hidden="1">#REF!</definedName>
    <definedName name="fdsdfsdfdsfgdg" hidden="1">#REF!</definedName>
    <definedName name="fdsfcsef">#REF!</definedName>
    <definedName name="FDSFDGFJHJHG" localSheetId="6" hidden="1">{"'Sheet1'!$L$16"}</definedName>
    <definedName name="FDSFDGFJHJHG" localSheetId="2" hidden="1">{"'Sheet1'!$L$16"}</definedName>
    <definedName name="FDSFDGFJHJHG" localSheetId="1" hidden="1">{"'Sheet1'!$L$16"}</definedName>
    <definedName name="FDSFDGFJHJHG" localSheetId="3" hidden="1">{"'Sheet1'!$L$16"}</definedName>
    <definedName name="FDSFDGFJHJHG" hidden="1">{"'Sheet1'!$L$16"}</definedName>
    <definedName name="fdsfdsfdfs" localSheetId="6" hidden="1">[3]CAUDIT!#REF!</definedName>
    <definedName name="fdsfdsfdfs" hidden="1">#REF!</definedName>
    <definedName name="fdsfdsfdsf">#REF!</definedName>
    <definedName name="fdsfdsfdsfdsf" hidden="1">#REF!</definedName>
    <definedName name="fdsfdsgfdhg">#REF!</definedName>
    <definedName name="fdsfsdgfdgfdg" localSheetId="1" hidden="1">#REF!</definedName>
    <definedName name="fdsfsdgfdgfdg" hidden="1">#REF!</definedName>
    <definedName name="fdtgdyfu" localSheetId="1" hidden="1">#REF!</definedName>
    <definedName name="fdtgdyfu" hidden="1">#REF!</definedName>
    <definedName name="fdyfcgjifghk" localSheetId="6" hidden="1">{#N/A,#N/A,FALSE,"인원";#N/A,#N/A,FALSE,"비용2";#N/A,#N/A,FALSE,"비용1";#N/A,#N/A,FALSE,"비용";#N/A,#N/A,FALSE,"보증2";#N/A,#N/A,FALSE,"보증1";#N/A,#N/A,FALSE,"보증";#N/A,#N/A,FALSE,"손익1";#N/A,#N/A,FALSE,"손익";#N/A,#N/A,FALSE,"부서별매출";#N/A,#N/A,FALSE,"매출"}</definedName>
    <definedName name="fdyfcgjifghk" localSheetId="2" hidden="1">{#N/A,#N/A,FALSE,"인원";#N/A,#N/A,FALSE,"비용2";#N/A,#N/A,FALSE,"비용1";#N/A,#N/A,FALSE,"비용";#N/A,#N/A,FALSE,"보증2";#N/A,#N/A,FALSE,"보증1";#N/A,#N/A,FALSE,"보증";#N/A,#N/A,FALSE,"손익1";#N/A,#N/A,FALSE,"손익";#N/A,#N/A,FALSE,"부서별매출";#N/A,#N/A,FALSE,"매출"}</definedName>
    <definedName name="fdyfcgjifghk" localSheetId="1" hidden="1">{#N/A,#N/A,FALSE,"인원";#N/A,#N/A,FALSE,"비용2";#N/A,#N/A,FALSE,"비용1";#N/A,#N/A,FALSE,"비용";#N/A,#N/A,FALSE,"보증2";#N/A,#N/A,FALSE,"보증1";#N/A,#N/A,FALSE,"보증";#N/A,#N/A,FALSE,"손익1";#N/A,#N/A,FALSE,"손익";#N/A,#N/A,FALSE,"부서별매출";#N/A,#N/A,FALSE,"매출"}</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localSheetId="1" hidden="1">#REF!</definedName>
    <definedName name="FEEEEEEEEEEEEE" hidden="1">#REF!</definedName>
    <definedName name="few">#REF!</definedName>
    <definedName name="FEWFERGFER">#N/A</definedName>
    <definedName name="FF" localSheetId="1">#REF!</definedName>
    <definedName name="FF">#REF!</definedName>
    <definedName name="fff" localSheetId="6" hidden="1">{#N/A,#N/A,FALSE,"사업"}</definedName>
    <definedName name="fff" localSheetId="5" hidden="1">{#N/A,#N/A,FALSE,"사업"}</definedName>
    <definedName name="fff" localSheetId="2" hidden="1">{#N/A,#N/A,FALSE,"사업"}</definedName>
    <definedName name="fff" localSheetId="1" hidden="1">{#N/A,#N/A,FALSE,"사업"}</definedName>
    <definedName name="fff" localSheetId="3" hidden="1">{#N/A,#N/A,FALSE,"사업"}</definedName>
    <definedName name="fff" localSheetId="4" hidden="1">{#N/A,#N/A,FALSE,"사업"}</definedName>
    <definedName name="fff" hidden="1">{#N/A,#N/A,FALSE,"사업"}</definedName>
    <definedName name="FFFF" localSheetId="6" hidden="1">{#N/A,#N/A,FALSE,"단축1";#N/A,#N/A,FALSE,"단축2";#N/A,#N/A,FALSE,"단축3";#N/A,#N/A,FALSE,"장축";#N/A,#N/A,FALSE,"4WD"}</definedName>
    <definedName name="ffff" localSheetId="0">#REF!</definedName>
    <definedName name="FFFF" localSheetId="5" hidden="1">{#N/A,#N/A,FALSE,"단축1";#N/A,#N/A,FALSE,"단축2";#N/A,#N/A,FALSE,"단축3";#N/A,#N/A,FALSE,"장축";#N/A,#N/A,FALSE,"4WD"}</definedName>
    <definedName name="ffff" localSheetId="2">#REF!</definedName>
    <definedName name="ffff" localSheetId="1">#REF!</definedName>
    <definedName name="FFFF" localSheetId="4" hidden="1">{#N/A,#N/A,FALSE,"단축1";#N/A,#N/A,FALSE,"단축2";#N/A,#N/A,FALSE,"단축3";#N/A,#N/A,FALSE,"장축";#N/A,#N/A,FALSE,"4WD"}</definedName>
    <definedName name="ffff">#REF!</definedName>
    <definedName name="fffff" localSheetId="2" hidden="1">#REF!</definedName>
    <definedName name="fffff" localSheetId="1" hidden="1">#REF!</definedName>
    <definedName name="fffff" hidden="1">#REF!</definedName>
    <definedName name="fffffffffff" localSheetId="1">#REF!</definedName>
    <definedName name="fffffffffff">#REF!</definedName>
    <definedName name="FFFFFFFFFFFFF" localSheetId="1">#REF!</definedName>
    <definedName name="FFFFFFFFFFFFF">#REF!</definedName>
    <definedName name="FFFFFFFFFFFFFFFF" localSheetId="1">#REF!</definedName>
    <definedName name="FFFFFFFFFFFFFFFF">#REF!</definedName>
    <definedName name="fffjkff">#REF!</definedName>
    <definedName name="fffkkf">#REF!</definedName>
    <definedName name="fffldfkdk">#REF!</definedName>
    <definedName name="FFÖØEEÂ¨" localSheetId="6">_a1Z,_a2Z,_a3Z</definedName>
    <definedName name="FFÖØEEÂ¨" localSheetId="0">_a1Z,_a2Z,_a3Z</definedName>
    <definedName name="FFÖØEEÂ¨" localSheetId="5">_a1Z,_a2Z,_a3Z</definedName>
    <definedName name="FFÖØEEÂ¨" localSheetId="2">'ngung viec'!_a1Z,'ngung viec'!_a2Z,'ngung viec'!_a3Z</definedName>
    <definedName name="FFÖØEEÂ¨" localSheetId="1">'TAM UNG'!_a1Z,'TAM UNG'!_a2Z,'TAM UNG'!_a3Z</definedName>
    <definedName name="FFÖØEEÂ¨" localSheetId="3">_a1Z,_a2Z,_a3Z</definedName>
    <definedName name="FFÖØEEÂ¨" localSheetId="4">_a1Z,_a2Z,_a3Z</definedName>
    <definedName name="FFÖØEEÂ¨">_a1Z,_a2Z,_a3Z</definedName>
    <definedName name="fg" localSheetId="6" hidden="1">{"'Sheet1'!$L$16"}</definedName>
    <definedName name="fg" localSheetId="0" hidden="1">{"'Sheet1'!$L$16"}</definedName>
    <definedName name="fg" localSheetId="5" hidden="1">{"'Sheet1'!$L$16"}</definedName>
    <definedName name="fg" localSheetId="2" hidden="1">{"'Sheet1'!$L$16"}</definedName>
    <definedName name="fg" localSheetId="1" hidden="1">{"'Sheet1'!$L$16"}</definedName>
    <definedName name="fg" localSheetId="3" hidden="1">{"'Sheet1'!$L$16"}</definedName>
    <definedName name="fg" localSheetId="4" hidden="1">{"'Sheet1'!$L$16"}</definedName>
    <definedName name="fg" hidden="1">{"'Sheet1'!$L$16"}</definedName>
    <definedName name="FG12TBTB2RTDKDKGMLRT">#N/A</definedName>
    <definedName name="FG24RTDKDK">#REF!</definedName>
    <definedName name="fgagh" hidden="1">#REF!</definedName>
    <definedName name="FGASDUEI" localSheetId="6">{"th152.xls"}</definedName>
    <definedName name="FGASDUEI" localSheetId="0">{"th152.xls"}</definedName>
    <definedName name="FGASDUEI" localSheetId="5">{"th152.xls"}</definedName>
    <definedName name="FGASDUEI" localSheetId="2">{"th152.xls"}</definedName>
    <definedName name="FGASDUEI" localSheetId="1">{"th152.xls"}</definedName>
    <definedName name="FGASDUEI" localSheetId="3">{"th152.xls"}</definedName>
    <definedName name="FGASDUEI" localSheetId="4">{"th152.xls"}</definedName>
    <definedName name="FGASDUEI">{"th152.xls"}</definedName>
    <definedName name="FGASDUEI_1">NA()</definedName>
    <definedName name="fgdgfhgfj">#REF!</definedName>
    <definedName name="FGF">2</definedName>
    <definedName name="fgfg" localSheetId="6" hidden="1">{#N/A,#N/A,FALSE,"기초1";#N/A,#N/A,FALSE,"기초2"}</definedName>
    <definedName name="fgfg" localSheetId="2" hidden="1">{#N/A,#N/A,FALSE,"기초1";#N/A,#N/A,FALSE,"기초2"}</definedName>
    <definedName name="fgfg" localSheetId="1" hidden="1">{#N/A,#N/A,FALSE,"기초1";#N/A,#N/A,FALSE,"기초2"}</definedName>
    <definedName name="fgfg" hidden="1">{#N/A,#N/A,FALSE,"기초1";#N/A,#N/A,FALSE,"기초2"}</definedName>
    <definedName name="fgfjhhg">#REF!</definedName>
    <definedName name="fggfg" localSheetId="6">_a1Z,_a2Z,_a3Z</definedName>
    <definedName name="fggfg" localSheetId="5">_a1Z,_a2Z,_a3Z</definedName>
    <definedName name="fggfg" localSheetId="2">'ngung viec'!_a1Z,'ngung viec'!_a2Z,'ngung viec'!_a3Z</definedName>
    <definedName name="fggfg" localSheetId="1">'TAM UNG'!_a1Z,'TAM UNG'!_a2Z,'TAM UNG'!_a3Z</definedName>
    <definedName name="fggfg" localSheetId="3">_a1Z,_a2Z,_a3Z</definedName>
    <definedName name="fggfg">_a1Z,_a2Z,_a3Z</definedName>
    <definedName name="FGH" localSheetId="6" hidden="1">{#N/A,#N/A,FALSE,"단축1";#N/A,#N/A,FALSE,"단축2";#N/A,#N/A,FALSE,"단축3";#N/A,#N/A,FALSE,"장축";#N/A,#N/A,FALSE,"4WD"}</definedName>
    <definedName name="FGH" localSheetId="2" hidden="1">{#N/A,#N/A,FALSE,"단축1";#N/A,#N/A,FALSE,"단축2";#N/A,#N/A,FALSE,"단축3";#N/A,#N/A,FALSE,"장축";#N/A,#N/A,FALSE,"4WD"}</definedName>
    <definedName name="FGH" localSheetId="1" hidden="1">{#N/A,#N/A,FALSE,"단축1";#N/A,#N/A,FALSE,"단축2";#N/A,#N/A,FALSE,"단축3";#N/A,#N/A,FALSE,"장축";#N/A,#N/A,FALSE,"4WD"}</definedName>
    <definedName name="FGH" hidden="1">{#N/A,#N/A,FALSE,"단축1";#N/A,#N/A,FALSE,"단축2";#N/A,#N/A,FALSE,"단축3";#N/A,#N/A,FALSE,"장축";#N/A,#N/A,FALSE,"4WD"}</definedName>
    <definedName name="FGHJ" localSheetId="6" hidden="1">{#N/A,#N/A,FALSE,"단축1";#N/A,#N/A,FALSE,"단축2";#N/A,#N/A,FALSE,"단축3";#N/A,#N/A,FALSE,"장축";#N/A,#N/A,FALSE,"4WD"}</definedName>
    <definedName name="FGHJ" localSheetId="0" hidden="1">{#N/A,#N/A,FALSE,"단축1";#N/A,#N/A,FALSE,"단축2";#N/A,#N/A,FALSE,"단축3";#N/A,#N/A,FALSE,"장축";#N/A,#N/A,FALSE,"4WD"}</definedName>
    <definedName name="FGHJ" localSheetId="5" hidden="1">{#N/A,#N/A,FALSE,"단축1";#N/A,#N/A,FALSE,"단축2";#N/A,#N/A,FALSE,"단축3";#N/A,#N/A,FALSE,"장축";#N/A,#N/A,FALSE,"4WD"}</definedName>
    <definedName name="FGHJ" localSheetId="2" hidden="1">{#N/A,#N/A,FALSE,"단축1";#N/A,#N/A,FALSE,"단축2";#N/A,#N/A,FALSE,"단축3";#N/A,#N/A,FALSE,"장축";#N/A,#N/A,FALSE,"4WD"}</definedName>
    <definedName name="FGHJ" localSheetId="1" hidden="1">{#N/A,#N/A,FALSE,"단축1";#N/A,#N/A,FALSE,"단축2";#N/A,#N/A,FALSE,"단축3";#N/A,#N/A,FALSE,"장축";#N/A,#N/A,FALSE,"4WD"}</definedName>
    <definedName name="FGHJ" localSheetId="3" hidden="1">{#N/A,#N/A,FALSE,"단축1";#N/A,#N/A,FALSE,"단축2";#N/A,#N/A,FALSE,"단축3";#N/A,#N/A,FALSE,"장축";#N/A,#N/A,FALSE,"4WD"}</definedName>
    <definedName name="FGHJ" localSheetId="4" hidden="1">{#N/A,#N/A,FALSE,"단축1";#N/A,#N/A,FALSE,"단축2";#N/A,#N/A,FALSE,"단축3";#N/A,#N/A,FALSE,"장축";#N/A,#N/A,FALSE,"4WD"}</definedName>
    <definedName name="FGHJ" hidden="1">{#N/A,#N/A,FALSE,"단축1";#N/A,#N/A,FALSE,"단축2";#N/A,#N/A,FALSE,"단축3";#N/A,#N/A,FALSE,"장축";#N/A,#N/A,FALSE,"4WD"}</definedName>
    <definedName name="fgn" localSheetId="6" hidden="1">{"'Sheet1'!$L$16"}</definedName>
    <definedName name="fgn" localSheetId="2" hidden="1">{"'Sheet1'!$L$16"}</definedName>
    <definedName name="fgn" localSheetId="1" hidden="1">{"'Sheet1'!$L$16"}</definedName>
    <definedName name="fgn" hidden="1">{"'Sheet1'!$L$16"}</definedName>
    <definedName name="fgPRRKRKRKTBTB1RT">#REF!</definedName>
    <definedName name="FGR12C15TBTB1RTDKDK" localSheetId="1">#REF!</definedName>
    <definedName name="FGR12C15TBTB1RTDKDK">#REF!</definedName>
    <definedName name="fgrgfgh" localSheetId="1" hidden="1">#REF!</definedName>
    <definedName name="fgrgfgh" hidden="1">#REF!</definedName>
    <definedName name="fgTBTB3RTDKDK" localSheetId="1">#REF!</definedName>
    <definedName name="fgTBTB3RTDKDK">#REF!</definedName>
    <definedName name="fgTBTB4RTDKDK" localSheetId="1">#REF!</definedName>
    <definedName name="fgTBTB4RTDKDK">#REF!</definedName>
    <definedName name="FGtbtbspspsprtdkdk" localSheetId="1">#REF!</definedName>
    <definedName name="FGtbtbspspsprtdkdk">#REF!</definedName>
    <definedName name="fhffdf">#REF!</definedName>
    <definedName name="Fi" localSheetId="0">#REF!</definedName>
    <definedName name="Fi" localSheetId="5">#REF!</definedName>
    <definedName name="Fi" localSheetId="2">#REF!</definedName>
    <definedName name="Fi" localSheetId="1">#REF!</definedName>
    <definedName name="Fi">#REF!</definedName>
    <definedName name="FiCo" hidden="1">#REF!</definedName>
    <definedName name="FILE" localSheetId="6" hidden="1">{#N/A,#N/A,FALSE,"단축1";#N/A,#N/A,FALSE,"단축2";#N/A,#N/A,FALSE,"단축3";#N/A,#N/A,FALSE,"장축";#N/A,#N/A,FALSE,"4WD"}</definedName>
    <definedName name="FILE" localSheetId="2" hidden="1">{#N/A,#N/A,FALSE,"단축1";#N/A,#N/A,FALSE,"단축2";#N/A,#N/A,FALSE,"단축3";#N/A,#N/A,FALSE,"장축";#N/A,#N/A,FALSE,"4WD"}</definedName>
    <definedName name="FILE" localSheetId="1" hidden="1">{#N/A,#N/A,FALSE,"단축1";#N/A,#N/A,FALSE,"단축2";#N/A,#N/A,FALSE,"단축3";#N/A,#N/A,FALSE,"장축";#N/A,#N/A,FALSE,"4WD"}</definedName>
    <definedName name="FILE" hidden="1">{#N/A,#N/A,FALSE,"단축1";#N/A,#N/A,FALSE,"단축2";#N/A,#N/A,FALSE,"단축3";#N/A,#N/A,FALSE,"장축";#N/A,#N/A,FALSE,"4WD"}</definedName>
    <definedName name="FILES" localSheetId="6" hidden="1">{#N/A,#N/A,FALSE,"단축1";#N/A,#N/A,FALSE,"단축2";#N/A,#N/A,FALSE,"단축3";#N/A,#N/A,FALSE,"장축";#N/A,#N/A,FALSE,"4WD"}</definedName>
    <definedName name="FILES" localSheetId="2" hidden="1">{#N/A,#N/A,FALSE,"단축1";#N/A,#N/A,FALSE,"단축2";#N/A,#N/A,FALSE,"단축3";#N/A,#N/A,FALSE,"장축";#N/A,#N/A,FALSE,"4WD"}</definedName>
    <definedName name="FILES" localSheetId="1" hidden="1">{#N/A,#N/A,FALSE,"단축1";#N/A,#N/A,FALSE,"단축2";#N/A,#N/A,FALSE,"단축3";#N/A,#N/A,FALSE,"장축";#N/A,#N/A,FALSE,"4WD"}</definedName>
    <definedName name="FILES" hidden="1">{#N/A,#N/A,FALSE,"단축1";#N/A,#N/A,FALSE,"단축2";#N/A,#N/A,FALSE,"단축3";#N/A,#N/A,FALSE,"장축";#N/A,#N/A,FALSE,"4WD"}</definedName>
    <definedName name="FinishWork" localSheetId="1">#REF!</definedName>
    <definedName name="FinishWork">#REF!</definedName>
    <definedName name="FIT" localSheetId="6">BlankMacro1</definedName>
    <definedName name="FIT" localSheetId="2">BlankMacro1</definedName>
    <definedName name="FIT" localSheetId="1">BlankMacro1</definedName>
    <definedName name="FIT" localSheetId="3">BlankMacro1</definedName>
    <definedName name="FIT">BlankMacro1</definedName>
    <definedName name="FITT2" localSheetId="6">BlankMacro1</definedName>
    <definedName name="FITT2" localSheetId="2">BlankMacro1</definedName>
    <definedName name="FITT2" localSheetId="1">BlankMacro1</definedName>
    <definedName name="FITT2" localSheetId="3">BlankMacro1</definedName>
    <definedName name="FITT2">BlankMacro1</definedName>
    <definedName name="FITTING2" localSheetId="6">BlankMacro1</definedName>
    <definedName name="FITTING2" localSheetId="2">BlankMacro1</definedName>
    <definedName name="FITTING2" localSheetId="1">BlankMacro1</definedName>
    <definedName name="FITTING2" localSheetId="3">BlankMacro1</definedName>
    <definedName name="FITTING2">BlankMacro1</definedName>
    <definedName name="FJFJ" localSheetId="6" hidden="1">{#N/A,#N/A,FALSE,"단축1";#N/A,#N/A,FALSE,"단축2";#N/A,#N/A,FALSE,"단축3";#N/A,#N/A,FALSE,"장축";#N/A,#N/A,FALSE,"4WD"}</definedName>
    <definedName name="FJFJ" localSheetId="0" hidden="1">{#N/A,#N/A,FALSE,"단축1";#N/A,#N/A,FALSE,"단축2";#N/A,#N/A,FALSE,"단축3";#N/A,#N/A,FALSE,"장축";#N/A,#N/A,FALSE,"4WD"}</definedName>
    <definedName name="FJFJ" localSheetId="5" hidden="1">{#N/A,#N/A,FALSE,"단축1";#N/A,#N/A,FALSE,"단축2";#N/A,#N/A,FALSE,"단축3";#N/A,#N/A,FALSE,"장축";#N/A,#N/A,FALSE,"4WD"}</definedName>
    <definedName name="FJFJ" localSheetId="2" hidden="1">{#N/A,#N/A,FALSE,"단축1";#N/A,#N/A,FALSE,"단축2";#N/A,#N/A,FALSE,"단축3";#N/A,#N/A,FALSE,"장축";#N/A,#N/A,FALSE,"4WD"}</definedName>
    <definedName name="FJFJ" localSheetId="1" hidden="1">{#N/A,#N/A,FALSE,"단축1";#N/A,#N/A,FALSE,"단축2";#N/A,#N/A,FALSE,"단축3";#N/A,#N/A,FALSE,"장축";#N/A,#N/A,FALSE,"4WD"}</definedName>
    <definedName name="FJFJ" localSheetId="3" hidden="1">{#N/A,#N/A,FALSE,"단축1";#N/A,#N/A,FALSE,"단축2";#N/A,#N/A,FALSE,"단축3";#N/A,#N/A,FALSE,"장축";#N/A,#N/A,FALSE,"4WD"}</definedName>
    <definedName name="FJFJ" localSheetId="4" hidden="1">{#N/A,#N/A,FALSE,"단축1";#N/A,#N/A,FALSE,"단축2";#N/A,#N/A,FALSE,"단축3";#N/A,#N/A,FALSE,"장축";#N/A,#N/A,FALSE,"4WD"}</definedName>
    <definedName name="FJFJ" hidden="1">{#N/A,#N/A,FALSE,"단축1";#N/A,#N/A,FALSE,"단축2";#N/A,#N/A,FALSE,"단축3";#N/A,#N/A,FALSE,"장축";#N/A,#N/A,FALSE,"4WD"}</definedName>
    <definedName name="fjkfđfdfll">#REF!</definedName>
    <definedName name="fkfdlfdfjdfk">#REF!</definedName>
    <definedName name="fkfff">#REF!</definedName>
    <definedName name="flfkdlfdf">#REF!</definedName>
    <definedName name="FLG" localSheetId="6">BlankMacro1</definedName>
    <definedName name="FLG" localSheetId="2">BlankMacro1</definedName>
    <definedName name="FLG" localSheetId="1">BlankMacro1</definedName>
    <definedName name="FLG" localSheetId="3">BlankMacro1</definedName>
    <definedName name="FLG">BlankMacro1</definedName>
    <definedName name="FLOW" localSheetId="6" hidden="1">{#N/A,#N/A,FALSE,"단축1";#N/A,#N/A,FALSE,"단축2";#N/A,#N/A,FALSE,"단축3";#N/A,#N/A,FALSE,"장축";#N/A,#N/A,FALSE,"4WD"}</definedName>
    <definedName name="FLOW" localSheetId="2" hidden="1">{#N/A,#N/A,FALSE,"단축1";#N/A,#N/A,FALSE,"단축2";#N/A,#N/A,FALSE,"단축3";#N/A,#N/A,FALSE,"장축";#N/A,#N/A,FALSE,"4WD"}</definedName>
    <definedName name="FLOW" localSheetId="1" hidden="1">{#N/A,#N/A,FALSE,"단축1";#N/A,#N/A,FALSE,"단축2";#N/A,#N/A,FALSE,"단축3";#N/A,#N/A,FALSE,"장축";#N/A,#N/A,FALSE,"4WD"}</definedName>
    <definedName name="FLOW" hidden="1">{#N/A,#N/A,FALSE,"단축1";#N/A,#N/A,FALSE,"단축2";#N/A,#N/A,FALSE,"단축3";#N/A,#N/A,FALSE,"장축";#N/A,#N/A,FALSE,"4WD"}</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 localSheetId="1">#REF!</definedName>
    <definedName name="FORM_A1_44">#REF!</definedName>
    <definedName name="FORM_A13_14" localSheetId="1">#REF!</definedName>
    <definedName name="FORM_A13_14">#REF!</definedName>
    <definedName name="FORM_A22" localSheetId="1">#REF!</definedName>
    <definedName name="FORM_A22">#REF!</definedName>
    <definedName name="Format" localSheetId="1">#REF!</definedName>
    <definedName name="Format">#REF!</definedName>
    <definedName name="FP">#REF!</definedName>
    <definedName name="FREEWHEEL" localSheetId="6" hidden="1">#REF!</definedName>
    <definedName name="FREEWHEEL" localSheetId="5" hidden="1">#REF!</definedName>
    <definedName name="FREEWHEEL" localSheetId="2" hidden="1">#REF!</definedName>
    <definedName name="FREEWHEEL" localSheetId="1" hidden="1">#REF!</definedName>
    <definedName name="FREEWHEEL" localSheetId="3" hidden="1">#REF!</definedName>
    <definedName name="FREEWHEEL" localSheetId="4" hidden="1">#REF!</definedName>
    <definedName name="FREEWHEEL" hidden="1">#REF!</definedName>
    <definedName name="FREFER">#N/A</definedName>
    <definedName name="frmpoint" localSheetId="1">#REF!</definedName>
    <definedName name="frmpoint">#REF!</definedName>
    <definedName name="frn3wayd집계표" localSheetId="1">#REF!</definedName>
    <definedName name="frn3wayd집계표">#REF!</definedName>
    <definedName name="FRN일반" localSheetId="1">#REF!</definedName>
    <definedName name="FRN일반">#REF!</definedName>
    <definedName name="FRN진개구입" localSheetId="1">#REF!</definedName>
    <definedName name="FRN진개구입">#REF!</definedName>
    <definedName name="fs" localSheetId="0">#REF!</definedName>
    <definedName name="fs" localSheetId="5">#REF!</definedName>
    <definedName name="fs" localSheetId="2">#REF!</definedName>
    <definedName name="fs" localSheetId="1">#REF!</definedName>
    <definedName name="fs">#REF!</definedName>
    <definedName name="FSADFSADSADSA" localSheetId="6" hidden="1">{"'Sheet1'!$L$16"}</definedName>
    <definedName name="FSADFSADSADSA" localSheetId="2" hidden="1">{"'Sheet1'!$L$16"}</definedName>
    <definedName name="FSADFSADSADSA" localSheetId="1" hidden="1">{"'Sheet1'!$L$16"}</definedName>
    <definedName name="FSADFSADSADSA" hidden="1">{"'Sheet1'!$L$16"}</definedName>
    <definedName name="fsdavs" hidden="1">#REF!</definedName>
    <definedName name="fsdfdgjk" localSheetId="1" hidden="1">#REF!</definedName>
    <definedName name="fsdfdgjk" hidden="1">#REF!</definedName>
    <definedName name="fsdfffsdf"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localSheetId="1" hidden="1">#REF!</definedName>
    <definedName name="fsdfsdfsd" hidden="1">#REF!</definedName>
    <definedName name="FSDH" hidden="1">#REF!</definedName>
    <definedName name="fsfgsgdhfg" localSheetId="6" hidden="1">{#N/A,#N/A,FALSE,"단축1";#N/A,#N/A,FALSE,"단축2";#N/A,#N/A,FALSE,"단축3";#N/A,#N/A,FALSE,"장축";#N/A,#N/A,FALSE,"4WD"}</definedName>
    <definedName name="fsfgsgdhfg" localSheetId="2" hidden="1">{#N/A,#N/A,FALSE,"단축1";#N/A,#N/A,FALSE,"단축2";#N/A,#N/A,FALSE,"단축3";#N/A,#N/A,FALSE,"장축";#N/A,#N/A,FALSE,"4WD"}</definedName>
    <definedName name="fsfgsgdhfg" localSheetId="1" hidden="1">{#N/A,#N/A,FALSE,"단축1";#N/A,#N/A,FALSE,"단축2";#N/A,#N/A,FALSE,"단축3";#N/A,#N/A,FALSE,"장축";#N/A,#N/A,FALSE,"4WD"}</definedName>
    <definedName name="fsfgsgdhfg" hidden="1">{#N/A,#N/A,FALSE,"단축1";#N/A,#N/A,FALSE,"단축2";#N/A,#N/A,FALSE,"단축3";#N/A,#N/A,FALSE,"장축";#N/A,#N/A,FALSE,"4WD"}</definedName>
    <definedName name="fsfs" localSheetId="6" hidden="1">{#N/A,#N/A,FALSE,"기초2"}</definedName>
    <definedName name="fsfs" localSheetId="2" hidden="1">{#N/A,#N/A,FALSE,"기초2"}</definedName>
    <definedName name="fsfs" localSheetId="1" hidden="1">{#N/A,#N/A,FALSE,"기초2"}</definedName>
    <definedName name="fsfs" hidden="1">{#N/A,#N/A,FALSE,"기초2"}</definedName>
    <definedName name="fsfsdfsdfsd" hidden="1">#REF!</definedName>
    <definedName name="FSÑFS" localSheetId="6">_a1O,_a2O,_a3O</definedName>
    <definedName name="FSÑFS" localSheetId="0">_a1O,_a2O,_a3O</definedName>
    <definedName name="FSÑFS" localSheetId="5">_a1O,_a2O,_a3O</definedName>
    <definedName name="FSÑFS" localSheetId="2">'ngung viec'!_a1O,'ngung viec'!_a2O,'ngung viec'!_a3O</definedName>
    <definedName name="FSÑFS" localSheetId="1">'TAM UNG'!_a1O,'TAM UNG'!_a2O,'TAM UNG'!_a3O</definedName>
    <definedName name="FSÑFS" localSheetId="3">_a1O,_a2O,_a3O</definedName>
    <definedName name="FSÑFS" localSheetId="4">_a1O,_a2O,_a3O</definedName>
    <definedName name="FSÑFS">_a1O,_a2O,_a3O</definedName>
    <definedName name="fu">#N/A</definedName>
    <definedName name="fv" localSheetId="0">#REF!</definedName>
    <definedName name="fv" localSheetId="5">#REF!</definedName>
    <definedName name="fv" localSheetId="2">#REF!</definedName>
    <definedName name="fv" localSheetId="1">#REF!</definedName>
    <definedName name="fv">#REF!</definedName>
    <definedName name="fvsdfgsdgdf" localSheetId="2" hidden="1">#REF!</definedName>
    <definedName name="fvsdfgsdgdf" localSheetId="1" hidden="1">#REF!</definedName>
    <definedName name="fvsdfgsdgdf" hidden="1">#REF!</definedName>
    <definedName name="fweaf" hidden="1">#REF!</definedName>
    <definedName name="FWEFWE" localSheetId="6" hidden="1">{#N/A,#N/A,FALSE,"단축1";#N/A,#N/A,FALSE,"단축2";#N/A,#N/A,FALSE,"단축3";#N/A,#N/A,FALSE,"장축";#N/A,#N/A,FALSE,"4WD"}</definedName>
    <definedName name="FWEFWE" localSheetId="5" hidden="1">{#N/A,#N/A,FALSE,"단축1";#N/A,#N/A,FALSE,"단축2";#N/A,#N/A,FALSE,"단축3";#N/A,#N/A,FALSE,"장축";#N/A,#N/A,FALSE,"4WD"}</definedName>
    <definedName name="FWEFWE" localSheetId="2" hidden="1">{#N/A,#N/A,FALSE,"단축1";#N/A,#N/A,FALSE,"단축2";#N/A,#N/A,FALSE,"단축3";#N/A,#N/A,FALSE,"장축";#N/A,#N/A,FALSE,"4WD"}</definedName>
    <definedName name="FWEFWE" localSheetId="1" hidden="1">{#N/A,#N/A,FALSE,"단축1";#N/A,#N/A,FALSE,"단축2";#N/A,#N/A,FALSE,"단축3";#N/A,#N/A,FALSE,"장축";#N/A,#N/A,FALSE,"4WD"}</definedName>
    <definedName name="FWEFWE" localSheetId="3" hidden="1">{#N/A,#N/A,FALSE,"단축1";#N/A,#N/A,FALSE,"단축2";#N/A,#N/A,FALSE,"단축3";#N/A,#N/A,FALSE,"장축";#N/A,#N/A,FALSE,"4WD"}</definedName>
    <definedName name="FWEFWE" localSheetId="4" hidden="1">{#N/A,#N/A,FALSE,"단축1";#N/A,#N/A,FALSE,"단축2";#N/A,#N/A,FALSE,"단축3";#N/A,#N/A,FALSE,"장축";#N/A,#N/A,FALSE,"4WD"}</definedName>
    <definedName name="FWEFWE" hidden="1">{#N/A,#N/A,FALSE,"단축1";#N/A,#N/A,FALSE,"단축2";#N/A,#N/A,FALSE,"단축3";#N/A,#N/A,FALSE,"장축";#N/A,#N/A,FALSE,"4WD"}</definedName>
    <definedName name="fwfv" hidden="1">#REF!</definedName>
    <definedName name="fwfwqgf" localSheetId="6" hidden="1">{"'Sheet1'!$L$16"}</definedName>
    <definedName name="fwfwqgf" localSheetId="2" hidden="1">{"'Sheet1'!$L$16"}</definedName>
    <definedName name="fwfwqgf" localSheetId="1" hidden="1">{"'Sheet1'!$L$16"}</definedName>
    <definedName name="fwfwqgf" localSheetId="3" hidden="1">{"'Sheet1'!$L$16"}</definedName>
    <definedName name="fwfwqgf" hidden="1">{"'Sheet1'!$L$16"}</definedName>
    <definedName name="FY">#N/A</definedName>
    <definedName name="fzgÐg" localSheetId="6">{"Thuxm2.xls","Sheet1"}</definedName>
    <definedName name="fzgÐg" localSheetId="2">{"Thuxm2.xls","Sheet1"}</definedName>
    <definedName name="fzgÐg" localSheetId="1">{"Thuxm2.xls","Sheet1"}</definedName>
    <definedName name="fzgÐg" localSheetId="3">{"Thuxm2.xls","Sheet1"}</definedName>
    <definedName name="fzgÐg">{"Thuxm2.xls","Sheet1"}</definedName>
    <definedName name="g">#REF!</definedName>
    <definedName name="g...Be_ton_dÀ">#N/A</definedName>
    <definedName name="G_C">#N/A</definedName>
    <definedName name="G_ME" localSheetId="6">#REF!</definedName>
    <definedName name="G_ME" localSheetId="0">#REF!</definedName>
    <definedName name="G_ME" localSheetId="5">#REF!</definedName>
    <definedName name="G_ME" localSheetId="2">#REF!</definedName>
    <definedName name="G_ME" localSheetId="1">#REF!</definedName>
    <definedName name="G_ME">#REF!</definedName>
    <definedName name="g_탩Y" localSheetId="2">#REF!</definedName>
    <definedName name="g_탩Y" localSheetId="1">#REF!</definedName>
    <definedName name="g_탩Y">#REF!</definedName>
    <definedName name="Ga" localSheetId="1">#REF!</definedName>
    <definedName name="Ga">#REF!</definedName>
    <definedName name="gachblock">#REF!</definedName>
    <definedName name="gachchongtron" localSheetId="0">#REF!</definedName>
    <definedName name="gachchongtron" localSheetId="5">#REF!</definedName>
    <definedName name="gachchongtron" localSheetId="2">#REF!</definedName>
    <definedName name="gachchongtron" localSheetId="1">#REF!</definedName>
    <definedName name="gachchongtron">#REF!</definedName>
    <definedName name="gachlanem" localSheetId="0">#REF!</definedName>
    <definedName name="gachlanem" localSheetId="5">#REF!</definedName>
    <definedName name="gachlanem" localSheetId="2">#REF!</definedName>
    <definedName name="gachlanem" localSheetId="1">#REF!</definedName>
    <definedName name="gachlanem">#REF!</definedName>
    <definedName name="GAL" hidden="1">#REF!</definedName>
    <definedName name="gap" localSheetId="2">#REF!,#REF!,#REF!,#REF!,#REF!,#REF!,#REF!,#REF!,#REF!,#REF!,#REF!,#REF!,#REF!,#REF!,#REF!,#REF!,#REF!,#REF!,#REF!,#REF!,#REF!,#REF!,#REF!,#REF!,#REF!,#REF!,#REF!</definedName>
    <definedName name="gap" localSheetId="1">#REF!,#REF!,#REF!,#REF!,#REF!,#REF!,#REF!,#REF!,#REF!,#REF!,#REF!,#REF!,#REF!,#REF!,#REF!,#REF!,#REF!,#REF!,#REF!,#REF!,#REF!,#REF!,#REF!,#REF!,#REF!,#REF!,#REF!</definedName>
    <definedName name="gap">#REF!,#REF!,#REF!,#REF!,#REF!,#REF!,#REF!,#REF!,#REF!,#REF!,#REF!,#REF!,#REF!,#REF!,#REF!,#REF!,#REF!,#REF!,#REF!,#REF!,#REF!,#REF!,#REF!,#REF!,#REF!,#REF!,#REF!</definedName>
    <definedName name="gas" localSheetId="6">#REF!</definedName>
    <definedName name="gas" localSheetId="0">#REF!</definedName>
    <definedName name="gas" localSheetId="5">#REF!</definedName>
    <definedName name="gas" localSheetId="2">#REF!</definedName>
    <definedName name="gas" localSheetId="1">#REF!</definedName>
    <definedName name="gas">#REF!</definedName>
    <definedName name="gasf" hidden="1">#REF!</definedName>
    <definedName name="Gb" localSheetId="1">#REF!</definedName>
    <definedName name="Gb">#REF!</definedName>
    <definedName name="gbergreger">#REF!</definedName>
    <definedName name="gc">#REF!</definedName>
    <definedName name="GC_CT1">#REF!</definedName>
    <definedName name="gchi" localSheetId="6">#REF!</definedName>
    <definedName name="gchi" localSheetId="0">#REF!</definedName>
    <definedName name="gchi" localSheetId="5">#REF!</definedName>
    <definedName name="gchi" localSheetId="2">#REF!</definedName>
    <definedName name="gchi" localSheetId="1">#REF!</definedName>
    <definedName name="gchi">#REF!</definedName>
    <definedName name="gcm" localSheetId="1">#REF!</definedName>
    <definedName name="gcm">#REF!</definedName>
    <definedName name="gd" localSheetId="0">#REF!</definedName>
    <definedName name="gd" localSheetId="5">#REF!</definedName>
    <definedName name="gd" localSheetId="2">#REF!</definedName>
    <definedName name="gd" localSheetId="1">#REF!</definedName>
    <definedName name="gd">#REF!</definedName>
    <definedName name="GDDCLTDZ22" localSheetId="0">#REF!</definedName>
    <definedName name="GDDCLTDZ22" localSheetId="5">#REF!</definedName>
    <definedName name="GDDCLTDZ22" localSheetId="2">#REF!</definedName>
    <definedName name="GDDCLTDZ22" localSheetId="1">#REF!</definedName>
    <definedName name="GDDCLTDZ22">#REF!</definedName>
    <definedName name="gdf">#REF!</definedName>
    <definedName name="GDFGSDGDFGDFGDFG" localSheetId="6" hidden="1">{#N/A,#N/A,FALSE,"단축1";#N/A,#N/A,FALSE,"단축2";#N/A,#N/A,FALSE,"단축3";#N/A,#N/A,FALSE,"장축";#N/A,#N/A,FALSE,"4WD"}</definedName>
    <definedName name="GDFGSDGDFGDFGDFG" localSheetId="2" hidden="1">{#N/A,#N/A,FALSE,"단축1";#N/A,#N/A,FALSE,"단축2";#N/A,#N/A,FALSE,"단축3";#N/A,#N/A,FALSE,"장축";#N/A,#N/A,FALSE,"4WD"}</definedName>
    <definedName name="GDFGSDGDFGDFGDFG" localSheetId="1" hidden="1">{#N/A,#N/A,FALSE,"단축1";#N/A,#N/A,FALSE,"단축2";#N/A,#N/A,FALSE,"단축3";#N/A,#N/A,FALSE,"장축";#N/A,#N/A,FALSE,"4WD"}</definedName>
    <definedName name="GDFGSDGDFGDFGDFG" hidden="1">{#N/A,#N/A,FALSE,"단축1";#N/A,#N/A,FALSE,"단축2";#N/A,#N/A,FALSE,"단축3";#N/A,#N/A,FALSE,"장축";#N/A,#N/A,FALSE,"4WD"}</definedName>
    <definedName name="gdgd">#REF!</definedName>
    <definedName name="gdgdfgfdhgfjgh" localSheetId="1" hidden="1">#REF!</definedName>
    <definedName name="gdgdfgfdhgfjgh" hidden="1">#REF!</definedName>
    <definedName name="gdgdgdfh">#REF!</definedName>
    <definedName name="gdgfdgdhhgfhhghf" hidden="1">#REF!</definedName>
    <definedName name="GDHKFGK" localSheetId="6">{"th152.xls"}</definedName>
    <definedName name="GDHKFGK" localSheetId="0">{"th152.xls"}</definedName>
    <definedName name="GDHKFGK" localSheetId="5">{"th152.xls"}</definedName>
    <definedName name="GDHKFGK" localSheetId="2">{"th152.xls"}</definedName>
    <definedName name="GDHKFGK" localSheetId="1">{"th152.xls"}</definedName>
    <definedName name="GDHKFGK" localSheetId="3">{"th152.xls"}</definedName>
    <definedName name="GDHKFGK" localSheetId="4">{"th152.xls"}</definedName>
    <definedName name="GDHKFGK">{"th152.xls"}</definedName>
    <definedName name="GDS" localSheetId="6" hidden="1">{"'Sheet1'!$L$16"}</definedName>
    <definedName name="GDS" localSheetId="0" hidden="1">{"'Sheet1'!$L$16"}</definedName>
    <definedName name="GDS" localSheetId="5" hidden="1">{"'Sheet1'!$L$16"}</definedName>
    <definedName name="GDS" localSheetId="2" hidden="1">{"'Sheet1'!$L$16"}</definedName>
    <definedName name="GDS" localSheetId="1" hidden="1">{"'Sheet1'!$L$16"}</definedName>
    <definedName name="GDS" localSheetId="3" hidden="1">{"'Sheet1'!$L$16"}</definedName>
    <definedName name="GDS" localSheetId="4" hidden="1">{"'Sheet1'!$L$16"}</definedName>
    <definedName name="GDS" hidden="1">{"'Sheet1'!$L$16"}</definedName>
    <definedName name="gdsryhdfufu" localSheetId="6" hidden="1">{#N/A,#N/A,FALSE,"인원";#N/A,#N/A,FALSE,"비용2";#N/A,#N/A,FALSE,"비용1";#N/A,#N/A,FALSE,"비용";#N/A,#N/A,FALSE,"보증2";#N/A,#N/A,FALSE,"보증1";#N/A,#N/A,FALSE,"보증";#N/A,#N/A,FALSE,"손익1";#N/A,#N/A,FALSE,"손익";#N/A,#N/A,FALSE,"부서별매출";#N/A,#N/A,FALSE,"매출"}</definedName>
    <definedName name="gdsryhdfufu" localSheetId="2" hidden="1">{#N/A,#N/A,FALSE,"인원";#N/A,#N/A,FALSE,"비용2";#N/A,#N/A,FALSE,"비용1";#N/A,#N/A,FALSE,"비용";#N/A,#N/A,FALSE,"보증2";#N/A,#N/A,FALSE,"보증1";#N/A,#N/A,FALSE,"보증";#N/A,#N/A,FALSE,"손익1";#N/A,#N/A,FALSE,"손익";#N/A,#N/A,FALSE,"부서별매출";#N/A,#N/A,FALSE,"매출"}</definedName>
    <definedName name="gdsryhdfufu" localSheetId="1" hidden="1">{#N/A,#N/A,FALSE,"인원";#N/A,#N/A,FALSE,"비용2";#N/A,#N/A,FALSE,"비용1";#N/A,#N/A,FALSE,"비용";#N/A,#N/A,FALSE,"보증2";#N/A,#N/A,FALSE,"보증1";#N/A,#N/A,FALSE,"보증";#N/A,#N/A,FALSE,"손익1";#N/A,#N/A,FALSE,"손익";#N/A,#N/A,FALSE,"부서별매출";#N/A,#N/A,FALSE,"매출"}</definedName>
    <definedName name="gdsryhdfufu" hidden="1">{#N/A,#N/A,FALSE,"인원";#N/A,#N/A,FALSE,"비용2";#N/A,#N/A,FALSE,"비용1";#N/A,#N/A,FALSE,"비용";#N/A,#N/A,FALSE,"보증2";#N/A,#N/A,FALSE,"보증1";#N/A,#N/A,FALSE,"보증";#N/A,#N/A,FALSE,"손익1";#N/A,#N/A,FALSE,"손익";#N/A,#N/A,FALSE,"부서별매출";#N/A,#N/A,FALSE,"매출"}</definedName>
    <definedName name="geff" localSheetId="0">#REF!</definedName>
    <definedName name="geff" localSheetId="5">#REF!</definedName>
    <definedName name="geff" localSheetId="2">#REF!</definedName>
    <definedName name="geff" localSheetId="1">#REF!</definedName>
    <definedName name="geff">#REF!</definedName>
    <definedName name="GELALL" localSheetId="6">'BAN LUONG TAU'!GELALL</definedName>
    <definedName name="GELALL">#N/A</definedName>
    <definedName name="GELALL전장2" localSheetId="6">'BAN LUONG TAU'!GELALL전장2</definedName>
    <definedName name="GELALL전장2">#N/A</definedName>
    <definedName name="GER" localSheetId="6">'BAN LUONG TAU'!GER</definedName>
    <definedName name="GER">#N/A</definedName>
    <definedName name="gerghreger">#REF!</definedName>
    <definedName name="gerrgehgregr">#REF!</definedName>
    <definedName name="GER전장" localSheetId="6">'BAN LUONG TAU'!GER전장</definedName>
    <definedName name="GER전장">#N/A</definedName>
    <definedName name="GEWH" localSheetId="6" hidden="1">{"'Sheet1'!$L$16"}</definedName>
    <definedName name="GEWH" localSheetId="2" hidden="1">{"'Sheet1'!$L$16"}</definedName>
    <definedName name="GEWH" localSheetId="1" hidden="1">{"'Sheet1'!$L$16"}</definedName>
    <definedName name="GEWH" localSheetId="3" hidden="1">{"'Sheet1'!$L$16"}</definedName>
    <definedName name="GEWH" hidden="1">{"'Sheet1'!$L$16"}</definedName>
    <definedName name="gfdg" localSheetId="6" hidden="1">{#N/A,#N/A,FALSE,"단축1";#N/A,#N/A,FALSE,"단축2";#N/A,#N/A,FALSE,"단축3";#N/A,#N/A,FALSE,"장축";#N/A,#N/A,FALSE,"4WD"}</definedName>
    <definedName name="gfdg" localSheetId="2" hidden="1">{#N/A,#N/A,FALSE,"단축1";#N/A,#N/A,FALSE,"단축2";#N/A,#N/A,FALSE,"단축3";#N/A,#N/A,FALSE,"장축";#N/A,#N/A,FALSE,"4WD"}</definedName>
    <definedName name="gfdg" localSheetId="1" hidden="1">{#N/A,#N/A,FALSE,"단축1";#N/A,#N/A,FALSE,"단축2";#N/A,#N/A,FALSE,"단축3";#N/A,#N/A,FALSE,"장축";#N/A,#N/A,FALSE,"4WD"}</definedName>
    <definedName name="gfdg" hidden="1">{#N/A,#N/A,FALSE,"단축1";#N/A,#N/A,FALSE,"단축2";#N/A,#N/A,FALSE,"단축3";#N/A,#N/A,FALSE,"장축";#N/A,#N/A,FALSE,"4WD"}</definedName>
    <definedName name="GFDGDFGDF" localSheetId="6" hidden="1">{#N/A,#N/A,FALSE,"단축1";#N/A,#N/A,FALSE,"단축2";#N/A,#N/A,FALSE,"단축3";#N/A,#N/A,FALSE,"장축";#N/A,#N/A,FALSE,"4WD"}</definedName>
    <definedName name="GFDGDFGDF" localSheetId="2" hidden="1">{#N/A,#N/A,FALSE,"단축1";#N/A,#N/A,FALSE,"단축2";#N/A,#N/A,FALSE,"단축3";#N/A,#N/A,FALSE,"장축";#N/A,#N/A,FALSE,"4WD"}</definedName>
    <definedName name="GFDGDFGDF" localSheetId="1"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localSheetId="6" hidden="1">[3]CAUDIT!#REF!</definedName>
    <definedName name="gfdgsdfgsdf" hidden="1">#REF!</definedName>
    <definedName name="GFDS" localSheetId="6" hidden="1">{#N/A,#N/A,FALSE,"단축1";#N/A,#N/A,FALSE,"단축2";#N/A,#N/A,FALSE,"단축3";#N/A,#N/A,FALSE,"장축";#N/A,#N/A,FALSE,"4WD"}</definedName>
    <definedName name="GFDS" localSheetId="0" hidden="1">{#N/A,#N/A,FALSE,"단축1";#N/A,#N/A,FALSE,"단축2";#N/A,#N/A,FALSE,"단축3";#N/A,#N/A,FALSE,"장축";#N/A,#N/A,FALSE,"4WD"}</definedName>
    <definedName name="GFDS" localSheetId="5" hidden="1">{#N/A,#N/A,FALSE,"단축1";#N/A,#N/A,FALSE,"단축2";#N/A,#N/A,FALSE,"단축3";#N/A,#N/A,FALSE,"장축";#N/A,#N/A,FALSE,"4WD"}</definedName>
    <definedName name="GFDS" localSheetId="2" hidden="1">{#N/A,#N/A,FALSE,"단축1";#N/A,#N/A,FALSE,"단축2";#N/A,#N/A,FALSE,"단축3";#N/A,#N/A,FALSE,"장축";#N/A,#N/A,FALSE,"4WD"}</definedName>
    <definedName name="GFDS" localSheetId="1" hidden="1">{#N/A,#N/A,FALSE,"단축1";#N/A,#N/A,FALSE,"단축2";#N/A,#N/A,FALSE,"단축3";#N/A,#N/A,FALSE,"장축";#N/A,#N/A,FALSE,"4WD"}</definedName>
    <definedName name="GFDS" localSheetId="3" hidden="1">{#N/A,#N/A,FALSE,"단축1";#N/A,#N/A,FALSE,"단축2";#N/A,#N/A,FALSE,"단축3";#N/A,#N/A,FALSE,"장축";#N/A,#N/A,FALSE,"4WD"}</definedName>
    <definedName name="GFDS" localSheetId="4" hidden="1">{#N/A,#N/A,FALSE,"단축1";#N/A,#N/A,FALSE,"단축2";#N/A,#N/A,FALSE,"단축3";#N/A,#N/A,FALSE,"장축";#N/A,#N/A,FALSE,"4WD"}</definedName>
    <definedName name="GFDS" hidden="1">{#N/A,#N/A,FALSE,"단축1";#N/A,#N/A,FALSE,"단축2";#N/A,#N/A,FALSE,"단축3";#N/A,#N/A,FALSE,"장축";#N/A,#N/A,FALSE,"4WD"}</definedName>
    <definedName name="gfege" localSheetId="6" hidden="1">{"'Sheet1'!$L$16"}</definedName>
    <definedName name="gfege" localSheetId="2" hidden="1">{"'Sheet1'!$L$16"}</definedName>
    <definedName name="gfege" localSheetId="1" hidden="1">{"'Sheet1'!$L$16"}</definedName>
    <definedName name="gfege" localSheetId="3" hidden="1">{"'Sheet1'!$L$16"}</definedName>
    <definedName name="gfege" hidden="1">{"'Sheet1'!$L$16"}</definedName>
    <definedName name="gfggdfd" localSheetId="6" hidden="1">{"'Sheet1'!$L$16"}</definedName>
    <definedName name="gfggdfd" localSheetId="5" hidden="1">{"'Sheet1'!$L$16"}</definedName>
    <definedName name="gfggdfd" localSheetId="2" hidden="1">{"'Sheet1'!$L$16"}</definedName>
    <definedName name="gfggdfd" localSheetId="1" hidden="1">{"'Sheet1'!$L$16"}</definedName>
    <definedName name="gfggdfd" localSheetId="3" hidden="1">{"'Sheet1'!$L$16"}</definedName>
    <definedName name="gfggdfd" hidden="1">{"'Sheet1'!$L$16"}</definedName>
    <definedName name="gfgxf" hidden="1">#REF!</definedName>
    <definedName name="gfhg">#REF!</definedName>
    <definedName name="gfsdghsh" hidden="1">#REF!</definedName>
    <definedName name="GFST04">#REF!</definedName>
    <definedName name="GG" localSheetId="1">#REF!</definedName>
    <definedName name="GG">#REF!</definedName>
    <definedName name="gga">#REF!</definedName>
    <definedName name="ggfdgggfgfgfdg" hidden="1">#REF!</definedName>
    <definedName name="GGFFPL">#REF!</definedName>
    <definedName name="ggfs" localSheetId="1" hidden="1">#REF!</definedName>
    <definedName name="ggfs" hidden="1">#REF!</definedName>
    <definedName name="GGG" localSheetId="1">#REF!</definedName>
    <definedName name="GGG">#REF!</definedName>
    <definedName name="gggfdgh" localSheetId="1" hidden="1">#REF!</definedName>
    <definedName name="gggfdgh" hidden="1">#REF!</definedName>
    <definedName name="GGGG" localSheetId="1" hidden="1">#REF!</definedName>
    <definedName name="GGGG" hidden="1">#REF!</definedName>
    <definedName name="GGGGG" localSheetId="1" hidden="1">#REF!</definedName>
    <definedName name="GGGGG" hidden="1">#REF!</definedName>
    <definedName name="gggggg" localSheetId="1">#REF!</definedName>
    <definedName name="gggggg">#REF!</definedName>
    <definedName name="GGGGGGGG" localSheetId="2">#REF!,#REF!,#REF!</definedName>
    <definedName name="GGGGGGGG" localSheetId="1">#REF!,#REF!,#REF!</definedName>
    <definedName name="GGGGGGGG" localSheetId="3">#REF!,#REF!,#REF!</definedName>
    <definedName name="GGGGGGGG">#REF!,#REF!,#REF!</definedName>
    <definedName name="GGH">14</definedName>
    <definedName name="gh" localSheetId="5" hidden="1">#REF!</definedName>
    <definedName name="gh" localSheetId="2" hidden="1">#REF!</definedName>
    <definedName name="gh" localSheetId="1" hidden="1">#REF!</definedName>
    <definedName name="gh" localSheetId="4" hidden="1">#REF!</definedName>
    <definedName name="gh" hidden="1">#REF!</definedName>
    <definedName name="ghgfhgfhtg" localSheetId="6" hidden="1">{#N/A,#N/A,FALSE,"기초2"}</definedName>
    <definedName name="ghgfhgfhtg" localSheetId="2" hidden="1">{#N/A,#N/A,FALSE,"기초2"}</definedName>
    <definedName name="ghgfhgfhtg" localSheetId="1" hidden="1">{#N/A,#N/A,FALSE,"기초2"}</definedName>
    <definedName name="ghgfhgfhtg" hidden="1">{#N/A,#N/A,FALSE,"기초2"}</definedName>
    <definedName name="GHHHHH" localSheetId="1">#REF!</definedName>
    <definedName name="GHHHHH">#REF!</definedName>
    <definedName name="ghip" localSheetId="2">#REF!</definedName>
    <definedName name="ghip" localSheetId="1">#REF!</definedName>
    <definedName name="ghip">#REF!</definedName>
    <definedName name="ghj">#REF!</definedName>
    <definedName name="GHJGH" localSheetId="1">#REF!</definedName>
    <definedName name="GHJGH">#REF!</definedName>
    <definedName name="ghjhgj" localSheetId="6" hidden="1">{"'Sheet1'!$L$16"}</definedName>
    <definedName name="ghjhgj" localSheetId="2" hidden="1">{"'Sheet1'!$L$16"}</definedName>
    <definedName name="ghjhgj" localSheetId="1" hidden="1">{"'Sheet1'!$L$16"}</definedName>
    <definedName name="ghjhgj" hidden="1">{"'Sheet1'!$L$16"}</definedName>
    <definedName name="GHLDML" localSheetId="6" hidden="1">{#N/A,#N/A,FALSE,"품의서";#N/A,#N/A,FALSE,"전제";#N/A,#N/A,FALSE,"총손";#N/A,#N/A,FALSE,"손익"}</definedName>
    <definedName name="GHLDML" localSheetId="2" hidden="1">{#N/A,#N/A,FALSE,"품의서";#N/A,#N/A,FALSE,"전제";#N/A,#N/A,FALSE,"총손";#N/A,#N/A,FALSE,"손익"}</definedName>
    <definedName name="GHLDML" localSheetId="1" hidden="1">{#N/A,#N/A,FALSE,"품의서";#N/A,#N/A,FALSE,"전제";#N/A,#N/A,FALSE,"총손";#N/A,#N/A,FALSE,"손익"}</definedName>
    <definedName name="GHLDML" hidden="1">{#N/A,#N/A,FALSE,"품의서";#N/A,#N/A,FALSE,"전제";#N/A,#N/A,FALSE,"총손";#N/A,#N/A,FALSE,"손익"}</definedName>
    <definedName name="GHUTGHF" localSheetId="6" hidden="1">{#N/A,#N/A,FALSE,"96 3월물량표";#N/A,#N/A,FALSE,"96 4월물량표";#N/A,#N/A,FALSE,"96 5월물량표"}</definedName>
    <definedName name="GHUTGHF" localSheetId="2" hidden="1">{#N/A,#N/A,FALSE,"96 3월물량표";#N/A,#N/A,FALSE,"96 4월물량표";#N/A,#N/A,FALSE,"96 5월물량표"}</definedName>
    <definedName name="GHUTGHF" localSheetId="1" hidden="1">{#N/A,#N/A,FALSE,"96 3월물량표";#N/A,#N/A,FALSE,"96 4월물량표";#N/A,#N/A,FALSE,"96 5월물량표"}</definedName>
    <definedName name="GHUTGHF" hidden="1">{#N/A,#N/A,FALSE,"96 3월물량표";#N/A,#N/A,FALSE,"96 4월물량표";#N/A,#N/A,FALSE,"96 5월물량표"}</definedName>
    <definedName name="gia">#REF!</definedName>
    <definedName name="Gia_CT" localSheetId="1">#REF!</definedName>
    <definedName name="Gia_CT">#REF!</definedName>
    <definedName name="Gia_tien" localSheetId="0">#REF!</definedName>
    <definedName name="Gia_tien" localSheetId="5">#REF!</definedName>
    <definedName name="Gia_tien" localSheetId="2">#REF!</definedName>
    <definedName name="Gia_tien" localSheetId="1">#REF!</definedName>
    <definedName name="Gia_tien">#REF!</definedName>
    <definedName name="gia_tien_BTN" localSheetId="0">#REF!</definedName>
    <definedName name="gia_tien_BTN" localSheetId="5">#REF!</definedName>
    <definedName name="gia_tien_BTN" localSheetId="2">#REF!</definedName>
    <definedName name="gia_tien_BTN" localSheetId="1">#REF!</definedName>
    <definedName name="gia_tien_BTN">#REF!</definedName>
    <definedName name="Gia_VLXD" localSheetId="0">#REF!</definedName>
    <definedName name="Gia_VLXD" localSheetId="5">#REF!</definedName>
    <definedName name="Gia_VLXD" localSheetId="2">#REF!</definedName>
    <definedName name="Gia_VLXD" localSheetId="1">#REF!</definedName>
    <definedName name="Gia_VLXD">#REF!</definedName>
    <definedName name="Gia_VT" localSheetId="1">#REF!</definedName>
    <definedName name="Gia_VT">#REF!</definedName>
    <definedName name="giang">#REF!</definedName>
    <definedName name="giatricongviec">#REF!</definedName>
    <definedName name="GIAVLIEUTN" localSheetId="1">#REF!</definedName>
    <definedName name="GIAVLIEUTN">#REF!</definedName>
    <definedName name="GIAVON">#REF!</definedName>
    <definedName name="GiaVtu" localSheetId="1">#REF!</definedName>
    <definedName name="GiaVtu">#REF!</definedName>
    <definedName name="gielau">#REF!</definedName>
    <definedName name="Giocong" localSheetId="0">#REF!</definedName>
    <definedName name="Giocong" localSheetId="5">#REF!</definedName>
    <definedName name="Giocong" localSheetId="2">#REF!</definedName>
    <definedName name="Giocong" localSheetId="1">#REF!</definedName>
    <definedName name="Giocong">#REF!</definedName>
    <definedName name="giotuoi" localSheetId="1">#REF!</definedName>
    <definedName name="giotuoi">#REF!</definedName>
    <definedName name="gipa5">#N/A</definedName>
    <definedName name="gis" localSheetId="1">#REF!</definedName>
    <definedName name="gis">#REF!</definedName>
    <definedName name="gis150room" localSheetId="1">#REF!</definedName>
    <definedName name="gis150room">#REF!</definedName>
    <definedName name="GJ" localSheetId="1">#REF!</definedName>
    <definedName name="GJ">#REF!</definedName>
    <definedName name="GJGK" localSheetId="6" hidden="1">{#N/A,#N/A,FALSE,"표지";#N/A,#N/A,FALSE,"전제";#N/A,#N/A,FALSE,"손익-자 (2)";#N/A,#N/A,FALSE,"손익-자";#N/A,#N/A,FALSE,"손익-마 (2)";#N/A,#N/A,FALSE,"손익-마";#N/A,#N/A,FALSE,"총손최종"}</definedName>
    <definedName name="GJGK" localSheetId="2" hidden="1">{#N/A,#N/A,FALSE,"표지";#N/A,#N/A,FALSE,"전제";#N/A,#N/A,FALSE,"손익-자 (2)";#N/A,#N/A,FALSE,"손익-자";#N/A,#N/A,FALSE,"손익-마 (2)";#N/A,#N/A,FALSE,"손익-마";#N/A,#N/A,FALSE,"총손최종"}</definedName>
    <definedName name="GJGK" localSheetId="1"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kjl" localSheetId="1" hidden="1">#REF!</definedName>
    <definedName name="gjkjl" hidden="1">#REF!</definedName>
    <definedName name="gl3p" localSheetId="6">#REF!</definedName>
    <definedName name="gl3p" localSheetId="0">#REF!</definedName>
    <definedName name="gl3p" localSheetId="5">#REF!</definedName>
    <definedName name="gl3p" localSheetId="2">#REF!</definedName>
    <definedName name="gl3p" localSheetId="1">#REF!</definedName>
    <definedName name="gl3p">#REF!</definedName>
    <definedName name="Glazing" localSheetId="1">#REF!</definedName>
    <definedName name="Glazing">#REF!</definedName>
    <definedName name="gld" localSheetId="0">#REF!</definedName>
    <definedName name="gld" localSheetId="5">#REF!</definedName>
    <definedName name="gld" localSheetId="2">#REF!</definedName>
    <definedName name="gld" localSheetId="1">#REF!</definedName>
    <definedName name="gld">#REF!</definedName>
    <definedName name="GLS">#N/A</definedName>
    <definedName name="GM">#REF!</definedName>
    <definedName name="gnc" localSheetId="1">#REF!</definedName>
    <definedName name="gnc">#REF!</definedName>
    <definedName name="GNPP_MB" localSheetId="5">#REF!</definedName>
    <definedName name="GNPP_MB" localSheetId="2">#REF!</definedName>
    <definedName name="GNPP_MB" localSheetId="1">#REF!</definedName>
    <definedName name="GNPP_MB">#REF!</definedName>
    <definedName name="GNPP_NB" localSheetId="5">#REF!</definedName>
    <definedName name="GNPP_NB" localSheetId="2">#REF!</definedName>
    <definedName name="GNPP_NB" localSheetId="1">#REF!</definedName>
    <definedName name="GNPP_NB">#REF!</definedName>
    <definedName name="GoBack">#REF!</definedName>
    <definedName name="Goc32x3" localSheetId="0">#REF!</definedName>
    <definedName name="Goc32x3" localSheetId="5">#REF!</definedName>
    <definedName name="Goc32x3" localSheetId="2">#REF!</definedName>
    <definedName name="Goc32x3" localSheetId="1">#REF!</definedName>
    <definedName name="Goc32x3">#REF!</definedName>
    <definedName name="Goc35x3" localSheetId="0">#REF!</definedName>
    <definedName name="Goc35x3" localSheetId="5">#REF!</definedName>
    <definedName name="Goc35x3" localSheetId="2">#REF!</definedName>
    <definedName name="Goc35x3" localSheetId="1">#REF!</definedName>
    <definedName name="Goc35x3">#REF!</definedName>
    <definedName name="Goc40x4" localSheetId="0">#REF!</definedName>
    <definedName name="Goc40x4" localSheetId="5">#REF!</definedName>
    <definedName name="Goc40x4" localSheetId="2">#REF!</definedName>
    <definedName name="Goc40x4" localSheetId="1">#REF!</definedName>
    <definedName name="Goc40x4" localSheetId="4">#REF!</definedName>
    <definedName name="Goc40x4">#REF!</definedName>
    <definedName name="Goc45x4" localSheetId="0">#REF!</definedName>
    <definedName name="Goc45x4" localSheetId="5">#REF!</definedName>
    <definedName name="Goc45x4" localSheetId="2">#REF!</definedName>
    <definedName name="Goc45x4" localSheetId="1">#REF!</definedName>
    <definedName name="Goc45x4" localSheetId="4">#REF!</definedName>
    <definedName name="Goc45x4">#REF!</definedName>
    <definedName name="Goc50x5" localSheetId="0">#REF!</definedName>
    <definedName name="Goc50x5" localSheetId="5">#REF!</definedName>
    <definedName name="Goc50x5" localSheetId="2">#REF!</definedName>
    <definedName name="Goc50x5" localSheetId="1">#REF!</definedName>
    <definedName name="Goc50x5" localSheetId="4">#REF!</definedName>
    <definedName name="Goc50x5">#REF!</definedName>
    <definedName name="Goc63x6" localSheetId="0">#REF!</definedName>
    <definedName name="Goc63x6" localSheetId="5">#REF!</definedName>
    <definedName name="Goc63x6" localSheetId="2">#REF!</definedName>
    <definedName name="Goc63x6" localSheetId="1">#REF!</definedName>
    <definedName name="Goc63x6" localSheetId="4">#REF!</definedName>
    <definedName name="Goc63x6">#REF!</definedName>
    <definedName name="Goc75x6" localSheetId="0">#REF!</definedName>
    <definedName name="Goc75x6" localSheetId="5">#REF!</definedName>
    <definedName name="Goc75x6" localSheetId="2">#REF!</definedName>
    <definedName name="Goc75x6" localSheetId="1">#REF!</definedName>
    <definedName name="Goc75x6" localSheetId="4">#REF!</definedName>
    <definedName name="Goc75x6">#REF!</definedName>
    <definedName name="GOVAP1" localSheetId="0">#REF!</definedName>
    <definedName name="GOVAP1" localSheetId="5">#REF!</definedName>
    <definedName name="GOVAP1" localSheetId="2">#REF!</definedName>
    <definedName name="GOVAP1" localSheetId="1">#REF!</definedName>
    <definedName name="GOVAP1" localSheetId="4">#REF!</definedName>
    <definedName name="GOVAP1">#REF!</definedName>
    <definedName name="GOVAP2" localSheetId="0">#REF!</definedName>
    <definedName name="GOVAP2" localSheetId="5">#REF!</definedName>
    <definedName name="GOVAP2" localSheetId="2">#REF!</definedName>
    <definedName name="GOVAP2" localSheetId="1">#REF!</definedName>
    <definedName name="GOVAP2" localSheetId="4">#REF!</definedName>
    <definedName name="GOVAP2">#REF!</definedName>
    <definedName name="GPE" localSheetId="6">IF(DATEDIF(Chinh_ngay,TODAY(),"y")=0,DATEDIF(Chinh_ngay,TODAY(),"m"),12+INT(DATEDIF(#REF!,TODAY(),"y")/5))</definedName>
    <definedName name="GPE" localSheetId="2">IF(DATEDIF('ngung viec'!Chinh_ngay,TODAY(),"y")=0,DATEDIF('ngung viec'!Chinh_ngay,TODAY(),"m"),12+INT(DATEDIF(#REF!,TODAY(),"y")/5))</definedName>
    <definedName name="GPE" localSheetId="1">IF(DATEDIF('TAM UNG'!Chinh_ngay,TODAY(),"y")=0,DATEDIF('TAM UNG'!Chinh_ngay,TODAY(),"m"),12+INT(DATEDIF(#REF!,TODAY(),"y")/5))</definedName>
    <definedName name="GPE" localSheetId="3">IF(DATEDIF(Chinh_ngay,TODAY(),"y")=0,DATEDIF(Chinh_ngay,TODAY(),"m"),12+INT(DATEDIF(#REF!,TODAY(),"y")/5))</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 localSheetId="6">#REF!</definedName>
    <definedName name="gs" localSheetId="0">#REF!</definedName>
    <definedName name="gs" localSheetId="5">#REF!</definedName>
    <definedName name="gs" localSheetId="2">#REF!</definedName>
    <definedName name="gs" localSheetId="1">#REF!</definedName>
    <definedName name="gs" localSheetId="4">#REF!</definedName>
    <definedName name="gs">#REF!</definedName>
    <definedName name="GSDGSDFGD" localSheetId="6" hidden="1">{#N/A,#N/A,FALSE,"인원";#N/A,#N/A,FALSE,"비용2";#N/A,#N/A,FALSE,"비용1";#N/A,#N/A,FALSE,"비용";#N/A,#N/A,FALSE,"보증2";#N/A,#N/A,FALSE,"보증1";#N/A,#N/A,FALSE,"보증";#N/A,#N/A,FALSE,"손익1";#N/A,#N/A,FALSE,"손익";#N/A,#N/A,FALSE,"부서별매출";#N/A,#N/A,FALSE,"매출"}</definedName>
    <definedName name="GSDGSDFGD" localSheetId="2" hidden="1">{#N/A,#N/A,FALSE,"인원";#N/A,#N/A,FALSE,"비용2";#N/A,#N/A,FALSE,"비용1";#N/A,#N/A,FALSE,"비용";#N/A,#N/A,FALSE,"보증2";#N/A,#N/A,FALSE,"보증1";#N/A,#N/A,FALSE,"보증";#N/A,#N/A,FALSE,"손익1";#N/A,#N/A,FALSE,"손익";#N/A,#N/A,FALSE,"부서별매출";#N/A,#N/A,FALSE,"매출"}</definedName>
    <definedName name="GSDGSDFGD" localSheetId="1" hidden="1">{#N/A,#N/A,FALSE,"인원";#N/A,#N/A,FALSE,"비용2";#N/A,#N/A,FALSE,"비용1";#N/A,#N/A,FALSE,"비용";#N/A,#N/A,FALSE,"보증2";#N/A,#N/A,FALSE,"보증1";#N/A,#N/A,FALSE,"보증";#N/A,#N/A,FALSE,"손익1";#N/A,#N/A,FALSE,"손익";#N/A,#N/A,FALSE,"부서별매출";#N/A,#N/A,FALSE,"매출"}</definedName>
    <definedName name="GSDGSDFGD" hidden="1">{#N/A,#N/A,FALSE,"인원";#N/A,#N/A,FALSE,"비용2";#N/A,#N/A,FALSE,"비용1";#N/A,#N/A,FALSE,"비용";#N/A,#N/A,FALSE,"보증2";#N/A,#N/A,FALSE,"보증1";#N/A,#N/A,FALSE,"보증";#N/A,#N/A,FALSE,"손익1";#N/A,#N/A,FALSE,"손익";#N/A,#N/A,FALSE,"부서별매출";#N/A,#N/A,FALSE,"매출"}</definedName>
    <definedName name="GSTC" localSheetId="1">#REF!</definedName>
    <definedName name="GSTC">#REF!</definedName>
    <definedName name="GT" localSheetId="1">#REF!</definedName>
    <definedName name="GT">#REF!</definedName>
    <definedName name="gtc" localSheetId="6">#REF!</definedName>
    <definedName name="gtc" localSheetId="0">#REF!</definedName>
    <definedName name="gtc" localSheetId="5">#REF!</definedName>
    <definedName name="gtc" localSheetId="2">#REF!</definedName>
    <definedName name="gtc" localSheetId="1">#REF!</definedName>
    <definedName name="gtc" localSheetId="4">#REF!</definedName>
    <definedName name="gtc">#REF!</definedName>
    <definedName name="GTDTCTANG_HT_NC_BD" localSheetId="1">#REF!</definedName>
    <definedName name="GTDTCTANG_HT_NC_BD">#REF!</definedName>
    <definedName name="GTDTCTANG_HT_NC_KT" localSheetId="1">#REF!</definedName>
    <definedName name="GTDTCTANG_HT_NC_KT">#REF!</definedName>
    <definedName name="GTDTCTANG_HT_VL_BD" localSheetId="1">#REF!</definedName>
    <definedName name="GTDTCTANG_HT_VL_BD">#REF!</definedName>
    <definedName name="GTDTCTANG_HT_VL_KT" localSheetId="1">#REF!</definedName>
    <definedName name="GTDTCTANG_HT_VL_KT">#REF!</definedName>
    <definedName name="GTDTCTANG_NC_BD" localSheetId="1">#REF!</definedName>
    <definedName name="GTDTCTANG_NC_BD">#REF!</definedName>
    <definedName name="GTDTCTANG_NC_KT" localSheetId="1">#REF!</definedName>
    <definedName name="GTDTCTANG_NC_KT">#REF!</definedName>
    <definedName name="GTDTCTANG_VL_BD" localSheetId="1">#REF!</definedName>
    <definedName name="GTDTCTANG_VL_BD">#REF!</definedName>
    <definedName name="GTDTCTANG_VL_KT" localSheetId="1">#REF!</definedName>
    <definedName name="GTDTCTANG_VL_KT">#REF!</definedName>
    <definedName name="GTOTAL" localSheetId="6" hidden="1">{"'Sheet1'!$L$16"}</definedName>
    <definedName name="GTOTAL" localSheetId="2" hidden="1">{"'Sheet1'!$L$16"}</definedName>
    <definedName name="GTOTAL" localSheetId="1" hidden="1">{"'Sheet1'!$L$16"}</definedName>
    <definedName name="GTOTAL" hidden="1">{"'Sheet1'!$L$16"}</definedName>
    <definedName name="GTRI" localSheetId="1">#REF!</definedName>
    <definedName name="GTRI">#REF!</definedName>
    <definedName name="GTXL" localSheetId="0">#REF!</definedName>
    <definedName name="GTXL" localSheetId="5">#REF!</definedName>
    <definedName name="GTXL" localSheetId="2">#REF!</definedName>
    <definedName name="GTXL" localSheetId="1">#REF!</definedName>
    <definedName name="GTXL" localSheetId="4">#REF!</definedName>
    <definedName name="GTXL">#REF!</definedName>
    <definedName name="GU" localSheetId="6" hidden="1">{"'Sheet1'!$L$16"}</definedName>
    <definedName name="GU" localSheetId="5" hidden="1">{"'Sheet1'!$L$16"}</definedName>
    <definedName name="GU" localSheetId="2" hidden="1">{"'Sheet1'!$L$16"}</definedName>
    <definedName name="GU" localSheetId="1" hidden="1">{"'Sheet1'!$L$16"}</definedName>
    <definedName name="GU" localSheetId="3" hidden="1">{"'Sheet1'!$L$16"}</definedName>
    <definedName name="GU" localSheetId="4" hidden="1">{"'Sheet1'!$L$16"}</definedName>
    <definedName name="GU" hidden="1">{"'Sheet1'!$L$16"}</definedName>
    <definedName name="gua" localSheetId="6">{"th152.xls"}</definedName>
    <definedName name="gua" localSheetId="2">{"th152.xls"}</definedName>
    <definedName name="gua" localSheetId="1">{"th152.xls"}</definedName>
    <definedName name="gua" localSheetId="3">{"th152.xls"}</definedName>
    <definedName name="gua">{"th152.xls"}</definedName>
    <definedName name="GƯD" localSheetId="6" hidden="1">{"'Sheet1'!$L$16"}</definedName>
    <definedName name="GƯD" localSheetId="0" hidden="1">{"'Sheet1'!$L$16"}</definedName>
    <definedName name="GƯD" localSheetId="5" hidden="1">{"'Sheet1'!$L$16"}</definedName>
    <definedName name="GƯD" localSheetId="2" hidden="1">{"'Sheet1'!$L$16"}</definedName>
    <definedName name="GƯD" localSheetId="1" hidden="1">{"'Sheet1'!$L$16"}</definedName>
    <definedName name="GƯD" localSheetId="3" hidden="1">{"'Sheet1'!$L$16"}</definedName>
    <definedName name="GƯD" localSheetId="4" hidden="1">{"'Sheet1'!$L$16"}</definedName>
    <definedName name="GƯD" hidden="1">{"'Sheet1'!$L$16"}</definedName>
    <definedName name="GUHGKJK">#REF!</definedName>
    <definedName name="guxrtu">#REF!</definedName>
    <definedName name="gvggvyu" localSheetId="6">{"th152.xls"}</definedName>
    <definedName name="gvggvyu" localSheetId="2">{"th152.xls"}</definedName>
    <definedName name="gvggvyu" localSheetId="1">{"th152.xls"}</definedName>
    <definedName name="gvggvyu" localSheetId="3">{"th152.xls"}</definedName>
    <definedName name="gvggvyu">{"th152.xls"}</definedName>
    <definedName name="gvk">#REF!</definedName>
    <definedName name="gvl">#REF!</definedName>
    <definedName name="gvt" localSheetId="1">#REF!</definedName>
    <definedName name="gvt">#REF!</definedName>
    <definedName name="gXM">1700</definedName>
    <definedName name="gyu" localSheetId="6" hidden="1">{#N/A,#N/A,FALSE,"Chi tiÆt"}</definedName>
    <definedName name="gyu" localSheetId="0" hidden="1">{#N/A,#N/A,FALSE,"Chi tiÆt"}</definedName>
    <definedName name="gyu" localSheetId="5" hidden="1">{#N/A,#N/A,FALSE,"Chi tiÆt"}</definedName>
    <definedName name="gyu" localSheetId="2" hidden="1">{#N/A,#N/A,FALSE,"Chi tiÆt"}</definedName>
    <definedName name="gyu" localSheetId="1" hidden="1">{#N/A,#N/A,FALSE,"Chi tiÆt"}</definedName>
    <definedName name="gyu" localSheetId="3" hidden="1">{#N/A,#N/A,FALSE,"Chi tiÆt"}</definedName>
    <definedName name="gyu" localSheetId="4" hidden="1">{#N/A,#N/A,FALSE,"Chi tiÆt"}</definedName>
    <definedName name="gyu" hidden="1">{#N/A,#N/A,FALSE,"Chi tiÆt"}</definedName>
    <definedName name="h" localSheetId="6" hidden="1">{"'Sheet1'!$L$16"}</definedName>
    <definedName name="h" localSheetId="0" hidden="1">{"'Sheet1'!$L$16"}</definedName>
    <definedName name="h" localSheetId="5" hidden="1">{"'Sheet1'!$L$16"}</definedName>
    <definedName name="h" localSheetId="2" hidden="1">{"'Sheet1'!$L$16"}</definedName>
    <definedName name="h" localSheetId="1" hidden="1">{"'Sheet1'!$L$16"}</definedName>
    <definedName name="h" localSheetId="3" hidden="1">{"'Sheet1'!$L$16"}</definedName>
    <definedName name="h" localSheetId="4" hidden="1">{"'Sheet1'!$L$16"}</definedName>
    <definedName name="h" hidden="1">{"'Sheet1'!$L$16"}</definedName>
    <definedName name="H.">#REF!</definedName>
    <definedName name="h...Cçt_thÏp">#N/A</definedName>
    <definedName name="h...Gia_cäng_làõp_dæûng_vaì_thaïo_dåí_cäúp_pha">#N/A</definedName>
    <definedName name="H.4">#REF!</definedName>
    <definedName name="H.5" localSheetId="1">#REF!</definedName>
    <definedName name="H.5">#REF!</definedName>
    <definedName name="H.6" localSheetId="1">#REF!</definedName>
    <definedName name="H.6">#REF!</definedName>
    <definedName name="H.7" localSheetId="1">#REF!</definedName>
    <definedName name="H.7">#REF!</definedName>
    <definedName name="h.8" localSheetId="1">#REF!</definedName>
    <definedName name="h.8">#REF!</definedName>
    <definedName name="h.9" localSheetId="1">#REF!</definedName>
    <definedName name="h.9">#REF!</definedName>
    <definedName name="H_ng_mòc_cáng_trÖnh" localSheetId="1">#REF!</definedName>
    <definedName name="H_ng_mòc_cáng_trÖnh">#REF!</definedName>
    <definedName name="H_THUCHTHH" localSheetId="1">#REF!</definedName>
    <definedName name="H_THUCHTHH">#REF!</definedName>
    <definedName name="H_THUCTT" localSheetId="1">#REF!</definedName>
    <definedName name="H_THUCTT">#REF!</definedName>
    <definedName name="h_xoa" localSheetId="6" hidden="1">{"'Sheet1'!$L$16"}</definedName>
    <definedName name="h_xoa" localSheetId="2" hidden="1">{"'Sheet1'!$L$16"}</definedName>
    <definedName name="h_xoa" localSheetId="1" hidden="1">{"'Sheet1'!$L$16"}</definedName>
    <definedName name="h_xoa" hidden="1">{"'Sheet1'!$L$16"}</definedName>
    <definedName name="h_xoa2" localSheetId="6" hidden="1">{"'Sheet1'!$L$16"}</definedName>
    <definedName name="h_xoa2" localSheetId="2" hidden="1">{"'Sheet1'!$L$16"}</definedName>
    <definedName name="h_xoa2" localSheetId="1" hidden="1">{"'Sheet1'!$L$16"}</definedName>
    <definedName name="h_xoa2" hidden="1">{"'Sheet1'!$L$16"}</definedName>
    <definedName name="H11A01K" localSheetId="1">#REF!</definedName>
    <definedName name="H11A01K">#REF!</definedName>
    <definedName name="h7.5">#N/A</definedName>
    <definedName name="h8.5">#N/A</definedName>
    <definedName name="ha" localSheetId="6">#REF!</definedName>
    <definedName name="ha" localSheetId="0">#REF!</definedName>
    <definedName name="ha" localSheetId="5">#REF!</definedName>
    <definedName name="ha" localSheetId="2">#REF!</definedName>
    <definedName name="ha" localSheetId="1">#REF!</definedName>
    <definedName name="ha" localSheetId="4">#REF!</definedName>
    <definedName name="ha">#REF!</definedName>
    <definedName name="hai" hidden="1">#REF!</definedName>
    <definedName name="hall1" localSheetId="1">#REF!</definedName>
    <definedName name="hall1">#REF!</definedName>
    <definedName name="hall2" localSheetId="1">#REF!</definedName>
    <definedName name="hall2">#REF!</definedName>
    <definedName name="han">#REF!</definedName>
    <definedName name="hang" localSheetId="2">#REF!</definedName>
    <definedName name="hang" localSheetId="1">#REF!</definedName>
    <definedName name="hang">#REF!</definedName>
    <definedName name="hanh" localSheetId="6" hidden="1">{"'Sheet1'!$L$16"}</definedName>
    <definedName name="hanh" localSheetId="5" hidden="1">{"'Sheet1'!$L$16"}</definedName>
    <definedName name="hanh" localSheetId="2" hidden="1">{"'Sheet1'!$L$16"}</definedName>
    <definedName name="hanh" localSheetId="1" hidden="1">{"'Sheet1'!$L$16"}</definedName>
    <definedName name="hanh" localSheetId="3" hidden="1">{"'Sheet1'!$L$16"}</definedName>
    <definedName name="hanh" localSheetId="4" hidden="1">{"'Sheet1'!$L$16"}</definedName>
    <definedName name="hanh" hidden="1">{"'Sheet1'!$L$16"}</definedName>
    <definedName name="hanh.excel" hidden="1">#REF!</definedName>
    <definedName name="hanoi" localSheetId="1">#REF!</definedName>
    <definedName name="hanoi">#REF!</definedName>
    <definedName name="HapCKVA" localSheetId="1">#REF!</definedName>
    <definedName name="HapCKVA">#REF!</definedName>
    <definedName name="HapCKvar" localSheetId="1">#REF!</definedName>
    <definedName name="HapCKvar">#REF!</definedName>
    <definedName name="HapCKW" localSheetId="1">#REF!</definedName>
    <definedName name="HapCKW">#REF!</definedName>
    <definedName name="HapIKVA" localSheetId="1">#REF!</definedName>
    <definedName name="HapIKVA">#REF!</definedName>
    <definedName name="HapIKvar" localSheetId="1">#REF!</definedName>
    <definedName name="HapIKvar">#REF!</definedName>
    <definedName name="HapIKW" localSheetId="1">#REF!</definedName>
    <definedName name="HapIKW">#REF!</definedName>
    <definedName name="HapKVA" localSheetId="1">#REF!</definedName>
    <definedName name="HapKVA">#REF!</definedName>
    <definedName name="HapSKVA" localSheetId="1">#REF!</definedName>
    <definedName name="HapSKVA">#REF!</definedName>
    <definedName name="HapSKW" localSheetId="1">#REF!</definedName>
    <definedName name="HapSKW">#REF!</definedName>
    <definedName name="HbHcOnOff" localSheetId="1">#REF!</definedName>
    <definedName name="HbHcOnOff">#REF!</definedName>
    <definedName name="HBTFF" localSheetId="1">#REF!</definedName>
    <definedName name="HBTFF">#REF!</definedName>
    <definedName name="hc" localSheetId="0">#REF!</definedName>
    <definedName name="hc" localSheetId="5">#REF!</definedName>
    <definedName name="hc" localSheetId="2">#REF!</definedName>
    <definedName name="hc" localSheetId="1">#REF!</definedName>
    <definedName name="hc" localSheetId="4">#REF!</definedName>
    <definedName name="hc">#REF!</definedName>
    <definedName name="HChong" localSheetId="1">#REF!</definedName>
    <definedName name="HChong">#REF!</definedName>
    <definedName name="HCM" localSheetId="0">#REF!</definedName>
    <definedName name="HCM" localSheetId="5">#REF!</definedName>
    <definedName name="HCM" localSheetId="2">#REF!</definedName>
    <definedName name="HCM" localSheetId="1">#REF!</definedName>
    <definedName name="HCM" localSheetId="4">#REF!</definedName>
    <definedName name="HCM">#REF!</definedName>
    <definedName name="hd" localSheetId="1">#REF!</definedName>
    <definedName name="hd">#REF!</definedName>
    <definedName name="hdfdfkdkgk">#REF!</definedName>
    <definedName name="hdhdh" localSheetId="6">_a1O,_a2O,_a3O</definedName>
    <definedName name="hdhdh" localSheetId="2">'ngung viec'!_a1O,'ngung viec'!_a2O,'ngung viec'!_a3O</definedName>
    <definedName name="hdhdh" localSheetId="1">'TAM UNG'!_a1O,'TAM UNG'!_a2O,'TAM UNG'!_a3O</definedName>
    <definedName name="hdhdh" localSheetId="3">_a1O,_a2O,_a3O</definedName>
    <definedName name="hdhdh">_a1O,_a2O,_a3O</definedName>
    <definedName name="Heä_soá_laép_xaø_H">1.7</definedName>
    <definedName name="heä_soá_sình_laày" localSheetId="6">#REF!</definedName>
    <definedName name="heä_soá_sình_laày" localSheetId="0">#REF!</definedName>
    <definedName name="heä_soá_sình_laày" localSheetId="5">#REF!</definedName>
    <definedName name="heä_soá_sình_laày" localSheetId="2">#REF!</definedName>
    <definedName name="heä_soá_sình_laày" localSheetId="1">#REF!</definedName>
    <definedName name="heä_soá_sình_laày" localSheetId="4">#REF!</definedName>
    <definedName name="heä_soá_sình_laày">#REF!</definedName>
    <definedName name="Height">30</definedName>
    <definedName name="Hello" localSheetId="2">#REF!</definedName>
    <definedName name="Hello" localSheetId="1">#REF!</definedName>
    <definedName name="Hello">#REF!</definedName>
    <definedName name="Hepafil">#REF!</definedName>
    <definedName name="heso" localSheetId="0">#REF!</definedName>
    <definedName name="heso" localSheetId="5">#REF!</definedName>
    <definedName name="heso" localSheetId="2">#REF!</definedName>
    <definedName name="heso" localSheetId="1">#REF!</definedName>
    <definedName name="heso" localSheetId="4">#REF!</definedName>
    <definedName name="heso">#REF!</definedName>
    <definedName name="hfdgsdtygtytjhg" localSheetId="6" hidden="1">{#N/A,#N/A,FALSE,"종합";#N/A,#N/A,FALSE,"계획1";#N/A,#N/A,FALSE,"계획2";#N/A,#N/A,FALSE,"관리";#N/A,#N/A,FALSE,"시간";#N/A,#N/A,FALSE,"세부";#N/A,#N/A,FALSE,"산출";#N/A,#N/A,FALSE,"근거1";#N/A,#N/A,FALSE,"근거2";#N/A,#N/A,FALSE,"일정"}</definedName>
    <definedName name="hfdgsdtygtytjhg" localSheetId="2" hidden="1">{#N/A,#N/A,FALSE,"종합";#N/A,#N/A,FALSE,"계획1";#N/A,#N/A,FALSE,"계획2";#N/A,#N/A,FALSE,"관리";#N/A,#N/A,FALSE,"시간";#N/A,#N/A,FALSE,"세부";#N/A,#N/A,FALSE,"산출";#N/A,#N/A,FALSE,"근거1";#N/A,#N/A,FALSE,"근거2";#N/A,#N/A,FALSE,"일정"}</definedName>
    <definedName name="hfdgsdtygtytjhg" localSheetId="1" hidden="1">{#N/A,#N/A,FALSE,"종합";#N/A,#N/A,FALSE,"계획1";#N/A,#N/A,FALSE,"계획2";#N/A,#N/A,FALSE,"관리";#N/A,#N/A,FALSE,"시간";#N/A,#N/A,FALSE,"세부";#N/A,#N/A,FALSE,"산출";#N/A,#N/A,FALSE,"근거1";#N/A,#N/A,FALSE,"근거2";#N/A,#N/A,FALSE,"일정"}</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 localSheetId="1">#REF!</definedName>
    <definedName name="HFFTRB">#REF!</definedName>
    <definedName name="HFFTSF" localSheetId="1">#REF!</definedName>
    <definedName name="HFFTSF">#REF!</definedName>
    <definedName name="hfgdas" hidden="1">#REF!</definedName>
    <definedName name="hg" localSheetId="1">#REF!</definedName>
    <definedName name="hg">#REF!</definedName>
    <definedName name="hgf" hidden="1">#REF!</definedName>
    <definedName name="hgfhgfhgfhgf" hidden="1">#REF!</definedName>
    <definedName name="HGFHHHHHHHHHJ">#N/A</definedName>
    <definedName name="hgg">#REF!</definedName>
    <definedName name="HGGH">#REF!</definedName>
    <definedName name="HGHB" localSheetId="6">{"th152.xls"}</definedName>
    <definedName name="HGHB" localSheetId="0">{"th152.xls"}</definedName>
    <definedName name="HGHB" localSheetId="5">{"th152.xls"}</definedName>
    <definedName name="HGHB" localSheetId="2">{"th152.xls"}</definedName>
    <definedName name="HGHB" localSheetId="1">{"th152.xls"}</definedName>
    <definedName name="HGHB" localSheetId="3">{"th152.xls"}</definedName>
    <definedName name="HGHB" localSheetId="4">{"th152.xls"}</definedName>
    <definedName name="HGHB">{"th152.xls"}</definedName>
    <definedName name="HGHB_1">NA()</definedName>
    <definedName name="HGHGHG">#N/A</definedName>
    <definedName name="hghjfghf" hidden="1">#REF!</definedName>
    <definedName name="hgjifjg" localSheetId="6" hidden="1">{"'Sheet1'!$L$16"}</definedName>
    <definedName name="hgjifjg" localSheetId="5" hidden="1">{"'Sheet1'!$L$16"}</definedName>
    <definedName name="hgjifjg" localSheetId="2" hidden="1">{"'Sheet1'!$L$16"}</definedName>
    <definedName name="hgjifjg" localSheetId="1" hidden="1">{"'Sheet1'!$L$16"}</definedName>
    <definedName name="hgjifjg" localSheetId="3" hidden="1">{"'Sheet1'!$L$16"}</definedName>
    <definedName name="hgjifjg" localSheetId="4" hidden="1">{"'Sheet1'!$L$16"}</definedName>
    <definedName name="hgjifjg" hidden="1">{"'Sheet1'!$L$16"}</definedName>
    <definedName name="hgk">#REF!</definedName>
    <definedName name="HGLTB">#REF!</definedName>
    <definedName name="hgrg">#REF!</definedName>
    <definedName name="hgt">#REF!</definedName>
    <definedName name="hh" localSheetId="6" hidden="1">{"'Sheet1'!$L$16"}</definedName>
    <definedName name="hh" localSheetId="2" hidden="1">{"'Sheet1'!$L$16"}</definedName>
    <definedName name="hh" localSheetId="1" hidden="1">{"'Sheet1'!$L$16"}</definedName>
    <definedName name="hh" localSheetId="3" hidden="1">{"'Sheet1'!$L$16"}</definedName>
    <definedName name="hh" hidden="1">{"'Sheet1'!$L$16"}</definedName>
    <definedName name="hhfdhh" localSheetId="6" hidden="1">{#N/A,#N/A,FALSE,"기초1"}</definedName>
    <definedName name="hhfdhh" localSheetId="2" hidden="1">{#N/A,#N/A,FALSE,"기초1"}</definedName>
    <definedName name="hhfdhh" localSheetId="1" hidden="1">{#N/A,#N/A,FALSE,"기초1"}</definedName>
    <definedName name="hhfdhh" hidden="1">{#N/A,#N/A,FALSE,"기초1"}</definedName>
    <definedName name="hhg" localSheetId="6">#N/A</definedName>
    <definedName name="hhg" localSheetId="2">#N/A</definedName>
    <definedName name="hhg" localSheetId="1">_a1Z,_a2Z,_a3Z</definedName>
    <definedName name="hhg">_a1Z,_a2Z,_a3Z</definedName>
    <definedName name="hhgfhghhghg" localSheetId="6" hidden="1">{#N/A,#N/A,FALSE,"단축1";#N/A,#N/A,FALSE,"단축2";#N/A,#N/A,FALSE,"단축3";#N/A,#N/A,FALSE,"장축";#N/A,#N/A,FALSE,"4WD"}</definedName>
    <definedName name="hhgfhghhghg" localSheetId="2" hidden="1">{#N/A,#N/A,FALSE,"단축1";#N/A,#N/A,FALSE,"단축2";#N/A,#N/A,FALSE,"단축3";#N/A,#N/A,FALSE,"장축";#N/A,#N/A,FALSE,"4WD"}</definedName>
    <definedName name="hhgfhghhghg" localSheetId="1" hidden="1">{#N/A,#N/A,FALSE,"단축1";#N/A,#N/A,FALSE,"단축2";#N/A,#N/A,FALSE,"단축3";#N/A,#N/A,FALSE,"장축";#N/A,#N/A,FALSE,"4WD"}</definedName>
    <definedName name="hhgfhghhghg" hidden="1">{#N/A,#N/A,FALSE,"단축1";#N/A,#N/A,FALSE,"단축2";#N/A,#N/A,FALSE,"단축3";#N/A,#N/A,FALSE,"장축";#N/A,#N/A,FALSE,"4WD"}</definedName>
    <definedName name="HHH" localSheetId="2">#REF!,#REF!,#REF!</definedName>
    <definedName name="HHH" localSheetId="1">#REF!,#REF!,#REF!</definedName>
    <definedName name="HHH">#REF!,#REF!,#REF!</definedName>
    <definedName name="hhhh" localSheetId="6" hidden="1">{"'Sheet1'!$L$16"}</definedName>
    <definedName name="hhhh" localSheetId="5" hidden="1">{"'Sheet1'!$L$16"}</definedName>
    <definedName name="hhhh" localSheetId="2" hidden="1">{"'Sheet1'!$L$16"}</definedName>
    <definedName name="hhhh" localSheetId="1" hidden="1">{"'Sheet1'!$L$16"}</definedName>
    <definedName name="hhhh" localSheetId="3" hidden="1">{"'Sheet1'!$L$16"}</definedName>
    <definedName name="hhhh" localSheetId="4" hidden="1">{"'Sheet1'!$L$16"}</definedName>
    <definedName name="hhhh" hidden="1">{"'Sheet1'!$L$16"}</definedName>
    <definedName name="hhhhh" localSheetId="6" hidden="1">{#N/A,#N/A,FALSE,"사업"}</definedName>
    <definedName name="hhhhh" localSheetId="2" hidden="1">{#N/A,#N/A,FALSE,"사업"}</definedName>
    <definedName name="hhhhh" localSheetId="1" hidden="1">{#N/A,#N/A,FALSE,"사업"}</definedName>
    <definedName name="hhhhh" localSheetId="3" hidden="1">{#N/A,#N/A,FALSE,"사업"}</definedName>
    <definedName name="hhhhh" hidden="1">{#N/A,#N/A,FALSE,"사업"}</definedName>
    <definedName name="hhhhhh" localSheetId="6" hidden="1">{#N/A,#N/A,FALSE,"단축1";#N/A,#N/A,FALSE,"단축2";#N/A,#N/A,FALSE,"단축3";#N/A,#N/A,FALSE,"장축";#N/A,#N/A,FALSE,"4WD"}</definedName>
    <definedName name="hhhhhh" localSheetId="2" hidden="1">{#N/A,#N/A,FALSE,"단축1";#N/A,#N/A,FALSE,"단축2";#N/A,#N/A,FALSE,"단축3";#N/A,#N/A,FALSE,"장축";#N/A,#N/A,FALSE,"4WD"}</definedName>
    <definedName name="hhhhhh" localSheetId="1" hidden="1">{#N/A,#N/A,FALSE,"단축1";#N/A,#N/A,FALSE,"단축2";#N/A,#N/A,FALSE,"단축3";#N/A,#N/A,FALSE,"장축";#N/A,#N/A,FALSE,"4WD"}</definedName>
    <definedName name="hhhhhh" localSheetId="3" hidden="1">{#N/A,#N/A,FALSE,"단축1";#N/A,#N/A,FALSE,"단축2";#N/A,#N/A,FALSE,"단축3";#N/A,#N/A,FALSE,"장축";#N/A,#N/A,FALSE,"4WD"}</definedName>
    <definedName name="hhhhhh" hidden="1">{#N/A,#N/A,FALSE,"단축1";#N/A,#N/A,FALSE,"단축2";#N/A,#N/A,FALSE,"단축3";#N/A,#N/A,FALSE,"장축";#N/A,#N/A,FALSE,"4WD"}</definedName>
    <definedName name="hhhhhhh" localSheetId="6" hidden="1">{#N/A,#N/A,FALSE,"인원";#N/A,#N/A,FALSE,"비용2";#N/A,#N/A,FALSE,"비용1";#N/A,#N/A,FALSE,"비용";#N/A,#N/A,FALSE,"보증2";#N/A,#N/A,FALSE,"보증1";#N/A,#N/A,FALSE,"보증";#N/A,#N/A,FALSE,"손익1";#N/A,#N/A,FALSE,"손익";#N/A,#N/A,FALSE,"부서별매출";#N/A,#N/A,FALSE,"매출"}</definedName>
    <definedName name="hhhhhhh" localSheetId="2" hidden="1">{#N/A,#N/A,FALSE,"인원";#N/A,#N/A,FALSE,"비용2";#N/A,#N/A,FALSE,"비용1";#N/A,#N/A,FALSE,"비용";#N/A,#N/A,FALSE,"보증2";#N/A,#N/A,FALSE,"보증1";#N/A,#N/A,FALSE,"보증";#N/A,#N/A,FALSE,"손익1";#N/A,#N/A,FALSE,"손익";#N/A,#N/A,FALSE,"부서별매출";#N/A,#N/A,FALSE,"매출"}</definedName>
    <definedName name="hhhhhhh" localSheetId="1" hidden="1">{#N/A,#N/A,FALSE,"인원";#N/A,#N/A,FALSE,"비용2";#N/A,#N/A,FALSE,"비용1";#N/A,#N/A,FALSE,"비용";#N/A,#N/A,FALSE,"보증2";#N/A,#N/A,FALSE,"보증1";#N/A,#N/A,FALSE,"보증";#N/A,#N/A,FALSE,"손익1";#N/A,#N/A,FALSE,"손익";#N/A,#N/A,FALSE,"부서별매출";#N/A,#N/A,FALSE,"매출"}</definedName>
    <definedName name="hhhhhhh" localSheetId="3" hidden="1">{#N/A,#N/A,FALSE,"인원";#N/A,#N/A,FALSE,"비용2";#N/A,#N/A,FALSE,"비용1";#N/A,#N/A,FALSE,"비용";#N/A,#N/A,FALSE,"보증2";#N/A,#N/A,FALSE,"보증1";#N/A,#N/A,FALSE,"보증";#N/A,#N/A,FALSE,"손익1";#N/A,#N/A,FALSE,"손익";#N/A,#N/A,FALSE,"부서별매출";#N/A,#N/A,FALSE,"매출"}</definedName>
    <definedName name="hhhhhhh" hidden="1">{#N/A,#N/A,FALSE,"인원";#N/A,#N/A,FALSE,"비용2";#N/A,#N/A,FALSE,"비용1";#N/A,#N/A,FALSE,"비용";#N/A,#N/A,FALSE,"보증2";#N/A,#N/A,FALSE,"보증1";#N/A,#N/A,FALSE,"보증";#N/A,#N/A,FALSE,"손익1";#N/A,#N/A,FALSE,"손익";#N/A,#N/A,FALSE,"부서별매출";#N/A,#N/A,FALSE,"매출"}</definedName>
    <definedName name="HHHHHHHHHH" localSheetId="6" hidden="1">{#N/A,#N/A,FALSE,"단축1";#N/A,#N/A,FALSE,"단축2";#N/A,#N/A,FALSE,"단축3";#N/A,#N/A,FALSE,"장축";#N/A,#N/A,FALSE,"4WD"}</definedName>
    <definedName name="HHHHHHHHHH" localSheetId="0" hidden="1">{#N/A,#N/A,FALSE,"단축1";#N/A,#N/A,FALSE,"단축2";#N/A,#N/A,FALSE,"단축3";#N/A,#N/A,FALSE,"장축";#N/A,#N/A,FALSE,"4WD"}</definedName>
    <definedName name="HHHHHHHHHH" localSheetId="5" hidden="1">{#N/A,#N/A,FALSE,"단축1";#N/A,#N/A,FALSE,"단축2";#N/A,#N/A,FALSE,"단축3";#N/A,#N/A,FALSE,"장축";#N/A,#N/A,FALSE,"4WD"}</definedName>
    <definedName name="HHHHHHHHHH" localSheetId="2" hidden="1">{#N/A,#N/A,FALSE,"단축1";#N/A,#N/A,FALSE,"단축2";#N/A,#N/A,FALSE,"단축3";#N/A,#N/A,FALSE,"장축";#N/A,#N/A,FALSE,"4WD"}</definedName>
    <definedName name="HHHHHHHHHH" localSheetId="1" hidden="1">{#N/A,#N/A,FALSE,"단축1";#N/A,#N/A,FALSE,"단축2";#N/A,#N/A,FALSE,"단축3";#N/A,#N/A,FALSE,"장축";#N/A,#N/A,FALSE,"4WD"}</definedName>
    <definedName name="HHHHHHHHHH" localSheetId="3" hidden="1">{#N/A,#N/A,FALSE,"단축1";#N/A,#N/A,FALSE,"단축2";#N/A,#N/A,FALSE,"단축3";#N/A,#N/A,FALSE,"장축";#N/A,#N/A,FALSE,"4WD"}</definedName>
    <definedName name="HHHHHHHHHH" localSheetId="4" hidden="1">{#N/A,#N/A,FALSE,"단축1";#N/A,#N/A,FALSE,"단축2";#N/A,#N/A,FALSE,"단축3";#N/A,#N/A,FALSE,"장축";#N/A,#N/A,FALSE,"4WD"}</definedName>
    <definedName name="HHHHHHHHHH" hidden="1">{#N/A,#N/A,FALSE,"단축1";#N/A,#N/A,FALSE,"단축2";#N/A,#N/A,FALSE,"단축3";#N/A,#N/A,FALSE,"장축";#N/A,#N/A,FALSE,"4WD"}</definedName>
    <definedName name="hhhhhhhhhhhhhhhhhhhhh" localSheetId="6" hidden="1">{"'Sheet1'!$L$16"}</definedName>
    <definedName name="hhhhhhhhhhhhhhhhhhhhh" localSheetId="2" hidden="1">{"'Sheet1'!$L$16"}</definedName>
    <definedName name="hhhhhhhhhhhhhhhhhhhhh" localSheetId="1" hidden="1">{"'Sheet1'!$L$16"}</definedName>
    <definedName name="hhhhhhhhhhhhhhhhhhhhh" hidden="1">{"'Sheet1'!$L$16"}</definedName>
    <definedName name="hhsc">#REF!</definedName>
    <definedName name="hhtd" localSheetId="1">#REF!</definedName>
    <definedName name="hhtd">#REF!</definedName>
    <definedName name="HHTT" localSheetId="1">#REF!</definedName>
    <definedName name="HHTT">#REF!</definedName>
    <definedName name="HI" localSheetId="6" hidden="1">{"'Sheet1'!$L$16"}</definedName>
    <definedName name="HI" localSheetId="5" hidden="1">{"'Sheet1'!$L$16"}</definedName>
    <definedName name="HI" localSheetId="2" hidden="1">{"'Sheet1'!$L$16"}</definedName>
    <definedName name="HI" localSheetId="1" hidden="1">{"'Sheet1'!$L$16"}</definedName>
    <definedName name="HI" localSheetId="3" hidden="1">{"'Sheet1'!$L$16"}</definedName>
    <definedName name="HI" localSheetId="4" hidden="1">{"'Sheet1'!$L$16"}</definedName>
    <definedName name="HI" hidden="1">{"'Sheet1'!$L$16"}</definedName>
    <definedName name="HiddenRows" localSheetId="6" hidden="1">#REF!</definedName>
    <definedName name="HiddenRows" localSheetId="0" hidden="1">#REF!</definedName>
    <definedName name="HiddenRows" localSheetId="5" hidden="1">#REF!</definedName>
    <definedName name="HiddenRows" localSheetId="2" hidden="1">#REF!</definedName>
    <definedName name="HiddenRows" localSheetId="1" hidden="1">#REF!</definedName>
    <definedName name="HiddenRows" localSheetId="4" hidden="1">#REF!</definedName>
    <definedName name="HiddenRows" hidden="1">#REF!</definedName>
    <definedName name="HiddenRowssss" hidden="1">#REF!</definedName>
    <definedName name="hien" localSheetId="0">#REF!</definedName>
    <definedName name="hien" localSheetId="5">#REF!</definedName>
    <definedName name="hien" localSheetId="2">#REF!</definedName>
    <definedName name="hien" localSheetId="1">#REF!</definedName>
    <definedName name="hien" localSheetId="4">#REF!</definedName>
    <definedName name="hien">#REF!</definedName>
    <definedName name="hieu" localSheetId="6" hidden="1">{"'Sheet1'!$L$16"}</definedName>
    <definedName name="hieu" localSheetId="2" hidden="1">{"'Sheet1'!$L$16"}</definedName>
    <definedName name="hieu" localSheetId="1" hidden="1">{"'Sheet1'!$L$16"}</definedName>
    <definedName name="hieu" hidden="1">{"'Sheet1'!$L$16"}</definedName>
    <definedName name="Hinh_thuc">#REF!</definedName>
    <definedName name="hjhj" localSheetId="6">{"th152.xls"}</definedName>
    <definedName name="hjhj" localSheetId="2">{"th152.xls"}</definedName>
    <definedName name="hjhj" localSheetId="1">{"th152.xls"}</definedName>
    <definedName name="hjhj" localSheetId="3">{"th152.xls"}</definedName>
    <definedName name="hjhj">{"th152.xls"}</definedName>
    <definedName name="HJHKJK" hidden="1">#REF!</definedName>
    <definedName name="hjjkl" localSheetId="6" hidden="1">{"'Sheet1'!$L$16"}</definedName>
    <definedName name="hjjkl" localSheetId="2" hidden="1">{"'Sheet1'!$L$16"}</definedName>
    <definedName name="hjjkl" localSheetId="1" hidden="1">{"'Sheet1'!$L$16"}</definedName>
    <definedName name="hjjkl" localSheetId="3" hidden="1">{"'Sheet1'!$L$16"}</definedName>
    <definedName name="hjjkl" hidden="1">{"'Sheet1'!$L$16"}</definedName>
    <definedName name="hjkghkhg">#REF!</definedName>
    <definedName name="hkjghkhg">#REF!</definedName>
    <definedName name="hkjghkhgk">#REF!</definedName>
    <definedName name="hkjgkjghkighkig">#REF!</definedName>
    <definedName name="hklhj" localSheetId="6" hidden="1">{"'Sheet1'!$L$16"}</definedName>
    <definedName name="hklhj" localSheetId="2" hidden="1">{"'Sheet1'!$L$16"}</definedName>
    <definedName name="hklhj" localSheetId="1" hidden="1">{"'Sheet1'!$L$16"}</definedName>
    <definedName name="hklhj" hidden="1">{"'Sheet1'!$L$16"}</definedName>
    <definedName name="HM">#REF!</definedName>
    <definedName name="HMC_COST" localSheetId="1">#REF!</definedName>
    <definedName name="HMC_COST">#REF!</definedName>
    <definedName name="hoc">55000</definedName>
    <definedName name="HOCMON" localSheetId="6">#REF!</definedName>
    <definedName name="HOCMON" localSheetId="0">#REF!</definedName>
    <definedName name="HOCMON" localSheetId="5">#REF!</definedName>
    <definedName name="HOCMON" localSheetId="2">#REF!</definedName>
    <definedName name="HOCMON" localSheetId="1">#REF!</definedName>
    <definedName name="HOCMON" localSheetId="4">#REF!</definedName>
    <definedName name="HOCMON">#REF!</definedName>
    <definedName name="HOME_MANP" localSheetId="6">#REF!</definedName>
    <definedName name="HOME_MANP" localSheetId="0">#REF!</definedName>
    <definedName name="HOME_MANP" localSheetId="5">#REF!</definedName>
    <definedName name="HOME_MANP" localSheetId="2">#REF!</definedName>
    <definedName name="HOME_MANP" localSheetId="1">#REF!</definedName>
    <definedName name="HOME_MANP" localSheetId="4">#REF!</definedName>
    <definedName name="HOME_MANP">#REF!</definedName>
    <definedName name="HOMEOFFICE_COST" localSheetId="6">#REF!</definedName>
    <definedName name="HOMEOFFICE_COST" localSheetId="0">#REF!</definedName>
    <definedName name="HOMEOFFICE_COST" localSheetId="5">#REF!</definedName>
    <definedName name="HOMEOFFICE_COST" localSheetId="2">#REF!</definedName>
    <definedName name="HOMEOFFICE_COST" localSheetId="1">#REF!</definedName>
    <definedName name="HOMEOFFICE_COST" localSheetId="4">#REF!</definedName>
    <definedName name="HOMEOFFICE_COST">#REF!</definedName>
    <definedName name="hong" localSheetId="6">_a1O,_a2O,_a3O</definedName>
    <definedName name="hong" localSheetId="5">_a1O,_a2O,_a3O</definedName>
    <definedName name="hong" localSheetId="2">'ngung viec'!_a1O,'ngung viec'!_a2O,'ngung viec'!_a3O</definedName>
    <definedName name="hong" localSheetId="1">'TAM UNG'!_a1O,'TAM UNG'!_a2O,'TAM UNG'!_a3O</definedName>
    <definedName name="hong" localSheetId="3">_a1O,_a2O,_a3O</definedName>
    <definedName name="hong">_a1O,_a2O,_a3O</definedName>
    <definedName name="hòng" localSheetId="6">_a1Z,_a2Z,_a3Z</definedName>
    <definedName name="hòng" localSheetId="5">_a1Z,_a2Z,_a3Z</definedName>
    <definedName name="hòng" localSheetId="2">'ngung viec'!_a1Z,'ngung viec'!_a2Z,'ngung viec'!_a3Z</definedName>
    <definedName name="hòng" localSheetId="1">'TAM UNG'!_a1Z,'TAM UNG'!_a2Z,'TAM UNG'!_a3Z</definedName>
    <definedName name="hòng" localSheetId="3">_a1Z,_a2Z,_a3Z</definedName>
    <definedName name="hòng">_a1Z,_a2Z,_a3Z</definedName>
    <definedName name="hose" localSheetId="2">#REF!</definedName>
    <definedName name="hose" localSheetId="1">#REF!</definedName>
    <definedName name="hose">#REF!</definedName>
    <definedName name="hoten" localSheetId="0">#REF!</definedName>
    <definedName name="hoten" localSheetId="5">#REF!</definedName>
    <definedName name="hoten" localSheetId="2">#REF!</definedName>
    <definedName name="hoten" localSheetId="1">#REF!</definedName>
    <definedName name="hoten" localSheetId="4">#REF!</definedName>
    <definedName name="hoten">#REF!</definedName>
    <definedName name="Hoü_vaì_tãn" localSheetId="0">#REF!</definedName>
    <definedName name="Hoü_vaì_tãn" localSheetId="5">#REF!</definedName>
    <definedName name="Hoü_vaì_tãn" localSheetId="2">#REF!</definedName>
    <definedName name="Hoü_vaì_tãn" localSheetId="1">#REF!</definedName>
    <definedName name="Hoü_vaì_tãn" localSheetId="4">#REF!</definedName>
    <definedName name="Hoü_vaì_tãn">#REF!</definedName>
    <definedName name="HP" hidden="1">#REF!</definedName>
    <definedName name="HPR" localSheetId="0">#REF!</definedName>
    <definedName name="HPR" localSheetId="5">#REF!</definedName>
    <definedName name="HPR" localSheetId="2">#REF!</definedName>
    <definedName name="HPR" localSheetId="1">#REF!</definedName>
    <definedName name="HPR" localSheetId="4">#REF!</definedName>
    <definedName name="HPR">#REF!</definedName>
    <definedName name="hrtehrdh">#REF!</definedName>
    <definedName name="hrthtrrhrt">#REF!</definedName>
    <definedName name="Hsc" localSheetId="0">#REF!</definedName>
    <definedName name="Hsc" localSheetId="5">#REF!</definedName>
    <definedName name="Hsc" localSheetId="2">#REF!</definedName>
    <definedName name="Hsc" localSheetId="1">#REF!</definedName>
    <definedName name="Hsc" localSheetId="4">#REF!</definedName>
    <definedName name="Hsc">#REF!</definedName>
    <definedName name="HSCPC">#REF!</definedName>
    <definedName name="HSCPCC" localSheetId="1">#REF!</definedName>
    <definedName name="HSCPCC">#REF!</definedName>
    <definedName name="HSCPCD" localSheetId="1">#REF!</definedName>
    <definedName name="HSCPCD">#REF!</definedName>
    <definedName name="hscq" localSheetId="1">#REF!</definedName>
    <definedName name="hscq">#REF!</definedName>
    <definedName name="HSCT3">0.1</definedName>
    <definedName name="hscvcv">#REF!</definedName>
    <definedName name="HSDBGT" localSheetId="1">#REF!</definedName>
    <definedName name="HSDBGT">#REF!</definedName>
    <definedName name="hsdc" localSheetId="0">#REF!</definedName>
    <definedName name="hsdc" localSheetId="5">#REF!</definedName>
    <definedName name="hsdc" localSheetId="2">#REF!</definedName>
    <definedName name="hsdc" localSheetId="1">#REF!</definedName>
    <definedName name="hsdc" localSheetId="4">#REF!</definedName>
    <definedName name="hsdc">#REF!</definedName>
    <definedName name="hsdc1" localSheetId="0">#REF!</definedName>
    <definedName name="hsdc1" localSheetId="5">#REF!</definedName>
    <definedName name="hsdc1" localSheetId="2">#REF!</definedName>
    <definedName name="hsdc1" localSheetId="1">#REF!</definedName>
    <definedName name="hsdc1" localSheetId="4">#REF!</definedName>
    <definedName name="hsdc1">#REF!</definedName>
    <definedName name="HSDN">2.5</definedName>
    <definedName name="HSFTRB">#REF!</definedName>
    <definedName name="HSGG" localSheetId="1">#REF!</definedName>
    <definedName name="HSGG">#REF!</definedName>
    <definedName name="hsh" localSheetId="1">#REF!</definedName>
    <definedName name="hsh">#REF!</definedName>
    <definedName name="HSHH" localSheetId="0">#REF!</definedName>
    <definedName name="HSHH" localSheetId="5">#REF!</definedName>
    <definedName name="HSHH" localSheetId="2">#REF!</definedName>
    <definedName name="HSHH" localSheetId="1">#REF!</definedName>
    <definedName name="HSHH" localSheetId="4">#REF!</definedName>
    <definedName name="HSHH">#REF!</definedName>
    <definedName name="HSHHUT" localSheetId="0">#REF!</definedName>
    <definedName name="HSHHUT" localSheetId="5">#REF!</definedName>
    <definedName name="HSHHUT" localSheetId="2">#REF!</definedName>
    <definedName name="HSHHUT" localSheetId="1">#REF!</definedName>
    <definedName name="HSHHUT" localSheetId="4">#REF!</definedName>
    <definedName name="HSHHUT">#REF!</definedName>
    <definedName name="hsk" localSheetId="0">#REF!</definedName>
    <definedName name="hsk" localSheetId="5">#REF!</definedName>
    <definedName name="hsk" localSheetId="2">#REF!</definedName>
    <definedName name="hsk" localSheetId="1">#REF!</definedName>
    <definedName name="hsk" localSheetId="4">#REF!</definedName>
    <definedName name="hsk">#REF!</definedName>
    <definedName name="hskk1">#REF!</definedName>
    <definedName name="HSKK35" localSheetId="1">#REF!</definedName>
    <definedName name="HSKK35">#REF!</definedName>
    <definedName name="HSKT1" localSheetId="1">#REF!</definedName>
    <definedName name="HSKT1">#REF!</definedName>
    <definedName name="HSKT2" localSheetId="1">#REF!</definedName>
    <definedName name="HSKT2">#REF!</definedName>
    <definedName name="HSLN">#REF!</definedName>
    <definedName name="HSLT" localSheetId="1">#REF!</definedName>
    <definedName name="HSLT">#REF!</definedName>
    <definedName name="HSLX" localSheetId="1">#REF!</definedName>
    <definedName name="HSLX">#REF!</definedName>
    <definedName name="HSLXH">1.7</definedName>
    <definedName name="HSLXP">#REF!</definedName>
    <definedName name="HSSL" localSheetId="0">#REF!</definedName>
    <definedName name="HSSL" localSheetId="5">#REF!</definedName>
    <definedName name="HSSL" localSheetId="2">#REF!</definedName>
    <definedName name="HSSL" localSheetId="1">#REF!</definedName>
    <definedName name="HSSL" localSheetId="4">#REF!</definedName>
    <definedName name="HSSL">#REF!</definedName>
    <definedName name="hßm4" localSheetId="1">#REF!</definedName>
    <definedName name="hßm4">#REF!</definedName>
    <definedName name="hstn" localSheetId="1">#REF!</definedName>
    <definedName name="hstn">#REF!</definedName>
    <definedName name="HSTNDN" localSheetId="1">#REF!</definedName>
    <definedName name="HSTNDN">#REF!</definedName>
    <definedName name="HSVAT" localSheetId="1">#REF!</definedName>
    <definedName name="HSVAT">#REF!</definedName>
    <definedName name="HSVC" localSheetId="1">#REF!</definedName>
    <definedName name="HSVC">#REF!</definedName>
    <definedName name="HSVC1" localSheetId="0">#REF!</definedName>
    <definedName name="HSVC1" localSheetId="5">#REF!</definedName>
    <definedName name="HSVC1" localSheetId="2">#REF!</definedName>
    <definedName name="HSVC1" localSheetId="1">#REF!</definedName>
    <definedName name="HSVC1" localSheetId="4">#REF!</definedName>
    <definedName name="HSVC1">#REF!</definedName>
    <definedName name="HSVC2" localSheetId="0">#REF!</definedName>
    <definedName name="HSVC2" localSheetId="5">#REF!</definedName>
    <definedName name="HSVC2" localSheetId="2">#REF!</definedName>
    <definedName name="HSVC2" localSheetId="1">#REF!</definedName>
    <definedName name="HSVC2" localSheetId="4">#REF!</definedName>
    <definedName name="HSVC2">#REF!</definedName>
    <definedName name="HSVC3" localSheetId="0">#REF!</definedName>
    <definedName name="HSVC3" localSheetId="5">#REF!</definedName>
    <definedName name="HSVC3" localSheetId="2">#REF!</definedName>
    <definedName name="HSVC3" localSheetId="1">#REF!</definedName>
    <definedName name="HSVC3">#REF!</definedName>
    <definedName name="HsVCVLTH">#N/A</definedName>
    <definedName name="HSXM" localSheetId="1">#REF!</definedName>
    <definedName name="HSXM">#REF!</definedName>
    <definedName name="Ht" localSheetId="0">#REF!</definedName>
    <definedName name="Ht" localSheetId="5">#REF!</definedName>
    <definedName name="Ht" localSheetId="2">#REF!</definedName>
    <definedName name="Ht" localSheetId="1">#REF!</definedName>
    <definedName name="Ht">#REF!</definedName>
    <definedName name="hteheheh">#REF!</definedName>
    <definedName name="HTHH" localSheetId="1">#REF!</definedName>
    <definedName name="HTHH">#REF!</definedName>
    <definedName name="htht">#REF!</definedName>
    <definedName name="hthtrh">#REF!</definedName>
    <definedName name="HTML_CodePage" hidden="1">950</definedName>
    <definedName name="HTML_Control" localSheetId="6" hidden="1">{"'Sheet1'!$L$16"}</definedName>
    <definedName name="HTML_Control" localSheetId="0" hidden="1">{"'Sheet1'!$L$16"}</definedName>
    <definedName name="HTML_Control" localSheetId="5" hidden="1">{"'Sheet1'!$L$16"}</definedName>
    <definedName name="HTML_Control" localSheetId="2" hidden="1">{"'Sheet1'!$L$16"}</definedName>
    <definedName name="HTML_Control" localSheetId="1" hidden="1">{"'Sheet1'!$L$16"}</definedName>
    <definedName name="HTML_Control" localSheetId="3" hidden="1">{"'Sheet1'!$L$16"}</definedName>
    <definedName name="HTML_Control" localSheetId="4" hidden="1">{"'Sheet1'!$L$16"}</definedName>
    <definedName name="HTML_Control" hidden="1">{"'Sheet1'!$L$16"}</definedName>
    <definedName name="HTML_Control_1" localSheetId="6" hidden="1">{"'Sheet1'!$L$16"}</definedName>
    <definedName name="HTML_Control_1" localSheetId="5" hidden="1">{"'Sheet1'!$L$16"}</definedName>
    <definedName name="HTML_Control_1" localSheetId="2" hidden="1">{"'Sheet1'!$L$16"}</definedName>
    <definedName name="HTML_Control_1" localSheetId="1" hidden="1">{"'Sheet1'!$L$16"}</definedName>
    <definedName name="HTML_Control_1" localSheetId="3" hidden="1">{"'Sheet1'!$L$16"}</definedName>
    <definedName name="HTML_Control_1" hidden="1">{"'Sheet1'!$L$16"}</definedName>
    <definedName name="html_control_xoa2" localSheetId="6" hidden="1">{"'Sheet1'!$L$16"}</definedName>
    <definedName name="html_control_xoa2" localSheetId="2" hidden="1">{"'Sheet1'!$L$16"}</definedName>
    <definedName name="html_control_xoa2" localSheetId="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localSheetId="6" hidden="1">{"'Sheet1'!$L$16"}</definedName>
    <definedName name="html2" localSheetId="2" hidden="1">{"'Sheet1'!$L$16"}</definedName>
    <definedName name="html2" localSheetId="1" hidden="1">{"'Sheet1'!$L$16"}</definedName>
    <definedName name="html2" hidden="1">{"'Sheet1'!$L$16"}</definedName>
    <definedName name="HTNC" localSheetId="6">#REF!</definedName>
    <definedName name="HTNC" localSheetId="0">#REF!</definedName>
    <definedName name="HTNC" localSheetId="5">#REF!</definedName>
    <definedName name="HTNC" localSheetId="2">#REF!</definedName>
    <definedName name="HTNC" localSheetId="1">#REF!</definedName>
    <definedName name="HTNC">#REF!</definedName>
    <definedName name="htt5r">#REF!</definedName>
    <definedName name="HTVL" localSheetId="6">#REF!</definedName>
    <definedName name="HTVL" localSheetId="0">#REF!</definedName>
    <definedName name="HTVL" localSheetId="5">#REF!</definedName>
    <definedName name="HTVL" localSheetId="2">#REF!</definedName>
    <definedName name="HTVL" localSheetId="1">#REF!</definedName>
    <definedName name="HTVL">#REF!</definedName>
    <definedName name="HTYTU">#REF!</definedName>
    <definedName name="hu" localSheetId="6" hidden="1">{"'Sheet1'!$L$16"}</definedName>
    <definedName name="hu" localSheetId="2" hidden="1">{"'Sheet1'!$L$16"}</definedName>
    <definedName name="hu" localSheetId="1" hidden="1">{"'Sheet1'!$L$16"}</definedName>
    <definedName name="hu" hidden="1">{"'Sheet1'!$L$16"}</definedName>
    <definedName name="HUB" localSheetId="1">#REF!</definedName>
    <definedName name="HUB">#REF!</definedName>
    <definedName name="huhasuyas" localSheetId="6" hidden="1">{#N/A,#N/A,FALSE,"단축1";#N/A,#N/A,FALSE,"단축2";#N/A,#N/A,FALSE,"단축3";#N/A,#N/A,FALSE,"장축";#N/A,#N/A,FALSE,"4WD"}</definedName>
    <definedName name="huhasuyas" localSheetId="2" hidden="1">{#N/A,#N/A,FALSE,"단축1";#N/A,#N/A,FALSE,"단축2";#N/A,#N/A,FALSE,"단축3";#N/A,#N/A,FALSE,"장축";#N/A,#N/A,FALSE,"4WD"}</definedName>
    <definedName name="huhasuyas" localSheetId="1" hidden="1">{#N/A,#N/A,FALSE,"단축1";#N/A,#N/A,FALSE,"단축2";#N/A,#N/A,FALSE,"단축3";#N/A,#N/A,FALSE,"장축";#N/A,#N/A,FALSE,"4WD"}</definedName>
    <definedName name="huhasuyas" localSheetId="3" hidden="1">{#N/A,#N/A,FALSE,"단축1";#N/A,#N/A,FALSE,"단축2";#N/A,#N/A,FALSE,"단축3";#N/A,#N/A,FALSE,"장축";#N/A,#N/A,FALSE,"4WD"}</definedName>
    <definedName name="huhasuyas" hidden="1">{#N/A,#N/A,FALSE,"단축1";#N/A,#N/A,FALSE,"단축2";#N/A,#N/A,FALSE,"단축3";#N/A,#N/A,FALSE,"장축";#N/A,#N/A,FALSE,"4WD"}</definedName>
    <definedName name="hung" localSheetId="6">{"th152.xls"}</definedName>
    <definedName name="hung" localSheetId="2">{"th152.xls"}</definedName>
    <definedName name="hung" localSheetId="1">{"th152.xls"}</definedName>
    <definedName name="hung" localSheetId="3">{"th152.xls"}</definedName>
    <definedName name="hung">{"th152.xls"}</definedName>
    <definedName name="huong">#REF!</definedName>
    <definedName name="hut" localSheetId="6">_a1O,_a2O,_a3O</definedName>
    <definedName name="hut" localSheetId="2">'ngung viec'!_a1O,'ngung viec'!_a2O,'ngung viec'!_a3O</definedName>
    <definedName name="hut" localSheetId="1">'TAM UNG'!_a1O,'TAM UNG'!_a2O,'TAM UNG'!_a3O</definedName>
    <definedName name="hut" localSheetId="3">_a1O,_a2O,_a3O</definedName>
    <definedName name="hut">_a1O,_a2O,_a3O</definedName>
    <definedName name="huy" localSheetId="6" hidden="1">{"'Sheet1'!$L$16"}</definedName>
    <definedName name="huy" localSheetId="0" hidden="1">{"'Sheet1'!$L$16"}</definedName>
    <definedName name="huy" localSheetId="5" hidden="1">{"'Sheet1'!$L$16"}</definedName>
    <definedName name="huy" localSheetId="2" hidden="1">{"'Sheet1'!$L$16"}</definedName>
    <definedName name="huy" localSheetId="1" hidden="1">{"'Sheet1'!$L$16"}</definedName>
    <definedName name="huy" localSheetId="3" hidden="1">{"'Sheet1'!$L$16"}</definedName>
    <definedName name="huy" localSheetId="4" hidden="1">{"'Sheet1'!$L$16"}</definedName>
    <definedName name="huy" hidden="1">{"'Sheet1'!$L$16"}</definedName>
    <definedName name="huy_1" localSheetId="6" hidden="1">{"'Sheet1'!$L$16"}</definedName>
    <definedName name="huy_1" localSheetId="5" hidden="1">{"'Sheet1'!$L$16"}</definedName>
    <definedName name="huy_1" localSheetId="2" hidden="1">{"'Sheet1'!$L$16"}</definedName>
    <definedName name="huy_1" localSheetId="1" hidden="1">{"'Sheet1'!$L$16"}</definedName>
    <definedName name="huy_1" localSheetId="3" hidden="1">{"'Sheet1'!$L$16"}</definedName>
    <definedName name="huy_1" hidden="1">{"'Sheet1'!$L$16"}</definedName>
    <definedName name="huy_xoa" localSheetId="6" hidden="1">{"'Sheet1'!$L$16"}</definedName>
    <definedName name="huy_xoa" localSheetId="2" hidden="1">{"'Sheet1'!$L$16"}</definedName>
    <definedName name="huy_xoa" localSheetId="1" hidden="1">{"'Sheet1'!$L$16"}</definedName>
    <definedName name="huy_xoa" hidden="1">{"'Sheet1'!$L$16"}</definedName>
    <definedName name="huy_xoa2" localSheetId="6" hidden="1">{"'Sheet1'!$L$16"}</definedName>
    <definedName name="huy_xoa2" localSheetId="2" hidden="1">{"'Sheet1'!$L$16"}</definedName>
    <definedName name="huy_xoa2" localSheetId="1" hidden="1">{"'Sheet1'!$L$16"}</definedName>
    <definedName name="huy_xoa2" hidden="1">{"'Sheet1'!$L$16"}</definedName>
    <definedName name="huydd" localSheetId="6" hidden="1">{"'Sheet1'!$L$16"}</definedName>
    <definedName name="huydd" localSheetId="2" hidden="1">{"'Sheet1'!$L$16"}</definedName>
    <definedName name="huydd" localSheetId="1" hidden="1">{"'Sheet1'!$L$16"}</definedName>
    <definedName name="huydd" localSheetId="3" hidden="1">{"'Sheet1'!$L$16"}</definedName>
    <definedName name="huydd" hidden="1">{"'Sheet1'!$L$16"}</definedName>
    <definedName name="huyen" localSheetId="6" hidden="1">{"'Sheet1'!$L$16"}</definedName>
    <definedName name="huyen" localSheetId="2" hidden="1">{"'Sheet1'!$L$16"}</definedName>
    <definedName name="huyen" localSheetId="1" hidden="1">{"'Sheet1'!$L$16"}</definedName>
    <definedName name="huyen" hidden="1">{"'Sheet1'!$L$16"}</definedName>
    <definedName name="HUYHAN" localSheetId="0">#REF!</definedName>
    <definedName name="HUYHAN" localSheetId="5">#REF!</definedName>
    <definedName name="HUYHAN" localSheetId="2">#REF!</definedName>
    <definedName name="HUYHAN" localSheetId="1">#REF!</definedName>
    <definedName name="HUYHAN">#REF!</definedName>
    <definedName name="huyy" localSheetId="6" hidden="1">{"'Sheet1'!$L$16"}</definedName>
    <definedName name="huyy" localSheetId="2" hidden="1">{"'Sheet1'!$L$16"}</definedName>
    <definedName name="huyy" localSheetId="1" hidden="1">{"'Sheet1'!$L$16"}</definedName>
    <definedName name="huyy" hidden="1">{"'Sheet1'!$L$16"}</definedName>
    <definedName name="hvac" localSheetId="1">#REF!</definedName>
    <definedName name="hvac">#REF!</definedName>
    <definedName name="hvacctr" localSheetId="1">#REF!</definedName>
    <definedName name="hvacctr">#REF!</definedName>
    <definedName name="hvacgis" localSheetId="1">#REF!</definedName>
    <definedName name="hvacgis">#REF!</definedName>
    <definedName name="hvacgis4" localSheetId="1">#REF!</definedName>
    <definedName name="hvacgis4">#REF!</definedName>
    <definedName name="HWARE" localSheetId="1">#REF!</definedName>
    <definedName name="HWARE">#REF!</definedName>
    <definedName name="I" localSheetId="0">#REF!</definedName>
    <definedName name="I" localSheetId="5">#REF!</definedName>
    <definedName name="I" localSheetId="2">#REF!</definedName>
    <definedName name="I" localSheetId="1">#REF!</definedName>
    <definedName name="I">#REF!</definedName>
    <definedName name="i...KÕt_cÊu_gæ__cõa__thÏp">#N/A</definedName>
    <definedName name="I_A" localSheetId="1">#REF!</definedName>
    <definedName name="I_A">#REF!</definedName>
    <definedName name="I_B" localSheetId="1">#REF!</definedName>
    <definedName name="I_B">#REF!</definedName>
    <definedName name="I_c" localSheetId="1">#REF!</definedName>
    <definedName name="I_c">#REF!</definedName>
    <definedName name="ic" localSheetId="6" hidden="1">{#N/A,#N/A,FALSE,"단축1";#N/A,#N/A,FALSE,"단축2";#N/A,#N/A,FALSE,"단축3";#N/A,#N/A,FALSE,"장축";#N/A,#N/A,FALSE,"4WD"}</definedName>
    <definedName name="ic" localSheetId="0" hidden="1">{#N/A,#N/A,FALSE,"단축1";#N/A,#N/A,FALSE,"단축2";#N/A,#N/A,FALSE,"단축3";#N/A,#N/A,FALSE,"장축";#N/A,#N/A,FALSE,"4WD"}</definedName>
    <definedName name="ic" localSheetId="5" hidden="1">{#N/A,#N/A,FALSE,"단축1";#N/A,#N/A,FALSE,"단축2";#N/A,#N/A,FALSE,"단축3";#N/A,#N/A,FALSE,"장축";#N/A,#N/A,FALSE,"4WD"}</definedName>
    <definedName name="ic" localSheetId="2" hidden="1">{#N/A,#N/A,FALSE,"단축1";#N/A,#N/A,FALSE,"단축2";#N/A,#N/A,FALSE,"단축3";#N/A,#N/A,FALSE,"장축";#N/A,#N/A,FALSE,"4WD"}</definedName>
    <definedName name="ic" localSheetId="1" hidden="1">{#N/A,#N/A,FALSE,"단축1";#N/A,#N/A,FALSE,"단축2";#N/A,#N/A,FALSE,"단축3";#N/A,#N/A,FALSE,"장축";#N/A,#N/A,FALSE,"4WD"}</definedName>
    <definedName name="ic" localSheetId="3" hidden="1">{#N/A,#N/A,FALSE,"단축1";#N/A,#N/A,FALSE,"단축2";#N/A,#N/A,FALSE,"단축3";#N/A,#N/A,FALSE,"장축";#N/A,#N/A,FALSE,"4WD"}</definedName>
    <definedName name="ic" localSheetId="4" hidden="1">{#N/A,#N/A,FALSE,"단축1";#N/A,#N/A,FALSE,"단축2";#N/A,#N/A,FALSE,"단축3";#N/A,#N/A,FALSE,"장축";#N/A,#N/A,FALSE,"4WD"}</definedName>
    <definedName name="ic" hidden="1">{#N/A,#N/A,FALSE,"단축1";#N/A,#N/A,FALSE,"단축2";#N/A,#N/A,FALSE,"단축3";#N/A,#N/A,FALSE,"장축";#N/A,#N/A,FALSE,"4WD"}</definedName>
    <definedName name="IDLAB_COST" localSheetId="6">#REF!</definedName>
    <definedName name="IDLAB_COST" localSheetId="0">#REF!</definedName>
    <definedName name="IDLAB_COST" localSheetId="5">#REF!</definedName>
    <definedName name="IDLAB_COST" localSheetId="2">#REF!</definedName>
    <definedName name="IDLAB_COST" localSheetId="1">#REF!</definedName>
    <definedName name="IDLAB_COST">#REF!</definedName>
    <definedName name="II" localSheetId="2">#REF!</definedName>
    <definedName name="II" localSheetId="1">#REF!</definedName>
    <definedName name="II">#REF!</definedName>
    <definedName name="II_A" localSheetId="1">#REF!</definedName>
    <definedName name="II_A">#REF!</definedName>
    <definedName name="II_B" localSheetId="1">#REF!</definedName>
    <definedName name="II_B">#REF!</definedName>
    <definedName name="II_c" localSheetId="1">#REF!</definedName>
    <definedName name="II_c">#REF!</definedName>
    <definedName name="III">#N/A</definedName>
    <definedName name="III_a" localSheetId="1">#REF!</definedName>
    <definedName name="III_a">#REF!</definedName>
    <definedName name="III_B" localSheetId="1">#REF!</definedName>
    <definedName name="III_B">#REF!</definedName>
    <definedName name="III_c" localSheetId="1">#REF!</definedName>
    <definedName name="III_c">#REF!</definedName>
    <definedName name="IIII" localSheetId="6" hidden="1">{#N/A,#N/A,FALSE,"단축1";#N/A,#N/A,FALSE,"단축2";#N/A,#N/A,FALSE,"단축3";#N/A,#N/A,FALSE,"장축";#N/A,#N/A,FALSE,"4WD"}</definedName>
    <definedName name="IIII" localSheetId="0" hidden="1">{#N/A,#N/A,FALSE,"단축1";#N/A,#N/A,FALSE,"단축2";#N/A,#N/A,FALSE,"단축3";#N/A,#N/A,FALSE,"장축";#N/A,#N/A,FALSE,"4WD"}</definedName>
    <definedName name="IIII" localSheetId="5" hidden="1">{#N/A,#N/A,FALSE,"단축1";#N/A,#N/A,FALSE,"단축2";#N/A,#N/A,FALSE,"단축3";#N/A,#N/A,FALSE,"장축";#N/A,#N/A,FALSE,"4WD"}</definedName>
    <definedName name="IIII" localSheetId="2" hidden="1">{#N/A,#N/A,FALSE,"단축1";#N/A,#N/A,FALSE,"단축2";#N/A,#N/A,FALSE,"단축3";#N/A,#N/A,FALSE,"장축";#N/A,#N/A,FALSE,"4WD"}</definedName>
    <definedName name="IIII" localSheetId="1" hidden="1">{#N/A,#N/A,FALSE,"단축1";#N/A,#N/A,FALSE,"단축2";#N/A,#N/A,FALSE,"단축3";#N/A,#N/A,FALSE,"장축";#N/A,#N/A,FALSE,"4WD"}</definedName>
    <definedName name="IIII" localSheetId="3" hidden="1">{#N/A,#N/A,FALSE,"단축1";#N/A,#N/A,FALSE,"단축2";#N/A,#N/A,FALSE,"단축3";#N/A,#N/A,FALSE,"장축";#N/A,#N/A,FALSE,"4WD"}</definedName>
    <definedName name="IIII" localSheetId="4" hidden="1">{#N/A,#N/A,FALSE,"단축1";#N/A,#N/A,FALSE,"단축2";#N/A,#N/A,FALSE,"단축3";#N/A,#N/A,FALSE,"장축";#N/A,#N/A,FALSE,"4WD"}</definedName>
    <definedName name="IIII" hidden="1">{#N/A,#N/A,FALSE,"단축1";#N/A,#N/A,FALSE,"단축2";#N/A,#N/A,FALSE,"단축3";#N/A,#N/A,FALSE,"장축";#N/A,#N/A,FALSE,"4WD"}</definedName>
    <definedName name="IND_LAB" localSheetId="6">#REF!</definedName>
    <definedName name="IND_LAB" localSheetId="0">#REF!</definedName>
    <definedName name="IND_LAB" localSheetId="5">#REF!</definedName>
    <definedName name="IND_LAB" localSheetId="2">#REF!</definedName>
    <definedName name="IND_LAB" localSheetId="1">#REF!</definedName>
    <definedName name="IND_LAB">#REF!</definedName>
    <definedName name="INDEX" localSheetId="2">#REF!</definedName>
    <definedName name="INDEX" localSheetId="1">#REF!</definedName>
    <definedName name="INDEX">#REF!</definedName>
    <definedName name="INDMANP" localSheetId="0">#REF!</definedName>
    <definedName name="INDMANP" localSheetId="5">#REF!</definedName>
    <definedName name="INDMANP" localSheetId="2">#REF!</definedName>
    <definedName name="INDMANP" localSheetId="1">#REF!</definedName>
    <definedName name="INDMANP">#REF!</definedName>
    <definedName name="INFL_Rate" localSheetId="1">#REF!</definedName>
    <definedName name="INFL_Rate">#REF!</definedName>
    <definedName name="INLND_TRNSP" localSheetId="1">#REF!</definedName>
    <definedName name="INLND_TRNSP">#REF!</definedName>
    <definedName name="INNER" localSheetId="1">#REF!</definedName>
    <definedName name="INNER">#REF!</definedName>
    <definedName name="INS_RATE" localSheetId="1">#REF!</definedName>
    <definedName name="INS_RATE">#REF!</definedName>
    <definedName name="INS2_Rate" localSheetId="1">#REF!</definedName>
    <definedName name="INS2_Rate">#REF!</definedName>
    <definedName name="INT_Rate" localSheetId="1">#REF!</definedName>
    <definedName name="INT_Rate">#REF!</definedName>
    <definedName name="inventory">#REF!</definedName>
    <definedName name="IO">#REF!</definedName>
    <definedName name="IOS" localSheetId="6" hidden="1">#REF!</definedName>
    <definedName name="IOS" localSheetId="5" hidden="1">#REF!</definedName>
    <definedName name="IOS" localSheetId="2" hidden="1">#REF!</definedName>
    <definedName name="IOS" localSheetId="1" hidden="1">#REF!</definedName>
    <definedName name="IOS" localSheetId="3" hidden="1">#REF!</definedName>
    <definedName name="IOS" localSheetId="4" hidden="1">#REF!</definedName>
    <definedName name="IOS" hidden="1">#REF!</definedName>
    <definedName name="Ip" localSheetId="0">#REF!</definedName>
    <definedName name="Ip" localSheetId="5">#REF!</definedName>
    <definedName name="Ip" localSheetId="2">#REF!</definedName>
    <definedName name="Ip" localSheetId="1">#REF!</definedName>
    <definedName name="Ip">#REF!</definedName>
    <definedName name="IR" localSheetId="1">#REF!</definedName>
    <definedName name="IR">#REF!</definedName>
    <definedName name="IST" localSheetId="1">#REF!</definedName>
    <definedName name="IST">#REF!</definedName>
    <definedName name="ITEM" localSheetId="1">#REF!</definedName>
    <definedName name="ITEM">#REF!</definedName>
    <definedName name="IYYY" localSheetId="6" hidden="1">#REF!</definedName>
    <definedName name="IYYY" localSheetId="5" hidden="1">#REF!</definedName>
    <definedName name="IYYY" localSheetId="2" hidden="1">#REF!</definedName>
    <definedName name="IYYY" localSheetId="1" hidden="1">#REF!</definedName>
    <definedName name="IYYY" localSheetId="3" hidden="1">#REF!</definedName>
    <definedName name="IYYY" localSheetId="4" hidden="1">#REF!</definedName>
    <definedName name="IYYY" hidden="1">#REF!</definedName>
    <definedName name="j" localSheetId="6">#REF!</definedName>
    <definedName name="j" localSheetId="0">#REF!</definedName>
    <definedName name="j" localSheetId="5">#REF!</definedName>
    <definedName name="j" localSheetId="2">#REF!</definedName>
    <definedName name="j" localSheetId="1">#REF!</definedName>
    <definedName name="j">#REF!</definedName>
    <definedName name="j356C8" localSheetId="0">#REF!</definedName>
    <definedName name="j356C8" localSheetId="5">#REF!</definedName>
    <definedName name="j356C8" localSheetId="2">#REF!</definedName>
    <definedName name="j356C8" localSheetId="1">#REF!</definedName>
    <definedName name="j356C8" localSheetId="4">#REF!</definedName>
    <definedName name="j356C8">#REF!</definedName>
    <definedName name="jdfjffdfsdfsl">#REF!</definedName>
    <definedName name="JDHDHFH" localSheetId="1">#REF!</definedName>
    <definedName name="JDHDHFH" localSheetId="3">#REF!</definedName>
    <definedName name="JDHDHFH">#REF!</definedName>
    <definedName name="jgjhgjhgj" localSheetId="6" hidden="1">{#N/A,#N/A,FALSE,"단축1";#N/A,#N/A,FALSE,"단축2";#N/A,#N/A,FALSE,"단축3";#N/A,#N/A,FALSE,"장축";#N/A,#N/A,FALSE,"4WD"}</definedName>
    <definedName name="jgjhgjhgj" localSheetId="2" hidden="1">{#N/A,#N/A,FALSE,"단축1";#N/A,#N/A,FALSE,"단축2";#N/A,#N/A,FALSE,"단축3";#N/A,#N/A,FALSE,"장축";#N/A,#N/A,FALSE,"4WD"}</definedName>
    <definedName name="jgjhgjhgj" localSheetId="1" hidden="1">{#N/A,#N/A,FALSE,"단축1";#N/A,#N/A,FALSE,"단축2";#N/A,#N/A,FALSE,"단축3";#N/A,#N/A,FALSE,"장축";#N/A,#N/A,FALSE,"4WD"}</definedName>
    <definedName name="jgjhgjhgj" hidden="1">{#N/A,#N/A,FALSE,"단축1";#N/A,#N/A,FALSE,"단축2";#N/A,#N/A,FALSE,"단축3";#N/A,#N/A,FALSE,"장축";#N/A,#N/A,FALSE,"4WD"}</definedName>
    <definedName name="jhjh" localSheetId="6" hidden="1">{"'Sheet1'!$L$16"}</definedName>
    <definedName name="jhjh" localSheetId="2" hidden="1">{"'Sheet1'!$L$16"}</definedName>
    <definedName name="jhjh" localSheetId="1" hidden="1">{"'Sheet1'!$L$16"}</definedName>
    <definedName name="jhjh" hidden="1">{"'Sheet1'!$L$16"}</definedName>
    <definedName name="jhkjl">#REF!</definedName>
    <definedName name="jhvujgh" localSheetId="1" hidden="1">#REF!</definedName>
    <definedName name="jhvujgh" hidden="1">#REF!</definedName>
    <definedName name="JJ" localSheetId="1">#REF!</definedName>
    <definedName name="JJ">#REF!</definedName>
    <definedName name="JJJ">#N/A</definedName>
    <definedName name="JJJJ" localSheetId="6" hidden="1">#REF!</definedName>
    <definedName name="JJJJ" localSheetId="5" hidden="1">#REF!</definedName>
    <definedName name="JJJJ" localSheetId="2" hidden="1">#REF!</definedName>
    <definedName name="JJJJ" localSheetId="1" hidden="1">#REF!</definedName>
    <definedName name="JJJJ" localSheetId="3" hidden="1">#REF!</definedName>
    <definedName name="JJJJ" localSheetId="4" hidden="1">#REF!</definedName>
    <definedName name="JJJJ" hidden="1">#REF!</definedName>
    <definedName name="JJJJJJJJJJJ" localSheetId="1">#REF!</definedName>
    <definedName name="JJJJJJJJJJJ">#REF!</definedName>
    <definedName name="jjjjjjjjjjjjjjjjjjjj" localSheetId="1">#REF!</definedName>
    <definedName name="jjjjjjjjjjjjjjjjjjjj">#REF!</definedName>
    <definedName name="jjjjjjjjjjjjjjjjjjjjjj" localSheetId="1">#REF!</definedName>
    <definedName name="jjjjjjjjjjjjjjjjjjjjjj">#REF!</definedName>
    <definedName name="JJJJJJJJJJJJJJJJJJJJJJJJJJJJ" localSheetId="1">#REF!</definedName>
    <definedName name="JJJJJJJJJJJJJJJJJJJJJJJJJJJJ">#REF!</definedName>
    <definedName name="jjjjjjjjjjjjjjjjjjjjjjjjjjjjjjjj" localSheetId="1">#REF!</definedName>
    <definedName name="jjjjjjjjjjjjjjjjjjjjjjjjjjjjjjjj">#REF!</definedName>
    <definedName name="JK" localSheetId="6" hidden="1">{#N/A,#N/A,TRUE,"Y생산";#N/A,#N/A,TRUE,"Y판매";#N/A,#N/A,TRUE,"Y총물량";#N/A,#N/A,TRUE,"Y능력";#N/A,#N/A,TRUE,"YKD"}</definedName>
    <definedName name="JK" localSheetId="2" hidden="1">{#N/A,#N/A,TRUE,"Y생산";#N/A,#N/A,TRUE,"Y판매";#N/A,#N/A,TRUE,"Y총물량";#N/A,#N/A,TRUE,"Y능력";#N/A,#N/A,TRUE,"YKD"}</definedName>
    <definedName name="JK" localSheetId="1" hidden="1">{#N/A,#N/A,TRUE,"Y생산";#N/A,#N/A,TRUE,"Y판매";#N/A,#N/A,TRUE,"Y총물량";#N/A,#N/A,TRUE,"Y능력";#N/A,#N/A,TRUE,"YKD"}</definedName>
    <definedName name="JK" hidden="1">{#N/A,#N/A,TRUE,"Y생산";#N/A,#N/A,TRUE,"Y판매";#N/A,#N/A,TRUE,"Y총물량";#N/A,#N/A,TRUE,"Y능력";#N/A,#N/A,TRUE,"YKD"}</definedName>
    <definedName name="JKFJFJ" localSheetId="2">#REF!</definedName>
    <definedName name="JKFJFJ" localSheetId="1">#REF!</definedName>
    <definedName name="JKFJFJ" localSheetId="3">#REF!</definedName>
    <definedName name="JKFJFJ">#REF!</definedName>
    <definedName name="jkghkgohokty">#REF!</definedName>
    <definedName name="jkghkjgh">#REF!</definedName>
    <definedName name="JOIPP" hidden="1">#REF!</definedName>
    <definedName name="juio9" hidden="1">#REF!</definedName>
    <definedName name="k" localSheetId="6">#REF!</definedName>
    <definedName name="k" localSheetId="0">#REF!</definedName>
    <definedName name="k" localSheetId="5">#REF!</definedName>
    <definedName name="k" localSheetId="2">#REF!</definedName>
    <definedName name="k" localSheetId="1">#REF!</definedName>
    <definedName name="k" localSheetId="4">#REF!</definedName>
    <definedName name="k">#REF!</definedName>
    <definedName name="k...MÀi">#N/A</definedName>
    <definedName name="k2b" localSheetId="1">#REF!</definedName>
    <definedName name="k2b">#REF!</definedName>
    <definedName name="ka" localSheetId="0">#REF!</definedName>
    <definedName name="ka" localSheetId="5">#REF!</definedName>
    <definedName name="ka" localSheetId="2">#REF!</definedName>
    <definedName name="ka" localSheetId="1">#REF!</definedName>
    <definedName name="ka" localSheetId="4">#REF!</definedName>
    <definedName name="ka">#REF!</definedName>
    <definedName name="KAE" localSheetId="0">#REF!</definedName>
    <definedName name="KAE" localSheetId="5">#REF!</definedName>
    <definedName name="KAE" localSheetId="2">#REF!</definedName>
    <definedName name="KAE" localSheetId="1">#REF!</definedName>
    <definedName name="KAE" localSheetId="4">#REF!</definedName>
    <definedName name="KAE">#REF!</definedName>
    <definedName name="KANG" localSheetId="6" hidden="1">{#N/A,#N/A,FALSE,"인원";#N/A,#N/A,FALSE,"비용2";#N/A,#N/A,FALSE,"비용1";#N/A,#N/A,FALSE,"비용";#N/A,#N/A,FALSE,"보증2";#N/A,#N/A,FALSE,"보증1";#N/A,#N/A,FALSE,"보증";#N/A,#N/A,FALSE,"손익1";#N/A,#N/A,FALSE,"손익";#N/A,#N/A,FALSE,"부서별매출";#N/A,#N/A,FALSE,"매출"}</definedName>
    <definedName name="KANG" localSheetId="5" hidden="1">{#N/A,#N/A,FALSE,"인원";#N/A,#N/A,FALSE,"비용2";#N/A,#N/A,FALSE,"비용1";#N/A,#N/A,FALSE,"비용";#N/A,#N/A,FALSE,"보증2";#N/A,#N/A,FALSE,"보증1";#N/A,#N/A,FALSE,"보증";#N/A,#N/A,FALSE,"손익1";#N/A,#N/A,FALSE,"손익";#N/A,#N/A,FALSE,"부서별매출";#N/A,#N/A,FALSE,"매출"}</definedName>
    <definedName name="KANG" localSheetId="2" hidden="1">{#N/A,#N/A,FALSE,"인원";#N/A,#N/A,FALSE,"비용2";#N/A,#N/A,FALSE,"비용1";#N/A,#N/A,FALSE,"비용";#N/A,#N/A,FALSE,"보증2";#N/A,#N/A,FALSE,"보증1";#N/A,#N/A,FALSE,"보증";#N/A,#N/A,FALSE,"손익1";#N/A,#N/A,FALSE,"손익";#N/A,#N/A,FALSE,"부서별매출";#N/A,#N/A,FALSE,"매출"}</definedName>
    <definedName name="KANG" localSheetId="1" hidden="1">{#N/A,#N/A,FALSE,"인원";#N/A,#N/A,FALSE,"비용2";#N/A,#N/A,FALSE,"비용1";#N/A,#N/A,FALSE,"비용";#N/A,#N/A,FALSE,"보증2";#N/A,#N/A,FALSE,"보증1";#N/A,#N/A,FALSE,"보증";#N/A,#N/A,FALSE,"손익1";#N/A,#N/A,FALSE,"손익";#N/A,#N/A,FALSE,"부서별매출";#N/A,#N/A,FALSE,"매출"}</definedName>
    <definedName name="KANG" localSheetId="3" hidden="1">{#N/A,#N/A,FALSE,"인원";#N/A,#N/A,FALSE,"비용2";#N/A,#N/A,FALSE,"비용1";#N/A,#N/A,FALSE,"비용";#N/A,#N/A,FALSE,"보증2";#N/A,#N/A,FALSE,"보증1";#N/A,#N/A,FALSE,"보증";#N/A,#N/A,FALSE,"손익1";#N/A,#N/A,FALSE,"손익";#N/A,#N/A,FALSE,"부서별매출";#N/A,#N/A,FALSE,"매출"}</definedName>
    <definedName name="KANG" localSheetId="4"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AS" localSheetId="6">#REF!</definedName>
    <definedName name="KAS" localSheetId="0">#REF!</definedName>
    <definedName name="KAS" localSheetId="5">#REF!</definedName>
    <definedName name="KAS" localSheetId="2">#REF!</definedName>
    <definedName name="KAS" localSheetId="1">#REF!</definedName>
    <definedName name="KAS" localSheetId="4">#REF!</definedName>
    <definedName name="KAS">#REF!</definedName>
    <definedName name="kb" localSheetId="6">#REF!</definedName>
    <definedName name="kb" localSheetId="0">#REF!</definedName>
    <definedName name="kb" localSheetId="5">#REF!</definedName>
    <definedName name="kb" localSheetId="2">#REF!</definedName>
    <definedName name="kb" localSheetId="1">#REF!</definedName>
    <definedName name="kb" localSheetId="4">#REF!</definedName>
    <definedName name="kb">#REF!</definedName>
    <definedName name="kbva" localSheetId="6">#REF!</definedName>
    <definedName name="kbva" localSheetId="0">#REF!</definedName>
    <definedName name="kbva" localSheetId="5">#REF!</definedName>
    <definedName name="kbva" localSheetId="2">#REF!</definedName>
    <definedName name="kbva" localSheetId="1">#REF!</definedName>
    <definedName name="kbva" localSheetId="4">#REF!</definedName>
    <definedName name="kbva">#REF!</definedName>
    <definedName name="kbvb" localSheetId="0">#REF!</definedName>
    <definedName name="kbvb" localSheetId="5">#REF!</definedName>
    <definedName name="kbvb" localSheetId="2">#REF!</definedName>
    <definedName name="kbvb" localSheetId="1">#REF!</definedName>
    <definedName name="kbvb" localSheetId="4">#REF!</definedName>
    <definedName name="kbvb">#REF!</definedName>
    <definedName name="kbvc" localSheetId="0">#REF!</definedName>
    <definedName name="kbvc" localSheetId="5">#REF!</definedName>
    <definedName name="kbvc" localSheetId="2">#REF!</definedName>
    <definedName name="kbvc" localSheetId="1">#REF!</definedName>
    <definedName name="kbvc" localSheetId="4">#REF!</definedName>
    <definedName name="kbvc">#REF!</definedName>
    <definedName name="KBVD" localSheetId="0">#REF!</definedName>
    <definedName name="KBVD" localSheetId="5">#REF!</definedName>
    <definedName name="KBVD" localSheetId="2">#REF!</definedName>
    <definedName name="KBVD" localSheetId="1">#REF!</definedName>
    <definedName name="KBVD" localSheetId="4">#REF!</definedName>
    <definedName name="KBVD">#REF!</definedName>
    <definedName name="kc" localSheetId="0">#REF!</definedName>
    <definedName name="kc" localSheetId="5">#REF!</definedName>
    <definedName name="kc" localSheetId="2">#REF!</definedName>
    <definedName name="kc" localSheetId="1">#REF!</definedName>
    <definedName name="kc" localSheetId="4">#REF!</definedName>
    <definedName name="kc">#REF!</definedName>
    <definedName name="kcong" localSheetId="0">#REF!</definedName>
    <definedName name="kcong" localSheetId="5">#REF!</definedName>
    <definedName name="kcong" localSheetId="2">#REF!</definedName>
    <definedName name="kcong" localSheetId="1">#REF!</definedName>
    <definedName name="kcong" localSheetId="4">#REF!</definedName>
    <definedName name="kcong">#REF!</definedName>
    <definedName name="KD" localSheetId="0">#REF!</definedName>
    <definedName name="KD" localSheetId="5">#REF!</definedName>
    <definedName name="KD" localSheetId="2">#REF!</definedName>
    <definedName name="KD" localSheetId="1">#REF!</definedName>
    <definedName name="KD" localSheetId="4">#REF!</definedName>
    <definedName name="KD">#REF!</definedName>
    <definedName name="kdien" localSheetId="0">#REF!</definedName>
    <definedName name="kdien" localSheetId="5">#REF!</definedName>
    <definedName name="kdien" localSheetId="2">#REF!</definedName>
    <definedName name="kdien" localSheetId="1">#REF!</definedName>
    <definedName name="kdien" localSheetId="4">#REF!</definedName>
    <definedName name="kdien">#REF!</definedName>
    <definedName name="KDQTT0405" localSheetId="1">#REF!</definedName>
    <definedName name="KDQTT0405">#REF!</definedName>
    <definedName name="KE_HOACH_VON_PHU_THU" localSheetId="1">#REF!</definedName>
    <definedName name="KE_HOACH_VON_PHU_THU">#REF!</definedName>
    <definedName name="keo" localSheetId="1">#REF!</definedName>
    <definedName name="keo">#REF!</definedName>
    <definedName name="KETOAN" hidden="1">#REF!</definedName>
    <definedName name="ketoanf" hidden="1">#REF!</definedName>
    <definedName name="KEY" localSheetId="6" hidden="1">#REF!</definedName>
    <definedName name="KEY" localSheetId="5" hidden="1">#REF!</definedName>
    <definedName name="KEY" localSheetId="2" hidden="1">#REF!</definedName>
    <definedName name="KEY" localSheetId="1" hidden="1">#REF!</definedName>
    <definedName name="KEY" localSheetId="3" hidden="1">#REF!</definedName>
    <definedName name="KEY" localSheetId="4" hidden="1">#REF!</definedName>
    <definedName name="KEY" hidden="1">#REF!</definedName>
    <definedName name="KeyFigure" localSheetId="1">#REF!</definedName>
    <definedName name="KeyFigure">#REF!</definedName>
    <definedName name="kfks" hidden="1">#REF!</definedName>
    <definedName name="Kg" localSheetId="0">#REF!</definedName>
    <definedName name="Kg" localSheetId="5">#REF!</definedName>
    <definedName name="Kg" localSheetId="2">#REF!</definedName>
    <definedName name="Kg" localSheetId="1">#REF!</definedName>
    <definedName name="Kg" localSheetId="4">#REF!</definedName>
    <definedName name="Kg">#REF!</definedName>
    <definedName name="KgBM" localSheetId="1">#REF!</definedName>
    <definedName name="KgBM">#REF!</definedName>
    <definedName name="Kgcot" localSheetId="1">#REF!</definedName>
    <definedName name="Kgcot">#REF!</definedName>
    <definedName name="KgCTd4" localSheetId="1">#REF!</definedName>
    <definedName name="KgCTd4">#REF!</definedName>
    <definedName name="KgCTt4" localSheetId="1">#REF!</definedName>
    <definedName name="KgCTt4">#REF!</definedName>
    <definedName name="Kgdamd4" localSheetId="1">#REF!</definedName>
    <definedName name="Kgdamd4">#REF!</definedName>
    <definedName name="Kgdamt4" localSheetId="1">#REF!</definedName>
    <definedName name="Kgdamt4">#REF!</definedName>
    <definedName name="kghlgyulgu">#REF!</definedName>
    <definedName name="Kgmong" localSheetId="1">#REF!</definedName>
    <definedName name="Kgmong">#REF!</definedName>
    <definedName name="KgNXOLdk" localSheetId="1">#REF!</definedName>
    <definedName name="KgNXOLdk">#REF!</definedName>
    <definedName name="Kgsan" localSheetId="1">#REF!</definedName>
    <definedName name="Kgsan">#REF!</definedName>
    <definedName name="kh" localSheetId="1">#REF!</definedName>
    <definedName name="kh">#REF!</definedName>
    <definedName name="KH_Chang" localSheetId="1">#REF!</definedName>
    <definedName name="KH_Chang">#REF!</definedName>
    <definedName name="khac">2</definedName>
    <definedName name="Khâi" localSheetId="1">#REF!</definedName>
    <definedName name="Khâi">#REF!</definedName>
    <definedName name="khang" localSheetId="6" hidden="1">{"'Sheet1'!$L$16"}</definedName>
    <definedName name="khang" localSheetId="2" hidden="1">{"'Sheet1'!$L$16"}</definedName>
    <definedName name="khang" localSheetId="1" hidden="1">{"'Sheet1'!$L$16"}</definedName>
    <definedName name="khang" hidden="1">{"'Sheet1'!$L$16"}</definedName>
    <definedName name="KHBT">#REF!</definedName>
    <definedName name="khghklhj">#REF!</definedName>
    <definedName name="khgkkh">#REF!</definedName>
    <definedName name="KHJN" localSheetId="6">{"th152.xls"}</definedName>
    <definedName name="KHJN" localSheetId="0">{"th152.xls"}</definedName>
    <definedName name="KHJN" localSheetId="5">{"th152.xls"}</definedName>
    <definedName name="KHJN" localSheetId="2">{"th152.xls"}</definedName>
    <definedName name="KHJN" localSheetId="1">{"th152.xls"}</definedName>
    <definedName name="KHJN" localSheetId="3">{"th152.xls"}</definedName>
    <definedName name="KHJN" localSheetId="4">{"th152.xls"}</definedName>
    <definedName name="KHJN">{"th152.xls"}</definedName>
    <definedName name="KHJN_1">NA()</definedName>
    <definedName name="khoan">#REF!</definedName>
    <definedName name="khobac" localSheetId="6">#REF!</definedName>
    <definedName name="khobac" localSheetId="0">#REF!</definedName>
    <definedName name="khobac" localSheetId="5">#REF!</definedName>
    <definedName name="khobac" localSheetId="2">#REF!</definedName>
    <definedName name="khobac" localSheetId="1">#REF!</definedName>
    <definedName name="khobac">#REF!</definedName>
    <definedName name="KHSX202012345" hidden="1">#REF!</definedName>
    <definedName name="KHSXSnack" localSheetId="2">#REF!</definedName>
    <definedName name="KHSXSnack" localSheetId="1">#REF!</definedName>
    <definedName name="KHSXSnack">#REF!</definedName>
    <definedName name="khungbac">#REF!</definedName>
    <definedName name="khungluong">#REF!</definedName>
    <definedName name="Khuvuc" localSheetId="6">#REF!</definedName>
    <definedName name="Khuvuc" localSheetId="5">#REF!</definedName>
    <definedName name="Khuvuc" localSheetId="2">#REF!</definedName>
    <definedName name="Khuvuc" localSheetId="1">#REF!</definedName>
    <definedName name="Khuvuc" localSheetId="3">#REF!</definedName>
    <definedName name="Khuvuc">#REF!</definedName>
    <definedName name="KhuyenmaiUPS">"AutoShape 264"</definedName>
    <definedName name="khy" localSheetId="6">{"NXT02thao.xls","BC02thao.xls","BHXH2004.xls"}</definedName>
    <definedName name="khy" localSheetId="2">{"NXT02thao.xls","BC02thao.xls","BHXH2004.xls"}</definedName>
    <definedName name="khy" localSheetId="1">{"NXT02thao.xls","BC02thao.xls","BHXH2004.xls"}</definedName>
    <definedName name="khy">{"NXT02thao.xls","BC02thao.xls","BHXH2004.xls"}</definedName>
    <definedName name="KIA" localSheetId="6" hidden="1">{#N/A,#N/A,FALSE,"단축1";#N/A,#N/A,FALSE,"단축2";#N/A,#N/A,FALSE,"단축3";#N/A,#N/A,FALSE,"장축";#N/A,#N/A,FALSE,"4WD"}</definedName>
    <definedName name="KIA" localSheetId="0" hidden="1">{#N/A,#N/A,FALSE,"단축1";#N/A,#N/A,FALSE,"단축2";#N/A,#N/A,FALSE,"단축3";#N/A,#N/A,FALSE,"장축";#N/A,#N/A,FALSE,"4WD"}</definedName>
    <definedName name="KIA" localSheetId="5" hidden="1">{#N/A,#N/A,FALSE,"단축1";#N/A,#N/A,FALSE,"단축2";#N/A,#N/A,FALSE,"단축3";#N/A,#N/A,FALSE,"장축";#N/A,#N/A,FALSE,"4WD"}</definedName>
    <definedName name="KIA" localSheetId="2" hidden="1">{#N/A,#N/A,FALSE,"단축1";#N/A,#N/A,FALSE,"단축2";#N/A,#N/A,FALSE,"단축3";#N/A,#N/A,FALSE,"장축";#N/A,#N/A,FALSE,"4WD"}</definedName>
    <definedName name="KIA" localSheetId="1" hidden="1">{#N/A,#N/A,FALSE,"단축1";#N/A,#N/A,FALSE,"단축2";#N/A,#N/A,FALSE,"단축3";#N/A,#N/A,FALSE,"장축";#N/A,#N/A,FALSE,"4WD"}</definedName>
    <definedName name="KIA" localSheetId="3" hidden="1">{#N/A,#N/A,FALSE,"단축1";#N/A,#N/A,FALSE,"단축2";#N/A,#N/A,FALSE,"단축3";#N/A,#N/A,FALSE,"장축";#N/A,#N/A,FALSE,"4WD"}</definedName>
    <definedName name="KIA" localSheetId="4" hidden="1">{#N/A,#N/A,FALSE,"단축1";#N/A,#N/A,FALSE,"단축2";#N/A,#N/A,FALSE,"단축3";#N/A,#N/A,FALSE,"장축";#N/A,#N/A,FALSE,"4WD"}</definedName>
    <definedName name="KIA" hidden="1">{#N/A,#N/A,FALSE,"단축1";#N/A,#N/A,FALSE,"단축2";#N/A,#N/A,FALSE,"단축3";#N/A,#N/A,FALSE,"장축";#N/A,#N/A,FALSE,"4WD"}</definedName>
    <definedName name="Kiem_tra_trung_ten" localSheetId="6">#REF!</definedName>
    <definedName name="Kiem_tra_trung_ten" localSheetId="0">#REF!</definedName>
    <definedName name="Kiem_tra_trung_ten" localSheetId="5">#REF!</definedName>
    <definedName name="Kiem_tra_trung_ten" localSheetId="2">#REF!</definedName>
    <definedName name="Kiem_tra_trung_ten" localSheetId="1">#REF!</definedName>
    <definedName name="Kiem_tra_trung_ten">#REF!</definedName>
    <definedName name="kiemtoant0405" localSheetId="2">#REF!</definedName>
    <definedName name="kiemtoant0405" localSheetId="1">#REF!</definedName>
    <definedName name="kiemtoant0405">#REF!</definedName>
    <definedName name="kiemtra" localSheetId="1">#REF!</definedName>
    <definedName name="kiemtra">#REF!</definedName>
    <definedName name="kien" localSheetId="6">{"Book1"}</definedName>
    <definedName name="kien" localSheetId="2">{"Book1"}</definedName>
    <definedName name="kien" localSheetId="1">{"Book1"}</definedName>
    <definedName name="kien">{"Book1"}</definedName>
    <definedName name="kien_1" localSheetId="6">{"Book1"}</definedName>
    <definedName name="kien_1" localSheetId="2">{"Book1"}</definedName>
    <definedName name="kien_1" localSheetId="1">{"Book1"}</definedName>
    <definedName name="kien_1">{"Book1"}</definedName>
    <definedName name="kien_2" localSheetId="6">{"Book1"}</definedName>
    <definedName name="kien_2" localSheetId="2">{"Book1"}</definedName>
    <definedName name="kien_2" localSheetId="1">{"Book1"}</definedName>
    <definedName name="kien_2">{"Book1"}</definedName>
    <definedName name="kien_3" localSheetId="6">{"Book1"}</definedName>
    <definedName name="kien_3" localSheetId="2">{"Book1"}</definedName>
    <definedName name="kien_3" localSheetId="1">{"Book1"}</definedName>
    <definedName name="kien_3">{"Book1"}</definedName>
    <definedName name="KIM" localSheetId="6" hidden="1">{#N/A,#N/A,FALSE,"기초1";#N/A,#N/A,FALSE,"기초2"}</definedName>
    <definedName name="KIM" localSheetId="5" hidden="1">{#N/A,#N/A,FALSE,"기초1";#N/A,#N/A,FALSE,"기초2"}</definedName>
    <definedName name="KIM" localSheetId="2" hidden="1">{#N/A,#N/A,FALSE,"기초1";#N/A,#N/A,FALSE,"기초2"}</definedName>
    <definedName name="KIM" localSheetId="1" hidden="1">{#N/A,#N/A,FALSE,"기초1";#N/A,#N/A,FALSE,"기초2"}</definedName>
    <definedName name="KIM" localSheetId="3" hidden="1">{#N/A,#N/A,FALSE,"기초1";#N/A,#N/A,FALSE,"기초2"}</definedName>
    <definedName name="KIM" localSheetId="4" hidden="1">{#N/A,#N/A,FALSE,"기초1";#N/A,#N/A,FALSE,"기초2"}</definedName>
    <definedName name="KIM" hidden="1">{#N/A,#N/A,FALSE,"기초1";#N/A,#N/A,FALSE,"기초2"}</definedName>
    <definedName name="kiuoi" localSheetId="6">{"NXT02thao.xls","BC02thao.xls","BHXH2004.xls"}</definedName>
    <definedName name="kiuoi" localSheetId="2">{"NXT02thao.xls","BC02thao.xls","BHXH2004.xls"}</definedName>
    <definedName name="kiuoi" localSheetId="1">{"NXT02thao.xls","BC02thao.xls","BHXH2004.xls"}</definedName>
    <definedName name="kiuoi">{"NXT02thao.xls","BC02thao.xls","BHXH2004.xls"}</definedName>
    <definedName name="kj">#REF!</definedName>
    <definedName name="kjghkghk">#REF!</definedName>
    <definedName name="kjghkgyl">#REF!</definedName>
    <definedName name="kjhbkljhlkl">#REF!</definedName>
    <definedName name="kjlkjljl">#REF!</definedName>
    <definedName name="KK">#REF!</definedName>
    <definedName name="kkjhljhl">#REF!</definedName>
    <definedName name="kkk" localSheetId="6" hidden="1">{#N/A,#N/A,FALSE,"단축1";#N/A,#N/A,FALSE,"단축2";#N/A,#N/A,FALSE,"단축3";#N/A,#N/A,FALSE,"장축";#N/A,#N/A,FALSE,"4WD"}</definedName>
    <definedName name="kkk" localSheetId="2" hidden="1">{#N/A,#N/A,FALSE,"단축1";#N/A,#N/A,FALSE,"단축2";#N/A,#N/A,FALSE,"단축3";#N/A,#N/A,FALSE,"장축";#N/A,#N/A,FALSE,"4WD"}</definedName>
    <definedName name="kkk" localSheetId="1" hidden="1">{#N/A,#N/A,FALSE,"단축1";#N/A,#N/A,FALSE,"단축2";#N/A,#N/A,FALSE,"단축3";#N/A,#N/A,FALSE,"장축";#N/A,#N/A,FALSE,"4WD"}</definedName>
    <definedName name="kkk" hidden="1">{#N/A,#N/A,FALSE,"단축1";#N/A,#N/A,FALSE,"단축2";#N/A,#N/A,FALSE,"단축3";#N/A,#N/A,FALSE,"장축";#N/A,#N/A,FALSE,"4WD"}</definedName>
    <definedName name="kkkk" localSheetId="5" hidden="1">#REF!</definedName>
    <definedName name="kkkk" localSheetId="2" hidden="1">#REF!</definedName>
    <definedName name="kkkk" localSheetId="1" hidden="1">#REF!</definedName>
    <definedName name="kkkk" localSheetId="4" hidden="1">#REF!</definedName>
    <definedName name="kkkk" hidden="1">#REF!</definedName>
    <definedName name="kkkkkkkkkkkkk" localSheetId="1">#REF!</definedName>
    <definedName name="kkkkkkkkkkkkk">#REF!</definedName>
    <definedName name="KL" localSheetId="6">#REF!</definedName>
    <definedName name="KL" localSheetId="0">#REF!</definedName>
    <definedName name="KL" localSheetId="5">#REF!</definedName>
    <definedName name="KL" localSheetId="2">#REF!</definedName>
    <definedName name="KL" localSheetId="1">#REF!</definedName>
    <definedName name="KL">#REF!</definedName>
    <definedName name="KL_C">#N/A</definedName>
    <definedName name="kl_ME" localSheetId="6">#REF!</definedName>
    <definedName name="kl_ME" localSheetId="0">#REF!</definedName>
    <definedName name="kl_ME" localSheetId="5">#REF!</definedName>
    <definedName name="kl_ME" localSheetId="2">#REF!</definedName>
    <definedName name="kl_ME" localSheetId="1">#REF!</definedName>
    <definedName name="kl_ME">#REF!</definedName>
    <definedName name="KL1P" localSheetId="1">#REF!</definedName>
    <definedName name="KL1P">#REF!</definedName>
    <definedName name="KLC" localSheetId="2">#REF!</definedName>
    <definedName name="KLC" localSheetId="1">#REF!</definedName>
    <definedName name="KLC">#REF!</definedName>
    <definedName name="KLD" localSheetId="1">#REF!</definedName>
    <definedName name="KLD">#REF!</definedName>
    <definedName name="kldd1p" localSheetId="1">#REF!</definedName>
    <definedName name="kldd1p">#REF!</definedName>
    <definedName name="KLDL" localSheetId="1">#REF!</definedName>
    <definedName name="KLDL">#REF!</definedName>
    <definedName name="klghghjhluy">#REF!</definedName>
    <definedName name="KLHH" localSheetId="1">#REF!</definedName>
    <definedName name="KLHH">#REF!</definedName>
    <definedName name="kljzhsdkjfhs">#REF!</definedName>
    <definedName name="KLKL" localSheetId="6" hidden="1">{#N/A,#N/A,FALSE,"단축1";#N/A,#N/A,FALSE,"단축2";#N/A,#N/A,FALSE,"단축3";#N/A,#N/A,FALSE,"장축";#N/A,#N/A,FALSE,"4WD"}</definedName>
    <definedName name="KLKL" localSheetId="2" hidden="1">{#N/A,#N/A,FALSE,"단축1";#N/A,#N/A,FALSE,"단축2";#N/A,#N/A,FALSE,"단축3";#N/A,#N/A,FALSE,"장축";#N/A,#N/A,FALSE,"4WD"}</definedName>
    <definedName name="KLKL" localSheetId="1" hidden="1">{#N/A,#N/A,FALSE,"단축1";#N/A,#N/A,FALSE,"단축2";#N/A,#N/A,FALSE,"단축3";#N/A,#N/A,FALSE,"장축";#N/A,#N/A,FALSE,"4WD"}</definedName>
    <definedName name="KLKL" hidden="1">{#N/A,#N/A,FALSE,"단축1";#N/A,#N/A,FALSE,"단축2";#N/A,#N/A,FALSE,"단축3";#N/A,#N/A,FALSE,"장축";#N/A,#N/A,FALSE,"4WD"}</definedName>
    <definedName name="KLTHDN" localSheetId="1">#REF!</definedName>
    <definedName name="KLTHDN">#REF!</definedName>
    <definedName name="KLVANKHUON" localSheetId="1">#REF!</definedName>
    <definedName name="KLVANKHUON">#REF!</definedName>
    <definedName name="KM" localSheetId="1">#REF!</definedName>
    <definedName name="KM">#REF!</definedName>
    <definedName name="kma" localSheetId="0">#REF!</definedName>
    <definedName name="kma" localSheetId="5">#REF!</definedName>
    <definedName name="kma" localSheetId="2">#REF!</definedName>
    <definedName name="kma" localSheetId="1">#REF!</definedName>
    <definedName name="kma">#REF!</definedName>
    <definedName name="kmb" localSheetId="0">#REF!</definedName>
    <definedName name="kmb" localSheetId="5">#REF!</definedName>
    <definedName name="kmb" localSheetId="2">#REF!</definedName>
    <definedName name="kmb" localSheetId="1">#REF!</definedName>
    <definedName name="kmb" localSheetId="4">#REF!</definedName>
    <definedName name="kmb">#REF!</definedName>
    <definedName name="kmc" localSheetId="0">#REF!</definedName>
    <definedName name="kmc" localSheetId="5">#REF!</definedName>
    <definedName name="kmc" localSheetId="2">#REF!</definedName>
    <definedName name="kmc" localSheetId="1">#REF!</definedName>
    <definedName name="kmc" localSheetId="4">#REF!</definedName>
    <definedName name="kmc">#REF!</definedName>
    <definedName name="kmd" localSheetId="0">#REF!</definedName>
    <definedName name="kmd" localSheetId="5">#REF!</definedName>
    <definedName name="kmd" localSheetId="2">#REF!</definedName>
    <definedName name="kmd" localSheetId="1">#REF!</definedName>
    <definedName name="kmd" localSheetId="4">#REF!</definedName>
    <definedName name="kmd">#REF!</definedName>
    <definedName name="kno">#REF!</definedName>
    <definedName name="KP" localSheetId="0">#REF!</definedName>
    <definedName name="KP" localSheetId="5">#REF!</definedName>
    <definedName name="KP" localSheetId="2">#REF!</definedName>
    <definedName name="KP" localSheetId="1">#REF!</definedName>
    <definedName name="KP" localSheetId="4">#REF!</definedName>
    <definedName name="KP">#REF!</definedName>
    <definedName name="KP_DBGT_Dang" localSheetId="6" hidden="1">{"'Sheet1'!$L$16"}</definedName>
    <definedName name="KP_DBGT_Dang" localSheetId="5" hidden="1">{"'Sheet1'!$L$16"}</definedName>
    <definedName name="KP_DBGT_Dang" localSheetId="2" hidden="1">{"'Sheet1'!$L$16"}</definedName>
    <definedName name="KP_DBGT_Dang" localSheetId="1" hidden="1">{"'Sheet1'!$L$16"}</definedName>
    <definedName name="KP_DBGT_Dang" localSheetId="3" hidden="1">{"'Sheet1'!$L$16"}</definedName>
    <definedName name="KP_DBGT_Dang" hidden="1">{"'Sheet1'!$L$16"}</definedName>
    <definedName name="kp1ph" localSheetId="0">#REF!</definedName>
    <definedName name="kp1ph" localSheetId="5">#REF!</definedName>
    <definedName name="kp1ph" localSheetId="2">#REF!</definedName>
    <definedName name="kp1ph" localSheetId="1">#REF!</definedName>
    <definedName name="kp1ph" localSheetId="4">#REF!</definedName>
    <definedName name="kp1ph">#REF!</definedName>
    <definedName name="KPKL">#REF!</definedName>
    <definedName name="KSTK" localSheetId="1">#REF!</definedName>
    <definedName name="KSTK">#REF!</definedName>
    <definedName name="kt" localSheetId="1">#REF!</definedName>
    <definedName name="kt">#REF!</definedName>
    <definedName name="ktcpt0405" localSheetId="1">#REF!</definedName>
    <definedName name="ktcpt0405">#REF!</definedName>
    <definedName name="KU" localSheetId="6" hidden="1">{#N/A,#N/A,TRUE,"Y생산";#N/A,#N/A,TRUE,"Y판매";#N/A,#N/A,TRUE,"Y총물량";#N/A,#N/A,TRUE,"Y능력";#N/A,#N/A,TRUE,"YKD"}</definedName>
    <definedName name="KU" localSheetId="2" hidden="1">{#N/A,#N/A,TRUE,"Y생산";#N/A,#N/A,TRUE,"Y판매";#N/A,#N/A,TRUE,"Y총물량";#N/A,#N/A,TRUE,"Y능력";#N/A,#N/A,TRUE,"YKD"}</definedName>
    <definedName name="KU" localSheetId="1" hidden="1">{#N/A,#N/A,TRUE,"Y생산";#N/A,#N/A,TRUE,"Y판매";#N/A,#N/A,TRUE,"Y총물량";#N/A,#N/A,TRUE,"Y능력";#N/A,#N/A,TRUE,"YKD"}</definedName>
    <definedName name="KU" hidden="1">{#N/A,#N/A,TRUE,"Y생산";#N/A,#N/A,TRUE,"Y판매";#N/A,#N/A,TRUE,"Y총물량";#N/A,#N/A,TRUE,"Y능력";#N/A,#N/A,TRUE,"YKD"}</definedName>
    <definedName name="KVC" localSheetId="0">#REF!</definedName>
    <definedName name="KVC" localSheetId="5">#REF!</definedName>
    <definedName name="KVC" localSheetId="2">#REF!</definedName>
    <definedName name="KVC" localSheetId="1">#REF!</definedName>
    <definedName name="KVC" localSheetId="4">#REF!</definedName>
    <definedName name="KVC">#REF!</definedName>
    <definedName name="KY" localSheetId="1">#REF!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 localSheetId="1">#REF!</definedName>
    <definedName name="kytt0405">#REF!</definedName>
    <definedName name="L" localSheetId="1">#REF!</definedName>
    <definedName name="L">#REF!</definedName>
    <definedName name="l...TrÀt">#N/A</definedName>
    <definedName name="l_1" localSheetId="1">#REF!</definedName>
    <definedName name="l_1">#REF!</definedName>
    <definedName name="L_mong" localSheetId="1">#REF!</definedName>
    <definedName name="L_mong">#REF!</definedName>
    <definedName name="laisuat" localSheetId="0">#REF!</definedName>
    <definedName name="laisuat" localSheetId="5">#REF!</definedName>
    <definedName name="laisuat" localSheetId="2">#REF!</definedName>
    <definedName name="laisuat" localSheetId="1">#REF!</definedName>
    <definedName name="laisuat" localSheetId="4">#REF!</definedName>
    <definedName name="laisuat">#REF!</definedName>
    <definedName name="lan" localSheetId="6" hidden="1">{#N/A,#N/A,TRUE,"BT M200 da 10x20"}</definedName>
    <definedName name="lan" localSheetId="0" hidden="1">{#N/A,#N/A,TRUE,"BT M200 da 10x20"}</definedName>
    <definedName name="lan" localSheetId="5" hidden="1">{#N/A,#N/A,TRUE,"BT M200 da 10x20"}</definedName>
    <definedName name="lan" localSheetId="2" hidden="1">{#N/A,#N/A,TRUE,"BT M200 da 10x20"}</definedName>
    <definedName name="lan" localSheetId="1" hidden="1">{#N/A,#N/A,TRUE,"BT M200 da 10x20"}</definedName>
    <definedName name="lan" localSheetId="3" hidden="1">{#N/A,#N/A,TRUE,"BT M200 da 10x20"}</definedName>
    <definedName name="lan" localSheetId="4" hidden="1">{#N/A,#N/A,TRUE,"BT M200 da 10x20"}</definedName>
    <definedName name="lan" hidden="1">{#N/A,#N/A,TRUE,"BT M200 da 10x20"}</definedName>
    <definedName name="lanhto" localSheetId="6">#REF!</definedName>
    <definedName name="lanhto" localSheetId="0">#REF!</definedName>
    <definedName name="lanhto" localSheetId="5">#REF!</definedName>
    <definedName name="lanhto" localSheetId="2">#REF!</definedName>
    <definedName name="lanhto" localSheetId="1">#REF!</definedName>
    <definedName name="lanhto" localSheetId="4">#REF!</definedName>
    <definedName name="lanhto">#REF!</definedName>
    <definedName name="Lap_dat">#N/A</definedName>
    <definedName name="Lap_dat_td">#N/A</definedName>
    <definedName name="Lap_xa_neo">#N/A</definedName>
    <definedName name="Lapmay" localSheetId="2">#REF!</definedName>
    <definedName name="Lapmay" localSheetId="1">#REF!</definedName>
    <definedName name="Lapmay">#REF!</definedName>
    <definedName name="LBR" localSheetId="1">#REF!</definedName>
    <definedName name="LBR">#REF!</definedName>
    <definedName name="LC" localSheetId="1">#REF!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 localSheetId="6">'BAN LUONG TAU'!LC3차서</definedName>
    <definedName name="LC3차서">#N/A</definedName>
    <definedName name="LCA" localSheetId="2">#REF!</definedName>
    <definedName name="LCA" localSheetId="1">#REF!</definedName>
    <definedName name="LCA">#REF!</definedName>
    <definedName name="lcb" localSheetId="2">#REF!</definedName>
    <definedName name="lcb" localSheetId="1">#REF!</definedName>
    <definedName name="lcb" localSheetId="3">#REF!</definedName>
    <definedName name="lcb">#REF!</definedName>
    <definedName name="Leâ_Coâng_Minh">#REF!</definedName>
    <definedName name="leak" localSheetId="2">#REF!</definedName>
    <definedName name="leak" localSheetId="1">#REF!</definedName>
    <definedName name="leak">#REF!</definedName>
    <definedName name="leak10" localSheetId="1">#REF!</definedName>
    <definedName name="leak10">#REF!</definedName>
    <definedName name="lee">#N/A</definedName>
    <definedName name="LENS" localSheetId="2">#REF!</definedName>
    <definedName name="LENS" localSheetId="1">#REF!</definedName>
    <definedName name="LENS">#REF!</definedName>
    <definedName name="LG" localSheetId="1">#REF!</definedName>
    <definedName name="LG">#REF!</definedName>
    <definedName name="LGNDCHOCO1" localSheetId="2">#REF!,#REF!,#REF!,#REF!,#REF!,#REF!</definedName>
    <definedName name="LGNDCHOCO1" localSheetId="1">#REF!,#REF!,#REF!,#REF!,#REF!,#REF!</definedName>
    <definedName name="LGNDCHOCO1">#REF!,#REF!,#REF!,#REF!,#REF!,#REF!</definedName>
    <definedName name="lim" localSheetId="2">#REF!</definedName>
    <definedName name="lim" localSheetId="1">#REF!</definedName>
    <definedName name="lim">#REF!</definedName>
    <definedName name="limcount" hidden="1">1</definedName>
    <definedName name="LINE" localSheetId="2">#REF!</definedName>
    <definedName name="LINE" localSheetId="1">#REF!</definedName>
    <definedName name="LINE">#REF!</definedName>
    <definedName name="line15" localSheetId="2">#REF!</definedName>
    <definedName name="line15" localSheetId="1">#REF!</definedName>
    <definedName name="line15">#REF!</definedName>
    <definedName name="LINE검토2" localSheetId="6" hidden="1">{#N/A,#N/A,TRUE,"Y생산";#N/A,#N/A,TRUE,"Y판매";#N/A,#N/A,TRUE,"Y총물량";#N/A,#N/A,TRUE,"Y능력";#N/A,#N/A,TRUE,"YKD"}</definedName>
    <definedName name="LINE검토2" localSheetId="2" hidden="1">{#N/A,#N/A,TRUE,"Y생산";#N/A,#N/A,TRUE,"Y판매";#N/A,#N/A,TRUE,"Y총물량";#N/A,#N/A,TRUE,"Y능력";#N/A,#N/A,TRUE,"YKD"}</definedName>
    <definedName name="LINE검토2" localSheetId="1" hidden="1">{#N/A,#N/A,TRUE,"Y생산";#N/A,#N/A,TRUE,"Y판매";#N/A,#N/A,TRUE,"Y총물량";#N/A,#N/A,TRUE,"Y능력";#N/A,#N/A,TRUE,"YKD"}</definedName>
    <definedName name="LINE검토2" hidden="1">{#N/A,#N/A,TRUE,"Y생산";#N/A,#N/A,TRUE,"Y판매";#N/A,#N/A,TRUE,"Y총물량";#N/A,#N/A,TRUE,"Y능력";#N/A,#N/A,TRUE,"YKD"}</definedName>
    <definedName name="list" localSheetId="0">#REF!</definedName>
    <definedName name="list" localSheetId="5">#REF!</definedName>
    <definedName name="list" localSheetId="2">#REF!</definedName>
    <definedName name="list" localSheetId="1">#REF!</definedName>
    <definedName name="list" localSheetId="4">#REF!</definedName>
    <definedName name="list">#REF!</definedName>
    <definedName name="LK_hathe" localSheetId="1">#REF!</definedName>
    <definedName name="LK_hathe">#REF!</definedName>
    <definedName name="lklklkj" localSheetId="6" hidden="1">{0,0,0,0;0,0,0,0;0,0,0,0;0,0,0,0;0,0,0,0}</definedName>
    <definedName name="lklklkj" localSheetId="2" hidden="1">{0,0,0,0;0,0,0,0;0,0,0,0;0,0,0,0;0,0,0,0}</definedName>
    <definedName name="lklklkj" localSheetId="1" hidden="1">{0,0,0,0;0,0,0,0;0,0,0,0;0,0,0,0;0,0,0,0}</definedName>
    <definedName name="lklklkj" hidden="1">{0,0,0,0;0,0,0,0;0,0,0,0;0,0,0,0;0,0,0,0}</definedName>
    <definedName name="LKN">'[2]đi hỗ trợ cơ điện'!#REF!</definedName>
    <definedName name="LL" localSheetId="1">#REF!</definedName>
    <definedName name="LL" localSheetId="3">#REF!</definedName>
    <definedName name="LL">#REF!</definedName>
    <definedName name="lll" localSheetId="6" hidden="1">{"'Sheet1'!$L$16"}</definedName>
    <definedName name="lll" localSheetId="2" hidden="1">{"'Sheet1'!$L$16"}</definedName>
    <definedName name="lll" localSheetId="1" hidden="1">{"'Sheet1'!$L$16"}</definedName>
    <definedName name="lll" hidden="1">{"'Sheet1'!$L$16"}</definedName>
    <definedName name="llll" localSheetId="1">#REF!</definedName>
    <definedName name="llll">#REF!</definedName>
    <definedName name="LLLLLLLLLL" localSheetId="1">#REF!</definedName>
    <definedName name="LLLLLLLLLL">#REF!</definedName>
    <definedName name="LM" localSheetId="1">#REF!</definedName>
    <definedName name="LM">#REF!</definedName>
    <definedName name="Lmk" localSheetId="0">#REF!</definedName>
    <definedName name="Lmk" localSheetId="5">#REF!</definedName>
    <definedName name="Lmk" localSheetId="2">#REF!</definedName>
    <definedName name="Lmk" localSheetId="1">#REF!</definedName>
    <definedName name="Lmk" localSheetId="4">#REF!</definedName>
    <definedName name="Lmk">#REF!</definedName>
    <definedName name="LN" localSheetId="0">#REF!</definedName>
    <definedName name="LN" localSheetId="5">#REF!</definedName>
    <definedName name="LN" localSheetId="2">#REF!</definedName>
    <definedName name="LN" localSheetId="1">#REF!</definedName>
    <definedName name="LN" localSheetId="4">#REF!</definedName>
    <definedName name="LN">#REF!</definedName>
    <definedName name="Lnsc" localSheetId="1">#REF!</definedName>
    <definedName name="Lnsc">#REF!</definedName>
    <definedName name="Lo" localSheetId="0">#REF!</definedName>
    <definedName name="Lo" localSheetId="5">#REF!</definedName>
    <definedName name="Lo" localSheetId="2">#REF!</definedName>
    <definedName name="Lo" localSheetId="1">#REF!</definedName>
    <definedName name="Lo" localSheetId="4">#REF!</definedName>
    <definedName name="Lo">#REF!</definedName>
    <definedName name="LO283K" localSheetId="0">#REF!</definedName>
    <definedName name="LO283K" localSheetId="5">#REF!</definedName>
    <definedName name="LO283K" localSheetId="2">#REF!</definedName>
    <definedName name="LO283K" localSheetId="1">#REF!</definedName>
    <definedName name="LO283K" localSheetId="4">#REF!</definedName>
    <definedName name="LO283K">#REF!</definedName>
    <definedName name="LO815K" localSheetId="0">#REF!</definedName>
    <definedName name="LO815K" localSheetId="5">#REF!</definedName>
    <definedName name="LO815K" localSheetId="2">#REF!</definedName>
    <definedName name="LO815K" localSheetId="1">#REF!</definedName>
    <definedName name="LO815K" localSheetId="4">#REF!</definedName>
    <definedName name="LO815K">#REF!</definedName>
    <definedName name="lôa33BT5" localSheetId="6" hidden="1">{"'Sheet1'!$L$16"}</definedName>
    <definedName name="lôa33BT5" localSheetId="2" hidden="1">{"'Sheet1'!$L$16"}</definedName>
    <definedName name="lôa33BT5" localSheetId="1" hidden="1">{"'Sheet1'!$L$16"}</definedName>
    <definedName name="lôa33BT5" hidden="1">{"'Sheet1'!$L$16"}</definedName>
    <definedName name="LOAI_BM">#REF!</definedName>
    <definedName name="LoÁi_BQL" localSheetId="1">#REF!</definedName>
    <definedName name="LoÁi_BQL">#REF!</definedName>
    <definedName name="LoÁi_CT" localSheetId="1">#REF!</definedName>
    <definedName name="LoÁi_CT">#REF!</definedName>
    <definedName name="LOAI_MB">#REF!</definedName>
    <definedName name="Loai_TD" localSheetId="1">#REF!</definedName>
    <definedName name="Loai_TD">#REF!</definedName>
    <definedName name="Loai_Tham_Nien">#REF!</definedName>
    <definedName name="Loai_thung" localSheetId="1">#REF!</definedName>
    <definedName name="Loai_thung">#REF!</definedName>
    <definedName name="Loại_thùng" localSheetId="1">#REF!</definedName>
    <definedName name="Loại_thùng">#REF!</definedName>
    <definedName name="Loai_xe" localSheetId="1">#REF!</definedName>
    <definedName name="Loai_xe">#REF!</definedName>
    <definedName name="LOAN" localSheetId="6" hidden="1">{#N/A,#N/A,FALSE,"단축1";#N/A,#N/A,FALSE,"단축2";#N/A,#N/A,FALSE,"단축3";#N/A,#N/A,FALSE,"장축";#N/A,#N/A,FALSE,"4WD"}</definedName>
    <definedName name="LOAN" localSheetId="5" hidden="1">{#N/A,#N/A,FALSE,"단축1";#N/A,#N/A,FALSE,"단축2";#N/A,#N/A,FALSE,"단축3";#N/A,#N/A,FALSE,"장축";#N/A,#N/A,FALSE,"4WD"}</definedName>
    <definedName name="LOAN" localSheetId="2" hidden="1">{#N/A,#N/A,FALSE,"단축1";#N/A,#N/A,FALSE,"단축2";#N/A,#N/A,FALSE,"단축3";#N/A,#N/A,FALSE,"장축";#N/A,#N/A,FALSE,"4WD"}</definedName>
    <definedName name="LOAN" localSheetId="1" hidden="1">{#N/A,#N/A,FALSE,"단축1";#N/A,#N/A,FALSE,"단축2";#N/A,#N/A,FALSE,"단축3";#N/A,#N/A,FALSE,"장축";#N/A,#N/A,FALSE,"4WD"}</definedName>
    <definedName name="LOAN" localSheetId="3" hidden="1">{#N/A,#N/A,FALSE,"단축1";#N/A,#N/A,FALSE,"단축2";#N/A,#N/A,FALSE,"단축3";#N/A,#N/A,FALSE,"장축";#N/A,#N/A,FALSE,"4WD"}</definedName>
    <definedName name="LOAN" localSheetId="4" hidden="1">{#N/A,#N/A,FALSE,"단축1";#N/A,#N/A,FALSE,"단축2";#N/A,#N/A,FALSE,"단축3";#N/A,#N/A,FALSE,"장축";#N/A,#N/A,FALSE,"4WD"}</definedName>
    <definedName name="LOAN" hidden="1">{#N/A,#N/A,FALSE,"단축1";#N/A,#N/A,FALSE,"단축2";#N/A,#N/A,FALSE,"단축3";#N/A,#N/A,FALSE,"장축";#N/A,#N/A,FALSE,"4WD"}</definedName>
    <definedName name="LOC" localSheetId="6">#REF!</definedName>
    <definedName name="LOC" localSheetId="5">#REF!</definedName>
    <definedName name="LOC" localSheetId="2">#REF!</definedName>
    <definedName name="LOC" localSheetId="1">#REF!</definedName>
    <definedName name="LOC">#REF!</definedName>
    <definedName name="Local_AVG_Price" localSheetId="2">#REF!</definedName>
    <definedName name="Local_AVG_Price" localSheetId="1">#REF!</definedName>
    <definedName name="Local_AVG_Price">#REF!</definedName>
    <definedName name="lón2" localSheetId="1">#REF!</definedName>
    <definedName name="lón2">#REF!</definedName>
    <definedName name="lón3" localSheetId="1">#REF!</definedName>
    <definedName name="lón3">#REF!</definedName>
    <definedName name="lón5" localSheetId="1">#REF!</definedName>
    <definedName name="lón5">#REF!</definedName>
    <definedName name="LONGBIEN" localSheetId="5">#REF!</definedName>
    <definedName name="LONGBIEN" localSheetId="2">#REF!</definedName>
    <definedName name="LONGBIEN" localSheetId="1">#REF!</definedName>
    <definedName name="LONGBIEN">#REF!</definedName>
    <definedName name="Lookup" localSheetId="1">#REF!</definedName>
    <definedName name="Lookup">#REF!</definedName>
    <definedName name="LOT">#N/A</definedName>
    <definedName name="LOT선택">#N/A</definedName>
    <definedName name="LOT수" localSheetId="1">#REF!</definedName>
    <definedName name="LOT수">#REF!</definedName>
    <definedName name="lps" localSheetId="6" hidden="1">{#N/A,#N/A,FALSE,"단축1";#N/A,#N/A,FALSE,"단축2";#N/A,#N/A,FALSE,"단축3";#N/A,#N/A,FALSE,"장축";#N/A,#N/A,FALSE,"4WD"}</definedName>
    <definedName name="lps" localSheetId="0" hidden="1">{#N/A,#N/A,FALSE,"단축1";#N/A,#N/A,FALSE,"단축2";#N/A,#N/A,FALSE,"단축3";#N/A,#N/A,FALSE,"장축";#N/A,#N/A,FALSE,"4WD"}</definedName>
    <definedName name="lps" localSheetId="5" hidden="1">{#N/A,#N/A,FALSE,"단축1";#N/A,#N/A,FALSE,"단축2";#N/A,#N/A,FALSE,"단축3";#N/A,#N/A,FALSE,"장축";#N/A,#N/A,FALSE,"4WD"}</definedName>
    <definedName name="lps" localSheetId="2" hidden="1">{#N/A,#N/A,FALSE,"단축1";#N/A,#N/A,FALSE,"단축2";#N/A,#N/A,FALSE,"단축3";#N/A,#N/A,FALSE,"장축";#N/A,#N/A,FALSE,"4WD"}</definedName>
    <definedName name="lps" localSheetId="1" hidden="1">{#N/A,#N/A,FALSE,"단축1";#N/A,#N/A,FALSE,"단축2";#N/A,#N/A,FALSE,"단축3";#N/A,#N/A,FALSE,"장축";#N/A,#N/A,FALSE,"4WD"}</definedName>
    <definedName name="lps" localSheetId="3" hidden="1">{#N/A,#N/A,FALSE,"단축1";#N/A,#N/A,FALSE,"단축2";#N/A,#N/A,FALSE,"단축3";#N/A,#N/A,FALSE,"장축";#N/A,#N/A,FALSE,"4WD"}</definedName>
    <definedName name="lps" localSheetId="4" hidden="1">{#N/A,#N/A,FALSE,"단축1";#N/A,#N/A,FALSE,"단축2";#N/A,#N/A,FALSE,"단축3";#N/A,#N/A,FALSE,"장축";#N/A,#N/A,FALSE,"4WD"}</definedName>
    <definedName name="lps" hidden="1">{#N/A,#N/A,FALSE,"단축1";#N/A,#N/A,FALSE,"단축2";#N/A,#N/A,FALSE,"단축3";#N/A,#N/A,FALSE,"장축";#N/A,#N/A,FALSE,"4WD"}</definedName>
    <definedName name="LPTDDT">#REF!</definedName>
    <definedName name="LPTDTK" localSheetId="1">#REF!</definedName>
    <definedName name="LPTDTK">#REF!</definedName>
    <definedName name="lqv" localSheetId="1">#REF!</definedName>
    <definedName name="lqv">#REF!</definedName>
    <definedName name="ltdbgt" localSheetId="1">#REF!</definedName>
    <definedName name="ltdbgt">#REF!</definedName>
    <definedName name="ltre" localSheetId="0">#REF!</definedName>
    <definedName name="ltre" localSheetId="5">#REF!</definedName>
    <definedName name="ltre" localSheetId="2">#REF!</definedName>
    <definedName name="ltre" localSheetId="1">#REF!</definedName>
    <definedName name="ltre" localSheetId="4">#REF!</definedName>
    <definedName name="ltre">#REF!</definedName>
    <definedName name="luan" localSheetId="6" hidden="1">{"'Sheet1'!$L$16"}</definedName>
    <definedName name="luan" localSheetId="2" hidden="1">{"'Sheet1'!$L$16"}</definedName>
    <definedName name="luan" localSheetId="1" hidden="1">{"'Sheet1'!$L$16"}</definedName>
    <definedName name="luan" localSheetId="3" hidden="1">{"'Sheet1'!$L$16"}</definedName>
    <definedName name="luan" hidden="1">{"'Sheet1'!$L$16"}</definedName>
    <definedName name="luong" localSheetId="0">#REF!</definedName>
    <definedName name="luong" localSheetId="5">#REF!</definedName>
    <definedName name="luong" localSheetId="2">#REF!</definedName>
    <definedName name="luong" localSheetId="1">#REF!</definedName>
    <definedName name="luong" localSheetId="4">#REF!</definedName>
    <definedName name="luong">#REF!</definedName>
    <definedName name="Lương_20" localSheetId="1">#REF!</definedName>
    <definedName name="Lương_20" localSheetId="3">#REF!</definedName>
    <definedName name="Lương_20">#REF!</definedName>
    <definedName name="LUONGNHUA">#REF!</definedName>
    <definedName name="LUONGPK">#REF!</definedName>
    <definedName name="LUP" hidden="1">#REF!</definedName>
    <definedName name="lVC" localSheetId="0">#REF!</definedName>
    <definedName name="lVC" localSheetId="5">#REF!</definedName>
    <definedName name="lVC" localSheetId="2">#REF!</definedName>
    <definedName name="lVC" localSheetId="1">#REF!</definedName>
    <definedName name="lVC" localSheetId="4">#REF!</definedName>
    <definedName name="lVC">#REF!</definedName>
    <definedName name="LWBBNO" localSheetId="1">#REF!</definedName>
    <definedName name="LWBBNO">#REF!</definedName>
    <definedName name="LWBSEQ" localSheetId="1">#REF!</definedName>
    <definedName name="LWBSEQ">#REF!</definedName>
    <definedName name="LX_DATA" localSheetId="1">#REF!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 localSheetId="6">#REF!</definedName>
    <definedName name="M" localSheetId="0">#REF!</definedName>
    <definedName name="M" localSheetId="5">#REF!</definedName>
    <definedName name="M" localSheetId="2">#REF!</definedName>
    <definedName name="M" localSheetId="1">#REF!</definedName>
    <definedName name="M" localSheetId="4">#REF!</definedName>
    <definedName name="M">#REF!</definedName>
    <definedName name="m_1" localSheetId="2">#REF!</definedName>
    <definedName name="m_1" localSheetId="1">#REF!</definedName>
    <definedName name="m_1">#REF!</definedName>
    <definedName name="m_2" localSheetId="1">#REF!</definedName>
    <definedName name="m_2">#REF!</definedName>
    <definedName name="m_3" localSheetId="1">#REF!</definedName>
    <definedName name="m_3">#REF!</definedName>
    <definedName name="m_4" localSheetId="1">#REF!</definedName>
    <definedName name="m_4">#REF!</definedName>
    <definedName name="M_MODEL" localSheetId="1">#REF!</definedName>
    <definedName name="M_MODEL">#REF!</definedName>
    <definedName name="M10aa1p">#REF!</definedName>
    <definedName name="M12aavl" localSheetId="1">#REF!</definedName>
    <definedName name="M12aavl">#REF!</definedName>
    <definedName name="M12ba3p" localSheetId="0">#REF!</definedName>
    <definedName name="M12ba3p" localSheetId="5">#REF!</definedName>
    <definedName name="M12ba3p" localSheetId="2">#REF!</definedName>
    <definedName name="M12ba3p" localSheetId="1">#REF!</definedName>
    <definedName name="M12ba3p" localSheetId="4">#REF!</definedName>
    <definedName name="M12ba3p">#REF!</definedName>
    <definedName name="M12bb1p" localSheetId="0">#REF!</definedName>
    <definedName name="M12bb1p" localSheetId="5">#REF!</definedName>
    <definedName name="M12bb1p" localSheetId="2">#REF!</definedName>
    <definedName name="M12bb1p" localSheetId="1">#REF!</definedName>
    <definedName name="M12bb1p" localSheetId="4">#REF!</definedName>
    <definedName name="M12bb1p">#REF!</definedName>
    <definedName name="M12bnnc" localSheetId="1">#REF!</definedName>
    <definedName name="M12bnnc">#REF!</definedName>
    <definedName name="M12bnvl" localSheetId="1">#REF!</definedName>
    <definedName name="M12bnvl">#REF!</definedName>
    <definedName name="M12cbnc" localSheetId="0">#REF!</definedName>
    <definedName name="M12cbnc" localSheetId="5">#REF!</definedName>
    <definedName name="M12cbnc" localSheetId="2">#REF!</definedName>
    <definedName name="M12cbnc" localSheetId="1">#REF!</definedName>
    <definedName name="M12cbnc" localSheetId="4">#REF!</definedName>
    <definedName name="M12cbnc">#REF!</definedName>
    <definedName name="M12cbvl" localSheetId="0">#REF!</definedName>
    <definedName name="M12cbvl" localSheetId="5">#REF!</definedName>
    <definedName name="M12cbvl" localSheetId="2">#REF!</definedName>
    <definedName name="M12cbvl" localSheetId="1">#REF!</definedName>
    <definedName name="M12cbvl" localSheetId="4">#REF!</definedName>
    <definedName name="M12cbvl">#REF!</definedName>
    <definedName name="M14bb1p" localSheetId="0">#REF!</definedName>
    <definedName name="M14bb1p" localSheetId="5">#REF!</definedName>
    <definedName name="M14bb1p" localSheetId="2">#REF!</definedName>
    <definedName name="M14bb1p" localSheetId="1">#REF!</definedName>
    <definedName name="M14bb1p" localSheetId="4">#REF!</definedName>
    <definedName name="M14bb1p">#REF!</definedName>
    <definedName name="M8a" localSheetId="1">#REF!</definedName>
    <definedName name="M8a">#REF!</definedName>
    <definedName name="M8aa" localSheetId="1">#REF!</definedName>
    <definedName name="M8aa">#REF!</definedName>
    <definedName name="m8aanc" localSheetId="0">#REF!</definedName>
    <definedName name="m8aanc" localSheetId="5">#REF!</definedName>
    <definedName name="m8aanc" localSheetId="2">#REF!</definedName>
    <definedName name="m8aanc" localSheetId="1">#REF!</definedName>
    <definedName name="m8aanc" localSheetId="4">#REF!</definedName>
    <definedName name="m8aanc">#REF!</definedName>
    <definedName name="m8aavl" localSheetId="0">#REF!</definedName>
    <definedName name="m8aavl" localSheetId="5">#REF!</definedName>
    <definedName name="m8aavl" localSheetId="2">#REF!</definedName>
    <definedName name="m8aavl" localSheetId="1">#REF!</definedName>
    <definedName name="m8aavl" localSheetId="4">#REF!</definedName>
    <definedName name="m8aavl">#REF!</definedName>
    <definedName name="Ma_thung" localSheetId="1">#REF!</definedName>
    <definedName name="Ma_thung">#REF!</definedName>
    <definedName name="Ma3pnc" localSheetId="0">#REF!</definedName>
    <definedName name="Ma3pnc" localSheetId="5">#REF!</definedName>
    <definedName name="Ma3pnc" localSheetId="2">#REF!</definedName>
    <definedName name="Ma3pnc" localSheetId="1">#REF!</definedName>
    <definedName name="Ma3pnc" localSheetId="4">#REF!</definedName>
    <definedName name="Ma3pnc">#REF!</definedName>
    <definedName name="Ma3pvl" localSheetId="0">#REF!</definedName>
    <definedName name="Ma3pvl" localSheetId="5">#REF!</definedName>
    <definedName name="Ma3pvl" localSheetId="2">#REF!</definedName>
    <definedName name="Ma3pvl" localSheetId="1">#REF!</definedName>
    <definedName name="Ma3pvl" localSheetId="4">#REF!</definedName>
    <definedName name="Ma3pvl">#REF!</definedName>
    <definedName name="Maa3pnc" localSheetId="0">#REF!</definedName>
    <definedName name="Maa3pnc" localSheetId="5">#REF!</definedName>
    <definedName name="Maa3pnc" localSheetId="2">#REF!</definedName>
    <definedName name="Maa3pnc" localSheetId="1">#REF!</definedName>
    <definedName name="Maa3pnc" localSheetId="4">#REF!</definedName>
    <definedName name="Maa3pnc">#REF!</definedName>
    <definedName name="Maa3pvl" localSheetId="0">#REF!</definedName>
    <definedName name="Maa3pvl" localSheetId="5">#REF!</definedName>
    <definedName name="Maa3pvl" localSheetId="2">#REF!</definedName>
    <definedName name="Maa3pvl" localSheetId="1">#REF!</definedName>
    <definedName name="Maa3pvl" localSheetId="4">#REF!</definedName>
    <definedName name="Maa3pvl">#REF!</definedName>
    <definedName name="MACAPTGDK" localSheetId="2">#REF!</definedName>
    <definedName name="MACAPTGDK" localSheetId="1">#REF!</definedName>
    <definedName name="MACAPTGDK" localSheetId="3">#REF!</definedName>
    <definedName name="MACAPTGDK">#REF!</definedName>
    <definedName name="Macro16">#N/A</definedName>
    <definedName name="Macro2" localSheetId="1">#REF!</definedName>
    <definedName name="Macro2">#REF!</definedName>
    <definedName name="Macro6">#N/A</definedName>
    <definedName name="MACTANG_BD" localSheetId="1">#REF!</definedName>
    <definedName name="MACTANG_BD">#REF!</definedName>
    <definedName name="MACTANG_HT_BD" localSheetId="1">#REF!</definedName>
    <definedName name="MACTANG_HT_BD">#REF!</definedName>
    <definedName name="MACTANG_HT_KT" localSheetId="1">#REF!</definedName>
    <definedName name="MACTANG_HT_KT">#REF!</definedName>
    <definedName name="MACTANG_KT" localSheetId="1">#REF!</definedName>
    <definedName name="MACTANG_KT">#REF!</definedName>
    <definedName name="MADG" localSheetId="0">#REF!</definedName>
    <definedName name="MADG" localSheetId="5">#REF!</definedName>
    <definedName name="MADG" localSheetId="2">#REF!</definedName>
    <definedName name="MADG" localSheetId="1">#REF!</definedName>
    <definedName name="MADG" localSheetId="4">#REF!</definedName>
    <definedName name="MADG">#REF!</definedName>
    <definedName name="MADL" localSheetId="0">#REF!</definedName>
    <definedName name="MADL" localSheetId="5">#REF!</definedName>
    <definedName name="MADL" localSheetId="2">#REF!</definedName>
    <definedName name="MADL" localSheetId="1">#REF!</definedName>
    <definedName name="MADL" localSheetId="4">#REF!</definedName>
    <definedName name="MADL">#REF!</definedName>
    <definedName name="MADMDT" localSheetId="1">#REF!</definedName>
    <definedName name="MADMDT">#REF!</definedName>
    <definedName name="MAG" localSheetId="1">#REF!</definedName>
    <definedName name="MAG">#REF!</definedName>
    <definedName name="MAHANG" localSheetId="0">#REF!</definedName>
    <definedName name="MAHANG" localSheetId="5">#REF!</definedName>
    <definedName name="MAHANG" localSheetId="2">#REF!</definedName>
    <definedName name="MAHANG" localSheetId="1">#REF!</definedName>
    <definedName name="MAHANG" localSheetId="4">#REF!</definedName>
    <definedName name="MAHANG">#REF!</definedName>
    <definedName name="mahang_tondk" localSheetId="1">#REF!</definedName>
    <definedName name="mahang_tondk">#REF!</definedName>
    <definedName name="mahieu" localSheetId="1">#REF!</definedName>
    <definedName name="mahieu">#REF!</definedName>
    <definedName name="MAHMCTXL" localSheetId="1">#REF!</definedName>
    <definedName name="MAHMCTXL">#REF!</definedName>
    <definedName name="MAJ_CON_EQP" localSheetId="0">#REF!</definedName>
    <definedName name="MAJ_CON_EQP" localSheetId="5">#REF!</definedName>
    <definedName name="MAJ_CON_EQP" localSheetId="2">#REF!</definedName>
    <definedName name="MAJ_CON_EQP" localSheetId="1">#REF!</definedName>
    <definedName name="MAJ_CON_EQP" localSheetId="4">#REF!</definedName>
    <definedName name="MAJ_CON_EQP">#REF!</definedName>
    <definedName name="MakeIt">#REF!</definedName>
    <definedName name="MAKH" localSheetId="0">#REF!</definedName>
    <definedName name="MAKH" localSheetId="5">#REF!</definedName>
    <definedName name="MAKH" localSheetId="2">#REF!</definedName>
    <definedName name="MAKH" localSheetId="1">#REF!</definedName>
    <definedName name="MAKH" localSheetId="4">#REF!</definedName>
    <definedName name="MAKH">#REF!</definedName>
    <definedName name="MAKH1" localSheetId="0">#REF!</definedName>
    <definedName name="MAKH1" localSheetId="5">#REF!</definedName>
    <definedName name="MAKH1" localSheetId="2">#REF!</definedName>
    <definedName name="MAKH1" localSheetId="1">#REF!</definedName>
    <definedName name="MAKH1" localSheetId="4">#REF!</definedName>
    <definedName name="MAKH1">#REF!</definedName>
    <definedName name="MAKHXL" localSheetId="1">#REF!</definedName>
    <definedName name="MAKHXL">#REF!</definedName>
    <definedName name="MAMS" localSheetId="0">#REF!</definedName>
    <definedName name="MAMS" localSheetId="5">#REF!</definedName>
    <definedName name="MAMS" localSheetId="2">#REF!</definedName>
    <definedName name="MAMS" localSheetId="1">#REF!</definedName>
    <definedName name="MAMS" localSheetId="4">#REF!</definedName>
    <definedName name="MAMS">#REF!</definedName>
    <definedName name="MAMS1" localSheetId="0">#REF!</definedName>
    <definedName name="MAMS1" localSheetId="5">#REF!</definedName>
    <definedName name="MAMS1" localSheetId="2">#REF!</definedName>
    <definedName name="MAMS1" localSheetId="1">#REF!</definedName>
    <definedName name="MAMS1" localSheetId="4">#REF!</definedName>
    <definedName name="MAMS1">#REF!</definedName>
    <definedName name="man" localSheetId="1">#REF!</definedName>
    <definedName name="man">#REF!</definedName>
    <definedName name="MANHAPLOAI2" localSheetId="1">#REF!</definedName>
    <definedName name="MANHAPLOAI2">#REF!</definedName>
    <definedName name="MANPP" localSheetId="0">#REF!</definedName>
    <definedName name="MANPP" localSheetId="5">#REF!</definedName>
    <definedName name="MANPP" localSheetId="2">#REF!</definedName>
    <definedName name="MANPP" localSheetId="1">#REF!</definedName>
    <definedName name="MANPP" localSheetId="4">#REF!</definedName>
    <definedName name="MANPP">#REF!</definedName>
    <definedName name="manrate" localSheetId="1">#REF!</definedName>
    <definedName name="manrate">#REF!</definedName>
    <definedName name="MANXXMDEN" localSheetId="1">#REF!</definedName>
    <definedName name="MANXXMDEN">#REF!</definedName>
    <definedName name="MANXXMTRANG" localSheetId="1">#REF!</definedName>
    <definedName name="MANXXMTRANG">#REF!</definedName>
    <definedName name="MAÕCOÙ" localSheetId="0">#REF!</definedName>
    <definedName name="MAÕCOÙ" localSheetId="5">#REF!</definedName>
    <definedName name="MAÕCOÙ" localSheetId="2">#REF!</definedName>
    <definedName name="MAÕCOÙ" localSheetId="1">#REF!</definedName>
    <definedName name="MAÕCOÙ" localSheetId="4">#REF!</definedName>
    <definedName name="MAÕCOÙ">#REF!</definedName>
    <definedName name="maoi" localSheetId="6" hidden="1">{#N/A,#N/A,FALSE,"Chi tiÆt"}</definedName>
    <definedName name="maoi" localSheetId="5" hidden="1">{#N/A,#N/A,FALSE,"Chi tiÆt"}</definedName>
    <definedName name="maoi" localSheetId="2" hidden="1">{#N/A,#N/A,FALSE,"Chi tiÆt"}</definedName>
    <definedName name="maoi" localSheetId="1" hidden="1">{#N/A,#N/A,FALSE,"Chi tiÆt"}</definedName>
    <definedName name="maoi" localSheetId="3" hidden="1">{#N/A,#N/A,FALSE,"Chi tiÆt"}</definedName>
    <definedName name="maoi" localSheetId="4" hidden="1">{#N/A,#N/A,FALSE,"Chi tiÆt"}</definedName>
    <definedName name="maoi" hidden="1">{#N/A,#N/A,FALSE,"Chi tiÆt"}</definedName>
    <definedName name="MAÕNÔÏ" localSheetId="6">#REF!</definedName>
    <definedName name="MAÕNÔÏ" localSheetId="0">#REF!</definedName>
    <definedName name="MAÕNÔÏ" localSheetId="5">#REF!</definedName>
    <definedName name="MAÕNÔÏ" localSheetId="2">#REF!</definedName>
    <definedName name="MAÕNÔÏ" localSheetId="1">#REF!</definedName>
    <definedName name="MAÕNÔÏ" localSheetId="4">#REF!</definedName>
    <definedName name="MAÕNÔÏ">#REF!</definedName>
    <definedName name="MaPhuong" localSheetId="2">#REF!</definedName>
    <definedName name="MaPhuong" localSheetId="1">#REF!</definedName>
    <definedName name="MaPhuong" localSheetId="3">#REF!</definedName>
    <definedName name="MaPhuong">#REF!</definedName>
    <definedName name="MaQuan" localSheetId="1">#REF!</definedName>
    <definedName name="MaQuan" localSheetId="3">#REF!</definedName>
    <definedName name="MaQuan">#REF!</definedName>
    <definedName name="MaQuanHe" localSheetId="1">#REF!</definedName>
    <definedName name="MaQuanHe" localSheetId="3">#REF!</definedName>
    <definedName name="MaQuanHe">#REF!</definedName>
    <definedName name="MaQuocGia" localSheetId="1">#REF!</definedName>
    <definedName name="MaQuocGia" localSheetId="3">#REF!</definedName>
    <definedName name="MaQuocGia">#REF!</definedName>
    <definedName name="MART0405" localSheetId="1">#REF!</definedName>
    <definedName name="MART0405">#REF!</definedName>
    <definedName name="Masonry" localSheetId="1">#REF!</definedName>
    <definedName name="Masonry">#REF!</definedName>
    <definedName name="MASP" localSheetId="0">#REF!</definedName>
    <definedName name="MASP" localSheetId="5">#REF!</definedName>
    <definedName name="MASP" localSheetId="2">#REF!</definedName>
    <definedName name="MASP" localSheetId="1">#REF!</definedName>
    <definedName name="MASP" localSheetId="4">#REF!</definedName>
    <definedName name="MASP">#REF!</definedName>
    <definedName name="MASP1" localSheetId="0">#REF!</definedName>
    <definedName name="MASP1" localSheetId="5">#REF!</definedName>
    <definedName name="MASP1" localSheetId="2">#REF!</definedName>
    <definedName name="MASP1" localSheetId="1">#REF!</definedName>
    <definedName name="MASP1" localSheetId="4">#REF!</definedName>
    <definedName name="MASP1">#REF!</definedName>
    <definedName name="MAT">#REF!</definedName>
    <definedName name="material2" localSheetId="1">#REF!</definedName>
    <definedName name="material2">#REF!</definedName>
    <definedName name="matit">#REF!</definedName>
    <definedName name="MATK_CD">#REF!</definedName>
    <definedName name="MATK_M" localSheetId="1">#REF!</definedName>
    <definedName name="MATK_M">#REF!</definedName>
    <definedName name="MATP_GT" localSheetId="0">#REF!</definedName>
    <definedName name="MATP_GT" localSheetId="5">#REF!</definedName>
    <definedName name="MATP_GT" localSheetId="2">#REF!</definedName>
    <definedName name="MATP_GT" localSheetId="1">#REF!</definedName>
    <definedName name="MATP_GT" localSheetId="4">#REF!</definedName>
    <definedName name="MATP_GT">#REF!</definedName>
    <definedName name="matprice" localSheetId="1">#REF!</definedName>
    <definedName name="matprice">#REF!</definedName>
    <definedName name="matprice2" localSheetId="1">#REF!</definedName>
    <definedName name="matprice2">#REF!</definedName>
    <definedName name="MATT" localSheetId="0">#REF!</definedName>
    <definedName name="MATT" localSheetId="5">#REF!</definedName>
    <definedName name="MATT" localSheetId="2">#REF!</definedName>
    <definedName name="MATT" localSheetId="1">#REF!</definedName>
    <definedName name="MATT" localSheetId="4">#REF!</definedName>
    <definedName name="MATT">#REF!</definedName>
    <definedName name="MAVANKHUON" localSheetId="1">#REF!</definedName>
    <definedName name="MAVANKHUON">#REF!</definedName>
    <definedName name="MAVLTHDN" localSheetId="1">#REF!</definedName>
    <definedName name="MAVLTHDN">#REF!</definedName>
    <definedName name="MaVua" localSheetId="0">#REF!</definedName>
    <definedName name="MaVua" localSheetId="5">#REF!</definedName>
    <definedName name="MaVua" localSheetId="2">#REF!</definedName>
    <definedName name="MaVua" localSheetId="1">#REF!</definedName>
    <definedName name="MaVua" localSheetId="4">#REF!</definedName>
    <definedName name="MaVua">#REF!</definedName>
    <definedName name="may" localSheetId="1">#REF!</definedName>
    <definedName name="may">#REF!</definedName>
    <definedName name="mazut">#REF!</definedName>
    <definedName name="Mba1p" localSheetId="0">#REF!</definedName>
    <definedName name="Mba1p" localSheetId="5">#REF!</definedName>
    <definedName name="Mba1p" localSheetId="2">#REF!</definedName>
    <definedName name="Mba1p" localSheetId="1">#REF!</definedName>
    <definedName name="Mba1p" localSheetId="4">#REF!</definedName>
    <definedName name="Mba1p">#REF!</definedName>
    <definedName name="Mba3p" localSheetId="0">#REF!</definedName>
    <definedName name="Mba3p" localSheetId="5">#REF!</definedName>
    <definedName name="Mba3p" localSheetId="2">#REF!</definedName>
    <definedName name="Mba3p" localSheetId="1">#REF!</definedName>
    <definedName name="Mba3p" localSheetId="4">#REF!</definedName>
    <definedName name="Mba3p">#REF!</definedName>
    <definedName name="Mbb3p" localSheetId="0">#REF!</definedName>
    <definedName name="Mbb3p" localSheetId="5">#REF!</definedName>
    <definedName name="Mbb3p" localSheetId="2">#REF!</definedName>
    <definedName name="Mbb3p" localSheetId="1">#REF!</definedName>
    <definedName name="Mbb3p" localSheetId="4">#REF!</definedName>
    <definedName name="Mbb3p">#REF!</definedName>
    <definedName name="mbm" localSheetId="1">#REF!</definedName>
    <definedName name="mbm">#REF!</definedName>
    <definedName name="Mbn1p" localSheetId="0">#REF!</definedName>
    <definedName name="Mbn1p" localSheetId="5">#REF!</definedName>
    <definedName name="Mbn1p" localSheetId="2">#REF!</definedName>
    <definedName name="Mbn1p" localSheetId="1">#REF!</definedName>
    <definedName name="Mbn1p" localSheetId="4">#REF!</definedName>
    <definedName name="Mbn1p">#REF!</definedName>
    <definedName name="mc" localSheetId="0">#REF!</definedName>
    <definedName name="mc" localSheetId="5">#REF!</definedName>
    <definedName name="mc" localSheetId="2">#REF!</definedName>
    <definedName name="mc" localSheetId="1">#REF!</definedName>
    <definedName name="mc" localSheetId="4">#REF!</definedName>
    <definedName name="mc">#REF!</definedName>
    <definedName name="MC.CRDPTN" localSheetId="1">#REF!</definedName>
    <definedName name="MC.CRDPTN">#REF!</definedName>
    <definedName name="mda" localSheetId="0">#REF!</definedName>
    <definedName name="mda" localSheetId="5">#REF!</definedName>
    <definedName name="mda" localSheetId="2">#REF!</definedName>
    <definedName name="mda" localSheetId="1">#REF!</definedName>
    <definedName name="mda" localSheetId="4">#REF!</definedName>
    <definedName name="mda">#REF!</definedName>
    <definedName name="mdb" localSheetId="0">#REF!</definedName>
    <definedName name="mdb" localSheetId="5">#REF!</definedName>
    <definedName name="mdb" localSheetId="2">#REF!</definedName>
    <definedName name="mdb" localSheetId="1">#REF!</definedName>
    <definedName name="mdb" localSheetId="4">#REF!</definedName>
    <definedName name="mdb">#REF!</definedName>
    <definedName name="mdc" localSheetId="0">#REF!</definedName>
    <definedName name="mdc" localSheetId="5">#REF!</definedName>
    <definedName name="mdc" localSheetId="2">#REF!</definedName>
    <definedName name="mdc" localSheetId="1">#REF!</definedName>
    <definedName name="mdc" localSheetId="4">#REF!</definedName>
    <definedName name="mdc">#REF!</definedName>
    <definedName name="mdd" localSheetId="0">#REF!</definedName>
    <definedName name="mdd" localSheetId="5">#REF!</definedName>
    <definedName name="mdd" localSheetId="2">#REF!</definedName>
    <definedName name="mdd" localSheetId="1">#REF!</definedName>
    <definedName name="mdd" localSheetId="4">#REF!</definedName>
    <definedName name="mdd">#REF!</definedName>
    <definedName name="me" localSheetId="0">#REF!</definedName>
    <definedName name="me" localSheetId="5">#REF!</definedName>
    <definedName name="me" localSheetId="2">#REF!</definedName>
    <definedName name="me" localSheetId="1">#REF!</definedName>
    <definedName name="me" localSheetId="4">#REF!</definedName>
    <definedName name="me">#REF!</definedName>
    <definedName name="METAL" localSheetId="1">#REF!</definedName>
    <definedName name="METAL">#REF!</definedName>
    <definedName name="MetalWork" localSheetId="1">#REF!</definedName>
    <definedName name="MetalWork">#REF!</definedName>
    <definedName name="MF">#REF!</definedName>
    <definedName name="mg" localSheetId="1">#REF!</definedName>
    <definedName name="mg">#REF!</definedName>
    <definedName name="MG_A" localSheetId="0">#REF!</definedName>
    <definedName name="MG_A" localSheetId="5">#REF!</definedName>
    <definedName name="MG_A" localSheetId="2">#REF!</definedName>
    <definedName name="MG_A" localSheetId="1">#REF!</definedName>
    <definedName name="MG_A" localSheetId="4">#REF!</definedName>
    <definedName name="MG_A">#REF!</definedName>
    <definedName name="mg1." localSheetId="1">#REF!</definedName>
    <definedName name="mg1.">#REF!</definedName>
    <definedName name="mg2." localSheetId="1">#REF!</definedName>
    <definedName name="mg2.">#REF!</definedName>
    <definedName name="mh" localSheetId="0">#REF!</definedName>
    <definedName name="mh" localSheetId="5">#REF!</definedName>
    <definedName name="mh" localSheetId="2">#REF!</definedName>
    <definedName name="mh" localSheetId="1">#REF!</definedName>
    <definedName name="mh" localSheetId="4">#REF!</definedName>
    <definedName name="mh">#REF!</definedName>
    <definedName name="MID" localSheetId="1">#REF!</definedName>
    <definedName name="MID">#REF!</definedName>
    <definedName name="MIENBAC">#REF!</definedName>
    <definedName name="MINH" localSheetId="1">#REF!</definedName>
    <definedName name="MINH">#REF!</definedName>
    <definedName name="minh_1" localSheetId="1">#REF!</definedName>
    <definedName name="minh_1">#REF!</definedName>
    <definedName name="minh_mtk" localSheetId="1">#REF!</definedName>
    <definedName name="minh_mtk">#REF!</definedName>
    <definedName name="MIPX3" localSheetId="6">'BAN LUONG TAU'!MIPX3</definedName>
    <definedName name="MIPX3">#N/A</definedName>
    <definedName name="mjikm">#REF!</definedName>
    <definedName name="mjnhgbf">#REF!</definedName>
    <definedName name="mjnhtg">#REF!</definedName>
    <definedName name="mjy">#REF!</definedName>
    <definedName name="mkvfnje">#REF!</definedName>
    <definedName name="mm" localSheetId="6" hidden="1">#REF!</definedName>
    <definedName name="MM" localSheetId="0">#REF!</definedName>
    <definedName name="MM" localSheetId="5">#REF!</definedName>
    <definedName name="MM" localSheetId="2">#REF!</definedName>
    <definedName name="MM" localSheetId="1">#REF!</definedName>
    <definedName name="MM" localSheetId="4">#REF!</definedName>
    <definedName name="MM">#REF!</definedName>
    <definedName name="MmExcelLinker_587A4329_9058_4363_83B7_2F043596319A">#REF!</definedName>
    <definedName name="MmExcelLinker_587A4329_9058_4363_83B7_2F043596319B">#REF!</definedName>
    <definedName name="MMM" localSheetId="6" hidden="1">{#N/A,#N/A,FALSE,"단축1";#N/A,#N/A,FALSE,"단축2";#N/A,#N/A,FALSE,"단축3";#N/A,#N/A,FALSE,"장축";#N/A,#N/A,FALSE,"4WD"}</definedName>
    <definedName name="MMM" localSheetId="2" hidden="1">{#N/A,#N/A,FALSE,"단축1";#N/A,#N/A,FALSE,"단축2";#N/A,#N/A,FALSE,"단축3";#N/A,#N/A,FALSE,"장축";#N/A,#N/A,FALSE,"4WD"}</definedName>
    <definedName name="MMM" localSheetId="1" hidden="1">{#N/A,#N/A,FALSE,"단축1";#N/A,#N/A,FALSE,"단축2";#N/A,#N/A,FALSE,"단축3";#N/A,#N/A,FALSE,"장축";#N/A,#N/A,FALSE,"4WD"}</definedName>
    <definedName name="MMM" hidden="1">{#N/A,#N/A,FALSE,"단축1";#N/A,#N/A,FALSE,"단축2";#N/A,#N/A,FALSE,"단축3";#N/A,#N/A,FALSE,"장축";#N/A,#N/A,FALSE,"4WD"}</definedName>
    <definedName name="MMMMM" localSheetId="6" hidden="1">{#N/A,#N/A,FALSE,"단축1";#N/A,#N/A,FALSE,"단축2";#N/A,#N/A,FALSE,"단축3";#N/A,#N/A,FALSE,"장축";#N/A,#N/A,FALSE,"4WD"}</definedName>
    <definedName name="MMMMM" localSheetId="2" hidden="1">{#N/A,#N/A,FALSE,"단축1";#N/A,#N/A,FALSE,"단축2";#N/A,#N/A,FALSE,"단축3";#N/A,#N/A,FALSE,"장축";#N/A,#N/A,FALSE,"4WD"}</definedName>
    <definedName name="MMMMM" localSheetId="1" hidden="1">{#N/A,#N/A,FALSE,"단축1";#N/A,#N/A,FALSE,"단축2";#N/A,#N/A,FALSE,"단축3";#N/A,#N/A,FALSE,"장축";#N/A,#N/A,FALSE,"4WD"}</definedName>
    <definedName name="MMMMM" hidden="1">{#N/A,#N/A,FALSE,"단축1";#N/A,#N/A,FALSE,"단축2";#N/A,#N/A,FALSE,"단축3";#N/A,#N/A,FALSE,"장축";#N/A,#N/A,FALSE,"4WD"}</definedName>
    <definedName name="mmmmmmmmmmmmm" localSheetId="1">#REF!</definedName>
    <definedName name="mmmmmmmmmmmmm">#REF!</definedName>
    <definedName name="mmn" localSheetId="2">#REF!</definedName>
    <definedName name="mmn" localSheetId="1">#REF!</definedName>
    <definedName name="mmn">#REF!</definedName>
    <definedName name="MN12DZ22" localSheetId="0">#REF!</definedName>
    <definedName name="MN12DZ22" localSheetId="5">#REF!</definedName>
    <definedName name="MN12DZ22" localSheetId="2">#REF!</definedName>
    <definedName name="MN12DZ22" localSheetId="1">#REF!</definedName>
    <definedName name="MN12DZ22" localSheetId="4">#REF!</definedName>
    <definedName name="MN12DZ22">#REF!</definedName>
    <definedName name="MN15DZ22" localSheetId="0">#REF!</definedName>
    <definedName name="MN15DZ22" localSheetId="5">#REF!</definedName>
    <definedName name="MN15DZ22" localSheetId="2">#REF!</definedName>
    <definedName name="MN15DZ22" localSheetId="1">#REF!</definedName>
    <definedName name="MN15DZ22" localSheetId="4">#REF!</definedName>
    <definedName name="MN15DZ22">#REF!</definedName>
    <definedName name="MN18DZ22" localSheetId="0">#REF!</definedName>
    <definedName name="MN18DZ22" localSheetId="5">#REF!</definedName>
    <definedName name="MN18DZ22" localSheetId="2">#REF!</definedName>
    <definedName name="MN18DZ22" localSheetId="1">#REF!</definedName>
    <definedName name="MN18DZ22" localSheetId="4">#REF!</definedName>
    <definedName name="MN18DZ22">#REF!</definedName>
    <definedName name="mnb" localSheetId="1">#REF!</definedName>
    <definedName name="mnb">#REF!</definedName>
    <definedName name="mnbvc">#REF!</definedName>
    <definedName name="mnhgy">#REF!</definedName>
    <definedName name="mnhjkio">#REF!</definedName>
    <definedName name="MNPP" localSheetId="0">#REF!</definedName>
    <definedName name="MNPP" localSheetId="5">#REF!</definedName>
    <definedName name="MNPP" localSheetId="2">#REF!</definedName>
    <definedName name="MNPP" localSheetId="1">#REF!</definedName>
    <definedName name="MNPP" localSheetId="4">#REF!</definedName>
    <definedName name="MNPP">#REF!</definedName>
    <definedName name="mns" localSheetId="1">#REF!</definedName>
    <definedName name="mns">#REF!</definedName>
    <definedName name="mo" localSheetId="6" hidden="1">{"'Sheet1'!$L$16"}</definedName>
    <definedName name="mo" localSheetId="2" hidden="1">{"'Sheet1'!$L$16"}</definedName>
    <definedName name="mo" localSheetId="1" hidden="1">{"'Sheet1'!$L$16"}</definedName>
    <definedName name="mo" localSheetId="3" hidden="1">{"'Sheet1'!$L$16"}</definedName>
    <definedName name="mo" hidden="1">{"'Sheet1'!$L$16"}</definedName>
    <definedName name="moi" hidden="1">#REF!</definedName>
    <definedName name="MOLD">#REF!</definedName>
    <definedName name="MON">#N/A</definedName>
    <definedName name="mong">#REF!</definedName>
    <definedName name="Mong_mat_duong_bo" localSheetId="6">#REF!</definedName>
    <definedName name="Mong_mat_duong_bo" localSheetId="0">#REF!</definedName>
    <definedName name="Mong_mat_duong_bo" localSheetId="5">#REF!</definedName>
    <definedName name="Mong_mat_duong_bo" localSheetId="2">#REF!</definedName>
    <definedName name="Mong_mat_duong_bo" localSheetId="1">#REF!</definedName>
    <definedName name="Mong_mat_duong_bo" localSheetId="4">#REF!</definedName>
    <definedName name="Mong_mat_duong_bo">#REF!</definedName>
    <definedName name="Mong_tru_thep" localSheetId="6">#REF!</definedName>
    <definedName name="Mong_tru_thep" localSheetId="0">#REF!</definedName>
    <definedName name="Mong_tru_thep" localSheetId="5">#REF!</definedName>
    <definedName name="Mong_tru_thep" localSheetId="2">#REF!</definedName>
    <definedName name="Mong_tru_thep" localSheetId="1">#REF!</definedName>
    <definedName name="Mong_tru_thep" localSheetId="4">#REF!</definedName>
    <definedName name="Mong_tru_thep">#REF!</definedName>
    <definedName name="Mong_tru_thep_cu">#N/A</definedName>
    <definedName name="mongbang" localSheetId="6">#REF!</definedName>
    <definedName name="mongbang" localSheetId="0">#REF!</definedName>
    <definedName name="mongbang" localSheetId="5">#REF!</definedName>
    <definedName name="mongbang" localSheetId="2">#REF!</definedName>
    <definedName name="mongbang" localSheetId="1">#REF!</definedName>
    <definedName name="mongbang" localSheetId="4">#REF!</definedName>
    <definedName name="mongbang">#REF!</definedName>
    <definedName name="mongdon" localSheetId="6">#REF!</definedName>
    <definedName name="mongdon" localSheetId="0">#REF!</definedName>
    <definedName name="mongdon" localSheetId="5">#REF!</definedName>
    <definedName name="mongdon" localSheetId="2">#REF!</definedName>
    <definedName name="mongdon" localSheetId="1">#REF!</definedName>
    <definedName name="mongdon" localSheetId="4">#REF!</definedName>
    <definedName name="mongdon">#REF!</definedName>
    <definedName name="MONGMSDZ04" localSheetId="6">#REF!</definedName>
    <definedName name="MONGMSDZ04" localSheetId="0">#REF!</definedName>
    <definedName name="MONGMSDZ04" localSheetId="5">#REF!</definedName>
    <definedName name="MONGMSDZ04" localSheetId="2">#REF!</definedName>
    <definedName name="MONGMSDZ04" localSheetId="1">#REF!</definedName>
    <definedName name="MONGMSDZ04" localSheetId="4">#REF!</definedName>
    <definedName name="MONGMSDZ04">#REF!</definedName>
    <definedName name="MONTH">#N/A</definedName>
    <definedName name="mophanchi">#REF!</definedName>
    <definedName name="Morning">#REF!</definedName>
    <definedName name="Morong" localSheetId="1">#REF!</definedName>
    <definedName name="Morong">#REF!</definedName>
    <definedName name="Morong4054_85" localSheetId="1">#REF!</definedName>
    <definedName name="Morong4054_85">#REF!</definedName>
    <definedName name="môt" localSheetId="6" hidden="1">{"'Sheet1'!$L$16"}</definedName>
    <definedName name="môt" localSheetId="2" hidden="1">{"'Sheet1'!$L$16"}</definedName>
    <definedName name="môt" localSheetId="1" hidden="1">{"'Sheet1'!$L$16"}</definedName>
    <definedName name="môt" hidden="1">{"'Sheet1'!$L$16"}</definedName>
    <definedName name="Moùng" localSheetId="1">#REF!</definedName>
    <definedName name="Moùng">#REF!</definedName>
    <definedName name="Mq">#N/A</definedName>
    <definedName name="MS5DZ22" localSheetId="6">#REF!</definedName>
    <definedName name="MS5DZ22" localSheetId="0">#REF!</definedName>
    <definedName name="MS5DZ22" localSheetId="5">#REF!</definedName>
    <definedName name="MS5DZ22" localSheetId="2">#REF!</definedName>
    <definedName name="MS5DZ22" localSheetId="1">#REF!</definedName>
    <definedName name="MS5DZ22" localSheetId="4">#REF!</definedName>
    <definedName name="MS5DZ22">#REF!</definedName>
    <definedName name="MS6DZ22" localSheetId="6">#REF!</definedName>
    <definedName name="MS6DZ22" localSheetId="0">#REF!</definedName>
    <definedName name="MS6DZ22" localSheetId="5">#REF!</definedName>
    <definedName name="MS6DZ22" localSheetId="2">#REF!</definedName>
    <definedName name="MS6DZ22" localSheetId="1">#REF!</definedName>
    <definedName name="MS6DZ22" localSheetId="4">#REF!</definedName>
    <definedName name="MS6DZ22">#REF!</definedName>
    <definedName name="MS7DZ22" localSheetId="6">#REF!</definedName>
    <definedName name="MS7DZ22" localSheetId="0">#REF!</definedName>
    <definedName name="MS7DZ22" localSheetId="5">#REF!</definedName>
    <definedName name="MS7DZ22" localSheetId="2">#REF!</definedName>
    <definedName name="MS7DZ22" localSheetId="1">#REF!</definedName>
    <definedName name="MS7DZ22" localSheetId="4">#REF!</definedName>
    <definedName name="MS7DZ22">#REF!</definedName>
    <definedName name="MSCT" localSheetId="1">#REF!</definedName>
    <definedName name="MSCT">#REF!</definedName>
    <definedName name="MSP" localSheetId="0">#REF!</definedName>
    <definedName name="MSP" localSheetId="5">#REF!</definedName>
    <definedName name="MSP" localSheetId="2">#REF!</definedName>
    <definedName name="MSP" localSheetId="1">#REF!</definedName>
    <definedName name="MSP" localSheetId="4">#REF!</definedName>
    <definedName name="MSP">#REF!</definedName>
    <definedName name="MST" localSheetId="0">#REF!</definedName>
    <definedName name="MST" localSheetId="5">#REF!</definedName>
    <definedName name="MST" localSheetId="2">#REF!</definedName>
    <definedName name="MST" localSheetId="1">#REF!</definedName>
    <definedName name="MST" localSheetId="4">#REF!</definedName>
    <definedName name="MST">#REF!</definedName>
    <definedName name="msvt_bg" localSheetId="1">#REF!</definedName>
    <definedName name="msvt_bg">#REF!</definedName>
    <definedName name="MSVT_TAM" localSheetId="1">#REF!</definedName>
    <definedName name="MSVT_TAM">#REF!</definedName>
    <definedName name="MT2DZ22" localSheetId="0">#REF!</definedName>
    <definedName name="MT2DZ22" localSheetId="5">#REF!</definedName>
    <definedName name="MT2DZ22" localSheetId="2">#REF!</definedName>
    <definedName name="MT2DZ22" localSheetId="1">#REF!</definedName>
    <definedName name="MT2DZ22" localSheetId="4">#REF!</definedName>
    <definedName name="MT2DZ22">#REF!</definedName>
    <definedName name="MT3DZ22" localSheetId="0">#REF!</definedName>
    <definedName name="MT3DZ22" localSheetId="5">#REF!</definedName>
    <definedName name="MT3DZ22" localSheetId="2">#REF!</definedName>
    <definedName name="MT3DZ22" localSheetId="1">#REF!</definedName>
    <definedName name="MT3DZ22" localSheetId="4">#REF!</definedName>
    <definedName name="MT3DZ22">#REF!</definedName>
    <definedName name="MTC" localSheetId="1">#REF!</definedName>
    <definedName name="MTC">#REF!</definedName>
    <definedName name="MTCHC">#REF!</definedName>
    <definedName name="MTCMB" localSheetId="1">#REF!</definedName>
    <definedName name="MTCMB">#REF!</definedName>
    <definedName name="MTCNT">#REF!</definedName>
    <definedName name="mtk" localSheetId="1">#REF!</definedName>
    <definedName name="mtk">#REF!</definedName>
    <definedName name="MTMAC12" localSheetId="0">#REF!</definedName>
    <definedName name="MTMAC12" localSheetId="5">#REF!</definedName>
    <definedName name="MTMAC12" localSheetId="2">#REF!</definedName>
    <definedName name="MTMAC12" localSheetId="1">#REF!</definedName>
    <definedName name="MTMAC12" localSheetId="4">#REF!</definedName>
    <definedName name="MTMAC12">#REF!</definedName>
    <definedName name="mtram" localSheetId="0">#REF!</definedName>
    <definedName name="mtram" localSheetId="5">#REF!</definedName>
    <definedName name="mtram" localSheetId="2">#REF!</definedName>
    <definedName name="mtram" localSheetId="1">#REF!</definedName>
    <definedName name="mtram" localSheetId="4">#REF!</definedName>
    <definedName name="mtram">#REF!</definedName>
    <definedName name="MTXL" localSheetId="1">#REF!</definedName>
    <definedName name="MTXL">#REF!</definedName>
    <definedName name="MT대수" localSheetId="0">#REF!</definedName>
    <definedName name="MT대수" localSheetId="5">#REF!</definedName>
    <definedName name="MT대수" localSheetId="2">#REF!</definedName>
    <definedName name="MT대수" localSheetId="1">#REF!</definedName>
    <definedName name="MT대수" localSheetId="4">#REF!</definedName>
    <definedName name="MT대수">#REF!</definedName>
    <definedName name="MUA" localSheetId="0">#REF!</definedName>
    <definedName name="MUA" localSheetId="5">#REF!</definedName>
    <definedName name="MUA" localSheetId="2">#REF!</definedName>
    <definedName name="MUA" localSheetId="1">#REF!</definedName>
    <definedName name="MUA" localSheetId="4">#REF!</definedName>
    <definedName name="MUA">#REF!</definedName>
    <definedName name="mv" localSheetId="1">#REF!</definedName>
    <definedName name="mv">#REF!</definedName>
    <definedName name="MVC" localSheetId="1">#REF!</definedName>
    <definedName name="MVC">#REF!</definedName>
    <definedName name="my" hidden="1">[3]CAUDIT!#REF!</definedName>
    <definedName name="MYHUYEN" localSheetId="6" hidden="1">{"'Sheet1'!$L$16"}</definedName>
    <definedName name="MYHUYEN" localSheetId="2" hidden="1">{"'Sheet1'!$L$16"}</definedName>
    <definedName name="MYHUYEN" localSheetId="1" hidden="1">{"'Sheet1'!$L$16"}</definedName>
    <definedName name="MYHUYEN" localSheetId="3" hidden="1">{"'Sheet1'!$L$16"}</definedName>
    <definedName name="MYHUYEN" hidden="1">{"'Sheet1'!$L$16"}</definedName>
    <definedName name="myle">#REF!</definedName>
    <definedName name="MZ" localSheetId="1">#REF!</definedName>
    <definedName name="MZ">#REF!</definedName>
    <definedName name="M행" localSheetId="1">#REF!</definedName>
    <definedName name="M행">#REF!</definedName>
    <definedName name="N">"?N*"</definedName>
    <definedName name="n.d1">#REF!</definedName>
    <definedName name="n.d2" localSheetId="1">#REF!</definedName>
    <definedName name="n.d2">#REF!</definedName>
    <definedName name="N.THAÙNG" localSheetId="0">#REF!</definedName>
    <definedName name="N.THAÙNG" localSheetId="5">#REF!</definedName>
    <definedName name="N.THAÙNG" localSheetId="2">#REF!</definedName>
    <definedName name="N.THAÙNG" localSheetId="1">#REF!</definedName>
    <definedName name="N.THAÙNG" localSheetId="4">#REF!</definedName>
    <definedName name="N.THAÙNG">#REF!</definedName>
    <definedName name="N1IN">#REF!</definedName>
    <definedName name="n1pig" localSheetId="0">#REF!</definedName>
    <definedName name="n1pig" localSheetId="5">#REF!</definedName>
    <definedName name="n1pig" localSheetId="2">#REF!</definedName>
    <definedName name="n1pig" localSheetId="1">#REF!</definedName>
    <definedName name="n1pig" localSheetId="4">#REF!</definedName>
    <definedName name="n1pig">#REF!</definedName>
    <definedName name="N1pIGnc" localSheetId="1">#REF!</definedName>
    <definedName name="N1pIGnc">#REF!</definedName>
    <definedName name="N1pIGvc" localSheetId="1">#REF!</definedName>
    <definedName name="N1pIGvc">#REF!</definedName>
    <definedName name="N1pIGvl" localSheetId="1">#REF!</definedName>
    <definedName name="N1pIGvl">#REF!</definedName>
    <definedName name="n1pind" localSheetId="0">#REF!</definedName>
    <definedName name="n1pind" localSheetId="5">#REF!</definedName>
    <definedName name="n1pind" localSheetId="2">#REF!</definedName>
    <definedName name="n1pind" localSheetId="1">#REF!</definedName>
    <definedName name="n1pind" localSheetId="4">#REF!</definedName>
    <definedName name="n1pind">#REF!</definedName>
    <definedName name="N1pINDnc" localSheetId="1">#REF!</definedName>
    <definedName name="N1pINDnc">#REF!</definedName>
    <definedName name="N1pINDvc" localSheetId="1">#REF!</definedName>
    <definedName name="N1pINDvc">#REF!</definedName>
    <definedName name="N1pINDvl" localSheetId="1">#REF!</definedName>
    <definedName name="N1pINDvl">#REF!</definedName>
    <definedName name="n1ping" localSheetId="0">#REF!</definedName>
    <definedName name="n1ping" localSheetId="5">#REF!</definedName>
    <definedName name="n1ping" localSheetId="2">#REF!</definedName>
    <definedName name="n1ping" localSheetId="1">#REF!</definedName>
    <definedName name="n1ping" localSheetId="4">#REF!</definedName>
    <definedName name="n1ping">#REF!</definedName>
    <definedName name="N1pINGvc" localSheetId="1">#REF!</definedName>
    <definedName name="N1pINGvc">#REF!</definedName>
    <definedName name="n1pint" localSheetId="0">#REF!</definedName>
    <definedName name="n1pint" localSheetId="5">#REF!</definedName>
    <definedName name="n1pint" localSheetId="2">#REF!</definedName>
    <definedName name="n1pint" localSheetId="1">#REF!</definedName>
    <definedName name="n1pint" localSheetId="4">#REF!</definedName>
    <definedName name="n1pint">#REF!</definedName>
    <definedName name="Na" localSheetId="1">#REF!</definedName>
    <definedName name="Na">#REF!</definedName>
    <definedName name="Nam" localSheetId="1" hidden="1">#REF!</definedName>
    <definedName name="Nam" hidden="1">#REF!</definedName>
    <definedName name="Name" localSheetId="0">#REF!</definedName>
    <definedName name="Name" localSheetId="5">#REF!</definedName>
    <definedName name="Name" localSheetId="2">#REF!</definedName>
    <definedName name="Name" localSheetId="1">#REF!</definedName>
    <definedName name="Name" localSheetId="4">#REF!</definedName>
    <definedName name="Name">#REF!</definedName>
    <definedName name="NamedRange1">#REF!</definedName>
    <definedName name="namerange" localSheetId="1">#REF!</definedName>
    <definedName name="namerange">#REF!</definedName>
    <definedName name="nan" localSheetId="1">#REF!</definedName>
    <definedName name="nan">#REF!</definedName>
    <definedName name="NB" localSheetId="1">#REF!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 localSheetId="0">#REF!</definedName>
    <definedName name="nc" localSheetId="5">#REF!</definedName>
    <definedName name="nc" localSheetId="2">#REF!</definedName>
    <definedName name="nc" localSheetId="1">#REF!</definedName>
    <definedName name="nc" localSheetId="4">#REF!</definedName>
    <definedName name="nc">#REF!</definedName>
    <definedName name="nc1p" localSheetId="0">#REF!</definedName>
    <definedName name="nc1p" localSheetId="5">#REF!</definedName>
    <definedName name="nc1p" localSheetId="2">#REF!</definedName>
    <definedName name="nc1p" localSheetId="1">#REF!</definedName>
    <definedName name="nc1p" localSheetId="4">#REF!</definedName>
    <definedName name="nc1p">#REF!</definedName>
    <definedName name="nc3_5">#REF!</definedName>
    <definedName name="nc3p" localSheetId="0">#REF!</definedName>
    <definedName name="nc3p" localSheetId="5">#REF!</definedName>
    <definedName name="nc3p" localSheetId="2">#REF!</definedName>
    <definedName name="nc3p" localSheetId="1">#REF!</definedName>
    <definedName name="nc3p" localSheetId="4">#REF!</definedName>
    <definedName name="nc3p">#REF!</definedName>
    <definedName name="NCBD">#N/A</definedName>
    <definedName name="NCBD100" localSheetId="6">#REF!</definedName>
    <definedName name="NCBD100" localSheetId="0">#REF!</definedName>
    <definedName name="NCBD100" localSheetId="5">#REF!</definedName>
    <definedName name="NCBD100" localSheetId="2">#REF!</definedName>
    <definedName name="NCBD100" localSheetId="1">#REF!</definedName>
    <definedName name="NCBD100" localSheetId="4">#REF!</definedName>
    <definedName name="NCBD100">#REF!</definedName>
    <definedName name="NCBD200" localSheetId="6">#REF!</definedName>
    <definedName name="NCBD200" localSheetId="0">#REF!</definedName>
    <definedName name="NCBD200" localSheetId="5">#REF!</definedName>
    <definedName name="NCBD200" localSheetId="2">#REF!</definedName>
    <definedName name="NCBD200" localSheetId="1">#REF!</definedName>
    <definedName name="NCBD200" localSheetId="4">#REF!</definedName>
    <definedName name="NCBD200">#REF!</definedName>
    <definedName name="NCBD250" localSheetId="6">#REF!</definedName>
    <definedName name="NCBD250" localSheetId="0">#REF!</definedName>
    <definedName name="NCBD250" localSheetId="5">#REF!</definedName>
    <definedName name="NCBD250" localSheetId="2">#REF!</definedName>
    <definedName name="NCBD250" localSheetId="1">#REF!</definedName>
    <definedName name="NCBD250" localSheetId="4">#REF!</definedName>
    <definedName name="NCBD250">#REF!</definedName>
    <definedName name="NCC" localSheetId="1">#REF!</definedName>
    <definedName name="NCC">#REF!</definedName>
    <definedName name="NCcap0.7" localSheetId="0">#REF!</definedName>
    <definedName name="NCcap0.7" localSheetId="5">#REF!</definedName>
    <definedName name="NCcap0.7" localSheetId="2">#REF!</definedName>
    <definedName name="NCcap0.7" localSheetId="1">#REF!</definedName>
    <definedName name="NCcap0.7" localSheetId="4">#REF!</definedName>
    <definedName name="NCcap0.7">#REF!</definedName>
    <definedName name="NCcap1" localSheetId="0">#REF!</definedName>
    <definedName name="NCcap1" localSheetId="5">#REF!</definedName>
    <definedName name="NCcap1" localSheetId="2">#REF!</definedName>
    <definedName name="NCcap1" localSheetId="1">#REF!</definedName>
    <definedName name="NCcap1" localSheetId="4">#REF!</definedName>
    <definedName name="NCcap1">#REF!</definedName>
    <definedName name="NCCT3p" localSheetId="1">#REF!</definedName>
    <definedName name="NCCT3p">#REF!</definedName>
    <definedName name="NCD" localSheetId="1">#REF!</definedName>
    <definedName name="NCD">#REF!</definedName>
    <definedName name="ncdm" localSheetId="1">#REF!</definedName>
    <definedName name="ncdm">#REF!</definedName>
    <definedName name="NCHC">#REF!</definedName>
    <definedName name="NCNCS">#REF!</definedName>
    <definedName name="ncong" localSheetId="1">#REF!</definedName>
    <definedName name="ncong">#REF!</definedName>
    <definedName name="NCT_BKTC" localSheetId="0">#REF!</definedName>
    <definedName name="NCT_BKTC" localSheetId="5">#REF!</definedName>
    <definedName name="NCT_BKTC" localSheetId="2">#REF!</definedName>
    <definedName name="NCT_BKTC" localSheetId="1">#REF!</definedName>
    <definedName name="NCT_BKTC" localSheetId="4">#REF!</definedName>
    <definedName name="NCT_BKTC">#REF!</definedName>
    <definedName name="Ncthu" localSheetId="0">#REF!</definedName>
    <definedName name="Ncthu" localSheetId="5">#REF!</definedName>
    <definedName name="Ncthu" localSheetId="2">#REF!</definedName>
    <definedName name="Ncthu" localSheetId="1">#REF!</definedName>
    <definedName name="Ncthu" localSheetId="4">#REF!</definedName>
    <definedName name="Ncthu">#REF!</definedName>
    <definedName name="nctram" localSheetId="0">#REF!</definedName>
    <definedName name="nctram" localSheetId="5">#REF!</definedName>
    <definedName name="nctram" localSheetId="2">#REF!</definedName>
    <definedName name="nctram" localSheetId="1">#REF!</definedName>
    <definedName name="nctram" localSheetId="4">#REF!</definedName>
    <definedName name="nctram">#REF!</definedName>
    <definedName name="NCVC" localSheetId="1">#REF!</definedName>
    <definedName name="NCVC">#REF!</definedName>
    <definedName name="NCVC_BD">#N/A</definedName>
    <definedName name="NCVC100" localSheetId="6">#REF!</definedName>
    <definedName name="NCVC100" localSheetId="0">#REF!</definedName>
    <definedName name="NCVC100" localSheetId="5">#REF!</definedName>
    <definedName name="NCVC100" localSheetId="2">#REF!</definedName>
    <definedName name="NCVC100" localSheetId="1">#REF!</definedName>
    <definedName name="NCVC100" localSheetId="4">#REF!</definedName>
    <definedName name="NCVC100">#REF!</definedName>
    <definedName name="NCVC200" localSheetId="6">#REF!</definedName>
    <definedName name="NCVC200" localSheetId="0">#REF!</definedName>
    <definedName name="NCVC200" localSheetId="5">#REF!</definedName>
    <definedName name="NCVC200" localSheetId="2">#REF!</definedName>
    <definedName name="NCVC200" localSheetId="1">#REF!</definedName>
    <definedName name="NCVC200" localSheetId="4">#REF!</definedName>
    <definedName name="NCVC200">#REF!</definedName>
    <definedName name="NCVC250" localSheetId="6">#REF!</definedName>
    <definedName name="NCVC250" localSheetId="0">#REF!</definedName>
    <definedName name="NCVC250" localSheetId="5">#REF!</definedName>
    <definedName name="NCVC250" localSheetId="2">#REF!</definedName>
    <definedName name="NCVC250" localSheetId="1">#REF!</definedName>
    <definedName name="NCVC250" localSheetId="4">#REF!</definedName>
    <definedName name="NCVC250">#REF!</definedName>
    <definedName name="NCVC3P" localSheetId="0">#REF!</definedName>
    <definedName name="NCVC3P" localSheetId="5">#REF!</definedName>
    <definedName name="NCVC3P" localSheetId="2">#REF!</definedName>
    <definedName name="NCVC3P" localSheetId="1">#REF!</definedName>
    <definedName name="NCVC3P" localSheetId="4">#REF!</definedName>
    <definedName name="NCVC3P">#REF!</definedName>
    <definedName name="ndsmdsm" localSheetId="6" hidden="1">[3]CAUDIT!#REF!</definedName>
    <definedName name="ndsmdsm" hidden="1">#REF!</definedName>
    <definedName name="Ne" localSheetId="6" hidden="1">{"'Sheet1'!$L$16"}</definedName>
    <definedName name="Ne" localSheetId="2" hidden="1">{"'Sheet1'!$L$16"}</definedName>
    <definedName name="Ne" localSheetId="1" hidden="1">{"'Sheet1'!$L$16"}</definedName>
    <definedName name="Ne" hidden="1">{"'Sheet1'!$L$16"}</definedName>
    <definedName name="ner" localSheetId="6" hidden="1">{"'Sheet1'!$L$16"}</definedName>
    <definedName name="ner" localSheetId="0" hidden="1">{"'Sheet1'!$L$16"}</definedName>
    <definedName name="ner" localSheetId="5" hidden="1">{"'Sheet1'!$L$16"}</definedName>
    <definedName name="ner" localSheetId="2" hidden="1">{"'Sheet1'!$L$16"}</definedName>
    <definedName name="ner" localSheetId="1" hidden="1">{"'Sheet1'!$L$16"}</definedName>
    <definedName name="ner" localSheetId="3" hidden="1">{"'Sheet1'!$L$16"}</definedName>
    <definedName name="ner" localSheetId="4" hidden="1">{"'Sheet1'!$L$16"}</definedName>
    <definedName name="ner" hidden="1">{"'Sheet1'!$L$16"}</definedName>
    <definedName name="NET" localSheetId="0">#REF!</definedName>
    <definedName name="NET" localSheetId="5">#REF!</definedName>
    <definedName name="NET" localSheetId="2">#REF!</definedName>
    <definedName name="NET" localSheetId="1">#REF!</definedName>
    <definedName name="NET" localSheetId="4">#REF!</definedName>
    <definedName name="NET">#REF!</definedName>
    <definedName name="NET_1" localSheetId="0">#REF!</definedName>
    <definedName name="NET_1" localSheetId="5">#REF!</definedName>
    <definedName name="NET_1" localSheetId="2">#REF!</definedName>
    <definedName name="NET_1" localSheetId="1">#REF!</definedName>
    <definedName name="NET_1" localSheetId="4">#REF!</definedName>
    <definedName name="NET_1">#REF!</definedName>
    <definedName name="NET_ANA" localSheetId="0">#REF!</definedName>
    <definedName name="NET_ANA" localSheetId="5">#REF!</definedName>
    <definedName name="NET_ANA" localSheetId="2">#REF!</definedName>
    <definedName name="NET_ANA" localSheetId="1">#REF!</definedName>
    <definedName name="NET_ANA" localSheetId="4">#REF!</definedName>
    <definedName name="NET_ANA">#REF!</definedName>
    <definedName name="NET_ANA_1" localSheetId="0">#REF!</definedName>
    <definedName name="NET_ANA_1" localSheetId="5">#REF!</definedName>
    <definedName name="NET_ANA_1" localSheetId="2">#REF!</definedName>
    <definedName name="NET_ANA_1" localSheetId="1">#REF!</definedName>
    <definedName name="NET_ANA_1" localSheetId="4">#REF!</definedName>
    <definedName name="NET_ANA_1">#REF!</definedName>
    <definedName name="NET_ANA_2" localSheetId="0">#REF!</definedName>
    <definedName name="NET_ANA_2" localSheetId="5">#REF!</definedName>
    <definedName name="NET_ANA_2" localSheetId="2">#REF!</definedName>
    <definedName name="NET_ANA_2" localSheetId="1">#REF!</definedName>
    <definedName name="NET_ANA_2" localSheetId="4">#REF!</definedName>
    <definedName name="NET_ANA_2">#REF!</definedName>
    <definedName name="net_wt1">#N/A</definedName>
    <definedName name="net_wt2">#N/A</definedName>
    <definedName name="netl" localSheetId="1">#REF!</definedName>
    <definedName name="netl">#REF!</definedName>
    <definedName name="netwt" localSheetId="1">#REF!</definedName>
    <definedName name="netwt">#REF!</definedName>
    <definedName name="NEW" localSheetId="5" hidden="1">#REF!</definedName>
    <definedName name="NEW" localSheetId="2" hidden="1">#REF!</definedName>
    <definedName name="NEW" localSheetId="1" hidden="1">#REF!</definedName>
    <definedName name="NEW" localSheetId="4" hidden="1">#REF!</definedName>
    <definedName name="NEW" hidden="1">#REF!</definedName>
    <definedName name="NEWCODE">#N/A</definedName>
    <definedName name="ng" localSheetId="2">#REF!</definedName>
    <definedName name="ng" localSheetId="1">#REF!</definedName>
    <definedName name="ng">#REF!</definedName>
    <definedName name="NG_THANG" localSheetId="6">#REF!</definedName>
    <definedName name="NG_THANG" localSheetId="0">#REF!</definedName>
    <definedName name="NG_THANG" localSheetId="5">#REF!</definedName>
    <definedName name="NG_THANG" localSheetId="2">#REF!</definedName>
    <definedName name="NG_THANG" localSheetId="1">#REF!</definedName>
    <definedName name="NG_THANG" localSheetId="4">#REF!</definedName>
    <definedName name="NG_THANG">#REF!</definedName>
    <definedName name="ng1." localSheetId="1">#REF!</definedName>
    <definedName name="ng1.">#REF!</definedName>
    <definedName name="ng2." localSheetId="1">#REF!</definedName>
    <definedName name="ng2.">#REF!</definedName>
    <definedName name="NGAN" localSheetId="6" hidden="1">{"'Sheet1'!$L$16"}</definedName>
    <definedName name="NGAN" localSheetId="5" hidden="1">{"'Sheet1'!$L$16"}</definedName>
    <definedName name="NGAN" localSheetId="2" hidden="1">{"'Sheet1'!$L$16"}</definedName>
    <definedName name="NGAN" localSheetId="1" hidden="1">{"'Sheet1'!$L$16"}</definedName>
    <definedName name="NGAN" localSheetId="3" hidden="1">{"'Sheet1'!$L$16"}</definedName>
    <definedName name="NGAN" localSheetId="4" hidden="1">{"'Sheet1'!$L$16"}</definedName>
    <definedName name="NGAN" hidden="1">{"'Sheet1'!$L$16"}</definedName>
    <definedName name="nganquyt0405">#REF!</definedName>
    <definedName name="NGAØY" localSheetId="0">#REF!</definedName>
    <definedName name="NGAØY" localSheetId="5">#REF!</definedName>
    <definedName name="NGAØY" localSheetId="2">#REF!</definedName>
    <definedName name="NGAØY" localSheetId="1">#REF!</definedName>
    <definedName name="NGAØY" localSheetId="4">#REF!</definedName>
    <definedName name="NGAØY">#REF!</definedName>
    <definedName name="ngau" localSheetId="0">#REF!</definedName>
    <definedName name="ngau" localSheetId="5">#REF!</definedName>
    <definedName name="ngau" localSheetId="2">#REF!</definedName>
    <definedName name="ngau" localSheetId="1">#REF!</definedName>
    <definedName name="ngau" localSheetId="4">#REF!</definedName>
    <definedName name="ngau">#REF!</definedName>
    <definedName name="NGAYCTU_B">#REF!</definedName>
    <definedName name="NgayXK" localSheetId="1">#REF!</definedName>
    <definedName name="NgayXK">#REF!</definedName>
    <definedName name="nghfdhdhgfdg" localSheetId="1" hidden="1">#REF!</definedName>
    <definedName name="nghfdhdhgfdg" hidden="1">#REF!</definedName>
    <definedName name="Nglieu" localSheetId="6" hidden="1">{#N/A,#N/A,TRUE,"Th.4"}</definedName>
    <definedName name="Nglieu" localSheetId="2" hidden="1">{#N/A,#N/A,TRUE,"Th.4"}</definedName>
    <definedName name="Nglieu" localSheetId="1" hidden="1">{#N/A,#N/A,TRUE,"Th.4"}</definedName>
    <definedName name="Nglieu" hidden="1">{#N/A,#N/A,TRUE,"Th.4"}</definedName>
    <definedName name="ngothilehong" localSheetId="6">_a1O,_a2O,_a3O</definedName>
    <definedName name="ngothilehong" localSheetId="5">_a1O,_a2O,_a3O</definedName>
    <definedName name="ngothilehong" localSheetId="2">'ngung viec'!_a1O,'ngung viec'!_a2O,'ngung viec'!_a3O</definedName>
    <definedName name="ngothilehong" localSheetId="1">'TAM UNG'!_a1O,'TAM UNG'!_a2O,'TAM UNG'!_a3O</definedName>
    <definedName name="ngothilehong" localSheetId="3">_a1O,_a2O,_a3O</definedName>
    <definedName name="ngothilehong">_a1O,_a2O,_a3O</definedName>
    <definedName name="ngothilehong1" localSheetId="6">_a1O,_a2O,_a3O</definedName>
    <definedName name="ngothilehong1" localSheetId="2">'ngung viec'!_a1O,'ngung viec'!_a2O,'ngung viec'!_a3O</definedName>
    <definedName name="ngothilehong1" localSheetId="1">'TAM UNG'!_a1O,'TAM UNG'!_a2O,'TAM UNG'!_a3O</definedName>
    <definedName name="ngothilehong1" localSheetId="3">_a1O,_a2O,_a3O</definedName>
    <definedName name="ngothilehong1">_a1O,_a2O,_a3O</definedName>
    <definedName name="ngu" localSheetId="6" hidden="1">{"'Sheet1'!$L$16"}</definedName>
    <definedName name="ngu" localSheetId="2" hidden="1">{"'Sheet1'!$L$16"}</definedName>
    <definedName name="ngu" localSheetId="1" hidden="1">{"'Sheet1'!$L$16"}</definedName>
    <definedName name="ngu" hidden="1">{"'Sheet1'!$L$16"}</definedName>
    <definedName name="Nguyễn_Văn">#REF!</definedName>
    <definedName name="NH" localSheetId="0">#REF!</definedName>
    <definedName name="NH" localSheetId="5">#REF!</definedName>
    <definedName name="NH" localSheetId="2">#REF!</definedName>
    <definedName name="NH" localSheetId="1">#REF!</definedName>
    <definedName name="NH" localSheetId="4">#REF!</definedName>
    <definedName name="NH">#REF!</definedName>
    <definedName name="Nh_n_cáng" localSheetId="2">#REF!</definedName>
    <definedName name="Nh_n_cáng" localSheetId="1">#REF!</definedName>
    <definedName name="Nh_n_cáng">#REF!</definedName>
    <definedName name="NHAÂN_COÂNG" localSheetId="6">#REF!</definedName>
    <definedName name="NHAÂN_COÂNG" localSheetId="0">#REF!</definedName>
    <definedName name="NHAÂN_COÂNG" localSheetId="5">#REF!</definedName>
    <definedName name="NHAÂN_COÂNG" localSheetId="2">#REF!</definedName>
    <definedName name="NHAÂN_COÂNG" localSheetId="1">#REF!</definedName>
    <definedName name="NHAÂN_COÂNG" localSheetId="3">#REF!</definedName>
    <definedName name="NHAÂN_COÂNG" localSheetId="4">#REF!</definedName>
    <definedName name="NHAÂN_COÂNG">#REF!</definedName>
    <definedName name="NHAÄP" localSheetId="6">#REF!</definedName>
    <definedName name="NHAÄP" localSheetId="0">#REF!</definedName>
    <definedName name="NHAÄP" localSheetId="5">#REF!</definedName>
    <definedName name="NHAÄP" localSheetId="2">#REF!</definedName>
    <definedName name="NHAÄP" localSheetId="1">#REF!</definedName>
    <definedName name="NHAÄP" localSheetId="4">#REF!</definedName>
    <definedName name="NHAÄP">#REF!</definedName>
    <definedName name="Nhâm_Ctr" localSheetId="1">#REF!</definedName>
    <definedName name="Nhâm_Ctr">#REF!</definedName>
    <definedName name="Nhan_hieu_xe" localSheetId="1">#REF!</definedName>
    <definedName name="Nhan_hieu_xe">#REF!</definedName>
    <definedName name="nhap">#REF!</definedName>
    <definedName name="NHAP_KL_TIEN_DO_THUC_HIEN" localSheetId="1">#REF!</definedName>
    <definedName name="NHAP_KL_TIEN_DO_THUC_HIEN">#REF!</definedName>
    <definedName name="nhapBO" localSheetId="1">#REF!</definedName>
    <definedName name="nhapBO">#REF!</definedName>
    <definedName name="nhapmuaTT" localSheetId="1">#REF!</definedName>
    <definedName name="nhapmuaTT">#REF!</definedName>
    <definedName name="Nhapsolieu" localSheetId="0">#REF!</definedName>
    <definedName name="Nhapsolieu" localSheetId="5">#REF!</definedName>
    <definedName name="Nhapsolieu" localSheetId="2">#REF!</definedName>
    <definedName name="Nhapsolieu" localSheetId="1">#REF!</definedName>
    <definedName name="Nhapsolieu" localSheetId="4">#REF!</definedName>
    <definedName name="Nhapsolieu">#REF!</definedName>
    <definedName name="NHAPXMTRANG" localSheetId="1">#REF!</definedName>
    <definedName name="NHAPXMTRANG">#REF!</definedName>
    <definedName name="NHATMINH" localSheetId="6">{"th152.xls"}</definedName>
    <definedName name="NHATMINH" localSheetId="2">{"th152.xls"}</definedName>
    <definedName name="NHATMINH" localSheetId="1">{"th152.xls"}</definedName>
    <definedName name="NHATMINH" localSheetId="3">{"th152.xls"}</definedName>
    <definedName name="NHATMINH">{"th152.xls"}</definedName>
    <definedName name="nhbgyt">#REF!</definedName>
    <definedName name="nhd">#REF!</definedName>
    <definedName name="NHJMKIO">#REF!</definedName>
    <definedName name="NHJMKIU">#REF!</definedName>
    <definedName name="nhn" localSheetId="0">#REF!</definedName>
    <definedName name="nhn" localSheetId="5">#REF!</definedName>
    <definedName name="nhn" localSheetId="2">#REF!</definedName>
    <definedName name="nhn" localSheetId="1">#REF!</definedName>
    <definedName name="nhn" localSheetId="4">#REF!</definedName>
    <definedName name="nhn">#REF!</definedName>
    <definedName name="nhomdaunhot">#REF!</definedName>
    <definedName name="nhon" localSheetId="6">_a1O,_a2O,_a3O</definedName>
    <definedName name="nhon" localSheetId="0">_a1O,_a2O,_a3O</definedName>
    <definedName name="nhon" localSheetId="5">_a1O,_a2O,_a3O</definedName>
    <definedName name="nhon" localSheetId="2">'ngung viec'!_a1O,'ngung viec'!_a2O,'ngung viec'!_a3O</definedName>
    <definedName name="nhon" localSheetId="1">'TAM UNG'!_a1O,'TAM UNG'!_a2O,'TAM UNG'!_a3O</definedName>
    <definedName name="nhon" localSheetId="3">_a1O,_a2O,_a3O</definedName>
    <definedName name="nhon" localSheetId="4">_a1O,_a2O,_a3O</definedName>
    <definedName name="nhon">_a1O,_a2O,_a3O</definedName>
    <definedName name="NHot" localSheetId="0">#REF!</definedName>
    <definedName name="NHot" localSheetId="5">#REF!</definedName>
    <definedName name="NHot" localSheetId="2">#REF!</definedName>
    <definedName name="NHot" localSheetId="1">#REF!</definedName>
    <definedName name="NHot" localSheetId="4">#REF!</definedName>
    <definedName name="NHot">#REF!</definedName>
    <definedName name="nhsndjmkf">#REF!</definedName>
    <definedName name="NHTK">#REF!</definedName>
    <definedName name="nhua" localSheetId="0">#REF!</definedName>
    <definedName name="nhua" localSheetId="5">#REF!</definedName>
    <definedName name="nhua" localSheetId="2">#REF!</definedName>
    <definedName name="nhua" localSheetId="1">#REF!</definedName>
    <definedName name="nhua" localSheetId="4">#REF!</definedName>
    <definedName name="nhua">#REF!</definedName>
    <definedName name="Nhuadan">#REF!</definedName>
    <definedName name="nhujmkiol">#REF!</definedName>
    <definedName name="nig" localSheetId="0">#REF!</definedName>
    <definedName name="nig" localSheetId="5">#REF!</definedName>
    <definedName name="nig" localSheetId="2">#REF!</definedName>
    <definedName name="nig" localSheetId="1">#REF!</definedName>
    <definedName name="nig" localSheetId="4">#REF!</definedName>
    <definedName name="nig">#REF!</definedName>
    <definedName name="NIG13p">#REF!</definedName>
    <definedName name="nig1p" localSheetId="0">#REF!</definedName>
    <definedName name="nig1p" localSheetId="5">#REF!</definedName>
    <definedName name="nig1p" localSheetId="2">#REF!</definedName>
    <definedName name="nig1p" localSheetId="1">#REF!</definedName>
    <definedName name="nig1p" localSheetId="4">#REF!</definedName>
    <definedName name="nig1p">#REF!</definedName>
    <definedName name="nig3p" localSheetId="0">#REF!</definedName>
    <definedName name="nig3p" localSheetId="5">#REF!</definedName>
    <definedName name="nig3p" localSheetId="2">#REF!</definedName>
    <definedName name="nig3p" localSheetId="1">#REF!</definedName>
    <definedName name="nig3p" localSheetId="4">#REF!</definedName>
    <definedName name="nig3p">#REF!</definedName>
    <definedName name="NIGnc" localSheetId="1">#REF!</definedName>
    <definedName name="NIGnc">#REF!</definedName>
    <definedName name="nignc1p" localSheetId="0">#REF!</definedName>
    <definedName name="nignc1p" localSheetId="5">#REF!</definedName>
    <definedName name="nignc1p" localSheetId="2">#REF!</definedName>
    <definedName name="nignc1p" localSheetId="1">#REF!</definedName>
    <definedName name="nignc1p" localSheetId="4">#REF!</definedName>
    <definedName name="nignc1p">#REF!</definedName>
    <definedName name="nignc3p">#REF!</definedName>
    <definedName name="NIGvc" localSheetId="1">#REF!</definedName>
    <definedName name="NIGvc">#REF!</definedName>
    <definedName name="NIGvl" localSheetId="1">#REF!</definedName>
    <definedName name="NIGvl">#REF!</definedName>
    <definedName name="nigvl1p" localSheetId="0">#REF!</definedName>
    <definedName name="nigvl1p" localSheetId="5">#REF!</definedName>
    <definedName name="nigvl1p" localSheetId="2">#REF!</definedName>
    <definedName name="nigvl1p" localSheetId="1">#REF!</definedName>
    <definedName name="nigvl1p" localSheetId="4">#REF!</definedName>
    <definedName name="nigvl1p">#REF!</definedName>
    <definedName name="nigvl3p">#REF!</definedName>
    <definedName name="nin" localSheetId="0">#REF!</definedName>
    <definedName name="nin" localSheetId="5">#REF!</definedName>
    <definedName name="nin" localSheetId="2">#REF!</definedName>
    <definedName name="nin" localSheetId="1">#REF!</definedName>
    <definedName name="nin" localSheetId="4">#REF!</definedName>
    <definedName name="nin">#REF!</definedName>
    <definedName name="nin14nc3p" localSheetId="0">#REF!</definedName>
    <definedName name="nin14nc3p" localSheetId="5">#REF!</definedName>
    <definedName name="nin14nc3p" localSheetId="2">#REF!</definedName>
    <definedName name="nin14nc3p" localSheetId="1">#REF!</definedName>
    <definedName name="nin14nc3p" localSheetId="4">#REF!</definedName>
    <definedName name="nin14nc3p">#REF!</definedName>
    <definedName name="nin14vl3p" localSheetId="0">#REF!</definedName>
    <definedName name="nin14vl3p" localSheetId="5">#REF!</definedName>
    <definedName name="nin14vl3p" localSheetId="2">#REF!</definedName>
    <definedName name="nin14vl3p" localSheetId="1">#REF!</definedName>
    <definedName name="nin14vl3p" localSheetId="4">#REF!</definedName>
    <definedName name="nin14vl3p">#REF!</definedName>
    <definedName name="nin1903p" localSheetId="0">#REF!</definedName>
    <definedName name="nin1903p" localSheetId="5">#REF!</definedName>
    <definedName name="nin1903p" localSheetId="2">#REF!</definedName>
    <definedName name="nin1903p" localSheetId="1">#REF!</definedName>
    <definedName name="nin1903p" localSheetId="4">#REF!</definedName>
    <definedName name="nin1903p">#REF!</definedName>
    <definedName name="nin190nc3p" localSheetId="0">#REF!</definedName>
    <definedName name="nin190nc3p" localSheetId="5">#REF!</definedName>
    <definedName name="nin190nc3p" localSheetId="2">#REF!</definedName>
    <definedName name="nin190nc3p" localSheetId="1">#REF!</definedName>
    <definedName name="nin190nc3p" localSheetId="4">#REF!</definedName>
    <definedName name="nin190nc3p">#REF!</definedName>
    <definedName name="nin190vl3p" localSheetId="0">#REF!</definedName>
    <definedName name="nin190vl3p" localSheetId="5">#REF!</definedName>
    <definedName name="nin190vl3p" localSheetId="2">#REF!</definedName>
    <definedName name="nin190vl3p" localSheetId="1">#REF!</definedName>
    <definedName name="nin190vl3p" localSheetId="4">#REF!</definedName>
    <definedName name="nin190vl3p">#REF!</definedName>
    <definedName name="nin2903p" localSheetId="0">#REF!</definedName>
    <definedName name="nin2903p" localSheetId="5">#REF!</definedName>
    <definedName name="nin2903p" localSheetId="2">#REF!</definedName>
    <definedName name="nin2903p" localSheetId="1">#REF!</definedName>
    <definedName name="nin2903p" localSheetId="4">#REF!</definedName>
    <definedName name="nin2903p">#REF!</definedName>
    <definedName name="nin290nc3p" localSheetId="0">#REF!</definedName>
    <definedName name="nin290nc3p" localSheetId="5">#REF!</definedName>
    <definedName name="nin290nc3p" localSheetId="2">#REF!</definedName>
    <definedName name="nin290nc3p" localSheetId="1">#REF!</definedName>
    <definedName name="nin290nc3p" localSheetId="4">#REF!</definedName>
    <definedName name="nin290nc3p">#REF!</definedName>
    <definedName name="nin290vl3p" localSheetId="0">#REF!</definedName>
    <definedName name="nin290vl3p" localSheetId="5">#REF!</definedName>
    <definedName name="nin290vl3p" localSheetId="2">#REF!</definedName>
    <definedName name="nin290vl3p" localSheetId="1">#REF!</definedName>
    <definedName name="nin290vl3p" localSheetId="4">#REF!</definedName>
    <definedName name="nin290vl3p">#REF!</definedName>
    <definedName name="nin3p" localSheetId="0">#REF!</definedName>
    <definedName name="nin3p" localSheetId="5">#REF!</definedName>
    <definedName name="nin3p" localSheetId="2">#REF!</definedName>
    <definedName name="nin3p" localSheetId="1">#REF!</definedName>
    <definedName name="nin3p" localSheetId="4">#REF!</definedName>
    <definedName name="nin3p">#REF!</definedName>
    <definedName name="nind" localSheetId="0">#REF!</definedName>
    <definedName name="nind" localSheetId="5">#REF!</definedName>
    <definedName name="nind" localSheetId="2">#REF!</definedName>
    <definedName name="nind" localSheetId="1">#REF!</definedName>
    <definedName name="nind" localSheetId="4">#REF!</definedName>
    <definedName name="nind">#REF!</definedName>
    <definedName name="nind1p" localSheetId="0">#REF!</definedName>
    <definedName name="nind1p" localSheetId="5">#REF!</definedName>
    <definedName name="nind1p" localSheetId="2">#REF!</definedName>
    <definedName name="nind1p" localSheetId="1">#REF!</definedName>
    <definedName name="nind1p" localSheetId="4">#REF!</definedName>
    <definedName name="nind1p">#REF!</definedName>
    <definedName name="nind3p" localSheetId="0">#REF!</definedName>
    <definedName name="nind3p" localSheetId="5">#REF!</definedName>
    <definedName name="nind3p" localSheetId="2">#REF!</definedName>
    <definedName name="nind3p" localSheetId="1">#REF!</definedName>
    <definedName name="nind3p" localSheetId="4">#REF!</definedName>
    <definedName name="nind3p">#REF!</definedName>
    <definedName name="NINDnc" localSheetId="1">#REF!</definedName>
    <definedName name="NINDnc">#REF!</definedName>
    <definedName name="nindnc1p" localSheetId="0">#REF!</definedName>
    <definedName name="nindnc1p" localSheetId="5">#REF!</definedName>
    <definedName name="nindnc1p" localSheetId="2">#REF!</definedName>
    <definedName name="nindnc1p" localSheetId="1">#REF!</definedName>
    <definedName name="nindnc1p" localSheetId="4">#REF!</definedName>
    <definedName name="nindnc1p">#REF!</definedName>
    <definedName name="nindnc3p" localSheetId="0">#REF!</definedName>
    <definedName name="nindnc3p" localSheetId="5">#REF!</definedName>
    <definedName name="nindnc3p" localSheetId="2">#REF!</definedName>
    <definedName name="nindnc3p" localSheetId="1">#REF!</definedName>
    <definedName name="nindnc3p" localSheetId="4">#REF!</definedName>
    <definedName name="nindnc3p">#REF!</definedName>
    <definedName name="NINDvc" localSheetId="1">#REF!</definedName>
    <definedName name="NINDvc">#REF!</definedName>
    <definedName name="NINDvl" localSheetId="1">#REF!</definedName>
    <definedName name="NINDvl">#REF!</definedName>
    <definedName name="nindvl1p" localSheetId="0">#REF!</definedName>
    <definedName name="nindvl1p" localSheetId="5">#REF!</definedName>
    <definedName name="nindvl1p" localSheetId="2">#REF!</definedName>
    <definedName name="nindvl1p" localSheetId="1">#REF!</definedName>
    <definedName name="nindvl1p" localSheetId="4">#REF!</definedName>
    <definedName name="nindvl1p">#REF!</definedName>
    <definedName name="nindvl3p" localSheetId="0">#REF!</definedName>
    <definedName name="nindvl3p" localSheetId="5">#REF!</definedName>
    <definedName name="nindvl3p" localSheetId="2">#REF!</definedName>
    <definedName name="nindvl3p" localSheetId="1">#REF!</definedName>
    <definedName name="nindvl3p" localSheetId="4">#REF!</definedName>
    <definedName name="nindvl3p">#REF!</definedName>
    <definedName name="ning1p" localSheetId="0">#REF!</definedName>
    <definedName name="ning1p" localSheetId="5">#REF!</definedName>
    <definedName name="ning1p" localSheetId="2">#REF!</definedName>
    <definedName name="ning1p" localSheetId="1">#REF!</definedName>
    <definedName name="ning1p" localSheetId="4">#REF!</definedName>
    <definedName name="ning1p">#REF!</definedName>
    <definedName name="ningnc1p" localSheetId="0">#REF!</definedName>
    <definedName name="ningnc1p" localSheetId="5">#REF!</definedName>
    <definedName name="ningnc1p" localSheetId="2">#REF!</definedName>
    <definedName name="ningnc1p" localSheetId="1">#REF!</definedName>
    <definedName name="ningnc1p" localSheetId="4">#REF!</definedName>
    <definedName name="ningnc1p">#REF!</definedName>
    <definedName name="ningvl1p" localSheetId="0">#REF!</definedName>
    <definedName name="ningvl1p" localSheetId="5">#REF!</definedName>
    <definedName name="ningvl1p" localSheetId="2">#REF!</definedName>
    <definedName name="ningvl1p" localSheetId="1">#REF!</definedName>
    <definedName name="ningvl1p" localSheetId="4">#REF!</definedName>
    <definedName name="ningvl1p">#REF!</definedName>
    <definedName name="NINnc" localSheetId="1">#REF!</definedName>
    <definedName name="NINnc">#REF!</definedName>
    <definedName name="ninnc3p" localSheetId="0">#REF!</definedName>
    <definedName name="ninnc3p" localSheetId="5">#REF!</definedName>
    <definedName name="ninnc3p" localSheetId="2">#REF!</definedName>
    <definedName name="ninnc3p" localSheetId="1">#REF!</definedName>
    <definedName name="ninnc3p" localSheetId="4">#REF!</definedName>
    <definedName name="ninnc3p">#REF!</definedName>
    <definedName name="nint1p" localSheetId="0">#REF!</definedName>
    <definedName name="nint1p" localSheetId="5">#REF!</definedName>
    <definedName name="nint1p" localSheetId="2">#REF!</definedName>
    <definedName name="nint1p" localSheetId="1">#REF!</definedName>
    <definedName name="nint1p" localSheetId="4">#REF!</definedName>
    <definedName name="nint1p">#REF!</definedName>
    <definedName name="nintnc1p" localSheetId="0">#REF!</definedName>
    <definedName name="nintnc1p" localSheetId="5">#REF!</definedName>
    <definedName name="nintnc1p" localSheetId="2">#REF!</definedName>
    <definedName name="nintnc1p" localSheetId="1">#REF!</definedName>
    <definedName name="nintnc1p" localSheetId="4">#REF!</definedName>
    <definedName name="nintnc1p">#REF!</definedName>
    <definedName name="nintvl1p" localSheetId="0">#REF!</definedName>
    <definedName name="nintvl1p" localSheetId="5">#REF!</definedName>
    <definedName name="nintvl1p" localSheetId="2">#REF!</definedName>
    <definedName name="nintvl1p" localSheetId="1">#REF!</definedName>
    <definedName name="nintvl1p" localSheetId="4">#REF!</definedName>
    <definedName name="nintvl1p">#REF!</definedName>
    <definedName name="NINvc" localSheetId="1">#REF!</definedName>
    <definedName name="NINvc">#REF!</definedName>
    <definedName name="NINvl" localSheetId="1">#REF!</definedName>
    <definedName name="NINvl">#REF!</definedName>
    <definedName name="ninvl3p" localSheetId="0">#REF!</definedName>
    <definedName name="ninvl3p" localSheetId="5">#REF!</definedName>
    <definedName name="ninvl3p" localSheetId="2">#REF!</definedName>
    <definedName name="ninvl3p" localSheetId="1">#REF!</definedName>
    <definedName name="ninvl3p" localSheetId="4">#REF!</definedName>
    <definedName name="ninvl3p">#REF!</definedName>
    <definedName name="njhuytr">#REF!</definedName>
    <definedName name="NJUHTGBD">#REF!</definedName>
    <definedName name="nl" localSheetId="0">#REF!</definedName>
    <definedName name="nl" localSheetId="5">#REF!</definedName>
    <definedName name="nl" localSheetId="2">#REF!</definedName>
    <definedName name="nl" localSheetId="1">#REF!</definedName>
    <definedName name="nl">#REF!</definedName>
    <definedName name="NL12nc" localSheetId="1">#REF!</definedName>
    <definedName name="NL12nc">#REF!</definedName>
    <definedName name="NL12vl" localSheetId="1">#REF!</definedName>
    <definedName name="NL12vl">#REF!</definedName>
    <definedName name="nl1p" localSheetId="0">#REF!</definedName>
    <definedName name="nl1p" localSheetId="5">#REF!</definedName>
    <definedName name="nl1p" localSheetId="2">#REF!</definedName>
    <definedName name="nl1p" localSheetId="1">#REF!</definedName>
    <definedName name="nl1p">#REF!</definedName>
    <definedName name="nl3p" localSheetId="0">#REF!</definedName>
    <definedName name="nl3p" localSheetId="5">#REF!</definedName>
    <definedName name="nl3p" localSheetId="2">#REF!</definedName>
    <definedName name="nl3p" localSheetId="1">#REF!</definedName>
    <definedName name="nl3p" localSheetId="4">#REF!</definedName>
    <definedName name="nl3p">#REF!</definedName>
    <definedName name="nlht" localSheetId="1">#REF!</definedName>
    <definedName name="nlht">#REF!</definedName>
    <definedName name="nlnc3p" localSheetId="0">#REF!</definedName>
    <definedName name="nlnc3p" localSheetId="5">#REF!</definedName>
    <definedName name="nlnc3p" localSheetId="2">#REF!</definedName>
    <definedName name="nlnc3p" localSheetId="1">#REF!</definedName>
    <definedName name="nlnc3p" localSheetId="4">#REF!</definedName>
    <definedName name="nlnc3p">#REF!</definedName>
    <definedName name="nlnc3pha" localSheetId="0">#REF!</definedName>
    <definedName name="nlnc3pha" localSheetId="5">#REF!</definedName>
    <definedName name="nlnc3pha" localSheetId="2">#REF!</definedName>
    <definedName name="nlnc3pha" localSheetId="1">#REF!</definedName>
    <definedName name="nlnc3pha" localSheetId="4">#REF!</definedName>
    <definedName name="nlnc3pha">#REF!</definedName>
    <definedName name="NLOAI2" localSheetId="1">#REF!</definedName>
    <definedName name="NLOAI2">#REF!</definedName>
    <definedName name="NLTK1p" localSheetId="0">#REF!</definedName>
    <definedName name="NLTK1p" localSheetId="5">#REF!</definedName>
    <definedName name="NLTK1p" localSheetId="2">#REF!</definedName>
    <definedName name="NLTK1p" localSheetId="1">#REF!</definedName>
    <definedName name="NLTK1p" localSheetId="4">#REF!</definedName>
    <definedName name="NLTK1p">#REF!</definedName>
    <definedName name="nlvl1">#REF!</definedName>
    <definedName name="nlvl3p" localSheetId="0">#REF!</definedName>
    <definedName name="nlvl3p" localSheetId="5">#REF!</definedName>
    <definedName name="nlvl3p" localSheetId="2">#REF!</definedName>
    <definedName name="nlvl3p" localSheetId="1">#REF!</definedName>
    <definedName name="nlvl3p" localSheetId="4">#REF!</definedName>
    <definedName name="nlvl3p">#REF!</definedName>
    <definedName name="nmjkiuyo">#REF!</definedName>
    <definedName name="Nms" localSheetId="0">#REF!</definedName>
    <definedName name="Nms" localSheetId="5">#REF!</definedName>
    <definedName name="Nms" localSheetId="2">#REF!</definedName>
    <definedName name="Nms" localSheetId="1">#REF!</definedName>
    <definedName name="Nms" localSheetId="4">#REF!</definedName>
    <definedName name="Nms">#REF!</definedName>
    <definedName name="nn" localSheetId="0">#REF!</definedName>
    <definedName name="nn" localSheetId="5">#REF!</definedName>
    <definedName name="nn" localSheetId="2">#REF!</definedName>
    <definedName name="nn" localSheetId="1">#REF!</definedName>
    <definedName name="nn" localSheetId="4">#REF!</definedName>
    <definedName name="nn">#REF!</definedName>
    <definedName name="nn1p" localSheetId="0">#REF!</definedName>
    <definedName name="nn1p" localSheetId="5">#REF!</definedName>
    <definedName name="nn1p" localSheetId="2">#REF!</definedName>
    <definedName name="nn1p" localSheetId="1">#REF!</definedName>
    <definedName name="nn1p" localSheetId="4">#REF!</definedName>
    <definedName name="nn1p">#REF!</definedName>
    <definedName name="nn3p" localSheetId="0">#REF!</definedName>
    <definedName name="nn3p" localSheetId="5">#REF!</definedName>
    <definedName name="nn3p" localSheetId="2">#REF!</definedName>
    <definedName name="nn3p" localSheetId="1">#REF!</definedName>
    <definedName name="nn3p" localSheetId="4">#REF!</definedName>
    <definedName name="nn3p">#REF!</definedName>
    <definedName name="NNHan" hidden="1">#REF!</definedName>
    <definedName name="nnn" localSheetId="6" hidden="1">{"'Sheet1'!$L$16"}</definedName>
    <definedName name="nnn" localSheetId="2" hidden="1">{"'Sheet1'!$L$16"}</definedName>
    <definedName name="nnn" localSheetId="1" hidden="1">{"'Sheet1'!$L$16"}</definedName>
    <definedName name="nnn" hidden="1">{"'Sheet1'!$L$16"}</definedName>
    <definedName name="nnnc3p" localSheetId="0">#REF!</definedName>
    <definedName name="nnnc3p" localSheetId="5">#REF!</definedName>
    <definedName name="nnnc3p" localSheetId="2">#REF!</definedName>
    <definedName name="nnnc3p" localSheetId="1">#REF!</definedName>
    <definedName name="nnnc3p" localSheetId="4">#REF!</definedName>
    <definedName name="nnnc3p">#REF!</definedName>
    <definedName name="nnnn" localSheetId="6" hidden="1">{#N/A,#N/A,FALSE,"강교";#N/A,#N/A,FALSE,"한전";#N/A,#N/A,FALSE,"중방";#N/A,#N/A,FALSE,"회소"}</definedName>
    <definedName name="nnnn" localSheetId="0" hidden="1">{#N/A,#N/A,FALSE,"강교";#N/A,#N/A,FALSE,"한전";#N/A,#N/A,FALSE,"중방";#N/A,#N/A,FALSE,"회소"}</definedName>
    <definedName name="nnnn" localSheetId="5" hidden="1">{#N/A,#N/A,FALSE,"강교";#N/A,#N/A,FALSE,"한전";#N/A,#N/A,FALSE,"중방";#N/A,#N/A,FALSE,"회소"}</definedName>
    <definedName name="nnnn" localSheetId="2" hidden="1">{#N/A,#N/A,FALSE,"강교";#N/A,#N/A,FALSE,"한전";#N/A,#N/A,FALSE,"중방";#N/A,#N/A,FALSE,"회소"}</definedName>
    <definedName name="nnnn" localSheetId="1" hidden="1">{#N/A,#N/A,FALSE,"강교";#N/A,#N/A,FALSE,"한전";#N/A,#N/A,FALSE,"중방";#N/A,#N/A,FALSE,"회소"}</definedName>
    <definedName name="nnnn" localSheetId="3" hidden="1">{#N/A,#N/A,FALSE,"강교";#N/A,#N/A,FALSE,"한전";#N/A,#N/A,FALSE,"중방";#N/A,#N/A,FALSE,"회소"}</definedName>
    <definedName name="nnnn" localSheetId="4" hidden="1">{#N/A,#N/A,FALSE,"강교";#N/A,#N/A,FALSE,"한전";#N/A,#N/A,FALSE,"중방";#N/A,#N/A,FALSE,"회소"}</definedName>
    <definedName name="nnnn" hidden="1">{#N/A,#N/A,FALSE,"강교";#N/A,#N/A,FALSE,"한전";#N/A,#N/A,FALSE,"중방";#N/A,#N/A,FALSE,"회소"}</definedName>
    <definedName name="NNNNNN" hidden="1">#REF!</definedName>
    <definedName name="nnnnnnnnnnn" localSheetId="6" hidden="1">#REF!</definedName>
    <definedName name="nnnnnnnnnnn" localSheetId="2" hidden="1">#REF!</definedName>
    <definedName name="nnnnnnnnnnn" localSheetId="1" hidden="1">#REF!</definedName>
    <definedName name="nnnnnnnnnnn" localSheetId="3" hidden="1">#REF!</definedName>
    <definedName name="nnnnnnnnnnn" hidden="1">#REF!</definedName>
    <definedName name="nnvl3p" localSheetId="0">#REF!</definedName>
    <definedName name="nnvl3p" localSheetId="5">#REF!</definedName>
    <definedName name="nnvl3p" localSheetId="2">#REF!</definedName>
    <definedName name="nnvl3p" localSheetId="1">#REF!</definedName>
    <definedName name="nnvl3p" localSheetId="4">#REF!</definedName>
    <definedName name="nnvl3p">#REF!</definedName>
    <definedName name="No" localSheetId="0">#REF!</definedName>
    <definedName name="No" localSheetId="5">#REF!</definedName>
    <definedName name="No" localSheetId="2">#REF!</definedName>
    <definedName name="No" localSheetId="1">#REF!</definedName>
    <definedName name="No" localSheetId="4">#REF!</definedName>
    <definedName name="No">#REF!</definedName>
    <definedName name="NO102A02" localSheetId="1">#REF!</definedName>
    <definedName name="NO102A02">#REF!</definedName>
    <definedName name="NO102A05" localSheetId="1">#REF!</definedName>
    <definedName name="NO102A05">#REF!</definedName>
    <definedName name="NO111A01" localSheetId="1">#REF!</definedName>
    <definedName name="NO111A01">#REF!</definedName>
    <definedName name="NO111A02" localSheetId="1">#REF!</definedName>
    <definedName name="NO111A02">#REF!</definedName>
    <definedName name="NO111A03" localSheetId="1">#REF!</definedName>
    <definedName name="NO111A03">#REF!</definedName>
    <definedName name="NO111A04" localSheetId="1">#REF!</definedName>
    <definedName name="NO111A04">#REF!</definedName>
    <definedName name="NO111A05" localSheetId="1">#REF!</definedName>
    <definedName name="NO111A05">#REF!</definedName>
    <definedName name="NO111A06" localSheetId="1">#REF!</definedName>
    <definedName name="NO111A06">#REF!</definedName>
    <definedName name="NO111A07" localSheetId="1">#REF!</definedName>
    <definedName name="NO111A07">#REF!</definedName>
    <definedName name="NO111A08" localSheetId="1">#REF!</definedName>
    <definedName name="NO111A08">#REF!</definedName>
    <definedName name="NO111A09" localSheetId="1">#REF!</definedName>
    <definedName name="NO111A09">#REF!</definedName>
    <definedName name="NO111A10" localSheetId="1">#REF!</definedName>
    <definedName name="NO111A10">#REF!</definedName>
    <definedName name="NO111A11" localSheetId="1">#REF!</definedName>
    <definedName name="NO111A11">#REF!</definedName>
    <definedName name="NO111A12" localSheetId="1">#REF!</definedName>
    <definedName name="NO111A12">#REF!</definedName>
    <definedName name="NO111A13" localSheetId="1">#REF!</definedName>
    <definedName name="NO111A13">#REF!</definedName>
    <definedName name="NO111A14" localSheetId="1">#REF!</definedName>
    <definedName name="NO111A14">#REF!</definedName>
    <definedName name="NO111A15" localSheetId="1">#REF!</definedName>
    <definedName name="NO111A15">#REF!</definedName>
    <definedName name="NO111A16" localSheetId="1">#REF!</definedName>
    <definedName name="NO111A16">#REF!</definedName>
    <definedName name="NO111A17" localSheetId="1">#REF!</definedName>
    <definedName name="NO111A17">#REF!</definedName>
    <definedName name="NO111A18" localSheetId="1">#REF!</definedName>
    <definedName name="NO111A18">#REF!</definedName>
    <definedName name="NO111A19" localSheetId="1">#REF!</definedName>
    <definedName name="NO111A19">#REF!</definedName>
    <definedName name="NO111B01" localSheetId="1">#REF!</definedName>
    <definedName name="NO111B01">#REF!</definedName>
    <definedName name="NO111B02" localSheetId="1">#REF!</definedName>
    <definedName name="NO111B02">#REF!</definedName>
    <definedName name="NO111B03" localSheetId="1">#REF!</definedName>
    <definedName name="NO111B03">#REF!</definedName>
    <definedName name="NO111B04" localSheetId="1">#REF!</definedName>
    <definedName name="NO111B04">#REF!</definedName>
    <definedName name="NO111B05" localSheetId="1">#REF!</definedName>
    <definedName name="NO111B05">#REF!</definedName>
    <definedName name="NO111B06" localSheetId="1">#REF!</definedName>
    <definedName name="NO111B06">#REF!</definedName>
    <definedName name="NO111B07" localSheetId="1">#REF!</definedName>
    <definedName name="NO111B07">#REF!</definedName>
    <definedName name="NO111B08" localSheetId="1">#REF!</definedName>
    <definedName name="NO111B08">#REF!</definedName>
    <definedName name="NO111B09" localSheetId="1">#REF!</definedName>
    <definedName name="NO111B09">#REF!</definedName>
    <definedName name="NO111B10" localSheetId="1">#REF!</definedName>
    <definedName name="NO111B10">#REF!</definedName>
    <definedName name="NO111B11" localSheetId="1">#REF!</definedName>
    <definedName name="NO111B11">#REF!</definedName>
    <definedName name="NO111B12" localSheetId="1">#REF!</definedName>
    <definedName name="NO111B12">#REF!</definedName>
    <definedName name="NO111B13" localSheetId="1">#REF!</definedName>
    <definedName name="NO111B13">#REF!</definedName>
    <definedName name="NO111B14" localSheetId="1">#REF!</definedName>
    <definedName name="NO111B14">#REF!</definedName>
    <definedName name="NO111B15" localSheetId="1">#REF!</definedName>
    <definedName name="NO111B15">#REF!</definedName>
    <definedName name="NO111B16" localSheetId="1">#REF!</definedName>
    <definedName name="NO111B16">#REF!</definedName>
    <definedName name="NO111B17" localSheetId="1">#REF!</definedName>
    <definedName name="NO111B17">#REF!</definedName>
    <definedName name="NO111B18" localSheetId="1">#REF!</definedName>
    <definedName name="NO111B18">#REF!</definedName>
    <definedName name="NO111C01" localSheetId="1">#REF!</definedName>
    <definedName name="NO111C01">#REF!</definedName>
    <definedName name="NO111C02" localSheetId="1">#REF!</definedName>
    <definedName name="NO111C02">#REF!</definedName>
    <definedName name="NO111C03" localSheetId="1">#REF!</definedName>
    <definedName name="NO111C03">#REF!</definedName>
    <definedName name="NO111C031" localSheetId="1">#REF!</definedName>
    <definedName name="NO111C031">#REF!</definedName>
    <definedName name="NO111C04" localSheetId="1">#REF!</definedName>
    <definedName name="NO111C04">#REF!</definedName>
    <definedName name="NO111C05" localSheetId="1">#REF!</definedName>
    <definedName name="NO111C05">#REF!</definedName>
    <definedName name="NO111C06" localSheetId="1">#REF!</definedName>
    <definedName name="NO111C06">#REF!</definedName>
    <definedName name="NO111C07" localSheetId="1">#REF!</definedName>
    <definedName name="NO111C07">#REF!</definedName>
    <definedName name="NO111C08" localSheetId="1">#REF!</definedName>
    <definedName name="NO111C08">#REF!</definedName>
    <definedName name="NO111C09" localSheetId="1">#REF!</definedName>
    <definedName name="NO111C09">#REF!</definedName>
    <definedName name="NO111C10" localSheetId="1">#REF!</definedName>
    <definedName name="NO111C10">#REF!</definedName>
    <definedName name="NO111C11" localSheetId="1">#REF!</definedName>
    <definedName name="NO111C11">#REF!</definedName>
    <definedName name="NO111C12" localSheetId="1">#REF!</definedName>
    <definedName name="NO111C12">#REF!</definedName>
    <definedName name="NO111C121" localSheetId="1">#REF!</definedName>
    <definedName name="NO111C121">#REF!</definedName>
    <definedName name="NO111C13" localSheetId="1">#REF!</definedName>
    <definedName name="NO111C13">#REF!</definedName>
    <definedName name="NO111C14" localSheetId="1">#REF!</definedName>
    <definedName name="NO111C14">#REF!</definedName>
    <definedName name="NO111C15" localSheetId="1">#REF!</definedName>
    <definedName name="NO111C15">#REF!</definedName>
    <definedName name="NO111C16" localSheetId="1">#REF!</definedName>
    <definedName name="NO111C16">#REF!</definedName>
    <definedName name="NO111C17" localSheetId="1">#REF!</definedName>
    <definedName name="NO111C17">#REF!</definedName>
    <definedName name="NO111C18" localSheetId="1">#REF!</definedName>
    <definedName name="NO111C18">#REF!</definedName>
    <definedName name="NO111D01" localSheetId="1">#REF!</definedName>
    <definedName name="NO111D01">#REF!</definedName>
    <definedName name="NO111D02" localSheetId="1">#REF!</definedName>
    <definedName name="NO111D02">#REF!</definedName>
    <definedName name="NO111D03" localSheetId="1">#REF!</definedName>
    <definedName name="NO111D03">#REF!</definedName>
    <definedName name="NO111D04" localSheetId="1">#REF!</definedName>
    <definedName name="NO111D04">#REF!</definedName>
    <definedName name="NO111D05" localSheetId="1">#REF!</definedName>
    <definedName name="NO111D05">#REF!</definedName>
    <definedName name="NO111D06" localSheetId="1">#REF!</definedName>
    <definedName name="NO111D06">#REF!</definedName>
    <definedName name="NO111D07" localSheetId="1">#REF!</definedName>
    <definedName name="NO111D07">#REF!</definedName>
    <definedName name="NO111D08" localSheetId="1">#REF!</definedName>
    <definedName name="NO111D08">#REF!</definedName>
    <definedName name="NO111D09" localSheetId="1">#REF!</definedName>
    <definedName name="NO111D09">#REF!</definedName>
    <definedName name="NO111D10" localSheetId="1">#REF!</definedName>
    <definedName name="NO111D10">#REF!</definedName>
    <definedName name="NO111D11" localSheetId="1">#REF!</definedName>
    <definedName name="NO111D11">#REF!</definedName>
    <definedName name="NO111D12" localSheetId="1">#REF!</definedName>
    <definedName name="NO111D12">#REF!</definedName>
    <definedName name="NO111D13" localSheetId="1">#REF!</definedName>
    <definedName name="NO111D13">#REF!</definedName>
    <definedName name="NO111D14" localSheetId="1">#REF!</definedName>
    <definedName name="NO111D14">#REF!</definedName>
    <definedName name="NO111D15" localSheetId="1">#REF!</definedName>
    <definedName name="NO111D15">#REF!</definedName>
    <definedName name="NO111D16" localSheetId="1">#REF!</definedName>
    <definedName name="NO111D16">#REF!</definedName>
    <definedName name="NO111D17" localSheetId="1">#REF!</definedName>
    <definedName name="NO111D17">#REF!</definedName>
    <definedName name="NO111D18" localSheetId="1">#REF!</definedName>
    <definedName name="NO111D18">#REF!</definedName>
    <definedName name="NO2검사구" localSheetId="1">#REF!</definedName>
    <definedName name="NO2검사구">#REF!</definedName>
    <definedName name="NO93A01" localSheetId="1">#REF!</definedName>
    <definedName name="NO93A01">#REF!</definedName>
    <definedName name="NO93A02" localSheetId="1">#REF!</definedName>
    <definedName name="NO93A02">#REF!</definedName>
    <definedName name="NO93A03" localSheetId="1">#REF!</definedName>
    <definedName name="NO93A03">#REF!</definedName>
    <definedName name="NO93A04" localSheetId="1">#REF!</definedName>
    <definedName name="NO93A04">#REF!</definedName>
    <definedName name="NO93A05" localSheetId="1">#REF!</definedName>
    <definedName name="NO93A05">#REF!</definedName>
    <definedName name="NO93A06" localSheetId="1">#REF!</definedName>
    <definedName name="NO93A06">#REF!</definedName>
    <definedName name="NO93A07" localSheetId="1">#REF!</definedName>
    <definedName name="NO93A07">#REF!</definedName>
    <definedName name="NO93A08" localSheetId="1">#REF!</definedName>
    <definedName name="NO93A08">#REF!</definedName>
    <definedName name="NO93A10" localSheetId="1">#REF!</definedName>
    <definedName name="NO93A10">#REF!</definedName>
    <definedName name="NO93A11" localSheetId="1">#REF!</definedName>
    <definedName name="NO93A11">#REF!</definedName>
    <definedName name="NO93A12" localSheetId="1">#REF!</definedName>
    <definedName name="NO93A12">#REF!</definedName>
    <definedName name="NO93A13" localSheetId="1">#REF!</definedName>
    <definedName name="NO93A13">#REF!</definedName>
    <definedName name="NO93A14" localSheetId="1">#REF!</definedName>
    <definedName name="NO93A14">#REF!</definedName>
    <definedName name="NO93A15" localSheetId="1">#REF!</definedName>
    <definedName name="NO93A15">#REF!</definedName>
    <definedName name="NO93A16" localSheetId="1">#REF!</definedName>
    <definedName name="NO93A16">#REF!</definedName>
    <definedName name="NO93A17" localSheetId="1">#REF!</definedName>
    <definedName name="NO93A17">#REF!</definedName>
    <definedName name="NO93A18" localSheetId="1">#REF!</definedName>
    <definedName name="NO93A18">#REF!</definedName>
    <definedName name="NO93B01" localSheetId="1">#REF!</definedName>
    <definedName name="NO93B01">#REF!</definedName>
    <definedName name="NO93B02" localSheetId="1">#REF!</definedName>
    <definedName name="NO93B02">#REF!</definedName>
    <definedName name="NO93B03" localSheetId="1">#REF!</definedName>
    <definedName name="NO93B03">#REF!</definedName>
    <definedName name="NO93B04" localSheetId="1">#REF!</definedName>
    <definedName name="NO93B04">#REF!</definedName>
    <definedName name="NO93B05" localSheetId="1">#REF!</definedName>
    <definedName name="NO93B05">#REF!</definedName>
    <definedName name="NO93B06" localSheetId="1">#REF!</definedName>
    <definedName name="NO93B06">#REF!</definedName>
    <definedName name="NO93B07" localSheetId="1">#REF!</definedName>
    <definedName name="NO93B07">#REF!</definedName>
    <definedName name="NO93B08" localSheetId="1">#REF!</definedName>
    <definedName name="NO93B08">#REF!</definedName>
    <definedName name="NO93B10" localSheetId="1">#REF!</definedName>
    <definedName name="NO93B10">#REF!</definedName>
    <definedName name="NO93B11" localSheetId="1">#REF!</definedName>
    <definedName name="NO93B11">#REF!</definedName>
    <definedName name="NO93B12" localSheetId="1">#REF!</definedName>
    <definedName name="NO93B12">#REF!</definedName>
    <definedName name="NO93B13" localSheetId="1">#REF!</definedName>
    <definedName name="NO93B13">#REF!</definedName>
    <definedName name="NO93B131" localSheetId="1">#REF!</definedName>
    <definedName name="NO93B131">#REF!</definedName>
    <definedName name="NO93B14" localSheetId="1">#REF!</definedName>
    <definedName name="NO93B14">#REF!</definedName>
    <definedName name="NO93B15" localSheetId="1">#REF!</definedName>
    <definedName name="NO93B15">#REF!</definedName>
    <definedName name="NO93B16" localSheetId="1">#REF!</definedName>
    <definedName name="NO93B16">#REF!</definedName>
    <definedName name="NO93B17" localSheetId="1">#REF!</definedName>
    <definedName name="NO93B17">#REF!</definedName>
    <definedName name="NO93C01">#N/A</definedName>
    <definedName name="NO93C02">#N/A</definedName>
    <definedName name="NO93C03">#N/A</definedName>
    <definedName name="NO93C04" localSheetId="1">#REF!</definedName>
    <definedName name="NO93C04">#REF!</definedName>
    <definedName name="NO93C05" localSheetId="1">#REF!</definedName>
    <definedName name="NO93C05">#REF!</definedName>
    <definedName name="NO93C06" localSheetId="1">#REF!</definedName>
    <definedName name="NO93C06">#REF!</definedName>
    <definedName name="NO93C07" localSheetId="1">#REF!</definedName>
    <definedName name="NO93C07">#REF!</definedName>
    <definedName name="NO93C08" localSheetId="1">#REF!</definedName>
    <definedName name="NO93C08">#REF!</definedName>
    <definedName name="NO93C10" localSheetId="1">#REF!</definedName>
    <definedName name="NO93C10">#REF!</definedName>
    <definedName name="NO93C11" localSheetId="1">#REF!</definedName>
    <definedName name="NO93C11">#REF!</definedName>
    <definedName name="NO93C12" localSheetId="1">#REF!</definedName>
    <definedName name="NO93C12">#REF!</definedName>
    <definedName name="NO93C13" localSheetId="1">#REF!</definedName>
    <definedName name="NO93C13">#REF!</definedName>
    <definedName name="NO93C14" localSheetId="1">#REF!</definedName>
    <definedName name="NO93C14">#REF!</definedName>
    <definedName name="NO93C141" localSheetId="1">#REF!</definedName>
    <definedName name="NO93C141">#REF!</definedName>
    <definedName name="NO93C15" localSheetId="1">#REF!</definedName>
    <definedName name="NO93C15">#REF!</definedName>
    <definedName name="NO93C16" localSheetId="1">#REF!</definedName>
    <definedName name="NO93C16">#REF!</definedName>
    <definedName name="NO96A16" localSheetId="1">#REF!</definedName>
    <definedName name="NO96A16">#REF!</definedName>
    <definedName name="NO96A17" localSheetId="1">#REF!</definedName>
    <definedName name="NO96A17">#REF!</definedName>
    <definedName name="NO96B12" localSheetId="1">#REF!</definedName>
    <definedName name="NO96B12">#REF!</definedName>
    <definedName name="NO96C01A" localSheetId="1">#REF!</definedName>
    <definedName name="NO96C01A">#REF!</definedName>
    <definedName name="NOÄI_DUNG" localSheetId="0">#REF!</definedName>
    <definedName name="NOÄI_DUNG" localSheetId="5">#REF!</definedName>
    <definedName name="NOÄI_DUNG" localSheetId="2">#REF!</definedName>
    <definedName name="NOÄI_DUNG" localSheetId="1">#REF!</definedName>
    <definedName name="NOÄI_DUNG" localSheetId="4">#REF!</definedName>
    <definedName name="NOÄI_DUNG">#REF!</definedName>
    <definedName name="none" localSheetId="0">#REF!</definedName>
    <definedName name="none" localSheetId="5">#REF!</definedName>
    <definedName name="none" localSheetId="2">#REF!</definedName>
    <definedName name="none" localSheetId="1">#REF!</definedName>
    <definedName name="none" localSheetId="4">#REF!</definedName>
    <definedName name="none">#REF!</definedName>
    <definedName name="NOTE" localSheetId="6" hidden="1">{#N/A,#N/A,FALSE,"단축1";#N/A,#N/A,FALSE,"단축2";#N/A,#N/A,FALSE,"단축3";#N/A,#N/A,FALSE,"장축";#N/A,#N/A,FALSE,"4WD"}</definedName>
    <definedName name="NOTE" localSheetId="2" hidden="1">{#N/A,#N/A,FALSE,"단축1";#N/A,#N/A,FALSE,"단축2";#N/A,#N/A,FALSE,"단축3";#N/A,#N/A,FALSE,"장축";#N/A,#N/A,FALSE,"4WD"}</definedName>
    <definedName name="NOTE" localSheetId="1" hidden="1">{#N/A,#N/A,FALSE,"단축1";#N/A,#N/A,FALSE,"단축2";#N/A,#N/A,FALSE,"단축3";#N/A,#N/A,FALSE,"장축";#N/A,#N/A,FALSE,"4WD"}</definedName>
    <definedName name="NOTE" hidden="1">{#N/A,#N/A,FALSE,"단축1";#N/A,#N/A,FALSE,"단축2";#N/A,#N/A,FALSE,"단축3";#N/A,#N/A,FALSE,"장축";#N/A,#N/A,FALSE,"4WD"}</definedName>
    <definedName name="Nov" localSheetId="1">#REF!</definedName>
    <definedName name="Nov">#REF!</definedName>
    <definedName name="Np" localSheetId="0">#REF!</definedName>
    <definedName name="Np" localSheetId="5">#REF!</definedName>
    <definedName name="Np" localSheetId="2">#REF!</definedName>
    <definedName name="Np" localSheetId="1">#REF!</definedName>
    <definedName name="Np" localSheetId="4">#REF!</definedName>
    <definedName name="Np">#REF!</definedName>
    <definedName name="NPP" localSheetId="0">#REF!</definedName>
    <definedName name="NPP" localSheetId="5">#REF!</definedName>
    <definedName name="NPP" localSheetId="2">#REF!</definedName>
    <definedName name="NPP" localSheetId="1">#REF!</definedName>
    <definedName name="NPP" localSheetId="4">#REF!</definedName>
    <definedName name="NPP">#REF!</definedName>
    <definedName name="NS" localSheetId="1">#REF!</definedName>
    <definedName name="NS">#REF!</definedName>
    <definedName name="nsl" localSheetId="0">#REF!</definedName>
    <definedName name="nsl" localSheetId="5">#REF!</definedName>
    <definedName name="nsl" localSheetId="2">#REF!</definedName>
    <definedName name="nsl" localSheetId="1">#REF!</definedName>
    <definedName name="nsl" localSheetId="4">#REF!</definedName>
    <definedName name="nsl">#REF!</definedName>
    <definedName name="nsmdmfm" hidden="1">#REF!</definedName>
    <definedName name="nsn" localSheetId="1">#REF!</definedName>
    <definedName name="nsn">#REF!</definedName>
    <definedName name="NU" localSheetId="0">#REF!</definedName>
    <definedName name="NU" localSheetId="5">#REF!</definedName>
    <definedName name="NU" localSheetId="2">#REF!</definedName>
    <definedName name="NU" localSheetId="1">#REF!</definedName>
    <definedName name="NU" localSheetId="4">#REF!</definedName>
    <definedName name="NU">#REF!</definedName>
    <definedName name="NUM">#N/A</definedName>
    <definedName name="nuoc">#REF!</definedName>
    <definedName name="nut" localSheetId="1">#REF!</definedName>
    <definedName name="nut">#REF!</definedName>
    <definedName name="nv" localSheetId="1">#REF!</definedName>
    <definedName name="nv">#REF!</definedName>
    <definedName name="NVL" localSheetId="1">#REF!</definedName>
    <definedName name="NVL">#REF!</definedName>
    <definedName name="nvldm" localSheetId="1">#REF!</definedName>
    <definedName name="nvldm">#REF!</definedName>
    <definedName name="NVLxuatkho" localSheetId="1">#REF!</definedName>
    <definedName name="NVLxuatkho">#REF!</definedName>
    <definedName name="NVNT" localSheetId="0">#REF!</definedName>
    <definedName name="NVNT" localSheetId="5">#REF!</definedName>
    <definedName name="NVNT" localSheetId="2">#REF!</definedName>
    <definedName name="NVNT" localSheetId="1">#REF!</definedName>
    <definedName name="NVNT" localSheetId="4">#REF!</definedName>
    <definedName name="NVNT">#REF!</definedName>
    <definedName name="NX" localSheetId="1">#REF!</definedName>
    <definedName name="NX">#REF!</definedName>
    <definedName name="NXMDEN" localSheetId="1">#REF!</definedName>
    <definedName name="NXMDEN">#REF!</definedName>
    <definedName name="NXMTRA" localSheetId="1">#REF!</definedName>
    <definedName name="NXMTRA">#REF!</definedName>
    <definedName name="NXT" localSheetId="0">#REF!</definedName>
    <definedName name="NXT" localSheetId="5">#REF!</definedName>
    <definedName name="NXT" localSheetId="2">#REF!</definedName>
    <definedName name="NXT" localSheetId="1">#REF!</definedName>
    <definedName name="NXT" localSheetId="4">#REF!</definedName>
    <definedName name="NXT">#REF!</definedName>
    <definedName name="nxtbaobi" localSheetId="1">#REF!</definedName>
    <definedName name="nxtbaobi">#REF!</definedName>
    <definedName name="NXTBBTAM" localSheetId="1">#REF!</definedName>
    <definedName name="NXTBBTAM">#REF!</definedName>
    <definedName name="nxtkdc" localSheetId="1">#REF!</definedName>
    <definedName name="nxtkdc">#REF!</definedName>
    <definedName name="nxttrungthu" localSheetId="1">#REF!</definedName>
    <definedName name="nxttrungthu">#REF!</definedName>
    <definedName name="N행" localSheetId="1">#REF!</definedName>
    <definedName name="N행">#REF!</definedName>
    <definedName name="o" localSheetId="6" hidden="1">{"'Sheet1'!$L$16"}</definedName>
    <definedName name="o" localSheetId="2" hidden="1">{"'Sheet1'!$L$16"}</definedName>
    <definedName name="o" localSheetId="1" hidden="1">{"'Sheet1'!$L$16"}</definedName>
    <definedName name="o" localSheetId="3" hidden="1">{"'Sheet1'!$L$16"}</definedName>
    <definedName name="o" hidden="1">{"'Sheet1'!$L$16"}</definedName>
    <definedName name="o...TrÀt__câ_lìp_bÀm_dÛnh_bÂng_XM">#N/A</definedName>
    <definedName name="O_N">#REF!</definedName>
    <definedName name="oa" localSheetId="1">#REF!</definedName>
    <definedName name="oa">#REF!</definedName>
    <definedName name="ob" localSheetId="1">#REF!</definedName>
    <definedName name="ob">#REF!</definedName>
    <definedName name="Oct" localSheetId="1">#REF!</definedName>
    <definedName name="Oct">#REF!</definedName>
    <definedName name="OHP" localSheetId="6" hidden="1">{#N/A,#N/A,FALSE,"인원";#N/A,#N/A,FALSE,"비용2";#N/A,#N/A,FALSE,"비용1";#N/A,#N/A,FALSE,"비용";#N/A,#N/A,FALSE,"보증2";#N/A,#N/A,FALSE,"보증1";#N/A,#N/A,FALSE,"보증";#N/A,#N/A,FALSE,"손익1";#N/A,#N/A,FALSE,"손익";#N/A,#N/A,FALSE,"부서별매출";#N/A,#N/A,FALSE,"매출"}</definedName>
    <definedName name="OHP" localSheetId="5" hidden="1">{#N/A,#N/A,FALSE,"인원";#N/A,#N/A,FALSE,"비용2";#N/A,#N/A,FALSE,"비용1";#N/A,#N/A,FALSE,"비용";#N/A,#N/A,FALSE,"보증2";#N/A,#N/A,FALSE,"보증1";#N/A,#N/A,FALSE,"보증";#N/A,#N/A,FALSE,"손익1";#N/A,#N/A,FALSE,"손익";#N/A,#N/A,FALSE,"부서별매출";#N/A,#N/A,FALSE,"매출"}</definedName>
    <definedName name="OHP" localSheetId="2" hidden="1">{#N/A,#N/A,FALSE,"인원";#N/A,#N/A,FALSE,"비용2";#N/A,#N/A,FALSE,"비용1";#N/A,#N/A,FALSE,"비용";#N/A,#N/A,FALSE,"보증2";#N/A,#N/A,FALSE,"보증1";#N/A,#N/A,FALSE,"보증";#N/A,#N/A,FALSE,"손익1";#N/A,#N/A,FALSE,"손익";#N/A,#N/A,FALSE,"부서별매출";#N/A,#N/A,FALSE,"매출"}</definedName>
    <definedName name="OHP" localSheetId="1" hidden="1">{#N/A,#N/A,FALSE,"인원";#N/A,#N/A,FALSE,"비용2";#N/A,#N/A,FALSE,"비용1";#N/A,#N/A,FALSE,"비용";#N/A,#N/A,FALSE,"보증2";#N/A,#N/A,FALSE,"보증1";#N/A,#N/A,FALSE,"보증";#N/A,#N/A,FALSE,"손익1";#N/A,#N/A,FALSE,"손익";#N/A,#N/A,FALSE,"부서별매출";#N/A,#N/A,FALSE,"매출"}</definedName>
    <definedName name="OHP" localSheetId="3" hidden="1">{#N/A,#N/A,FALSE,"인원";#N/A,#N/A,FALSE,"비용2";#N/A,#N/A,FALSE,"비용1";#N/A,#N/A,FALSE,"비용";#N/A,#N/A,FALSE,"보증2";#N/A,#N/A,FALSE,"보증1";#N/A,#N/A,FALSE,"보증";#N/A,#N/A,FALSE,"손익1";#N/A,#N/A,FALSE,"손익";#N/A,#N/A,FALSE,"부서별매출";#N/A,#N/A,FALSE,"매출"}</definedName>
    <definedName name="OHP" localSheetId="4"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 localSheetId="1">#REF!</definedName>
    <definedName name="ong">#REF!</definedName>
    <definedName name="OOO" localSheetId="6" hidden="1">{#N/A,#N/A,TRUE,"Y생산";#N/A,#N/A,TRUE,"Y판매";#N/A,#N/A,TRUE,"Y총물량";#N/A,#N/A,TRUE,"Y능력";#N/A,#N/A,TRUE,"YKD"}</definedName>
    <definedName name="OOO" localSheetId="2" hidden="1">{#N/A,#N/A,TRUE,"Y생산";#N/A,#N/A,TRUE,"Y판매";#N/A,#N/A,TRUE,"Y총물량";#N/A,#N/A,TRUE,"Y능력";#N/A,#N/A,TRUE,"YKD"}</definedName>
    <definedName name="OOO" localSheetId="1" hidden="1">{#N/A,#N/A,TRUE,"Y생산";#N/A,#N/A,TRUE,"Y판매";#N/A,#N/A,TRUE,"Y총물량";#N/A,#N/A,TRUE,"Y능력";#N/A,#N/A,TRUE,"YKD"}</definedName>
    <definedName name="OOO" hidden="1">{#N/A,#N/A,TRUE,"Y생산";#N/A,#N/A,TRUE,"Y판매";#N/A,#N/A,TRUE,"Y총물량";#N/A,#N/A,TRUE,"Y능력";#N/A,#N/A,TRUE,"YKD"}</definedName>
    <definedName name="openingrate" localSheetId="1">#REF!</definedName>
    <definedName name="openingrate">#REF!</definedName>
    <definedName name="ophom" localSheetId="1">#REF!</definedName>
    <definedName name="ophom">#REF!</definedName>
    <definedName name="OrderTable" localSheetId="6" hidden="1">#REF!</definedName>
    <definedName name="OrderTable" localSheetId="0" hidden="1">#REF!</definedName>
    <definedName name="OrderTable" localSheetId="5" hidden="1">#REF!</definedName>
    <definedName name="OrderTable" localSheetId="2" hidden="1">#REF!</definedName>
    <definedName name="OrderTable" localSheetId="1" hidden="1">#REF!</definedName>
    <definedName name="OrderTable" localSheetId="4" hidden="1">#REF!</definedName>
    <definedName name="OrderTable" hidden="1">#REF!</definedName>
    <definedName name="osc" localSheetId="1">#REF!</definedName>
    <definedName name="osc">#REF!</definedName>
    <definedName name="OTHER_PANEL">#REF!</definedName>
    <definedName name="outdia2" localSheetId="1">#REF!</definedName>
    <definedName name="outdia2">#REF!</definedName>
    <definedName name="OUTER" localSheetId="1">#REF!</definedName>
    <definedName name="OUTER">#REF!</definedName>
    <definedName name="oxy" localSheetId="0">#REF!</definedName>
    <definedName name="oxy" localSheetId="5">#REF!</definedName>
    <definedName name="oxy" localSheetId="2">#REF!</definedName>
    <definedName name="oxy" localSheetId="1">#REF!</definedName>
    <definedName name="oxy" localSheetId="4">#REF!</definedName>
    <definedName name="oxy">#REF!</definedName>
    <definedName name="O행" localSheetId="1">#REF!</definedName>
    <definedName name="O행">#REF!</definedName>
    <definedName name="P">#REF!</definedName>
    <definedName name="p...TrÀt_Granito">#N/A</definedName>
    <definedName name="pa" localSheetId="6">#REF!</definedName>
    <definedName name="pa" localSheetId="0">#REF!</definedName>
    <definedName name="pa" localSheetId="5">#REF!</definedName>
    <definedName name="pa" localSheetId="2">#REF!</definedName>
    <definedName name="pa" localSheetId="1">#REF!</definedName>
    <definedName name="pa" localSheetId="4">#REF!</definedName>
    <definedName name="pa">#REF!</definedName>
    <definedName name="PACKAGE3" localSheetId="6" hidden="1">{#N/A,#N/A,FALSE,"단축1";#N/A,#N/A,FALSE,"단축2";#N/A,#N/A,FALSE,"단축3";#N/A,#N/A,FALSE,"장축";#N/A,#N/A,FALSE,"4WD"}</definedName>
    <definedName name="PACKAGE3" localSheetId="0" hidden="1">{#N/A,#N/A,FALSE,"단축1";#N/A,#N/A,FALSE,"단축2";#N/A,#N/A,FALSE,"단축3";#N/A,#N/A,FALSE,"장축";#N/A,#N/A,FALSE,"4WD"}</definedName>
    <definedName name="PACKAGE3" localSheetId="5" hidden="1">{#N/A,#N/A,FALSE,"단축1";#N/A,#N/A,FALSE,"단축2";#N/A,#N/A,FALSE,"단축3";#N/A,#N/A,FALSE,"장축";#N/A,#N/A,FALSE,"4WD"}</definedName>
    <definedName name="PACKAGE3" localSheetId="2" hidden="1">{#N/A,#N/A,FALSE,"단축1";#N/A,#N/A,FALSE,"단축2";#N/A,#N/A,FALSE,"단축3";#N/A,#N/A,FALSE,"장축";#N/A,#N/A,FALSE,"4WD"}</definedName>
    <definedName name="PACKAGE3" localSheetId="1" hidden="1">{#N/A,#N/A,FALSE,"단축1";#N/A,#N/A,FALSE,"단축2";#N/A,#N/A,FALSE,"단축3";#N/A,#N/A,FALSE,"장축";#N/A,#N/A,FALSE,"4WD"}</definedName>
    <definedName name="PACKAGE3" localSheetId="3" hidden="1">{#N/A,#N/A,FALSE,"단축1";#N/A,#N/A,FALSE,"단축2";#N/A,#N/A,FALSE,"단축3";#N/A,#N/A,FALSE,"장축";#N/A,#N/A,FALSE,"4WD"}</definedName>
    <definedName name="PACKAGE3" localSheetId="4" hidden="1">{#N/A,#N/A,FALSE,"단축1";#N/A,#N/A,FALSE,"단축2";#N/A,#N/A,FALSE,"단축3";#N/A,#N/A,FALSE,"장축";#N/A,#N/A,FALSE,"4WD"}</definedName>
    <definedName name="PACKAGE3" hidden="1">{#N/A,#N/A,FALSE,"단축1";#N/A,#N/A,FALSE,"단축2";#N/A,#N/A,FALSE,"단축3";#N/A,#N/A,FALSE,"장축";#N/A,#N/A,FALSE,"4WD"}</definedName>
    <definedName name="PADWN" localSheetId="5" hidden="1">#REF!</definedName>
    <definedName name="PADWN" localSheetId="2" hidden="1">#REF!</definedName>
    <definedName name="PADWN" localSheetId="1" hidden="1">#REF!</definedName>
    <definedName name="PADWN" localSheetId="4" hidden="1">#REF!</definedName>
    <definedName name="PADWN" hidden="1">#REF!</definedName>
    <definedName name="Painting" localSheetId="2">#REF!</definedName>
    <definedName name="Painting" localSheetId="1">#REF!</definedName>
    <definedName name="Painting">#REF!</definedName>
    <definedName name="panen" localSheetId="0">#REF!</definedName>
    <definedName name="panen" localSheetId="5">#REF!</definedName>
    <definedName name="panen" localSheetId="2">#REF!</definedName>
    <definedName name="panen" localSheetId="1">#REF!</definedName>
    <definedName name="panen">#REF!</definedName>
    <definedName name="pantoi" localSheetId="1">#REF!</definedName>
    <definedName name="pantoi">#REF!</definedName>
    <definedName name="PART" localSheetId="1">#REF!</definedName>
    <definedName name="PART">#REF!</definedName>
    <definedName name="pb" localSheetId="0">#REF!</definedName>
    <definedName name="pb" localSheetId="5">#REF!</definedName>
    <definedName name="pb" localSheetId="2">#REF!</definedName>
    <definedName name="pb" localSheetId="1">#REF!</definedName>
    <definedName name="pb">#REF!</definedName>
    <definedName name="pc" localSheetId="0">#REF!</definedName>
    <definedName name="pc" localSheetId="5">#REF!</definedName>
    <definedName name="pc" localSheetId="2">#REF!</definedName>
    <definedName name="pc" localSheetId="1">#REF!</definedName>
    <definedName name="pc">#REF!</definedName>
    <definedName name="PC_msg" hidden="1">"Yes"</definedName>
    <definedName name="PChe" localSheetId="0">#REF!</definedName>
    <definedName name="PChe" localSheetId="5">#REF!</definedName>
    <definedName name="PChe" localSheetId="2">#REF!</definedName>
    <definedName name="PChe" localSheetId="1">#REF!</definedName>
    <definedName name="PChe">#REF!</definedName>
    <definedName name="Pd" localSheetId="0">#REF!</definedName>
    <definedName name="Pd" localSheetId="5">#REF!</definedName>
    <definedName name="Pd" localSheetId="2">#REF!</definedName>
    <definedName name="Pd" localSheetId="1">#REF!</definedName>
    <definedName name="Pd">#REF!</definedName>
    <definedName name="PEJM">#REF!</definedName>
    <definedName name="PELLET" localSheetId="0">#REF!</definedName>
    <definedName name="PELLET" localSheetId="5">#REF!</definedName>
    <definedName name="PELLET" localSheetId="2">#REF!</definedName>
    <definedName name="PELLET" localSheetId="1">#REF!</definedName>
    <definedName name="PELLET">#REF!</definedName>
    <definedName name="per" localSheetId="6" hidden="1">{#N/A,#N/A,FALSE,"인원";#N/A,#N/A,FALSE,"비용2";#N/A,#N/A,FALSE,"비용1";#N/A,#N/A,FALSE,"비용";#N/A,#N/A,FALSE,"보증2";#N/A,#N/A,FALSE,"보증1";#N/A,#N/A,FALSE,"보증";#N/A,#N/A,FALSE,"손익1";#N/A,#N/A,FALSE,"손익";#N/A,#N/A,FALSE,"부서별매출";#N/A,#N/A,FALSE,"매출"}</definedName>
    <definedName name="per" localSheetId="5" hidden="1">{#N/A,#N/A,FALSE,"인원";#N/A,#N/A,FALSE,"비용2";#N/A,#N/A,FALSE,"비용1";#N/A,#N/A,FALSE,"비용";#N/A,#N/A,FALSE,"보증2";#N/A,#N/A,FALSE,"보증1";#N/A,#N/A,FALSE,"보증";#N/A,#N/A,FALSE,"손익1";#N/A,#N/A,FALSE,"손익";#N/A,#N/A,FALSE,"부서별매출";#N/A,#N/A,FALSE,"매출"}</definedName>
    <definedName name="per" localSheetId="2" hidden="1">{#N/A,#N/A,FALSE,"인원";#N/A,#N/A,FALSE,"비용2";#N/A,#N/A,FALSE,"비용1";#N/A,#N/A,FALSE,"비용";#N/A,#N/A,FALSE,"보증2";#N/A,#N/A,FALSE,"보증1";#N/A,#N/A,FALSE,"보증";#N/A,#N/A,FALSE,"손익1";#N/A,#N/A,FALSE,"손익";#N/A,#N/A,FALSE,"부서별매출";#N/A,#N/A,FALSE,"매출"}</definedName>
    <definedName name="per" localSheetId="1" hidden="1">{#N/A,#N/A,FALSE,"인원";#N/A,#N/A,FALSE,"비용2";#N/A,#N/A,FALSE,"비용1";#N/A,#N/A,FALSE,"비용";#N/A,#N/A,FALSE,"보증2";#N/A,#N/A,FALSE,"보증1";#N/A,#N/A,FALSE,"보증";#N/A,#N/A,FALSE,"손익1";#N/A,#N/A,FALSE,"손익";#N/A,#N/A,FALSE,"부서별매출";#N/A,#N/A,FALSE,"매출"}</definedName>
    <definedName name="per" localSheetId="3" hidden="1">{#N/A,#N/A,FALSE,"인원";#N/A,#N/A,FALSE,"비용2";#N/A,#N/A,FALSE,"비용1";#N/A,#N/A,FALSE,"비용";#N/A,#N/A,FALSE,"보증2";#N/A,#N/A,FALSE,"보증1";#N/A,#N/A,FALSE,"보증";#N/A,#N/A,FALSE,"손익1";#N/A,#N/A,FALSE,"손익";#N/A,#N/A,FALSE,"부서별매출";#N/A,#N/A,FALSE,"매출"}</definedName>
    <definedName name="per" localSheetId="4"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 localSheetId="6">#REF!</definedName>
    <definedName name="pgia" localSheetId="0">#REF!</definedName>
    <definedName name="pgia" localSheetId="5">#REF!</definedName>
    <definedName name="pgia" localSheetId="2">#REF!</definedName>
    <definedName name="pgia" localSheetId="1">#REF!</definedName>
    <definedName name="pgia">#REF!</definedName>
    <definedName name="PHAITRAPS" localSheetId="2">#REF!</definedName>
    <definedName name="PHAITRAPS" localSheetId="1">#REF!</definedName>
    <definedName name="PHAITRAPS">#REF!</definedName>
    <definedName name="phamvan" hidden="1">#REF!</definedName>
    <definedName name="phapchet0405" localSheetId="1">#REF!</definedName>
    <definedName name="phapchet0405">#REF!</definedName>
    <definedName name="phi">#REF!</definedName>
    <definedName name="Phone" localSheetId="0">#REF!</definedName>
    <definedName name="Phone" localSheetId="5">#REF!</definedName>
    <definedName name="Phone" localSheetId="2">#REF!</definedName>
    <definedName name="Phone" localSheetId="1">#REF!</definedName>
    <definedName name="Phone">#REF!</definedName>
    <definedName name="phu_luc_vua" localSheetId="0">#REF!</definedName>
    <definedName name="phu_luc_vua" localSheetId="5">#REF!</definedName>
    <definedName name="phu_luc_vua" localSheetId="2">#REF!</definedName>
    <definedName name="phu_luc_vua" localSheetId="1">#REF!</definedName>
    <definedName name="phu_luc_vua" localSheetId="4">#REF!</definedName>
    <definedName name="phu_luc_vua">#REF!</definedName>
    <definedName name="PHUNHUAN" localSheetId="0">#REF!</definedName>
    <definedName name="PHUNHUAN" localSheetId="5">#REF!</definedName>
    <definedName name="PHUNHUAN" localSheetId="2">#REF!</definedName>
    <definedName name="PHUNHUAN" localSheetId="1">#REF!</definedName>
    <definedName name="PHUNHUAN" localSheetId="4">#REF!</definedName>
    <definedName name="PHUNHUAN">#REF!</definedName>
    <definedName name="PI" localSheetId="1">#REF!</definedName>
    <definedName name="PI">#REF!</definedName>
    <definedName name="PIL" localSheetId="1">#REF!</definedName>
    <definedName name="PIL">#REF!</definedName>
    <definedName name="PILE" localSheetId="1">#REF!</definedName>
    <definedName name="PILE">#REF!</definedName>
    <definedName name="PileType" localSheetId="0">#REF!</definedName>
    <definedName name="PileType" localSheetId="5">#REF!</definedName>
    <definedName name="PileType" localSheetId="2">#REF!</definedName>
    <definedName name="PileType" localSheetId="1">#REF!</definedName>
    <definedName name="PileType" localSheetId="4">#REF!</definedName>
    <definedName name="PileType">#REF!</definedName>
    <definedName name="PIP" localSheetId="6">BlankMacro1</definedName>
    <definedName name="PIP" localSheetId="2">BlankMacro1</definedName>
    <definedName name="PIP" localSheetId="1">BlankMacro1</definedName>
    <definedName name="PIP" localSheetId="3">BlankMacro1</definedName>
    <definedName name="PIP">BlankMacro1</definedName>
    <definedName name="PIPE2" localSheetId="6">BlankMacro1</definedName>
    <definedName name="PIPE2" localSheetId="2">BlankMacro1</definedName>
    <definedName name="PIPE2" localSheetId="1">BlankMacro1</definedName>
    <definedName name="PIPE2" localSheetId="3">BlankMacro1</definedName>
    <definedName name="PIPE2">BlankMacro1</definedName>
    <definedName name="PK" localSheetId="0">#REF!</definedName>
    <definedName name="PK" localSheetId="5">#REF!</definedName>
    <definedName name="PK" localSheetId="2">#REF!</definedName>
    <definedName name="PK" localSheetId="1">#REF!</definedName>
    <definedName name="PK" localSheetId="4">#REF!</definedName>
    <definedName name="PK">#REF!</definedName>
    <definedName name="PKT">#REF!</definedName>
    <definedName name="PL_???___P.B.___REST_P.B._????">#N/A</definedName>
    <definedName name="PL_指示燈___P.B.___REST_P.B._壓扣開關">#REF!</definedName>
    <definedName name="PLAN_2">1</definedName>
    <definedName name="Plaster" localSheetId="2">#REF!</definedName>
    <definedName name="Plaster" localSheetId="1">#REF!</definedName>
    <definedName name="Plaster">#REF!</definedName>
    <definedName name="PLASTIC" localSheetId="2">#REF!</definedName>
    <definedName name="PLASTIC" localSheetId="1">#REF!</definedName>
    <definedName name="PLASTIC">#REF!</definedName>
    <definedName name="plctel" localSheetId="1">#REF!</definedName>
    <definedName name="plctel">#REF!</definedName>
    <definedName name="PLTH" localSheetId="1">#REF!</definedName>
    <definedName name="PLTH">#REF!</definedName>
    <definedName name="PL재질명" localSheetId="1">#REF!</definedName>
    <definedName name="PL재질명">#REF!</definedName>
    <definedName name="PM">#REF!</definedName>
    <definedName name="PMT_TRM" localSheetId="1">#REF!</definedName>
    <definedName name="PMT_TRM">#REF!</definedName>
    <definedName name="PMUX" localSheetId="1">#REF!</definedName>
    <definedName name="PMUX">#REF!</definedName>
    <definedName name="PN">{"th152.xls"}</definedName>
    <definedName name="pna" localSheetId="1">#REF!</definedName>
    <definedName name="pna">#REF!</definedName>
    <definedName name="PNAME">#N/A</definedName>
    <definedName name="PNO">#N/A</definedName>
    <definedName name="POIL" localSheetId="6" hidden="1">{#N/A,#N/A,FALSE,"단축1";#N/A,#N/A,FALSE,"단축2";#N/A,#N/A,FALSE,"단축3";#N/A,#N/A,FALSE,"장축";#N/A,#N/A,FALSE,"4WD"}</definedName>
    <definedName name="POIL" localSheetId="5" hidden="1">{#N/A,#N/A,FALSE,"단축1";#N/A,#N/A,FALSE,"단축2";#N/A,#N/A,FALSE,"단축3";#N/A,#N/A,FALSE,"장축";#N/A,#N/A,FALSE,"4WD"}</definedName>
    <definedName name="POIL" localSheetId="2" hidden="1">{#N/A,#N/A,FALSE,"단축1";#N/A,#N/A,FALSE,"단축2";#N/A,#N/A,FALSE,"단축3";#N/A,#N/A,FALSE,"장축";#N/A,#N/A,FALSE,"4WD"}</definedName>
    <definedName name="POIL" localSheetId="1" hidden="1">{#N/A,#N/A,FALSE,"단축1";#N/A,#N/A,FALSE,"단축2";#N/A,#N/A,FALSE,"단축3";#N/A,#N/A,FALSE,"장축";#N/A,#N/A,FALSE,"4WD"}</definedName>
    <definedName name="POIL" localSheetId="3" hidden="1">{#N/A,#N/A,FALSE,"단축1";#N/A,#N/A,FALSE,"단축2";#N/A,#N/A,FALSE,"단축3";#N/A,#N/A,FALSE,"장축";#N/A,#N/A,FALSE,"4WD"}</definedName>
    <definedName name="POIL" localSheetId="4" hidden="1">{#N/A,#N/A,FALSE,"단축1";#N/A,#N/A,FALSE,"단축2";#N/A,#N/A,FALSE,"단축3";#N/A,#N/A,FALSE,"장축";#N/A,#N/A,FALSE,"4WD"}</definedName>
    <definedName name="POIL" hidden="1">{#N/A,#N/A,FALSE,"단축1";#N/A,#N/A,FALSE,"단축2";#N/A,#N/A,FALSE,"단축3";#N/A,#N/A,FALSE,"장축";#N/A,#N/A,FALSE,"4WD"}</definedName>
    <definedName name="Poppy">#REF!</definedName>
    <definedName name="POR439C124RTSQKS15C4LRTM0TB0TB0">#REF!</definedName>
    <definedName name="pp" localSheetId="6" hidden="1">#REF!</definedName>
    <definedName name="pp" localSheetId="5" hidden="1">#REF!</definedName>
    <definedName name="pp" localSheetId="2" hidden="1">#REF!</definedName>
    <definedName name="pp" localSheetId="1" hidden="1">#REF!</definedName>
    <definedName name="pp" localSheetId="3" hidden="1">#REF!</definedName>
    <definedName name="pp" localSheetId="4" hidden="1">#REF!</definedName>
    <definedName name="pp" hidden="1">#REF!</definedName>
    <definedName name="PPG" localSheetId="6" hidden="1">{"'Sheet1'!$L$16"}</definedName>
    <definedName name="PPG" localSheetId="5" hidden="1">{"'Sheet1'!$L$16"}</definedName>
    <definedName name="PPG" localSheetId="2" hidden="1">{"'Sheet1'!$L$16"}</definedName>
    <definedName name="PPG" localSheetId="1" hidden="1">{"'Sheet1'!$L$16"}</definedName>
    <definedName name="PPG" localSheetId="3" hidden="1">{"'Sheet1'!$L$16"}</definedName>
    <definedName name="PPG" localSheetId="4" hidden="1">{"'Sheet1'!$L$16"}</definedName>
    <definedName name="PPG" hidden="1">{"'Sheet1'!$L$16"}</definedName>
    <definedName name="PPGG" localSheetId="6" hidden="1">{"'Sheet1'!$L$16"}</definedName>
    <definedName name="PPGG" localSheetId="5" hidden="1">{"'Sheet1'!$L$16"}</definedName>
    <definedName name="PPGG" localSheetId="2" hidden="1">{"'Sheet1'!$L$16"}</definedName>
    <definedName name="PPGG" localSheetId="1" hidden="1">{"'Sheet1'!$L$16"}</definedName>
    <definedName name="PPGG" localSheetId="3" hidden="1">{"'Sheet1'!$L$16"}</definedName>
    <definedName name="PPGG" localSheetId="4" hidden="1">{"'Sheet1'!$L$16"}</definedName>
    <definedName name="PPGG" hidden="1">{"'Sheet1'!$L$16"}</definedName>
    <definedName name="PPK" localSheetId="6" hidden="1">{#N/A,#N/A,FALSE,"96 3월물량표";#N/A,#N/A,FALSE,"96 4월물량표";#N/A,#N/A,FALSE,"96 5월물량표"}</definedName>
    <definedName name="PPK" localSheetId="2" hidden="1">{#N/A,#N/A,FALSE,"96 3월물량표";#N/A,#N/A,FALSE,"96 4월물량표";#N/A,#N/A,FALSE,"96 5월물량표"}</definedName>
    <definedName name="PPK" localSheetId="1" hidden="1">{#N/A,#N/A,FALSE,"96 3월물량표";#N/A,#N/A,FALSE,"96 4월물량표";#N/A,#N/A,FALSE,"96 5월물량표"}</definedName>
    <definedName name="PPK" hidden="1">{#N/A,#N/A,FALSE,"96 3월물량표";#N/A,#N/A,FALSE,"96 4월물량표";#N/A,#N/A,FALSE,"96 5월물량표"}</definedName>
    <definedName name="PPP" localSheetId="6">BlankMacro1</definedName>
    <definedName name="PPP" localSheetId="5" hidden="1">#REF!</definedName>
    <definedName name="PPP" localSheetId="2" hidden="1">#REF!</definedName>
    <definedName name="PPP" localSheetId="1" hidden="1">#REF!</definedName>
    <definedName name="PPP" localSheetId="4" hidden="1">#REF!</definedName>
    <definedName name="PPP" hidden="1">#REF!</definedName>
    <definedName name="PPPP" localSheetId="6" hidden="1">{#N/A,#N/A,FALSE,"단축1";#N/A,#N/A,FALSE,"단축2";#N/A,#N/A,FALSE,"단축3";#N/A,#N/A,FALSE,"장축";#N/A,#N/A,FALSE,"4WD"}</definedName>
    <definedName name="PPPP" localSheetId="2" hidden="1">{#N/A,#N/A,FALSE,"단축1";#N/A,#N/A,FALSE,"단축2";#N/A,#N/A,FALSE,"단축3";#N/A,#N/A,FALSE,"장축";#N/A,#N/A,FALSE,"4WD"}</definedName>
    <definedName name="PPPP" localSheetId="1" hidden="1">{#N/A,#N/A,FALSE,"단축1";#N/A,#N/A,FALSE,"단축2";#N/A,#N/A,FALSE,"단축3";#N/A,#N/A,FALSE,"장축";#N/A,#N/A,FALSE,"4WD"}</definedName>
    <definedName name="PPPP" hidden="1">{#N/A,#N/A,FALSE,"단축1";#N/A,#N/A,FALSE,"단축2";#N/A,#N/A,FALSE,"단축3";#N/A,#N/A,FALSE,"장축";#N/A,#N/A,FALSE,"4WD"}</definedName>
    <definedName name="PR" localSheetId="1">#REF!</definedName>
    <definedName name="PR">#REF!</definedName>
    <definedName name="PRC" localSheetId="1">#REF!</definedName>
    <definedName name="PRC">#REF!</definedName>
    <definedName name="PRCA">#N/A</definedName>
    <definedName name="PRESS" localSheetId="2">#REF!</definedName>
    <definedName name="PRESS" localSheetId="1">#REF!</definedName>
    <definedName name="PRESS">#REF!</definedName>
    <definedName name="PRICE" localSheetId="0">#REF!</definedName>
    <definedName name="PRICE" localSheetId="5">#REF!</definedName>
    <definedName name="PRICE" localSheetId="2">#REF!</definedName>
    <definedName name="PRICE" localSheetId="1">#REF!</definedName>
    <definedName name="PRICE" localSheetId="4">#REF!</definedName>
    <definedName name="PRICE">#REF!</definedName>
    <definedName name="PRICE1" localSheetId="0">#REF!</definedName>
    <definedName name="PRICE1" localSheetId="5">#REF!</definedName>
    <definedName name="PRICE1" localSheetId="2">#REF!</definedName>
    <definedName name="PRICE1" localSheetId="1">#REF!</definedName>
    <definedName name="PRICE1" localSheetId="4">#REF!</definedName>
    <definedName name="PRICE1">#REF!</definedName>
    <definedName name="_xlnm.Print_Area" localSheetId="6">'BAN LUONG TAU'!$A$1:$AP$29</definedName>
    <definedName name="_xlnm.Print_Area" localSheetId="0">'BANG LUONG VTĐB '!$A$1:$BM$35</definedName>
    <definedName name="_xlnm.Print_Area" localSheetId="5">ICB!$A$1:$G$29</definedName>
    <definedName name="_xlnm.Print_Area" localSheetId="2">#REF!</definedName>
    <definedName name="_xlnm.Print_Area" localSheetId="1">'TAM UNG'!$A$1:$BF$636</definedName>
    <definedName name="_xlnm.Print_Area">#REF!</definedName>
    <definedName name="PRINT_AREA_MI" localSheetId="2">#REF!</definedName>
    <definedName name="PRINT_AREA_MI" localSheetId="1">#REF!</definedName>
    <definedName name="PRINT_AREA_MI">#REF!</definedName>
    <definedName name="PRINT_AREA_MI1" localSheetId="1">#REF!</definedName>
    <definedName name="PRINT_AREA_MI1">#REF!</definedName>
    <definedName name="Print_CEM_cc5" localSheetId="1">#REF!</definedName>
    <definedName name="Print_CEM_cc5">#REF!</definedName>
    <definedName name="_xlnm.Print_Titles" localSheetId="6">'BAN LUONG TAU'!$8:$9</definedName>
    <definedName name="_xlnm.Print_Titles" localSheetId="0">'BANG LUONG VTĐB '!$7:$9</definedName>
    <definedName name="_xlnm.Print_Titles" localSheetId="5">ICB!$5:$5</definedName>
    <definedName name="_xlnm.Print_Titles" localSheetId="1">'TAM UNG'!$7:$9</definedName>
    <definedName name="_xlnm.Print_Titles">#N/A</definedName>
    <definedName name="PRINT_TITLES_MI" localSheetId="2">#REF!</definedName>
    <definedName name="PRINT_TITLES_MI" localSheetId="1">#REF!</definedName>
    <definedName name="PRINT_TITLES_MI">#REF!</definedName>
    <definedName name="PRINT_TITLES_MI1" localSheetId="2">#REF!</definedName>
    <definedName name="PRINT_TITLES_MI1" localSheetId="1">#REF!</definedName>
    <definedName name="PRINT_TITLES_MI1">#REF!</definedName>
    <definedName name="PRINTA" localSheetId="0">#REF!</definedName>
    <definedName name="PRINTA" localSheetId="5">#REF!</definedName>
    <definedName name="PRINTA" localSheetId="2">#REF!</definedName>
    <definedName name="PRINTA" localSheetId="1">#REF!</definedName>
    <definedName name="PRINTA" localSheetId="4">#REF!</definedName>
    <definedName name="PRINTA">#REF!</definedName>
    <definedName name="PRINTB" localSheetId="0">#REF!</definedName>
    <definedName name="PRINTB" localSheetId="5">#REF!</definedName>
    <definedName name="PRINTB" localSheetId="2">#REF!</definedName>
    <definedName name="PRINTB" localSheetId="1">#REF!</definedName>
    <definedName name="PRINTB" localSheetId="4">#REF!</definedName>
    <definedName name="PRINTB">#REF!</definedName>
    <definedName name="PRINTC" localSheetId="0">#REF!</definedName>
    <definedName name="PRINTC" localSheetId="5">#REF!</definedName>
    <definedName name="PRINTC" localSheetId="2">#REF!</definedName>
    <definedName name="PRINTC" localSheetId="1">#REF!</definedName>
    <definedName name="PRINTC" localSheetId="4">#REF!</definedName>
    <definedName name="PRINTC">#REF!</definedName>
    <definedName name="prjName" localSheetId="1">#REF!</definedName>
    <definedName name="prjName">#REF!</definedName>
    <definedName name="prjNo" localSheetId="1">#REF!</definedName>
    <definedName name="prjNo">#REF!</definedName>
    <definedName name="ProdForm" localSheetId="6" hidden="1">#REF!</definedName>
    <definedName name="ProdForm" localSheetId="0" hidden="1">#REF!</definedName>
    <definedName name="ProdForm" localSheetId="5" hidden="1">#REF!</definedName>
    <definedName name="ProdForm" localSheetId="2" hidden="1">#REF!</definedName>
    <definedName name="ProdForm" localSheetId="1" hidden="1">#REF!</definedName>
    <definedName name="ProdForm" localSheetId="4" hidden="1">#REF!</definedName>
    <definedName name="ProdForm" hidden="1">#REF!</definedName>
    <definedName name="Product" localSheetId="6" hidden="1">#REF!</definedName>
    <definedName name="Product" localSheetId="0" hidden="1">#REF!</definedName>
    <definedName name="Product" localSheetId="5" hidden="1">#REF!</definedName>
    <definedName name="Product" localSheetId="2" hidden="1">#REF!</definedName>
    <definedName name="Product" localSheetId="1" hidden="1">#REF!</definedName>
    <definedName name="Product" localSheetId="4" hidden="1">#REF!</definedName>
    <definedName name="Product" hidden="1">#REF!</definedName>
    <definedName name="Product1" hidden="1">#REF!</definedName>
    <definedName name="PROPOSAL" localSheetId="0">#REF!</definedName>
    <definedName name="PROPOSAL" localSheetId="5">#REF!</definedName>
    <definedName name="PROPOSAL" localSheetId="2">#REF!</definedName>
    <definedName name="PROPOSAL" localSheetId="1">#REF!</definedName>
    <definedName name="PROPOSAL" localSheetId="4">#REF!</definedName>
    <definedName name="PROPOSAL">#REF!</definedName>
    <definedName name="PROTO2" localSheetId="6" hidden="1">{#N/A,#N/A,FALSE,"단축1";#N/A,#N/A,FALSE,"단축2";#N/A,#N/A,FALSE,"단축3";#N/A,#N/A,FALSE,"장축";#N/A,#N/A,FALSE,"4WD"}</definedName>
    <definedName name="PROTO2" localSheetId="2" hidden="1">{#N/A,#N/A,FALSE,"단축1";#N/A,#N/A,FALSE,"단축2";#N/A,#N/A,FALSE,"단축3";#N/A,#N/A,FALSE,"장축";#N/A,#N/A,FALSE,"4WD"}</definedName>
    <definedName name="PROTO2" localSheetId="1" hidden="1">{#N/A,#N/A,FALSE,"단축1";#N/A,#N/A,FALSE,"단축2";#N/A,#N/A,FALSE,"단축3";#N/A,#N/A,FALSE,"장축";#N/A,#N/A,FALSE,"4WD"}</definedName>
    <definedName name="PROTO2" hidden="1">{#N/A,#N/A,FALSE,"단축1";#N/A,#N/A,FALSE,"단축2";#N/A,#N/A,FALSE,"단축3";#N/A,#N/A,FALSE,"장축";#N/A,#N/A,FALSE,"4WD"}</definedName>
    <definedName name="PROTO3" localSheetId="6" hidden="1">{#N/A,#N/A,FALSE,"단축1";#N/A,#N/A,FALSE,"단축2";#N/A,#N/A,FALSE,"단축3";#N/A,#N/A,FALSE,"장축";#N/A,#N/A,FALSE,"4WD"}</definedName>
    <definedName name="PROTO3" localSheetId="2" hidden="1">{#N/A,#N/A,FALSE,"단축1";#N/A,#N/A,FALSE,"단축2";#N/A,#N/A,FALSE,"단축3";#N/A,#N/A,FALSE,"장축";#N/A,#N/A,FALSE,"4WD"}</definedName>
    <definedName name="PROTO3" localSheetId="1" hidden="1">{#N/A,#N/A,FALSE,"단축1";#N/A,#N/A,FALSE,"단축2";#N/A,#N/A,FALSE,"단축3";#N/A,#N/A,FALSE,"장축";#N/A,#N/A,FALSE,"4WD"}</definedName>
    <definedName name="PROTO3" hidden="1">{#N/A,#N/A,FALSE,"단축1";#N/A,#N/A,FALSE,"단축2";#N/A,#N/A,FALSE,"단축3";#N/A,#N/A,FALSE,"장축";#N/A,#N/A,FALSE,"4WD"}</definedName>
    <definedName name="PSCO_CD">#REF!</definedName>
    <definedName name="PSMPLQ12C4LRTOR339C224RTMTBTBTB" localSheetId="1">#REF!</definedName>
    <definedName name="PSMPLQ12C4LRTOR339C224RTMTBTBTB">#REF!</definedName>
    <definedName name="PSNo">#N/A</definedName>
    <definedName name="PSNO_CD">#REF!</definedName>
    <definedName name="pt" localSheetId="6">#REF!</definedName>
    <definedName name="pt" localSheetId="0">#REF!</definedName>
    <definedName name="pt" localSheetId="5">#REF!</definedName>
    <definedName name="pt" localSheetId="2">#REF!</definedName>
    <definedName name="pt" localSheetId="1">#REF!</definedName>
    <definedName name="pt" localSheetId="4">#REF!</definedName>
    <definedName name="pt">#REF!</definedName>
    <definedName name="PT_Duong" localSheetId="6">#REF!</definedName>
    <definedName name="PT_Duong" localSheetId="0">#REF!</definedName>
    <definedName name="PT_Duong" localSheetId="5">#REF!</definedName>
    <definedName name="PT_Duong" localSheetId="2">#REF!</definedName>
    <definedName name="PT_Duong" localSheetId="1">#REF!</definedName>
    <definedName name="PT_Duong" localSheetId="4">#REF!</definedName>
    <definedName name="PT_Duong">#REF!</definedName>
    <definedName name="PTC" localSheetId="1">#REF!</definedName>
    <definedName name="PTC">#REF!</definedName>
    <definedName name="PTD" localSheetId="1">#REF!</definedName>
    <definedName name="PTD">#REF!</definedName>
    <definedName name="ptdg" localSheetId="0">#REF!</definedName>
    <definedName name="ptdg" localSheetId="5">#REF!</definedName>
    <definedName name="ptdg" localSheetId="2">#REF!</definedName>
    <definedName name="ptdg" localSheetId="1">#REF!</definedName>
    <definedName name="ptdg" localSheetId="4">#REF!</definedName>
    <definedName name="ptdg">#REF!</definedName>
    <definedName name="PTDG_cau" localSheetId="0">#REF!</definedName>
    <definedName name="PTDG_cau" localSheetId="5">#REF!</definedName>
    <definedName name="PTDG_cau" localSheetId="2">#REF!</definedName>
    <definedName name="PTDG_cau" localSheetId="1">#REF!</definedName>
    <definedName name="PTDG_cau" localSheetId="4">#REF!</definedName>
    <definedName name="PTDG_cau">#REF!</definedName>
    <definedName name="ptdg_cong" localSheetId="0">#REF!</definedName>
    <definedName name="ptdg_cong" localSheetId="5">#REF!</definedName>
    <definedName name="ptdg_cong" localSheetId="2">#REF!</definedName>
    <definedName name="ptdg_cong" localSheetId="1">#REF!</definedName>
    <definedName name="ptdg_cong" localSheetId="4">#REF!</definedName>
    <definedName name="ptdg_cong">#REF!</definedName>
    <definedName name="PTDG_DCV" localSheetId="0">#REF!</definedName>
    <definedName name="PTDG_DCV" localSheetId="5">#REF!</definedName>
    <definedName name="PTDG_DCV" localSheetId="2">#REF!</definedName>
    <definedName name="PTDG_DCV" localSheetId="1">#REF!</definedName>
    <definedName name="PTDG_DCV" localSheetId="4">#REF!</definedName>
    <definedName name="PTDG_DCV">#REF!</definedName>
    <definedName name="ptdg_duong" localSheetId="0">#REF!</definedName>
    <definedName name="ptdg_duong" localSheetId="5">#REF!</definedName>
    <definedName name="ptdg_duong" localSheetId="2">#REF!</definedName>
    <definedName name="ptdg_duong" localSheetId="1">#REF!</definedName>
    <definedName name="ptdg_duong" localSheetId="4">#REF!</definedName>
    <definedName name="ptdg_duong">#REF!</definedName>
    <definedName name="PTDGBPTC" localSheetId="1">#REF!</definedName>
    <definedName name="PTDGBPTC">#REF!</definedName>
    <definedName name="ptdgc" localSheetId="1">#REF!</definedName>
    <definedName name="ptdgc">#REF!</definedName>
    <definedName name="ptdgcd" localSheetId="1">#REF!</definedName>
    <definedName name="ptdgcd">#REF!</definedName>
    <definedName name="ptdgcdt" localSheetId="1">#REF!</definedName>
    <definedName name="ptdgcdt">#REF!</definedName>
    <definedName name="ptdgd" localSheetId="1">#REF!</definedName>
    <definedName name="ptdgd">#REF!</definedName>
    <definedName name="ptdggc" localSheetId="1">#REF!</definedName>
    <definedName name="ptdggc">#REF!</definedName>
    <definedName name="ptdghg" localSheetId="1">#REF!</definedName>
    <definedName name="ptdghg">#REF!</definedName>
    <definedName name="ptdgnv" localSheetId="1">#REF!</definedName>
    <definedName name="ptdgnv">#REF!</definedName>
    <definedName name="PTE" localSheetId="1">#REF!</definedName>
    <definedName name="PTE">#REF!</definedName>
    <definedName name="ptgdsxt0405" localSheetId="1">#REF!</definedName>
    <definedName name="ptgdsxt0405">#REF!</definedName>
    <definedName name="PtichDTL">#N/A</definedName>
    <definedName name="PTN" localSheetId="1">#REF!</definedName>
    <definedName name="PTN">#REF!</definedName>
    <definedName name="PTNC" localSheetId="1">#REF!</definedName>
    <definedName name="PTNC">#REF!</definedName>
    <definedName name="PW_N_4_600이하" localSheetId="1">#REF!</definedName>
    <definedName name="PW_N_4_600이하">#REF!</definedName>
    <definedName name="py" localSheetId="1">#REF!</definedName>
    <definedName name="py">#REF!</definedName>
    <definedName name="P행" localSheetId="1">#REF!</definedName>
    <definedName name="P행">#REF!</definedName>
    <definedName name="q" localSheetId="0">#REF!</definedName>
    <definedName name="q" localSheetId="5">#REF!</definedName>
    <definedName name="q" localSheetId="2">#REF!</definedName>
    <definedName name="q" localSheetId="1">#REF!</definedName>
    <definedName name="q" localSheetId="4">#REF!</definedName>
    <definedName name="q">#REF!</definedName>
    <definedName name="q...çp_tg__tró">#N/A</definedName>
    <definedName name="Q_So" localSheetId="1">#REF!</definedName>
    <definedName name="Q_So">#REF!</definedName>
    <definedName name="Q1st03" localSheetId="1">#REF!</definedName>
    <definedName name="Q1st03">#REF!</definedName>
    <definedName name="Q1st04" localSheetId="1">#REF!</definedName>
    <definedName name="Q1st04">#REF!</definedName>
    <definedName name="Q2nd03" localSheetId="1">#REF!</definedName>
    <definedName name="Q2nd03">#REF!</definedName>
    <definedName name="Q2nd04" localSheetId="1">#REF!</definedName>
    <definedName name="Q2nd04">#REF!</definedName>
    <definedName name="qc" localSheetId="0">#REF!</definedName>
    <definedName name="qc" localSheetId="5">#REF!</definedName>
    <definedName name="qc" localSheetId="2">#REF!</definedName>
    <definedName name="qc" localSheetId="1">#REF!</definedName>
    <definedName name="qc" localSheetId="4">#REF!</definedName>
    <definedName name="qc">#REF!</definedName>
    <definedName name="qfqfqf" hidden="1">#REF!</definedName>
    <definedName name="qh" localSheetId="0">#REF!</definedName>
    <definedName name="qh" localSheetId="5">#REF!</definedName>
    <definedName name="qh" localSheetId="2">#REF!</definedName>
    <definedName name="qh" localSheetId="1">#REF!</definedName>
    <definedName name="qh" localSheetId="4">#REF!</definedName>
    <definedName name="qh">#REF!</definedName>
    <definedName name="qhCu">#REF!</definedName>
    <definedName name="QIII02" localSheetId="6" hidden="1">{"'Sheet1'!$L$16"}</definedName>
    <definedName name="QIII02" localSheetId="5" hidden="1">{"'Sheet1'!$L$16"}</definedName>
    <definedName name="QIII02" localSheetId="2" hidden="1">{"'Sheet1'!$L$16"}</definedName>
    <definedName name="QIII02" localSheetId="1" hidden="1">{"'Sheet1'!$L$16"}</definedName>
    <definedName name="QIII02" localSheetId="3" hidden="1">{"'Sheet1'!$L$16"}</definedName>
    <definedName name="QIII02" localSheetId="4" hidden="1">{"'Sheet1'!$L$16"}</definedName>
    <definedName name="QIII02" hidden="1">{"'Sheet1'!$L$16"}</definedName>
    <definedName name="qIII2005" localSheetId="6" hidden="1">{"'Sheet1'!$L$16"}</definedName>
    <definedName name="qIII2005" localSheetId="5" hidden="1">{"'Sheet1'!$L$16"}</definedName>
    <definedName name="qIII2005" localSheetId="2" hidden="1">{"'Sheet1'!$L$16"}</definedName>
    <definedName name="qIII2005" localSheetId="1" hidden="1">{"'Sheet1'!$L$16"}</definedName>
    <definedName name="qIII2005" localSheetId="3" hidden="1">{"'Sheet1'!$L$16"}</definedName>
    <definedName name="qIII2005" localSheetId="4" hidden="1">{"'Sheet1'!$L$16"}</definedName>
    <definedName name="qIII2005" hidden="1">{"'Sheet1'!$L$16"}</definedName>
    <definedName name="qlcll">#REF!</definedName>
    <definedName name="QLL">#REF!</definedName>
    <definedName name="qltm" localSheetId="6" hidden="1">{#N/A,#N/A,TRUE,"Y생산";#N/A,#N/A,TRUE,"Y판매";#N/A,#N/A,TRUE,"Y총물량";#N/A,#N/A,TRUE,"Y능력";#N/A,#N/A,TRUE,"YKD"}</definedName>
    <definedName name="qltm" localSheetId="2" hidden="1">{#N/A,#N/A,TRUE,"Y생산";#N/A,#N/A,TRUE,"Y판매";#N/A,#N/A,TRUE,"Y총물량";#N/A,#N/A,TRUE,"Y능력";#N/A,#N/A,TRUE,"YKD"}</definedName>
    <definedName name="qltm" localSheetId="1" hidden="1">{#N/A,#N/A,TRUE,"Y생산";#N/A,#N/A,TRUE,"Y판매";#N/A,#N/A,TRUE,"Y총물량";#N/A,#N/A,TRUE,"Y능력";#N/A,#N/A,TRUE,"YKD"}</definedName>
    <definedName name="qltm" hidden="1">{#N/A,#N/A,TRUE,"Y생산";#N/A,#N/A,TRUE,"Y판매";#N/A,#N/A,TRUE,"Y총물량";#N/A,#N/A,TRUE,"Y능력";#N/A,#N/A,TRUE,"YKD"}</definedName>
    <definedName name="QO">'[2]đi hỗ trợ cơ điện'!#REF!</definedName>
    <definedName name="QPLE" localSheetId="6" hidden="1">#REF!</definedName>
    <definedName name="QPLE" localSheetId="5" hidden="1">#REF!</definedName>
    <definedName name="QPLE" localSheetId="2" hidden="1">#REF!</definedName>
    <definedName name="QPLE" localSheetId="1" hidden="1">#REF!</definedName>
    <definedName name="QPLE" localSheetId="3" hidden="1">#REF!</definedName>
    <definedName name="QPLE" localSheetId="4" hidden="1">#REF!</definedName>
    <definedName name="QPLE" hidden="1">#REF!</definedName>
    <definedName name="QQ" localSheetId="1">#REF!</definedName>
    <definedName name="QQ">#REF!</definedName>
    <definedName name="QQQAAASSS" localSheetId="6" hidden="1">{#N/A,#N/A,TRUE,"Y생산";#N/A,#N/A,TRUE,"Y판매";#N/A,#N/A,TRUE,"Y총물량";#N/A,#N/A,TRUE,"Y능력";#N/A,#N/A,TRUE,"YKD"}</definedName>
    <definedName name="QQQAAASSS" localSheetId="2" hidden="1">{#N/A,#N/A,TRUE,"Y생산";#N/A,#N/A,TRUE,"Y판매";#N/A,#N/A,TRUE,"Y총물량";#N/A,#N/A,TRUE,"Y능력";#N/A,#N/A,TRUE,"YKD"}</definedName>
    <definedName name="QQQAAASSS" localSheetId="1" hidden="1">{#N/A,#N/A,TRUE,"Y생산";#N/A,#N/A,TRUE,"Y판매";#N/A,#N/A,TRUE,"Y총물량";#N/A,#N/A,TRUE,"Y능력";#N/A,#N/A,TRUE,"YKD"}</definedName>
    <definedName name="QQQAAASSS" hidden="1">{#N/A,#N/A,TRUE,"Y생산";#N/A,#N/A,TRUE,"Y판매";#N/A,#N/A,TRUE,"Y총물량";#N/A,#N/A,TRUE,"Y능력";#N/A,#N/A,TRUE,"YKD"}</definedName>
    <definedName name="QQQQ" localSheetId="6" hidden="1">{#N/A,#N/A,FALSE,"96 3월물량표";#N/A,#N/A,FALSE,"96 4월물량표";#N/A,#N/A,FALSE,"96 5월물량표"}</definedName>
    <definedName name="QQQQ" localSheetId="2" hidden="1">{#N/A,#N/A,FALSE,"96 3월물량표";#N/A,#N/A,FALSE,"96 4월물량표";#N/A,#N/A,FALSE,"96 5월물량표"}</definedName>
    <definedName name="QQQQ" localSheetId="1" hidden="1">{#N/A,#N/A,FALSE,"96 3월물량표";#N/A,#N/A,FALSE,"96 4월물량표";#N/A,#N/A,FALSE,"96 5월물량표"}</definedName>
    <definedName name="QQQQ" hidden="1">{#N/A,#N/A,FALSE,"96 3월물량표";#N/A,#N/A,FALSE,"96 4월물량표";#N/A,#N/A,FALSE,"96 5월물량표"}</definedName>
    <definedName name="QQQQQQ" localSheetId="6" hidden="1">{"'Sheet1'!$L$16"}</definedName>
    <definedName name="QQQQQQ" localSheetId="2" hidden="1">{"'Sheet1'!$L$16"}</definedName>
    <definedName name="QQQQQQ" localSheetId="1" hidden="1">{"'Sheet1'!$L$16"}</definedName>
    <definedName name="QQQQQQ" hidden="1">{"'Sheet1'!$L$16"}</definedName>
    <definedName name="QQQQQQQ" localSheetId="6" hidden="1">{#N/A,#N/A,TRUE,"Y생산";#N/A,#N/A,TRUE,"Y판매";#N/A,#N/A,TRUE,"Y총물량";#N/A,#N/A,TRUE,"Y능력";#N/A,#N/A,TRUE,"YKD"}</definedName>
    <definedName name="QQQQQQQ" localSheetId="2" hidden="1">{#N/A,#N/A,TRUE,"Y생산";#N/A,#N/A,TRUE,"Y판매";#N/A,#N/A,TRUE,"Y총물량";#N/A,#N/A,TRUE,"Y능력";#N/A,#N/A,TRUE,"YKD"}</definedName>
    <definedName name="QQQQQQQ" localSheetId="1" hidden="1">{#N/A,#N/A,TRUE,"Y생산";#N/A,#N/A,TRUE,"Y판매";#N/A,#N/A,TRUE,"Y총물량";#N/A,#N/A,TRUE,"Y능력";#N/A,#N/A,TRUE,"YKD"}</definedName>
    <definedName name="QQQQQQQ" hidden="1">{#N/A,#N/A,TRUE,"Y생산";#N/A,#N/A,TRUE,"Y판매";#N/A,#N/A,TRUE,"Y총물량";#N/A,#N/A,TRUE,"Y능력";#N/A,#N/A,TRUE,"YKD"}</definedName>
    <definedName name="qreqừ">#REF!</definedName>
    <definedName name="qtdm" localSheetId="1">#REF!</definedName>
    <definedName name="qtdm">#REF!</definedName>
    <definedName name="QTthaWC">#REF!</definedName>
    <definedName name="QTY" localSheetId="1">#REF!</definedName>
    <definedName name="QTY">#REF!</definedName>
    <definedName name="qu" localSheetId="0">#REF!</definedName>
    <definedName name="qu" localSheetId="5">#REF!</definedName>
    <definedName name="qu" localSheetId="2">#REF!</definedName>
    <definedName name="qu" localSheetId="1">#REF!</definedName>
    <definedName name="qu" localSheetId="4">#REF!</definedName>
    <definedName name="qu">#REF!</definedName>
    <definedName name="QUAN1" localSheetId="0">#REF!</definedName>
    <definedName name="QUAN1" localSheetId="5">#REF!</definedName>
    <definedName name="QUAN1" localSheetId="2">#REF!</definedName>
    <definedName name="QUAN1" localSheetId="1">#REF!</definedName>
    <definedName name="QUAN1" localSheetId="4">#REF!</definedName>
    <definedName name="QUAN1">#REF!</definedName>
    <definedName name="QUAN10" localSheetId="0">#REF!</definedName>
    <definedName name="QUAN10" localSheetId="5">#REF!</definedName>
    <definedName name="QUAN10" localSheetId="2">#REF!</definedName>
    <definedName name="QUAN10" localSheetId="1">#REF!</definedName>
    <definedName name="QUAN10" localSheetId="4">#REF!</definedName>
    <definedName name="QUAN10">#REF!</definedName>
    <definedName name="QUAN11" localSheetId="0">#REF!</definedName>
    <definedName name="QUAN11" localSheetId="5">#REF!</definedName>
    <definedName name="QUAN11" localSheetId="2">#REF!</definedName>
    <definedName name="QUAN11" localSheetId="1">#REF!</definedName>
    <definedName name="QUAN11" localSheetId="4">#REF!</definedName>
    <definedName name="QUAN11">#REF!</definedName>
    <definedName name="QUAN12" localSheetId="0">#REF!</definedName>
    <definedName name="QUAN12" localSheetId="5">#REF!</definedName>
    <definedName name="QUAN12" localSheetId="2">#REF!</definedName>
    <definedName name="QUAN12" localSheetId="1">#REF!</definedName>
    <definedName name="QUAN12" localSheetId="4">#REF!</definedName>
    <definedName name="QUAN12">#REF!</definedName>
    <definedName name="QUAN2" localSheetId="0">#REF!</definedName>
    <definedName name="QUAN2" localSheetId="5">#REF!</definedName>
    <definedName name="QUAN2" localSheetId="2">#REF!</definedName>
    <definedName name="QUAN2" localSheetId="1">#REF!</definedName>
    <definedName name="QUAN2" localSheetId="4">#REF!</definedName>
    <definedName name="QUAN2">#REF!</definedName>
    <definedName name="QUAN4" localSheetId="0">#REF!</definedName>
    <definedName name="QUAN4" localSheetId="5">#REF!</definedName>
    <definedName name="QUAN4" localSheetId="2">#REF!</definedName>
    <definedName name="QUAN4" localSheetId="1">#REF!</definedName>
    <definedName name="QUAN4" localSheetId="4">#REF!</definedName>
    <definedName name="QUAN4">#REF!</definedName>
    <definedName name="QUAN7" localSheetId="0">#REF!</definedName>
    <definedName name="QUAN7" localSheetId="5">#REF!</definedName>
    <definedName name="QUAN7" localSheetId="2">#REF!</definedName>
    <definedName name="QUAN7" localSheetId="1">#REF!</definedName>
    <definedName name="QUAN7" localSheetId="4">#REF!</definedName>
    <definedName name="QUAN7">#REF!</definedName>
    <definedName name="QUAN8B" localSheetId="0">#REF!</definedName>
    <definedName name="QUAN8B" localSheetId="5">#REF!</definedName>
    <definedName name="QUAN8B" localSheetId="2">#REF!</definedName>
    <definedName name="QUAN8B" localSheetId="1">#REF!</definedName>
    <definedName name="QUAN8B" localSheetId="4">#REF!</definedName>
    <definedName name="QUAN8B">#REF!</definedName>
    <definedName name="QUANGTIEN2" localSheetId="0">#REF!</definedName>
    <definedName name="QUANGTIEN2" localSheetId="5">#REF!</definedName>
    <definedName name="QUANGTIEN2" localSheetId="2">#REF!</definedName>
    <definedName name="QUANGTIEN2" localSheetId="1">#REF!</definedName>
    <definedName name="QUANGTIEN2" localSheetId="4">#REF!</definedName>
    <definedName name="QUANGTIEN2">#REF!</definedName>
    <definedName name="QuanHe" localSheetId="1">#REF!</definedName>
    <definedName name="QuanHe" localSheetId="3">#REF!</definedName>
    <definedName name="QuanHe">#REF!</definedName>
    <definedName name="quehan">#REF!</definedName>
    <definedName name="qưtqwt" localSheetId="6" hidden="1">{#N/A,#N/A,FALSE,"단축1";#N/A,#N/A,FALSE,"단축2";#N/A,#N/A,FALSE,"단축3";#N/A,#N/A,FALSE,"장축";#N/A,#N/A,FALSE,"4WD"}</definedName>
    <definedName name="qưtqwt" localSheetId="2" hidden="1">{#N/A,#N/A,FALSE,"단축1";#N/A,#N/A,FALSE,"단축2";#N/A,#N/A,FALSE,"단축3";#N/A,#N/A,FALSE,"장축";#N/A,#N/A,FALSE,"4WD"}</definedName>
    <definedName name="qưtqwt" localSheetId="1" hidden="1">{#N/A,#N/A,FALSE,"단축1";#N/A,#N/A,FALSE,"단축2";#N/A,#N/A,FALSE,"단축3";#N/A,#N/A,FALSE,"장축";#N/A,#N/A,FALSE,"4WD"}</definedName>
    <definedName name="qưtqwt" hidden="1">{#N/A,#N/A,FALSE,"단축1";#N/A,#N/A,FALSE,"단축2";#N/A,#N/A,FALSE,"단축3";#N/A,#N/A,FALSE,"장축";#N/A,#N/A,FALSE,"4WD"}</definedName>
    <definedName name="QW" localSheetId="6" hidden="1">{#N/A,#N/A,FALSE,"단축1";#N/A,#N/A,FALSE,"단축2";#N/A,#N/A,FALSE,"단축3";#N/A,#N/A,FALSE,"장축";#N/A,#N/A,FALSE,"4WD"}</definedName>
    <definedName name="QW" localSheetId="2" hidden="1">{#N/A,#N/A,FALSE,"단축1";#N/A,#N/A,FALSE,"단축2";#N/A,#N/A,FALSE,"단축3";#N/A,#N/A,FALSE,"장축";#N/A,#N/A,FALSE,"4WD"}</definedName>
    <definedName name="QW" localSheetId="1" hidden="1">{#N/A,#N/A,FALSE,"단축1";#N/A,#N/A,FALSE,"단축2";#N/A,#N/A,FALSE,"단축3";#N/A,#N/A,FALSE,"장축";#N/A,#N/A,FALSE,"4WD"}</definedName>
    <definedName name="QW" hidden="1">{#N/A,#N/A,FALSE,"단축1";#N/A,#N/A,FALSE,"단축2";#N/A,#N/A,FALSE,"단축3";#N/A,#N/A,FALSE,"장축";#N/A,#N/A,FALSE,"4WD"}</definedName>
    <definedName name="QWER" localSheetId="6" hidden="1">{#N/A,#N/A,FALSE,"단축1";#N/A,#N/A,FALSE,"단축2";#N/A,#N/A,FALSE,"단축3";#N/A,#N/A,FALSE,"장축";#N/A,#N/A,FALSE,"4WD"}</definedName>
    <definedName name="QWER" localSheetId="2" hidden="1">{#N/A,#N/A,FALSE,"단축1";#N/A,#N/A,FALSE,"단축2";#N/A,#N/A,FALSE,"단축3";#N/A,#N/A,FALSE,"장축";#N/A,#N/A,FALSE,"4WD"}</definedName>
    <definedName name="QWER" localSheetId="1" hidden="1">{#N/A,#N/A,FALSE,"단축1";#N/A,#N/A,FALSE,"단축2";#N/A,#N/A,FALSE,"단축3";#N/A,#N/A,FALSE,"장축";#N/A,#N/A,FALSE,"4WD"}</definedName>
    <definedName name="QWER" hidden="1">{#N/A,#N/A,FALSE,"단축1";#N/A,#N/A,FALSE,"단축2";#N/A,#N/A,FALSE,"단축3";#N/A,#N/A,FALSE,"장축";#N/A,#N/A,FALSE,"4WD"}</definedName>
    <definedName name="qwqsa">#REF!</definedName>
    <definedName name="Q행" localSheetId="1">#REF!</definedName>
    <definedName name="Q행">#REF!</definedName>
    <definedName name="r...LÀng_nÒn_san">#N/A</definedName>
    <definedName name="R_COVER" localSheetId="6" hidden="1">{#N/A,#N/A,FALSE,"단축1";#N/A,#N/A,FALSE,"단축2";#N/A,#N/A,FALSE,"단축3";#N/A,#N/A,FALSE,"장축";#N/A,#N/A,FALSE,"4WD"}</definedName>
    <definedName name="R_COVER" localSheetId="2" hidden="1">{#N/A,#N/A,FALSE,"단축1";#N/A,#N/A,FALSE,"단축2";#N/A,#N/A,FALSE,"단축3";#N/A,#N/A,FALSE,"장축";#N/A,#N/A,FALSE,"4WD"}</definedName>
    <definedName name="R_COVER" localSheetId="1" hidden="1">{#N/A,#N/A,FALSE,"단축1";#N/A,#N/A,FALSE,"단축2";#N/A,#N/A,FALSE,"단축3";#N/A,#N/A,FALSE,"장축";#N/A,#N/A,FALSE,"4WD"}</definedName>
    <definedName name="R_COVER" hidden="1">{#N/A,#N/A,FALSE,"단축1";#N/A,#N/A,FALSE,"단축2";#N/A,#N/A,FALSE,"단축3";#N/A,#N/A,FALSE,"장축";#N/A,#N/A,FALSE,"4WD"}</definedName>
    <definedName name="R_F" localSheetId="2">#REF!</definedName>
    <definedName name="R_F" localSheetId="1">#REF!</definedName>
    <definedName name="R_F">#REF!</definedName>
    <definedName name="ra" localSheetId="0">#REF!</definedName>
    <definedName name="ra" localSheetId="5">#REF!</definedName>
    <definedName name="ra" localSheetId="2">#REF!</definedName>
    <definedName name="ra" localSheetId="1">#REF!</definedName>
    <definedName name="ra" localSheetId="4">#REF!</definedName>
    <definedName name="ra">#REF!</definedName>
    <definedName name="ra11p" localSheetId="0">#REF!</definedName>
    <definedName name="ra11p" localSheetId="5">#REF!</definedName>
    <definedName name="ra11p" localSheetId="2">#REF!</definedName>
    <definedName name="ra11p" localSheetId="1">#REF!</definedName>
    <definedName name="ra11p" localSheetId="4">#REF!</definedName>
    <definedName name="ra11p">#REF!</definedName>
    <definedName name="ra13p" localSheetId="0">#REF!</definedName>
    <definedName name="ra13p" localSheetId="5">#REF!</definedName>
    <definedName name="ra13p" localSheetId="2">#REF!</definedName>
    <definedName name="ra13p" localSheetId="1">#REF!</definedName>
    <definedName name="ra13p" localSheetId="4">#REF!</definedName>
    <definedName name="ra13p">#REF!</definedName>
    <definedName name="rack1" localSheetId="1">#REF!</definedName>
    <definedName name="rack1">#REF!</definedName>
    <definedName name="rack2" localSheetId="1">#REF!</definedName>
    <definedName name="rack2">#REF!</definedName>
    <definedName name="rack3" localSheetId="1">#REF!</definedName>
    <definedName name="rack3">#REF!</definedName>
    <definedName name="rack4" localSheetId="1">#REF!</definedName>
    <definedName name="rack4">#REF!</definedName>
    <definedName name="RAFT" localSheetId="1">#REF!</definedName>
    <definedName name="RAFT">#REF!</definedName>
    <definedName name="RangeData15">#REF!</definedName>
    <definedName name="Ranhxay" localSheetId="6" hidden="1">{"'Sheet1'!$L$16"}</definedName>
    <definedName name="Ranhxay" localSheetId="2" hidden="1">{"'Sheet1'!$L$16"}</definedName>
    <definedName name="Ranhxay" localSheetId="1" hidden="1">{"'Sheet1'!$L$16"}</definedName>
    <definedName name="Ranhxay" hidden="1">{"'Sheet1'!$L$16"}</definedName>
    <definedName name="RATE" localSheetId="1">#REF!</definedName>
    <definedName name="RATE">#REF!</definedName>
    <definedName name="RawData" localSheetId="1">#REF!</definedName>
    <definedName name="RawData">#REF!</definedName>
    <definedName name="RawHeader" localSheetId="1">#REF!</definedName>
    <definedName name="RawHeader">#REF!</definedName>
    <definedName name="rb" localSheetId="0">#REF!</definedName>
    <definedName name="rb" localSheetId="5">#REF!</definedName>
    <definedName name="rb" localSheetId="2">#REF!</definedName>
    <definedName name="rb" localSheetId="1">#REF!</definedName>
    <definedName name="rb" localSheetId="4">#REF!</definedName>
    <definedName name="rb">#REF!</definedName>
    <definedName name="RBL" localSheetId="1">#REF!</definedName>
    <definedName name="RBL">#REF!</definedName>
    <definedName name="rbr" localSheetId="1">#REF!</definedName>
    <definedName name="rbr">#REF!</definedName>
    <definedName name="rbva" localSheetId="0">#REF!</definedName>
    <definedName name="rbva" localSheetId="5">#REF!</definedName>
    <definedName name="rbva" localSheetId="2">#REF!</definedName>
    <definedName name="rbva" localSheetId="1">#REF!</definedName>
    <definedName name="rbva" localSheetId="4">#REF!</definedName>
    <definedName name="rbva">#REF!</definedName>
    <definedName name="rbvb" localSheetId="0">#REF!</definedName>
    <definedName name="rbvb" localSheetId="5">#REF!</definedName>
    <definedName name="rbvb" localSheetId="2">#REF!</definedName>
    <definedName name="rbvb" localSheetId="1">#REF!</definedName>
    <definedName name="rbvb" localSheetId="4">#REF!</definedName>
    <definedName name="rbvb">#REF!</definedName>
    <definedName name="rbvc" localSheetId="0">#REF!</definedName>
    <definedName name="rbvc" localSheetId="5">#REF!</definedName>
    <definedName name="rbvc" localSheetId="2">#REF!</definedName>
    <definedName name="rbvc" localSheetId="1">#REF!</definedName>
    <definedName name="rbvc" localSheetId="4">#REF!</definedName>
    <definedName name="rbvc">#REF!</definedName>
    <definedName name="RBVD" localSheetId="0">#REF!</definedName>
    <definedName name="RBVD" localSheetId="5">#REF!</definedName>
    <definedName name="RBVD" localSheetId="2">#REF!</definedName>
    <definedName name="RBVD" localSheetId="1">#REF!</definedName>
    <definedName name="RBVD" localSheetId="4">#REF!</definedName>
    <definedName name="RBVD">#REF!</definedName>
    <definedName name="RC_frame" localSheetId="1">#REF!</definedName>
    <definedName name="RC_frame">#REF!</definedName>
    <definedName name="RCArea" localSheetId="6" hidden="1">#REF!</definedName>
    <definedName name="RCArea" localSheetId="0" hidden="1">#REF!</definedName>
    <definedName name="RCArea" localSheetId="5" hidden="1">#REF!</definedName>
    <definedName name="RCArea" localSheetId="2" hidden="1">#REF!</definedName>
    <definedName name="RCArea" localSheetId="1" hidden="1">#REF!</definedName>
    <definedName name="RCArea" localSheetId="4" hidden="1">#REF!</definedName>
    <definedName name="RCArea" hidden="1">#REF!</definedName>
    <definedName name="rd" localSheetId="0">#REF!</definedName>
    <definedName name="rd" localSheetId="5">#REF!</definedName>
    <definedName name="rd" localSheetId="2">#REF!</definedName>
    <definedName name="rd" localSheetId="1">#REF!</definedName>
    <definedName name="rd" localSheetId="4">#REF!</definedName>
    <definedName name="rd">#REF!</definedName>
    <definedName name="rd_cost" localSheetId="1">#REF!</definedName>
    <definedName name="rd_cost">#REF!</definedName>
    <definedName name="rd_rate" localSheetId="1">#REF!</definedName>
    <definedName name="rd_rate">#REF!</definedName>
    <definedName name="rdr" localSheetId="1">#REF!</definedName>
    <definedName name="rdr" localSheetId="3">#REF!</definedName>
    <definedName name="rdr">#REF!</definedName>
    <definedName name="record" localSheetId="1">#REF!</definedName>
    <definedName name="record">#REF!</definedName>
    <definedName name="_xlnm.Recorder" localSheetId="1">#REF!</definedName>
    <definedName name="_xlnm.Recorder">#REF!</definedName>
    <definedName name="RECOUT">#N/A</definedName>
    <definedName name="regregers">#REF!</definedName>
    <definedName name="relay" localSheetId="1">#REF!</definedName>
    <definedName name="relay">#REF!</definedName>
    <definedName name="REP" localSheetId="1">#REF!</definedName>
    <definedName name="REP">#REF!</definedName>
    <definedName name="RET" localSheetId="6" hidden="1">#REF!</definedName>
    <definedName name="RET" localSheetId="5" hidden="1">#REF!</definedName>
    <definedName name="RET" localSheetId="2" hidden="1">#REF!</definedName>
    <definedName name="RET" localSheetId="1" hidden="1">#REF!</definedName>
    <definedName name="RET" localSheetId="3" hidden="1">#REF!</definedName>
    <definedName name="RET" localSheetId="4" hidden="1">#REF!</definedName>
    <definedName name="RET" hidden="1">#REF!</definedName>
    <definedName name="RF" localSheetId="1">#REF!</definedName>
    <definedName name="RF">#REF!</definedName>
    <definedName name="RFP003A" localSheetId="0">#REF!</definedName>
    <definedName name="RFP003A" localSheetId="5">#REF!</definedName>
    <definedName name="RFP003A" localSheetId="2">#REF!</definedName>
    <definedName name="RFP003A" localSheetId="1">#REF!</definedName>
    <definedName name="RFP003A" localSheetId="4">#REF!</definedName>
    <definedName name="RFP003A">#REF!</definedName>
    <definedName name="RFP003B" localSheetId="0">#REF!</definedName>
    <definedName name="RFP003B" localSheetId="5">#REF!</definedName>
    <definedName name="RFP003B" localSheetId="2">#REF!</definedName>
    <definedName name="RFP003B" localSheetId="1">#REF!</definedName>
    <definedName name="RFP003B" localSheetId="4">#REF!</definedName>
    <definedName name="RFP003B">#REF!</definedName>
    <definedName name="RFP003C" localSheetId="0">#REF!</definedName>
    <definedName name="RFP003C" localSheetId="5">#REF!</definedName>
    <definedName name="RFP003C" localSheetId="2">#REF!</definedName>
    <definedName name="RFP003C" localSheetId="1">#REF!</definedName>
    <definedName name="RFP003C" localSheetId="4">#REF!</definedName>
    <definedName name="RFP003C">#REF!</definedName>
    <definedName name="RFP003D" localSheetId="0">#REF!</definedName>
    <definedName name="RFP003D" localSheetId="5">#REF!</definedName>
    <definedName name="RFP003D" localSheetId="2">#REF!</definedName>
    <definedName name="RFP003D" localSheetId="1">#REF!</definedName>
    <definedName name="RFP003D" localSheetId="4">#REF!</definedName>
    <definedName name="RFP003D">#REF!</definedName>
    <definedName name="RFP003E" localSheetId="0">#REF!</definedName>
    <definedName name="RFP003E" localSheetId="5">#REF!</definedName>
    <definedName name="RFP003E" localSheetId="2">#REF!</definedName>
    <definedName name="RFP003E" localSheetId="1">#REF!</definedName>
    <definedName name="RFP003E" localSheetId="4">#REF!</definedName>
    <definedName name="RFP003E">#REF!</definedName>
    <definedName name="RFP003F" localSheetId="0">#REF!</definedName>
    <definedName name="RFP003F" localSheetId="5">#REF!</definedName>
    <definedName name="RFP003F" localSheetId="2">#REF!</definedName>
    <definedName name="RFP003F" localSheetId="1">#REF!</definedName>
    <definedName name="RFP003F" localSheetId="4">#REF!</definedName>
    <definedName name="RFP003F">#REF!</definedName>
    <definedName name="rgdf" localSheetId="6" hidden="1">{"'Sheet1'!$L$16"}</definedName>
    <definedName name="rgdf" localSheetId="2" hidden="1">{"'Sheet1'!$L$16"}</definedName>
    <definedName name="rgdf" localSheetId="1" hidden="1">{"'Sheet1'!$L$16"}</definedName>
    <definedName name="rgdf" hidden="1">{"'Sheet1'!$L$16"}</definedName>
    <definedName name="rgergregreg">#REF!</definedName>
    <definedName name="rgg">'[4]THƯ VIỆN'!$G$1:$P$7474</definedName>
    <definedName name="rgregerhg">#REF!</definedName>
    <definedName name="rgregre">#REF!</definedName>
    <definedName name="rgtserysud6rt" localSheetId="1" hidden="1">#REF!</definedName>
    <definedName name="rgtserysud6rt" hidden="1">#REF!</definedName>
    <definedName name="rhejh">#REF!</definedName>
    <definedName name="RIB" localSheetId="1">#REF!</definedName>
    <definedName name="RIB">#REF!</definedName>
    <definedName name="rjghjgfgf">#REF!</definedName>
    <definedName name="RM" localSheetId="1">#REF!</definedName>
    <definedName name="RM">#REF!</definedName>
    <definedName name="rm_wt1">#N/A</definedName>
    <definedName name="rm_wt2">#N/A</definedName>
    <definedName name="rma" localSheetId="6">#REF!</definedName>
    <definedName name="rma" localSheetId="0">#REF!</definedName>
    <definedName name="rma" localSheetId="5">#REF!</definedName>
    <definedName name="rma" localSheetId="2">#REF!</definedName>
    <definedName name="rma" localSheetId="1">#REF!</definedName>
    <definedName name="rma" localSheetId="4">#REF!</definedName>
    <definedName name="rma">#REF!</definedName>
    <definedName name="rmb" localSheetId="6">#REF!</definedName>
    <definedName name="rmb" localSheetId="0">#REF!</definedName>
    <definedName name="rmb" localSheetId="5">#REF!</definedName>
    <definedName name="rmb" localSheetId="2">#REF!</definedName>
    <definedName name="rmb" localSheetId="1">#REF!</definedName>
    <definedName name="rmb" localSheetId="4">#REF!</definedName>
    <definedName name="rmb">#REF!</definedName>
    <definedName name="rmc" localSheetId="6">#REF!</definedName>
    <definedName name="rmc" localSheetId="0">#REF!</definedName>
    <definedName name="rmc" localSheetId="5">#REF!</definedName>
    <definedName name="rmc" localSheetId="2">#REF!</definedName>
    <definedName name="rmc" localSheetId="1">#REF!</definedName>
    <definedName name="rmc" localSheetId="4">#REF!</definedName>
    <definedName name="rmc">#REF!</definedName>
    <definedName name="RMCOptions">"*100000000000000"</definedName>
    <definedName name="RMD" localSheetId="6">#REF!</definedName>
    <definedName name="RMD" localSheetId="0">#REF!</definedName>
    <definedName name="RMD" localSheetId="5">#REF!</definedName>
    <definedName name="RMD" localSheetId="2">#REF!</definedName>
    <definedName name="RMD" localSheetId="1">#REF!</definedName>
    <definedName name="RMD" localSheetId="4">#REF!</definedName>
    <definedName name="RMD">#REF!</definedName>
    <definedName name="rong1" localSheetId="6">#REF!</definedName>
    <definedName name="rong1" localSheetId="0">#REF!</definedName>
    <definedName name="rong1" localSheetId="5">#REF!</definedName>
    <definedName name="rong1" localSheetId="2">#REF!</definedName>
    <definedName name="rong1" localSheetId="1">#REF!</definedName>
    <definedName name="rong1" localSheetId="4">#REF!</definedName>
    <definedName name="rong1">#REF!</definedName>
    <definedName name="rong2" localSheetId="6">#REF!</definedName>
    <definedName name="rong2" localSheetId="0">#REF!</definedName>
    <definedName name="rong2" localSheetId="5">#REF!</definedName>
    <definedName name="rong2" localSheetId="2">#REF!</definedName>
    <definedName name="rong2" localSheetId="1">#REF!</definedName>
    <definedName name="rong2" localSheetId="4">#REF!</definedName>
    <definedName name="rong2">#REF!</definedName>
    <definedName name="rong3" localSheetId="0">#REF!</definedName>
    <definedName name="rong3" localSheetId="5">#REF!</definedName>
    <definedName name="rong3" localSheetId="2">#REF!</definedName>
    <definedName name="rong3" localSheetId="1">#REF!</definedName>
    <definedName name="rong3" localSheetId="4">#REF!</definedName>
    <definedName name="rong3">#REF!</definedName>
    <definedName name="rong4" localSheetId="0">#REF!</definedName>
    <definedName name="rong4" localSheetId="5">#REF!</definedName>
    <definedName name="rong4" localSheetId="2">#REF!</definedName>
    <definedName name="rong4" localSheetId="1">#REF!</definedName>
    <definedName name="rong4" localSheetId="4">#REF!</definedName>
    <definedName name="rong4">#REF!</definedName>
    <definedName name="rong5" localSheetId="0">#REF!</definedName>
    <definedName name="rong5" localSheetId="5">#REF!</definedName>
    <definedName name="rong5" localSheetId="2">#REF!</definedName>
    <definedName name="rong5" localSheetId="1">#REF!</definedName>
    <definedName name="rong5" localSheetId="4">#REF!</definedName>
    <definedName name="rong5">#REF!</definedName>
    <definedName name="rong6" localSheetId="0">#REF!</definedName>
    <definedName name="rong6" localSheetId="5">#REF!</definedName>
    <definedName name="rong6" localSheetId="2">#REF!</definedName>
    <definedName name="rong6" localSheetId="1">#REF!</definedName>
    <definedName name="rong6" localSheetId="4">#REF!</definedName>
    <definedName name="rong6">#REF!</definedName>
    <definedName name="room20kv" localSheetId="1">#REF!</definedName>
    <definedName name="room20kv">#REF!</definedName>
    <definedName name="ROTJSRHKWJD1" localSheetId="6" hidden="1">{#N/A,#N/A,FALSE,"단축1";#N/A,#N/A,FALSE,"단축2";#N/A,#N/A,FALSE,"단축3";#N/A,#N/A,FALSE,"장축";#N/A,#N/A,FALSE,"4WD"}</definedName>
    <definedName name="ROTJSRHKWJD1" localSheetId="2" hidden="1">{#N/A,#N/A,FALSE,"단축1";#N/A,#N/A,FALSE,"단축2";#N/A,#N/A,FALSE,"단축3";#N/A,#N/A,FALSE,"장축";#N/A,#N/A,FALSE,"4WD"}</definedName>
    <definedName name="ROTJSRHKWJD1" localSheetId="1" hidden="1">{#N/A,#N/A,FALSE,"단축1";#N/A,#N/A,FALSE,"단축2";#N/A,#N/A,FALSE,"단축3";#N/A,#N/A,FALSE,"장축";#N/A,#N/A,FALSE,"4WD"}</definedName>
    <definedName name="ROTJSRHKWJD1" hidden="1">{#N/A,#N/A,FALSE,"단축1";#N/A,#N/A,FALSE,"단축2";#N/A,#N/A,FALSE,"단축3";#N/A,#N/A,FALSE,"장축";#N/A,#N/A,FALSE,"4WD"}</definedName>
    <definedName name="ROW" localSheetId="1">#REF!</definedName>
    <definedName name="ROW">#REF!</definedName>
    <definedName name="royalty" localSheetId="1">#REF!</definedName>
    <definedName name="royalty">#REF!</definedName>
    <definedName name="royalty_rate" localSheetId="1">#REF!</definedName>
    <definedName name="royalty_rate">#REF!</definedName>
    <definedName name="RPLA" localSheetId="6" hidden="1">{"'Sheet1'!$L$16"}</definedName>
    <definedName name="RPLA" localSheetId="2" hidden="1">{"'Sheet1'!$L$16"}</definedName>
    <definedName name="RPLA" localSheetId="1" hidden="1">{"'Sheet1'!$L$16"}</definedName>
    <definedName name="RPLA" hidden="1">{"'Sheet1'!$L$16"}</definedName>
    <definedName name="rr" localSheetId="1">#REF!</definedName>
    <definedName name="rr">#REF!</definedName>
    <definedName name="RR.BRAKE" localSheetId="6" hidden="1">{#N/A,#N/A,FALSE,"단축1";#N/A,#N/A,FALSE,"단축2";#N/A,#N/A,FALSE,"단축3";#N/A,#N/A,FALSE,"장축";#N/A,#N/A,FALSE,"4WD"}</definedName>
    <definedName name="RR.BRAKE" localSheetId="2" hidden="1">{#N/A,#N/A,FALSE,"단축1";#N/A,#N/A,FALSE,"단축2";#N/A,#N/A,FALSE,"단축3";#N/A,#N/A,FALSE,"장축";#N/A,#N/A,FALSE,"4WD"}</definedName>
    <definedName name="RR.BRAKE" localSheetId="1" hidden="1">{#N/A,#N/A,FALSE,"단축1";#N/A,#N/A,FALSE,"단축2";#N/A,#N/A,FALSE,"단축3";#N/A,#N/A,FALSE,"장축";#N/A,#N/A,FALSE,"4WD"}</definedName>
    <definedName name="RR.BRAKE" hidden="1">{#N/A,#N/A,FALSE,"단축1";#N/A,#N/A,FALSE,"단축2";#N/A,#N/A,FALSE,"단축3";#N/A,#N/A,FALSE,"장축";#N/A,#N/A,FALSE,"4WD"}</definedName>
    <definedName name="RR.BRK" localSheetId="6" hidden="1">{#N/A,#N/A,FALSE,"단축1";#N/A,#N/A,FALSE,"단축2";#N/A,#N/A,FALSE,"단축3";#N/A,#N/A,FALSE,"장축";#N/A,#N/A,FALSE,"4WD"}</definedName>
    <definedName name="RR.BRK" localSheetId="2" hidden="1">{#N/A,#N/A,FALSE,"단축1";#N/A,#N/A,FALSE,"단축2";#N/A,#N/A,FALSE,"단축3";#N/A,#N/A,FALSE,"장축";#N/A,#N/A,FALSE,"4WD"}</definedName>
    <definedName name="RR.BRK" localSheetId="1" hidden="1">{#N/A,#N/A,FALSE,"단축1";#N/A,#N/A,FALSE,"단축2";#N/A,#N/A,FALSE,"단축3";#N/A,#N/A,FALSE,"장축";#N/A,#N/A,FALSE,"4WD"}</definedName>
    <definedName name="RR.BRK" hidden="1">{#N/A,#N/A,FALSE,"단축1";#N/A,#N/A,FALSE,"단축2";#N/A,#N/A,FALSE,"단축3";#N/A,#N/A,FALSE,"장축";#N/A,#N/A,FALSE,"4WD"}</definedName>
    <definedName name="rrdf" localSheetId="6" hidden="1">{#N/A,#N/A,FALSE,"기초2"}</definedName>
    <definedName name="rrdf" localSheetId="2" hidden="1">{#N/A,#N/A,FALSE,"기초2"}</definedName>
    <definedName name="rrdf" localSheetId="1" hidden="1">{#N/A,#N/A,FALSE,"기초2"}</definedName>
    <definedName name="rrdf" hidden="1">{#N/A,#N/A,FALSE,"기초2"}</definedName>
    <definedName name="rrerwewqeqeqweqr" localSheetId="6" hidden="1">[3]CAUDIT!#REF!</definedName>
    <definedName name="rrerwewqeqeqweqr" hidden="1">#REF!</definedName>
    <definedName name="RRR" localSheetId="6" hidden="1">{#N/A,#N/A,FALSE,"사업"}</definedName>
    <definedName name="RRR" localSheetId="5" hidden="1">{#N/A,#N/A,FALSE,"사업"}</definedName>
    <definedName name="RRR" localSheetId="2" hidden="1">{#N/A,#N/A,FALSE,"사업"}</definedName>
    <definedName name="RRR" localSheetId="1" hidden="1">{#N/A,#N/A,FALSE,"사업"}</definedName>
    <definedName name="RRR" localSheetId="3" hidden="1">{#N/A,#N/A,FALSE,"사업"}</definedName>
    <definedName name="RRR" localSheetId="4" hidden="1">{#N/A,#N/A,FALSE,"사업"}</definedName>
    <definedName name="RRR" hidden="1">{#N/A,#N/A,FALSE,"사업"}</definedName>
    <definedName name="rrrrr" localSheetId="5" hidden="1">#REF!</definedName>
    <definedName name="rrrrr" localSheetId="2" hidden="1">#REF!</definedName>
    <definedName name="rrrrr" localSheetId="1" hidden="1">#REF!</definedName>
    <definedName name="rrrrr" localSheetId="4" hidden="1">#REF!</definedName>
    <definedName name="rrrrr" hidden="1">#REF!</definedName>
    <definedName name="RRRRRRRR" hidden="1">#REF!</definedName>
    <definedName name="RT" localSheetId="6" hidden="1">{#N/A,#N/A,FALSE,"단축1";#N/A,#N/A,FALSE,"단축2";#N/A,#N/A,FALSE,"단축3";#N/A,#N/A,FALSE,"장축";#N/A,#N/A,FALSE,"4WD"}</definedName>
    <definedName name="RT" localSheetId="0" hidden="1">{#N/A,#N/A,FALSE,"단축1";#N/A,#N/A,FALSE,"단축2";#N/A,#N/A,FALSE,"단축3";#N/A,#N/A,FALSE,"장축";#N/A,#N/A,FALSE,"4WD"}</definedName>
    <definedName name="RT" localSheetId="5" hidden="1">{#N/A,#N/A,FALSE,"단축1";#N/A,#N/A,FALSE,"단축2";#N/A,#N/A,FALSE,"단축3";#N/A,#N/A,FALSE,"장축";#N/A,#N/A,FALSE,"4WD"}</definedName>
    <definedName name="RT" localSheetId="2" hidden="1">{#N/A,#N/A,FALSE,"단축1";#N/A,#N/A,FALSE,"단축2";#N/A,#N/A,FALSE,"단축3";#N/A,#N/A,FALSE,"장축";#N/A,#N/A,FALSE,"4WD"}</definedName>
    <definedName name="RT" localSheetId="1" hidden="1">{#N/A,#N/A,FALSE,"단축1";#N/A,#N/A,FALSE,"단축2";#N/A,#N/A,FALSE,"단축3";#N/A,#N/A,FALSE,"장축";#N/A,#N/A,FALSE,"4WD"}</definedName>
    <definedName name="RT" localSheetId="3" hidden="1">{#N/A,#N/A,FALSE,"단축1";#N/A,#N/A,FALSE,"단축2";#N/A,#N/A,FALSE,"단축3";#N/A,#N/A,FALSE,"장축";#N/A,#N/A,FALSE,"4WD"}</definedName>
    <definedName name="RT" localSheetId="4" hidden="1">{#N/A,#N/A,FALSE,"단축1";#N/A,#N/A,FALSE,"단축2";#N/A,#N/A,FALSE,"단축3";#N/A,#N/A,FALSE,"장축";#N/A,#N/A,FALSE,"4WD"}</definedName>
    <definedName name="RT" hidden="1">{#N/A,#N/A,FALSE,"단축1";#N/A,#N/A,FALSE,"단축2";#N/A,#N/A,FALSE,"단축3";#N/A,#N/A,FALSE,"장축";#N/A,#N/A,FALSE,"4WD"}</definedName>
    <definedName name="RTCLCRCRCRCRCRCRDLRTDKDK">#REF!</definedName>
    <definedName name="RTCLDLRTDK" localSheetId="1">#REF!</definedName>
    <definedName name="RTCLDLRTDK">#REF!</definedName>
    <definedName name="RTERTETERTETERTERTERTETERTERTERTRTERTRTETET" localSheetId="6" hidden="1">{#N/A,#N/A,FALSE,"인원";#N/A,#N/A,FALSE,"비용2";#N/A,#N/A,FALSE,"비용1";#N/A,#N/A,FALSE,"비용";#N/A,#N/A,FALSE,"보증2";#N/A,#N/A,FALSE,"보증1";#N/A,#N/A,FALSE,"보증";#N/A,#N/A,FALSE,"손익1";#N/A,#N/A,FALSE,"손익";#N/A,#N/A,FALSE,"부서별매출";#N/A,#N/A,FALSE,"매출"}</definedName>
    <definedName name="RTERTETERTETERTERTERTETERTERTERTRTERTRTETET" localSheetId="2" hidden="1">{#N/A,#N/A,FALSE,"인원";#N/A,#N/A,FALSE,"비용2";#N/A,#N/A,FALSE,"비용1";#N/A,#N/A,FALSE,"비용";#N/A,#N/A,FALSE,"보증2";#N/A,#N/A,FALSE,"보증1";#N/A,#N/A,FALSE,"보증";#N/A,#N/A,FALSE,"손익1";#N/A,#N/A,FALSE,"손익";#N/A,#N/A,FALSE,"부서별매출";#N/A,#N/A,FALSE,"매출"}</definedName>
    <definedName name="RTERTETERTETERTERTERTETERTERTERTRTERTRTETET" localSheetId="1" hidden="1">{#N/A,#N/A,FALSE,"인원";#N/A,#N/A,FALSE,"비용2";#N/A,#N/A,FALSE,"비용1";#N/A,#N/A,FALSE,"비용";#N/A,#N/A,FALSE,"보증2";#N/A,#N/A,FALSE,"보증1";#N/A,#N/A,FALSE,"보증";#N/A,#N/A,FALSE,"손익1";#N/A,#N/A,FALSE,"손익";#N/A,#N/A,FALSE,"부서별매출";#N/A,#N/A,FALSE,"매출"}</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localSheetId="6" hidden="1">{#N/A,#N/A,FALSE,"단축1";#N/A,#N/A,FALSE,"단축2";#N/A,#N/A,FALSE,"단축3";#N/A,#N/A,FALSE,"장축";#N/A,#N/A,FALSE,"4WD"}</definedName>
    <definedName name="rtryrtytrjuyju" localSheetId="2" hidden="1">{#N/A,#N/A,FALSE,"단축1";#N/A,#N/A,FALSE,"단축2";#N/A,#N/A,FALSE,"단축3";#N/A,#N/A,FALSE,"장축";#N/A,#N/A,FALSE,"4WD"}</definedName>
    <definedName name="rtryrtytrjuyju" localSheetId="1" hidden="1">{#N/A,#N/A,FALSE,"단축1";#N/A,#N/A,FALSE,"단축2";#N/A,#N/A,FALSE,"단축3";#N/A,#N/A,FALSE,"장축";#N/A,#N/A,FALSE,"4WD"}</definedName>
    <definedName name="rtryrtytrjuyju" hidden="1">{#N/A,#N/A,FALSE,"단축1";#N/A,#N/A,FALSE,"단축2";#N/A,#N/A,FALSE,"단축3";#N/A,#N/A,FALSE,"장축";#N/A,#N/A,FALSE,"4WD"}</definedName>
    <definedName name="RT울산시RTDKDK" localSheetId="1">#REF!</definedName>
    <definedName name="RT울산시RTDKDK">#REF!</definedName>
    <definedName name="rưereyrtiu" localSheetId="1" hidden="1">#REF!</definedName>
    <definedName name="rưereyrtiu" hidden="1">#REF!</definedName>
    <definedName name="rưetertrdhfhg" localSheetId="6" hidden="1">{#N/A,#N/A,FALSE,"인원";#N/A,#N/A,FALSE,"비용2";#N/A,#N/A,FALSE,"비용1";#N/A,#N/A,FALSE,"비용";#N/A,#N/A,FALSE,"보증2";#N/A,#N/A,FALSE,"보증1";#N/A,#N/A,FALSE,"보증";#N/A,#N/A,FALSE,"손익1";#N/A,#N/A,FALSE,"손익";#N/A,#N/A,FALSE,"부서별매출";#N/A,#N/A,FALSE,"매출"}</definedName>
    <definedName name="rưetertrdhfhg" localSheetId="2" hidden="1">{#N/A,#N/A,FALSE,"인원";#N/A,#N/A,FALSE,"비용2";#N/A,#N/A,FALSE,"비용1";#N/A,#N/A,FALSE,"비용";#N/A,#N/A,FALSE,"보증2";#N/A,#N/A,FALSE,"보증1";#N/A,#N/A,FALSE,"보증";#N/A,#N/A,FALSE,"손익1";#N/A,#N/A,FALSE,"손익";#N/A,#N/A,FALSE,"부서별매출";#N/A,#N/A,FALSE,"매출"}</definedName>
    <definedName name="rưetertrdhfhg" localSheetId="1" hidden="1">{#N/A,#N/A,FALSE,"인원";#N/A,#N/A,FALSE,"비용2";#N/A,#N/A,FALSE,"비용1";#N/A,#N/A,FALSE,"비용";#N/A,#N/A,FALSE,"보증2";#N/A,#N/A,FALSE,"보증1";#N/A,#N/A,FALSE,"보증";#N/A,#N/A,FALSE,"손익1";#N/A,#N/A,FALSE,"손익";#N/A,#N/A,FALSE,"부서별매출";#N/A,#N/A,FALSE,"매출"}</definedName>
    <definedName name="rưetertrdhfhg" hidden="1">{#N/A,#N/A,FALSE,"인원";#N/A,#N/A,FALSE,"비용2";#N/A,#N/A,FALSE,"비용1";#N/A,#N/A,FALSE,"비용";#N/A,#N/A,FALSE,"보증2";#N/A,#N/A,FALSE,"보증1";#N/A,#N/A,FALSE,"보증";#N/A,#N/A,FALSE,"손익1";#N/A,#N/A,FALSE,"손익";#N/A,#N/A,FALSE,"부서별매출";#N/A,#N/A,FALSE,"매출"}</definedName>
    <definedName name="R행" localSheetId="1">#REF!</definedName>
    <definedName name="R행">#REF!</definedName>
    <definedName name="S" localSheetId="6" hidden="1">{#N/A,#N/A,FALSE,"강교";#N/A,#N/A,FALSE,"한전";#N/A,#N/A,FALSE,"중방";#N/A,#N/A,FALSE,"회소"}</definedName>
    <definedName name="S" localSheetId="0" hidden="1">{#N/A,#N/A,FALSE,"강교";#N/A,#N/A,FALSE,"한전";#N/A,#N/A,FALSE,"중방";#N/A,#N/A,FALSE,"회소"}</definedName>
    <definedName name="S" localSheetId="5" hidden="1">{#N/A,#N/A,FALSE,"강교";#N/A,#N/A,FALSE,"한전";#N/A,#N/A,FALSE,"중방";#N/A,#N/A,FALSE,"회소"}</definedName>
    <definedName name="S" localSheetId="2" hidden="1">{#N/A,#N/A,FALSE,"강교";#N/A,#N/A,FALSE,"한전";#N/A,#N/A,FALSE,"중방";#N/A,#N/A,FALSE,"회소"}</definedName>
    <definedName name="S" localSheetId="1" hidden="1">{#N/A,#N/A,FALSE,"강교";#N/A,#N/A,FALSE,"한전";#N/A,#N/A,FALSE,"중방";#N/A,#N/A,FALSE,"회소"}</definedName>
    <definedName name="S" localSheetId="3" hidden="1">{#N/A,#N/A,FALSE,"강교";#N/A,#N/A,FALSE,"한전";#N/A,#N/A,FALSE,"중방";#N/A,#N/A,FALSE,"회소"}</definedName>
    <definedName name="S" localSheetId="4" hidden="1">{#N/A,#N/A,FALSE,"강교";#N/A,#N/A,FALSE,"한전";#N/A,#N/A,FALSE,"중방";#N/A,#N/A,FALSE,"회소"}</definedName>
    <definedName name="S" hidden="1">{#N/A,#N/A,FALSE,"강교";#N/A,#N/A,FALSE,"한전";#N/A,#N/A,FALSE,"중방";#N/A,#N/A,FALSE,"회소"}</definedName>
    <definedName name="s...LÀt">#N/A</definedName>
    <definedName name="S_2_Bï_v_nh">#REF!</definedName>
    <definedName name="S_Ⅱ" localSheetId="1">#REF!</definedName>
    <definedName name="S_Ⅱ">#REF!</definedName>
    <definedName name="S1110S" localSheetId="1">#REF!</definedName>
    <definedName name="S1110S">#REF!</definedName>
    <definedName name="S1211S" localSheetId="1">#REF!</definedName>
    <definedName name="S1211S">#REF!</definedName>
    <definedName name="S1221S" localSheetId="1">#REF!</definedName>
    <definedName name="S1221S">#REF!</definedName>
    <definedName name="S1231S" localSheetId="1">#REF!</definedName>
    <definedName name="S1231S">#REF!</definedName>
    <definedName name="S1311S" localSheetId="1">#REF!</definedName>
    <definedName name="S1311S">#REF!</definedName>
    <definedName name="S1321S" localSheetId="1">#REF!</definedName>
    <definedName name="S1321S">#REF!</definedName>
    <definedName name="S1361S" localSheetId="1">#REF!</definedName>
    <definedName name="S1361S">#REF!</definedName>
    <definedName name="S1411S" localSheetId="1">#REF!</definedName>
    <definedName name="S1411S">#REF!</definedName>
    <definedName name="S1431S" localSheetId="1">#REF!</definedName>
    <definedName name="S1431S">#REF!</definedName>
    <definedName name="S1511S" localSheetId="1">#REF!</definedName>
    <definedName name="S1511S">#REF!</definedName>
    <definedName name="S1521S" localSheetId="1">#REF!</definedName>
    <definedName name="S1521S">#REF!</definedName>
    <definedName name="S1561S" localSheetId="1">#REF!</definedName>
    <definedName name="S1561S">#REF!</definedName>
    <definedName name="S1591S" localSheetId="1">#REF!</definedName>
    <definedName name="S1591S">#REF!</definedName>
    <definedName name="S1C00S" localSheetId="1">#REF!</definedName>
    <definedName name="S1C00S">#REF!</definedName>
    <definedName name="S1D10S" localSheetId="1">#REF!</definedName>
    <definedName name="S1D10S">#REF!</definedName>
    <definedName name="S1D20S" localSheetId="1">#REF!</definedName>
    <definedName name="S1D20S">#REF!</definedName>
    <definedName name="S1D30S" localSheetId="1">#REF!</definedName>
    <definedName name="S1D30S">#REF!</definedName>
    <definedName name="S1D40S" localSheetId="1">#REF!</definedName>
    <definedName name="S1D40S">#REF!</definedName>
    <definedName name="S1D50S" localSheetId="1">#REF!</definedName>
    <definedName name="S1D50S">#REF!</definedName>
    <definedName name="S1D60S" localSheetId="1">#REF!</definedName>
    <definedName name="S1D60S">#REF!</definedName>
    <definedName name="S1E00S" localSheetId="1">#REF!</definedName>
    <definedName name="S1E00S">#REF!</definedName>
    <definedName name="S1E01S" localSheetId="1">#REF!</definedName>
    <definedName name="S1E01S">#REF!</definedName>
    <definedName name="S1G10S" localSheetId="1">#REF!</definedName>
    <definedName name="S1G10S">#REF!</definedName>
    <definedName name="S1G20S" localSheetId="1">#REF!</definedName>
    <definedName name="S1G20S">#REF!</definedName>
    <definedName name="S1G50S" localSheetId="1">#REF!</definedName>
    <definedName name="S1G50S">#REF!</definedName>
    <definedName name="S1G60S" localSheetId="1">#REF!</definedName>
    <definedName name="S1G60S">#REF!</definedName>
    <definedName name="S1H00S" localSheetId="1">#REF!</definedName>
    <definedName name="S1H00S">#REF!</definedName>
    <definedName name="S1I00S" localSheetId="1">#REF!</definedName>
    <definedName name="S1I00S">#REF!</definedName>
    <definedName name="S1J00S" localSheetId="1">#REF!</definedName>
    <definedName name="S1J00S">#REF!</definedName>
    <definedName name="S1K11S" localSheetId="1">#REF!</definedName>
    <definedName name="S1K11S">#REF!</definedName>
    <definedName name="S1K21S" localSheetId="1">#REF!</definedName>
    <definedName name="S1K21S">#REF!</definedName>
    <definedName name="S1K31S" localSheetId="1">#REF!</definedName>
    <definedName name="S1K31S">#REF!</definedName>
    <definedName name="S1L11S" localSheetId="1">#REF!</definedName>
    <definedName name="S1L11S">#REF!</definedName>
    <definedName name="S1L12S" localSheetId="1">#REF!</definedName>
    <definedName name="S1L12S">#REF!</definedName>
    <definedName name="S1L31S" localSheetId="1">#REF!</definedName>
    <definedName name="S1L31S">#REF!</definedName>
    <definedName name="S1L61S" localSheetId="1">#REF!</definedName>
    <definedName name="S1L61S">#REF!</definedName>
    <definedName name="S1M00S" localSheetId="1">#REF!</definedName>
    <definedName name="S1M00S">#REF!</definedName>
    <definedName name="S1N00S" localSheetId="1">#REF!</definedName>
    <definedName name="S1N00S">#REF!</definedName>
    <definedName name="S2620S" localSheetId="1">#REF!</definedName>
    <definedName name="S2620S">#REF!</definedName>
    <definedName name="S2626S" localSheetId="1">#REF!</definedName>
    <definedName name="S2626S">#REF!</definedName>
    <definedName name="S2640S" localSheetId="1">#REF!</definedName>
    <definedName name="S2640S">#REF!</definedName>
    <definedName name="S2650S" localSheetId="1">#REF!</definedName>
    <definedName name="S2650S">#REF!</definedName>
    <definedName name="S2660S" localSheetId="1">#REF!</definedName>
    <definedName name="S2660S">#REF!</definedName>
    <definedName name="S2C00S" localSheetId="1">#REF!</definedName>
    <definedName name="S2C00S">#REF!</definedName>
    <definedName name="S2D00S" localSheetId="1">#REF!</definedName>
    <definedName name="S2D00S">#REF!</definedName>
    <definedName name="S2E00S" localSheetId="1">#REF!</definedName>
    <definedName name="S2E00S">#REF!</definedName>
    <definedName name="S2G00S" localSheetId="1">#REF!</definedName>
    <definedName name="S2G00S">#REF!</definedName>
    <definedName name="S2H00S" localSheetId="1">#REF!</definedName>
    <definedName name="S2H00S">#REF!</definedName>
    <definedName name="S2J00S" localSheetId="1">#REF!</definedName>
    <definedName name="S2J00S">#REF!</definedName>
    <definedName name="S2K21S" localSheetId="1">#REF!</definedName>
    <definedName name="S2K21S">#REF!</definedName>
    <definedName name="S2K31S" localSheetId="1">#REF!</definedName>
    <definedName name="S2K31S">#REF!</definedName>
    <definedName name="S2M00S" localSheetId="1">#REF!</definedName>
    <definedName name="S2M00S">#REF!</definedName>
    <definedName name="S3800S" localSheetId="1">#REF!</definedName>
    <definedName name="S3800S">#REF!</definedName>
    <definedName name="S3900S" localSheetId="1">#REF!</definedName>
    <definedName name="S3900S">#REF!</definedName>
    <definedName name="S3910S" localSheetId="1">#REF!</definedName>
    <definedName name="S3910S">#REF!</definedName>
    <definedName name="S3920S" localSheetId="1">#REF!</definedName>
    <definedName name="S3920S">#REF!</definedName>
    <definedName name="S3930S" localSheetId="1">#REF!</definedName>
    <definedName name="S3930S">#REF!</definedName>
    <definedName name="S3940S" localSheetId="1">#REF!</definedName>
    <definedName name="S3940S">#REF!</definedName>
    <definedName name="S3990S" localSheetId="1">#REF!</definedName>
    <definedName name="S3990S">#REF!</definedName>
    <definedName name="SA"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localSheetId="6" hidden="1">{"'Sheet1'!$L$16"}</definedName>
    <definedName name="sâ" localSheetId="5" hidden="1">{"'Sheet1'!$L$16"}</definedName>
    <definedName name="sâ" localSheetId="2" hidden="1">{"'Sheet1'!$L$16"}</definedName>
    <definedName name="sâ" localSheetId="1" hidden="1">{"'Sheet1'!$L$16"}</definedName>
    <definedName name="sâ" localSheetId="3" hidden="1">{"'Sheet1'!$L$16"}</definedName>
    <definedName name="sâ" hidden="1">{"'Sheet1'!$L$16"}</definedName>
    <definedName name="sÁáẤsA" hidden="1">#REF!</definedName>
    <definedName name="SADF" localSheetId="6" hidden="1">{#N/A,#N/A,FALSE,"단축1";#N/A,#N/A,FALSE,"단축2";#N/A,#N/A,FALSE,"단축3";#N/A,#N/A,FALSE,"장축";#N/A,#N/A,FALSE,"4WD"}</definedName>
    <definedName name="SADF" localSheetId="2" hidden="1">{#N/A,#N/A,FALSE,"단축1";#N/A,#N/A,FALSE,"단축2";#N/A,#N/A,FALSE,"단축3";#N/A,#N/A,FALSE,"장축";#N/A,#N/A,FALSE,"4WD"}</definedName>
    <definedName name="SADF" localSheetId="1" hidden="1">{#N/A,#N/A,FALSE,"단축1";#N/A,#N/A,FALSE,"단축2";#N/A,#N/A,FALSE,"단축3";#N/A,#N/A,FALSE,"장축";#N/A,#N/A,FALSE,"4WD"}</definedName>
    <definedName name="SADF" hidden="1">{#N/A,#N/A,FALSE,"단축1";#N/A,#N/A,FALSE,"단축2";#N/A,#N/A,FALSE,"단축3";#N/A,#N/A,FALSE,"장축";#N/A,#N/A,FALSE,"4WD"}</definedName>
    <definedName name="SADFSFHFGJGHG">#REF!</definedName>
    <definedName name="sadfvgsd" hidden="1">#REF!</definedName>
    <definedName name="sadsada" localSheetId="6" hidden="1">{"'Sheet1'!$L$16"}</definedName>
    <definedName name="sadsada" localSheetId="2" hidden="1">{"'Sheet1'!$L$16"}</definedName>
    <definedName name="sadsada" localSheetId="1" hidden="1">{"'Sheet1'!$L$16"}</definedName>
    <definedName name="sadsada" hidden="1">{"'Sheet1'!$L$16"}</definedName>
    <definedName name="sadsafdsfs" localSheetId="1" hidden="1">#REF!</definedName>
    <definedName name="sadsafdsfs" hidden="1">#REF!</definedName>
    <definedName name="sadsfdsfds" hidden="1">#REF!</definedName>
    <definedName name="sadsfdsgdfghgfjjhkjhkjk">#REF!</definedName>
    <definedName name="san" localSheetId="0">#REF!</definedName>
    <definedName name="san" localSheetId="5">#REF!</definedName>
    <definedName name="san" localSheetId="2">#REF!</definedName>
    <definedName name="san" localSheetId="1">#REF!</definedName>
    <definedName name="san" localSheetId="4">#REF!</definedName>
    <definedName name="san">#REF!</definedName>
    <definedName name="SANPHAM" localSheetId="0">#REF!</definedName>
    <definedName name="SANPHAM" localSheetId="5">#REF!</definedName>
    <definedName name="SANPHAM" localSheetId="2">#REF!</definedName>
    <definedName name="SANPHAM" localSheetId="1">#REF!</definedName>
    <definedName name="SANPHAM" localSheetId="4">#REF!</definedName>
    <definedName name="SANPHAM">#REF!</definedName>
    <definedName name="sâs" localSheetId="6" hidden="1">{"'Sheet1'!$L$16"}</definedName>
    <definedName name="sâs" localSheetId="5" hidden="1">{"'Sheet1'!$L$16"}</definedName>
    <definedName name="sâs" localSheetId="2" hidden="1">{"'Sheet1'!$L$16"}</definedName>
    <definedName name="sâs" localSheetId="1" hidden="1">{"'Sheet1'!$L$16"}</definedName>
    <definedName name="sâs" localSheetId="3" hidden="1">{"'Sheet1'!$L$16"}</definedName>
    <definedName name="sâs" hidden="1">{"'Sheet1'!$L$16"}</definedName>
    <definedName name="saSAs"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 localSheetId="1">#REF!</definedName>
    <definedName name="saSAsÁ" localSheetId="3">#REF!</definedName>
    <definedName name="saSAsÁ">#REF!</definedName>
    <definedName name="SAsaSAsAS" localSheetId="6" hidden="1">{#N/A,#N/A,FALSE,"강교";#N/A,#N/A,FALSE,"한전";#N/A,#N/A,FALSE,"중방";#N/A,#N/A,FALSE,"회소"}</definedName>
    <definedName name="SAsaSAsAS" localSheetId="2" hidden="1">{#N/A,#N/A,FALSE,"강교";#N/A,#N/A,FALSE,"한전";#N/A,#N/A,FALSE,"중방";#N/A,#N/A,FALSE,"회소"}</definedName>
    <definedName name="SAsaSAsAS" localSheetId="1" hidden="1">{#N/A,#N/A,FALSE,"강교";#N/A,#N/A,FALSE,"한전";#N/A,#N/A,FALSE,"중방";#N/A,#N/A,FALSE,"회소"}</definedName>
    <definedName name="SAsaSAsAS" hidden="1">{#N/A,#N/A,FALSE,"강교";#N/A,#N/A,FALSE,"한전";#N/A,#N/A,FALSE,"중방";#N/A,#N/A,FALSE,"회소"}</definedName>
    <definedName name="satt" localSheetId="1">#REF!</definedName>
    <definedName name="satt">#REF!</definedName>
    <definedName name="SB">#REF!</definedName>
    <definedName name="SBEND" localSheetId="1">#REF!</definedName>
    <definedName name="SBEND">#REF!</definedName>
    <definedName name="SBLANK" localSheetId="1">#REF!</definedName>
    <definedName name="SBLANK">#REF!</definedName>
    <definedName name="sbv" localSheetId="0">#REF!</definedName>
    <definedName name="sbv" localSheetId="5">#REF!</definedName>
    <definedName name="sbv" localSheetId="2">#REF!</definedName>
    <definedName name="sbv" localSheetId="1">#REF!</definedName>
    <definedName name="sbv" localSheetId="4">#REF!</definedName>
    <definedName name="sbv">#REF!</definedName>
    <definedName name="SC_PIERC" localSheetId="1">#REF!</definedName>
    <definedName name="SC_PIERC">#REF!</definedName>
    <definedName name="scas" hidden="1">#REF!</definedName>
    <definedName name="SCCR" localSheetId="0">#REF!</definedName>
    <definedName name="SCCR" localSheetId="5">#REF!</definedName>
    <definedName name="SCCR" localSheetId="2">#REF!</definedName>
    <definedName name="SCCR" localSheetId="1">#REF!</definedName>
    <definedName name="SCCR" localSheetId="4">#REF!</definedName>
    <definedName name="SCCR">#REF!</definedName>
    <definedName name="SCDT" localSheetId="0">#REF!</definedName>
    <definedName name="SCDT" localSheetId="5">#REF!</definedName>
    <definedName name="SCDT" localSheetId="2">#REF!</definedName>
    <definedName name="SCDT" localSheetId="1">#REF!</definedName>
    <definedName name="SCDT" localSheetId="4">#REF!</definedName>
    <definedName name="SCDT">#REF!</definedName>
    <definedName name="SCementS" localSheetId="1">#REF!</definedName>
    <definedName name="SCementS">#REF!</definedName>
    <definedName name="SCH" localSheetId="0">#REF!</definedName>
    <definedName name="SCH" localSheetId="5">#REF!</definedName>
    <definedName name="SCH" localSheetId="2">#REF!</definedName>
    <definedName name="SCH" localSheetId="1">#REF!</definedName>
    <definedName name="SCH" localSheetId="4">#REF!</definedName>
    <definedName name="SCH">#REF!</definedName>
    <definedName name="SCINIC" localSheetId="6" hidden="1">{#N/A,#N/A,FALSE,"단축1";#N/A,#N/A,FALSE,"단축2";#N/A,#N/A,FALSE,"단축3";#N/A,#N/A,FALSE,"장축";#N/A,#N/A,FALSE,"4WD"}</definedName>
    <definedName name="SCINIC" localSheetId="2" hidden="1">{#N/A,#N/A,FALSE,"단축1";#N/A,#N/A,FALSE,"단축2";#N/A,#N/A,FALSE,"단축3";#N/A,#N/A,FALSE,"장축";#N/A,#N/A,FALSE,"4WD"}</definedName>
    <definedName name="SCINIC" localSheetId="1" hidden="1">{#N/A,#N/A,FALSE,"단축1";#N/A,#N/A,FALSE,"단축2";#N/A,#N/A,FALSE,"단축3";#N/A,#N/A,FALSE,"장축";#N/A,#N/A,FALSE,"4WD"}</definedName>
    <definedName name="SCINIC" hidden="1">{#N/A,#N/A,FALSE,"단축1";#N/A,#N/A,FALSE,"단축2";#N/A,#N/A,FALSE,"단축3";#N/A,#N/A,FALSE,"장축";#N/A,#N/A,FALSE,"4WD"}</definedName>
    <definedName name="SClinkerS" localSheetId="1">#REF!</definedName>
    <definedName name="SClinkerS">#REF!</definedName>
    <definedName name="scr">#REF!</definedName>
    <definedName name="scrapcost" localSheetId="1">#REF!</definedName>
    <definedName name="scrapcost">#REF!</definedName>
    <definedName name="scrapprice" localSheetId="1">#REF!</definedName>
    <definedName name="scrapprice">#REF!</definedName>
    <definedName name="SCRAP단가" localSheetId="1">#REF!</definedName>
    <definedName name="SCRAP단가">#REF!</definedName>
    <definedName name="scsfwafw" localSheetId="6" hidden="1">{"'Sheet1'!$L$16"}</definedName>
    <definedName name="scsfwafw" localSheetId="2" hidden="1">{"'Sheet1'!$L$16"}</definedName>
    <definedName name="scsfwafw" localSheetId="1" hidden="1">{"'Sheet1'!$L$16"}</definedName>
    <definedName name="scsfwafw" localSheetId="3" hidden="1">{"'Sheet1'!$L$16"}</definedName>
    <definedName name="scsfwafw" hidden="1">{"'Sheet1'!$L$16"}</definedName>
    <definedName name="SCT">#REF!</definedName>
    <definedName name="SCT_BKTC" localSheetId="0">#REF!</definedName>
    <definedName name="SCT_BKTC" localSheetId="5">#REF!</definedName>
    <definedName name="SCT_BKTC" localSheetId="2">#REF!</definedName>
    <definedName name="SCT_BKTC" localSheetId="1">#REF!</definedName>
    <definedName name="SCT_BKTC" localSheetId="4">#REF!</definedName>
    <definedName name="SCT_BKTC">#REF!</definedName>
    <definedName name="sd" localSheetId="6">#N/A</definedName>
    <definedName name="sd" localSheetId="2">#N/A</definedName>
    <definedName name="sd" localSheetId="1">_a1O,_a2O,_a3O</definedName>
    <definedName name="sd">_a1O,_a2O,_a3O</definedName>
    <definedName name="sd1p" localSheetId="1">#REF!</definedName>
    <definedName name="sd1p">#REF!</definedName>
    <definedName name="sd3p" localSheetId="1">#REF!</definedName>
    <definedName name="sd3p">#REF!</definedName>
    <definedName name="sda" hidden="1">#REF!</definedName>
    <definedName name="sdada" localSheetId="6" hidden="1">{"'Sheet1'!$L$16"}</definedName>
    <definedName name="sdada" localSheetId="2" hidden="1">{"'Sheet1'!$L$16"}</definedName>
    <definedName name="sdada" localSheetId="1" hidden="1">{"'Sheet1'!$L$16"}</definedName>
    <definedName name="sdada" hidden="1">{"'Sheet1'!$L$16"}</definedName>
    <definedName name="sdadsafdsf" localSheetId="1" hidden="1">#REF!</definedName>
    <definedName name="sdadsafdsf" hidden="1">#REF!</definedName>
    <definedName name="sdbf" hidden="1">#REF!</definedName>
    <definedName name="sdcsd" localSheetId="6" hidden="1">{"'Sheet1'!$L$16"}</definedName>
    <definedName name="sdcsd" localSheetId="2" hidden="1">{"'Sheet1'!$L$16"}</definedName>
    <definedName name="sdcsd" localSheetId="1" hidden="1">{"'Sheet1'!$L$16"}</definedName>
    <definedName name="sdcsd" hidden="1">{"'Sheet1'!$L$16"}</definedName>
    <definedName name="sdf" localSheetId="1">#REF!</definedName>
    <definedName name="sdf">#REF!</definedName>
    <definedName name="sdfdfsd" hidden="1">#REF!</definedName>
    <definedName name="sdfdhhryru">#REF!</definedName>
    <definedName name="SDFL" localSheetId="6" hidden="1">{#N/A,#N/A,FALSE,"단축1";#N/A,#N/A,FALSE,"단축2";#N/A,#N/A,FALSE,"단축3";#N/A,#N/A,FALSE,"장축";#N/A,#N/A,FALSE,"4WD"}</definedName>
    <definedName name="SDFL" localSheetId="2" hidden="1">{#N/A,#N/A,FALSE,"단축1";#N/A,#N/A,FALSE,"단축2";#N/A,#N/A,FALSE,"단축3";#N/A,#N/A,FALSE,"장축";#N/A,#N/A,FALSE,"4WD"}</definedName>
    <definedName name="SDFL" localSheetId="1" hidden="1">{#N/A,#N/A,FALSE,"단축1";#N/A,#N/A,FALSE,"단축2";#N/A,#N/A,FALSE,"단축3";#N/A,#N/A,FALSE,"장축";#N/A,#N/A,FALSE,"4WD"}</definedName>
    <definedName name="SDFL" hidden="1">{#N/A,#N/A,FALSE,"단축1";#N/A,#N/A,FALSE,"단축2";#N/A,#N/A,FALSE,"단축3";#N/A,#N/A,FALSE,"장축";#N/A,#N/A,FALSE,"4WD"}</definedName>
    <definedName name="SDFLL" localSheetId="6" hidden="1">{#N/A,#N/A,FALSE,"단축1";#N/A,#N/A,FALSE,"단축2";#N/A,#N/A,FALSE,"단축3";#N/A,#N/A,FALSE,"장축";#N/A,#N/A,FALSE,"4WD"}</definedName>
    <definedName name="SDFLL" localSheetId="2" hidden="1">{#N/A,#N/A,FALSE,"단축1";#N/A,#N/A,FALSE,"단축2";#N/A,#N/A,FALSE,"단축3";#N/A,#N/A,FALSE,"장축";#N/A,#N/A,FALSE,"4WD"}</definedName>
    <definedName name="SDFLL" localSheetId="1" hidden="1">{#N/A,#N/A,FALSE,"단축1";#N/A,#N/A,FALSE,"단축2";#N/A,#N/A,FALSE,"단축3";#N/A,#N/A,FALSE,"장축";#N/A,#N/A,FALSE,"4WD"}</definedName>
    <definedName name="SDFLL" hidden="1">{#N/A,#N/A,FALSE,"단축1";#N/A,#N/A,FALSE,"단축2";#N/A,#N/A,FALSE,"단축3";#N/A,#N/A,FALSE,"장축";#N/A,#N/A,FALSE,"4WD"}</definedName>
    <definedName name="SDFLLLLLL" localSheetId="6" hidden="1">{#N/A,#N/A,FALSE,"단축1";#N/A,#N/A,FALSE,"단축2";#N/A,#N/A,FALSE,"단축3";#N/A,#N/A,FALSE,"장축";#N/A,#N/A,FALSE,"4WD"}</definedName>
    <definedName name="SDFLLLLLL" localSheetId="2" hidden="1">{#N/A,#N/A,FALSE,"단축1";#N/A,#N/A,FALSE,"단축2";#N/A,#N/A,FALSE,"단축3";#N/A,#N/A,FALSE,"장축";#N/A,#N/A,FALSE,"4WD"}</definedName>
    <definedName name="SDFLLLLLL" localSheetId="1" hidden="1">{#N/A,#N/A,FALSE,"단축1";#N/A,#N/A,FALSE,"단축2";#N/A,#N/A,FALSE,"단축3";#N/A,#N/A,FALSE,"장축";#N/A,#N/A,FALSE,"4WD"}</definedName>
    <definedName name="SDFLLLLLL" hidden="1">{#N/A,#N/A,FALSE,"단축1";#N/A,#N/A,FALSE,"단축2";#N/A,#N/A,FALSE,"단축3";#N/A,#N/A,FALSE,"장축";#N/A,#N/A,FALSE,"4WD"}</definedName>
    <definedName name="SDFLLSD" localSheetId="6" hidden="1">{#N/A,#N/A,FALSE,"단축1";#N/A,#N/A,FALSE,"단축2";#N/A,#N/A,FALSE,"단축3";#N/A,#N/A,FALSE,"장축";#N/A,#N/A,FALSE,"4WD"}</definedName>
    <definedName name="SDFLLSD" localSheetId="2" hidden="1">{#N/A,#N/A,FALSE,"단축1";#N/A,#N/A,FALSE,"단축2";#N/A,#N/A,FALSE,"단축3";#N/A,#N/A,FALSE,"장축";#N/A,#N/A,FALSE,"4WD"}</definedName>
    <definedName name="SDFLLSD" localSheetId="1" hidden="1">{#N/A,#N/A,FALSE,"단축1";#N/A,#N/A,FALSE,"단축2";#N/A,#N/A,FALSE,"단축3";#N/A,#N/A,FALSE,"장축";#N/A,#N/A,FALSE,"4WD"}</definedName>
    <definedName name="SDFLLSD" hidden="1">{#N/A,#N/A,FALSE,"단축1";#N/A,#N/A,FALSE,"단축2";#N/A,#N/A,FALSE,"단축3";#N/A,#N/A,FALSE,"장축";#N/A,#N/A,FALSE,"4WD"}</definedName>
    <definedName name="SDFSD" localSheetId="6" hidden="1">{"'Sheet1'!$L$16"}</definedName>
    <definedName name="SDFSD" localSheetId="2" hidden="1">{"'Sheet1'!$L$16"}</definedName>
    <definedName name="SDFSD" localSheetId="1" hidden="1">{"'Sheet1'!$L$16"}</definedName>
    <definedName name="SDFSD" hidden="1">{"'Sheet1'!$L$16"}</definedName>
    <definedName name="SDFSDAF" localSheetId="6" hidden="1">{#N/A,#N/A,FALSE,"단축1";#N/A,#N/A,FALSE,"단축2";#N/A,#N/A,FALSE,"단축3";#N/A,#N/A,FALSE,"장축";#N/A,#N/A,FALSE,"4WD"}</definedName>
    <definedName name="SDFSDAF" localSheetId="2" hidden="1">{#N/A,#N/A,FALSE,"단축1";#N/A,#N/A,FALSE,"단축2";#N/A,#N/A,FALSE,"단축3";#N/A,#N/A,FALSE,"장축";#N/A,#N/A,FALSE,"4WD"}</definedName>
    <definedName name="SDFSDAF" localSheetId="1" hidden="1">{#N/A,#N/A,FALSE,"단축1";#N/A,#N/A,FALSE,"단축2";#N/A,#N/A,FALSE,"단축3";#N/A,#N/A,FALSE,"장축";#N/A,#N/A,FALSE,"4WD"}</definedName>
    <definedName name="SDFSDAF" hidden="1">{#N/A,#N/A,FALSE,"단축1";#N/A,#N/A,FALSE,"단축2";#N/A,#N/A,FALSE,"단축3";#N/A,#N/A,FALSE,"장축";#N/A,#N/A,FALSE,"4WD"}</definedName>
    <definedName name="sdfsdfsd">#REF!</definedName>
    <definedName name="sdfsfdsfg" hidden="1">#REF!</definedName>
    <definedName name="sdfsfsdgdfgh" localSheetId="1" hidden="1">#REF!</definedName>
    <definedName name="sdfsfsdgdfgh" hidden="1">#REF!</definedName>
    <definedName name="sdga" hidden="1">#REF!</definedName>
    <definedName name="SDMONG" localSheetId="0">#REF!</definedName>
    <definedName name="SDMONG" localSheetId="5">#REF!</definedName>
    <definedName name="SDMONG" localSheetId="2">#REF!</definedName>
    <definedName name="SDMONG" localSheetId="1">#REF!</definedName>
    <definedName name="SDMONG" localSheetId="4">#REF!</definedName>
    <definedName name="SDMONG">#REF!</definedName>
    <definedName name="sdo">#REF!</definedName>
    <definedName name="SDRAW" localSheetId="1">#REF!</definedName>
    <definedName name="SDRAW">#REF!</definedName>
    <definedName name="sdsafsdfdsgfdgdf" hidden="1">#REF!</definedName>
    <definedName name="sdsbgn" localSheetId="2">#REF!,#REF!,#REF!,#REF!,#REF!</definedName>
    <definedName name="sdsbgn" localSheetId="1">#REF!,#REF!,#REF!,#REF!,#REF!</definedName>
    <definedName name="sdsbgn">#REF!,#REF!,#REF!,#REF!,#REF!</definedName>
    <definedName name="sdsds" localSheetId="2">#REF!</definedName>
    <definedName name="sdsds" localSheetId="1">#REF!</definedName>
    <definedName name="sdsds" localSheetId="3">#REF!</definedName>
    <definedName name="sdsds">#REF!</definedName>
    <definedName name="sdsdsadsa" localSheetId="2" hidden="1">#REF!</definedName>
    <definedName name="sdsdsadsa" localSheetId="1" hidden="1">#REF!</definedName>
    <definedName name="sdsdsadsa" hidden="1">#REF!</definedName>
    <definedName name="sdsgfdytfjghkjlj">#REF!</definedName>
    <definedName name="sdtsrtser" localSheetId="2" hidden="1">#REF!</definedName>
    <definedName name="sdtsrtser" localSheetId="1" hidden="1">#REF!</definedName>
    <definedName name="sdtsrtser" hidden="1">#REF!</definedName>
    <definedName name="SEDI" localSheetId="6">#REF!</definedName>
    <definedName name="SEDI" localSheetId="0">#REF!</definedName>
    <definedName name="SEDI" localSheetId="5">#REF!</definedName>
    <definedName name="SEDI" localSheetId="2">#REF!</definedName>
    <definedName name="SEDI" localSheetId="1">#REF!</definedName>
    <definedName name="SEDI" localSheetId="4">#REF!</definedName>
    <definedName name="SEDI">#REF!</definedName>
    <definedName name="sencount" hidden="1">2</definedName>
    <definedName name="SEQ" localSheetId="1">#REF!</definedName>
    <definedName name="SEQ">#REF!</definedName>
    <definedName name="SES" hidden="1">#REF!</definedName>
    <definedName name="sfdgvwd" hidden="1">#REF!</definedName>
    <definedName name="sfdseftdfgfhj" localSheetId="6" hidden="1">{#N/A,#N/A,FALSE,"단축1";#N/A,#N/A,FALSE,"단축2";#N/A,#N/A,FALSE,"단축3";#N/A,#N/A,FALSE,"장축";#N/A,#N/A,FALSE,"4WD"}</definedName>
    <definedName name="sfdseftdfgfhj" localSheetId="2" hidden="1">{#N/A,#N/A,FALSE,"단축1";#N/A,#N/A,FALSE,"단축2";#N/A,#N/A,FALSE,"단축3";#N/A,#N/A,FALSE,"장축";#N/A,#N/A,FALSE,"4WD"}</definedName>
    <definedName name="sfdseftdfgfhj" localSheetId="1" hidden="1">{#N/A,#N/A,FALSE,"단축1";#N/A,#N/A,FALSE,"단축2";#N/A,#N/A,FALSE,"단축3";#N/A,#N/A,FALSE,"장축";#N/A,#N/A,FALSE,"4WD"}</definedName>
    <definedName name="sfdseftdfgfhj" hidden="1">{#N/A,#N/A,FALSE,"단축1";#N/A,#N/A,FALSE,"단축2";#N/A,#N/A,FALSE,"단축3";#N/A,#N/A,FALSE,"장축";#N/A,#N/A,FALSE,"4WD"}</definedName>
    <definedName name="SFFF" hidden="1">#REF!</definedName>
    <definedName name="SFG" localSheetId="6" hidden="1">{#N/A,#N/A,FALSE,"단축1";#N/A,#N/A,FALSE,"단축2";#N/A,#N/A,FALSE,"단축3";#N/A,#N/A,FALSE,"장축";#N/A,#N/A,FALSE,"4WD"}</definedName>
    <definedName name="SFG" localSheetId="2" hidden="1">{#N/A,#N/A,FALSE,"단축1";#N/A,#N/A,FALSE,"단축2";#N/A,#N/A,FALSE,"단축3";#N/A,#N/A,FALSE,"장축";#N/A,#N/A,FALSE,"4WD"}</definedName>
    <definedName name="SFG" localSheetId="1" hidden="1">{#N/A,#N/A,FALSE,"단축1";#N/A,#N/A,FALSE,"단축2";#N/A,#N/A,FALSE,"단축3";#N/A,#N/A,FALSE,"장축";#N/A,#N/A,FALSE,"4WD"}</definedName>
    <definedName name="SFG" hidden="1">{#N/A,#N/A,FALSE,"단축1";#N/A,#N/A,FALSE,"단축2";#N/A,#N/A,FALSE,"단축3";#N/A,#N/A,FALSE,"장축";#N/A,#N/A,FALSE,"4WD"}</definedName>
    <definedName name="sfhfgjghk">#REF!</definedName>
    <definedName name="SFL" localSheetId="1">#REF!</definedName>
    <definedName name="SFL">#REF!</definedName>
    <definedName name="SFORM" localSheetId="1">#REF!</definedName>
    <definedName name="SFORM">#REF!</definedName>
    <definedName name="SFSFAFSDFD" localSheetId="1" hidden="1">#REF!</definedName>
    <definedName name="SFSFAFSDFD" hidden="1">#REF!</definedName>
    <definedName name="SFSFSF" localSheetId="6" hidden="1">{#N/A,#N/A,FALSE,"단축1";#N/A,#N/A,FALSE,"단축2";#N/A,#N/A,FALSE,"단축3";#N/A,#N/A,FALSE,"장축";#N/A,#N/A,FALSE,"4WD"}</definedName>
    <definedName name="SFSFSF" localSheetId="2" hidden="1">{#N/A,#N/A,FALSE,"단축1";#N/A,#N/A,FALSE,"단축2";#N/A,#N/A,FALSE,"단축3";#N/A,#N/A,FALSE,"장축";#N/A,#N/A,FALSE,"4WD"}</definedName>
    <definedName name="SFSFSF" localSheetId="1" hidden="1">{#N/A,#N/A,FALSE,"단축1";#N/A,#N/A,FALSE,"단축2";#N/A,#N/A,FALSE,"단축3";#N/A,#N/A,FALSE,"장축";#N/A,#N/A,FALSE,"4WD"}</definedName>
    <definedName name="SFSFSF" hidden="1">{#N/A,#N/A,FALSE,"단축1";#N/A,#N/A,FALSE,"단축2";#N/A,#N/A,FALSE,"단축3";#N/A,#N/A,FALSE,"장축";#N/A,#N/A,FALSE,"4WD"}</definedName>
    <definedName name="sfvasdv" hidden="1">#REF!</definedName>
    <definedName name="sfwfw" localSheetId="6" hidden="1">{#N/A,#N/A,FALSE,"인원";#N/A,#N/A,FALSE,"비용2";#N/A,#N/A,FALSE,"비용1";#N/A,#N/A,FALSE,"비용";#N/A,#N/A,FALSE,"보증2";#N/A,#N/A,FALSE,"보증1";#N/A,#N/A,FALSE,"보증";#N/A,#N/A,FALSE,"손익1";#N/A,#N/A,FALSE,"손익";#N/A,#N/A,FALSE,"부서별매출";#N/A,#N/A,FALSE,"매출"}</definedName>
    <definedName name="sfwfw" localSheetId="2" hidden="1">{#N/A,#N/A,FALSE,"인원";#N/A,#N/A,FALSE,"비용2";#N/A,#N/A,FALSE,"비용1";#N/A,#N/A,FALSE,"비용";#N/A,#N/A,FALSE,"보증2";#N/A,#N/A,FALSE,"보증1";#N/A,#N/A,FALSE,"보증";#N/A,#N/A,FALSE,"손익1";#N/A,#N/A,FALSE,"손익";#N/A,#N/A,FALSE,"부서별매출";#N/A,#N/A,FALSE,"매출"}</definedName>
    <definedName name="sfwfw" localSheetId="1" hidden="1">{#N/A,#N/A,FALSE,"인원";#N/A,#N/A,FALSE,"비용2";#N/A,#N/A,FALSE,"비용1";#N/A,#N/A,FALSE,"비용";#N/A,#N/A,FALSE,"보증2";#N/A,#N/A,FALSE,"보증1";#N/A,#N/A,FALSE,"보증";#N/A,#N/A,FALSE,"손익1";#N/A,#N/A,FALSE,"손익";#N/A,#N/A,FALSE,"부서별매출";#N/A,#N/A,FALSE,"매출"}</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localSheetId="6" hidden="1">{"'Sheet1'!$L$16"}</definedName>
    <definedName name="sgsdg" localSheetId="2" hidden="1">{"'Sheet1'!$L$16"}</definedName>
    <definedName name="sgsdg" localSheetId="1" hidden="1">{"'Sheet1'!$L$16"}</definedName>
    <definedName name="sgsdg" localSheetId="3" hidden="1">{"'Sheet1'!$L$16"}</definedName>
    <definedName name="sgsdg" hidden="1">{"'Sheet1'!$L$16"}</definedName>
    <definedName name="SH">#REF!</definedName>
    <definedName name="SHALL" localSheetId="1">#REF!</definedName>
    <definedName name="SHALL">#REF!</definedName>
    <definedName name="SHDGC" localSheetId="1">#REF!</definedName>
    <definedName name="SHDGC">#REF!</definedName>
    <definedName name="SHDGD" localSheetId="1">#REF!</definedName>
    <definedName name="SHDGD">#REF!</definedName>
    <definedName name="SHẾ1">#REF!</definedName>
    <definedName name="Sheet1" localSheetId="0">#REF!</definedName>
    <definedName name="Sheet1" localSheetId="5">#REF!</definedName>
    <definedName name="Sheet1" localSheetId="2">#REF!</definedName>
    <definedName name="Sheet1" localSheetId="1">#REF!</definedName>
    <definedName name="Sheet1" localSheetId="4">#REF!</definedName>
    <definedName name="Sheet1">#REF!</definedName>
    <definedName name="SHEET2" localSheetId="6" hidden="1">{#N/A,#N/A,FALSE,"단축1";#N/A,#N/A,FALSE,"단축2";#N/A,#N/A,FALSE,"단축3";#N/A,#N/A,FALSE,"장축";#N/A,#N/A,FALSE,"4WD"}</definedName>
    <definedName name="SHEET2" localSheetId="2" hidden="1">{#N/A,#N/A,FALSE,"단축1";#N/A,#N/A,FALSE,"단축2";#N/A,#N/A,FALSE,"단축3";#N/A,#N/A,FALSE,"장축";#N/A,#N/A,FALSE,"4WD"}</definedName>
    <definedName name="SHEET2" localSheetId="1" hidden="1">{#N/A,#N/A,FALSE,"단축1";#N/A,#N/A,FALSE,"단축2";#N/A,#N/A,FALSE,"단축3";#N/A,#N/A,FALSE,"장축";#N/A,#N/A,FALSE,"4WD"}</definedName>
    <definedName name="SHEET2" hidden="1">{#N/A,#N/A,FALSE,"단축1";#N/A,#N/A,FALSE,"단축2";#N/A,#N/A,FALSE,"단축3";#N/A,#N/A,FALSE,"장축";#N/A,#N/A,FALSE,"4WD"}</definedName>
    <definedName name="Sheûet" localSheetId="6" hidden="1">{"'Sheet1'!$L$16"}</definedName>
    <definedName name="Sheûet" localSheetId="5" hidden="1">{"'Sheet1'!$L$16"}</definedName>
    <definedName name="Sheûet" localSheetId="2" hidden="1">{"'Sheet1'!$L$16"}</definedName>
    <definedName name="Sheûet" localSheetId="1" hidden="1">{"'Sheet1'!$L$16"}</definedName>
    <definedName name="Sheûet" localSheetId="3" hidden="1">{"'Sheet1'!$L$16"}</definedName>
    <definedName name="Sheûet" hidden="1">{"'Sheet1'!$L$16"}</definedName>
    <definedName name="Sheûet_1" localSheetId="6" hidden="1">{"'Sheet1'!$L$16"}</definedName>
    <definedName name="Sheûet_1" localSheetId="5" hidden="1">{"'Sheet1'!$L$16"}</definedName>
    <definedName name="Sheûet_1" localSheetId="2" hidden="1">{"'Sheet1'!$L$16"}</definedName>
    <definedName name="Sheûet_1" localSheetId="1" hidden="1">{"'Sheet1'!$L$16"}</definedName>
    <definedName name="Sheûet_1" localSheetId="3" hidden="1">{"'Sheet1'!$L$16"}</definedName>
    <definedName name="Sheûet_1" hidden="1">{"'Sheet1'!$L$16"}</definedName>
    <definedName name="SHI" localSheetId="6" hidden="1">{#N/A,#N/A,FALSE,"단축1";#N/A,#N/A,FALSE,"단축2";#N/A,#N/A,FALSE,"단축3";#N/A,#N/A,FALSE,"장축";#N/A,#N/A,FALSE,"4WD"}</definedName>
    <definedName name="SHI" localSheetId="2" hidden="1">{#N/A,#N/A,FALSE,"단축1";#N/A,#N/A,FALSE,"단축2";#N/A,#N/A,FALSE,"단축3";#N/A,#N/A,FALSE,"장축";#N/A,#N/A,FALSE,"4WD"}</definedName>
    <definedName name="SHI" localSheetId="1" hidden="1">{#N/A,#N/A,FALSE,"단축1";#N/A,#N/A,FALSE,"단축2";#N/A,#N/A,FALSE,"단축3";#N/A,#N/A,FALSE,"장축";#N/A,#N/A,FALSE,"4WD"}</definedName>
    <definedName name="SHI" hidden="1">{#N/A,#N/A,FALSE,"단축1";#N/A,#N/A,FALSE,"단축2";#N/A,#N/A,FALSE,"단축3";#N/A,#N/A,FALSE,"장축";#N/A,#N/A,FALSE,"4WD"}</definedName>
    <definedName name="sho">#REF!</definedName>
    <definedName name="SHPC" localSheetId="1">#REF!</definedName>
    <definedName name="SHPC">#REF!</definedName>
    <definedName name="SHPD" localSheetId="1">#REF!</definedName>
    <definedName name="SHPD">#REF!</definedName>
    <definedName name="SHRG공정" localSheetId="1">#REF!</definedName>
    <definedName name="SHRG공정">#REF!</definedName>
    <definedName name="sht" localSheetId="1">#REF!</definedName>
    <definedName name="sht">#REF!</definedName>
    <definedName name="sht1p" localSheetId="1">#REF!</definedName>
    <definedName name="sht1p">#REF!</definedName>
    <definedName name="sht3p" localSheetId="1">#REF!</definedName>
    <definedName name="sht3p">#REF!</definedName>
    <definedName name="SIDE" localSheetId="6" hidden="1">{#N/A,#N/A,FALSE,"단축1";#N/A,#N/A,FALSE,"단축2";#N/A,#N/A,FALSE,"단축3";#N/A,#N/A,FALSE,"장축";#N/A,#N/A,FALSE,"4WD"}</definedName>
    <definedName name="SIDE" localSheetId="2" hidden="1">{#N/A,#N/A,FALSE,"단축1";#N/A,#N/A,FALSE,"단축2";#N/A,#N/A,FALSE,"단축3";#N/A,#N/A,FALSE,"장축";#N/A,#N/A,FALSE,"4WD"}</definedName>
    <definedName name="SIDE" localSheetId="1" hidden="1">{#N/A,#N/A,FALSE,"단축1";#N/A,#N/A,FALSE,"단축2";#N/A,#N/A,FALSE,"단축3";#N/A,#N/A,FALSE,"장축";#N/A,#N/A,FALSE,"4WD"}</definedName>
    <definedName name="SIDE" hidden="1">{#N/A,#N/A,FALSE,"단축1";#N/A,#N/A,FALSE,"단축2";#N/A,#N/A,FALSE,"단축3";#N/A,#N/A,FALSE,"장축";#N/A,#N/A,FALSE,"4WD"}</definedName>
    <definedName name="sieucao" localSheetId="1">#REF!</definedName>
    <definedName name="sieucao">#REF!</definedName>
    <definedName name="SIMUL" localSheetId="1">#REF!</definedName>
    <definedName name="SIMUL">#REF!</definedName>
    <definedName name="Singleta" localSheetId="6" hidden="1">{#N/A,#N/A,FALSE,"강교";#N/A,#N/A,FALSE,"한전";#N/A,#N/A,FALSE,"중방";#N/A,#N/A,FALSE,"회소"}</definedName>
    <definedName name="Singleta" localSheetId="0" hidden="1">{#N/A,#N/A,FALSE,"강교";#N/A,#N/A,FALSE,"한전";#N/A,#N/A,FALSE,"중방";#N/A,#N/A,FALSE,"회소"}</definedName>
    <definedName name="Singleta" localSheetId="5" hidden="1">{#N/A,#N/A,FALSE,"강교";#N/A,#N/A,FALSE,"한전";#N/A,#N/A,FALSE,"중방";#N/A,#N/A,FALSE,"회소"}</definedName>
    <definedName name="Singleta" localSheetId="2" hidden="1">{#N/A,#N/A,FALSE,"강교";#N/A,#N/A,FALSE,"한전";#N/A,#N/A,FALSE,"중방";#N/A,#N/A,FALSE,"회소"}</definedName>
    <definedName name="Singleta" localSheetId="1" hidden="1">{#N/A,#N/A,FALSE,"강교";#N/A,#N/A,FALSE,"한전";#N/A,#N/A,FALSE,"중방";#N/A,#N/A,FALSE,"회소"}</definedName>
    <definedName name="Singleta" localSheetId="3" hidden="1">{#N/A,#N/A,FALSE,"강교";#N/A,#N/A,FALSE,"한전";#N/A,#N/A,FALSE,"중방";#N/A,#N/A,FALSE,"회소"}</definedName>
    <definedName name="Singleta" localSheetId="4" hidden="1">{#N/A,#N/A,FALSE,"강교";#N/A,#N/A,FALSE,"한전";#N/A,#N/A,FALSE,"중방";#N/A,#N/A,FALSE,"회소"}</definedName>
    <definedName name="Singleta" hidden="1">{#N/A,#N/A,FALSE,"강교";#N/A,#N/A,FALSE,"한전";#N/A,#N/A,FALSE,"중방";#N/A,#N/A,FALSE,"회소"}</definedName>
    <definedName name="Singletan" localSheetId="6" hidden="1">{#N/A,#N/A,FALSE,"강교";#N/A,#N/A,FALSE,"한전";#N/A,#N/A,FALSE,"중방";#N/A,#N/A,FALSE,"회소"}</definedName>
    <definedName name="Singletan" localSheetId="0" hidden="1">{#N/A,#N/A,FALSE,"강교";#N/A,#N/A,FALSE,"한전";#N/A,#N/A,FALSE,"중방";#N/A,#N/A,FALSE,"회소"}</definedName>
    <definedName name="Singletan" localSheetId="5" hidden="1">{#N/A,#N/A,FALSE,"강교";#N/A,#N/A,FALSE,"한전";#N/A,#N/A,FALSE,"중방";#N/A,#N/A,FALSE,"회소"}</definedName>
    <definedName name="Singletan" localSheetId="2" hidden="1">{#N/A,#N/A,FALSE,"강교";#N/A,#N/A,FALSE,"한전";#N/A,#N/A,FALSE,"중방";#N/A,#N/A,FALSE,"회소"}</definedName>
    <definedName name="Singletan" localSheetId="1" hidden="1">{#N/A,#N/A,FALSE,"강교";#N/A,#N/A,FALSE,"한전";#N/A,#N/A,FALSE,"중방";#N/A,#N/A,FALSE,"회소"}</definedName>
    <definedName name="Singletan" localSheetId="3" hidden="1">{#N/A,#N/A,FALSE,"강교";#N/A,#N/A,FALSE,"한전";#N/A,#N/A,FALSE,"중방";#N/A,#N/A,FALSE,"회소"}</definedName>
    <definedName name="Singletan" localSheetId="4" hidden="1">{#N/A,#N/A,FALSE,"강교";#N/A,#N/A,FALSE,"한전";#N/A,#N/A,FALSE,"중방";#N/A,#N/A,FALSE,"회소"}</definedName>
    <definedName name="Singletan" hidden="1">{#N/A,#N/A,FALSE,"강교";#N/A,#N/A,FALSE,"한전";#N/A,#N/A,FALSE,"중방";#N/A,#N/A,FALSE,"회소"}</definedName>
    <definedName name="Site" localSheetId="6" hidden="1">{#N/A,#N/A,FALSE,"단축1";#N/A,#N/A,FALSE,"단축2";#N/A,#N/A,FALSE,"단축3";#N/A,#N/A,FALSE,"장축";#N/A,#N/A,FALSE,"4WD"}</definedName>
    <definedName name="Site" localSheetId="2" hidden="1">{#N/A,#N/A,FALSE,"단축1";#N/A,#N/A,FALSE,"단축2";#N/A,#N/A,FALSE,"단축3";#N/A,#N/A,FALSE,"장축";#N/A,#N/A,FALSE,"4WD"}</definedName>
    <definedName name="Site" localSheetId="1" hidden="1">{#N/A,#N/A,FALSE,"단축1";#N/A,#N/A,FALSE,"단축2";#N/A,#N/A,FALSE,"단축3";#N/A,#N/A,FALSE,"장축";#N/A,#N/A,FALSE,"4WD"}</definedName>
    <definedName name="Site" hidden="1">{#N/A,#N/A,FALSE,"단축1";#N/A,#N/A,FALSE,"단축2";#N/A,#N/A,FALSE,"단축3";#N/A,#N/A,FALSE,"장축";#N/A,#N/A,FALSE,"4WD"}</definedName>
    <definedName name="SIZE" localSheetId="6">#REF!</definedName>
    <definedName name="SIZE" localSheetId="0">#REF!</definedName>
    <definedName name="SIZE" localSheetId="5">#REF!</definedName>
    <definedName name="SIZE" localSheetId="2">#REF!</definedName>
    <definedName name="SIZE" localSheetId="1">#REF!</definedName>
    <definedName name="SIZE" localSheetId="4">#REF!</definedName>
    <definedName name="SIZE">#REF!</definedName>
    <definedName name="SJ00S" localSheetId="2">#REF!</definedName>
    <definedName name="SJ00S" localSheetId="1">#REF!</definedName>
    <definedName name="SJ00S">#REF!</definedName>
    <definedName name="SJSBS" localSheetId="1">#REF!,#REF!,#REF!</definedName>
    <definedName name="SJSBS">#REF!,#REF!,#REF!</definedName>
    <definedName name="sk" localSheetId="1">#REF!</definedName>
    <definedName name="sk">#REF!</definedName>
    <definedName name="SL" localSheetId="1">#REF!</definedName>
    <definedName name="SL">#REF!</definedName>
    <definedName name="SL_CRD" localSheetId="0">#REF!</definedName>
    <definedName name="SL_CRD" localSheetId="5">#REF!</definedName>
    <definedName name="SL_CRD" localSheetId="2">#REF!</definedName>
    <definedName name="SL_CRD" localSheetId="1">#REF!</definedName>
    <definedName name="SL_CRD" localSheetId="4">#REF!</definedName>
    <definedName name="SL_CRD">#REF!</definedName>
    <definedName name="SL_CRS" localSheetId="0">#REF!</definedName>
    <definedName name="SL_CRS" localSheetId="5">#REF!</definedName>
    <definedName name="SL_CRS" localSheetId="2">#REF!</definedName>
    <definedName name="SL_CRS" localSheetId="1">#REF!</definedName>
    <definedName name="SL_CRS" localSheetId="4">#REF!</definedName>
    <definedName name="SL_CRS">#REF!</definedName>
    <definedName name="SL_CS" localSheetId="0">#REF!</definedName>
    <definedName name="SL_CS" localSheetId="5">#REF!</definedName>
    <definedName name="SL_CS" localSheetId="2">#REF!</definedName>
    <definedName name="SL_CS" localSheetId="1">#REF!</definedName>
    <definedName name="SL_CS" localSheetId="4">#REF!</definedName>
    <definedName name="SL_CS">#REF!</definedName>
    <definedName name="SL_DD" localSheetId="0">#REF!</definedName>
    <definedName name="SL_DD" localSheetId="5">#REF!</definedName>
    <definedName name="SL_DD" localSheetId="2">#REF!</definedName>
    <definedName name="SL_DD" localSheetId="1">#REF!</definedName>
    <definedName name="SL_DD" localSheetId="4">#REF!</definedName>
    <definedName name="SL_DD">#REF!</definedName>
    <definedName name="SLCSD">#REF!</definedName>
    <definedName name="SLDUYET">#REF!</definedName>
    <definedName name="SLF" localSheetId="1">#REF!</definedName>
    <definedName name="SLF">#REF!</definedName>
    <definedName name="slg" localSheetId="0">#REF!</definedName>
    <definedName name="slg" localSheetId="5">#REF!</definedName>
    <definedName name="slg" localSheetId="2">#REF!</definedName>
    <definedName name="slg" localSheetId="1">#REF!</definedName>
    <definedName name="slg" localSheetId="4">#REF!</definedName>
    <definedName name="slg">#REF!</definedName>
    <definedName name="slk" localSheetId="0">#REF!</definedName>
    <definedName name="slk" localSheetId="5">#REF!</definedName>
    <definedName name="slk" localSheetId="2">#REF!</definedName>
    <definedName name="slk" localSheetId="1">#REF!</definedName>
    <definedName name="slk" localSheetId="4">#REF!</definedName>
    <definedName name="slk">#REF!</definedName>
    <definedName name="sll" localSheetId="0">#REF!</definedName>
    <definedName name="sll" localSheetId="5">#REF!</definedName>
    <definedName name="sll" localSheetId="2">#REF!</definedName>
    <definedName name="sll" localSheetId="1">#REF!</definedName>
    <definedName name="sll" localSheetId="4">#REF!</definedName>
    <definedName name="sll">#REF!</definedName>
    <definedName name="SLNC">#REF!</definedName>
    <definedName name="SLVtu" localSheetId="1">#REF!</definedName>
    <definedName name="SLVtu">#REF!</definedName>
    <definedName name="SM" localSheetId="1">#REF!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 localSheetId="1">#REF!</definedName>
    <definedName name="sn" localSheetId="3">#REF!</definedName>
    <definedName name="sn">#REF!</definedName>
    <definedName name="snack" localSheetId="2">#REF!</definedName>
    <definedName name="snack" localSheetId="1">#REF!</definedName>
    <definedName name="snack">#REF!</definedName>
    <definedName name="SO" localSheetId="0">#REF!</definedName>
    <definedName name="SO" localSheetId="5">#REF!</definedName>
    <definedName name="SO" localSheetId="2">#REF!</definedName>
    <definedName name="SO" localSheetId="1">#REF!</definedName>
    <definedName name="SO" localSheetId="4">#REF!</definedName>
    <definedName name="SO">#REF!</definedName>
    <definedName name="số_bk" localSheetId="1">#REF!</definedName>
    <definedName name="số_bk" localSheetId="3">#REF!</definedName>
    <definedName name="số_bk">#REF!</definedName>
    <definedName name="soc3p" localSheetId="0">#REF!</definedName>
    <definedName name="soc3p" localSheetId="5">#REF!</definedName>
    <definedName name="soc3p" localSheetId="2">#REF!</definedName>
    <definedName name="soc3p" localSheetId="1">#REF!</definedName>
    <definedName name="soc3p" localSheetId="4">#REF!</definedName>
    <definedName name="soc3p">#REF!</definedName>
    <definedName name="socando" localSheetId="1">#REF!</definedName>
    <definedName name="socando">#REF!</definedName>
    <definedName name="SOCT" localSheetId="0">#REF!</definedName>
    <definedName name="SOCT" localSheetId="5">#REF!</definedName>
    <definedName name="SOCT" localSheetId="2">#REF!</definedName>
    <definedName name="SOCT" localSheetId="1">#REF!</definedName>
    <definedName name="SOCT" localSheetId="4">#REF!</definedName>
    <definedName name="SOCT">#REF!</definedName>
    <definedName name="SOCTU_B">#REF!</definedName>
    <definedName name="SOCTU_NK">#REF!</definedName>
    <definedName name="SOCTU_NK_BH">#REF!</definedName>
    <definedName name="SoDuCK">#N/A</definedName>
    <definedName name="SODUDKTG" localSheetId="2">#REF!</definedName>
    <definedName name="SODUDKTG" localSheetId="1">#REF!</definedName>
    <definedName name="SODUDKTG" localSheetId="3">#REF!</definedName>
    <definedName name="SODUDKTG">#REF!</definedName>
    <definedName name="soho">#N/A</definedName>
    <definedName name="Soi" localSheetId="0">#REF!</definedName>
    <definedName name="Soi" localSheetId="5">#REF!</definedName>
    <definedName name="Soi" localSheetId="2">#REF!</definedName>
    <definedName name="Soi" localSheetId="1">#REF!</definedName>
    <definedName name="Soi" localSheetId="4">#REF!</definedName>
    <definedName name="Soi">#REF!</definedName>
    <definedName name="soigai">#REF!</definedName>
    <definedName name="SoilType" localSheetId="0">#REF!</definedName>
    <definedName name="SoilType" localSheetId="5">#REF!</definedName>
    <definedName name="SoilType" localSheetId="2">#REF!</definedName>
    <definedName name="SoilType" localSheetId="1">#REF!</definedName>
    <definedName name="SoilType" localSheetId="4">#REF!</definedName>
    <definedName name="SoilType">#REF!</definedName>
    <definedName name="solieu" localSheetId="1">#REF!</definedName>
    <definedName name="solieu">#REF!</definedName>
    <definedName name="solomont0405" localSheetId="1">#REF!</definedName>
    <definedName name="solomont0405">#REF!</definedName>
    <definedName name="son" localSheetId="0">#REF!</definedName>
    <definedName name="son" localSheetId="5">#REF!</definedName>
    <definedName name="son" localSheetId="2">#REF!</definedName>
    <definedName name="son" localSheetId="1">#REF!</definedName>
    <definedName name="son" localSheetId="4">#REF!</definedName>
    <definedName name="son">#REF!</definedName>
    <definedName name="SORT" localSheetId="0">#REF!</definedName>
    <definedName name="SORT" localSheetId="5">#REF!</definedName>
    <definedName name="SORT" localSheetId="2">#REF!</definedName>
    <definedName name="SORT" localSheetId="1">#REF!</definedName>
    <definedName name="SORT" localSheetId="4">#REF!</definedName>
    <definedName name="SORT">#REF!</definedName>
    <definedName name="SORT_AREA">#REF!</definedName>
    <definedName name="SortName" localSheetId="1">#REF!</definedName>
    <definedName name="SortName">#REF!</definedName>
    <definedName name="SOTIEN_B">#REF!</definedName>
    <definedName name="SOTIEN_BKTC" localSheetId="0">#REF!</definedName>
    <definedName name="SOTIEN_BKTC" localSheetId="5">#REF!</definedName>
    <definedName name="SOTIEN_BKTC" localSheetId="2">#REF!</definedName>
    <definedName name="SOTIEN_BKTC" localSheetId="1">#REF!</definedName>
    <definedName name="SOTIEN_BKTC" localSheetId="4">#REF!</definedName>
    <definedName name="SOTIEN_BKTC">#REF!</definedName>
    <definedName name="SOTIEN_CO_NK">#REF!</definedName>
    <definedName name="SOTIEN_NO_NK">#N/A</definedName>
    <definedName name="SOTIENPS">#N/A</definedName>
    <definedName name="SP">#REF!</definedName>
    <definedName name="SPA" localSheetId="1">#REF!</definedName>
    <definedName name="SPA">#REF!</definedName>
    <definedName name="SPEC" localSheetId="0">#REF!</definedName>
    <definedName name="SPEC" localSheetId="5">#REF!</definedName>
    <definedName name="SPEC" localSheetId="2">#REF!</definedName>
    <definedName name="SPEC" localSheetId="1">#REF!</definedName>
    <definedName name="SPEC" localSheetId="4">#REF!</definedName>
    <definedName name="SPEC">#REF!</definedName>
    <definedName name="SpecialPrice" localSheetId="6" hidden="1">#REF!</definedName>
    <definedName name="SpecialPrice" localSheetId="0" hidden="1">#REF!</definedName>
    <definedName name="SpecialPrice" localSheetId="5" hidden="1">#REF!</definedName>
    <definedName name="SpecialPrice" localSheetId="2" hidden="1">#REF!</definedName>
    <definedName name="SpecialPrice" localSheetId="1" hidden="1">#REF!</definedName>
    <definedName name="SpecialPrice" localSheetId="4" hidden="1">#REF!</definedName>
    <definedName name="SpecialPrice" hidden="1">#REF!</definedName>
    <definedName name="SPECSUMMARY" localSheetId="0">#REF!</definedName>
    <definedName name="SPECSUMMARY" localSheetId="5">#REF!</definedName>
    <definedName name="SPECSUMMARY" localSheetId="2">#REF!</definedName>
    <definedName name="SPECSUMMARY" localSheetId="1">#REF!</definedName>
    <definedName name="SPECSUMMARY" localSheetId="4">#REF!</definedName>
    <definedName name="SPECSUMMARY">#REF!</definedName>
    <definedName name="SPGPTN" localSheetId="1">#REF!</definedName>
    <definedName name="SPGPTN">#REF!</definedName>
    <definedName name="SPG수출" localSheetId="1">#REF!</definedName>
    <definedName name="SPG수출">#REF!</definedName>
    <definedName name="SPIERC" localSheetId="1">#REF!</definedName>
    <definedName name="SPIERC">#REF!</definedName>
    <definedName name="spk1p" localSheetId="1">#REF!</definedName>
    <definedName name="spk1p">#REF!</definedName>
    <definedName name="SQDKT10" localSheetId="1">#REF!</definedName>
    <definedName name="SQDKT10">#REF!</definedName>
    <definedName name="SQDKT11" localSheetId="1">#REF!</definedName>
    <definedName name="SQDKT11">#REF!</definedName>
    <definedName name="SQDKT9" localSheetId="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 localSheetId="1">#REF!</definedName>
    <definedName name="SRSQI">#REF!</definedName>
    <definedName name="srwerwetret" localSheetId="1" hidden="1">#REF!</definedName>
    <definedName name="srwerwetret" hidden="1">#REF!</definedName>
    <definedName name="ss" localSheetId="6" hidden="1">{"'Sheet1'!$L$16"}</definedName>
    <definedName name="ss" localSheetId="5" hidden="1">#REF!</definedName>
    <definedName name="ss" localSheetId="2" hidden="1">#REF!</definedName>
    <definedName name="ss" localSheetId="1" hidden="1">#REF!</definedName>
    <definedName name="ss" localSheetId="4" hidden="1">#REF!</definedName>
    <definedName name="ss" hidden="1">#REF!</definedName>
    <definedName name="ssâsâsâs" localSheetId="6" hidden="1">{#N/A,#N/A,FALSE,"강교";#N/A,#N/A,FALSE,"한전";#N/A,#N/A,FALSE,"중방";#N/A,#N/A,FALSE,"회소"}</definedName>
    <definedName name="ssâsâsâs" localSheetId="2" hidden="1">{#N/A,#N/A,FALSE,"강교";#N/A,#N/A,FALSE,"한전";#N/A,#N/A,FALSE,"중방";#N/A,#N/A,FALSE,"회소"}</definedName>
    <definedName name="ssâsâsâs" localSheetId="1" hidden="1">{#N/A,#N/A,FALSE,"강교";#N/A,#N/A,FALSE,"한전";#N/A,#N/A,FALSE,"중방";#N/A,#N/A,FALSE,"회소"}</definedName>
    <definedName name="ssâsâsâs" hidden="1">{#N/A,#N/A,FALSE,"강교";#N/A,#N/A,FALSE,"한전";#N/A,#N/A,FALSE,"중방";#N/A,#N/A,FALSE,"회소"}</definedName>
    <definedName name="SSDD" localSheetId="6" hidden="1">{#N/A,#N/A,FALSE,"단축1";#N/A,#N/A,FALSE,"단축2";#N/A,#N/A,FALSE,"단축3";#N/A,#N/A,FALSE,"장축";#N/A,#N/A,FALSE,"4WD"}</definedName>
    <definedName name="SSDD" localSheetId="2" hidden="1">{#N/A,#N/A,FALSE,"단축1";#N/A,#N/A,FALSE,"단축2";#N/A,#N/A,FALSE,"단축3";#N/A,#N/A,FALSE,"장축";#N/A,#N/A,FALSE,"4WD"}</definedName>
    <definedName name="SSDD" localSheetId="1" hidden="1">{#N/A,#N/A,FALSE,"단축1";#N/A,#N/A,FALSE,"단축2";#N/A,#N/A,FALSE,"단축3";#N/A,#N/A,FALSE,"장축";#N/A,#N/A,FALSE,"4WD"}</definedName>
    <definedName name="SSDD" hidden="1">{#N/A,#N/A,FALSE,"단축1";#N/A,#N/A,FALSE,"단축2";#N/A,#N/A,FALSE,"단축3";#N/A,#N/A,FALSE,"장축";#N/A,#N/A,FALSE,"4WD"}</definedName>
    <definedName name="ssdsfdsf" localSheetId="6" hidden="1">{"'Sheet1'!$L$16"}</definedName>
    <definedName name="ssdsfdsf" localSheetId="2" hidden="1">{"'Sheet1'!$L$16"}</definedName>
    <definedName name="ssdsfdsf" localSheetId="1" hidden="1">{"'Sheet1'!$L$16"}</definedName>
    <definedName name="ssdsfdsf" hidden="1">{"'Sheet1'!$L$16"}</definedName>
    <definedName name="ssdwd" localSheetId="6">_a1O,_a2O,_a3O</definedName>
    <definedName name="ssdwd" localSheetId="2">'ngung viec'!_a1O,'ngung viec'!_a2O,'ngung viec'!_a3O</definedName>
    <definedName name="ssdwd" localSheetId="1">'TAM UNG'!_a1O,'TAM UNG'!_a2O,'TAM UNG'!_a3O</definedName>
    <definedName name="ssdwd" localSheetId="3">_a1O,_a2O,_a3O</definedName>
    <definedName name="ssdwd">_a1O,_a2O,_a3O</definedName>
    <definedName name="SSEPARAT" localSheetId="2">#REF!</definedName>
    <definedName name="SSEPARAT" localSheetId="1">#REF!</definedName>
    <definedName name="SSEPARAT">#REF!</definedName>
    <definedName name="SSRR">#N/A</definedName>
    <definedName name="sss" localSheetId="6" hidden="1">{"'Sheet1'!$L$16"}</definedName>
    <definedName name="sss" localSheetId="5" hidden="1">{"'Sheet1'!$L$16"}</definedName>
    <definedName name="sss" localSheetId="2" hidden="1">{"'Sheet1'!$L$16"}</definedName>
    <definedName name="sss" localSheetId="1" hidden="1">{"'Sheet1'!$L$16"}</definedName>
    <definedName name="sss" localSheetId="3" hidden="1">{"'Sheet1'!$L$16"}</definedName>
    <definedName name="sss" localSheetId="4" hidden="1">{"'Sheet1'!$L$16"}</definedName>
    <definedName name="sss" hidden="1">{"'Sheet1'!$L$16"}</definedName>
    <definedName name="SSSS" localSheetId="6" hidden="1">{#N/A,#N/A,FALSE,"강교";#N/A,#N/A,FALSE,"한전";#N/A,#N/A,FALSE,"중방";#N/A,#N/A,FALSE,"회소"}</definedName>
    <definedName name="SSSS" localSheetId="0" hidden="1">{#N/A,#N/A,FALSE,"강교";#N/A,#N/A,FALSE,"한전";#N/A,#N/A,FALSE,"중방";#N/A,#N/A,FALSE,"회소"}</definedName>
    <definedName name="SSSS" localSheetId="5" hidden="1">{#N/A,#N/A,FALSE,"강교";#N/A,#N/A,FALSE,"한전";#N/A,#N/A,FALSE,"중방";#N/A,#N/A,FALSE,"회소"}</definedName>
    <definedName name="SSSS" localSheetId="2" hidden="1">{#N/A,#N/A,FALSE,"강교";#N/A,#N/A,FALSE,"한전";#N/A,#N/A,FALSE,"중방";#N/A,#N/A,FALSE,"회소"}</definedName>
    <definedName name="SSSS" localSheetId="1" hidden="1">{#N/A,#N/A,FALSE,"강교";#N/A,#N/A,FALSE,"한전";#N/A,#N/A,FALSE,"중방";#N/A,#N/A,FALSE,"회소"}</definedName>
    <definedName name="SSSS" localSheetId="3" hidden="1">{#N/A,#N/A,FALSE,"강교";#N/A,#N/A,FALSE,"한전";#N/A,#N/A,FALSE,"중방";#N/A,#N/A,FALSE,"회소"}</definedName>
    <definedName name="SSSS" localSheetId="4" hidden="1">{#N/A,#N/A,FALSE,"강교";#N/A,#N/A,FALSE,"한전";#N/A,#N/A,FALSE,"중방";#N/A,#N/A,FALSE,"회소"}</definedName>
    <definedName name="SSSS" hidden="1">{#N/A,#N/A,FALSE,"강교";#N/A,#N/A,FALSE,"한전";#N/A,#N/A,FALSE,"중방";#N/A,#N/A,FALSE,"회소"}</definedName>
    <definedName name="ssssssss" localSheetId="6" hidden="1">{#N/A,#N/A,FALSE,"단축1";#N/A,#N/A,FALSE,"단축2";#N/A,#N/A,FALSE,"단축3";#N/A,#N/A,FALSE,"장축";#N/A,#N/A,FALSE,"4WD"}</definedName>
    <definedName name="ssssssss" localSheetId="2" hidden="1">{#N/A,#N/A,FALSE,"단축1";#N/A,#N/A,FALSE,"단축2";#N/A,#N/A,FALSE,"단축3";#N/A,#N/A,FALSE,"장축";#N/A,#N/A,FALSE,"4WD"}</definedName>
    <definedName name="ssssssss" localSheetId="1" hidden="1">{#N/A,#N/A,FALSE,"단축1";#N/A,#N/A,FALSE,"단축2";#N/A,#N/A,FALSE,"단축3";#N/A,#N/A,FALSE,"장축";#N/A,#N/A,FALSE,"4WD"}</definedName>
    <definedName name="ssssssss" hidden="1">{#N/A,#N/A,FALSE,"단축1";#N/A,#N/A,FALSE,"단축2";#N/A,#N/A,FALSE,"단축3";#N/A,#N/A,FALSE,"장축";#N/A,#N/A,FALSE,"4WD"}</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 localSheetId="1">#REF!</definedName>
    <definedName name="st1p">#REF!</definedName>
    <definedName name="st3p" localSheetId="1">#REF!</definedName>
    <definedName name="st3p">#REF!</definedName>
    <definedName name="Start_1" localSheetId="0">#REF!</definedName>
    <definedName name="Start_1" localSheetId="5">#REF!</definedName>
    <definedName name="Start_1" localSheetId="2">#REF!</definedName>
    <definedName name="Start_1" localSheetId="1">#REF!</definedName>
    <definedName name="Start_1" localSheetId="4">#REF!</definedName>
    <definedName name="Start_1">#REF!</definedName>
    <definedName name="Start_10" localSheetId="0">#REF!</definedName>
    <definedName name="Start_10" localSheetId="5">#REF!</definedName>
    <definedName name="Start_10" localSheetId="2">#REF!</definedName>
    <definedName name="Start_10" localSheetId="1">#REF!</definedName>
    <definedName name="Start_10" localSheetId="4">#REF!</definedName>
    <definedName name="Start_10">#REF!</definedName>
    <definedName name="Start_11" localSheetId="0">#REF!</definedName>
    <definedName name="Start_11" localSheetId="5">#REF!</definedName>
    <definedName name="Start_11" localSheetId="2">#REF!</definedName>
    <definedName name="Start_11" localSheetId="1">#REF!</definedName>
    <definedName name="Start_11" localSheetId="4">#REF!</definedName>
    <definedName name="Start_11">#REF!</definedName>
    <definedName name="Start_12" localSheetId="0">#REF!</definedName>
    <definedName name="Start_12" localSheetId="5">#REF!</definedName>
    <definedName name="Start_12" localSheetId="2">#REF!</definedName>
    <definedName name="Start_12" localSheetId="1">#REF!</definedName>
    <definedName name="Start_12" localSheetId="4">#REF!</definedName>
    <definedName name="Start_12">#REF!</definedName>
    <definedName name="Start_13" localSheetId="0">#REF!</definedName>
    <definedName name="Start_13" localSheetId="5">#REF!</definedName>
    <definedName name="Start_13" localSheetId="2">#REF!</definedName>
    <definedName name="Start_13" localSheetId="1">#REF!</definedName>
    <definedName name="Start_13" localSheetId="4">#REF!</definedName>
    <definedName name="Start_13">#REF!</definedName>
    <definedName name="Start_2" localSheetId="0">#REF!</definedName>
    <definedName name="Start_2" localSheetId="5">#REF!</definedName>
    <definedName name="Start_2" localSheetId="2">#REF!</definedName>
    <definedName name="Start_2" localSheetId="1">#REF!</definedName>
    <definedName name="Start_2" localSheetId="4">#REF!</definedName>
    <definedName name="Start_2">#REF!</definedName>
    <definedName name="Start_3" localSheetId="0">#REF!</definedName>
    <definedName name="Start_3" localSheetId="5">#REF!</definedName>
    <definedName name="Start_3" localSheetId="2">#REF!</definedName>
    <definedName name="Start_3" localSheetId="1">#REF!</definedName>
    <definedName name="Start_3" localSheetId="4">#REF!</definedName>
    <definedName name="Start_3">#REF!</definedName>
    <definedName name="Start_4" localSheetId="0">#REF!</definedName>
    <definedName name="Start_4" localSheetId="5">#REF!</definedName>
    <definedName name="Start_4" localSheetId="2">#REF!</definedName>
    <definedName name="Start_4" localSheetId="1">#REF!</definedName>
    <definedName name="Start_4" localSheetId="4">#REF!</definedName>
    <definedName name="Start_4">#REF!</definedName>
    <definedName name="Start_5" localSheetId="0">#REF!</definedName>
    <definedName name="Start_5" localSheetId="5">#REF!</definedName>
    <definedName name="Start_5" localSheetId="2">#REF!</definedName>
    <definedName name="Start_5" localSheetId="1">#REF!</definedName>
    <definedName name="Start_5" localSheetId="4">#REF!</definedName>
    <definedName name="Start_5">#REF!</definedName>
    <definedName name="Start_6" localSheetId="0">#REF!</definedName>
    <definedName name="Start_6" localSheetId="5">#REF!</definedName>
    <definedName name="Start_6" localSheetId="2">#REF!</definedName>
    <definedName name="Start_6" localSheetId="1">#REF!</definedName>
    <definedName name="Start_6" localSheetId="4">#REF!</definedName>
    <definedName name="Start_6">#REF!</definedName>
    <definedName name="Start_7" localSheetId="0">#REF!</definedName>
    <definedName name="Start_7" localSheetId="5">#REF!</definedName>
    <definedName name="Start_7" localSheetId="2">#REF!</definedName>
    <definedName name="Start_7" localSheetId="1">#REF!</definedName>
    <definedName name="Start_7" localSheetId="4">#REF!</definedName>
    <definedName name="Start_7">#REF!</definedName>
    <definedName name="Start_8" localSheetId="0">#REF!</definedName>
    <definedName name="Start_8" localSheetId="5">#REF!</definedName>
    <definedName name="Start_8" localSheetId="2">#REF!</definedName>
    <definedName name="Start_8" localSheetId="1">#REF!</definedName>
    <definedName name="Start_8" localSheetId="4">#REF!</definedName>
    <definedName name="Start_8">#REF!</definedName>
    <definedName name="Start_9" localSheetId="0">#REF!</definedName>
    <definedName name="Start_9" localSheetId="5">#REF!</definedName>
    <definedName name="Start_9" localSheetId="2">#REF!</definedName>
    <definedName name="Start_9" localSheetId="1">#REF!</definedName>
    <definedName name="Start_9" localSheetId="4">#REF!</definedName>
    <definedName name="Start_9">#REF!</definedName>
    <definedName name="StartValue">-0.00506271473511073</definedName>
    <definedName name="State" localSheetId="6">#REF!</definedName>
    <definedName name="State" localSheetId="0">#REF!</definedName>
    <definedName name="State" localSheetId="5">#REF!</definedName>
    <definedName name="State" localSheetId="2">#REF!</definedName>
    <definedName name="State" localSheetId="1">#REF!</definedName>
    <definedName name="State" localSheetId="4">#REF!</definedName>
    <definedName name="State">#REF!</definedName>
    <definedName name="Stck." localSheetId="1">#REF!</definedName>
    <definedName name="Stck.">#REF!</definedName>
    <definedName name="STEEL" localSheetId="1">#REF!</definedName>
    <definedName name="STEEL">#REF!</definedName>
    <definedName name="StepValue">0.000315629990474312</definedName>
    <definedName name="stor">#REF!</definedName>
    <definedName name="str">#REF!</definedName>
    <definedName name="STRIM" localSheetId="1">#REF!</definedName>
    <definedName name="STRIM">#REF!</definedName>
    <definedName name="Stt" localSheetId="1">#REF!</definedName>
    <definedName name="Stt">#REF!</definedName>
    <definedName name="STT_CT">#REF!</definedName>
    <definedName name="STT_NC">#REF!</definedName>
    <definedName name="STT_NCT">#REF!</definedName>
    <definedName name="STT_PH">#REF!</definedName>
    <definedName name="SU2i" hidden="1">#REF!</definedName>
    <definedName name="sum" localSheetId="1">#REF!,#REF!</definedName>
    <definedName name="sum">#REF!,#REF!</definedName>
    <definedName name="suminet" localSheetId="1">#REF!</definedName>
    <definedName name="suminet">#REF!</definedName>
    <definedName name="sumitb" localSheetId="1">#REF!</definedName>
    <definedName name="sumitb">#REF!</definedName>
    <definedName name="SUMMARY" localSheetId="0">#REF!</definedName>
    <definedName name="SUMMARY" localSheetId="5">#REF!</definedName>
    <definedName name="SUMMARY" localSheetId="2">#REF!</definedName>
    <definedName name="SUMMARY" localSheetId="1">#REF!</definedName>
    <definedName name="SUMMARY" localSheetId="4">#REF!</definedName>
    <definedName name="SUMMARY">#REF!</definedName>
    <definedName name="sumTB" localSheetId="1">#REF!</definedName>
    <definedName name="sumTB">#REF!</definedName>
    <definedName name="sumXL" localSheetId="1">#REF!</definedName>
    <definedName name="sumXL">#REF!</definedName>
    <definedName name="SuperUser" hidden="1">FALSE</definedName>
    <definedName name="surface" localSheetId="1">#REF!</definedName>
    <definedName name="surface">#REF!</definedName>
    <definedName name="surface10" localSheetId="1">#REF!</definedName>
    <definedName name="surface10">#REF!</definedName>
    <definedName name="sv">#N/A</definedName>
    <definedName name="svn">#N/A</definedName>
    <definedName name="SW" localSheetId="1">#REF!</definedName>
    <definedName name="SW">#REF!</definedName>
    <definedName name="SWBBNO" localSheetId="1">#REF!</definedName>
    <definedName name="SWBBNO">#REF!</definedName>
    <definedName name="S행" localSheetId="1">#REF!</definedName>
    <definedName name="S행">#REF!</definedName>
    <definedName name="T" localSheetId="0">#REF!</definedName>
    <definedName name="T" localSheetId="5">#REF!</definedName>
    <definedName name="T" localSheetId="2">#REF!</definedName>
    <definedName name="T" localSheetId="1">#REF!</definedName>
    <definedName name="T" localSheetId="4">#REF!</definedName>
    <definedName name="T">#REF!</definedName>
    <definedName name="t...TrÇn">#N/A</definedName>
    <definedName name="T.T.THOẠI">#REF!</definedName>
    <definedName name="T_Ⅲ" localSheetId="1">#REF!</definedName>
    <definedName name="T_Ⅲ">#REF!</definedName>
    <definedName name="T_P" localSheetId="1">#REF!</definedName>
    <definedName name="T_P">#REF!</definedName>
    <definedName name="t101p" localSheetId="0">#REF!</definedName>
    <definedName name="t101p" localSheetId="5">#REF!</definedName>
    <definedName name="t101p" localSheetId="2">#REF!</definedName>
    <definedName name="t101p" localSheetId="1">#REF!</definedName>
    <definedName name="t101p" localSheetId="4">#REF!</definedName>
    <definedName name="t101p">#REF!</definedName>
    <definedName name="t103p" localSheetId="0">#REF!</definedName>
    <definedName name="t103p" localSheetId="5">#REF!</definedName>
    <definedName name="t103p" localSheetId="2">#REF!</definedName>
    <definedName name="t103p" localSheetId="1">#REF!</definedName>
    <definedName name="t103p" localSheetId="4">#REF!</definedName>
    <definedName name="t103p">#REF!</definedName>
    <definedName name="t10m" localSheetId="1">#REF!</definedName>
    <definedName name="t10m">#REF!</definedName>
    <definedName name="t10nc1p" localSheetId="0">#REF!</definedName>
    <definedName name="t10nc1p" localSheetId="5">#REF!</definedName>
    <definedName name="t10nc1p" localSheetId="2">#REF!</definedName>
    <definedName name="t10nc1p" localSheetId="1">#REF!</definedName>
    <definedName name="t10nc1p" localSheetId="4">#REF!</definedName>
    <definedName name="t10nc1p">#REF!</definedName>
    <definedName name="t10vl1p" localSheetId="0">#REF!</definedName>
    <definedName name="t10vl1p" localSheetId="5">#REF!</definedName>
    <definedName name="t10vl1p" localSheetId="2">#REF!</definedName>
    <definedName name="t10vl1p" localSheetId="1">#REF!</definedName>
    <definedName name="t10vl1p" localSheetId="4">#REF!</definedName>
    <definedName name="t10vl1p">#REF!</definedName>
    <definedName name="T12.2016" localSheetId="6">_a1Z,_a2Z,_a3Z</definedName>
    <definedName name="T12.2016" localSheetId="2">'ngung viec'!_a1Z,'ngung viec'!_a2Z,'ngung viec'!_a3Z</definedName>
    <definedName name="T12.2016" localSheetId="1">'TAM UNG'!_a1Z,'TAM UNG'!_a2Z,'TAM UNG'!_a3Z</definedName>
    <definedName name="T12.2016" localSheetId="3">_a1Z,_a2Z,_a3Z</definedName>
    <definedName name="T12.2016">_a1Z,_a2Z,_a3Z</definedName>
    <definedName name="t121p" localSheetId="0">#REF!</definedName>
    <definedName name="t121p" localSheetId="5">#REF!</definedName>
    <definedName name="t121p" localSheetId="2">#REF!</definedName>
    <definedName name="t121p" localSheetId="1">#REF!</definedName>
    <definedName name="t121p" localSheetId="4">#REF!</definedName>
    <definedName name="t121p">#REF!</definedName>
    <definedName name="t123p" localSheetId="0">#REF!</definedName>
    <definedName name="t123p" localSheetId="5">#REF!</definedName>
    <definedName name="t123p" localSheetId="2">#REF!</definedName>
    <definedName name="t123p" localSheetId="1">#REF!</definedName>
    <definedName name="t123p" localSheetId="4">#REF!</definedName>
    <definedName name="t123p">#REF!</definedName>
    <definedName name="T12nc" localSheetId="1">#REF!</definedName>
    <definedName name="T12nc">#REF!</definedName>
    <definedName name="t12nc3p" localSheetId="1">#REF!</definedName>
    <definedName name="t12nc3p">#REF!</definedName>
    <definedName name="T12vc" localSheetId="1">#REF!</definedName>
    <definedName name="T12vc">#REF!</definedName>
    <definedName name="T12vl" localSheetId="1">#REF!</definedName>
    <definedName name="T12vl">#REF!</definedName>
    <definedName name="t12vl3p">#REF!</definedName>
    <definedName name="t141p" localSheetId="0">#REF!</definedName>
    <definedName name="t141p" localSheetId="5">#REF!</definedName>
    <definedName name="t141p" localSheetId="2">#REF!</definedName>
    <definedName name="t141p" localSheetId="1">#REF!</definedName>
    <definedName name="t141p" localSheetId="4">#REF!</definedName>
    <definedName name="t141p">#REF!</definedName>
    <definedName name="t143p" localSheetId="0">#REF!</definedName>
    <definedName name="t143p" localSheetId="5">#REF!</definedName>
    <definedName name="t143p" localSheetId="2">#REF!</definedName>
    <definedName name="t143p" localSheetId="1">#REF!</definedName>
    <definedName name="t143p" localSheetId="4">#REF!</definedName>
    <definedName name="t143p">#REF!</definedName>
    <definedName name="t14nc3p" localSheetId="0">#REF!</definedName>
    <definedName name="t14nc3p" localSheetId="5">#REF!</definedName>
    <definedName name="t14nc3p" localSheetId="2">#REF!</definedName>
    <definedName name="t14nc3p" localSheetId="1">#REF!</definedName>
    <definedName name="t14nc3p" localSheetId="4">#REF!</definedName>
    <definedName name="t14nc3p">#REF!</definedName>
    <definedName name="t14vl3p" localSheetId="0">#REF!</definedName>
    <definedName name="t14vl3p" localSheetId="5">#REF!</definedName>
    <definedName name="t14vl3p" localSheetId="2">#REF!</definedName>
    <definedName name="t14vl3p" localSheetId="1">#REF!</definedName>
    <definedName name="t14vl3p" localSheetId="4">#REF!</definedName>
    <definedName name="t14vl3p">#REF!</definedName>
    <definedName name="T3.2013" localSheetId="2">[0]!BTRAM</definedName>
    <definedName name="T3.2013" localSheetId="1">#REF!</definedName>
    <definedName name="T3.2013" localSheetId="3">#REF!</definedName>
    <definedName name="T3.2013">#REF!</definedName>
    <definedName name="T44QUAN3" localSheetId="0">#REF!</definedName>
    <definedName name="T44QUAN3" localSheetId="5">#REF!</definedName>
    <definedName name="T44QUAN3" localSheetId="2">#REF!</definedName>
    <definedName name="T44QUAN3" localSheetId="1">#REF!</definedName>
    <definedName name="T44QUAN3" localSheetId="4">#REF!</definedName>
    <definedName name="T44QUAN3">#REF!</definedName>
    <definedName name="T45GOVAP1" localSheetId="0">#REF!</definedName>
    <definedName name="T45GOVAP1" localSheetId="5">#REF!</definedName>
    <definedName name="T45GOVAP1" localSheetId="2">#REF!</definedName>
    <definedName name="T45GOVAP1" localSheetId="1">#REF!</definedName>
    <definedName name="T45GOVAP1" localSheetId="4">#REF!</definedName>
    <definedName name="T45GOVAP1">#REF!</definedName>
    <definedName name="T45HCUCHI" localSheetId="0">#REF!</definedName>
    <definedName name="T45HCUCHI" localSheetId="5">#REF!</definedName>
    <definedName name="T45HCUCHI" localSheetId="2">#REF!</definedName>
    <definedName name="T45HCUCHI" localSheetId="1">#REF!</definedName>
    <definedName name="T45HCUCHI" localSheetId="4">#REF!</definedName>
    <definedName name="T45HCUCHI">#REF!</definedName>
    <definedName name="T45HHOCMON" localSheetId="0">#REF!</definedName>
    <definedName name="T45HHOCMON" localSheetId="5">#REF!</definedName>
    <definedName name="T45HHOCMON" localSheetId="2">#REF!</definedName>
    <definedName name="T45HHOCMON" localSheetId="1">#REF!</definedName>
    <definedName name="T45HHOCMON" localSheetId="4">#REF!</definedName>
    <definedName name="T45HHOCMON">#REF!</definedName>
    <definedName name="T45QBINHCHANH" localSheetId="0">#REF!</definedName>
    <definedName name="T45QBINHCHANH" localSheetId="5">#REF!</definedName>
    <definedName name="T45QBINHCHANH" localSheetId="2">#REF!</definedName>
    <definedName name="T45QBINHCHANH" localSheetId="1">#REF!</definedName>
    <definedName name="T45QBINHCHANH" localSheetId="4">#REF!</definedName>
    <definedName name="T45QBINHCHANH">#REF!</definedName>
    <definedName name="T45QBINHTAN" localSheetId="0">#REF!</definedName>
    <definedName name="T45QBINHTAN" localSheetId="5">#REF!</definedName>
    <definedName name="T45QBINHTAN" localSheetId="2">#REF!</definedName>
    <definedName name="T45QBINHTAN" localSheetId="1">#REF!</definedName>
    <definedName name="T45QBINHTAN" localSheetId="4">#REF!</definedName>
    <definedName name="T45QBINHTAN">#REF!</definedName>
    <definedName name="T45QBINHTHANH1" localSheetId="0">#REF!</definedName>
    <definedName name="T45QBINHTHANH1" localSheetId="5">#REF!</definedName>
    <definedName name="T45QBINHTHANH1" localSheetId="2">#REF!</definedName>
    <definedName name="T45QBINHTHANH1" localSheetId="1">#REF!</definedName>
    <definedName name="T45QBINHTHANH1" localSheetId="4">#REF!</definedName>
    <definedName name="T45QBINHTHANH1">#REF!</definedName>
    <definedName name="T45QBINHTHANH2" localSheetId="0">#REF!</definedName>
    <definedName name="T45QBINHTHANH2" localSheetId="5">#REF!</definedName>
    <definedName name="T45QBINHTHANH2" localSheetId="2">#REF!</definedName>
    <definedName name="T45QBINHTHANH2" localSheetId="1">#REF!</definedName>
    <definedName name="T45QBINHTHANH2" localSheetId="4">#REF!</definedName>
    <definedName name="T45QBINHTHANH2">#REF!</definedName>
    <definedName name="T45QGOVAP1" localSheetId="0">#REF!</definedName>
    <definedName name="T45QGOVAP1" localSheetId="5">#REF!</definedName>
    <definedName name="T45QGOVAP1" localSheetId="2">#REF!</definedName>
    <definedName name="T45QGOVAP1" localSheetId="1">#REF!</definedName>
    <definedName name="T45QGOVAP1" localSheetId="4">#REF!</definedName>
    <definedName name="T45QGOVAP1">#REF!</definedName>
    <definedName name="T45QGOVAP2" localSheetId="0">#REF!</definedName>
    <definedName name="T45QGOVAP2" localSheetId="5">#REF!</definedName>
    <definedName name="T45QGOVAP2" localSheetId="2">#REF!</definedName>
    <definedName name="T45QGOVAP2" localSheetId="1">#REF!</definedName>
    <definedName name="T45QGOVAP2" localSheetId="4">#REF!</definedName>
    <definedName name="T45QGOVAP2">#REF!</definedName>
    <definedName name="T45QPHUNHUAN" localSheetId="0">#REF!</definedName>
    <definedName name="T45QPHUNHUAN" localSheetId="5">#REF!</definedName>
    <definedName name="T45QPHUNHUAN" localSheetId="2">#REF!</definedName>
    <definedName name="T45QPHUNHUAN" localSheetId="1">#REF!</definedName>
    <definedName name="T45QPHUNHUAN" localSheetId="4">#REF!</definedName>
    <definedName name="T45QPHUNHUAN">#REF!</definedName>
    <definedName name="T45QTANBINH2" localSheetId="0">#REF!</definedName>
    <definedName name="T45QTANBINH2" localSheetId="5">#REF!</definedName>
    <definedName name="T45QTANBINH2" localSheetId="2">#REF!</definedName>
    <definedName name="T45QTANBINH2" localSheetId="1">#REF!</definedName>
    <definedName name="T45QTANBINH2" localSheetId="4">#REF!</definedName>
    <definedName name="T45QTANBINH2">#REF!</definedName>
    <definedName name="T45QTANHBINH1" localSheetId="0">#REF!</definedName>
    <definedName name="T45QTANHBINH1" localSheetId="5">#REF!</definedName>
    <definedName name="T45QTANHBINH1" localSheetId="2">#REF!</definedName>
    <definedName name="T45QTANHBINH1" localSheetId="1">#REF!</definedName>
    <definedName name="T45QTANHBINH1" localSheetId="4">#REF!</definedName>
    <definedName name="T45QTANHBINH1">#REF!</definedName>
    <definedName name="T45QTANPHU" localSheetId="0">#REF!</definedName>
    <definedName name="T45QTANPHU" localSheetId="5">#REF!</definedName>
    <definedName name="T45QTANPHU" localSheetId="2">#REF!</definedName>
    <definedName name="T45QTANPHU" localSheetId="1">#REF!</definedName>
    <definedName name="T45QTANPHU" localSheetId="4">#REF!</definedName>
    <definedName name="T45QTANPHU">#REF!</definedName>
    <definedName name="T45QTHUDUC1" localSheetId="0">#REF!</definedName>
    <definedName name="T45QTHUDUC1" localSheetId="5">#REF!</definedName>
    <definedName name="T45QTHUDUC1" localSheetId="2">#REF!</definedName>
    <definedName name="T45QTHUDUC1" localSheetId="1">#REF!</definedName>
    <definedName name="T45QTHUDUC1" localSheetId="4">#REF!</definedName>
    <definedName name="T45QTHUDUC1">#REF!</definedName>
    <definedName name="T45QTHUDUC2" localSheetId="0">#REF!</definedName>
    <definedName name="T45QTHUDUC2" localSheetId="5">#REF!</definedName>
    <definedName name="T45QTHUDUC2" localSheetId="2">#REF!</definedName>
    <definedName name="T45QTHUDUC2" localSheetId="1">#REF!</definedName>
    <definedName name="T45QTHUDUC2" localSheetId="4">#REF!</definedName>
    <definedName name="T45QTHUDUC2">#REF!</definedName>
    <definedName name="T45QUAN1" localSheetId="0">#REF!</definedName>
    <definedName name="T45QUAN1" localSheetId="5">#REF!</definedName>
    <definedName name="T45QUAN1" localSheetId="2">#REF!</definedName>
    <definedName name="T45QUAN1" localSheetId="1">#REF!</definedName>
    <definedName name="T45QUAN1" localSheetId="4">#REF!</definedName>
    <definedName name="T45QUAN1">#REF!</definedName>
    <definedName name="T45QUAN10" localSheetId="0">#REF!</definedName>
    <definedName name="T45QUAN10" localSheetId="5">#REF!</definedName>
    <definedName name="T45QUAN10" localSheetId="2">#REF!</definedName>
    <definedName name="T45QUAN10" localSheetId="1">#REF!</definedName>
    <definedName name="T45QUAN10" localSheetId="4">#REF!</definedName>
    <definedName name="T45QUAN10">#REF!</definedName>
    <definedName name="T45QUAN11" localSheetId="0">#REF!</definedName>
    <definedName name="T45QUAN11" localSheetId="5">#REF!</definedName>
    <definedName name="T45QUAN11" localSheetId="2">#REF!</definedName>
    <definedName name="T45QUAN11" localSheetId="1">#REF!</definedName>
    <definedName name="T45QUAN11" localSheetId="4">#REF!</definedName>
    <definedName name="T45QUAN11">#REF!</definedName>
    <definedName name="T45QUAN12" localSheetId="0">#REF!</definedName>
    <definedName name="T45QUAN12" localSheetId="5">#REF!</definedName>
    <definedName name="T45QUAN12" localSheetId="2">#REF!</definedName>
    <definedName name="T45QUAN12" localSheetId="1">#REF!</definedName>
    <definedName name="T45QUAN12" localSheetId="4">#REF!</definedName>
    <definedName name="T45QUAN12">#REF!</definedName>
    <definedName name="T45QUAN2" localSheetId="0">#REF!</definedName>
    <definedName name="T45QUAN2" localSheetId="5">#REF!</definedName>
    <definedName name="T45QUAN2" localSheetId="2">#REF!</definedName>
    <definedName name="T45QUAN2" localSheetId="1">#REF!</definedName>
    <definedName name="T45QUAN2" localSheetId="4">#REF!</definedName>
    <definedName name="T45QUAN2">#REF!</definedName>
    <definedName name="T45QUAN3" localSheetId="0">#REF!</definedName>
    <definedName name="T45QUAN3" localSheetId="5">#REF!</definedName>
    <definedName name="T45QUAN3" localSheetId="2">#REF!</definedName>
    <definedName name="T45QUAN3" localSheetId="1">#REF!</definedName>
    <definedName name="T45QUAN3" localSheetId="4">#REF!</definedName>
    <definedName name="T45QUAN3">#REF!</definedName>
    <definedName name="T45QUAN4" localSheetId="0">#REF!</definedName>
    <definedName name="T45QUAN4" localSheetId="5">#REF!</definedName>
    <definedName name="T45QUAN4" localSheetId="2">#REF!</definedName>
    <definedName name="T45QUAN4" localSheetId="1">#REF!</definedName>
    <definedName name="T45QUAN4" localSheetId="4">#REF!</definedName>
    <definedName name="T45QUAN4">#REF!</definedName>
    <definedName name="T45QUAN6A" localSheetId="0">#REF!</definedName>
    <definedName name="T45QUAN6A" localSheetId="5">#REF!</definedName>
    <definedName name="T45QUAN6A" localSheetId="2">#REF!</definedName>
    <definedName name="T45QUAN6A" localSheetId="1">#REF!</definedName>
    <definedName name="T45QUAN6A" localSheetId="4">#REF!</definedName>
    <definedName name="T45QUAN6A">#REF!</definedName>
    <definedName name="T45QUAN6B" localSheetId="0">#REF!</definedName>
    <definedName name="T45QUAN6B" localSheetId="5">#REF!</definedName>
    <definedName name="T45QUAN6B" localSheetId="2">#REF!</definedName>
    <definedName name="T45QUAN6B" localSheetId="1">#REF!</definedName>
    <definedName name="T45QUAN6B" localSheetId="4">#REF!</definedName>
    <definedName name="T45QUAN6B">#REF!</definedName>
    <definedName name="T45QUAN7" localSheetId="0">#REF!</definedName>
    <definedName name="T45QUAN7" localSheetId="5">#REF!</definedName>
    <definedName name="T45QUAN7" localSheetId="2">#REF!</definedName>
    <definedName name="T45QUAN7" localSheetId="1">#REF!</definedName>
    <definedName name="T45QUAN7" localSheetId="4">#REF!</definedName>
    <definedName name="T45QUAN7">#REF!</definedName>
    <definedName name="T45QUAN8B" localSheetId="0">#REF!</definedName>
    <definedName name="T45QUAN8B" localSheetId="5">#REF!</definedName>
    <definedName name="T45QUAN8B" localSheetId="2">#REF!</definedName>
    <definedName name="T45QUAN8B" localSheetId="1">#REF!</definedName>
    <definedName name="T45QUAN8B" localSheetId="4">#REF!</definedName>
    <definedName name="T45QUAN8B">#REF!</definedName>
    <definedName name="T45QUAN9" localSheetId="0">#REF!</definedName>
    <definedName name="T45QUAN9" localSheetId="5">#REF!</definedName>
    <definedName name="T45QUAN9" localSheetId="2">#REF!</definedName>
    <definedName name="T45QUAN9" localSheetId="1">#REF!</definedName>
    <definedName name="T45QUAN9" localSheetId="4">#REF!</definedName>
    <definedName name="T45QUAN9">#REF!</definedName>
    <definedName name="t7m" localSheetId="1">#REF!</definedName>
    <definedName name="t7m">#REF!</definedName>
    <definedName name="t8m" localSheetId="1">#REF!</definedName>
    <definedName name="t8m">#REF!</definedName>
    <definedName name="ta" localSheetId="0">#REF!</definedName>
    <definedName name="ta" localSheetId="5">#REF!</definedName>
    <definedName name="ta" localSheetId="2">#REF!</definedName>
    <definedName name="ta" localSheetId="1">#REF!</definedName>
    <definedName name="ta" localSheetId="4">#REF!</definedName>
    <definedName name="ta">#REF!</definedName>
    <definedName name="tab">#N/A</definedName>
    <definedName name="TABLE1" localSheetId="1">#REF!</definedName>
    <definedName name="TABLE1">#REF!</definedName>
    <definedName name="Table2" localSheetId="1">#REF!</definedName>
    <definedName name="Table2">#REF!</definedName>
    <definedName name="Table3" localSheetId="1">#REF!</definedName>
    <definedName name="Table3" localSheetId="3">#REF!</definedName>
    <definedName name="Table3">#REF!</definedName>
    <definedName name="tadao" localSheetId="6">#REF!</definedName>
    <definedName name="tadao" localSheetId="0">#REF!</definedName>
    <definedName name="tadao" localSheetId="5">#REF!</definedName>
    <definedName name="tadao" localSheetId="2">#REF!</definedName>
    <definedName name="tadao" localSheetId="1">#REF!</definedName>
    <definedName name="tadao" localSheetId="4">#REF!</definedName>
    <definedName name="tadao">#REF!</definedName>
    <definedName name="Tai_trong" localSheetId="1">#REF!</definedName>
    <definedName name="Tai_trong">#REF!</definedName>
    <definedName name="Taikhoan">#REF!</definedName>
    <definedName name="TaiSanDK" localSheetId="6">SUMIF(#REF!,"*"&amp;#REF!&amp;"*",#REF!)</definedName>
    <definedName name="TaiSanDK" localSheetId="0">SUMIF(#REF!,"*"&amp;#REF!&amp;"*",#REF!)</definedName>
    <definedName name="TaiSanDK" localSheetId="5">SUMIF(MACAPTGDK,"*"&amp;#REF!&amp;"*",SODUDKTG)</definedName>
    <definedName name="TaiSanDK" localSheetId="2">SUMIF('ngung viec'!MACAPTGDK,"*"&amp;#REF!&amp;"*",'ngung viec'!SODUDKTG)</definedName>
    <definedName name="TaiSanDK" localSheetId="1">SUMIF(#REF!,"*"&amp;#REF!&amp;"*",#REF!)</definedName>
    <definedName name="TaiSanDK" localSheetId="3">SUMIF('Thu hang ky'!MACAPTGDK,"*"&amp;#REF!&amp;"*",'Thu hang ky'!SODUDKTG)</definedName>
    <definedName name="TaiSanDK" localSheetId="4">SUMIF(MACAPTGDK,"*"&amp;#REF!&amp;"*",SODUDKTG)</definedName>
    <definedName name="TaiSanDK">SUMIF(MACAPTGDK,"*"&amp;#REF!&amp;"*",SODUDKTG)</definedName>
    <definedName name="tam" localSheetId="6">{"Book1","BoQ2.XLS"}</definedName>
    <definedName name="tam" localSheetId="0">{"Book1","BoQ2.XLS"}</definedName>
    <definedName name="tam" localSheetId="5">{"Book1","BoQ2.XLS"}</definedName>
    <definedName name="tam" localSheetId="2">{"Book1","BoQ2.XLS"}</definedName>
    <definedName name="tam" localSheetId="1">{"Book1","BoQ2.XLS"}</definedName>
    <definedName name="tam" localSheetId="3">{"Book1","BoQ2.XLS"}</definedName>
    <definedName name="tam" localSheetId="4">{"Book1","BoQ2.XLS"}</definedName>
    <definedName name="tam">{"Book1","BoQ2.XLS"}</definedName>
    <definedName name="TAMTINH" localSheetId="6">#REF!</definedName>
    <definedName name="TAMTINH" localSheetId="0">#REF!</definedName>
    <definedName name="TAMTINH" localSheetId="5">#REF!</definedName>
    <definedName name="TAMTINH" localSheetId="2">#REF!</definedName>
    <definedName name="TAMTINH" localSheetId="1">#REF!</definedName>
    <definedName name="TAMTINH" localSheetId="4">#REF!</definedName>
    <definedName name="TAMTINH">#REF!</definedName>
    <definedName name="tan" localSheetId="6" hidden="1">{"'Sheet1'!$L$16"}</definedName>
    <definedName name="tan" localSheetId="2" hidden="1">{"'Sheet1'!$L$16"}</definedName>
    <definedName name="tan" localSheetId="1" hidden="1">{"'Sheet1'!$L$16"}</definedName>
    <definedName name="tan" hidden="1">{"'Sheet1'!$L$16"}</definedName>
    <definedName name="TANBINH1" localSheetId="6">#REF!</definedName>
    <definedName name="TANBINH1" localSheetId="0">#REF!</definedName>
    <definedName name="TANBINH1" localSheetId="5">#REF!</definedName>
    <definedName name="TANBINH1" localSheetId="2">#REF!</definedName>
    <definedName name="TANBINH1" localSheetId="1">#REF!</definedName>
    <definedName name="TANBINH1" localSheetId="4">#REF!</definedName>
    <definedName name="TANBINH1">#REF!</definedName>
    <definedName name="TANBINH2" localSheetId="6">#REF!</definedName>
    <definedName name="TANBINH2" localSheetId="0">#REF!</definedName>
    <definedName name="TANBINH2" localSheetId="5">#REF!</definedName>
    <definedName name="TANBINH2" localSheetId="2">#REF!</definedName>
    <definedName name="TANBINH2" localSheetId="1">#REF!</definedName>
    <definedName name="TANBINH2" localSheetId="4">#REF!</definedName>
    <definedName name="TANBINH2">#REF!</definedName>
    <definedName name="tanggiam" localSheetId="0">#REF!</definedName>
    <definedName name="tanggiam" localSheetId="5">#REF!</definedName>
    <definedName name="tanggiam" localSheetId="2">#REF!</definedName>
    <definedName name="tanggiam" localSheetId="1">#REF!</definedName>
    <definedName name="tanggiam" localSheetId="4">#REF!</definedName>
    <definedName name="tanggiam">#REF!</definedName>
    <definedName name="TANPHU" localSheetId="0">#REF!</definedName>
    <definedName name="TANPHU" localSheetId="5">#REF!</definedName>
    <definedName name="TANPHU" localSheetId="2">#REF!</definedName>
    <definedName name="TANPHU" localSheetId="1">#REF!</definedName>
    <definedName name="TANPHU" localSheetId="4">#REF!</definedName>
    <definedName name="TANPHU">#REF!</definedName>
    <definedName name="TÄØNG_HÅÜP__DÆÛ_THÁÖU_VÁÛT_LIÃÛU___NHÁN_CÄNG___MAÏY_THI_CÄNG" localSheetId="1">#REF!</definedName>
    <definedName name="TÄØNG_HÅÜP__DÆÛ_THÁÖU_VÁÛT_LIÃÛU___NHÁN_CÄNG___MAÏY_THI_CÄNG">#REF!</definedName>
    <definedName name="TÄØNG_HÅÜP_KINH_PHÊ_DÆÛ_THÁÖU_TBA2_50KVA__2_11_2_0_4KV" localSheetId="0">#REF!</definedName>
    <definedName name="TÄØNG_HÅÜP_KINH_PHÊ_DÆÛ_THÁÖU_TBA2_50KVA__2_11_2_0_4KV" localSheetId="5">#REF!</definedName>
    <definedName name="TÄØNG_HÅÜP_KINH_PHÊ_DÆÛ_THÁÖU_TBA2_50KVA__2_11_2_0_4KV" localSheetId="2">#REF!</definedName>
    <definedName name="TÄØNG_HÅÜP_KINH_PHÊ_DÆÛ_THÁÖU_TBA2_50KVA__2_11_2_0_4KV" localSheetId="1">#REF!</definedName>
    <definedName name="TÄØNG_HÅÜP_KINH_PHÊ_DÆÛ_THÁÖU_TBA2_50KVA__2_11_2_0_4KV" localSheetId="4">#REF!</definedName>
    <definedName name="TÄØNG_HÅÜP_KINH_PHÊ_DÆÛ_THÁÖU_TBA2_50KVA__2_11_2_0_4KV">#REF!</definedName>
    <definedName name="TÄØNG_HÅÜP_KINH_PHÊ_DÆÛ_THÁU_ÂZ_0_4_KV" localSheetId="1">#REF!</definedName>
    <definedName name="TÄØNG_HÅÜP_KINH_PHÊ_DÆÛ_THÁU_ÂZ_0_4_KV">#REF!</definedName>
    <definedName name="TÄØNG_HÅÜP_KINH_PHÊ_TBA_3_50KVA__22_11_2_0_4KV" localSheetId="0">#REF!</definedName>
    <definedName name="TÄØNG_HÅÜP_KINH_PHÊ_TBA_3_50KVA__22_11_2_0_4KV" localSheetId="5">#REF!</definedName>
    <definedName name="TÄØNG_HÅÜP_KINH_PHÊ_TBA_3_50KVA__22_11_2_0_4KV" localSheetId="2">#REF!</definedName>
    <definedName name="TÄØNG_HÅÜP_KINH_PHÊ_TBA_3_50KVA__22_11_2_0_4KV" localSheetId="1">#REF!</definedName>
    <definedName name="TÄØNG_HÅÜP_KINH_PHÊ_TBA_3_50KVA__22_11_2_0_4KV" localSheetId="4">#REF!</definedName>
    <definedName name="TÄØNG_HÅÜP_KINH_PHÊ_TBA_3_50KVA__22_11_2_0_4KV">#REF!</definedName>
    <definedName name="TAPE">#N/A</definedName>
    <definedName name="TAPE단가">#N/A</definedName>
    <definedName name="TAPE재질명" localSheetId="1">#REF!</definedName>
    <definedName name="TAPE재질명">#REF!</definedName>
    <definedName name="TARGET" localSheetId="1">#REF!</definedName>
    <definedName name="TARGET">#REF!</definedName>
    <definedName name="TaxTV">10%</definedName>
    <definedName name="TaxTV_1">10%</definedName>
    <definedName name="TaxXL">5%</definedName>
    <definedName name="TaxXL_1">5%</definedName>
    <definedName name="tb" localSheetId="6">#REF!</definedName>
    <definedName name="tb" localSheetId="0">#REF!</definedName>
    <definedName name="tb" localSheetId="5">#REF!</definedName>
    <definedName name="tb" localSheetId="2">#REF!</definedName>
    <definedName name="tb" localSheetId="1">#REF!</definedName>
    <definedName name="tb" localSheetId="4">#REF!</definedName>
    <definedName name="tb">#REF!</definedName>
    <definedName name="Tb.18" localSheetId="1">#REF!</definedName>
    <definedName name="Tb.18">#REF!</definedName>
    <definedName name="TB_CTO">#REF!</definedName>
    <definedName name="TB_Data" localSheetId="2">#REF!</definedName>
    <definedName name="TB_Data" localSheetId="1">#REF!</definedName>
    <definedName name="TB_Data">#REF!</definedName>
    <definedName name="TBA" localSheetId="0">#REF!</definedName>
    <definedName name="TBA" localSheetId="5">#REF!</definedName>
    <definedName name="TBA" localSheetId="2">#REF!</definedName>
    <definedName name="TBA" localSheetId="1">#REF!</definedName>
    <definedName name="TBA" localSheetId="4">#REF!</definedName>
    <definedName name="TBA">#REF!</definedName>
    <definedName name="tbCY" localSheetId="1">#REF!</definedName>
    <definedName name="tbCY">#REF!</definedName>
    <definedName name="tbl_ProdInff" hidden="1">#REF!</definedName>
    <definedName name="tbl_ProdInfo" localSheetId="6" hidden="1">#REF!</definedName>
    <definedName name="tbl_ProdInfo" localSheetId="0" hidden="1">#REF!</definedName>
    <definedName name="tbl_ProdInfo" localSheetId="5" hidden="1">#REF!</definedName>
    <definedName name="tbl_ProdInfo" localSheetId="2" hidden="1">#REF!</definedName>
    <definedName name="tbl_ProdInfo" localSheetId="1" hidden="1">#REF!</definedName>
    <definedName name="tbl_ProdInfo" localSheetId="4" hidden="1">#REF!</definedName>
    <definedName name="tbl_ProdInfo" hidden="1">#REF!</definedName>
    <definedName name="tbl_ProdInfu" hidden="1">#REF!</definedName>
    <definedName name="tbtram" localSheetId="0">#REF!</definedName>
    <definedName name="tbtram" localSheetId="5">#REF!</definedName>
    <definedName name="tbtram" localSheetId="2">#REF!</definedName>
    <definedName name="tbtram" localSheetId="1">#REF!</definedName>
    <definedName name="tbtram" localSheetId="4">#REF!</definedName>
    <definedName name="tbtram">#REF!</definedName>
    <definedName name="TBV" localSheetId="1">#REF!</definedName>
    <definedName name="TBV">#REF!</definedName>
    <definedName name="tbva" localSheetId="0">#REF!</definedName>
    <definedName name="tbva" localSheetId="5">#REF!</definedName>
    <definedName name="tbva" localSheetId="2">#REF!</definedName>
    <definedName name="tbva" localSheetId="1">#REF!</definedName>
    <definedName name="tbva" localSheetId="4">#REF!</definedName>
    <definedName name="tbva">#REF!</definedName>
    <definedName name="tbvb" localSheetId="0">#REF!</definedName>
    <definedName name="tbvb" localSheetId="5">#REF!</definedName>
    <definedName name="tbvb" localSheetId="2">#REF!</definedName>
    <definedName name="tbvb" localSheetId="1">#REF!</definedName>
    <definedName name="tbvb" localSheetId="4">#REF!</definedName>
    <definedName name="tbvb">#REF!</definedName>
    <definedName name="tbvc" localSheetId="0">#REF!</definedName>
    <definedName name="tbvc" localSheetId="5">#REF!</definedName>
    <definedName name="tbvc" localSheetId="2">#REF!</definedName>
    <definedName name="tbvc" localSheetId="1">#REF!</definedName>
    <definedName name="tbvc" localSheetId="4">#REF!</definedName>
    <definedName name="tbvc">#REF!</definedName>
    <definedName name="TBVD" localSheetId="0">#REF!</definedName>
    <definedName name="TBVD" localSheetId="5">#REF!</definedName>
    <definedName name="TBVD" localSheetId="2">#REF!</definedName>
    <definedName name="TBVD" localSheetId="1">#REF!</definedName>
    <definedName name="TBVD" localSheetId="4">#REF!</definedName>
    <definedName name="TBVD">#REF!</definedName>
    <definedName name="TBXD" localSheetId="1">#REF!</definedName>
    <definedName name="TBXD">#REF!</definedName>
    <definedName name="tc" localSheetId="6" hidden="1">{#N/A,#N/A,FALSE,"단축1";#N/A,#N/A,FALSE,"단축2";#N/A,#N/A,FALSE,"단축3";#N/A,#N/A,FALSE,"장축";#N/A,#N/A,FALSE,"4WD"}</definedName>
    <definedName name="tc" localSheetId="0" hidden="1">{#N/A,#N/A,FALSE,"단축1";#N/A,#N/A,FALSE,"단축2";#N/A,#N/A,FALSE,"단축3";#N/A,#N/A,FALSE,"장축";#N/A,#N/A,FALSE,"4WD"}</definedName>
    <definedName name="tc" localSheetId="5" hidden="1">{#N/A,#N/A,FALSE,"단축1";#N/A,#N/A,FALSE,"단축2";#N/A,#N/A,FALSE,"단축3";#N/A,#N/A,FALSE,"장축";#N/A,#N/A,FALSE,"4WD"}</definedName>
    <definedName name="tc" localSheetId="2" hidden="1">{#N/A,#N/A,FALSE,"단축1";#N/A,#N/A,FALSE,"단축2";#N/A,#N/A,FALSE,"단축3";#N/A,#N/A,FALSE,"장축";#N/A,#N/A,FALSE,"4WD"}</definedName>
    <definedName name="tc" localSheetId="1" hidden="1">{#N/A,#N/A,FALSE,"단축1";#N/A,#N/A,FALSE,"단축2";#N/A,#N/A,FALSE,"단축3";#N/A,#N/A,FALSE,"장축";#N/A,#N/A,FALSE,"4WD"}</definedName>
    <definedName name="tc" localSheetId="3" hidden="1">{#N/A,#N/A,FALSE,"단축1";#N/A,#N/A,FALSE,"단축2";#N/A,#N/A,FALSE,"단축3";#N/A,#N/A,FALSE,"장축";#N/A,#N/A,FALSE,"4WD"}</definedName>
    <definedName name="tc" localSheetId="4" hidden="1">{#N/A,#N/A,FALSE,"단축1";#N/A,#N/A,FALSE,"단축2";#N/A,#N/A,FALSE,"단축3";#N/A,#N/A,FALSE,"장축";#N/A,#N/A,FALSE,"4WD"}</definedName>
    <definedName name="tc" hidden="1">{#N/A,#N/A,FALSE,"단축1";#N/A,#N/A,FALSE,"단축2";#N/A,#N/A,FALSE,"단축3";#N/A,#N/A,FALSE,"장축";#N/A,#N/A,FALSE,"4WD"}</definedName>
    <definedName name="TC_NHANH1" localSheetId="6">#REF!</definedName>
    <definedName name="TC_NHANH1" localSheetId="0">#REF!</definedName>
    <definedName name="TC_NHANH1" localSheetId="5">#REF!</definedName>
    <definedName name="TC_NHANH1" localSheetId="2">#REF!</definedName>
    <definedName name="TC_NHANH1" localSheetId="1">#REF!</definedName>
    <definedName name="TC_NHANH1" localSheetId="4">#REF!</definedName>
    <definedName name="TC_NHANH1">#REF!</definedName>
    <definedName name="TC44HCUCHI" localSheetId="6">#REF!</definedName>
    <definedName name="TC44HCUCHI" localSheetId="0">#REF!</definedName>
    <definedName name="TC44HCUCHI" localSheetId="5">#REF!</definedName>
    <definedName name="TC44HCUCHI" localSheetId="2">#REF!</definedName>
    <definedName name="TC44HCUCHI" localSheetId="1">#REF!</definedName>
    <definedName name="TC44HCUCHI" localSheetId="4">#REF!</definedName>
    <definedName name="TC44HCUCHI">#REF!</definedName>
    <definedName name="TC44HHOCMON" localSheetId="6">#REF!</definedName>
    <definedName name="TC44HHOCMON" localSheetId="0">#REF!</definedName>
    <definedName name="TC44HHOCMON" localSheetId="5">#REF!</definedName>
    <definedName name="TC44HHOCMON" localSheetId="2">#REF!</definedName>
    <definedName name="TC44HHOCMON" localSheetId="1">#REF!</definedName>
    <definedName name="TC44HHOCMON" localSheetId="4">#REF!</definedName>
    <definedName name="TC44HHOCMON">#REF!</definedName>
    <definedName name="TC44QBINHCHANH" localSheetId="0">#REF!</definedName>
    <definedName name="TC44QBINHCHANH" localSheetId="5">#REF!</definedName>
    <definedName name="TC44QBINHCHANH" localSheetId="2">#REF!</definedName>
    <definedName name="TC44QBINHCHANH" localSheetId="1">#REF!</definedName>
    <definedName name="TC44QBINHCHANH" localSheetId="4">#REF!</definedName>
    <definedName name="TC44QBINHCHANH">#REF!</definedName>
    <definedName name="TC44QBINHTAN" localSheetId="0">#REF!</definedName>
    <definedName name="TC44QBINHTAN" localSheetId="5">#REF!</definedName>
    <definedName name="TC44QBINHTAN" localSheetId="2">#REF!</definedName>
    <definedName name="TC44QBINHTAN" localSheetId="1">#REF!</definedName>
    <definedName name="TC44QBINHTAN" localSheetId="4">#REF!</definedName>
    <definedName name="TC44QBINHTAN">#REF!</definedName>
    <definedName name="TC44QBINHTHANH1" localSheetId="0">#REF!</definedName>
    <definedName name="TC44QBINHTHANH1" localSheetId="5">#REF!</definedName>
    <definedName name="TC44QBINHTHANH1" localSheetId="2">#REF!</definedName>
    <definedName name="TC44QBINHTHANH1" localSheetId="1">#REF!</definedName>
    <definedName name="TC44QBINHTHANH1" localSheetId="4">#REF!</definedName>
    <definedName name="TC44QBINHTHANH1">#REF!</definedName>
    <definedName name="TC44QBINHTHANH2" localSheetId="0">#REF!</definedName>
    <definedName name="TC44QBINHTHANH2" localSheetId="5">#REF!</definedName>
    <definedName name="TC44QBINHTHANH2" localSheetId="2">#REF!</definedName>
    <definedName name="TC44QBINHTHANH2" localSheetId="1">#REF!</definedName>
    <definedName name="TC44QBINHTHANH2" localSheetId="4">#REF!</definedName>
    <definedName name="TC44QBINHTHANH2">#REF!</definedName>
    <definedName name="TC44QGOVAP1" localSheetId="0">#REF!</definedName>
    <definedName name="TC44QGOVAP1" localSheetId="5">#REF!</definedName>
    <definedName name="TC44QGOVAP1" localSheetId="2">#REF!</definedName>
    <definedName name="TC44QGOVAP1" localSheetId="1">#REF!</definedName>
    <definedName name="TC44QGOVAP1" localSheetId="4">#REF!</definedName>
    <definedName name="TC44QGOVAP1">#REF!</definedName>
    <definedName name="TC44QGOVAP2" localSheetId="0">#REF!</definedName>
    <definedName name="TC44QGOVAP2" localSheetId="5">#REF!</definedName>
    <definedName name="TC44QGOVAP2" localSheetId="2">#REF!</definedName>
    <definedName name="TC44QGOVAP2" localSheetId="1">#REF!</definedName>
    <definedName name="TC44QGOVAP2" localSheetId="4">#REF!</definedName>
    <definedName name="TC44QGOVAP2">#REF!</definedName>
    <definedName name="TC44QPHUNHUAN" localSheetId="0">#REF!</definedName>
    <definedName name="TC44QPHUNHUAN" localSheetId="5">#REF!</definedName>
    <definedName name="TC44QPHUNHUAN" localSheetId="2">#REF!</definedName>
    <definedName name="TC44QPHUNHUAN" localSheetId="1">#REF!</definedName>
    <definedName name="TC44QPHUNHUAN" localSheetId="4">#REF!</definedName>
    <definedName name="TC44QPHUNHUAN">#REF!</definedName>
    <definedName name="TC44QTANBINH1" localSheetId="0">#REF!</definedName>
    <definedName name="TC44QTANBINH1" localSheetId="5">#REF!</definedName>
    <definedName name="TC44QTANBINH1" localSheetId="2">#REF!</definedName>
    <definedName name="TC44QTANBINH1" localSheetId="1">#REF!</definedName>
    <definedName name="TC44QTANBINH1" localSheetId="4">#REF!</definedName>
    <definedName name="TC44QTANBINH1">#REF!</definedName>
    <definedName name="TC44QTANBINH2" localSheetId="0">#REF!</definedName>
    <definedName name="TC44QTANBINH2" localSheetId="5">#REF!</definedName>
    <definedName name="TC44QTANBINH2" localSheetId="2">#REF!</definedName>
    <definedName name="TC44QTANBINH2" localSheetId="1">#REF!</definedName>
    <definedName name="TC44QTANBINH2" localSheetId="4">#REF!</definedName>
    <definedName name="TC44QTANBINH2">#REF!</definedName>
    <definedName name="TC44QTANPHU" localSheetId="0">#REF!</definedName>
    <definedName name="TC44QTANPHU" localSheetId="5">#REF!</definedName>
    <definedName name="TC44QTANPHU" localSheetId="2">#REF!</definedName>
    <definedName name="TC44QTANPHU" localSheetId="1">#REF!</definedName>
    <definedName name="TC44QTANPHU" localSheetId="4">#REF!</definedName>
    <definedName name="TC44QTANPHU">#REF!</definedName>
    <definedName name="TC44QTHUDUC1" localSheetId="0">#REF!</definedName>
    <definedName name="TC44QTHUDUC1" localSheetId="5">#REF!</definedName>
    <definedName name="TC44QTHUDUC1" localSheetId="2">#REF!</definedName>
    <definedName name="TC44QTHUDUC1" localSheetId="1">#REF!</definedName>
    <definedName name="TC44QTHUDUC1" localSheetId="4">#REF!</definedName>
    <definedName name="TC44QTHUDUC1">#REF!</definedName>
    <definedName name="TC44QTHUDUC2" localSheetId="0">#REF!</definedName>
    <definedName name="TC44QTHUDUC2" localSheetId="5">#REF!</definedName>
    <definedName name="TC44QTHUDUC2" localSheetId="2">#REF!</definedName>
    <definedName name="TC44QTHUDUC2" localSheetId="1">#REF!</definedName>
    <definedName name="TC44QTHUDUC2" localSheetId="4">#REF!</definedName>
    <definedName name="TC44QTHUDUC2">#REF!</definedName>
    <definedName name="TC44QUAN1" localSheetId="0">#REF!</definedName>
    <definedName name="TC44QUAN1" localSheetId="5">#REF!</definedName>
    <definedName name="TC44QUAN1" localSheetId="2">#REF!</definedName>
    <definedName name="TC44QUAN1" localSheetId="1">#REF!</definedName>
    <definedName name="TC44QUAN1" localSheetId="4">#REF!</definedName>
    <definedName name="TC44QUAN1">#REF!</definedName>
    <definedName name="TC44QUAN10" localSheetId="0">#REF!</definedName>
    <definedName name="TC44QUAN10" localSheetId="5">#REF!</definedName>
    <definedName name="TC44QUAN10" localSheetId="2">#REF!</definedName>
    <definedName name="TC44QUAN10" localSheetId="1">#REF!</definedName>
    <definedName name="TC44QUAN10" localSheetId="4">#REF!</definedName>
    <definedName name="TC44QUAN10">#REF!</definedName>
    <definedName name="TC44QUAN11" localSheetId="0">#REF!</definedName>
    <definedName name="TC44QUAN11" localSheetId="5">#REF!</definedName>
    <definedName name="TC44QUAN11" localSheetId="2">#REF!</definedName>
    <definedName name="TC44QUAN11" localSheetId="1">#REF!</definedName>
    <definedName name="TC44QUAN11" localSheetId="4">#REF!</definedName>
    <definedName name="TC44QUAN11">#REF!</definedName>
    <definedName name="TC44QUAN12" localSheetId="0">#REF!</definedName>
    <definedName name="TC44QUAN12" localSheetId="5">#REF!</definedName>
    <definedName name="TC44QUAN12" localSheetId="2">#REF!</definedName>
    <definedName name="TC44QUAN12" localSheetId="1">#REF!</definedName>
    <definedName name="TC44QUAN12" localSheetId="4">#REF!</definedName>
    <definedName name="TC44QUAN12">#REF!</definedName>
    <definedName name="TC44QUAN2" localSheetId="0">#REF!</definedName>
    <definedName name="TC44QUAN2" localSheetId="5">#REF!</definedName>
    <definedName name="TC44QUAN2" localSheetId="2">#REF!</definedName>
    <definedName name="TC44QUAN2" localSheetId="1">#REF!</definedName>
    <definedName name="TC44QUAN2" localSheetId="4">#REF!</definedName>
    <definedName name="TC44QUAN2">#REF!</definedName>
    <definedName name="TC44QUAN32" localSheetId="0">#REF!</definedName>
    <definedName name="TC44QUAN32" localSheetId="5">#REF!</definedName>
    <definedName name="TC44QUAN32" localSheetId="2">#REF!</definedName>
    <definedName name="TC44QUAN32" localSheetId="1">#REF!</definedName>
    <definedName name="TC44QUAN32" localSheetId="4">#REF!</definedName>
    <definedName name="TC44QUAN32">#REF!</definedName>
    <definedName name="TC44QUAN4" localSheetId="0">#REF!</definedName>
    <definedName name="TC44QUAN4" localSheetId="5">#REF!</definedName>
    <definedName name="TC44QUAN4" localSheetId="2">#REF!</definedName>
    <definedName name="TC44QUAN4" localSheetId="1">#REF!</definedName>
    <definedName name="TC44QUAN4" localSheetId="4">#REF!</definedName>
    <definedName name="TC44QUAN4">#REF!</definedName>
    <definedName name="TC44QUAN5" localSheetId="0">#REF!</definedName>
    <definedName name="TC44QUAN5" localSheetId="5">#REF!</definedName>
    <definedName name="TC44QUAN5" localSheetId="2">#REF!</definedName>
    <definedName name="TC44QUAN5" localSheetId="1">#REF!</definedName>
    <definedName name="TC44QUAN5" localSheetId="4">#REF!</definedName>
    <definedName name="TC44QUAN5">#REF!</definedName>
    <definedName name="TC44QUAN6A" localSheetId="0">#REF!</definedName>
    <definedName name="TC44QUAN6A" localSheetId="5">#REF!</definedName>
    <definedName name="TC44QUAN6A" localSheetId="2">#REF!</definedName>
    <definedName name="TC44QUAN6A" localSheetId="1">#REF!</definedName>
    <definedName name="TC44QUAN6A" localSheetId="4">#REF!</definedName>
    <definedName name="TC44QUAN6A">#REF!</definedName>
    <definedName name="TC44QUAN6B" localSheetId="0">#REF!</definedName>
    <definedName name="TC44QUAN6B" localSheetId="5">#REF!</definedName>
    <definedName name="TC44QUAN6B" localSheetId="2">#REF!</definedName>
    <definedName name="TC44QUAN6B" localSheetId="1">#REF!</definedName>
    <definedName name="TC44QUAN6B" localSheetId="4">#REF!</definedName>
    <definedName name="TC44QUAN6B">#REF!</definedName>
    <definedName name="TC44QUAN7" localSheetId="0">#REF!</definedName>
    <definedName name="TC44QUAN7" localSheetId="5">#REF!</definedName>
    <definedName name="TC44QUAN7" localSheetId="2">#REF!</definedName>
    <definedName name="TC44QUAN7" localSheetId="1">#REF!</definedName>
    <definedName name="TC44QUAN7" localSheetId="4">#REF!</definedName>
    <definedName name="TC44QUAN7">#REF!</definedName>
    <definedName name="TC44QUAN8A" localSheetId="0">#REF!</definedName>
    <definedName name="TC44QUAN8A" localSheetId="5">#REF!</definedName>
    <definedName name="TC44QUAN8A" localSheetId="2">#REF!</definedName>
    <definedName name="TC44QUAN8A" localSheetId="1">#REF!</definedName>
    <definedName name="TC44QUAN8A" localSheetId="4">#REF!</definedName>
    <definedName name="TC44QUAN8A">#REF!</definedName>
    <definedName name="TC44QUAN8B" localSheetId="0">#REF!</definedName>
    <definedName name="TC44QUAN8B" localSheetId="5">#REF!</definedName>
    <definedName name="TC44QUAN8B" localSheetId="2">#REF!</definedName>
    <definedName name="TC44QUAN8B" localSheetId="1">#REF!</definedName>
    <definedName name="TC44QUAN8B" localSheetId="4">#REF!</definedName>
    <definedName name="TC44QUAN8B">#REF!</definedName>
    <definedName name="Tchuan" localSheetId="1">#REF!</definedName>
    <definedName name="Tchuan">#REF!</definedName>
    <definedName name="tci" localSheetId="6" hidden="1">{#N/A,#N/A,FALSE,"단축1";#N/A,#N/A,FALSE,"단축2";#N/A,#N/A,FALSE,"단축3";#N/A,#N/A,FALSE,"장축";#N/A,#N/A,FALSE,"4WD"}</definedName>
    <definedName name="tci" localSheetId="0" hidden="1">{#N/A,#N/A,FALSE,"단축1";#N/A,#N/A,FALSE,"단축2";#N/A,#N/A,FALSE,"단축3";#N/A,#N/A,FALSE,"장축";#N/A,#N/A,FALSE,"4WD"}</definedName>
    <definedName name="tci" localSheetId="5" hidden="1">{#N/A,#N/A,FALSE,"단축1";#N/A,#N/A,FALSE,"단축2";#N/A,#N/A,FALSE,"단축3";#N/A,#N/A,FALSE,"장축";#N/A,#N/A,FALSE,"4WD"}</definedName>
    <definedName name="tci" localSheetId="2" hidden="1">{#N/A,#N/A,FALSE,"단축1";#N/A,#N/A,FALSE,"단축2";#N/A,#N/A,FALSE,"단축3";#N/A,#N/A,FALSE,"장축";#N/A,#N/A,FALSE,"4WD"}</definedName>
    <definedName name="tci" localSheetId="1" hidden="1">{#N/A,#N/A,FALSE,"단축1";#N/A,#N/A,FALSE,"단축2";#N/A,#N/A,FALSE,"단축3";#N/A,#N/A,FALSE,"장축";#N/A,#N/A,FALSE,"4WD"}</definedName>
    <definedName name="tci" localSheetId="3" hidden="1">{#N/A,#N/A,FALSE,"단축1";#N/A,#N/A,FALSE,"단축2";#N/A,#N/A,FALSE,"단축3";#N/A,#N/A,FALSE,"장축";#N/A,#N/A,FALSE,"4WD"}</definedName>
    <definedName name="tci" localSheetId="4" hidden="1">{#N/A,#N/A,FALSE,"단축1";#N/A,#N/A,FALSE,"단축2";#N/A,#N/A,FALSE,"단축3";#N/A,#N/A,FALSE,"장축";#N/A,#N/A,FALSE,"4WD"}</definedName>
    <definedName name="tci" hidden="1">{#N/A,#N/A,FALSE,"단축1";#N/A,#N/A,FALSE,"단축2";#N/A,#N/A,FALSE,"단축3";#N/A,#N/A,FALSE,"장축";#N/A,#N/A,FALSE,"4WD"}</definedName>
    <definedName name="tcost">#REF!</definedName>
    <definedName name="TD" localSheetId="0">#REF!</definedName>
    <definedName name="TD" localSheetId="5">#REF!</definedName>
    <definedName name="TD" localSheetId="2">#REF!</definedName>
    <definedName name="TD" localSheetId="1">#REF!</definedName>
    <definedName name="TD" localSheetId="4">#REF!</definedName>
    <definedName name="TD">#REF!</definedName>
    <definedName name="Td.18" localSheetId="1">#REF!</definedName>
    <definedName name="Td.18">#REF!</definedName>
    <definedName name="td10vl" localSheetId="1">#REF!</definedName>
    <definedName name="td10vl">#REF!</definedName>
    <definedName name="td12nc" localSheetId="1">#REF!</definedName>
    <definedName name="td12nc">#REF!</definedName>
    <definedName name="TD12vl" localSheetId="1">#REF!</definedName>
    <definedName name="TD12vl">#REF!</definedName>
    <definedName name="td1p" localSheetId="0">#REF!</definedName>
    <definedName name="td1p" localSheetId="5">#REF!</definedName>
    <definedName name="td1p" localSheetId="2">#REF!</definedName>
    <definedName name="td1p" localSheetId="1">#REF!</definedName>
    <definedName name="td1p" localSheetId="4">#REF!</definedName>
    <definedName name="td1p">#REF!</definedName>
    <definedName name="TD1p1nc" localSheetId="1">#REF!</definedName>
    <definedName name="TD1p1nc">#REF!</definedName>
    <definedName name="td1p1vc" localSheetId="1">#REF!</definedName>
    <definedName name="td1p1vc">#REF!</definedName>
    <definedName name="TD1p1vl" localSheetId="1">#REF!</definedName>
    <definedName name="TD1p1vl">#REF!</definedName>
    <definedName name="td3p" localSheetId="0">#REF!</definedName>
    <definedName name="td3p" localSheetId="5">#REF!</definedName>
    <definedName name="td3p" localSheetId="2">#REF!</definedName>
    <definedName name="td3p" localSheetId="1">#REF!</definedName>
    <definedName name="td3p" localSheetId="4">#REF!</definedName>
    <definedName name="td3p">#REF!</definedName>
    <definedName name="TDctnc" localSheetId="1">#REF!</definedName>
    <definedName name="TDctnc">#REF!</definedName>
    <definedName name="TDctvc" localSheetId="1">#REF!</definedName>
    <definedName name="TDctvc">#REF!</definedName>
    <definedName name="TDctvl" localSheetId="1">#REF!</definedName>
    <definedName name="TDctvl">#REF!</definedName>
    <definedName name="TDDZ04" localSheetId="0">#REF!</definedName>
    <definedName name="TDDZ04" localSheetId="5">#REF!</definedName>
    <definedName name="TDDZ04" localSheetId="2">#REF!</definedName>
    <definedName name="TDDZ04" localSheetId="1">#REF!</definedName>
    <definedName name="TDDZ04" localSheetId="4">#REF!</definedName>
    <definedName name="TDDZ04">#REF!</definedName>
    <definedName name="TDDZ22" localSheetId="0">#REF!</definedName>
    <definedName name="TDDZ22" localSheetId="5">#REF!</definedName>
    <definedName name="TDDZ22" localSheetId="2">#REF!</definedName>
    <definedName name="TDDZ22" localSheetId="1">#REF!</definedName>
    <definedName name="TDDZ22" localSheetId="4">#REF!</definedName>
    <definedName name="TDDZ22">#REF!</definedName>
    <definedName name="tdia" localSheetId="1">#REF!</definedName>
    <definedName name="tdia">#REF!</definedName>
    <definedName name="TdinhQT" localSheetId="1">#REF!</definedName>
    <definedName name="TdinhQT">#REF!</definedName>
    <definedName name="tdnc1p" localSheetId="0">#REF!</definedName>
    <definedName name="tdnc1p" localSheetId="5">#REF!</definedName>
    <definedName name="tdnc1p" localSheetId="2">#REF!</definedName>
    <definedName name="tdnc1p" localSheetId="1">#REF!</definedName>
    <definedName name="tdnc1p" localSheetId="4">#REF!</definedName>
    <definedName name="tdnc1p">#REF!</definedName>
    <definedName name="tdnc3p">#REF!</definedName>
    <definedName name="tdo" localSheetId="0">#REF!</definedName>
    <definedName name="tdo" localSheetId="5">#REF!</definedName>
    <definedName name="tdo" localSheetId="2">#REF!</definedName>
    <definedName name="tdo" localSheetId="1">#REF!</definedName>
    <definedName name="tdo" localSheetId="4">#REF!</definedName>
    <definedName name="tdo">#REF!</definedName>
    <definedName name="tdtr2cnc" localSheetId="0">#REF!</definedName>
    <definedName name="tdtr2cnc" localSheetId="5">#REF!</definedName>
    <definedName name="tdtr2cnc" localSheetId="2">#REF!</definedName>
    <definedName name="tdtr2cnc" localSheetId="1">#REF!</definedName>
    <definedName name="tdtr2cnc" localSheetId="4">#REF!</definedName>
    <definedName name="tdtr2cnc">#REF!</definedName>
    <definedName name="tdtr2cvl" localSheetId="0">#REF!</definedName>
    <definedName name="tdtr2cvl" localSheetId="5">#REF!</definedName>
    <definedName name="tdtr2cvl" localSheetId="2">#REF!</definedName>
    <definedName name="tdtr2cvl" localSheetId="1">#REF!</definedName>
    <definedName name="tdtr2cvl" localSheetId="4">#REF!</definedName>
    <definedName name="tdtr2cvl">#REF!</definedName>
    <definedName name="tdvl1p" localSheetId="0">#REF!</definedName>
    <definedName name="tdvl1p" localSheetId="5">#REF!</definedName>
    <definedName name="tdvl1p" localSheetId="2">#REF!</definedName>
    <definedName name="tdvl1p" localSheetId="1">#REF!</definedName>
    <definedName name="tdvl1p" localSheetId="4">#REF!</definedName>
    <definedName name="tdvl1p">#REF!</definedName>
    <definedName name="tdvl3p">#REF!</definedName>
    <definedName name="TEAM" localSheetId="1">#REF!</definedName>
    <definedName name="TEAM">#REF!</definedName>
    <definedName name="Tên_Tài_Xế" localSheetId="1">#REF!</definedName>
    <definedName name="Tên_Tài_Xế" localSheetId="3">#REF!</definedName>
    <definedName name="Tên_Tài_Xế">#REF!</definedName>
    <definedName name="TenBang" localSheetId="1">#REF!</definedName>
    <definedName name="TenBang">#REF!</definedName>
    <definedName name="tenck" localSheetId="0">#REF!</definedName>
    <definedName name="tenck" localSheetId="5">#REF!</definedName>
    <definedName name="tenck" localSheetId="2">#REF!</definedName>
    <definedName name="tenck" localSheetId="1">#REF!</definedName>
    <definedName name="tenck" localSheetId="4">#REF!</definedName>
    <definedName name="tenck">#REF!</definedName>
    <definedName name="TenCtr" localSheetId="1">#REF!</definedName>
    <definedName name="TenCtr">#REF!</definedName>
    <definedName name="TenHMuc" localSheetId="1">#REF!</definedName>
    <definedName name="TenHMuc">#REF!</definedName>
    <definedName name="TenPhuong" localSheetId="1">#REF!</definedName>
    <definedName name="TenPhuong" localSheetId="3">#REF!</definedName>
    <definedName name="TenPhuong">#REF!</definedName>
    <definedName name="TenQuan" localSheetId="1">#REF!</definedName>
    <definedName name="TenQuan" localSheetId="3">#REF!</definedName>
    <definedName name="TenQuan">#REF!</definedName>
    <definedName name="TenQuocGia" localSheetId="1">#REF!</definedName>
    <definedName name="TenQuocGia" localSheetId="3">#REF!</definedName>
    <definedName name="TenQuocGia">#REF!</definedName>
    <definedName name="TenTinh" localSheetId="1">#REF!</definedName>
    <definedName name="TenTinh" localSheetId="3">#REF!</definedName>
    <definedName name="TenTinh">#REF!</definedName>
    <definedName name="TenVtu" localSheetId="1">#REF!</definedName>
    <definedName name="TenVtu">#REF!</definedName>
    <definedName name="test" localSheetId="1">#REF!</definedName>
    <definedName name="test">#REF!</definedName>
    <definedName name="TEWR" localSheetId="6" hidden="1">{#N/A,#N/A,TRUE,"Y생산";#N/A,#N/A,TRUE,"Y판매";#N/A,#N/A,TRUE,"Y총물량";#N/A,#N/A,TRUE,"Y능력";#N/A,#N/A,TRUE,"YKD"}</definedName>
    <definedName name="TEWR" localSheetId="2" hidden="1">{#N/A,#N/A,TRUE,"Y생산";#N/A,#N/A,TRUE,"Y판매";#N/A,#N/A,TRUE,"Y총물량";#N/A,#N/A,TRUE,"Y능력";#N/A,#N/A,TRUE,"YKD"}</definedName>
    <definedName name="TEWR" localSheetId="1" hidden="1">{#N/A,#N/A,TRUE,"Y생산";#N/A,#N/A,TRUE,"Y판매";#N/A,#N/A,TRUE,"Y총물량";#N/A,#N/A,TRUE,"Y능력";#N/A,#N/A,TRUE,"YKD"}</definedName>
    <definedName name="TEWR" hidden="1">{#N/A,#N/A,TRUE,"Y생산";#N/A,#N/A,TRUE,"Y판매";#N/A,#N/A,TRUE,"Y총물량";#N/A,#N/A,TRUE,"Y능력";#N/A,#N/A,TRUE,"YKD"}</definedName>
    <definedName name="text" localSheetId="1">#REF!</definedName>
    <definedName name="text">#REF!</definedName>
    <definedName name="TextRefCopyRangeCount" hidden="1">5</definedName>
    <definedName name="TG" localSheetId="6">#REF!</definedName>
    <definedName name="TG" localSheetId="0">#REF!</definedName>
    <definedName name="TG" localSheetId="5">#REF!</definedName>
    <definedName name="TG" localSheetId="2">#REF!</definedName>
    <definedName name="TG" localSheetId="1">#REF!</definedName>
    <definedName name="TG" localSheetId="4">#REF!</definedName>
    <definedName name="TG">#REF!</definedName>
    <definedName name="tgban">#REF!</definedName>
    <definedName name="TGYHRTYRTY" localSheetId="6" hidden="1">{#N/A,#N/A,FALSE,"단축1";#N/A,#N/A,FALSE,"단축2";#N/A,#N/A,FALSE,"단축3";#N/A,#N/A,FALSE,"장축";#N/A,#N/A,FALSE,"4WD"}</definedName>
    <definedName name="TGYHRTYRTY" localSheetId="2" hidden="1">{#N/A,#N/A,FALSE,"단축1";#N/A,#N/A,FALSE,"단축2";#N/A,#N/A,FALSE,"단축3";#N/A,#N/A,FALSE,"장축";#N/A,#N/A,FALSE,"4WD"}</definedName>
    <definedName name="TGYHRTYRTY" localSheetId="1" hidden="1">{#N/A,#N/A,FALSE,"단축1";#N/A,#N/A,FALSE,"단축2";#N/A,#N/A,FALSE,"단축3";#N/A,#N/A,FALSE,"장축";#N/A,#N/A,FALSE,"4WD"}</definedName>
    <definedName name="TGYHRTYRTY" hidden="1">{#N/A,#N/A,FALSE,"단축1";#N/A,#N/A,FALSE,"단축2";#N/A,#N/A,FALSE,"단축3";#N/A,#N/A,FALSE,"장축";#N/A,#N/A,FALSE,"4WD"}</definedName>
    <definedName name="th" localSheetId="0">#REF!</definedName>
    <definedName name="th" localSheetId="5">#REF!</definedName>
    <definedName name="th" localSheetId="2">#REF!</definedName>
    <definedName name="th" localSheetId="1">#REF!</definedName>
    <definedName name="th" localSheetId="4">#REF!</definedName>
    <definedName name="th">#REF!</definedName>
    <definedName name="TH_VKHNN" localSheetId="1">#REF!</definedName>
    <definedName name="TH_VKHNN">#REF!</definedName>
    <definedName name="TH4B">#N/A</definedName>
    <definedName name="TH4S">#N/A</definedName>
    <definedName name="tha" localSheetId="6" hidden="1">{"'Sheet1'!$L$16"}</definedName>
    <definedName name="tha" localSheetId="2" hidden="1">{"'Sheet1'!$L$16"}</definedName>
    <definedName name="tha" localSheetId="1" hidden="1">{"'Sheet1'!$L$16"}</definedName>
    <definedName name="tha" localSheetId="3" hidden="1">{"'Sheet1'!$L$16"}</definedName>
    <definedName name="tha" hidden="1">{"'Sheet1'!$L$16"}</definedName>
    <definedName name="THACOBUS2" hidden="1">#REF!</definedName>
    <definedName name="thang" localSheetId="0">#REF!</definedName>
    <definedName name="thang" localSheetId="5">#REF!</definedName>
    <definedName name="thang" localSheetId="2">#REF!</definedName>
    <definedName name="thang" localSheetId="1">#REF!</definedName>
    <definedName name="thang" localSheetId="4">#REF!</definedName>
    <definedName name="thang">#REF!</definedName>
    <definedName name="THANG1" localSheetId="6">_a1Z,_a2Z,_a3Z</definedName>
    <definedName name="THANG1" localSheetId="2">'ngung viec'!_a1Z,'ngung viec'!_a2Z,'ngung viec'!_a3Z</definedName>
    <definedName name="THANG1" localSheetId="1">'TAM UNG'!_a1Z,'TAM UNG'!_a2Z,'TAM UNG'!_a3Z</definedName>
    <definedName name="THANG1" localSheetId="3">_a1Z,_a2Z,_a3Z</definedName>
    <definedName name="THANG1">_a1Z,_a2Z,_a3Z</definedName>
    <definedName name="Thang10" localSheetId="6" hidden="1">{"'Sheet1'!$L$16"}</definedName>
    <definedName name="Thang10" localSheetId="2" hidden="1">{"'Sheet1'!$L$16"}</definedName>
    <definedName name="Thang10" localSheetId="1" hidden="1">{"'Sheet1'!$L$16"}</definedName>
    <definedName name="Thang10" hidden="1">{"'Sheet1'!$L$16"}</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localSheetId="6" hidden="1">{"'Sheet1'!$L$16"}</definedName>
    <definedName name="thanh" localSheetId="2" hidden="1">{"'Sheet1'!$L$16"}</definedName>
    <definedName name="thanh" localSheetId="1" hidden="1">{"'Sheet1'!$L$16"}</definedName>
    <definedName name="thanh" hidden="1">{"'Sheet1'!$L$16"}</definedName>
    <definedName name="ThanhPhan" localSheetId="6">#REF!</definedName>
    <definedName name="ThanhPhan" localSheetId="5">#REF!</definedName>
    <definedName name="ThanhPhan" localSheetId="2">#REF!</definedName>
    <definedName name="ThanhPhan" localSheetId="1">#REF!</definedName>
    <definedName name="ThanhPhan" localSheetId="3">#REF!</definedName>
    <definedName name="ThanhPhan">#REF!</definedName>
    <definedName name="thanhtien" localSheetId="0">#REF!</definedName>
    <definedName name="thanhtien" localSheetId="5">#REF!</definedName>
    <definedName name="thanhtien" localSheetId="2">#REF!</definedName>
    <definedName name="thanhtien" localSheetId="1">#REF!</definedName>
    <definedName name="thanhtien" localSheetId="4">#REF!</definedName>
    <definedName name="thanhtien">#REF!</definedName>
    <definedName name="THCB" localSheetId="6">{"th152.xls"}</definedName>
    <definedName name="THCB" localSheetId="5">{"th152.xls"}</definedName>
    <definedName name="THCB" localSheetId="2">{"th152.xls"}</definedName>
    <definedName name="THCB" localSheetId="1">{"th152.xls"}</definedName>
    <definedName name="THCB" localSheetId="3">{"th152.xls"}</definedName>
    <definedName name="THCB">{"th152.xls"}</definedName>
    <definedName name="THDGia" localSheetId="0">#REF!</definedName>
    <definedName name="THDGia" localSheetId="5">#REF!</definedName>
    <definedName name="THDGia" localSheetId="2">#REF!</definedName>
    <definedName name="THDGia" localSheetId="1">#REF!</definedName>
    <definedName name="THDGia" localSheetId="4">#REF!</definedName>
    <definedName name="THDGia">#REF!</definedName>
    <definedName name="THDGia1" localSheetId="0">#REF!</definedName>
    <definedName name="THDGia1" localSheetId="5">#REF!</definedName>
    <definedName name="THDGia1" localSheetId="2">#REF!</definedName>
    <definedName name="THDGia1" localSheetId="1">#REF!</definedName>
    <definedName name="THDGia1" localSheetId="4">#REF!</definedName>
    <definedName name="THDGia1">#REF!</definedName>
    <definedName name="the" localSheetId="6" hidden="1">{"'Sheet1'!$L$16"}</definedName>
    <definedName name="the" localSheetId="2" hidden="1">{"'Sheet1'!$L$16"}</definedName>
    <definedName name="the" localSheetId="1" hidden="1">{"'Sheet1'!$L$16"}</definedName>
    <definedName name="the" localSheetId="3" hidden="1">{"'Sheet1'!$L$16"}</definedName>
    <definedName name="the" hidden="1">{"'Sheet1'!$L$16"}</definedName>
    <definedName name="THEME_CODE">#REF!</definedName>
    <definedName name="THEME2" localSheetId="6" hidden="1">{#N/A,#N/A,FALSE,"96 3월물량표";#N/A,#N/A,FALSE,"96 4월물량표";#N/A,#N/A,FALSE,"96 5월물량표"}</definedName>
    <definedName name="THEME2" localSheetId="2" hidden="1">{#N/A,#N/A,FALSE,"96 3월물량표";#N/A,#N/A,FALSE,"96 4월물량표";#N/A,#N/A,FALSE,"96 5월물량표"}</definedName>
    <definedName name="THEME2" localSheetId="1" hidden="1">{#N/A,#N/A,FALSE,"96 3월물량표";#N/A,#N/A,FALSE,"96 4월물량표";#N/A,#N/A,FALSE,"96 5월물량표"}</definedName>
    <definedName name="THEME2" hidden="1">{#N/A,#N/A,FALSE,"96 3월물량표";#N/A,#N/A,FALSE,"96 4월물량표";#N/A,#N/A,FALSE,"96 5월물량표"}</definedName>
    <definedName name="THEP" localSheetId="1">#REF!</definedName>
    <definedName name="THEP">#REF!</definedName>
    <definedName name="thepban" localSheetId="0">#REF!</definedName>
    <definedName name="thepban" localSheetId="5">#REF!</definedName>
    <definedName name="thepban" localSheetId="2">#REF!</definedName>
    <definedName name="thepban" localSheetId="1">#REF!</definedName>
    <definedName name="thepban" localSheetId="4">#REF!</definedName>
    <definedName name="thepban">#REF!</definedName>
    <definedName name="thepDet75x7">#REF!</definedName>
    <definedName name="ThepGoc75x6">#REF!</definedName>
    <definedName name="theptb">#REF!</definedName>
    <definedName name="thepto" localSheetId="0">#REF!</definedName>
    <definedName name="thepto" localSheetId="5">#REF!</definedName>
    <definedName name="thepto" localSheetId="2">#REF!</definedName>
    <definedName name="thepto" localSheetId="1">#REF!</definedName>
    <definedName name="thepto" localSheetId="4">#REF!</definedName>
    <definedName name="thepto">#REF!</definedName>
    <definedName name="thepxa">#REF!</definedName>
    <definedName name="thetichck" localSheetId="0">#REF!</definedName>
    <definedName name="thetichck" localSheetId="5">#REF!</definedName>
    <definedName name="thetichck" localSheetId="2">#REF!</definedName>
    <definedName name="thetichck" localSheetId="1">#REF!</definedName>
    <definedName name="thetichck" localSheetId="4">#REF!</definedName>
    <definedName name="thetichck">#REF!</definedName>
    <definedName name="THFG" localSheetId="6">{"th152.xls"}</definedName>
    <definedName name="THFG" localSheetId="0">{"th152.xls"}</definedName>
    <definedName name="THFG" localSheetId="5">{"th152.xls"}</definedName>
    <definedName name="THFG" localSheetId="2">{"th152.xls"}</definedName>
    <definedName name="THFG" localSheetId="1">{"th152.xls"}</definedName>
    <definedName name="THFG" localSheetId="3">{"th152.xls"}</definedName>
    <definedName name="THFG" localSheetId="4">{"th152.xls"}</definedName>
    <definedName name="THFG">{"th152.xls"}</definedName>
    <definedName name="THFG_1">NA()</definedName>
    <definedName name="THGO1pnc" localSheetId="6">#REF!</definedName>
    <definedName name="THGO1pnc" localSheetId="0">#REF!</definedName>
    <definedName name="THGO1pnc" localSheetId="5">#REF!</definedName>
    <definedName name="THGO1pnc" localSheetId="2">#REF!</definedName>
    <definedName name="THGO1pnc" localSheetId="1">#REF!</definedName>
    <definedName name="THGO1pnc" localSheetId="4">#REF!</definedName>
    <definedName name="THGO1pnc">#REF!</definedName>
    <definedName name="THGT" localSheetId="6" hidden="1">{"'Sheet1'!$L$16"}</definedName>
    <definedName name="THGT" localSheetId="2" hidden="1">{"'Sheet1'!$L$16"}</definedName>
    <definedName name="THGT" localSheetId="1" hidden="1">{"'Sheet1'!$L$16"}</definedName>
    <definedName name="THGT" hidden="1">{"'Sheet1'!$L$16"}</definedName>
    <definedName name="thh" localSheetId="2">#REF!</definedName>
    <definedName name="thh" localSheetId="1">#REF!</definedName>
    <definedName name="thh">#REF!</definedName>
    <definedName name="thht" localSheetId="0">#REF!</definedName>
    <definedName name="thht" localSheetId="5">#REF!</definedName>
    <definedName name="thht" localSheetId="2">#REF!</definedName>
    <definedName name="thht" localSheetId="1">#REF!</definedName>
    <definedName name="thht" localSheetId="4">#REF!</definedName>
    <definedName name="thht">#REF!</definedName>
    <definedName name="THI" localSheetId="0">#REF!</definedName>
    <definedName name="THI" localSheetId="5">#REF!</definedName>
    <definedName name="THI" localSheetId="2">#REF!</definedName>
    <definedName name="THI" localSheetId="1">#REF!</definedName>
    <definedName name="THI" localSheetId="4">#REF!</definedName>
    <definedName name="THI">#REF!</definedName>
    <definedName name="thickness2" localSheetId="1">#REF!</definedName>
    <definedName name="thickness2">#REF!</definedName>
    <definedName name="THIENVU" localSheetId="6">{"th152.xls"}</definedName>
    <definedName name="THIENVU" localSheetId="2">{"th152.xls"}</definedName>
    <definedName name="THIENVU" localSheetId="1">{"th152.xls"}</definedName>
    <definedName name="THIENVU" localSheetId="3">{"th152.xls"}</definedName>
    <definedName name="THIENVU">{"th152.xls"}</definedName>
    <definedName name="thinh">#REF!</definedName>
    <definedName name="THK">#REF!</definedName>
    <definedName name="THKP" localSheetId="0">#REF!</definedName>
    <definedName name="THKP" localSheetId="5">#REF!</definedName>
    <definedName name="THKP" localSheetId="2">#REF!</definedName>
    <definedName name="THKP" localSheetId="1">#REF!</definedName>
    <definedName name="THKP" localSheetId="4">#REF!</definedName>
    <definedName name="THKP">#REF!</definedName>
    <definedName name="thkp3" localSheetId="0">#REF!</definedName>
    <definedName name="thkp3" localSheetId="5">#REF!</definedName>
    <definedName name="thkp3" localSheetId="2">#REF!</definedName>
    <definedName name="thkp3" localSheetId="1">#REF!</definedName>
    <definedName name="thkp3" localSheetId="4">#REF!</definedName>
    <definedName name="thkp3">#REF!</definedName>
    <definedName name="THNG" localSheetId="6" hidden="1">{"'Sheet1'!$L$16"}</definedName>
    <definedName name="THNG" localSheetId="2" hidden="1">{"'Sheet1'!$L$16"}</definedName>
    <definedName name="THNG" localSheetId="1" hidden="1">{"'Sheet1'!$L$16"}</definedName>
    <definedName name="THNG" hidden="1">{"'Sheet1'!$L$16"}</definedName>
    <definedName name="THO">#REF!</definedName>
    <definedName name="THop2" localSheetId="1">#REF!</definedName>
    <definedName name="THop2">#REF!</definedName>
    <definedName name="thrtheth">#REF!</definedName>
    <definedName name="THT" localSheetId="1">#REF!</definedName>
    <definedName name="THT">#REF!</definedName>
    <definedName name="THthaWC">#REF!</definedName>
    <definedName name="ththtrj">#REF!</definedName>
    <definedName name="thtich1" localSheetId="0">#REF!</definedName>
    <definedName name="thtich1" localSheetId="5">#REF!</definedName>
    <definedName name="thtich1" localSheetId="2">#REF!</definedName>
    <definedName name="thtich1" localSheetId="1">#REF!</definedName>
    <definedName name="thtich1" localSheetId="4">#REF!</definedName>
    <definedName name="thtich1">#REF!</definedName>
    <definedName name="thtich2" localSheetId="0">#REF!</definedName>
    <definedName name="thtich2" localSheetId="5">#REF!</definedName>
    <definedName name="thtich2" localSheetId="2">#REF!</definedName>
    <definedName name="thtich2" localSheetId="1">#REF!</definedName>
    <definedName name="thtich2" localSheetId="4">#REF!</definedName>
    <definedName name="thtich2">#REF!</definedName>
    <definedName name="thtich3" localSheetId="0">#REF!</definedName>
    <definedName name="thtich3" localSheetId="5">#REF!</definedName>
    <definedName name="thtich3" localSheetId="2">#REF!</definedName>
    <definedName name="thtich3" localSheetId="1">#REF!</definedName>
    <definedName name="thtich3" localSheetId="4">#REF!</definedName>
    <definedName name="thtich3">#REF!</definedName>
    <definedName name="thtich4" localSheetId="0">#REF!</definedName>
    <definedName name="thtich4" localSheetId="5">#REF!</definedName>
    <definedName name="thtich4" localSheetId="2">#REF!</definedName>
    <definedName name="thtich4" localSheetId="1">#REF!</definedName>
    <definedName name="thtich4" localSheetId="4">#REF!</definedName>
    <definedName name="thtich4">#REF!</definedName>
    <definedName name="thtich5" localSheetId="0">#REF!</definedName>
    <definedName name="thtich5" localSheetId="5">#REF!</definedName>
    <definedName name="thtich5" localSheetId="2">#REF!</definedName>
    <definedName name="thtich5" localSheetId="1">#REF!</definedName>
    <definedName name="thtich5" localSheetId="4">#REF!</definedName>
    <definedName name="thtich5">#REF!</definedName>
    <definedName name="thtich6" localSheetId="0">#REF!</definedName>
    <definedName name="thtich6" localSheetId="5">#REF!</definedName>
    <definedName name="thtich6" localSheetId="2">#REF!</definedName>
    <definedName name="thtich6" localSheetId="1">#REF!</definedName>
    <definedName name="thtich6" localSheetId="4">#REF!</definedName>
    <definedName name="thtich6">#REF!</definedName>
    <definedName name="thtrhjrj">#REF!</definedName>
    <definedName name="thtrhrthtrhjrt">#REF!</definedName>
    <definedName name="thtrhrtjyj">#REF!</definedName>
    <definedName name="thtt" localSheetId="0">#REF!</definedName>
    <definedName name="thtt" localSheetId="5">#REF!</definedName>
    <definedName name="thtt" localSheetId="2">#REF!</definedName>
    <definedName name="thtt" localSheetId="1">#REF!</definedName>
    <definedName name="thtt" localSheetId="4">#REF!</definedName>
    <definedName name="thtt">#REF!</definedName>
    <definedName name="THU_VIEN" localSheetId="6">#REF!</definedName>
    <definedName name="THU_VIEN" localSheetId="1">#REF!</definedName>
    <definedName name="THU_VIEN" localSheetId="3">#REF!</definedName>
    <definedName name="THU_VIEN">#REF!</definedName>
    <definedName name="thucthanh">#REF!</definedName>
    <definedName name="THUDUC1" localSheetId="0">#REF!</definedName>
    <definedName name="THUDUC1" localSheetId="5">#REF!</definedName>
    <definedName name="THUDUC1" localSheetId="2">#REF!</definedName>
    <definedName name="THUDUC1" localSheetId="1">#REF!</definedName>
    <definedName name="THUDUC1" localSheetId="4">#REF!</definedName>
    <definedName name="THUDUC1">#REF!</definedName>
    <definedName name="THUDUC2" localSheetId="0">#REF!</definedName>
    <definedName name="THUDUC2" localSheetId="5">#REF!</definedName>
    <definedName name="THUDUC2" localSheetId="2">#REF!</definedName>
    <definedName name="THUDUC2" localSheetId="1">#REF!</definedName>
    <definedName name="THUDUC2" localSheetId="4">#REF!</definedName>
    <definedName name="THUDUC2">#REF!</definedName>
    <definedName name="thue" localSheetId="0">#REF!</definedName>
    <definedName name="thue" localSheetId="5">#REF!</definedName>
    <definedName name="thue" localSheetId="2">#REF!</definedName>
    <definedName name="thue" localSheetId="1">#REF!</definedName>
    <definedName name="thue" localSheetId="4">#REF!</definedName>
    <definedName name="thue">#REF!</definedName>
    <definedName name="THUE_GTGT">#REF!</definedName>
    <definedName name="Thuong" localSheetId="6">#REF!</definedName>
    <definedName name="Thuong" localSheetId="5">#REF!</definedName>
    <definedName name="Thuong" localSheetId="2">#REF!</definedName>
    <definedName name="Thuong" localSheetId="1">#REF!</definedName>
    <definedName name="Thuong" localSheetId="3">#REF!</definedName>
    <definedName name="Thuong">#REF!</definedName>
    <definedName name="THUONG1" localSheetId="0">#REF!</definedName>
    <definedName name="THUONG1" localSheetId="5">#REF!</definedName>
    <definedName name="THUONG1" localSheetId="2">#REF!</definedName>
    <definedName name="THUONG1" localSheetId="1">#REF!</definedName>
    <definedName name="THUONG1" localSheetId="4">#REF!</definedName>
    <definedName name="THUONG1">#REF!</definedName>
    <definedName name="THUONG2" localSheetId="0">#REF!</definedName>
    <definedName name="THUONG2" localSheetId="5">#REF!</definedName>
    <definedName name="THUONG2" localSheetId="2">#REF!</definedName>
    <definedName name="THUONG2" localSheetId="1">#REF!</definedName>
    <definedName name="THUONG2" localSheetId="4">#REF!</definedName>
    <definedName name="THUONG2">#REF!</definedName>
    <definedName name="THUONG3" localSheetId="0">#REF!</definedName>
    <definedName name="THUONG3" localSheetId="5">#REF!</definedName>
    <definedName name="THUONG3" localSheetId="2">#REF!</definedName>
    <definedName name="THUONG3" localSheetId="1">#REF!</definedName>
    <definedName name="THUONG3" localSheetId="4">#REF!</definedName>
    <definedName name="THUONG3">#REF!</definedName>
    <definedName name="THUONG4" localSheetId="0">#REF!</definedName>
    <definedName name="THUONG4" localSheetId="5">#REF!</definedName>
    <definedName name="THUONG4" localSheetId="2">#REF!</definedName>
    <definedName name="THUONG4" localSheetId="1">#REF!</definedName>
    <definedName name="THUONG4" localSheetId="4">#REF!</definedName>
    <definedName name="THUONG4">#REF!</definedName>
    <definedName name="thuû" localSheetId="6" hidden="1">{"'Sheet1'!$L$16"}</definedName>
    <definedName name="thuû" localSheetId="2" hidden="1">{"'Sheet1'!$L$16"}</definedName>
    <definedName name="thuû" localSheetId="1" hidden="1">{"'Sheet1'!$L$16"}</definedName>
    <definedName name="thuû" hidden="1">{"'Sheet1'!$L$16"}</definedName>
    <definedName name="thuy" localSheetId="1">#REF!</definedName>
    <definedName name="thuy" localSheetId="3">#REF!</definedName>
    <definedName name="thuy">#REF!</definedName>
    <definedName name="TI" localSheetId="1">#REF!</definedName>
    <definedName name="TI">#REF!</definedName>
    <definedName name="Tien" localSheetId="0">#REF!</definedName>
    <definedName name="Tien" localSheetId="5">#REF!</definedName>
    <definedName name="Tien" localSheetId="2">#REF!</definedName>
    <definedName name="Tien" localSheetId="1">#REF!</definedName>
    <definedName name="Tien" localSheetId="4">#REF!</definedName>
    <definedName name="Tien">#REF!</definedName>
    <definedName name="Tiepdia">#REF!</definedName>
    <definedName name="TileStone" localSheetId="1">#REF!</definedName>
    <definedName name="TileStone">#REF!</definedName>
    <definedName name="Tim_Lan_Xuat_Hien" localSheetId="0">#REF!</definedName>
    <definedName name="Tim_Lan_Xuat_Hien" localSheetId="5">#REF!</definedName>
    <definedName name="Tim_Lan_Xuat_Hien" localSheetId="2">#REF!</definedName>
    <definedName name="Tim_Lan_Xuat_Hien" localSheetId="1">#REF!</definedName>
    <definedName name="Tim_Lan_Xuat_Hien" localSheetId="4">#REF!</definedName>
    <definedName name="Tim_Lan_Xuat_Hien">#REF!</definedName>
    <definedName name="Tim_lan_xuat_hien_duong" localSheetId="0">#REF!</definedName>
    <definedName name="Tim_lan_xuat_hien_duong" localSheetId="5">#REF!</definedName>
    <definedName name="Tim_lan_xuat_hien_duong" localSheetId="2">#REF!</definedName>
    <definedName name="Tim_lan_xuat_hien_duong" localSheetId="1">#REF!</definedName>
    <definedName name="Tim_lan_xuat_hien_duong" localSheetId="4">#REF!</definedName>
    <definedName name="Tim_lan_xuat_hien_duong">#REF!</definedName>
    <definedName name="tim_xuat_hien" localSheetId="0">#REF!</definedName>
    <definedName name="tim_xuat_hien" localSheetId="5">#REF!</definedName>
    <definedName name="tim_xuat_hien" localSheetId="2">#REF!</definedName>
    <definedName name="tim_xuat_hien" localSheetId="1">#REF!</definedName>
    <definedName name="tim_xuat_hien" localSheetId="4">#REF!</definedName>
    <definedName name="tim_xuat_hien">#REF!</definedName>
    <definedName name="TITAN" localSheetId="0">#REF!</definedName>
    <definedName name="TITAN" localSheetId="5">#REF!</definedName>
    <definedName name="TITAN" localSheetId="2">#REF!</definedName>
    <definedName name="TITAN" localSheetId="1">#REF!</definedName>
    <definedName name="TITAN" localSheetId="4">#REF!</definedName>
    <definedName name="TITAN">#REF!</definedName>
    <definedName name="tiutj">#REF!</definedName>
    <definedName name="TK" localSheetId="0">#REF!</definedName>
    <definedName name="TK" localSheetId="5">#REF!</definedName>
    <definedName name="TK" localSheetId="2">#REF!</definedName>
    <definedName name="TK" localSheetId="1">#REF!</definedName>
    <definedName name="TK" localSheetId="4">#REF!</definedName>
    <definedName name="TK">#REF!</definedName>
    <definedName name="TK_131___Phaíi_thu_khaïch_haìng" localSheetId="1">#REF!</definedName>
    <definedName name="TK_131___Phaíi_thu_khaïch_haìng">#REF!</definedName>
    <definedName name="TK_3334___Thuãú_thu_nháûp_doanh_nghiãûp" localSheetId="1">#REF!</definedName>
    <definedName name="TK_3334___Thuãú_thu_nháûp_doanh_nghiãûp">#REF!</definedName>
    <definedName name="TK_627k___Chi_phê_SXC___khoan" localSheetId="1">#REF!</definedName>
    <definedName name="TK_627k___Chi_phê_SXC___khoan">#REF!</definedName>
    <definedName name="TKCO">#N/A</definedName>
    <definedName name="TKCO_NK">#REF!</definedName>
    <definedName name="TKCOÙ" localSheetId="6">#REF!</definedName>
    <definedName name="TKCOÙ" localSheetId="0">#REF!</definedName>
    <definedName name="TKCOÙ" localSheetId="5">#REF!</definedName>
    <definedName name="TKCOÙ" localSheetId="2">#REF!</definedName>
    <definedName name="TKCOÙ" localSheetId="1">#REF!</definedName>
    <definedName name="TKCOÙ" localSheetId="4">#REF!</definedName>
    <definedName name="TKCOÙ">#REF!</definedName>
    <definedName name="TKNK" localSheetId="6" hidden="1">{#N/A,#N/A,FALSE,"기초1"}</definedName>
    <definedName name="TKNK" localSheetId="2" hidden="1">{#N/A,#N/A,FALSE,"기초1"}</definedName>
    <definedName name="TKNK" localSheetId="1" hidden="1">{#N/A,#N/A,FALSE,"기초1"}</definedName>
    <definedName name="TKNK" hidden="1">{#N/A,#N/A,FALSE,"기초1"}</definedName>
    <definedName name="TKNO">#N/A</definedName>
    <definedName name="TKNO_NK">#N/A</definedName>
    <definedName name="TKNÔÏ" localSheetId="6">#REF!</definedName>
    <definedName name="TKNÔÏ" localSheetId="0">#REF!</definedName>
    <definedName name="TKNÔÏ" localSheetId="5">#REF!</definedName>
    <definedName name="TKNÔÏ" localSheetId="2">#REF!</definedName>
    <definedName name="TKNÔÏ" localSheetId="1">#REF!</definedName>
    <definedName name="TKNÔÏ" localSheetId="4">#REF!</definedName>
    <definedName name="TKNÔÏ">#REF!</definedName>
    <definedName name="TKYB">"TKYB"</definedName>
    <definedName name="TLAC120" localSheetId="6">#REF!</definedName>
    <definedName name="TLAC120" localSheetId="0">#REF!</definedName>
    <definedName name="TLAC120" localSheetId="5">#REF!</definedName>
    <definedName name="TLAC120" localSheetId="2">#REF!</definedName>
    <definedName name="TLAC120" localSheetId="1">#REF!</definedName>
    <definedName name="TLAC120" localSheetId="4">#REF!</definedName>
    <definedName name="TLAC120">#REF!</definedName>
    <definedName name="TLAC35" localSheetId="6">#REF!</definedName>
    <definedName name="TLAC35" localSheetId="0">#REF!</definedName>
    <definedName name="TLAC35" localSheetId="5">#REF!</definedName>
    <definedName name="TLAC35" localSheetId="2">#REF!</definedName>
    <definedName name="TLAC35" localSheetId="1">#REF!</definedName>
    <definedName name="TLAC35" localSheetId="4">#REF!</definedName>
    <definedName name="TLAC35">#REF!</definedName>
    <definedName name="TLAC50" localSheetId="6">#REF!</definedName>
    <definedName name="TLAC50" localSheetId="0">#REF!</definedName>
    <definedName name="TLAC50" localSheetId="5">#REF!</definedName>
    <definedName name="TLAC50" localSheetId="2">#REF!</definedName>
    <definedName name="TLAC50" localSheetId="1">#REF!</definedName>
    <definedName name="TLAC50" localSheetId="4">#REF!</definedName>
    <definedName name="TLAC50">#REF!</definedName>
    <definedName name="TLAC70" localSheetId="0">#REF!</definedName>
    <definedName name="TLAC70" localSheetId="5">#REF!</definedName>
    <definedName name="TLAC70" localSheetId="2">#REF!</definedName>
    <definedName name="TLAC70" localSheetId="1">#REF!</definedName>
    <definedName name="TLAC70" localSheetId="4">#REF!</definedName>
    <definedName name="TLAC70">#REF!</definedName>
    <definedName name="TLAC95" localSheetId="0">#REF!</definedName>
    <definedName name="TLAC95" localSheetId="5">#REF!</definedName>
    <definedName name="TLAC95" localSheetId="2">#REF!</definedName>
    <definedName name="TLAC95" localSheetId="1">#REF!</definedName>
    <definedName name="TLAC95" localSheetId="4">#REF!</definedName>
    <definedName name="TLAC95">#REF!</definedName>
    <definedName name="tlc" localSheetId="6" hidden="1">{"'Sheet1'!$L$16"}</definedName>
    <definedName name="tlc" localSheetId="2" hidden="1">{"'Sheet1'!$L$16"}</definedName>
    <definedName name="tlc" localSheetId="1" hidden="1">{"'Sheet1'!$L$16"}</definedName>
    <definedName name="tlc" localSheetId="3" hidden="1">{"'Sheet1'!$L$16"}</definedName>
    <definedName name="tlc" hidden="1">{"'Sheet1'!$L$16"}</definedName>
    <definedName name="Tle" localSheetId="0">#REF!</definedName>
    <definedName name="Tle" localSheetId="5">#REF!</definedName>
    <definedName name="Tle" localSheetId="2">#REF!</definedName>
    <definedName name="Tle" localSheetId="1">#REF!</definedName>
    <definedName name="Tle" localSheetId="4">#REF!</definedName>
    <definedName name="Tle">#REF!</definedName>
    <definedName name="TLTT_KHO1" localSheetId="1">#REF!</definedName>
    <definedName name="TLTT_KHO1">#REF!</definedName>
    <definedName name="TLTT_UOT1" localSheetId="1">#REF!</definedName>
    <definedName name="TLTT_UOT1">#REF!</definedName>
    <definedName name="TLTT_UOT2" localSheetId="1">#REF!</definedName>
    <definedName name="TLTT_UOT2">#REF!</definedName>
    <definedName name="TLTT_UOT3" localSheetId="1">#REF!</definedName>
    <definedName name="TLTT_UOT3">#REF!</definedName>
    <definedName name="TLTT_UOT4" localSheetId="1">#REF!</definedName>
    <definedName name="TLTT_UOT4">#REF!</definedName>
    <definedName name="TLTT_UOT5" localSheetId="1">#REF!</definedName>
    <definedName name="TLTT_UOT5">#REF!</definedName>
    <definedName name="TLTT_UOT6" localSheetId="1">#REF!</definedName>
    <definedName name="TLTT_UOT6">#REF!</definedName>
    <definedName name="TLTT_UOT7" localSheetId="1">#REF!</definedName>
    <definedName name="TLTT_UOT7">#REF!</definedName>
    <definedName name="tluong" localSheetId="0">#REF!</definedName>
    <definedName name="tluong" localSheetId="5">#REF!</definedName>
    <definedName name="tluong" localSheetId="2">#REF!</definedName>
    <definedName name="tluong" localSheetId="1">#REF!</definedName>
    <definedName name="tluong" localSheetId="4">#REF!</definedName>
    <definedName name="tluong">#REF!</definedName>
    <definedName name="TM" localSheetId="6">'BAN LUONG TAU'!TM</definedName>
    <definedName name="TM">#N/A</definedName>
    <definedName name="tmda" localSheetId="0">#REF!</definedName>
    <definedName name="tmda" localSheetId="5">#REF!</definedName>
    <definedName name="tmda" localSheetId="2">#REF!</definedName>
    <definedName name="tmda" localSheetId="1">#REF!</definedName>
    <definedName name="tmda" localSheetId="4">#REF!</definedName>
    <definedName name="tmda">#REF!</definedName>
    <definedName name="tmdb" localSheetId="0">#REF!</definedName>
    <definedName name="tmdb" localSheetId="5">#REF!</definedName>
    <definedName name="tmdb" localSheetId="2">#REF!</definedName>
    <definedName name="tmdb" localSheetId="1">#REF!</definedName>
    <definedName name="tmdb" localSheetId="4">#REF!</definedName>
    <definedName name="tmdb">#REF!</definedName>
    <definedName name="tmdc" localSheetId="0">#REF!</definedName>
    <definedName name="tmdc" localSheetId="5">#REF!</definedName>
    <definedName name="tmdc" localSheetId="2">#REF!</definedName>
    <definedName name="tmdc" localSheetId="1">#REF!</definedName>
    <definedName name="tmdc" localSheetId="4">#REF!</definedName>
    <definedName name="tmdc">#REF!</definedName>
    <definedName name="tmdd" localSheetId="0">#REF!</definedName>
    <definedName name="tmdd" localSheetId="5">#REF!</definedName>
    <definedName name="tmdd" localSheetId="2">#REF!</definedName>
    <definedName name="tmdd" localSheetId="1">#REF!</definedName>
    <definedName name="tmdd" localSheetId="4">#REF!</definedName>
    <definedName name="tmdd">#REF!</definedName>
    <definedName name="tmmp">#REF!</definedName>
    <definedName name="TMProtection" localSheetId="1">#REF!</definedName>
    <definedName name="TMProtection">#REF!</definedName>
    <definedName name="TN_CTO">#REF!</definedName>
    <definedName name="TNNT">#REF!</definedName>
    <definedName name="TOANCAU" localSheetId="6" hidden="1">{"'Sheet1'!$L$16"}</definedName>
    <definedName name="TOANCAU" localSheetId="5" hidden="1">{"'Sheet1'!$L$16"}</definedName>
    <definedName name="TOANCAU" localSheetId="2" hidden="1">{"'Sheet1'!$L$16"}</definedName>
    <definedName name="TOANCAU" localSheetId="1" hidden="1">{"'Sheet1'!$L$16"}</definedName>
    <definedName name="TOANCAU" localSheetId="3" hidden="1">{"'Sheet1'!$L$16"}</definedName>
    <definedName name="TOANCAU" localSheetId="4" hidden="1">{"'Sheet1'!$L$16"}</definedName>
    <definedName name="TOANCAU" hidden="1">{"'Sheet1'!$L$16"}</definedName>
    <definedName name="TOÂNG" localSheetId="0">#REF!</definedName>
    <definedName name="TOÂNG" localSheetId="5">#REF!</definedName>
    <definedName name="TOÂNG" localSheetId="2">#REF!</definedName>
    <definedName name="TOÂNG" localSheetId="1">#REF!</definedName>
    <definedName name="TOÂNG" localSheetId="4">#REF!</definedName>
    <definedName name="TOÂNG">#REF!</definedName>
    <definedName name="TOFHDNS" localSheetId="5" hidden="1">#REF!</definedName>
    <definedName name="TOFHDNS" localSheetId="2" hidden="1">#REF!</definedName>
    <definedName name="TOFHDNS" localSheetId="1" hidden="1">#REF!</definedName>
    <definedName name="TOFHDNS" localSheetId="4" hidden="1">#REF!</definedName>
    <definedName name="TOFHDNS" hidden="1">#REF!</definedName>
    <definedName name="tole" localSheetId="1">#REF!</definedName>
    <definedName name="tole">#REF!</definedName>
    <definedName name="ton" localSheetId="1">#REF!</definedName>
    <definedName name="ton">#REF!</definedName>
    <definedName name="toncuoi">#REF!</definedName>
    <definedName name="Tong_nhom" localSheetId="0">#REF!</definedName>
    <definedName name="Tong_nhom" localSheetId="5">#REF!</definedName>
    <definedName name="Tong_nhom" localSheetId="2">#REF!</definedName>
    <definedName name="Tong_nhom" localSheetId="1">#REF!</definedName>
    <definedName name="Tong_nhom" localSheetId="4">#REF!</definedName>
    <definedName name="Tong_nhom">#REF!</definedName>
    <definedName name="tongbt" localSheetId="0">#REF!</definedName>
    <definedName name="tongbt" localSheetId="5">#REF!</definedName>
    <definedName name="tongbt" localSheetId="2">#REF!</definedName>
    <definedName name="tongbt" localSheetId="1">#REF!</definedName>
    <definedName name="tongbt" localSheetId="4">#REF!</definedName>
    <definedName name="tongbt">#REF!</definedName>
    <definedName name="tongcong" localSheetId="0">#REF!</definedName>
    <definedName name="tongcong" localSheetId="5">#REF!</definedName>
    <definedName name="tongcong" localSheetId="2">#REF!</definedName>
    <definedName name="tongcong" localSheetId="1">#REF!</definedName>
    <definedName name="tongcong" localSheetId="4">#REF!</definedName>
    <definedName name="tongcong">#REF!</definedName>
    <definedName name="tongdientich" localSheetId="0">#REF!</definedName>
    <definedName name="tongdientich" localSheetId="5">#REF!</definedName>
    <definedName name="tongdientich" localSheetId="2">#REF!</definedName>
    <definedName name="tongdientich" localSheetId="1">#REF!</definedName>
    <definedName name="tongdientich" localSheetId="4">#REF!</definedName>
    <definedName name="tongdientich">#REF!</definedName>
    <definedName name="TONGDUTOAN" localSheetId="1">#REF!</definedName>
    <definedName name="TONGDUTOAN">#REF!</definedName>
    <definedName name="TONGLUONG">#REF!</definedName>
    <definedName name="tongmay" localSheetId="1">#REF!</definedName>
    <definedName name="tongmay">#REF!</definedName>
    <definedName name="tongnc" localSheetId="1">#REF!</definedName>
    <definedName name="tongnc">#REF!</definedName>
    <definedName name="tongthep" localSheetId="0">#REF!</definedName>
    <definedName name="tongthep" localSheetId="5">#REF!</definedName>
    <definedName name="tongthep" localSheetId="2">#REF!</definedName>
    <definedName name="tongthep" localSheetId="1">#REF!</definedName>
    <definedName name="tongthep" localSheetId="4">#REF!</definedName>
    <definedName name="tongthep">#REF!</definedName>
    <definedName name="tongthetich" localSheetId="0">#REF!</definedName>
    <definedName name="tongthetich" localSheetId="5">#REF!</definedName>
    <definedName name="tongthetich" localSheetId="2">#REF!</definedName>
    <definedName name="tongthetich" localSheetId="1">#REF!</definedName>
    <definedName name="tongthetich" localSheetId="4">#REF!</definedName>
    <definedName name="tongthetich">#REF!</definedName>
    <definedName name="tongvl" localSheetId="1">#REF!</definedName>
    <definedName name="tongvl">#REF!</definedName>
    <definedName name="TOOL_AID" localSheetId="1">#REF!</definedName>
    <definedName name="TOOL_AID">#REF!</definedName>
    <definedName name="TOP" localSheetId="0">#REF!</definedName>
    <definedName name="TOP" localSheetId="5">#REF!</definedName>
    <definedName name="TOP" localSheetId="2">#REF!</definedName>
    <definedName name="TOP" localSheetId="1">#REF!</definedName>
    <definedName name="TOP" localSheetId="4">#REF!</definedName>
    <definedName name="TOP">#REF!</definedName>
    <definedName name="TORK" localSheetId="1">#REF!</definedName>
    <definedName name="TORK">#REF!</definedName>
    <definedName name="TORSION" localSheetId="6" hidden="1">{#N/A,#N/A,FALSE,"단축1";#N/A,#N/A,FALSE,"단축2";#N/A,#N/A,FALSE,"단축3";#N/A,#N/A,FALSE,"장축";#N/A,#N/A,FALSE,"4WD"}</definedName>
    <definedName name="TORSION" localSheetId="2" hidden="1">{#N/A,#N/A,FALSE,"단축1";#N/A,#N/A,FALSE,"단축2";#N/A,#N/A,FALSE,"단축3";#N/A,#N/A,FALSE,"장축";#N/A,#N/A,FALSE,"4WD"}</definedName>
    <definedName name="TORSION" localSheetId="1" hidden="1">{#N/A,#N/A,FALSE,"단축1";#N/A,#N/A,FALSE,"단축2";#N/A,#N/A,FALSE,"단축3";#N/A,#N/A,FALSE,"장축";#N/A,#N/A,FALSE,"4WD"}</definedName>
    <definedName name="TORSION" hidden="1">{#N/A,#N/A,FALSE,"단축1";#N/A,#N/A,FALSE,"단축2";#N/A,#N/A,FALSE,"단축3";#N/A,#N/A,FALSE,"장축";#N/A,#N/A,FALSE,"4WD"}</definedName>
    <definedName name="TOT_PR_1" localSheetId="1">#REF!</definedName>
    <definedName name="TOT_PR_1">#REF!</definedName>
    <definedName name="TOT_PR_2" localSheetId="1">#REF!</definedName>
    <definedName name="TOT_PR_2">#REF!</definedName>
    <definedName name="TOT_PR_3" localSheetId="1">#REF!</definedName>
    <definedName name="TOT_PR_3">#REF!</definedName>
    <definedName name="TOT_PR_4" localSheetId="1">#REF!</definedName>
    <definedName name="TOT_PR_4">#REF!</definedName>
    <definedName name="total" localSheetId="0">#REF!</definedName>
    <definedName name="total" localSheetId="5">#REF!</definedName>
    <definedName name="total" localSheetId="2">#REF!</definedName>
    <definedName name="total" localSheetId="1">#REF!</definedName>
    <definedName name="total" localSheetId="4">#REF!</definedName>
    <definedName name="total">#REF!</definedName>
    <definedName name="Total__Company" localSheetId="1">#REF!</definedName>
    <definedName name="Total__Company">#REF!</definedName>
    <definedName name="totald" localSheetId="0">#REF!</definedName>
    <definedName name="totald" localSheetId="5">#REF!</definedName>
    <definedName name="totald" localSheetId="2">#REF!</definedName>
    <definedName name="totald" localSheetId="1">#REF!</definedName>
    <definedName name="totald" localSheetId="4">#REF!</definedName>
    <definedName name="totald">#REF!</definedName>
    <definedName name="TOYOTA" localSheetId="1">#REF!</definedName>
    <definedName name="TOYOTA">#REF!</definedName>
    <definedName name="TP">#REF!</definedName>
    <definedName name="TPLRP" localSheetId="0">#REF!</definedName>
    <definedName name="TPLRP" localSheetId="5">#REF!</definedName>
    <definedName name="TPLRP" localSheetId="2">#REF!</definedName>
    <definedName name="TPLRP" localSheetId="1">#REF!</definedName>
    <definedName name="TPLRP" localSheetId="4">#REF!</definedName>
    <definedName name="TPLRP">#REF!</definedName>
    <definedName name="TQT" localSheetId="6" hidden="1">{"'Sheet1'!$L$16"}</definedName>
    <definedName name="TQT" localSheetId="5" hidden="1">{"'Sheet1'!$L$16"}</definedName>
    <definedName name="TQT" localSheetId="2" hidden="1">{"'Sheet1'!$L$16"}</definedName>
    <definedName name="TQT" localSheetId="1" hidden="1">{"'Sheet1'!$L$16"}</definedName>
    <definedName name="TQT" localSheetId="3" hidden="1">{"'Sheet1'!$L$16"}</definedName>
    <definedName name="TQT" localSheetId="4" hidden="1">{"'Sheet1'!$L$16"}</definedName>
    <definedName name="TQT" hidden="1">{"'Sheet1'!$L$16"}</definedName>
    <definedName name="TR">#REF!</definedName>
    <definedName name="Tra_DM_su_dung" localSheetId="0">#REF!</definedName>
    <definedName name="Tra_DM_su_dung" localSheetId="5">#REF!</definedName>
    <definedName name="Tra_DM_su_dung" localSheetId="2">#REF!</definedName>
    <definedName name="Tra_DM_su_dung" localSheetId="1">#REF!</definedName>
    <definedName name="Tra_DM_su_dung" localSheetId="4">#REF!</definedName>
    <definedName name="Tra_DM_su_dung">#REF!</definedName>
    <definedName name="Tra_don_gia_KS" localSheetId="0">#REF!</definedName>
    <definedName name="Tra_don_gia_KS" localSheetId="5">#REF!</definedName>
    <definedName name="Tra_don_gia_KS" localSheetId="2">#REF!</definedName>
    <definedName name="Tra_don_gia_KS" localSheetId="1">#REF!</definedName>
    <definedName name="Tra_don_gia_KS" localSheetId="4">#REF!</definedName>
    <definedName name="Tra_don_gia_KS">#REF!</definedName>
    <definedName name="Tra_DTCT" localSheetId="1">#REF!</definedName>
    <definedName name="Tra_DTCT">#REF!</definedName>
    <definedName name="Tra_GTXLST">#REF!</definedName>
    <definedName name="Tra_KS">#N/A</definedName>
    <definedName name="Tra_tim_hang_mucPT_trung" localSheetId="6">#REF!</definedName>
    <definedName name="Tra_tim_hang_mucPT_trung" localSheetId="0">#REF!</definedName>
    <definedName name="Tra_tim_hang_mucPT_trung" localSheetId="5">#REF!</definedName>
    <definedName name="Tra_tim_hang_mucPT_trung" localSheetId="2">#REF!</definedName>
    <definedName name="Tra_tim_hang_mucPT_trung" localSheetId="1">#REF!</definedName>
    <definedName name="Tra_tim_hang_mucPT_trung" localSheetId="4">#REF!</definedName>
    <definedName name="Tra_tim_hang_mucPT_trung">#REF!</definedName>
    <definedName name="Tra_TL" localSheetId="6">#REF!</definedName>
    <definedName name="Tra_TL" localSheetId="0">#REF!</definedName>
    <definedName name="Tra_TL" localSheetId="5">#REF!</definedName>
    <definedName name="Tra_TL" localSheetId="2">#REF!</definedName>
    <definedName name="Tra_TL" localSheetId="1">#REF!</definedName>
    <definedName name="Tra_TL" localSheetId="4">#REF!</definedName>
    <definedName name="Tra_TL">#REF!</definedName>
    <definedName name="Tra_ty_le2" localSheetId="6">#REF!</definedName>
    <definedName name="Tra_ty_le2" localSheetId="0">#REF!</definedName>
    <definedName name="Tra_ty_le2" localSheetId="5">#REF!</definedName>
    <definedName name="Tra_ty_le2" localSheetId="2">#REF!</definedName>
    <definedName name="Tra_ty_le2" localSheetId="1">#REF!</definedName>
    <definedName name="Tra_ty_le2" localSheetId="4">#REF!</definedName>
    <definedName name="Tra_ty_le2">#REF!</definedName>
    <definedName name="Tra_ty_le3" localSheetId="0">#REF!</definedName>
    <definedName name="Tra_ty_le3" localSheetId="5">#REF!</definedName>
    <definedName name="Tra_ty_le3" localSheetId="2">#REF!</definedName>
    <definedName name="Tra_ty_le3" localSheetId="1">#REF!</definedName>
    <definedName name="Tra_ty_le3" localSheetId="4">#REF!</definedName>
    <definedName name="Tra_ty_le3">#REF!</definedName>
    <definedName name="Tra_ty_le4" localSheetId="0">#REF!</definedName>
    <definedName name="Tra_ty_le4" localSheetId="5">#REF!</definedName>
    <definedName name="Tra_ty_le4" localSheetId="2">#REF!</definedName>
    <definedName name="Tra_ty_le4" localSheetId="1">#REF!</definedName>
    <definedName name="Tra_ty_le4" localSheetId="4">#REF!</definedName>
    <definedName name="Tra_ty_le4">#REF!</definedName>
    <definedName name="Tra_ty_le5" localSheetId="0">#REF!</definedName>
    <definedName name="Tra_ty_le5" localSheetId="5">#REF!</definedName>
    <definedName name="Tra_ty_le5" localSheetId="2">#REF!</definedName>
    <definedName name="Tra_ty_le5" localSheetId="1">#REF!</definedName>
    <definedName name="Tra_ty_le5" localSheetId="4">#REF!</definedName>
    <definedName name="Tra_ty_le5">#REF!</definedName>
    <definedName name="TRA_VAT_LIEU" localSheetId="1">#REF!</definedName>
    <definedName name="TRA_VAT_LIEU">#REF!</definedName>
    <definedName name="tra_vat_lieu1">#REF!</definedName>
    <definedName name="TRA_VL" localSheetId="1">#REF!</definedName>
    <definedName name="TRA_VL">#REF!</definedName>
    <definedName name="tra_VL_1">#REF!</definedName>
    <definedName name="Tracp" localSheetId="1">#REF!</definedName>
    <definedName name="Tracp">#REF!</definedName>
    <definedName name="TRADE2" localSheetId="0">#REF!</definedName>
    <definedName name="TRADE2" localSheetId="5">#REF!</definedName>
    <definedName name="TRADE2" localSheetId="2">#REF!</definedName>
    <definedName name="TRADE2" localSheetId="1">#REF!</definedName>
    <definedName name="TRADE2" localSheetId="4">#REF!</definedName>
    <definedName name="TRADE2">#REF!</definedName>
    <definedName name="TRAM" localSheetId="0">#REF!</definedName>
    <definedName name="TRAM" localSheetId="5">#REF!</definedName>
    <definedName name="TRAM" localSheetId="2">#REF!</definedName>
    <definedName name="TRAM" localSheetId="1">#REF!</definedName>
    <definedName name="TRAM" localSheetId="4">#REF!</definedName>
    <definedName name="TRAM">#REF!</definedName>
    <definedName name="trang">#REF!</definedName>
    <definedName name="TRANG1">#REF!</definedName>
    <definedName name="TRANSFORMER">#REF!</definedName>
    <definedName name="TraTH">#REF!</definedName>
    <definedName name="traTNHH" localSheetId="1">#REF!</definedName>
    <definedName name="traTNHH">#REF!</definedName>
    <definedName name="TRAvH" localSheetId="1">#REF!</definedName>
    <definedName name="TRAvH">#REF!</definedName>
    <definedName name="TRAVL" localSheetId="0">#REF!</definedName>
    <definedName name="TRAVL" localSheetId="5">#REF!</definedName>
    <definedName name="TRAVL" localSheetId="2">#REF!</definedName>
    <definedName name="TRAVL" localSheetId="1">#REF!</definedName>
    <definedName name="TRAVL" localSheetId="4">#REF!</definedName>
    <definedName name="TRAVL">#REF!</definedName>
    <definedName name="trim" localSheetId="5" hidden="1">#REF!</definedName>
    <definedName name="trim" localSheetId="2" hidden="1">#REF!</definedName>
    <definedName name="trim" localSheetId="1" hidden="1">#REF!</definedName>
    <definedName name="trim" localSheetId="4" hidden="1">#REF!</definedName>
    <definedName name="trim" hidden="1">#REF!</definedName>
    <definedName name="trim1" localSheetId="5" hidden="1">#REF!</definedName>
    <definedName name="trim1" localSheetId="2" hidden="1">#REF!</definedName>
    <definedName name="trim1" localSheetId="1" hidden="1">#REF!</definedName>
    <definedName name="trim1" localSheetId="4" hidden="1">#REF!</definedName>
    <definedName name="trim1" hidden="1">#REF!</definedName>
    <definedName name="TRIM별COST2" localSheetId="6" hidden="1">{#N/A,#N/A,FALSE,"단축1";#N/A,#N/A,FALSE,"단축2";#N/A,#N/A,FALSE,"단축3";#N/A,#N/A,FALSE,"장축";#N/A,#N/A,FALSE,"4WD"}</definedName>
    <definedName name="TRIM별COST2" localSheetId="2" hidden="1">{#N/A,#N/A,FALSE,"단축1";#N/A,#N/A,FALSE,"단축2";#N/A,#N/A,FALSE,"단축3";#N/A,#N/A,FALSE,"장축";#N/A,#N/A,FALSE,"4WD"}</definedName>
    <definedName name="TRIM별COST2" localSheetId="1" hidden="1">{#N/A,#N/A,FALSE,"단축1";#N/A,#N/A,FALSE,"단축2";#N/A,#N/A,FALSE,"단축3";#N/A,#N/A,FALSE,"장축";#N/A,#N/A,FALSE,"4WD"}</definedName>
    <definedName name="TRIM별COST2" hidden="1">{#N/A,#N/A,FALSE,"단축1";#N/A,#N/A,FALSE,"단축2";#N/A,#N/A,FALSE,"단축3";#N/A,#N/A,FALSE,"장축";#N/A,#N/A,FALSE,"4WD"}</definedName>
    <definedName name="TRISO" localSheetId="1">#REF!</definedName>
    <definedName name="TRISO">#REF!</definedName>
    <definedName name="TronD10D18">#REF!</definedName>
    <definedName name="TronD6D8">#REF!</definedName>
    <definedName name="trt" localSheetId="1">#REF!</definedName>
    <definedName name="trt">#REF!</definedName>
    <definedName name="trungthu" localSheetId="1">#REF!</definedName>
    <definedName name="trungthu">#REF!</definedName>
    <definedName name="truong" hidden="1">#REF!</definedName>
    <definedName name="ts" localSheetId="0">#REF!</definedName>
    <definedName name="ts" localSheetId="5">#REF!</definedName>
    <definedName name="ts" localSheetId="2">#REF!</definedName>
    <definedName name="ts" localSheetId="1">#REF!</definedName>
    <definedName name="ts" localSheetId="4">#REF!</definedName>
    <definedName name="ts">#REF!</definedName>
    <definedName name="tsI" localSheetId="0">#REF!</definedName>
    <definedName name="tsI" localSheetId="5">#REF!</definedName>
    <definedName name="tsI" localSheetId="2">#REF!</definedName>
    <definedName name="tsI" localSheetId="1">#REF!</definedName>
    <definedName name="tsI" localSheetId="4">#REF!</definedName>
    <definedName name="tsI">#REF!</definedName>
    <definedName name="TT" localSheetId="6" hidden="1">{#N/A,#N/A,FALSE,"단축1";#N/A,#N/A,FALSE,"단축2";#N/A,#N/A,FALSE,"단축3";#N/A,#N/A,FALSE,"장축";#N/A,#N/A,FALSE,"4WD"}</definedName>
    <definedName name="TT" localSheetId="0" hidden="1">{#N/A,#N/A,FALSE,"단축1";#N/A,#N/A,FALSE,"단축2";#N/A,#N/A,FALSE,"단축3";#N/A,#N/A,FALSE,"장축";#N/A,#N/A,FALSE,"4WD"}</definedName>
    <definedName name="TT" localSheetId="5" hidden="1">{#N/A,#N/A,FALSE,"단축1";#N/A,#N/A,FALSE,"단축2";#N/A,#N/A,FALSE,"단축3";#N/A,#N/A,FALSE,"장축";#N/A,#N/A,FALSE,"4WD"}</definedName>
    <definedName name="TT" localSheetId="2" hidden="1">{#N/A,#N/A,FALSE,"단축1";#N/A,#N/A,FALSE,"단축2";#N/A,#N/A,FALSE,"단축3";#N/A,#N/A,FALSE,"장축";#N/A,#N/A,FALSE,"4WD"}</definedName>
    <definedName name="TT" localSheetId="1" hidden="1">{#N/A,#N/A,FALSE,"단축1";#N/A,#N/A,FALSE,"단축2";#N/A,#N/A,FALSE,"단축3";#N/A,#N/A,FALSE,"장축";#N/A,#N/A,FALSE,"4WD"}</definedName>
    <definedName name="TT" localSheetId="3" hidden="1">{#N/A,#N/A,FALSE,"단축1";#N/A,#N/A,FALSE,"단축2";#N/A,#N/A,FALSE,"단축3";#N/A,#N/A,FALSE,"장축";#N/A,#N/A,FALSE,"4WD"}</definedName>
    <definedName name="TT" localSheetId="4" hidden="1">{#N/A,#N/A,FALSE,"단축1";#N/A,#N/A,FALSE,"단축2";#N/A,#N/A,FALSE,"단축3";#N/A,#N/A,FALSE,"장축";#N/A,#N/A,FALSE,"4WD"}</definedName>
    <definedName name="TT" hidden="1">{#N/A,#N/A,FALSE,"단축1";#N/A,#N/A,FALSE,"단축2";#N/A,#N/A,FALSE,"단축3";#N/A,#N/A,FALSE,"장축";#N/A,#N/A,FALSE,"4WD"}</definedName>
    <definedName name="TT_1p" localSheetId="6">#REF!</definedName>
    <definedName name="TT_1p" localSheetId="0">#REF!</definedName>
    <definedName name="TT_1p" localSheetId="5">#REF!</definedName>
    <definedName name="TT_1p" localSheetId="2">#REF!</definedName>
    <definedName name="TT_1p" localSheetId="1">#REF!</definedName>
    <definedName name="TT_1p" localSheetId="4">#REF!</definedName>
    <definedName name="TT_1p">#REF!</definedName>
    <definedName name="TT_3p" localSheetId="6">#REF!</definedName>
    <definedName name="TT_3p" localSheetId="0">#REF!</definedName>
    <definedName name="TT_3p" localSheetId="5">#REF!</definedName>
    <definedName name="TT_3p" localSheetId="2">#REF!</definedName>
    <definedName name="TT_3p" localSheetId="1">#REF!</definedName>
    <definedName name="TT_3p" localSheetId="4">#REF!</definedName>
    <definedName name="TT_3p">#REF!</definedName>
    <definedName name="ttam" localSheetId="6">#REF!</definedName>
    <definedName name="ttam" localSheetId="0">#REF!</definedName>
    <definedName name="ttam" localSheetId="5">#REF!</definedName>
    <definedName name="ttam" localSheetId="2">#REF!</definedName>
    <definedName name="ttam" localSheetId="1">#REF!</definedName>
    <definedName name="ttam" localSheetId="4">#REF!</definedName>
    <definedName name="ttam">#REF!</definedName>
    <definedName name="ttao" localSheetId="0">#REF!</definedName>
    <definedName name="ttao" localSheetId="5">#REF!</definedName>
    <definedName name="ttao" localSheetId="2">#REF!</definedName>
    <definedName name="ttao" localSheetId="1">#REF!</definedName>
    <definedName name="ttao" localSheetId="4">#REF!</definedName>
    <definedName name="ttao">#REF!</definedName>
    <definedName name="ttbt" localSheetId="0">#REF!</definedName>
    <definedName name="ttbt" localSheetId="5">#REF!</definedName>
    <definedName name="ttbt" localSheetId="2">#REF!</definedName>
    <definedName name="ttbt" localSheetId="1">#REF!</definedName>
    <definedName name="ttbt" localSheetId="4">#REF!</definedName>
    <definedName name="ttbt">#REF!</definedName>
    <definedName name="TTCC">#REF!</definedName>
    <definedName name="TTDD">#REF!+#REF!+#REF!</definedName>
    <definedName name="TTDD1P" localSheetId="1">#REF!</definedName>
    <definedName name="TTDD1P">#REF!</definedName>
    <definedName name="TTDKKH" localSheetId="1">#REF!</definedName>
    <definedName name="TTDKKH">#REF!</definedName>
    <definedName name="ttgtt" localSheetId="6" hidden="1">{#N/A,#N/A,TRUE,"BT M200 da 10x20"}</definedName>
    <definedName name="ttgtt" localSheetId="2" hidden="1">{#N/A,#N/A,TRUE,"BT M200 da 10x20"}</definedName>
    <definedName name="ttgtt" localSheetId="1" hidden="1">{#N/A,#N/A,TRUE,"BT M200 da 10x20"}</definedName>
    <definedName name="ttgtt" localSheetId="3" hidden="1">{#N/A,#N/A,TRUE,"BT M200 da 10x20"}</definedName>
    <definedName name="ttgtt" hidden="1">{#N/A,#N/A,TRUE,"BT M200 da 10x20"}</definedName>
    <definedName name="TTHBCMTDKQII">#REF!</definedName>
    <definedName name="TTHBCMTDKT5" localSheetId="1">#REF!</definedName>
    <definedName name="TTHBCMTDKT5">#REF!</definedName>
    <definedName name="TTHBCMTQI" localSheetId="1">#REF!</definedName>
    <definedName name="TTHBCMTQI">#REF!</definedName>
    <definedName name="TTHBCMTT4" localSheetId="1">#REF!</definedName>
    <definedName name="TTHBCMTT4">#REF!</definedName>
    <definedName name="tthi" localSheetId="0">#REF!</definedName>
    <definedName name="tthi" localSheetId="5">#REF!</definedName>
    <definedName name="tthi" localSheetId="2">#REF!</definedName>
    <definedName name="tthi" localSheetId="1">#REF!</definedName>
    <definedName name="tthi" localSheetId="4">#REF!</definedName>
    <definedName name="tthi">#REF!</definedName>
    <definedName name="TTK3p">#REF!</definedName>
    <definedName name="TTLo62">#REF!</definedName>
    <definedName name="ttronmk" localSheetId="0">#REF!</definedName>
    <definedName name="ttronmk" localSheetId="5">#REF!</definedName>
    <definedName name="ttronmk" localSheetId="2">#REF!</definedName>
    <definedName name="ttronmk" localSheetId="1">#REF!</definedName>
    <definedName name="ttronmk" localSheetId="4">#REF!</definedName>
    <definedName name="ttronmk">#REF!</definedName>
    <definedName name="ttt" localSheetId="6" hidden="1">{#N/A,#N/A,FALSE,"단축1";#N/A,#N/A,FALSE,"단축2";#N/A,#N/A,FALSE,"단축3";#N/A,#N/A,FALSE,"장축";#N/A,#N/A,FALSE,"4WD"}</definedName>
    <definedName name="ttt" localSheetId="0" hidden="1">{#N/A,#N/A,FALSE,"단축1";#N/A,#N/A,FALSE,"단축2";#N/A,#N/A,FALSE,"단축3";#N/A,#N/A,FALSE,"장축";#N/A,#N/A,FALSE,"4WD"}</definedName>
    <definedName name="ttt" localSheetId="5" hidden="1">{#N/A,#N/A,FALSE,"단축1";#N/A,#N/A,FALSE,"단축2";#N/A,#N/A,FALSE,"단축3";#N/A,#N/A,FALSE,"장축";#N/A,#N/A,FALSE,"4WD"}</definedName>
    <definedName name="ttt" localSheetId="2" hidden="1">{#N/A,#N/A,FALSE,"단축1";#N/A,#N/A,FALSE,"단축2";#N/A,#N/A,FALSE,"단축3";#N/A,#N/A,FALSE,"장축";#N/A,#N/A,FALSE,"4WD"}</definedName>
    <definedName name="ttt" localSheetId="1" hidden="1">{#N/A,#N/A,FALSE,"단축1";#N/A,#N/A,FALSE,"단축2";#N/A,#N/A,FALSE,"단축3";#N/A,#N/A,FALSE,"장축";#N/A,#N/A,FALSE,"4WD"}</definedName>
    <definedName name="ttt" localSheetId="3" hidden="1">{#N/A,#N/A,FALSE,"단축1";#N/A,#N/A,FALSE,"단축2";#N/A,#N/A,FALSE,"단축3";#N/A,#N/A,FALSE,"장축";#N/A,#N/A,FALSE,"4WD"}</definedName>
    <definedName name="ttt" localSheetId="4" hidden="1">{#N/A,#N/A,FALSE,"단축1";#N/A,#N/A,FALSE,"단축2";#N/A,#N/A,FALSE,"단축3";#N/A,#N/A,FALSE,"장축";#N/A,#N/A,FALSE,"4WD"}</definedName>
    <definedName name="ttt" hidden="1">{#N/A,#N/A,FALSE,"단축1";#N/A,#N/A,FALSE,"단축2";#N/A,#N/A,FALSE,"단축3";#N/A,#N/A,FALSE,"장축";#N/A,#N/A,FALSE,"4WD"}</definedName>
    <definedName name="ttttt0405">#REF!</definedName>
    <definedName name="tttttttttttu" localSheetId="6" hidden="1">{#N/A,#N/A,FALSE,0;#N/A,#N/A,FALSE,0;#N/A,#N/A,FALSE,0;#N/A,#N/A,FALSE,0;#N/A,#N/A,FALSE,0}</definedName>
    <definedName name="tttttttttttu" localSheetId="2" hidden="1">{#N/A,#N/A,FALSE,0;#N/A,#N/A,FALSE,0;#N/A,#N/A,FALSE,0;#N/A,#N/A,FALSE,0;#N/A,#N/A,FALSE,0}</definedName>
    <definedName name="tttttttttttu" localSheetId="1" hidden="1">{#N/A,#N/A,FALSE,0;#N/A,#N/A,FALSE,0;#N/A,#N/A,FALSE,0;#N/A,#N/A,FALSE,0;#N/A,#N/A,FALSE,0}</definedName>
    <definedName name="tttttttttttu" localSheetId="3" hidden="1">{#N/A,#N/A,FALSE,0;#N/A,#N/A,FALSE,0;#N/A,#N/A,FALSE,0;#N/A,#N/A,FALSE,0;#N/A,#N/A,FALSE,0}</definedName>
    <definedName name="tttttttttttu" hidden="1">{#N/A,#N/A,FALSE,0;#N/A,#N/A,FALSE,0;#N/A,#N/A,FALSE,0;#N/A,#N/A,FALSE,0;#N/A,#N/A,FALSE,0}</definedName>
    <definedName name="tu" localSheetId="6" hidden="1">{"'Sheet1'!$L$16"}</definedName>
    <definedName name="tu" localSheetId="2" hidden="1">{"'Sheet1'!$L$16"}</definedName>
    <definedName name="tu" localSheetId="1" hidden="1">{"'Sheet1'!$L$16"}</definedName>
    <definedName name="tu" hidden="1">{"'Sheet1'!$L$16"}</definedName>
    <definedName name="TUAN" localSheetId="6" hidden="1">{"'Sheet1'!$L$16"}</definedName>
    <definedName name="TUAN" localSheetId="5" hidden="1">{"'Sheet1'!$L$16"}</definedName>
    <definedName name="TUAN" localSheetId="2" hidden="1">{"'Sheet1'!$L$16"}</definedName>
    <definedName name="TUAN" localSheetId="1" hidden="1">{"'Sheet1'!$L$16"}</definedName>
    <definedName name="TUAN" localSheetId="3" hidden="1">{"'Sheet1'!$L$16"}</definedName>
    <definedName name="TUAN" localSheetId="4" hidden="1">{"'Sheet1'!$L$16"}</definedName>
    <definedName name="TUAN" hidden="1">{"'Sheet1'!$L$16"}</definedName>
    <definedName name="TUAN45" localSheetId="0">#REF!</definedName>
    <definedName name="TUAN45" localSheetId="5">#REF!</definedName>
    <definedName name="TUAN45" localSheetId="2">#REF!</definedName>
    <definedName name="TUAN45" localSheetId="1">#REF!</definedName>
    <definedName name="TUAN45" localSheetId="4">#REF!</definedName>
    <definedName name="TUAN45">#REF!</definedName>
    <definedName name="TUAN46" localSheetId="0">#REF!</definedName>
    <definedName name="TUAN46" localSheetId="5">#REF!</definedName>
    <definedName name="TUAN46" localSheetId="2">#REF!</definedName>
    <definedName name="TUAN46" localSheetId="1">#REF!</definedName>
    <definedName name="TUAN46" localSheetId="4">#REF!</definedName>
    <definedName name="TUAN46">#REF!</definedName>
    <definedName name="TUAN48" localSheetId="0">#REF!</definedName>
    <definedName name="TUAN48" localSheetId="5">#REF!</definedName>
    <definedName name="TUAN48" localSheetId="2">#REF!</definedName>
    <definedName name="TUAN48" localSheetId="1">#REF!</definedName>
    <definedName name="TUAN48" localSheetId="4">#REF!</definedName>
    <definedName name="TUAN48">#REF!</definedName>
    <definedName name="TUAN49" localSheetId="0">#REF!</definedName>
    <definedName name="TUAN49" localSheetId="5">#REF!</definedName>
    <definedName name="TUAN49" localSheetId="2">#REF!</definedName>
    <definedName name="TUAN49" localSheetId="1">#REF!</definedName>
    <definedName name="TUAN49" localSheetId="4">#REF!</definedName>
    <definedName name="TUAN49">#REF!</definedName>
    <definedName name="TUAN50" localSheetId="0">#REF!</definedName>
    <definedName name="TUAN50" localSheetId="5">#REF!</definedName>
    <definedName name="TUAN50" localSheetId="2">#REF!</definedName>
    <definedName name="TUAN50" localSheetId="1">#REF!</definedName>
    <definedName name="TUAN50" localSheetId="4">#REF!</definedName>
    <definedName name="TUAN50">#REF!</definedName>
    <definedName name="TUAN51" localSheetId="0">#REF!</definedName>
    <definedName name="TUAN51" localSheetId="5">#REF!</definedName>
    <definedName name="TUAN51" localSheetId="2">#REF!</definedName>
    <definedName name="TUAN51" localSheetId="1">#REF!</definedName>
    <definedName name="TUAN51" localSheetId="4">#REF!</definedName>
    <definedName name="TUAN51">#REF!</definedName>
    <definedName name="TUAN52" localSheetId="0">#REF!</definedName>
    <definedName name="TUAN52" localSheetId="5">#REF!</definedName>
    <definedName name="TUAN52" localSheetId="2">#REF!</definedName>
    <definedName name="TUAN52" localSheetId="1">#REF!</definedName>
    <definedName name="TUAN52" localSheetId="4">#REF!</definedName>
    <definedName name="TUAN52">#REF!</definedName>
    <definedName name="TUBE" localSheetId="1">#REF!</definedName>
    <definedName name="TUBE">#REF!</definedName>
    <definedName name="tujyiyi">#REF!</definedName>
    <definedName name="tung" localSheetId="1">#REF!</definedName>
    <definedName name="tung">#REF!</definedName>
    <definedName name="tuyet" localSheetId="6" hidden="1">{"'Sheet1'!$L$16"}</definedName>
    <definedName name="tuyet" localSheetId="2" hidden="1">{"'Sheet1'!$L$16"}</definedName>
    <definedName name="tuyet" localSheetId="1" hidden="1">{"'Sheet1'!$L$16"}</definedName>
    <definedName name="tuyet" hidden="1">{"'Sheet1'!$L$16"}</definedName>
    <definedName name="tv75nc" localSheetId="0">#REF!</definedName>
    <definedName name="tv75nc" localSheetId="5">#REF!</definedName>
    <definedName name="tv75nc" localSheetId="2">#REF!</definedName>
    <definedName name="tv75nc" localSheetId="1">#REF!</definedName>
    <definedName name="tv75nc" localSheetId="4">#REF!</definedName>
    <definedName name="tv75nc">#REF!</definedName>
    <definedName name="tv75vl" localSheetId="0">#REF!</definedName>
    <definedName name="tv75vl" localSheetId="5">#REF!</definedName>
    <definedName name="tv75vl" localSheetId="2">#REF!</definedName>
    <definedName name="tv75vl" localSheetId="1">#REF!</definedName>
    <definedName name="tv75vl" localSheetId="4">#REF!</definedName>
    <definedName name="tv75vl">#REF!</definedName>
    <definedName name="tvah" localSheetId="6" hidden="1">{"'Sheet1'!$L$16"}</definedName>
    <definedName name="tvah" localSheetId="2" hidden="1">{"'Sheet1'!$L$16"}</definedName>
    <definedName name="tvah" localSheetId="1" hidden="1">{"'Sheet1'!$L$16"}</definedName>
    <definedName name="tvah" localSheetId="3" hidden="1">{"'Sheet1'!$L$16"}</definedName>
    <definedName name="tvah" hidden="1">{"'Sheet1'!$L$16"}</definedName>
    <definedName name="tvl">#REF!</definedName>
    <definedName name="TXB11QBINHCHANH" localSheetId="0">#REF!</definedName>
    <definedName name="TXB11QBINHCHANH" localSheetId="5">#REF!</definedName>
    <definedName name="TXB11QBINHCHANH" localSheetId="2">#REF!</definedName>
    <definedName name="TXB11QBINHCHANH" localSheetId="1">#REF!</definedName>
    <definedName name="TXB11QBINHCHANH" localSheetId="4">#REF!</definedName>
    <definedName name="TXB11QBINHCHANH">#REF!</definedName>
    <definedName name="TXB11QBINHTAN" localSheetId="0">#REF!</definedName>
    <definedName name="TXB11QBINHTAN" localSheetId="5">#REF!</definedName>
    <definedName name="TXB11QBINHTAN" localSheetId="2">#REF!</definedName>
    <definedName name="TXB11QBINHTAN" localSheetId="1">#REF!</definedName>
    <definedName name="TXB11QBINHTAN" localSheetId="4">#REF!</definedName>
    <definedName name="TXB11QBINHTAN">#REF!</definedName>
    <definedName name="TXB11QBINHTHANH1" localSheetId="0">#REF!</definedName>
    <definedName name="TXB11QBINHTHANH1" localSheetId="5">#REF!</definedName>
    <definedName name="TXB11QBINHTHANH1" localSheetId="2">#REF!</definedName>
    <definedName name="TXB11QBINHTHANH1" localSheetId="1">#REF!</definedName>
    <definedName name="TXB11QBINHTHANH1" localSheetId="4">#REF!</definedName>
    <definedName name="TXB11QBINHTHANH1">#REF!</definedName>
    <definedName name="TXB11QBINHTHANH2" localSheetId="0">#REF!</definedName>
    <definedName name="TXB11QBINHTHANH2" localSheetId="5">#REF!</definedName>
    <definedName name="TXB11QBINHTHANH2" localSheetId="2">#REF!</definedName>
    <definedName name="TXB11QBINHTHANH2" localSheetId="1">#REF!</definedName>
    <definedName name="TXB11QBINHTHANH2" localSheetId="4">#REF!</definedName>
    <definedName name="TXB11QBINHTHANH2">#REF!</definedName>
    <definedName name="TXB11QCUCHI" localSheetId="0">#REF!</definedName>
    <definedName name="TXB11QCUCHI" localSheetId="5">#REF!</definedName>
    <definedName name="TXB11QCUCHI" localSheetId="2">#REF!</definedName>
    <definedName name="TXB11QCUCHI" localSheetId="1">#REF!</definedName>
    <definedName name="TXB11QCUCHI" localSheetId="4">#REF!</definedName>
    <definedName name="TXB11QCUCHI">#REF!</definedName>
    <definedName name="TXB11QGOVAP1" localSheetId="0">#REF!</definedName>
    <definedName name="TXB11QGOVAP1" localSheetId="5">#REF!</definedName>
    <definedName name="TXB11QGOVAP1" localSheetId="2">#REF!</definedName>
    <definedName name="TXB11QGOVAP1" localSheetId="1">#REF!</definedName>
    <definedName name="TXB11QGOVAP1" localSheetId="4">#REF!</definedName>
    <definedName name="TXB11QGOVAP1">#REF!</definedName>
    <definedName name="TXB11QGOVAP2" localSheetId="0">#REF!</definedName>
    <definedName name="TXB11QGOVAP2" localSheetId="5">#REF!</definedName>
    <definedName name="TXB11QGOVAP2" localSheetId="2">#REF!</definedName>
    <definedName name="TXB11QGOVAP2" localSheetId="1">#REF!</definedName>
    <definedName name="TXB11QGOVAP2" localSheetId="4">#REF!</definedName>
    <definedName name="TXB11QGOVAP2">#REF!</definedName>
    <definedName name="TXB11QHOCMON" localSheetId="0">#REF!</definedName>
    <definedName name="TXB11QHOCMON" localSheetId="5">#REF!</definedName>
    <definedName name="TXB11QHOCMON" localSheetId="2">#REF!</definedName>
    <definedName name="TXB11QHOCMON" localSheetId="1">#REF!</definedName>
    <definedName name="TXB11QHOCMON" localSheetId="4">#REF!</definedName>
    <definedName name="TXB11QHOCMON">#REF!</definedName>
    <definedName name="TXB11QPHUNHUAN" localSheetId="0">#REF!</definedName>
    <definedName name="TXB11QPHUNHUAN" localSheetId="5">#REF!</definedName>
    <definedName name="TXB11QPHUNHUAN" localSheetId="2">#REF!</definedName>
    <definedName name="TXB11QPHUNHUAN" localSheetId="1">#REF!</definedName>
    <definedName name="TXB11QPHUNHUAN" localSheetId="4">#REF!</definedName>
    <definedName name="TXB11QPHUNHUAN">#REF!</definedName>
    <definedName name="TXB11QTANBINH1" localSheetId="0">#REF!</definedName>
    <definedName name="TXB11QTANBINH1" localSheetId="5">#REF!</definedName>
    <definedName name="TXB11QTANBINH1" localSheetId="2">#REF!</definedName>
    <definedName name="TXB11QTANBINH1" localSheetId="1">#REF!</definedName>
    <definedName name="TXB11QTANBINH1" localSheetId="4">#REF!</definedName>
    <definedName name="TXB11QTANBINH1">#REF!</definedName>
    <definedName name="TXB11QTANBINH2" localSheetId="0">#REF!</definedName>
    <definedName name="TXB11QTANBINH2" localSheetId="5">#REF!</definedName>
    <definedName name="TXB11QTANBINH2" localSheetId="2">#REF!</definedName>
    <definedName name="TXB11QTANBINH2" localSheetId="1">#REF!</definedName>
    <definedName name="TXB11QTANBINH2" localSheetId="4">#REF!</definedName>
    <definedName name="TXB11QTANBINH2">#REF!</definedName>
    <definedName name="TXB11QTANPHU" localSheetId="0">#REF!</definedName>
    <definedName name="TXB11QTANPHU" localSheetId="5">#REF!</definedName>
    <definedName name="TXB11QTANPHU" localSheetId="2">#REF!</definedName>
    <definedName name="TXB11QTANPHU" localSheetId="1">#REF!</definedName>
    <definedName name="TXB11QTANPHU" localSheetId="4">#REF!</definedName>
    <definedName name="TXB11QTANPHU">#REF!</definedName>
    <definedName name="TXB11QTHUDUC1" localSheetId="0">#REF!</definedName>
    <definedName name="TXB11QTHUDUC1" localSheetId="5">#REF!</definedName>
    <definedName name="TXB11QTHUDUC1" localSheetId="2">#REF!</definedName>
    <definedName name="TXB11QTHUDUC1" localSheetId="1">#REF!</definedName>
    <definedName name="TXB11QTHUDUC1" localSheetId="4">#REF!</definedName>
    <definedName name="TXB11QTHUDUC1">#REF!</definedName>
    <definedName name="TXB11QTHUDUC2" localSheetId="0">#REF!</definedName>
    <definedName name="TXB11QTHUDUC2" localSheetId="5">#REF!</definedName>
    <definedName name="TXB11QTHUDUC2" localSheetId="2">#REF!</definedName>
    <definedName name="TXB11QTHUDUC2" localSheetId="1">#REF!</definedName>
    <definedName name="TXB11QTHUDUC2" localSheetId="4">#REF!</definedName>
    <definedName name="TXB11QTHUDUC2">#REF!</definedName>
    <definedName name="TXB11QUAN1" localSheetId="0">#REF!</definedName>
    <definedName name="TXB11QUAN1" localSheetId="5">#REF!</definedName>
    <definedName name="TXB11QUAN1" localSheetId="2">#REF!</definedName>
    <definedName name="TXB11QUAN1" localSheetId="1">#REF!</definedName>
    <definedName name="TXB11QUAN1" localSheetId="4">#REF!</definedName>
    <definedName name="TXB11QUAN1">#REF!</definedName>
    <definedName name="TXB11QUAN10" localSheetId="0">#REF!</definedName>
    <definedName name="TXB11QUAN10" localSheetId="5">#REF!</definedName>
    <definedName name="TXB11QUAN10" localSheetId="2">#REF!</definedName>
    <definedName name="TXB11QUAN10" localSheetId="1">#REF!</definedName>
    <definedName name="TXB11QUAN10" localSheetId="4">#REF!</definedName>
    <definedName name="TXB11QUAN10">#REF!</definedName>
    <definedName name="TXB11QUAN11" localSheetId="0">#REF!</definedName>
    <definedName name="TXB11QUAN11" localSheetId="5">#REF!</definedName>
    <definedName name="TXB11QUAN11" localSheetId="2">#REF!</definedName>
    <definedName name="TXB11QUAN11" localSheetId="1">#REF!</definedName>
    <definedName name="TXB11QUAN11" localSheetId="4">#REF!</definedName>
    <definedName name="TXB11QUAN11">#REF!</definedName>
    <definedName name="TXB11QUAN12" localSheetId="0">#REF!</definedName>
    <definedName name="TXB11QUAN12" localSheetId="5">#REF!</definedName>
    <definedName name="TXB11QUAN12" localSheetId="2">#REF!</definedName>
    <definedName name="TXB11QUAN12" localSheetId="1">#REF!</definedName>
    <definedName name="TXB11QUAN12" localSheetId="4">#REF!</definedName>
    <definedName name="TXB11QUAN12">#REF!</definedName>
    <definedName name="TXB11QUAN2" localSheetId="0">#REF!</definedName>
    <definedName name="TXB11QUAN2" localSheetId="5">#REF!</definedName>
    <definedName name="TXB11QUAN2" localSheetId="2">#REF!</definedName>
    <definedName name="TXB11QUAN2" localSheetId="1">#REF!</definedName>
    <definedName name="TXB11QUAN2" localSheetId="4">#REF!</definedName>
    <definedName name="TXB11QUAN2">#REF!</definedName>
    <definedName name="TXB11QUAN4" localSheetId="0">#REF!</definedName>
    <definedName name="TXB11QUAN4" localSheetId="5">#REF!</definedName>
    <definedName name="TXB11QUAN4" localSheetId="2">#REF!</definedName>
    <definedName name="TXB11QUAN4" localSheetId="1">#REF!</definedName>
    <definedName name="TXB11QUAN4" localSheetId="4">#REF!</definedName>
    <definedName name="TXB11QUAN4">#REF!</definedName>
    <definedName name="TXB11QUAN6B" localSheetId="0">#REF!</definedName>
    <definedName name="TXB11QUAN6B" localSheetId="5">#REF!</definedName>
    <definedName name="TXB11QUAN6B" localSheetId="2">#REF!</definedName>
    <definedName name="TXB11QUAN6B" localSheetId="1">#REF!</definedName>
    <definedName name="TXB11QUAN6B" localSheetId="4">#REF!</definedName>
    <definedName name="TXB11QUAN6B">#REF!</definedName>
    <definedName name="TXB11QUAN7" localSheetId="0">#REF!</definedName>
    <definedName name="TXB11QUAN7" localSheetId="5">#REF!</definedName>
    <definedName name="TXB11QUAN7" localSheetId="2">#REF!</definedName>
    <definedName name="TXB11QUAN7" localSheetId="1">#REF!</definedName>
    <definedName name="TXB11QUAN7" localSheetId="4">#REF!</definedName>
    <definedName name="TXB11QUAN7">#REF!</definedName>
    <definedName name="TXB11QUAN8A" localSheetId="0">#REF!</definedName>
    <definedName name="TXB11QUAN8A" localSheetId="5">#REF!</definedName>
    <definedName name="TXB11QUAN8A" localSheetId="2">#REF!</definedName>
    <definedName name="TXB11QUAN8A" localSheetId="1">#REF!</definedName>
    <definedName name="TXB11QUAN8A" localSheetId="4">#REF!</definedName>
    <definedName name="TXB11QUAN8A">#REF!</definedName>
    <definedName name="TXB11QUAN8B" localSheetId="0">#REF!</definedName>
    <definedName name="TXB11QUAN8B" localSheetId="5">#REF!</definedName>
    <definedName name="TXB11QUAN8B" localSheetId="2">#REF!</definedName>
    <definedName name="TXB11QUAN8B" localSheetId="1">#REF!</definedName>
    <definedName name="TXB11QUAN8B" localSheetId="4">#REF!</definedName>
    <definedName name="TXB11QUAN8B">#REF!</definedName>
    <definedName name="TXB44QUAN5" localSheetId="0">#REF!</definedName>
    <definedName name="TXB44QUAN5" localSheetId="5">#REF!</definedName>
    <definedName name="TXB44QUAN5" localSheetId="2">#REF!</definedName>
    <definedName name="TXB44QUAN5" localSheetId="1">#REF!</definedName>
    <definedName name="TXB44QUAN5" localSheetId="4">#REF!</definedName>
    <definedName name="TXB44QUAN5">#REF!</definedName>
    <definedName name="TXB44QUAN6A" localSheetId="0">#REF!</definedName>
    <definedName name="TXB44QUAN6A" localSheetId="5">#REF!</definedName>
    <definedName name="TXB44QUAN6A" localSheetId="2">#REF!</definedName>
    <definedName name="TXB44QUAN6A" localSheetId="1">#REF!</definedName>
    <definedName name="TXB44QUAN6A" localSheetId="4">#REF!</definedName>
    <definedName name="TXB44QUAN6A">#REF!</definedName>
    <definedName name="TXL">#N/A</definedName>
    <definedName name="TY" localSheetId="6">#N/A</definedName>
    <definedName name="TY" localSheetId="5" hidden="1">#REF!</definedName>
    <definedName name="TY" localSheetId="2" hidden="1">#REF!</definedName>
    <definedName name="TY" localSheetId="1" hidden="1">#REF!</definedName>
    <definedName name="TY" localSheetId="4" hidden="1">#REF!</definedName>
    <definedName name="TY" hidden="1">#REF!</definedName>
    <definedName name="ty_le" localSheetId="0">#REF!</definedName>
    <definedName name="ty_le" localSheetId="5">#REF!</definedName>
    <definedName name="ty_le" localSheetId="2">#REF!</definedName>
    <definedName name="ty_le" localSheetId="1">#REF!</definedName>
    <definedName name="ty_le" localSheetId="4">#REF!</definedName>
    <definedName name="ty_le">#REF!</definedName>
    <definedName name="Ty_Le_1">#N/A</definedName>
    <definedName name="ty_le_BTN" localSheetId="6">#REF!</definedName>
    <definedName name="ty_le_BTN" localSheetId="0">#REF!</definedName>
    <definedName name="ty_le_BTN" localSheetId="5">#REF!</definedName>
    <definedName name="ty_le_BTN" localSheetId="2">#REF!</definedName>
    <definedName name="ty_le_BTN" localSheetId="1">#REF!</definedName>
    <definedName name="ty_le_BTN" localSheetId="4">#REF!</definedName>
    <definedName name="ty_le_BTN">#REF!</definedName>
    <definedName name="Ty_le1" localSheetId="6">#REF!</definedName>
    <definedName name="Ty_le1" localSheetId="0">#REF!</definedName>
    <definedName name="Ty_le1" localSheetId="5">#REF!</definedName>
    <definedName name="Ty_le1" localSheetId="2">#REF!</definedName>
    <definedName name="Ty_le1" localSheetId="1">#REF!</definedName>
    <definedName name="Ty_le1" localSheetId="4">#REF!</definedName>
    <definedName name="Ty_le1">#REF!</definedName>
    <definedName name="tygia">15716</definedName>
    <definedName name="TYT" localSheetId="6">BlankMacro1</definedName>
    <definedName name="TYT" localSheetId="2">BlankMacro1</definedName>
    <definedName name="TYT" localSheetId="1">BlankMacro1</definedName>
    <definedName name="TYT" localSheetId="3">BlankMacro1</definedName>
    <definedName name="TYT">BlankMacro1</definedName>
    <definedName name="TYTRIII">#REF!</definedName>
    <definedName name="tyuyu" localSheetId="6" hidden="1">{"'Sheet1'!$L$16"}</definedName>
    <definedName name="tyuyu" localSheetId="5" hidden="1">{"'Sheet1'!$L$16"}</definedName>
    <definedName name="tyuyu" localSheetId="2" hidden="1">{"'Sheet1'!$L$16"}</definedName>
    <definedName name="tyuyu" localSheetId="1" hidden="1">{"'Sheet1'!$L$16"}</definedName>
    <definedName name="tyuyu" localSheetId="3" hidden="1">{"'Sheet1'!$L$16"}</definedName>
    <definedName name="tyuyu" localSheetId="4" hidden="1">{"'Sheet1'!$L$16"}</definedName>
    <definedName name="tyuyu" hidden="1">{"'Sheet1'!$L$16"}</definedName>
    <definedName name="TYYYYY" localSheetId="6" hidden="1">{#N/A,#N/A,FALSE,"단축1";#N/A,#N/A,FALSE,"단축2";#N/A,#N/A,FALSE,"단축3";#N/A,#N/A,FALSE,"장축";#N/A,#N/A,FALSE,"4WD"}</definedName>
    <definedName name="TYYYYY" localSheetId="0" hidden="1">{#N/A,#N/A,FALSE,"단축1";#N/A,#N/A,FALSE,"단축2";#N/A,#N/A,FALSE,"단축3";#N/A,#N/A,FALSE,"장축";#N/A,#N/A,FALSE,"4WD"}</definedName>
    <definedName name="TYYYYY" localSheetId="5" hidden="1">{#N/A,#N/A,FALSE,"단축1";#N/A,#N/A,FALSE,"단축2";#N/A,#N/A,FALSE,"단축3";#N/A,#N/A,FALSE,"장축";#N/A,#N/A,FALSE,"4WD"}</definedName>
    <definedName name="TYYYYY" localSheetId="2" hidden="1">{#N/A,#N/A,FALSE,"단축1";#N/A,#N/A,FALSE,"단축2";#N/A,#N/A,FALSE,"단축3";#N/A,#N/A,FALSE,"장축";#N/A,#N/A,FALSE,"4WD"}</definedName>
    <definedName name="TYYYYY" localSheetId="1" hidden="1">{#N/A,#N/A,FALSE,"단축1";#N/A,#N/A,FALSE,"단축2";#N/A,#N/A,FALSE,"단축3";#N/A,#N/A,FALSE,"장축";#N/A,#N/A,FALSE,"4WD"}</definedName>
    <definedName name="TYYYYY" localSheetId="3" hidden="1">{#N/A,#N/A,FALSE,"단축1";#N/A,#N/A,FALSE,"단축2";#N/A,#N/A,FALSE,"단축3";#N/A,#N/A,FALSE,"장축";#N/A,#N/A,FALSE,"4WD"}</definedName>
    <definedName name="TYYYYY" localSheetId="4" hidden="1">{#N/A,#N/A,FALSE,"단축1";#N/A,#N/A,FALSE,"단축2";#N/A,#N/A,FALSE,"단축3";#N/A,#N/A,FALSE,"장축";#N/A,#N/A,FALSE,"4WD"}</definedName>
    <definedName name="TYYYYY" hidden="1">{#N/A,#N/A,FALSE,"단축1";#N/A,#N/A,FALSE,"단축2";#N/A,#N/A,FALSE,"단축3";#N/A,#N/A,FALSE,"장축";#N/A,#N/A,FALSE,"4WD"}</definedName>
    <definedName name="T행">#REF!</definedName>
    <definedName name="u" localSheetId="0">#REF!</definedName>
    <definedName name="u" localSheetId="5">#REF!</definedName>
    <definedName name="u" localSheetId="2">#REF!</definedName>
    <definedName name="u" localSheetId="1">#REF!</definedName>
    <definedName name="u" localSheetId="4">#REF!</definedName>
    <definedName name="u">#REF!</definedName>
    <definedName name="Ư" localSheetId="6">_a1O,_a2O,_a3O</definedName>
    <definedName name="Ư" localSheetId="2">'ngung viec'!_a1O,'ngung viec'!_a2O,'ngung viec'!_a3O</definedName>
    <definedName name="Ư" localSheetId="1">'TAM UNG'!_a1O,'TAM UNG'!_a2O,'TAM UNG'!_a3O</definedName>
    <definedName name="Ư" localSheetId="3">_a1O,_a2O,_a3O</definedName>
    <definedName name="Ư">_a1O,_a2O,_a3O</definedName>
    <definedName name="ứ" localSheetId="6">{"Book1","BoQ2.XLS"}</definedName>
    <definedName name="ứ" localSheetId="2">{"Book1","BoQ2.XLS"}</definedName>
    <definedName name="ứ" localSheetId="1">{"Book1","BoQ2.XLS"}</definedName>
    <definedName name="ứ" localSheetId="3">{"Book1","BoQ2.XLS"}</definedName>
    <definedName name="ứ">{"Book1","BoQ2.XLS"}</definedName>
    <definedName name="u...Mèc_trang_trÛ">#N/A</definedName>
    <definedName name="UB" hidden="1">#REF!</definedName>
    <definedName name="ƯDD" hidden="1">#REF!</definedName>
    <definedName name="ƯEFEEF" localSheetId="6">_a1O,_a2O,_a3O</definedName>
    <definedName name="ƯEFEEF" localSheetId="2">'ngung viec'!_a1O,'ngung viec'!_a2O,'ngung viec'!_a3O</definedName>
    <definedName name="ƯEFEEF" localSheetId="1">'TAM UNG'!_a1O,'TAM UNG'!_a2O,'TAM UNG'!_a3O</definedName>
    <definedName name="ƯEFEEF" localSheetId="3">_a1O,_a2O,_a3O</definedName>
    <definedName name="ƯEFEEF">_a1O,_a2O,_a3O</definedName>
    <definedName name="ưewqewqewqewq" localSheetId="2" hidden="1">#REF!</definedName>
    <definedName name="ưewqewqewqewq" localSheetId="1" hidden="1">#REF!</definedName>
    <definedName name="ưewqewqewqewq" hidden="1">#REF!</definedName>
    <definedName name="ưewrwer" localSheetId="6" hidden="1">{#N/A,#N/A,FALSE,"인원";#N/A,#N/A,FALSE,"비용2";#N/A,#N/A,FALSE,"비용1";#N/A,#N/A,FALSE,"비용";#N/A,#N/A,FALSE,"보증2";#N/A,#N/A,FALSE,"보증1";#N/A,#N/A,FALSE,"보증";#N/A,#N/A,FALSE,"손익1";#N/A,#N/A,FALSE,"손익";#N/A,#N/A,FALSE,"부서별매출";#N/A,#N/A,FALSE,"매출"}</definedName>
    <definedName name="ưewrwer" localSheetId="2" hidden="1">{#N/A,#N/A,FALSE,"인원";#N/A,#N/A,FALSE,"비용2";#N/A,#N/A,FALSE,"비용1";#N/A,#N/A,FALSE,"비용";#N/A,#N/A,FALSE,"보증2";#N/A,#N/A,FALSE,"보증1";#N/A,#N/A,FALSE,"보증";#N/A,#N/A,FALSE,"손익1";#N/A,#N/A,FALSE,"손익";#N/A,#N/A,FALSE,"부서별매출";#N/A,#N/A,FALSE,"매출"}</definedName>
    <definedName name="ưewrwer" localSheetId="1" hidden="1">{#N/A,#N/A,FALSE,"인원";#N/A,#N/A,FALSE,"비용2";#N/A,#N/A,FALSE,"비용1";#N/A,#N/A,FALSE,"비용";#N/A,#N/A,FALSE,"보증2";#N/A,#N/A,FALSE,"보증1";#N/A,#N/A,FALSE,"보증";#N/A,#N/A,FALSE,"손익1";#N/A,#N/A,FALSE,"손익";#N/A,#N/A,FALSE,"부서별매출";#N/A,#N/A,FALSE,"매출"}</definedName>
    <definedName name="ưewrwer" hidden="1">{#N/A,#N/A,FALSE,"인원";#N/A,#N/A,FALSE,"비용2";#N/A,#N/A,FALSE,"비용1";#N/A,#N/A,FALSE,"비용";#N/A,#N/A,FALSE,"보증2";#N/A,#N/A,FALSE,"보증1";#N/A,#N/A,FALSE,"보증";#N/A,#N/A,FALSE,"손익1";#N/A,#N/A,FALSE,"손익";#N/A,#N/A,FALSE,"부서별매출";#N/A,#N/A,FALSE,"매출"}</definedName>
    <definedName name="ừgreghr" localSheetId="6" hidden="1">{"'Sheet1'!$L$16"}</definedName>
    <definedName name="ừgreghr" localSheetId="2" hidden="1">{"'Sheet1'!$L$16"}</definedName>
    <definedName name="ừgreghr" localSheetId="1" hidden="1">{"'Sheet1'!$L$16"}</definedName>
    <definedName name="ừgreghr" localSheetId="3" hidden="1">{"'Sheet1'!$L$16"}</definedName>
    <definedName name="ừgreghr" hidden="1">{"'Sheet1'!$L$16"}</definedName>
    <definedName name="uhe" localSheetId="6" hidden="1">{"'Sheet1'!$L$16"}</definedName>
    <definedName name="uhe" localSheetId="5" hidden="1">{"'Sheet1'!$L$16"}</definedName>
    <definedName name="uhe" localSheetId="2" hidden="1">{"'Sheet1'!$L$16"}</definedName>
    <definedName name="uhe" localSheetId="1" hidden="1">{"'Sheet1'!$L$16"}</definedName>
    <definedName name="uhe" localSheetId="3" hidden="1">{"'Sheet1'!$L$16"}</definedName>
    <definedName name="uhe" localSheetId="4" hidden="1">{"'Sheet1'!$L$16"}</definedName>
    <definedName name="uhe" hidden="1">{"'Sheet1'!$L$16"}</definedName>
    <definedName name="ụigkụhyụin">#REF!</definedName>
    <definedName name="UIII" localSheetId="6" hidden="1">{"'Sheet1'!$L$16"}</definedName>
    <definedName name="UIII" localSheetId="5" hidden="1">{"'Sheet1'!$L$16"}</definedName>
    <definedName name="UIII" localSheetId="2" hidden="1">{"'Sheet1'!$L$16"}</definedName>
    <definedName name="UIII" localSheetId="1" hidden="1">{"'Sheet1'!$L$16"}</definedName>
    <definedName name="UIII" localSheetId="3" hidden="1">{"'Sheet1'!$L$16"}</definedName>
    <definedName name="UIII" localSheetId="4" hidden="1">{"'Sheet1'!$L$16"}</definedName>
    <definedName name="UIII" hidden="1">{"'Sheet1'!$L$16"}</definedName>
    <definedName name="UKFL" localSheetId="6" hidden="1">{#N/A,#N/A,FALSE,"단축1";#N/A,#N/A,FALSE,"단축2";#N/A,#N/A,FALSE,"단축3";#N/A,#N/A,FALSE,"장축";#N/A,#N/A,FALSE,"4WD"}</definedName>
    <definedName name="UKFL" localSheetId="2" hidden="1">{#N/A,#N/A,FALSE,"단축1";#N/A,#N/A,FALSE,"단축2";#N/A,#N/A,FALSE,"단축3";#N/A,#N/A,FALSE,"장축";#N/A,#N/A,FALSE,"4WD"}</definedName>
    <definedName name="UKFL" localSheetId="1" hidden="1">{#N/A,#N/A,FALSE,"단축1";#N/A,#N/A,FALSE,"단축2";#N/A,#N/A,FALSE,"단축3";#N/A,#N/A,FALSE,"장축";#N/A,#N/A,FALSE,"4WD"}</definedName>
    <definedName name="UKFL" hidden="1">{#N/A,#N/A,FALSE,"단축1";#N/A,#N/A,FALSE,"단축2";#N/A,#N/A,FALSE,"단축3";#N/A,#N/A,FALSE,"장축";#N/A,#N/A,FALSE,"4WD"}</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 localSheetId="1">#REF!</definedName>
    <definedName name="Unit_FLGHT_CST">#REF!</definedName>
    <definedName name="UNIT_FWDG_CST" localSheetId="1">#REF!</definedName>
    <definedName name="UNIT_FWDG_CST">#REF!</definedName>
    <definedName name="unitt" localSheetId="6">BlankMacro1</definedName>
    <definedName name="unitt" localSheetId="2">BlankMacro1</definedName>
    <definedName name="unitt" localSheetId="1">BlankMacro1</definedName>
    <definedName name="unitt" localSheetId="3">BlankMacro1</definedName>
    <definedName name="unitt">BlankMacro1</definedName>
    <definedName name="UnPKG_CST" localSheetId="2">#REF!</definedName>
    <definedName name="UnPKG_CST" localSheetId="1">#REF!</definedName>
    <definedName name="UnPKG_CST">#REF!</definedName>
    <definedName name="UP" localSheetId="1">#REF!</definedName>
    <definedName name="UP">#REF!</definedName>
    <definedName name="ưqewrr" localSheetId="2" hidden="1">#REF!</definedName>
    <definedName name="ưqewrr" localSheetId="1" hidden="1">#REF!</definedName>
    <definedName name="ưqewrr" hidden="1">#REF!</definedName>
    <definedName name="USD" localSheetId="0">#REF!</definedName>
    <definedName name="USD" localSheetId="5">#REF!</definedName>
    <definedName name="USD" localSheetId="2">#REF!</definedName>
    <definedName name="USD" localSheetId="1">#REF!</definedName>
    <definedName name="USD" localSheetId="4">#REF!</definedName>
    <definedName name="USD">#REF!</definedName>
    <definedName name="ut" localSheetId="6">BlankMacro1</definedName>
    <definedName name="ut" localSheetId="2">BlankMacro1</definedName>
    <definedName name="ut" localSheetId="1">BlankMacro1</definedName>
    <definedName name="ut" localSheetId="3">BlankMacro1</definedName>
    <definedName name="ut">BlankMacro1</definedName>
    <definedName name="UTILITY_SPECIFICATION">#N/A</definedName>
    <definedName name="utytrytryrtyeee" localSheetId="2" hidden="1">#REF!</definedName>
    <definedName name="utytrytryrtyeee" localSheetId="1" hidden="1">#REF!</definedName>
    <definedName name="utytrytryrtyeee" hidden="1">#REF!</definedName>
    <definedName name="UU" localSheetId="2">#REF!</definedName>
    <definedName name="UU" localSheetId="1">#REF!</definedName>
    <definedName name="UU">#REF!</definedName>
    <definedName name="uuuuuu" localSheetId="6" hidden="1">#REF!</definedName>
    <definedName name="uuuuuu" localSheetId="2" hidden="1">#REF!</definedName>
    <definedName name="uuuuuu" localSheetId="1" hidden="1">#REF!</definedName>
    <definedName name="uuuuuu" hidden="1">#REF!</definedName>
    <definedName name="uuuuuuu" localSheetId="6" hidden="1">{#N/A,#N/A,FALSE,"인원";#N/A,#N/A,FALSE,"비용2";#N/A,#N/A,FALSE,"비용1";#N/A,#N/A,FALSE,"비용";#N/A,#N/A,FALSE,"보증2";#N/A,#N/A,FALSE,"보증1";#N/A,#N/A,FALSE,"보증";#N/A,#N/A,FALSE,"손익1";#N/A,#N/A,FALSE,"손익";#N/A,#N/A,FALSE,"부서별매출";#N/A,#N/A,FALSE,"매출"}</definedName>
    <definedName name="uuuuuuu" localSheetId="2" hidden="1">{#N/A,#N/A,FALSE,"인원";#N/A,#N/A,FALSE,"비용2";#N/A,#N/A,FALSE,"비용1";#N/A,#N/A,FALSE,"비용";#N/A,#N/A,FALSE,"보증2";#N/A,#N/A,FALSE,"보증1";#N/A,#N/A,FALSE,"보증";#N/A,#N/A,FALSE,"손익1";#N/A,#N/A,FALSE,"손익";#N/A,#N/A,FALSE,"부서별매출";#N/A,#N/A,FALSE,"매출"}</definedName>
    <definedName name="uuuuuuu" localSheetId="1" hidden="1">{#N/A,#N/A,FALSE,"인원";#N/A,#N/A,FALSE,"비용2";#N/A,#N/A,FALSE,"비용1";#N/A,#N/A,FALSE,"비용";#N/A,#N/A,FALSE,"보증2";#N/A,#N/A,FALSE,"보증1";#N/A,#N/A,FALSE,"보증";#N/A,#N/A,FALSE,"손익1";#N/A,#N/A,FALSE,"손익";#N/A,#N/A,FALSE,"부서별매출";#N/A,#N/A,FALSE,"매출"}</definedName>
    <definedName name="uuuuuuu" localSheetId="3" hidden="1">{#N/A,#N/A,FALSE,"인원";#N/A,#N/A,FALSE,"비용2";#N/A,#N/A,FALSE,"비용1";#N/A,#N/A,FALSE,"비용";#N/A,#N/A,FALSE,"보증2";#N/A,#N/A,FALSE,"보증1";#N/A,#N/A,FALSE,"보증";#N/A,#N/A,FALSE,"손익1";#N/A,#N/A,FALSE,"손익";#N/A,#N/A,FALSE,"부서별매출";#N/A,#N/A,FALSE,"매출"}</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localSheetId="6" hidden="1">{#N/A,#N/A,FALSE,"단축1";#N/A,#N/A,FALSE,"단축2";#N/A,#N/A,FALSE,"단축3";#N/A,#N/A,FALSE,"장축";#N/A,#N/A,FALSE,"4WD"}</definedName>
    <definedName name="UYL" localSheetId="5" hidden="1">{#N/A,#N/A,FALSE,"단축1";#N/A,#N/A,FALSE,"단축2";#N/A,#N/A,FALSE,"단축3";#N/A,#N/A,FALSE,"장축";#N/A,#N/A,FALSE,"4WD"}</definedName>
    <definedName name="UYL" localSheetId="2" hidden="1">{#N/A,#N/A,FALSE,"단축1";#N/A,#N/A,FALSE,"단축2";#N/A,#N/A,FALSE,"단축3";#N/A,#N/A,FALSE,"장축";#N/A,#N/A,FALSE,"4WD"}</definedName>
    <definedName name="UYL" localSheetId="1" hidden="1">{#N/A,#N/A,FALSE,"단축1";#N/A,#N/A,FALSE,"단축2";#N/A,#N/A,FALSE,"단축3";#N/A,#N/A,FALSE,"장축";#N/A,#N/A,FALSE,"4WD"}</definedName>
    <definedName name="UYL" localSheetId="3" hidden="1">{#N/A,#N/A,FALSE,"단축1";#N/A,#N/A,FALSE,"단축2";#N/A,#N/A,FALSE,"단축3";#N/A,#N/A,FALSE,"장축";#N/A,#N/A,FALSE,"4WD"}</definedName>
    <definedName name="UYL" localSheetId="4" hidden="1">{#N/A,#N/A,FALSE,"단축1";#N/A,#N/A,FALSE,"단축2";#N/A,#N/A,FALSE,"단축3";#N/A,#N/A,FALSE,"장축";#N/A,#N/A,FALSE,"4WD"}</definedName>
    <definedName name="UYL" hidden="1">{#N/A,#N/A,FALSE,"단축1";#N/A,#N/A,FALSE,"단축2";#N/A,#N/A,FALSE,"단축3";#N/A,#N/A,FALSE,"장축";#N/A,#N/A,FALSE,"4WD"}</definedName>
    <definedName name="U행">#REF!</definedName>
    <definedName name="v" localSheetId="6" hidden="1">{"'Sheet1'!$L$16"}</definedName>
    <definedName name="v" localSheetId="5" hidden="1">{"'Sheet1'!$L$16"}</definedName>
    <definedName name="v" localSheetId="2" hidden="1">{"'Sheet1'!$L$16"}</definedName>
    <definedName name="v" localSheetId="1" hidden="1">{"'Sheet1'!$L$16"}</definedName>
    <definedName name="v" localSheetId="3" hidden="1">{"'Sheet1'!$L$16"}</definedName>
    <definedName name="v" hidden="1">{"'Sheet1'!$L$16"}</definedName>
    <definedName name="v...GCLD_cæía_caïc_loaûi">#N/A</definedName>
    <definedName name="v...Queït_Väi__Sån">#N/A</definedName>
    <definedName name="V.1" localSheetId="6">#REF!</definedName>
    <definedName name="V.1" localSheetId="0">#REF!</definedName>
    <definedName name="V.1" localSheetId="5">#REF!</definedName>
    <definedName name="V.1" localSheetId="2">#REF!</definedName>
    <definedName name="V.1" localSheetId="1">#REF!</definedName>
    <definedName name="V.1" localSheetId="4">#REF!</definedName>
    <definedName name="V.1">#REF!</definedName>
    <definedName name="V.10" localSheetId="6">#REF!</definedName>
    <definedName name="V.10" localSheetId="0">#REF!</definedName>
    <definedName name="V.10" localSheetId="5">#REF!</definedName>
    <definedName name="V.10" localSheetId="2">#REF!</definedName>
    <definedName name="V.10" localSheetId="1">#REF!</definedName>
    <definedName name="V.10" localSheetId="4">#REF!</definedName>
    <definedName name="V.10">#REF!</definedName>
    <definedName name="V.11" localSheetId="6">#REF!</definedName>
    <definedName name="V.11" localSheetId="0">#REF!</definedName>
    <definedName name="V.11" localSheetId="5">#REF!</definedName>
    <definedName name="V.11" localSheetId="2">#REF!</definedName>
    <definedName name="V.11" localSheetId="1">#REF!</definedName>
    <definedName name="V.11" localSheetId="4">#REF!</definedName>
    <definedName name="V.11">#REF!</definedName>
    <definedName name="V.12" localSheetId="0">#REF!</definedName>
    <definedName name="V.12" localSheetId="5">#REF!</definedName>
    <definedName name="V.12" localSheetId="2">#REF!</definedName>
    <definedName name="V.12" localSheetId="1">#REF!</definedName>
    <definedName name="V.12" localSheetId="4">#REF!</definedName>
    <definedName name="V.12">#REF!</definedName>
    <definedName name="V.13" localSheetId="0">#REF!</definedName>
    <definedName name="V.13" localSheetId="5">#REF!</definedName>
    <definedName name="V.13" localSheetId="2">#REF!</definedName>
    <definedName name="V.13" localSheetId="1">#REF!</definedName>
    <definedName name="V.13" localSheetId="4">#REF!</definedName>
    <definedName name="V.13">#REF!</definedName>
    <definedName name="V.14" localSheetId="0">#REF!</definedName>
    <definedName name="V.14" localSheetId="5">#REF!</definedName>
    <definedName name="V.14" localSheetId="2">#REF!</definedName>
    <definedName name="V.14" localSheetId="1">#REF!</definedName>
    <definedName name="V.14" localSheetId="4">#REF!</definedName>
    <definedName name="V.14">#REF!</definedName>
    <definedName name="V.15" localSheetId="0">#REF!</definedName>
    <definedName name="V.15" localSheetId="5">#REF!</definedName>
    <definedName name="V.15" localSheetId="2">#REF!</definedName>
    <definedName name="V.15" localSheetId="1">#REF!</definedName>
    <definedName name="V.15" localSheetId="4">#REF!</definedName>
    <definedName name="V.15">#REF!</definedName>
    <definedName name="V.16" localSheetId="0">#REF!</definedName>
    <definedName name="V.16" localSheetId="5">#REF!</definedName>
    <definedName name="V.16" localSheetId="2">#REF!</definedName>
    <definedName name="V.16" localSheetId="1">#REF!</definedName>
    <definedName name="V.16" localSheetId="4">#REF!</definedName>
    <definedName name="V.16">#REF!</definedName>
    <definedName name="V.17" localSheetId="0">#REF!</definedName>
    <definedName name="V.17" localSheetId="5">#REF!</definedName>
    <definedName name="V.17" localSheetId="2">#REF!</definedName>
    <definedName name="V.17" localSheetId="1">#REF!</definedName>
    <definedName name="V.17" localSheetId="4">#REF!</definedName>
    <definedName name="V.17">#REF!</definedName>
    <definedName name="V.18" localSheetId="0">#REF!</definedName>
    <definedName name="V.18" localSheetId="5">#REF!</definedName>
    <definedName name="V.18" localSheetId="2">#REF!</definedName>
    <definedName name="V.18" localSheetId="1">#REF!</definedName>
    <definedName name="V.18" localSheetId="4">#REF!</definedName>
    <definedName name="V.18">#REF!</definedName>
    <definedName name="V.2" localSheetId="0">#REF!</definedName>
    <definedName name="V.2" localSheetId="5">#REF!</definedName>
    <definedName name="V.2" localSheetId="2">#REF!</definedName>
    <definedName name="V.2" localSheetId="1">#REF!</definedName>
    <definedName name="V.2" localSheetId="4">#REF!</definedName>
    <definedName name="V.2">#REF!</definedName>
    <definedName name="V.3" localSheetId="0">#REF!</definedName>
    <definedName name="V.3" localSheetId="5">#REF!</definedName>
    <definedName name="V.3" localSheetId="2">#REF!</definedName>
    <definedName name="V.3" localSheetId="1">#REF!</definedName>
    <definedName name="V.3" localSheetId="4">#REF!</definedName>
    <definedName name="V.3">#REF!</definedName>
    <definedName name="V.4" localSheetId="0">#REF!</definedName>
    <definedName name="V.4" localSheetId="5">#REF!</definedName>
    <definedName name="V.4" localSheetId="2">#REF!</definedName>
    <definedName name="V.4" localSheetId="1">#REF!</definedName>
    <definedName name="V.4" localSheetId="4">#REF!</definedName>
    <definedName name="V.4">#REF!</definedName>
    <definedName name="V.5" localSheetId="0">#REF!</definedName>
    <definedName name="V.5" localSheetId="5">#REF!</definedName>
    <definedName name="V.5" localSheetId="2">#REF!</definedName>
    <definedName name="V.5" localSheetId="1">#REF!</definedName>
    <definedName name="V.5" localSheetId="4">#REF!</definedName>
    <definedName name="V.5">#REF!</definedName>
    <definedName name="V.6" localSheetId="0">#REF!</definedName>
    <definedName name="V.6" localSheetId="5">#REF!</definedName>
    <definedName name="V.6" localSheetId="2">#REF!</definedName>
    <definedName name="V.6" localSheetId="1">#REF!</definedName>
    <definedName name="V.6" localSheetId="4">#REF!</definedName>
    <definedName name="V.6">#REF!</definedName>
    <definedName name="V.7" localSheetId="0">#REF!</definedName>
    <definedName name="V.7" localSheetId="5">#REF!</definedName>
    <definedName name="V.7" localSheetId="2">#REF!</definedName>
    <definedName name="V.7" localSheetId="1">#REF!</definedName>
    <definedName name="V.7" localSheetId="4">#REF!</definedName>
    <definedName name="V.7">#REF!</definedName>
    <definedName name="V.8" localSheetId="0">#REF!</definedName>
    <definedName name="V.8" localSheetId="5">#REF!</definedName>
    <definedName name="V.8" localSheetId="2">#REF!</definedName>
    <definedName name="V.8" localSheetId="1">#REF!</definedName>
    <definedName name="V.8" localSheetId="4">#REF!</definedName>
    <definedName name="V.8">#REF!</definedName>
    <definedName name="V.9" localSheetId="0">#REF!</definedName>
    <definedName name="V.9" localSheetId="5">#REF!</definedName>
    <definedName name="V.9" localSheetId="2">#REF!</definedName>
    <definedName name="V.9" localSheetId="1">#REF!</definedName>
    <definedName name="V.9" localSheetId="4">#REF!</definedName>
    <definedName name="V.9">#REF!</definedName>
    <definedName name="V_1">#N/A</definedName>
    <definedName name="V_2">#N/A</definedName>
    <definedName name="V_3">#N/A</definedName>
    <definedName name="V_4">#N/A</definedName>
    <definedName name="V_i_ni_l_ng">#REF!</definedName>
    <definedName name="V_t_tõ" localSheetId="1">#REF!</definedName>
    <definedName name="V_t_tõ">#REF!</definedName>
    <definedName name="VAÄT_LIEÄU">"ATRAM"</definedName>
    <definedName name="Value0" localSheetId="6">#REF!</definedName>
    <definedName name="Value0" localSheetId="0">#REF!</definedName>
    <definedName name="Value0" localSheetId="5">#REF!</definedName>
    <definedName name="Value0" localSheetId="2">#REF!</definedName>
    <definedName name="Value0" localSheetId="1">#REF!</definedName>
    <definedName name="Value0" localSheetId="4">#REF!</definedName>
    <definedName name="Value0">#REF!</definedName>
    <definedName name="Value1" localSheetId="6">#REF!</definedName>
    <definedName name="Value1" localSheetId="0">#REF!</definedName>
    <definedName name="Value1" localSheetId="5">#REF!</definedName>
    <definedName name="Value1" localSheetId="2">#REF!</definedName>
    <definedName name="Value1" localSheetId="1">#REF!</definedName>
    <definedName name="Value1" localSheetId="4">#REF!</definedName>
    <definedName name="Value1">#REF!</definedName>
    <definedName name="Value10" localSheetId="6">#REF!</definedName>
    <definedName name="Value10" localSheetId="0">#REF!</definedName>
    <definedName name="Value10" localSheetId="5">#REF!</definedName>
    <definedName name="Value10" localSheetId="2">#REF!</definedName>
    <definedName name="Value10" localSheetId="1">#REF!</definedName>
    <definedName name="Value10" localSheetId="4">#REF!</definedName>
    <definedName name="Value10">#REF!</definedName>
    <definedName name="Value11" localSheetId="0">#REF!</definedName>
    <definedName name="Value11" localSheetId="5">#REF!</definedName>
    <definedName name="Value11" localSheetId="2">#REF!</definedName>
    <definedName name="Value11" localSheetId="1">#REF!</definedName>
    <definedName name="Value11" localSheetId="4">#REF!</definedName>
    <definedName name="Value11">#REF!</definedName>
    <definedName name="Value12" localSheetId="0">#REF!</definedName>
    <definedName name="Value12" localSheetId="5">#REF!</definedName>
    <definedName name="Value12" localSheetId="2">#REF!</definedName>
    <definedName name="Value12" localSheetId="1">#REF!</definedName>
    <definedName name="Value12" localSheetId="4">#REF!</definedName>
    <definedName name="Value12">#REF!</definedName>
    <definedName name="Value13" localSheetId="0">#REF!</definedName>
    <definedName name="Value13" localSheetId="5">#REF!</definedName>
    <definedName name="Value13" localSheetId="2">#REF!</definedName>
    <definedName name="Value13" localSheetId="1">#REF!</definedName>
    <definedName name="Value13" localSheetId="4">#REF!</definedName>
    <definedName name="Value13">#REF!</definedName>
    <definedName name="Value14" localSheetId="0">#REF!</definedName>
    <definedName name="Value14" localSheetId="5">#REF!</definedName>
    <definedName name="Value14" localSheetId="2">#REF!</definedName>
    <definedName name="Value14" localSheetId="1">#REF!</definedName>
    <definedName name="Value14" localSheetId="4">#REF!</definedName>
    <definedName name="Value14">#REF!</definedName>
    <definedName name="Value15" localSheetId="0">#REF!</definedName>
    <definedName name="Value15" localSheetId="5">#REF!</definedName>
    <definedName name="Value15" localSheetId="2">#REF!</definedName>
    <definedName name="Value15" localSheetId="1">#REF!</definedName>
    <definedName name="Value15" localSheetId="4">#REF!</definedName>
    <definedName name="Value15">#REF!</definedName>
    <definedName name="Value16" localSheetId="0">#REF!</definedName>
    <definedName name="Value16" localSheetId="5">#REF!</definedName>
    <definedName name="Value16" localSheetId="2">#REF!</definedName>
    <definedName name="Value16" localSheetId="1">#REF!</definedName>
    <definedName name="Value16" localSheetId="4">#REF!</definedName>
    <definedName name="Value16">#REF!</definedName>
    <definedName name="Value17" localSheetId="0">#REF!</definedName>
    <definedName name="Value17" localSheetId="5">#REF!</definedName>
    <definedName name="Value17" localSheetId="2">#REF!</definedName>
    <definedName name="Value17" localSheetId="1">#REF!</definedName>
    <definedName name="Value17" localSheetId="4">#REF!</definedName>
    <definedName name="Value17">#REF!</definedName>
    <definedName name="Value18" localSheetId="0">#REF!</definedName>
    <definedName name="Value18" localSheetId="5">#REF!</definedName>
    <definedName name="Value18" localSheetId="2">#REF!</definedName>
    <definedName name="Value18" localSheetId="1">#REF!</definedName>
    <definedName name="Value18" localSheetId="4">#REF!</definedName>
    <definedName name="Value18">#REF!</definedName>
    <definedName name="Value19" localSheetId="0">#REF!</definedName>
    <definedName name="Value19" localSheetId="5">#REF!</definedName>
    <definedName name="Value19" localSheetId="2">#REF!</definedName>
    <definedName name="Value19" localSheetId="1">#REF!</definedName>
    <definedName name="Value19" localSheetId="4">#REF!</definedName>
    <definedName name="Value19">#REF!</definedName>
    <definedName name="Value2" localSheetId="0">#REF!</definedName>
    <definedName name="Value2" localSheetId="5">#REF!</definedName>
    <definedName name="Value2" localSheetId="2">#REF!</definedName>
    <definedName name="Value2" localSheetId="1">#REF!</definedName>
    <definedName name="Value2" localSheetId="4">#REF!</definedName>
    <definedName name="Value2">#REF!</definedName>
    <definedName name="Value20" localSheetId="0">#REF!</definedName>
    <definedName name="Value20" localSheetId="5">#REF!</definedName>
    <definedName name="Value20" localSheetId="2">#REF!</definedName>
    <definedName name="Value20" localSheetId="1">#REF!</definedName>
    <definedName name="Value20" localSheetId="4">#REF!</definedName>
    <definedName name="Value20">#REF!</definedName>
    <definedName name="Value21" localSheetId="0">#REF!</definedName>
    <definedName name="Value21" localSheetId="5">#REF!</definedName>
    <definedName name="Value21" localSheetId="2">#REF!</definedName>
    <definedName name="Value21" localSheetId="1">#REF!</definedName>
    <definedName name="Value21" localSheetId="4">#REF!</definedName>
    <definedName name="Value21">#REF!</definedName>
    <definedName name="Value22" localSheetId="0">#REF!</definedName>
    <definedName name="Value22" localSheetId="5">#REF!</definedName>
    <definedName name="Value22" localSheetId="2">#REF!</definedName>
    <definedName name="Value22" localSheetId="1">#REF!</definedName>
    <definedName name="Value22" localSheetId="4">#REF!</definedName>
    <definedName name="Value22">#REF!</definedName>
    <definedName name="Value23" localSheetId="0">#REF!</definedName>
    <definedName name="Value23" localSheetId="5">#REF!</definedName>
    <definedName name="Value23" localSheetId="2">#REF!</definedName>
    <definedName name="Value23" localSheetId="1">#REF!</definedName>
    <definedName name="Value23" localSheetId="4">#REF!</definedName>
    <definedName name="Value23">#REF!</definedName>
    <definedName name="Value24" localSheetId="0">#REF!</definedName>
    <definedName name="Value24" localSheetId="5">#REF!</definedName>
    <definedName name="Value24" localSheetId="2">#REF!</definedName>
    <definedName name="Value24" localSheetId="1">#REF!</definedName>
    <definedName name="Value24" localSheetId="4">#REF!</definedName>
    <definedName name="Value24">#REF!</definedName>
    <definedName name="Value25" localSheetId="0">#REF!</definedName>
    <definedName name="Value25" localSheetId="5">#REF!</definedName>
    <definedName name="Value25" localSheetId="2">#REF!</definedName>
    <definedName name="Value25" localSheetId="1">#REF!</definedName>
    <definedName name="Value25" localSheetId="4">#REF!</definedName>
    <definedName name="Value25">#REF!</definedName>
    <definedName name="Value26" localSheetId="0">#REF!</definedName>
    <definedName name="Value26" localSheetId="5">#REF!</definedName>
    <definedName name="Value26" localSheetId="2">#REF!</definedName>
    <definedName name="Value26" localSheetId="1">#REF!</definedName>
    <definedName name="Value26" localSheetId="4">#REF!</definedName>
    <definedName name="Value26">#REF!</definedName>
    <definedName name="Value27" localSheetId="0">#REF!</definedName>
    <definedName name="Value27" localSheetId="5">#REF!</definedName>
    <definedName name="Value27" localSheetId="2">#REF!</definedName>
    <definedName name="Value27" localSheetId="1">#REF!</definedName>
    <definedName name="Value27" localSheetId="4">#REF!</definedName>
    <definedName name="Value27">#REF!</definedName>
    <definedName name="Value28" localSheetId="0">#REF!</definedName>
    <definedName name="Value28" localSheetId="5">#REF!</definedName>
    <definedName name="Value28" localSheetId="2">#REF!</definedName>
    <definedName name="Value28" localSheetId="1">#REF!</definedName>
    <definedName name="Value28" localSheetId="4">#REF!</definedName>
    <definedName name="Value28">#REF!</definedName>
    <definedName name="Value29" localSheetId="0">#REF!</definedName>
    <definedName name="Value29" localSheetId="5">#REF!</definedName>
    <definedName name="Value29" localSheetId="2">#REF!</definedName>
    <definedName name="Value29" localSheetId="1">#REF!</definedName>
    <definedName name="Value29" localSheetId="4">#REF!</definedName>
    <definedName name="Value29">#REF!</definedName>
    <definedName name="Value3" localSheetId="0">#REF!</definedName>
    <definedName name="Value3" localSheetId="5">#REF!</definedName>
    <definedName name="Value3" localSheetId="2">#REF!</definedName>
    <definedName name="Value3" localSheetId="1">#REF!</definedName>
    <definedName name="Value3" localSheetId="4">#REF!</definedName>
    <definedName name="Value3">#REF!</definedName>
    <definedName name="Value30" localSheetId="0">#REF!</definedName>
    <definedName name="Value30" localSheetId="5">#REF!</definedName>
    <definedName name="Value30" localSheetId="2">#REF!</definedName>
    <definedName name="Value30" localSheetId="1">#REF!</definedName>
    <definedName name="Value30" localSheetId="4">#REF!</definedName>
    <definedName name="Value30">#REF!</definedName>
    <definedName name="Value31" localSheetId="0">#REF!</definedName>
    <definedName name="Value31" localSheetId="5">#REF!</definedName>
    <definedName name="Value31" localSheetId="2">#REF!</definedName>
    <definedName name="Value31" localSheetId="1">#REF!</definedName>
    <definedName name="Value31" localSheetId="4">#REF!</definedName>
    <definedName name="Value31">#REF!</definedName>
    <definedName name="Value32" localSheetId="0">#REF!</definedName>
    <definedName name="Value32" localSheetId="5">#REF!</definedName>
    <definedName name="Value32" localSheetId="2">#REF!</definedName>
    <definedName name="Value32" localSheetId="1">#REF!</definedName>
    <definedName name="Value32" localSheetId="4">#REF!</definedName>
    <definedName name="Value32">#REF!</definedName>
    <definedName name="Value33" localSheetId="0">#REF!</definedName>
    <definedName name="Value33" localSheetId="5">#REF!</definedName>
    <definedName name="Value33" localSheetId="2">#REF!</definedName>
    <definedName name="Value33" localSheetId="1">#REF!</definedName>
    <definedName name="Value33" localSheetId="4">#REF!</definedName>
    <definedName name="Value33">#REF!</definedName>
    <definedName name="Value34" localSheetId="0">#REF!</definedName>
    <definedName name="Value34" localSheetId="5">#REF!</definedName>
    <definedName name="Value34" localSheetId="2">#REF!</definedName>
    <definedName name="Value34" localSheetId="1">#REF!</definedName>
    <definedName name="Value34" localSheetId="4">#REF!</definedName>
    <definedName name="Value34">#REF!</definedName>
    <definedName name="Value35" localSheetId="0">#REF!</definedName>
    <definedName name="Value35" localSheetId="5">#REF!</definedName>
    <definedName name="Value35" localSheetId="2">#REF!</definedName>
    <definedName name="Value35" localSheetId="1">#REF!</definedName>
    <definedName name="Value35" localSheetId="4">#REF!</definedName>
    <definedName name="Value35">#REF!</definedName>
    <definedName name="Value36" localSheetId="0">#REF!</definedName>
    <definedName name="Value36" localSheetId="5">#REF!</definedName>
    <definedName name="Value36" localSheetId="2">#REF!</definedName>
    <definedName name="Value36" localSheetId="1">#REF!</definedName>
    <definedName name="Value36" localSheetId="4">#REF!</definedName>
    <definedName name="Value36">#REF!</definedName>
    <definedName name="Value37" localSheetId="0">#REF!</definedName>
    <definedName name="Value37" localSheetId="5">#REF!</definedName>
    <definedName name="Value37" localSheetId="2">#REF!</definedName>
    <definedName name="Value37" localSheetId="1">#REF!</definedName>
    <definedName name="Value37" localSheetId="4">#REF!</definedName>
    <definedName name="Value37">#REF!</definedName>
    <definedName name="Value38" localSheetId="0">#REF!</definedName>
    <definedName name="Value38" localSheetId="5">#REF!</definedName>
    <definedName name="Value38" localSheetId="2">#REF!</definedName>
    <definedName name="Value38" localSheetId="1">#REF!</definedName>
    <definedName name="Value38" localSheetId="4">#REF!</definedName>
    <definedName name="Value38">#REF!</definedName>
    <definedName name="Value39" localSheetId="0">#REF!</definedName>
    <definedName name="Value39" localSheetId="5">#REF!</definedName>
    <definedName name="Value39" localSheetId="2">#REF!</definedName>
    <definedName name="Value39" localSheetId="1">#REF!</definedName>
    <definedName name="Value39" localSheetId="4">#REF!</definedName>
    <definedName name="Value39">#REF!</definedName>
    <definedName name="Value4" localSheetId="0">#REF!</definedName>
    <definedName name="Value4" localSheetId="5">#REF!</definedName>
    <definedName name="Value4" localSheetId="2">#REF!</definedName>
    <definedName name="Value4" localSheetId="1">#REF!</definedName>
    <definedName name="Value4" localSheetId="4">#REF!</definedName>
    <definedName name="Value4">#REF!</definedName>
    <definedName name="Value40" localSheetId="0">#REF!</definedName>
    <definedName name="Value40" localSheetId="5">#REF!</definedName>
    <definedName name="Value40" localSheetId="2">#REF!</definedName>
    <definedName name="Value40" localSheetId="1">#REF!</definedName>
    <definedName name="Value40" localSheetId="4">#REF!</definedName>
    <definedName name="Value40">#REF!</definedName>
    <definedName name="Value41" localSheetId="0">#REF!</definedName>
    <definedName name="Value41" localSheetId="5">#REF!</definedName>
    <definedName name="Value41" localSheetId="2">#REF!</definedName>
    <definedName name="Value41" localSheetId="1">#REF!</definedName>
    <definedName name="Value41" localSheetId="4">#REF!</definedName>
    <definedName name="Value41">#REF!</definedName>
    <definedName name="Value42" localSheetId="0">#REF!</definedName>
    <definedName name="Value42" localSheetId="5">#REF!</definedName>
    <definedName name="Value42" localSheetId="2">#REF!</definedName>
    <definedName name="Value42" localSheetId="1">#REF!</definedName>
    <definedName name="Value42" localSheetId="4">#REF!</definedName>
    <definedName name="Value42">#REF!</definedName>
    <definedName name="Value43" localSheetId="0">#REF!</definedName>
    <definedName name="Value43" localSheetId="5">#REF!</definedName>
    <definedName name="Value43" localSheetId="2">#REF!</definedName>
    <definedName name="Value43" localSheetId="1">#REF!</definedName>
    <definedName name="Value43" localSheetId="4">#REF!</definedName>
    <definedName name="Value43">#REF!</definedName>
    <definedName name="Value44" localSheetId="0">#REF!</definedName>
    <definedName name="Value44" localSheetId="5">#REF!</definedName>
    <definedName name="Value44" localSheetId="2">#REF!</definedName>
    <definedName name="Value44" localSheetId="1">#REF!</definedName>
    <definedName name="Value44" localSheetId="4">#REF!</definedName>
    <definedName name="Value44">#REF!</definedName>
    <definedName name="Value45" localSheetId="0">#REF!</definedName>
    <definedName name="Value45" localSheetId="5">#REF!</definedName>
    <definedName name="Value45" localSheetId="2">#REF!</definedName>
    <definedName name="Value45" localSheetId="1">#REF!</definedName>
    <definedName name="Value45" localSheetId="4">#REF!</definedName>
    <definedName name="Value45">#REF!</definedName>
    <definedName name="Value46" localSheetId="0">#REF!</definedName>
    <definedName name="Value46" localSheetId="5">#REF!</definedName>
    <definedName name="Value46" localSheetId="2">#REF!</definedName>
    <definedName name="Value46" localSheetId="1">#REF!</definedName>
    <definedName name="Value46" localSheetId="4">#REF!</definedName>
    <definedName name="Value46">#REF!</definedName>
    <definedName name="Value47" localSheetId="0">#REF!</definedName>
    <definedName name="Value47" localSheetId="5">#REF!</definedName>
    <definedName name="Value47" localSheetId="2">#REF!</definedName>
    <definedName name="Value47" localSheetId="1">#REF!</definedName>
    <definedName name="Value47" localSheetId="4">#REF!</definedName>
    <definedName name="Value47">#REF!</definedName>
    <definedName name="Value48" localSheetId="0">#REF!</definedName>
    <definedName name="Value48" localSheetId="5">#REF!</definedName>
    <definedName name="Value48" localSheetId="2">#REF!</definedName>
    <definedName name="Value48" localSheetId="1">#REF!</definedName>
    <definedName name="Value48" localSheetId="4">#REF!</definedName>
    <definedName name="Value48">#REF!</definedName>
    <definedName name="Value49" localSheetId="0">#REF!</definedName>
    <definedName name="Value49" localSheetId="5">#REF!</definedName>
    <definedName name="Value49" localSheetId="2">#REF!</definedName>
    <definedName name="Value49" localSheetId="1">#REF!</definedName>
    <definedName name="Value49" localSheetId="4">#REF!</definedName>
    <definedName name="Value49">#REF!</definedName>
    <definedName name="Value5" localSheetId="0">#REF!</definedName>
    <definedName name="Value5" localSheetId="5">#REF!</definedName>
    <definedName name="Value5" localSheetId="2">#REF!</definedName>
    <definedName name="Value5" localSheetId="1">#REF!</definedName>
    <definedName name="Value5" localSheetId="4">#REF!</definedName>
    <definedName name="Value5">#REF!</definedName>
    <definedName name="Value50" localSheetId="0">#REF!</definedName>
    <definedName name="Value50" localSheetId="5">#REF!</definedName>
    <definedName name="Value50" localSheetId="2">#REF!</definedName>
    <definedName name="Value50" localSheetId="1">#REF!</definedName>
    <definedName name="Value50" localSheetId="4">#REF!</definedName>
    <definedName name="Value50">#REF!</definedName>
    <definedName name="Value51" localSheetId="0">#REF!</definedName>
    <definedName name="Value51" localSheetId="5">#REF!</definedName>
    <definedName name="Value51" localSheetId="2">#REF!</definedName>
    <definedName name="Value51" localSheetId="1">#REF!</definedName>
    <definedName name="Value51" localSheetId="4">#REF!</definedName>
    <definedName name="Value51">#REF!</definedName>
    <definedName name="Value52" localSheetId="0">#REF!</definedName>
    <definedName name="Value52" localSheetId="5">#REF!</definedName>
    <definedName name="Value52" localSheetId="2">#REF!</definedName>
    <definedName name="Value52" localSheetId="1">#REF!</definedName>
    <definedName name="Value52" localSheetId="4">#REF!</definedName>
    <definedName name="Value52">#REF!</definedName>
    <definedName name="Value53" localSheetId="0">#REF!</definedName>
    <definedName name="Value53" localSheetId="5">#REF!</definedName>
    <definedName name="Value53" localSheetId="2">#REF!</definedName>
    <definedName name="Value53" localSheetId="1">#REF!</definedName>
    <definedName name="Value53" localSheetId="4">#REF!</definedName>
    <definedName name="Value53">#REF!</definedName>
    <definedName name="Value54" localSheetId="0">#REF!</definedName>
    <definedName name="Value54" localSheetId="5">#REF!</definedName>
    <definedName name="Value54" localSheetId="2">#REF!</definedName>
    <definedName name="Value54" localSheetId="1">#REF!</definedName>
    <definedName name="Value54" localSheetId="4">#REF!</definedName>
    <definedName name="Value54">#REF!</definedName>
    <definedName name="Value55" localSheetId="0">#REF!</definedName>
    <definedName name="Value55" localSheetId="5">#REF!</definedName>
    <definedName name="Value55" localSheetId="2">#REF!</definedName>
    <definedName name="Value55" localSheetId="1">#REF!</definedName>
    <definedName name="Value55" localSheetId="4">#REF!</definedName>
    <definedName name="Value55">#REF!</definedName>
    <definedName name="Value6" localSheetId="0">#REF!</definedName>
    <definedName name="Value6" localSheetId="5">#REF!</definedName>
    <definedName name="Value6" localSheetId="2">#REF!</definedName>
    <definedName name="Value6" localSheetId="1">#REF!</definedName>
    <definedName name="Value6" localSheetId="4">#REF!</definedName>
    <definedName name="Value6">#REF!</definedName>
    <definedName name="Value7" localSheetId="0">#REF!</definedName>
    <definedName name="Value7" localSheetId="5">#REF!</definedName>
    <definedName name="Value7" localSheetId="2">#REF!</definedName>
    <definedName name="Value7" localSheetId="1">#REF!</definedName>
    <definedName name="Value7" localSheetId="4">#REF!</definedName>
    <definedName name="Value7">#REF!</definedName>
    <definedName name="Value8" localSheetId="0">#REF!</definedName>
    <definedName name="Value8" localSheetId="5">#REF!</definedName>
    <definedName name="Value8" localSheetId="2">#REF!</definedName>
    <definedName name="Value8" localSheetId="1">#REF!</definedName>
    <definedName name="Value8" localSheetId="4">#REF!</definedName>
    <definedName name="Value8">#REF!</definedName>
    <definedName name="Value9" localSheetId="0">#REF!</definedName>
    <definedName name="Value9" localSheetId="5">#REF!</definedName>
    <definedName name="Value9" localSheetId="2">#REF!</definedName>
    <definedName name="Value9" localSheetId="1">#REF!</definedName>
    <definedName name="Value9" localSheetId="4">#REF!</definedName>
    <definedName name="Value9">#REF!</definedName>
    <definedName name="vanchuyen" localSheetId="1">#REF!</definedName>
    <definedName name="vanchuyen">#REF!</definedName>
    <definedName name="vanchuyencoc">#REF!</definedName>
    <definedName name="vankhuon">#REF!</definedName>
    <definedName name="Var" localSheetId="1">#REF!</definedName>
    <definedName name="Var">#REF!</definedName>
    <definedName name="VARIINST" localSheetId="0">#REF!</definedName>
    <definedName name="VARIINST" localSheetId="5">#REF!</definedName>
    <definedName name="VARIINST" localSheetId="2">#REF!</definedName>
    <definedName name="VARIINST" localSheetId="1">#REF!</definedName>
    <definedName name="VARIINST" localSheetId="4">#REF!</definedName>
    <definedName name="VARIINST">#REF!</definedName>
    <definedName name="VARIPURC" localSheetId="0">#REF!</definedName>
    <definedName name="VARIPURC" localSheetId="5">#REF!</definedName>
    <definedName name="VARIPURC" localSheetId="2">#REF!</definedName>
    <definedName name="VARIPURC" localSheetId="1">#REF!</definedName>
    <definedName name="VARIPURC" localSheetId="4">#REF!</definedName>
    <definedName name="VARIPURC">#REF!</definedName>
    <definedName name="VAS" localSheetId="1">#REF!</definedName>
    <definedName name="VAS">#REF!</definedName>
    <definedName name="VAS_Trial_balance" localSheetId="1">#REF!</definedName>
    <definedName name="VAS_Trial_balance">#REF!</definedName>
    <definedName name="vat">5</definedName>
    <definedName name="vat_lieu_KVIII" localSheetId="1">#REF!</definedName>
    <definedName name="vat_lieu_KVIII">#REF!</definedName>
    <definedName name="Vat_tu" localSheetId="1">#REF!</definedName>
    <definedName name="Vat_tu">#REF!</definedName>
    <definedName name="VatLieuKhac" localSheetId="1">#REF!</definedName>
    <definedName name="VatLieuKhac">#REF!</definedName>
    <definedName name="Vattu" localSheetId="1">#REF!</definedName>
    <definedName name="Vattu">#REF!</definedName>
    <definedName name="VB">#N/A</definedName>
    <definedName name="vbtchongnuocm300" localSheetId="6">#REF!</definedName>
    <definedName name="vbtchongnuocm300" localSheetId="0">#REF!</definedName>
    <definedName name="vbtchongnuocm300" localSheetId="5">#REF!</definedName>
    <definedName name="vbtchongnuocm300" localSheetId="2">#REF!</definedName>
    <definedName name="vbtchongnuocm300" localSheetId="1">#REF!</definedName>
    <definedName name="vbtchongnuocm300" localSheetId="4">#REF!</definedName>
    <definedName name="vbtchongnuocm300">#REF!</definedName>
    <definedName name="vbtm150" localSheetId="6">#REF!</definedName>
    <definedName name="vbtm150" localSheetId="0">#REF!</definedName>
    <definedName name="vbtm150" localSheetId="5">#REF!</definedName>
    <definedName name="vbtm150" localSheetId="2">#REF!</definedName>
    <definedName name="vbtm150" localSheetId="1">#REF!</definedName>
    <definedName name="vbtm150" localSheetId="4">#REF!</definedName>
    <definedName name="vbtm150">#REF!</definedName>
    <definedName name="vbtm300" localSheetId="6">#REF!</definedName>
    <definedName name="vbtm300" localSheetId="0">#REF!</definedName>
    <definedName name="vbtm300" localSheetId="5">#REF!</definedName>
    <definedName name="vbtm300" localSheetId="2">#REF!</definedName>
    <definedName name="vbtm300" localSheetId="1">#REF!</definedName>
    <definedName name="vbtm300" localSheetId="4">#REF!</definedName>
    <definedName name="vbtm300">#REF!</definedName>
    <definedName name="vbtm400" localSheetId="0">#REF!</definedName>
    <definedName name="vbtm400" localSheetId="5">#REF!</definedName>
    <definedName name="vbtm400" localSheetId="2">#REF!</definedName>
    <definedName name="vbtm400" localSheetId="1">#REF!</definedName>
    <definedName name="vbtm400" localSheetId="4">#REF!</definedName>
    <definedName name="vbtm400">#REF!</definedName>
    <definedName name="VC" localSheetId="1">#REF!</definedName>
    <definedName name="VC">#REF!</definedName>
    <definedName name="vcbo1" localSheetId="6" hidden="1">{"'Sheet1'!$L$16"}</definedName>
    <definedName name="vcbo1" localSheetId="2" hidden="1">{"'Sheet1'!$L$16"}</definedName>
    <definedName name="vcbo1" localSheetId="1" hidden="1">{"'Sheet1'!$L$16"}</definedName>
    <definedName name="vcbo1" hidden="1">{"'Sheet1'!$L$16"}</definedName>
    <definedName name="vccot" localSheetId="0">#REF!</definedName>
    <definedName name="vccot" localSheetId="5">#REF!</definedName>
    <definedName name="vccot" localSheetId="2">#REF!</definedName>
    <definedName name="vccot" localSheetId="1">#REF!</definedName>
    <definedName name="vccot" localSheetId="4">#REF!</definedName>
    <definedName name="vccot">#REF!</definedName>
    <definedName name="VCHT" localSheetId="0">#REF!</definedName>
    <definedName name="VCHT" localSheetId="5">#REF!</definedName>
    <definedName name="VCHT" localSheetId="2">#REF!</definedName>
    <definedName name="VCHT" localSheetId="1">#REF!</definedName>
    <definedName name="VCHT" localSheetId="4">#REF!</definedName>
    <definedName name="VCHT">#REF!</definedName>
    <definedName name="vctb" localSheetId="0">#REF!</definedName>
    <definedName name="vctb" localSheetId="5">#REF!</definedName>
    <definedName name="vctb" localSheetId="2">#REF!</definedName>
    <definedName name="vctb" localSheetId="1">#REF!</definedName>
    <definedName name="vctb" localSheetId="4">#REF!</definedName>
    <definedName name="vctb">#REF!</definedName>
    <definedName name="VCTT" localSheetId="1">#REF!</definedName>
    <definedName name="VCTT">#REF!</definedName>
    <definedName name="VCVBT1" localSheetId="1">#REF!</definedName>
    <definedName name="VCVBT1">#REF!</definedName>
    <definedName name="VCVBT2" localSheetId="1">#REF!</definedName>
    <definedName name="VCVBT2">#REF!</definedName>
    <definedName name="vd3p" localSheetId="0">#REF!</definedName>
    <definedName name="vd3p" localSheetId="5">#REF!</definedName>
    <definedName name="vd3p" localSheetId="2">#REF!</definedName>
    <definedName name="vd3p" localSheetId="1">#REF!</definedName>
    <definedName name="vd3p" localSheetId="4">#REF!</definedName>
    <definedName name="vd3p">#REF!</definedName>
    <definedName name="vetbun" localSheetId="6" hidden="1">{"'Sheet1'!$L$16"}</definedName>
    <definedName name="vetbun" localSheetId="2" hidden="1">{"'Sheet1'!$L$16"}</definedName>
    <definedName name="vetbun" localSheetId="1" hidden="1">{"'Sheet1'!$L$16"}</definedName>
    <definedName name="vetbun" hidden="1">{"'Sheet1'!$L$16"}</definedName>
    <definedName name="vewl">#REF!</definedName>
    <definedName name="vfbgthnj">#REF!</definedName>
    <definedName name="vgcxvcxvxcvx" localSheetId="1" hidden="1">#REF!</definedName>
    <definedName name="vgcxvcxvxcvx" hidden="1">#REF!</definedName>
    <definedName name="VGFBGFNHGF" localSheetId="2">#REF!,#REF!,#REF!</definedName>
    <definedName name="VGFBGFNHGF" localSheetId="1">#REF!,#REF!,#REF!</definedName>
    <definedName name="VGFBGFNHGF" localSheetId="3">#REF!,#REF!,#REF!</definedName>
    <definedName name="VGFBGFNHGF">#REF!,#REF!,#REF!</definedName>
    <definedName name="Viet" localSheetId="6" hidden="1">{"'Sheet1'!$L$16"}</definedName>
    <definedName name="Viet" localSheetId="2" hidden="1">{"'Sheet1'!$L$16"}</definedName>
    <definedName name="Viet" localSheetId="1" hidden="1">{"'Sheet1'!$L$16"}</definedName>
    <definedName name="Viet" localSheetId="3" hidden="1">{"'Sheet1'!$L$16"}</definedName>
    <definedName name="Viet" hidden="1">{"'Sheet1'!$L$16"}</definedName>
    <definedName name="vinh">#REF!</definedName>
    <definedName name="VINHPHUC">#REF!</definedName>
    <definedName name="vitri">#REF!</definedName>
    <definedName name="vkcauthang" localSheetId="0">#REF!</definedName>
    <definedName name="vkcauthang" localSheetId="5">#REF!</definedName>
    <definedName name="vkcauthang" localSheetId="2">#REF!</definedName>
    <definedName name="vkcauthang" localSheetId="1">#REF!</definedName>
    <definedName name="vkcauthang" localSheetId="4">#REF!</definedName>
    <definedName name="vkcauthang">#REF!</definedName>
    <definedName name="vksan" localSheetId="0">#REF!</definedName>
    <definedName name="vksan" localSheetId="5">#REF!</definedName>
    <definedName name="vksan" localSheetId="2">#REF!</definedName>
    <definedName name="vksan" localSheetId="1">#REF!</definedName>
    <definedName name="vksan" localSheetId="4">#REF!</definedName>
    <definedName name="vksan">#REF!</definedName>
    <definedName name="vl" localSheetId="0">#REF!</definedName>
    <definedName name="vl" localSheetId="5">#REF!</definedName>
    <definedName name="vl" localSheetId="2">#REF!</definedName>
    <definedName name="vl" localSheetId="1">#REF!</definedName>
    <definedName name="vl" localSheetId="4">#REF!</definedName>
    <definedName name="vl">#REF!</definedName>
    <definedName name="vl1p" localSheetId="0">#REF!</definedName>
    <definedName name="vl1p" localSheetId="5">#REF!</definedName>
    <definedName name="vl1p" localSheetId="2">#REF!</definedName>
    <definedName name="vl1p" localSheetId="1">#REF!</definedName>
    <definedName name="vl1p" localSheetId="4">#REF!</definedName>
    <definedName name="vl1p">#REF!</definedName>
    <definedName name="vl3p" localSheetId="0">#REF!</definedName>
    <definedName name="vl3p" localSheetId="5">#REF!</definedName>
    <definedName name="vl3p" localSheetId="2">#REF!</definedName>
    <definedName name="vl3p" localSheetId="1">#REF!</definedName>
    <definedName name="vl3p" localSheetId="4">#REF!</definedName>
    <definedName name="vl3p">#REF!</definedName>
    <definedName name="VLBS">#N/A</definedName>
    <definedName name="Vlcap0.7" localSheetId="0">#REF!</definedName>
    <definedName name="Vlcap0.7" localSheetId="5">#REF!</definedName>
    <definedName name="Vlcap0.7" localSheetId="2">#REF!</definedName>
    <definedName name="Vlcap0.7" localSheetId="1">#REF!</definedName>
    <definedName name="Vlcap0.7" localSheetId="4">#REF!</definedName>
    <definedName name="Vlcap0.7">#REF!</definedName>
    <definedName name="VLcap1" localSheetId="0">#REF!</definedName>
    <definedName name="VLcap1" localSheetId="5">#REF!</definedName>
    <definedName name="VLcap1" localSheetId="2">#REF!</definedName>
    <definedName name="VLcap1" localSheetId="1">#REF!</definedName>
    <definedName name="VLcap1" localSheetId="4">#REF!</definedName>
    <definedName name="VLcap1">#REF!</definedName>
    <definedName name="VLCT3p" localSheetId="1">#REF!</definedName>
    <definedName name="VLCT3p">#REF!</definedName>
    <definedName name="vldn400" localSheetId="0">#REF!</definedName>
    <definedName name="vldn400" localSheetId="5">#REF!</definedName>
    <definedName name="vldn400" localSheetId="2">#REF!</definedName>
    <definedName name="vldn400" localSheetId="1">#REF!</definedName>
    <definedName name="vldn400" localSheetId="4">#REF!</definedName>
    <definedName name="vldn400">#REF!</definedName>
    <definedName name="vldn600" localSheetId="0">#REF!</definedName>
    <definedName name="vldn600" localSheetId="5">#REF!</definedName>
    <definedName name="vldn600" localSheetId="2">#REF!</definedName>
    <definedName name="vldn600" localSheetId="1">#REF!</definedName>
    <definedName name="vldn600" localSheetId="4">#REF!</definedName>
    <definedName name="vldn600">#REF!</definedName>
    <definedName name="VLHC">#REF!</definedName>
    <definedName name="VLNC" localSheetId="0">#REF!</definedName>
    <definedName name="VLNC" localSheetId="5">#REF!</definedName>
    <definedName name="VLNC" localSheetId="2">#REF!</definedName>
    <definedName name="VLNC" localSheetId="1">#REF!</definedName>
    <definedName name="VLNC" localSheetId="4">#REF!</definedName>
    <definedName name="VLNC">#REF!</definedName>
    <definedName name="vlookup" localSheetId="1">#REF!</definedName>
    <definedName name="vlookup">#REF!</definedName>
    <definedName name="vlp">#REF!</definedName>
    <definedName name="vltram" localSheetId="0">#REF!</definedName>
    <definedName name="vltram" localSheetId="5">#REF!</definedName>
    <definedName name="vltram" localSheetId="2">#REF!</definedName>
    <definedName name="vltram" localSheetId="1">#REF!</definedName>
    <definedName name="vltram" localSheetId="4">#REF!</definedName>
    <definedName name="vltram">#REF!</definedName>
    <definedName name="vm">#N/A</definedName>
    <definedName name="vm1.">#N/A</definedName>
    <definedName name="vm2.">#N/A</definedName>
    <definedName name="vn1.">#N/A</definedName>
    <definedName name="vn2.">#N/A</definedName>
    <definedName name="VND" localSheetId="6">#REF!</definedName>
    <definedName name="VND" localSheetId="0">#REF!</definedName>
    <definedName name="VND" localSheetId="5">#REF!</definedName>
    <definedName name="VND" localSheetId="2">#REF!</definedName>
    <definedName name="VND" localSheetId="1">#REF!</definedName>
    <definedName name="VND" localSheetId="4">#REF!</definedName>
    <definedName name="VND">#REF!</definedName>
    <definedName name="vohungtrang" localSheetId="2" hidden="1">#REF!</definedName>
    <definedName name="vohungtrang" localSheetId="1" hidden="1">#REF!</definedName>
    <definedName name="vohungtrang" hidden="1">#REF!</definedName>
    <definedName name="vr3p" localSheetId="6">#REF!</definedName>
    <definedName name="vr3p" localSheetId="0">#REF!</definedName>
    <definedName name="vr3p" localSheetId="5">#REF!</definedName>
    <definedName name="vr3p" localSheetId="2">#REF!</definedName>
    <definedName name="vr3p" localSheetId="1">#REF!</definedName>
    <definedName name="vr3p" localSheetId="4">#REF!</definedName>
    <definedName name="vr3p">#REF!</definedName>
    <definedName name="VRHDF" localSheetId="1">#REF!</definedName>
    <definedName name="VRHDF">#REF!</definedName>
    <definedName name="vt" localSheetId="0">#REF!</definedName>
    <definedName name="vt" localSheetId="5">#REF!</definedName>
    <definedName name="vt" localSheetId="2">#REF!</definedName>
    <definedName name="vt" localSheetId="1">#REF!</definedName>
    <definedName name="vt" localSheetId="4">#REF!</definedName>
    <definedName name="vt">#REF!</definedName>
    <definedName name="Vtb" localSheetId="1">#REF!</definedName>
    <definedName name="Vtb">#REF!</definedName>
    <definedName name="vtp" localSheetId="6" hidden="1">{"'Sheet1'!$L$16"}</definedName>
    <definedName name="vtp" localSheetId="2" hidden="1">{"'Sheet1'!$L$16"}</definedName>
    <definedName name="vtp" localSheetId="1" hidden="1">{"'Sheet1'!$L$16"}</definedName>
    <definedName name="vtp" hidden="1">{"'Sheet1'!$L$16"}</definedName>
    <definedName name="vtu" localSheetId="1">#REF!</definedName>
    <definedName name="vtu">#REF!</definedName>
    <definedName name="VTuphu" localSheetId="6" hidden="1">{"'Sheet1'!$L$16"}</definedName>
    <definedName name="VTuphu" localSheetId="2" hidden="1">{"'Sheet1'!$L$16"}</definedName>
    <definedName name="VTuphu" localSheetId="1" hidden="1">{"'Sheet1'!$L$16"}</definedName>
    <definedName name="VTuphu" hidden="1">{"'Sheet1'!$L$16"}</definedName>
    <definedName name="VÙ" localSheetId="1">#REF!</definedName>
    <definedName name="VÙ">#REF!</definedName>
    <definedName name="Vua" localSheetId="1">#REF!</definedName>
    <definedName name="Vua">#REF!</definedName>
    <definedName name="VUKUK1DKDK">#N/A</definedName>
    <definedName name="VUKUK1RTDKDK">#N/A</definedName>
    <definedName name="vung" localSheetId="6">#REF!</definedName>
    <definedName name="vung" localSheetId="0">#REF!</definedName>
    <definedName name="vung" localSheetId="5">#REF!</definedName>
    <definedName name="vung" localSheetId="2">#REF!</definedName>
    <definedName name="vung" localSheetId="1">#REF!</definedName>
    <definedName name="vung" localSheetId="4">#REF!</definedName>
    <definedName name="vung">#REF!</definedName>
    <definedName name="vungdcd" localSheetId="6">#REF!</definedName>
    <definedName name="vungdcd" localSheetId="0">#REF!</definedName>
    <definedName name="vungdcd" localSheetId="5">#REF!</definedName>
    <definedName name="vungdcd" localSheetId="2">#REF!</definedName>
    <definedName name="vungdcd" localSheetId="1">#REF!</definedName>
    <definedName name="vungdcd" localSheetId="4">#REF!</definedName>
    <definedName name="vungdcd">#REF!</definedName>
    <definedName name="vungdcl" localSheetId="6">#REF!</definedName>
    <definedName name="vungdcl" localSheetId="0">#REF!</definedName>
    <definedName name="vungdcl" localSheetId="5">#REF!</definedName>
    <definedName name="vungdcl" localSheetId="2">#REF!</definedName>
    <definedName name="vungdcl" localSheetId="1">#REF!</definedName>
    <definedName name="vungdcl" localSheetId="4">#REF!</definedName>
    <definedName name="vungdcl">#REF!</definedName>
    <definedName name="vungnhapk" localSheetId="0">#REF!</definedName>
    <definedName name="vungnhapk" localSheetId="5">#REF!</definedName>
    <definedName name="vungnhapk" localSheetId="2">#REF!</definedName>
    <definedName name="vungnhapk" localSheetId="1">#REF!</definedName>
    <definedName name="vungnhapk" localSheetId="4">#REF!</definedName>
    <definedName name="vungnhapk">#REF!</definedName>
    <definedName name="vungnhapl" localSheetId="0">#REF!</definedName>
    <definedName name="vungnhapl" localSheetId="5">#REF!</definedName>
    <definedName name="vungnhapl" localSheetId="2">#REF!</definedName>
    <definedName name="vungnhapl" localSheetId="1">#REF!</definedName>
    <definedName name="vungnhapl" localSheetId="4">#REF!</definedName>
    <definedName name="vungnhapl">#REF!</definedName>
    <definedName name="VUNGTAU">#REF!</definedName>
    <definedName name="VungTL" localSheetId="0">#REF!</definedName>
    <definedName name="VungTL" localSheetId="5">#REF!</definedName>
    <definedName name="VungTL" localSheetId="2">#REF!</definedName>
    <definedName name="VungTL" localSheetId="1">#REF!</definedName>
    <definedName name="VungTL" localSheetId="4">#REF!</definedName>
    <definedName name="VungTL">#REF!</definedName>
    <definedName name="vungxuatk" localSheetId="0">#REF!</definedName>
    <definedName name="vungxuatk" localSheetId="5">#REF!</definedName>
    <definedName name="vungxuatk" localSheetId="2">#REF!</definedName>
    <definedName name="vungxuatk" localSheetId="1">#REF!</definedName>
    <definedName name="vungxuatk" localSheetId="4">#REF!</definedName>
    <definedName name="vungxuatk">#REF!</definedName>
    <definedName name="vungxuatl" localSheetId="0">#REF!</definedName>
    <definedName name="vungxuatl" localSheetId="5">#REF!</definedName>
    <definedName name="vungxuatl" localSheetId="2">#REF!</definedName>
    <definedName name="vungxuatl" localSheetId="1">#REF!</definedName>
    <definedName name="vungxuatl" localSheetId="4">#REF!</definedName>
    <definedName name="vungxuatl">#REF!</definedName>
    <definedName name="VV" localSheetId="1">#REF!</definedName>
    <definedName name="VV">#REF!</definedName>
    <definedName name="vvv">#REF!</definedName>
    <definedName name="vx" localSheetId="6" hidden="1">{"'Sheet1'!$L$16"}</definedName>
    <definedName name="vx" localSheetId="5" hidden="1">{"'Sheet1'!$L$16"}</definedName>
    <definedName name="vx" localSheetId="2" hidden="1">{"'Sheet1'!$L$16"}</definedName>
    <definedName name="vx" localSheetId="1" hidden="1">{"'Sheet1'!$L$16"}</definedName>
    <definedName name="vx" localSheetId="3" hidden="1">{"'Sheet1'!$L$16"}</definedName>
    <definedName name="vx" localSheetId="4" hidden="1">{"'Sheet1'!$L$16"}</definedName>
    <definedName name="vx" hidden="1">{"'Sheet1'!$L$16"}</definedName>
    <definedName name="Vxl">#REF!</definedName>
    <definedName name="Vxl_Vtb" localSheetId="1">#REF!</definedName>
    <definedName name="Vxl_Vtb">#REF!</definedName>
    <definedName name="V행" localSheetId="1">#REF!</definedName>
    <definedName name="V행">#REF!</definedName>
    <definedName name="W" localSheetId="0">#REF!</definedName>
    <definedName name="W" localSheetId="5">#REF!</definedName>
    <definedName name="W" localSheetId="2">#REF!</definedName>
    <definedName name="W" localSheetId="1">#REF!</definedName>
    <definedName name="W" localSheetId="4">#REF!</definedName>
    <definedName name="W">#REF!</definedName>
    <definedName name="wc" localSheetId="1">#REF!</definedName>
    <definedName name="wc">#REF!</definedName>
    <definedName name="WD" localSheetId="1">#REF!</definedName>
    <definedName name="WD">#REF!</definedName>
    <definedName name="wdvsads">#REF!</definedName>
    <definedName name="WEARF" localSheetId="6" hidden="1">{#N/A,#N/A,TRUE,"Y생산";#N/A,#N/A,TRUE,"Y판매";#N/A,#N/A,TRUE,"Y총물량";#N/A,#N/A,TRUE,"Y능력";#N/A,#N/A,TRUE,"YKD"}</definedName>
    <definedName name="WEARF" localSheetId="2" hidden="1">{#N/A,#N/A,TRUE,"Y생산";#N/A,#N/A,TRUE,"Y판매";#N/A,#N/A,TRUE,"Y총물량";#N/A,#N/A,TRUE,"Y능력";#N/A,#N/A,TRUE,"YKD"}</definedName>
    <definedName name="WEARF" localSheetId="1" hidden="1">{#N/A,#N/A,TRUE,"Y생산";#N/A,#N/A,TRUE,"Y판매";#N/A,#N/A,TRUE,"Y총물량";#N/A,#N/A,TRUE,"Y능력";#N/A,#N/A,TRUE,"YKD"}</definedName>
    <definedName name="WEARF" hidden="1">{#N/A,#N/A,TRUE,"Y생산";#N/A,#N/A,TRUE,"Y판매";#N/A,#N/A,TRUE,"Y총물량";#N/A,#N/A,TRUE,"Y능력";#N/A,#N/A,TRUE,"YKD"}</definedName>
    <definedName name="WEFWEFREW">#N/A</definedName>
    <definedName name="wer" localSheetId="1">#REF!</definedName>
    <definedName name="wer" localSheetId="3">#REF!</definedName>
    <definedName name="wer">#REF!</definedName>
    <definedName name="werewtrytui" localSheetId="2" hidden="1">#REF!</definedName>
    <definedName name="werewtrytui" localSheetId="1" hidden="1">#REF!</definedName>
    <definedName name="werewtrytui" hidden="1">#REF!</definedName>
    <definedName name="WETRWEREWR" localSheetId="2" hidden="1">#REF!</definedName>
    <definedName name="WETRWEREWR" localSheetId="1" hidden="1">#REF!</definedName>
    <definedName name="WETRWEREWR" hidden="1">#REF!</definedName>
    <definedName name="WHRL" localSheetId="6" hidden="1">{#N/A,#N/A,FALSE,"단축1";#N/A,#N/A,FALSE,"단축2";#N/A,#N/A,FALSE,"단축3";#N/A,#N/A,FALSE,"장축";#N/A,#N/A,FALSE,"4WD"}</definedName>
    <definedName name="WHRL" localSheetId="0" hidden="1">{#N/A,#N/A,FALSE,"단축1";#N/A,#N/A,FALSE,"단축2";#N/A,#N/A,FALSE,"단축3";#N/A,#N/A,FALSE,"장축";#N/A,#N/A,FALSE,"4WD"}</definedName>
    <definedName name="WHRL" localSheetId="5" hidden="1">{#N/A,#N/A,FALSE,"단축1";#N/A,#N/A,FALSE,"단축2";#N/A,#N/A,FALSE,"단축3";#N/A,#N/A,FALSE,"장축";#N/A,#N/A,FALSE,"4WD"}</definedName>
    <definedName name="WHRL" localSheetId="2" hidden="1">{#N/A,#N/A,FALSE,"단축1";#N/A,#N/A,FALSE,"단축2";#N/A,#N/A,FALSE,"단축3";#N/A,#N/A,FALSE,"장축";#N/A,#N/A,FALSE,"4WD"}</definedName>
    <definedName name="WHRL" localSheetId="1" hidden="1">{#N/A,#N/A,FALSE,"단축1";#N/A,#N/A,FALSE,"단축2";#N/A,#N/A,FALSE,"단축3";#N/A,#N/A,FALSE,"장축";#N/A,#N/A,FALSE,"4WD"}</definedName>
    <definedName name="WHRL" localSheetId="3" hidden="1">{#N/A,#N/A,FALSE,"단축1";#N/A,#N/A,FALSE,"단축2";#N/A,#N/A,FALSE,"단축3";#N/A,#N/A,FALSE,"장축";#N/A,#N/A,FALSE,"4WD"}</definedName>
    <definedName name="WHRL" localSheetId="4" hidden="1">{#N/A,#N/A,FALSE,"단축1";#N/A,#N/A,FALSE,"단축2";#N/A,#N/A,FALSE,"단축3";#N/A,#N/A,FALSE,"장축";#N/A,#N/A,FALSE,"4WD"}</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 localSheetId="6" hidden="1">{#N/A,#N/A,FALSE,"단축1";#N/A,#N/A,FALSE,"단축2";#N/A,#N/A,FALSE,"단축3";#N/A,#N/A,FALSE,"장축";#N/A,#N/A,FALSE,"4WD"}</definedName>
    <definedName name="wngod" localSheetId="2" hidden="1">{#N/A,#N/A,FALSE,"단축1";#N/A,#N/A,FALSE,"단축2";#N/A,#N/A,FALSE,"단축3";#N/A,#N/A,FALSE,"장축";#N/A,#N/A,FALSE,"4WD"}</definedName>
    <definedName name="wngod" localSheetId="1" hidden="1">{#N/A,#N/A,FALSE,"단축1";#N/A,#N/A,FALSE,"단축2";#N/A,#N/A,FALSE,"단축3";#N/A,#N/A,FALSE,"장축";#N/A,#N/A,FALSE,"4WD"}</definedName>
    <definedName name="wngod" hidden="1">{#N/A,#N/A,FALSE,"단축1";#N/A,#N/A,FALSE,"단축2";#N/A,#N/A,FALSE,"단축3";#N/A,#N/A,FALSE,"장축";#N/A,#N/A,FALSE,"4WD"}</definedName>
    <definedName name="WPF" localSheetId="1">#REF!</definedName>
    <definedName name="WPF">#REF!</definedName>
    <definedName name="wqwqw" localSheetId="6" hidden="1">{#N/A,#N/A,FALSE,"단축1";#N/A,#N/A,FALSE,"단축2";#N/A,#N/A,FALSE,"단축3";#N/A,#N/A,FALSE,"장축";#N/A,#N/A,FALSE,"4WD"}</definedName>
    <definedName name="wqwqw" localSheetId="2" hidden="1">{#N/A,#N/A,FALSE,"단축1";#N/A,#N/A,FALSE,"단축2";#N/A,#N/A,FALSE,"단축3";#N/A,#N/A,FALSE,"장축";#N/A,#N/A,FALSE,"4WD"}</definedName>
    <definedName name="wqwqw" localSheetId="1" hidden="1">{#N/A,#N/A,FALSE,"단축1";#N/A,#N/A,FALSE,"단축2";#N/A,#N/A,FALSE,"단축3";#N/A,#N/A,FALSE,"장축";#N/A,#N/A,FALSE,"4WD"}</definedName>
    <definedName name="wqwqw" hidden="1">{#N/A,#N/A,FALSE,"단축1";#N/A,#N/A,FALSE,"단축2";#N/A,#N/A,FALSE,"단축3";#N/A,#N/A,FALSE,"장축";#N/A,#N/A,FALSE,"4WD"}</definedName>
    <definedName name="wrn" localSheetId="6" hidden="1">{#N/A,#N/A,FALSE,"단축1";#N/A,#N/A,FALSE,"단축2";#N/A,#N/A,FALSE,"단축3";#N/A,#N/A,FALSE,"장축";#N/A,#N/A,FALSE,"4WD"}</definedName>
    <definedName name="wrn" localSheetId="0" hidden="1">{#N/A,#N/A,FALSE,"단축1";#N/A,#N/A,FALSE,"단축2";#N/A,#N/A,FALSE,"단축3";#N/A,#N/A,FALSE,"장축";#N/A,#N/A,FALSE,"4WD"}</definedName>
    <definedName name="wrn" localSheetId="5" hidden="1">{#N/A,#N/A,FALSE,"단축1";#N/A,#N/A,FALSE,"단축2";#N/A,#N/A,FALSE,"단축3";#N/A,#N/A,FALSE,"장축";#N/A,#N/A,FALSE,"4WD"}</definedName>
    <definedName name="wrn" localSheetId="2" hidden="1">{#N/A,#N/A,FALSE,"단축1";#N/A,#N/A,FALSE,"단축2";#N/A,#N/A,FALSE,"단축3";#N/A,#N/A,FALSE,"장축";#N/A,#N/A,FALSE,"4WD"}</definedName>
    <definedName name="wrn" localSheetId="1" hidden="1">{#N/A,#N/A,FALSE,"단축1";#N/A,#N/A,FALSE,"단축2";#N/A,#N/A,FALSE,"단축3";#N/A,#N/A,FALSE,"장축";#N/A,#N/A,FALSE,"4WD"}</definedName>
    <definedName name="wrn" localSheetId="3" hidden="1">{#N/A,#N/A,FALSE,"단축1";#N/A,#N/A,FALSE,"단축2";#N/A,#N/A,FALSE,"단축3";#N/A,#N/A,FALSE,"장축";#N/A,#N/A,FALSE,"4WD"}</definedName>
    <definedName name="wrn" localSheetId="4" hidden="1">{#N/A,#N/A,FALSE,"단축1";#N/A,#N/A,FALSE,"단축2";#N/A,#N/A,FALSE,"단축3";#N/A,#N/A,FALSE,"장축";#N/A,#N/A,FALSE,"4WD"}</definedName>
    <definedName name="wrn" hidden="1">{#N/A,#N/A,FALSE,"단축1";#N/A,#N/A,FALSE,"단축2";#N/A,#N/A,FALSE,"단축3";#N/A,#N/A,FALSE,"장축";#N/A,#N/A,FALSE,"4WD"}</definedName>
    <definedName name="wrn.345." localSheetId="6" hidden="1">{#N/A,#N/A,FALSE,"96 3월물량표";#N/A,#N/A,FALSE,"96 4월물량표";#N/A,#N/A,FALSE,"96 5월물량표"}</definedName>
    <definedName name="wrn.345." localSheetId="2" hidden="1">{#N/A,#N/A,FALSE,"96 3월물량표";#N/A,#N/A,FALSE,"96 4월물량표";#N/A,#N/A,FALSE,"96 5월물량표"}</definedName>
    <definedName name="wrn.345." localSheetId="1" hidden="1">{#N/A,#N/A,FALSE,"96 3월물량표";#N/A,#N/A,FALSE,"96 4월물량표";#N/A,#N/A,FALSE,"96 5월물량표"}</definedName>
    <definedName name="wrn.345." hidden="1">{#N/A,#N/A,FALSE,"96 3월물량표";#N/A,#N/A,FALSE,"96 4월물량표";#N/A,#N/A,FALSE,"96 5월물량표"}</definedName>
    <definedName name="WRN.AAA." localSheetId="6" hidden="1">{#N/A,#N/A,FALSE,"단축1";#N/A,#N/A,FALSE,"단축2";#N/A,#N/A,FALSE,"단축3";#N/A,#N/A,FALSE,"장축";#N/A,#N/A,FALSE,"4WD"}</definedName>
    <definedName name="WRN.AAA." localSheetId="2" hidden="1">{#N/A,#N/A,FALSE,"단축1";#N/A,#N/A,FALSE,"단축2";#N/A,#N/A,FALSE,"단축3";#N/A,#N/A,FALSE,"장축";#N/A,#N/A,FALSE,"4WD"}</definedName>
    <definedName name="WRN.AAA." localSheetId="1" hidden="1">{#N/A,#N/A,FALSE,"단축1";#N/A,#N/A,FALSE,"단축2";#N/A,#N/A,FALSE,"단축3";#N/A,#N/A,FALSE,"장축";#N/A,#N/A,FALSE,"4WD"}</definedName>
    <definedName name="WRN.AAA." hidden="1">{#N/A,#N/A,FALSE,"단축1";#N/A,#N/A,FALSE,"단축2";#N/A,#N/A,FALSE,"단축3";#N/A,#N/A,FALSE,"장축";#N/A,#N/A,FALSE,"4WD"}</definedName>
    <definedName name="wrn.AU가공." localSheetId="6"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o._.cao._.nhap." localSheetId="6" hidden="1">{#N/A,#N/A,TRUE,"Th.4"}</definedName>
    <definedName name="wrn.Bao._.cao._.nhap." localSheetId="2" hidden="1">{#N/A,#N/A,TRUE,"Th.4"}</definedName>
    <definedName name="wrn.Bao._.cao._.nhap." localSheetId="1" hidden="1">{#N/A,#N/A,TRUE,"Th.4"}</definedName>
    <definedName name="wrn.Bao._.cao._.nhap." hidden="1">{#N/A,#N/A,TRUE,"Th.4"}</definedName>
    <definedName name="wrn.BAOCAO." localSheetId="6" hidden="1">{#N/A,#N/A,FALSE,"sum";#N/A,#N/A,FALSE,"MARTV";#N/A,#N/A,FALSE,"APRTV"}</definedName>
    <definedName name="wrn.BAOCAO." localSheetId="2" hidden="1">{#N/A,#N/A,FALSE,"sum";#N/A,#N/A,FALSE,"MARTV";#N/A,#N/A,FALSE,"APRTV"}</definedName>
    <definedName name="wrn.BAOCAO." localSheetId="1" hidden="1">{#N/A,#N/A,FALSE,"sum";#N/A,#N/A,FALSE,"MARTV";#N/A,#N/A,FALSE,"APRTV"}</definedName>
    <definedName name="wrn.BAOCAO." localSheetId="3" hidden="1">{#N/A,#N/A,FALSE,"sum";#N/A,#N/A,FALSE,"MARTV";#N/A,#N/A,FALSE,"APRTV"}</definedName>
    <definedName name="wrn.BAOCAO." hidden="1">{#N/A,#N/A,FALSE,"sum";#N/A,#N/A,FALSE,"MARTV";#N/A,#N/A,FALSE,"APRTV"}</definedName>
    <definedName name="wrn.bbb." localSheetId="6" hidden="1">{#N/A,#N/A,FALSE,"단축1";#N/A,#N/A,FALSE,"단축2";#N/A,#N/A,FALSE,"단축3";#N/A,#N/A,FALSE,"장축";#N/A,#N/A,FALSE,"4WD"}</definedName>
    <definedName name="wrn.bbb." localSheetId="2" hidden="1">{#N/A,#N/A,FALSE,"단축1";#N/A,#N/A,FALSE,"단축2";#N/A,#N/A,FALSE,"단축3";#N/A,#N/A,FALSE,"장축";#N/A,#N/A,FALSE,"4WD"}</definedName>
    <definedName name="wrn.bbb." localSheetId="1" hidden="1">{#N/A,#N/A,FALSE,"단축1";#N/A,#N/A,FALSE,"단축2";#N/A,#N/A,FALSE,"단축3";#N/A,#N/A,FALSE,"장축";#N/A,#N/A,FALSE,"4WD"}</definedName>
    <definedName name="wrn.bbb." hidden="1">{#N/A,#N/A,FALSE,"단축1";#N/A,#N/A,FALSE,"단축2";#N/A,#N/A,FALSE,"단축3";#N/A,#N/A,FALSE,"장축";#N/A,#N/A,FALSE,"4WD"}</definedName>
    <definedName name="wrn.chi._.tiÆt." localSheetId="6" hidden="1">{#N/A,#N/A,FALSE,"Chi tiÆt"}</definedName>
    <definedName name="wrn.chi._.tiÆt." localSheetId="0" hidden="1">{#N/A,#N/A,FALSE,"Chi tiÆt"}</definedName>
    <definedName name="wrn.chi._.tiÆt." localSheetId="5" hidden="1">{#N/A,#N/A,FALSE,"Chi tiÆt"}</definedName>
    <definedName name="wrn.chi._.tiÆt." localSheetId="2" hidden="1">{#N/A,#N/A,FALSE,"Chi tiÆt"}</definedName>
    <definedName name="wrn.chi._.tiÆt." localSheetId="1" hidden="1">{#N/A,#N/A,FALSE,"Chi tiÆt"}</definedName>
    <definedName name="wrn.chi._.tiÆt." localSheetId="3" hidden="1">{#N/A,#N/A,FALSE,"Chi tiÆt"}</definedName>
    <definedName name="wrn.chi._.tiÆt." localSheetId="4" hidden="1">{#N/A,#N/A,FALSE,"Chi tiÆt"}</definedName>
    <definedName name="wrn.chi._.tiÆt." hidden="1">{#N/A,#N/A,FALSE,"Chi tiÆt"}</definedName>
    <definedName name="wrn.chi._.tiÆt._1" localSheetId="6" hidden="1">{#N/A,#N/A,FALSE,"Chi tiÆt"}</definedName>
    <definedName name="wrn.chi._.tiÆt._1" localSheetId="5" hidden="1">{#N/A,#N/A,FALSE,"Chi tiÆt"}</definedName>
    <definedName name="wrn.chi._.tiÆt._1" localSheetId="2" hidden="1">{#N/A,#N/A,FALSE,"Chi tiÆt"}</definedName>
    <definedName name="wrn.chi._.tiÆt._1" localSheetId="1" hidden="1">{#N/A,#N/A,FALSE,"Chi tiÆt"}</definedName>
    <definedName name="wrn.chi._.tiÆt._1" localSheetId="3" hidden="1">{#N/A,#N/A,FALSE,"Chi tiÆt"}</definedName>
    <definedName name="wrn.chi._.tiÆt._1" hidden="1">{#N/A,#N/A,FALSE,"Chi tiÆt"}</definedName>
    <definedName name="wrn.EM." localSheetId="6" hidden="1">{#N/A,#N/A,FALSE,"전제";#N/A,#N/A,FALSE,"표지";#N/A,#N/A,FALSE,"6D16";#N/A,#N/A,FALSE,"6D22";#N/A,#N/A,FALSE,"6D22-T";#N/A,#N/A,FALSE,"Q-DEG";#N/A,#N/A,FALSE,"총손";#N/A,#N/A,FALSE,"대당";#N/A,#N/A,FALSE,"가공비"}</definedName>
    <definedName name="wrn.EM." localSheetId="2" hidden="1">{#N/A,#N/A,FALSE,"전제";#N/A,#N/A,FALSE,"표지";#N/A,#N/A,FALSE,"6D16";#N/A,#N/A,FALSE,"6D22";#N/A,#N/A,FALSE,"6D22-T";#N/A,#N/A,FALSE,"Q-DEG";#N/A,#N/A,FALSE,"총손";#N/A,#N/A,FALSE,"대당";#N/A,#N/A,FALSE,"가공비"}</definedName>
    <definedName name="wrn.EM." localSheetId="1"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Ng._.lieu." localSheetId="6" hidden="1">{#N/A,#N/A,TRUE,"Th.4"}</definedName>
    <definedName name="wrn.Ng._.lieu." localSheetId="2" hidden="1">{#N/A,#N/A,TRUE,"Th.4"}</definedName>
    <definedName name="wrn.Ng._.lieu." localSheetId="1" hidden="1">{#N/A,#N/A,TRUE,"Th.4"}</definedName>
    <definedName name="wrn.Ng._.lieu." hidden="1">{#N/A,#N/A,TRUE,"Th.4"}</definedName>
    <definedName name="wrn.Report." localSheetId="6"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PT." localSheetId="6" hidden="1">{#N/A,#N/A,FALSE,"인원";#N/A,#N/A,FALSE,"비용2";#N/A,#N/A,FALSE,"비용1";#N/A,#N/A,FALSE,"비용";#N/A,#N/A,FALSE,"보증2";#N/A,#N/A,FALSE,"보증1";#N/A,#N/A,FALSE,"보증";#N/A,#N/A,FALSE,"손익1";#N/A,#N/A,FALSE,"손익";#N/A,#N/A,FALSE,"부서별매출";#N/A,#N/A,FALSE,"매출"}</definedName>
    <definedName name="wrn.RPT." localSheetId="5" hidden="1">{#N/A,#N/A,FALSE,"인원";#N/A,#N/A,FALSE,"비용2";#N/A,#N/A,FALSE,"비용1";#N/A,#N/A,FALSE,"비용";#N/A,#N/A,FALSE,"보증2";#N/A,#N/A,FALSE,"보증1";#N/A,#N/A,FALSE,"보증";#N/A,#N/A,FALSE,"손익1";#N/A,#N/A,FALSE,"손익";#N/A,#N/A,FALSE,"부서별매출";#N/A,#N/A,FALSE,"매출"}</definedName>
    <definedName name="wrn.RPT." localSheetId="2" hidden="1">{#N/A,#N/A,FALSE,"인원";#N/A,#N/A,FALSE,"비용2";#N/A,#N/A,FALSE,"비용1";#N/A,#N/A,FALSE,"비용";#N/A,#N/A,FALSE,"보증2";#N/A,#N/A,FALSE,"보증1";#N/A,#N/A,FALSE,"보증";#N/A,#N/A,FALSE,"손익1";#N/A,#N/A,FALSE,"손익";#N/A,#N/A,FALSE,"부서별매출";#N/A,#N/A,FALSE,"매출"}</definedName>
    <definedName name="wrn.RPT." localSheetId="1" hidden="1">{#N/A,#N/A,FALSE,"인원";#N/A,#N/A,FALSE,"비용2";#N/A,#N/A,FALSE,"비용1";#N/A,#N/A,FALSE,"비용";#N/A,#N/A,FALSE,"보증2";#N/A,#N/A,FALSE,"보증1";#N/A,#N/A,FALSE,"보증";#N/A,#N/A,FALSE,"손익1";#N/A,#N/A,FALSE,"손익";#N/A,#N/A,FALSE,"부서별매출";#N/A,#N/A,FALSE,"매출"}</definedName>
    <definedName name="wrn.RPT." localSheetId="3" hidden="1">{#N/A,#N/A,FALSE,"인원";#N/A,#N/A,FALSE,"비용2";#N/A,#N/A,FALSE,"비용1";#N/A,#N/A,FALSE,"비용";#N/A,#N/A,FALSE,"보증2";#N/A,#N/A,FALSE,"보증1";#N/A,#N/A,FALSE,"보증";#N/A,#N/A,FALSE,"손익1";#N/A,#N/A,FALSE,"손익";#N/A,#N/A,FALSE,"부서별매출";#N/A,#N/A,FALSE,"매출"}</definedName>
    <definedName name="wrn.RPT." localSheetId="4"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6" hidden="1">{#N/A,#N/A,FALSE,"표지";#N/A,#N/A,FALSE,"전제";#N/A,#N/A,FALSE,"손익-자 (2)";#N/A,#N/A,FALSE,"손익-자";#N/A,#N/A,FALSE,"손익-마 (2)";#N/A,#N/A,FALSE,"손익-마";#N/A,#N/A,FALSE,"총손최종"}</definedName>
    <definedName name="wrn.su." localSheetId="2" hidden="1">{#N/A,#N/A,FALSE,"표지";#N/A,#N/A,FALSE,"전제";#N/A,#N/A,FALSE,"손익-자 (2)";#N/A,#N/A,FALSE,"손익-자";#N/A,#N/A,FALSE,"손익-마 (2)";#N/A,#N/A,FALSE,"손익-마";#N/A,#N/A,FALSE,"총손최종"}</definedName>
    <definedName name="wrn.su." localSheetId="1"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6" hidden="1">{#N/A,#N/A,FALSE,"견적대비-2"}</definedName>
    <definedName name="wrn.tou구매." localSheetId="2" hidden="1">{#N/A,#N/A,FALSE,"견적대비-2"}</definedName>
    <definedName name="wrn.tou구매." localSheetId="1" hidden="1">{#N/A,#N/A,FALSE,"견적대비-2"}</definedName>
    <definedName name="wrn.tou구매." hidden="1">{#N/A,#N/A,FALSE,"견적대비-2"}</definedName>
    <definedName name="wrn.vd." localSheetId="6" hidden="1">{#N/A,#N/A,TRUE,"BT M200 da 10x20"}</definedName>
    <definedName name="wrn.vd." localSheetId="0" hidden="1">{#N/A,#N/A,TRUE,"BT M200 da 10x20"}</definedName>
    <definedName name="wrn.vd." localSheetId="5" hidden="1">{#N/A,#N/A,TRUE,"BT M200 da 10x20"}</definedName>
    <definedName name="wrn.vd." localSheetId="2" hidden="1">{#N/A,#N/A,TRUE,"BT M200 da 10x20"}</definedName>
    <definedName name="wrn.vd." localSheetId="1" hidden="1">{#N/A,#N/A,TRUE,"BT M200 da 10x20"}</definedName>
    <definedName name="wrn.vd." localSheetId="3" hidden="1">{#N/A,#N/A,TRUE,"BT M200 da 10x20"}</definedName>
    <definedName name="wrn.vd." localSheetId="4" hidden="1">{#N/A,#N/A,TRUE,"BT M200 da 10x20"}</definedName>
    <definedName name="wrn.vd." hidden="1">{#N/A,#N/A,TRUE,"BT M200 da 10x20"}</definedName>
    <definedName name="wrn.Y차._.종합." localSheetId="6" hidden="1">{#N/A,#N/A,TRUE,"Y생산";#N/A,#N/A,TRUE,"Y판매";#N/A,#N/A,TRUE,"Y총물량";#N/A,#N/A,TRUE,"Y능력";#N/A,#N/A,TRUE,"YKD"}</definedName>
    <definedName name="wrn.Y차._.종합." localSheetId="2" hidden="1">{#N/A,#N/A,TRUE,"Y생산";#N/A,#N/A,TRUE,"Y판매";#N/A,#N/A,TRUE,"Y총물량";#N/A,#N/A,TRUE,"Y능력";#N/A,#N/A,TRUE,"YKD"}</definedName>
    <definedName name="wrn.Y차._.종합." localSheetId="1" hidden="1">{#N/A,#N/A,TRUE,"Y생산";#N/A,#N/A,TRUE,"Y판매";#N/A,#N/A,TRUE,"Y총물량";#N/A,#N/A,TRUE,"Y능력";#N/A,#N/A,TRUE,"YKD"}</definedName>
    <definedName name="wrn.Y차._.종합." hidden="1">{#N/A,#N/A,TRUE,"Y생산";#N/A,#N/A,TRUE,"Y판매";#N/A,#N/A,TRUE,"Y총물량";#N/A,#N/A,TRUE,"Y능력";#N/A,#N/A,TRUE,"YKD"}</definedName>
    <definedName name="wrn.기본." localSheetId="6" hidden="1">{#N/A,#N/A,FALSE,"강교";#N/A,#N/A,FALSE,"한전";#N/A,#N/A,FALSE,"중방";#N/A,#N/A,FALSE,"회소"}</definedName>
    <definedName name="wrn.기본." localSheetId="0" hidden="1">{#N/A,#N/A,FALSE,"강교";#N/A,#N/A,FALSE,"한전";#N/A,#N/A,FALSE,"중방";#N/A,#N/A,FALSE,"회소"}</definedName>
    <definedName name="wrn.기본." localSheetId="5" hidden="1">{#N/A,#N/A,FALSE,"강교";#N/A,#N/A,FALSE,"한전";#N/A,#N/A,FALSE,"중방";#N/A,#N/A,FALSE,"회소"}</definedName>
    <definedName name="wrn.기본." localSheetId="2" hidden="1">{#N/A,#N/A,FALSE,"강교";#N/A,#N/A,FALSE,"한전";#N/A,#N/A,FALSE,"중방";#N/A,#N/A,FALSE,"회소"}</definedName>
    <definedName name="wrn.기본." localSheetId="1" hidden="1">{#N/A,#N/A,FALSE,"강교";#N/A,#N/A,FALSE,"한전";#N/A,#N/A,FALSE,"중방";#N/A,#N/A,FALSE,"회소"}</definedName>
    <definedName name="wrn.기본." localSheetId="3" hidden="1">{#N/A,#N/A,FALSE,"강교";#N/A,#N/A,FALSE,"한전";#N/A,#N/A,FALSE,"중방";#N/A,#N/A,FALSE,"회소"}</definedName>
    <definedName name="wrn.기본." localSheetId="4" hidden="1">{#N/A,#N/A,FALSE,"강교";#N/A,#N/A,FALSE,"한전";#N/A,#N/A,FALSE,"중방";#N/A,#N/A,FALSE,"회소"}</definedName>
    <definedName name="wrn.기본." hidden="1">{#N/A,#N/A,FALSE,"강교";#N/A,#N/A,FALSE,"한전";#N/A,#N/A,FALSE,"중방";#N/A,#N/A,FALSE,"회소"}</definedName>
    <definedName name="wrn.기초자료." localSheetId="6" hidden="1">{#N/A,#N/A,FALSE,"기초1"}</definedName>
    <definedName name="wrn.기초자료." localSheetId="5" hidden="1">{#N/A,#N/A,FALSE,"기초1"}</definedName>
    <definedName name="wrn.기초자료." localSheetId="2" hidden="1">{#N/A,#N/A,FALSE,"기초1"}</definedName>
    <definedName name="wrn.기초자료." localSheetId="1" hidden="1">{#N/A,#N/A,FALSE,"기초1"}</definedName>
    <definedName name="wrn.기초자료." localSheetId="3" hidden="1">{#N/A,#N/A,FALSE,"기초1"}</definedName>
    <definedName name="wrn.기초자료." localSheetId="4" hidden="1">{#N/A,#N/A,FALSE,"기초1"}</definedName>
    <definedName name="wrn.기초자료." hidden="1">{#N/A,#N/A,FALSE,"기초1"}</definedName>
    <definedName name="wrn.기초자료ㅡ종합ㅡ5매." localSheetId="6" hidden="1">{#N/A,#N/A,FALSE,"기초1";#N/A,#N/A,FALSE,"기초2"}</definedName>
    <definedName name="wrn.기초자료ㅡ종합ㅡ5매." localSheetId="5" hidden="1">{#N/A,#N/A,FALSE,"기초1";#N/A,#N/A,FALSE,"기초2"}</definedName>
    <definedName name="wrn.기초자료ㅡ종합ㅡ5매." localSheetId="2" hidden="1">{#N/A,#N/A,FALSE,"기초1";#N/A,#N/A,FALSE,"기초2"}</definedName>
    <definedName name="wrn.기초자료ㅡ종합ㅡ5매." localSheetId="1" hidden="1">{#N/A,#N/A,FALSE,"기초1";#N/A,#N/A,FALSE,"기초2"}</definedName>
    <definedName name="wrn.기초자료ㅡ종합ㅡ5매." localSheetId="3" hidden="1">{#N/A,#N/A,FALSE,"기초1";#N/A,#N/A,FALSE,"기초2"}</definedName>
    <definedName name="wrn.기초자료ㅡ종합ㅡ5매." localSheetId="4" hidden="1">{#N/A,#N/A,FALSE,"기초1";#N/A,#N/A,FALSE,"기초2"}</definedName>
    <definedName name="wrn.기초자료ㅡ종합ㅡ5매." hidden="1">{#N/A,#N/A,FALSE,"기초1";#N/A,#N/A,FALSE,"기초2"}</definedName>
    <definedName name="wrn.사업계획." localSheetId="6" hidden="1">{#N/A,#N/A,FALSE,"사업"}</definedName>
    <definedName name="wrn.사업계획." localSheetId="5" hidden="1">{#N/A,#N/A,FALSE,"사업"}</definedName>
    <definedName name="wrn.사업계획." localSheetId="2" hidden="1">{#N/A,#N/A,FALSE,"사업"}</definedName>
    <definedName name="wrn.사업계획." localSheetId="1" hidden="1">{#N/A,#N/A,FALSE,"사업"}</definedName>
    <definedName name="wrn.사업계획." localSheetId="3" hidden="1">{#N/A,#N/A,FALSE,"사업"}</definedName>
    <definedName name="wrn.사업계획." localSheetId="4" hidden="1">{#N/A,#N/A,FALSE,"사업"}</definedName>
    <definedName name="wrn.사업계획." hidden="1">{#N/A,#N/A,FALSE,"사업"}</definedName>
    <definedName name="wrn.생산계획ㅡㅡ10매." localSheetId="6" hidden="1">{#N/A,#N/A,FALSE,"종합";#N/A,#N/A,FALSE,"계획1";#N/A,#N/A,FALSE,"계획2";#N/A,#N/A,FALSE,"관리";#N/A,#N/A,FALSE,"시간";#N/A,#N/A,FALSE,"세부";#N/A,#N/A,FALSE,"산출";#N/A,#N/A,FALSE,"근거1";#N/A,#N/A,FALSE,"근거2";#N/A,#N/A,FALSE,"일정"}</definedName>
    <definedName name="wrn.생산계획ㅡㅡ10매." localSheetId="5" hidden="1">{#N/A,#N/A,FALSE,"종합";#N/A,#N/A,FALSE,"계획1";#N/A,#N/A,FALSE,"계획2";#N/A,#N/A,FALSE,"관리";#N/A,#N/A,FALSE,"시간";#N/A,#N/A,FALSE,"세부";#N/A,#N/A,FALSE,"산출";#N/A,#N/A,FALSE,"근거1";#N/A,#N/A,FALSE,"근거2";#N/A,#N/A,FALSE,"일정"}</definedName>
    <definedName name="wrn.생산계획ㅡㅡ10매." localSheetId="2" hidden="1">{#N/A,#N/A,FALSE,"종합";#N/A,#N/A,FALSE,"계획1";#N/A,#N/A,FALSE,"계획2";#N/A,#N/A,FALSE,"관리";#N/A,#N/A,FALSE,"시간";#N/A,#N/A,FALSE,"세부";#N/A,#N/A,FALSE,"산출";#N/A,#N/A,FALSE,"근거1";#N/A,#N/A,FALSE,"근거2";#N/A,#N/A,FALSE,"일정"}</definedName>
    <definedName name="wrn.생산계획ㅡㅡ10매." localSheetId="1" hidden="1">{#N/A,#N/A,FALSE,"종합";#N/A,#N/A,FALSE,"계획1";#N/A,#N/A,FALSE,"계획2";#N/A,#N/A,FALSE,"관리";#N/A,#N/A,FALSE,"시간";#N/A,#N/A,FALSE,"세부";#N/A,#N/A,FALSE,"산출";#N/A,#N/A,FALSE,"근거1";#N/A,#N/A,FALSE,"근거2";#N/A,#N/A,FALSE,"일정"}</definedName>
    <definedName name="wrn.생산계획ㅡㅡ10매." localSheetId="3" hidden="1">{#N/A,#N/A,FALSE,"종합";#N/A,#N/A,FALSE,"계획1";#N/A,#N/A,FALSE,"계획2";#N/A,#N/A,FALSE,"관리";#N/A,#N/A,FALSE,"시간";#N/A,#N/A,FALSE,"세부";#N/A,#N/A,FALSE,"산출";#N/A,#N/A,FALSE,"근거1";#N/A,#N/A,FALSE,"근거2";#N/A,#N/A,FALSE,"일정"}</definedName>
    <definedName name="wrn.생산계획ㅡㅡ10매." localSheetId="4" hidden="1">{#N/A,#N/A,FALSE,"종합";#N/A,#N/A,FALSE,"계획1";#N/A,#N/A,FALSE,"계획2";#N/A,#N/A,FALSE,"관리";#N/A,#N/A,FALSE,"시간";#N/A,#N/A,FALSE,"세부";#N/A,#N/A,FALSE,"산출";#N/A,#N/A,FALSE,"근거1";#N/A,#N/A,FALSE,"근거2";#N/A,#N/A,FALSE,"일정"}</definedName>
    <definedName name="wrn.생산계획ㅡㅡ10매." hidden="1">{#N/A,#N/A,FALSE,"종합";#N/A,#N/A,FALSE,"계획1";#N/A,#N/A,FALSE,"계획2";#N/A,#N/A,FALSE,"관리";#N/A,#N/A,FALSE,"시간";#N/A,#N/A,FALSE,"세부";#N/A,#N/A,FALSE,"산출";#N/A,#N/A,FALSE,"근거1";#N/A,#N/A,FALSE,"근거2";#N/A,#N/A,FALSE,"일정"}</definedName>
    <definedName name="wrn.선사." localSheetId="6" hidden="1">{#N/A,#N/A,FALSE,"품의서";#N/A,#N/A,FALSE,"전제";#N/A,#N/A,FALSE,"총손";#N/A,#N/A,FALSE,"손익"}</definedName>
    <definedName name="wrn.선사." localSheetId="2" hidden="1">{#N/A,#N/A,FALSE,"품의서";#N/A,#N/A,FALSE,"전제";#N/A,#N/A,FALSE,"총손";#N/A,#N/A,FALSE,"손익"}</definedName>
    <definedName name="wrn.선사." localSheetId="1" hidden="1">{#N/A,#N/A,FALSE,"품의서";#N/A,#N/A,FALSE,"전제";#N/A,#N/A,FALSE,"총손";#N/A,#N/A,FALSE,"손익"}</definedName>
    <definedName name="wrn.선사." hidden="1">{#N/A,#N/A,FALSE,"품의서";#N/A,#N/A,FALSE,"전제";#N/A,#N/A,FALSE,"총손";#N/A,#N/A,FALSE,"손익"}</definedName>
    <definedName name="wrn.수량계획자료." localSheetId="6" hidden="1">{#N/A,#N/A,FALSE,"기초2"}</definedName>
    <definedName name="wrn.수량계획자료." localSheetId="5" hidden="1">{#N/A,#N/A,FALSE,"기초2"}</definedName>
    <definedName name="wrn.수량계획자료." localSheetId="2" hidden="1">{#N/A,#N/A,FALSE,"기초2"}</definedName>
    <definedName name="wrn.수량계획자료." localSheetId="1" hidden="1">{#N/A,#N/A,FALSE,"기초2"}</definedName>
    <definedName name="wrn.수량계획자료." localSheetId="3" hidden="1">{#N/A,#N/A,FALSE,"기초2"}</definedName>
    <definedName name="wrn.수량계획자료." localSheetId="4" hidden="1">{#N/A,#N/A,FALSE,"기초2"}</definedName>
    <definedName name="wrn.수량계획자료." hidden="1">{#N/A,#N/A,FALSE,"기초2"}</definedName>
    <definedName name="wrn.신규dep._.full._.set." localSheetId="6" hidden="1">{#N/A,#N/A,FALSE,"신규dep";#N/A,#N/A,FALSE,"신규dep-금형상각후";#N/A,#N/A,FALSE,"신규dep-연구비상각후";#N/A,#N/A,FALSE,"신규dep-기계,공구상각후"}</definedName>
    <definedName name="wrn.신규dep._.full._.set." localSheetId="0" hidden="1">{#N/A,#N/A,FALSE,"신규dep";#N/A,#N/A,FALSE,"신규dep-금형상각후";#N/A,#N/A,FALSE,"신규dep-연구비상각후";#N/A,#N/A,FALSE,"신규dep-기계,공구상각후"}</definedName>
    <definedName name="wrn.신규dep._.full._.set." localSheetId="5" hidden="1">{#N/A,#N/A,FALSE,"신규dep";#N/A,#N/A,FALSE,"신규dep-금형상각후";#N/A,#N/A,FALSE,"신규dep-연구비상각후";#N/A,#N/A,FALSE,"신규dep-기계,공구상각후"}</definedName>
    <definedName name="wrn.신규dep._.full._.set." localSheetId="2" hidden="1">{#N/A,#N/A,FALSE,"신규dep";#N/A,#N/A,FALSE,"신규dep-금형상각후";#N/A,#N/A,FALSE,"신규dep-연구비상각후";#N/A,#N/A,FALSE,"신규dep-기계,공구상각후"}</definedName>
    <definedName name="wrn.신규dep._.full._.set." localSheetId="1" hidden="1">{#N/A,#N/A,FALSE,"신규dep";#N/A,#N/A,FALSE,"신규dep-금형상각후";#N/A,#N/A,FALSE,"신규dep-연구비상각후";#N/A,#N/A,FALSE,"신규dep-기계,공구상각후"}</definedName>
    <definedName name="wrn.신규dep._.full._.set." localSheetId="3" hidden="1">{#N/A,#N/A,FALSE,"신규dep";#N/A,#N/A,FALSE,"신규dep-금형상각후";#N/A,#N/A,FALSE,"신규dep-연구비상각후";#N/A,#N/A,FALSE,"신규dep-기계,공구상각후"}</definedName>
    <definedName name="wrn.신규dep._.full._.set." localSheetId="4"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일실적." localSheetId="6" hidden="1">{#N/A,#N/A,FALSE,"일별실적"}</definedName>
    <definedName name="wrn.일실적." localSheetId="5" hidden="1">{#N/A,#N/A,FALSE,"일별실적"}</definedName>
    <definedName name="wrn.일실적." localSheetId="2" hidden="1">{#N/A,#N/A,FALSE,"일별실적"}</definedName>
    <definedName name="wrn.일실적." localSheetId="1" hidden="1">{#N/A,#N/A,FALSE,"일별실적"}</definedName>
    <definedName name="wrn.일실적." localSheetId="3" hidden="1">{#N/A,#N/A,FALSE,"일별실적"}</definedName>
    <definedName name="wrn.일실적." localSheetId="4" hidden="1">{#N/A,#N/A,FALSE,"일별실적"}</definedName>
    <definedName name="wrn.일실적." hidden="1">{#N/A,#N/A,FALSE,"일별실적"}</definedName>
    <definedName name="wrn.일일생산현황." localSheetId="6" hidden="1">{#N/A,#N/A,FALSE,"10월"}</definedName>
    <definedName name="wrn.일일생산현황." localSheetId="2" hidden="1">{#N/A,#N/A,FALSE,"10월"}</definedName>
    <definedName name="wrn.일일생산현황." localSheetId="1" hidden="1">{#N/A,#N/A,FALSE,"10월"}</definedName>
    <definedName name="wrn.일일생산현황." hidden="1">{#N/A,#N/A,FALSE,"10월"}</definedName>
    <definedName name="wrn.자판정비._.월간회의자료."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6" hidden="1">{#N/A,#N/A,FALSE,"단축1";#N/A,#N/A,FALSE,"단축2";#N/A,#N/A,FALSE,"단축3";#N/A,#N/A,FALSE,"장축";#N/A,#N/A,FALSE,"4WD"}</definedName>
    <definedName name="wrn.전부인쇄." localSheetId="0" hidden="1">{#N/A,#N/A,FALSE,"단축1";#N/A,#N/A,FALSE,"단축2";#N/A,#N/A,FALSE,"단축3";#N/A,#N/A,FALSE,"장축";#N/A,#N/A,FALSE,"4WD"}</definedName>
    <definedName name="wrn.전부인쇄." localSheetId="5" hidden="1">{#N/A,#N/A,FALSE,"단축1";#N/A,#N/A,FALSE,"단축2";#N/A,#N/A,FALSE,"단축3";#N/A,#N/A,FALSE,"장축";#N/A,#N/A,FALSE,"4WD"}</definedName>
    <definedName name="wrn.전부인쇄." localSheetId="2" hidden="1">{#N/A,#N/A,FALSE,"단축1";#N/A,#N/A,FALSE,"단축2";#N/A,#N/A,FALSE,"단축3";#N/A,#N/A,FALSE,"장축";#N/A,#N/A,FALSE,"4WD"}</definedName>
    <definedName name="wrn.전부인쇄." localSheetId="1" hidden="1">{#N/A,#N/A,FALSE,"단축1";#N/A,#N/A,FALSE,"단축2";#N/A,#N/A,FALSE,"단축3";#N/A,#N/A,FALSE,"장축";#N/A,#N/A,FALSE,"4WD"}</definedName>
    <definedName name="wrn.전부인쇄." localSheetId="3" hidden="1">{#N/A,#N/A,FALSE,"단축1";#N/A,#N/A,FALSE,"단축2";#N/A,#N/A,FALSE,"단축3";#N/A,#N/A,FALSE,"장축";#N/A,#N/A,FALSE,"4WD"}</definedName>
    <definedName name="wrn.전부인쇄." localSheetId="4" hidden="1">{#N/A,#N/A,FALSE,"단축1";#N/A,#N/A,FALSE,"단축2";#N/A,#N/A,FALSE,"단축3";#N/A,#N/A,FALSE,"장축";#N/A,#N/A,FALSE,"4WD"}</definedName>
    <definedName name="wrn.전부인쇄." hidden="1">{#N/A,#N/A,FALSE,"단축1";#N/A,#N/A,FALSE,"단축2";#N/A,#N/A,FALSE,"단축3";#N/A,#N/A,FALSE,"장축";#N/A,#N/A,FALSE,"4WD"}</definedName>
    <definedName name="wrn.전부인쇄1." localSheetId="6" hidden="1">{#N/A,#N/A,FALSE,"단축1";#N/A,#N/A,FALSE,"단축2";#N/A,#N/A,FALSE,"단축3";#N/A,#N/A,FALSE,"장축";#N/A,#N/A,FALSE,"4WD"}</definedName>
    <definedName name="wrn.전부인쇄1." localSheetId="2" hidden="1">{#N/A,#N/A,FALSE,"단축1";#N/A,#N/A,FALSE,"단축2";#N/A,#N/A,FALSE,"단축3";#N/A,#N/A,FALSE,"장축";#N/A,#N/A,FALSE,"4WD"}</definedName>
    <definedName name="wrn.전부인쇄1." localSheetId="1" hidden="1">{#N/A,#N/A,FALSE,"단축1";#N/A,#N/A,FALSE,"단축2";#N/A,#N/A,FALSE,"단축3";#N/A,#N/A,FALSE,"장축";#N/A,#N/A,FALSE,"4WD"}</definedName>
    <definedName name="wrn.전부인쇄1." hidden="1">{#N/A,#N/A,FALSE,"단축1";#N/A,#N/A,FALSE,"단축2";#N/A,#N/A,FALSE,"단축3";#N/A,#N/A,FALSE,"장축";#N/A,#N/A,FALSE,"4WD"}</definedName>
    <definedName name="wrn.중국.XLS." localSheetId="6" hidden="1">{#N/A,#N/A,FALSE,"표지";#N/A,#N/A,FALSE,"을지1";#N/A,#N/A,FALSE,"일정1";#N/A,#N/A,FALSE,"일정2";#N/A,#N/A,FALSE,"11T-C";#N/A,#N/A,FALSE,"15T-D";#N/A,#N/A,FALSE,"판매현황";#N/A,#N/A,FALSE,"업무 FLOW"}</definedName>
    <definedName name="wrn.중국.XLS." localSheetId="2" hidden="1">{#N/A,#N/A,FALSE,"표지";#N/A,#N/A,FALSE,"을지1";#N/A,#N/A,FALSE,"일정1";#N/A,#N/A,FALSE,"일정2";#N/A,#N/A,FALSE,"11T-C";#N/A,#N/A,FALSE,"15T-D";#N/A,#N/A,FALSE,"판매현황";#N/A,#N/A,FALSE,"업무 FLOW"}</definedName>
    <definedName name="wrn.중국.XLS." localSheetId="1"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직좌." localSheetId="6" hidden="1">{#N/A,#N/A,FALSE,"품의서";#N/A,#N/A,FALSE,"전제";#N/A,#N/A,FALSE,"총손";#N/A,#N/A,FALSE,"손익";#N/A,#N/A,FALSE,"대당";#N/A,#N/A,FALSE,"가공비";#N/A,#N/A,FALSE,"재료비";#N/A,#N/A,FALSE,"판비";#N/A,#N/A,FALSE,"가격"}</definedName>
    <definedName name="wrn.직좌." localSheetId="2" hidden="1">{#N/A,#N/A,FALSE,"품의서";#N/A,#N/A,FALSE,"전제";#N/A,#N/A,FALSE,"총손";#N/A,#N/A,FALSE,"손익";#N/A,#N/A,FALSE,"대당";#N/A,#N/A,FALSE,"가공비";#N/A,#N/A,FALSE,"재료비";#N/A,#N/A,FALSE,"판비";#N/A,#N/A,FALSE,"가격"}</definedName>
    <definedName name="wrn.직좌." localSheetId="1"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6" hidden="1">{#N/A,#N/A,FALSE,"표지";#N/A,#N/A,FALSE,"전제";#N/A,#N/A,FALSE,"대당";#N/A,#N/A,FALSE,"가공비";#N/A,#N/A,FALSE,"재료비";#N/A,#N/A,FALSE,"손익"}</definedName>
    <definedName name="wrn.직중." localSheetId="2" hidden="1">{#N/A,#N/A,FALSE,"표지";#N/A,#N/A,FALSE,"전제";#N/A,#N/A,FALSE,"대당";#N/A,#N/A,FALSE,"가공비";#N/A,#N/A,FALSE,"재료비";#N/A,#N/A,FALSE,"손익"}</definedName>
    <definedName name="wrn.직중." localSheetId="1" hidden="1">{#N/A,#N/A,FALSE,"표지";#N/A,#N/A,FALSE,"전제";#N/A,#N/A,FALSE,"대당";#N/A,#N/A,FALSE,"가공비";#N/A,#N/A,FALSE,"재료비";#N/A,#N/A,FALSE,"손익"}</definedName>
    <definedName name="wrn.직중." hidden="1">{#N/A,#N/A,FALSE,"표지";#N/A,#N/A,FALSE,"전제";#N/A,#N/A,FALSE,"대당";#N/A,#N/A,FALSE,"가공비";#N/A,#N/A,FALSE,"재료비";#N/A,#N/A,FALSE,"손익"}</definedName>
    <definedName name="wrnf.report" localSheetId="6"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wetreyt" localSheetId="6" hidden="1">{"'Sheet1'!$L$16"}</definedName>
    <definedName name="wrwetreyt" localSheetId="2" hidden="1">{"'Sheet1'!$L$16"}</definedName>
    <definedName name="wrwetreyt" localSheetId="1" hidden="1">{"'Sheet1'!$L$16"}</definedName>
    <definedName name="wrwetreyt" localSheetId="3" hidden="1">{"'Sheet1'!$L$16"}</definedName>
    <definedName name="wrwetreyt" hidden="1">{"'Sheet1'!$L$16"}</definedName>
    <definedName name="ws">#REF!</definedName>
    <definedName name="wsedgs" hidden="1">#REF!</definedName>
    <definedName name="WW" localSheetId="1">#REF!</definedName>
    <definedName name="WW">#REF!</definedName>
    <definedName name="wwww" hidden="1">#REF!</definedName>
    <definedName name="wwwwwwwwwwwwww" localSheetId="6" hidden="1">{"'Sheet1'!$L$16"}</definedName>
    <definedName name="wwwwwwwwwwwwww" localSheetId="2" hidden="1">{"'Sheet1'!$L$16"}</definedName>
    <definedName name="wwwwwwwwwwwwww" localSheetId="1" hidden="1">{"'Sheet1'!$L$16"}</definedName>
    <definedName name="wwwwwwwwwwwwww" hidden="1">{"'Sheet1'!$L$16"}</definedName>
    <definedName name="W행" localSheetId="1">#REF!</definedName>
    <definedName name="W행">#REF!</definedName>
    <definedName name="W행1">#N/A</definedName>
    <definedName name="X" localSheetId="6">#REF!</definedName>
    <definedName name="X" localSheetId="0">#REF!</definedName>
    <definedName name="X" localSheetId="5">#REF!</definedName>
    <definedName name="X" localSheetId="2">#REF!</definedName>
    <definedName name="X" localSheetId="1">#REF!</definedName>
    <definedName name="X" localSheetId="4">#REF!</definedName>
    <definedName name="X">#REF!</definedName>
    <definedName name="X_hien">#N/A</definedName>
    <definedName name="X_ng">#REF!</definedName>
    <definedName name="x1_" localSheetId="6">#REF!</definedName>
    <definedName name="x1_" localSheetId="0">#REF!</definedName>
    <definedName name="x1_" localSheetId="5">#REF!</definedName>
    <definedName name="x1_" localSheetId="2">#REF!</definedName>
    <definedName name="x1_" localSheetId="1">#REF!</definedName>
    <definedName name="x1_" localSheetId="4">#REF!</definedName>
    <definedName name="x1_">#REF!</definedName>
    <definedName name="x1pind" localSheetId="6">#REF!</definedName>
    <definedName name="x1pind" localSheetId="0">#REF!</definedName>
    <definedName name="x1pind" localSheetId="5">#REF!</definedName>
    <definedName name="x1pind" localSheetId="2">#REF!</definedName>
    <definedName name="x1pind" localSheetId="1">#REF!</definedName>
    <definedName name="x1pind" localSheetId="4">#REF!</definedName>
    <definedName name="x1pind">#REF!</definedName>
    <definedName name="X1pINDnc" localSheetId="1">#REF!</definedName>
    <definedName name="X1pINDnc">#REF!</definedName>
    <definedName name="X1pINDvc" localSheetId="1">#REF!</definedName>
    <definedName name="X1pINDvc">#REF!</definedName>
    <definedName name="X1pINDvl" localSheetId="1">#REF!</definedName>
    <definedName name="X1pINDvl">#REF!</definedName>
    <definedName name="x1ping" localSheetId="0">#REF!</definedName>
    <definedName name="x1ping" localSheetId="5">#REF!</definedName>
    <definedName name="x1ping" localSheetId="2">#REF!</definedName>
    <definedName name="x1ping" localSheetId="1">#REF!</definedName>
    <definedName name="x1ping" localSheetId="4">#REF!</definedName>
    <definedName name="x1ping">#REF!</definedName>
    <definedName name="X1pINGnc" localSheetId="1">#REF!</definedName>
    <definedName name="X1pINGnc">#REF!</definedName>
    <definedName name="X1pINGvc" localSheetId="1">#REF!</definedName>
    <definedName name="X1pINGvc">#REF!</definedName>
    <definedName name="X1pINGvl" localSheetId="1">#REF!</definedName>
    <definedName name="X1pINGvl">#REF!</definedName>
    <definedName name="x1pint" localSheetId="0">#REF!</definedName>
    <definedName name="x1pint" localSheetId="5">#REF!</definedName>
    <definedName name="x1pint" localSheetId="2">#REF!</definedName>
    <definedName name="x1pint" localSheetId="1">#REF!</definedName>
    <definedName name="x1pint" localSheetId="4">#REF!</definedName>
    <definedName name="x1pint">#REF!</definedName>
    <definedName name="x2_" localSheetId="0">#REF!</definedName>
    <definedName name="x2_" localSheetId="5">#REF!</definedName>
    <definedName name="x2_" localSheetId="2">#REF!</definedName>
    <definedName name="x2_" localSheetId="1">#REF!</definedName>
    <definedName name="x2_" localSheetId="4">#REF!</definedName>
    <definedName name="x2_">#REF!</definedName>
    <definedName name="X3_DATA">#N/A</definedName>
    <definedName name="Xa">#REF!</definedName>
    <definedName name="XÁ" hidden="1">#REF!</definedName>
    <definedName name="XADZ04" localSheetId="6">#REF!</definedName>
    <definedName name="XADZ04" localSheetId="0">#REF!</definedName>
    <definedName name="XADZ04" localSheetId="5">#REF!</definedName>
    <definedName name="XADZ04" localSheetId="2">#REF!</definedName>
    <definedName name="XADZ04" localSheetId="1">#REF!</definedName>
    <definedName name="XADZ04" localSheetId="4">#REF!</definedName>
    <definedName name="XADZ04">#REF!</definedName>
    <definedName name="xâxaxxa" localSheetId="2" hidden="1">#REF!</definedName>
    <definedName name="xâxaxxa" localSheetId="1" hidden="1">#REF!</definedName>
    <definedName name="xâxaxxa" hidden="1">#REF!</definedName>
    <definedName name="xaydung">#REF!</definedName>
    <definedName name="XBCNCKT">5600</definedName>
    <definedName name="XCCDZ22" localSheetId="6">#REF!</definedName>
    <definedName name="XCCDZ22" localSheetId="0">#REF!</definedName>
    <definedName name="XCCDZ22" localSheetId="5">#REF!</definedName>
    <definedName name="XCCDZ22" localSheetId="2">#REF!</definedName>
    <definedName name="XCCDZ22" localSheetId="1">#REF!</definedName>
    <definedName name="XCCDZ22" localSheetId="4">#REF!</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 localSheetId="1">#REF!</definedName>
    <definedName name="xd1.3">#REF!</definedName>
    <definedName name="xd1.5" localSheetId="1">#REF!</definedName>
    <definedName name="xd1.5">#REF!</definedName>
    <definedName name="xdasds" localSheetId="6" hidden="1">{"'Sheet1'!$L$16"}</definedName>
    <definedName name="xdasds" localSheetId="2" hidden="1">{"'Sheet1'!$L$16"}</definedName>
    <definedName name="xdasds" localSheetId="1" hidden="1">{"'Sheet1'!$L$16"}</definedName>
    <definedName name="xdasds" hidden="1">{"'Sheet1'!$L$16"}</definedName>
    <definedName name="xdasfsdgdg" localSheetId="6" hidden="1">{#N/A,#N/A,FALSE,"단축1";#N/A,#N/A,FALSE,"단축2";#N/A,#N/A,FALSE,"단축3";#N/A,#N/A,FALSE,"장축";#N/A,#N/A,FALSE,"4WD"}</definedName>
    <definedName name="xdasfsdgdg" localSheetId="2" hidden="1">{#N/A,#N/A,FALSE,"단축1";#N/A,#N/A,FALSE,"단축2";#N/A,#N/A,FALSE,"단축3";#N/A,#N/A,FALSE,"장축";#N/A,#N/A,FALSE,"4WD"}</definedName>
    <definedName name="xdasfsdgdg" localSheetId="1" hidden="1">{#N/A,#N/A,FALSE,"단축1";#N/A,#N/A,FALSE,"단축2";#N/A,#N/A,FALSE,"단축3";#N/A,#N/A,FALSE,"장축";#N/A,#N/A,FALSE,"4WD"}</definedName>
    <definedName name="xdasfsdgdg" hidden="1">{#N/A,#N/A,FALSE,"단축1";#N/A,#N/A,FALSE,"단축2";#N/A,#N/A,FALSE,"단축3";#N/A,#N/A,FALSE,"장축";#N/A,#N/A,FALSE,"4WD"}</definedName>
    <definedName name="XDAUTRAMDZ22" localSheetId="0">#REF!</definedName>
    <definedName name="XDAUTRAMDZ22" localSheetId="5">#REF!</definedName>
    <definedName name="XDAUTRAMDZ22" localSheetId="2">#REF!</definedName>
    <definedName name="XDAUTRAMDZ22" localSheetId="1">#REF!</definedName>
    <definedName name="XDAUTRAMDZ22" localSheetId="4">#REF!</definedName>
    <definedName name="XDAUTRAMDZ22">#REF!</definedName>
    <definedName name="XDCL">#N/A</definedName>
    <definedName name="XDDZ22" localSheetId="0">#REF!</definedName>
    <definedName name="XDDZ22" localSheetId="5">#REF!</definedName>
    <definedName name="XDDZ22" localSheetId="2">#REF!</definedName>
    <definedName name="XDDZ22" localSheetId="1">#REF!</definedName>
    <definedName name="XDDZ22" localSheetId="4">#REF!</definedName>
    <definedName name="XDDZ22">#REF!</definedName>
    <definedName name="XDGHDZ22" localSheetId="0">#REF!</definedName>
    <definedName name="XDGHDZ22" localSheetId="5">#REF!</definedName>
    <definedName name="XDGHDZ22" localSheetId="2">#REF!</definedName>
    <definedName name="XDGHDZ22" localSheetId="1">#REF!</definedName>
    <definedName name="XDGHDZ22" localSheetId="4">#REF!</definedName>
    <definedName name="XDGHDZ22">#REF!</definedName>
    <definedName name="XDHDZ22" localSheetId="0">#REF!</definedName>
    <definedName name="XDHDZ22" localSheetId="5">#REF!</definedName>
    <definedName name="XDHDZ22" localSheetId="2">#REF!</definedName>
    <definedName name="XDHDZ22" localSheetId="1">#REF!</definedName>
    <definedName name="XDHDZ22" localSheetId="4">#REF!</definedName>
    <definedName name="XDHDZ22">#REF!</definedName>
    <definedName name="xdra">#N/A</definedName>
    <definedName name="xdsadsadsfd">#REF!</definedName>
    <definedName name="XDTDZ22" localSheetId="6">#REF!</definedName>
    <definedName name="XDTDZ22" localSheetId="0">#REF!</definedName>
    <definedName name="XDTDZ22" localSheetId="5">#REF!</definedName>
    <definedName name="XDTDZ22" localSheetId="2">#REF!</definedName>
    <definedName name="XDTDZ22" localSheetId="1">#REF!</definedName>
    <definedName name="XDTDZ22" localSheetId="4">#REF!</definedName>
    <definedName name="XDTDZ22">#REF!</definedName>
    <definedName name="Xeploai" localSheetId="6">#REF!</definedName>
    <definedName name="Xeploai" localSheetId="5">#REF!</definedName>
    <definedName name="Xeploai" localSheetId="2">#REF!</definedName>
    <definedName name="Xeploai" localSheetId="1">#REF!</definedName>
    <definedName name="Xeploai" localSheetId="3">#REF!</definedName>
    <definedName name="Xeploai">#REF!</definedName>
    <definedName name="xfco" localSheetId="0">#REF!</definedName>
    <definedName name="xfco" localSheetId="5">#REF!</definedName>
    <definedName name="xfco" localSheetId="2">#REF!</definedName>
    <definedName name="xfco" localSheetId="1">#REF!</definedName>
    <definedName name="xfco" localSheetId="4">#REF!</definedName>
    <definedName name="xfco">#REF!</definedName>
    <definedName name="xfco3p" localSheetId="0">#REF!</definedName>
    <definedName name="xfco3p" localSheetId="5">#REF!</definedName>
    <definedName name="xfco3p" localSheetId="2">#REF!</definedName>
    <definedName name="xfco3p" localSheetId="1">#REF!</definedName>
    <definedName name="xfco3p" localSheetId="4">#REF!</definedName>
    <definedName name="xfco3p">#REF!</definedName>
    <definedName name="XFCOnc" localSheetId="1">#REF!</definedName>
    <definedName name="XFCOnc">#REF!</definedName>
    <definedName name="xfconc3p">#REF!</definedName>
    <definedName name="xfcotnc" localSheetId="0">#REF!</definedName>
    <definedName name="xfcotnc" localSheetId="5">#REF!</definedName>
    <definedName name="xfcotnc" localSheetId="2">#REF!</definedName>
    <definedName name="xfcotnc" localSheetId="1">#REF!</definedName>
    <definedName name="xfcotnc" localSheetId="4">#REF!</definedName>
    <definedName name="xfcotnc">#REF!</definedName>
    <definedName name="xfcotvl" localSheetId="0">#REF!</definedName>
    <definedName name="xfcotvl" localSheetId="5">#REF!</definedName>
    <definedName name="xfcotvl" localSheetId="2">#REF!</definedName>
    <definedName name="xfcotvl" localSheetId="1">#REF!</definedName>
    <definedName name="xfcotvl" localSheetId="4">#REF!</definedName>
    <definedName name="xfcotvl">#REF!</definedName>
    <definedName name="XFCOvl" localSheetId="1">#REF!</definedName>
    <definedName name="XFCOvl">#REF!</definedName>
    <definedName name="xfcovl3p">#REF!</definedName>
    <definedName name="XFTDZ22" localSheetId="0">#REF!</definedName>
    <definedName name="XFTDZ22" localSheetId="5">#REF!</definedName>
    <definedName name="XFTDZ22" localSheetId="2">#REF!</definedName>
    <definedName name="XFTDZ22" localSheetId="1">#REF!</definedName>
    <definedName name="XFTDZ22" localSheetId="4">#REF!</definedName>
    <definedName name="XFTDZ22">#REF!</definedName>
    <definedName name="xh" localSheetId="0">#REF!</definedName>
    <definedName name="xh" localSheetId="5">#REF!</definedName>
    <definedName name="xh" localSheetId="2">#REF!</definedName>
    <definedName name="xh" localSheetId="1">#REF!</definedName>
    <definedName name="xh" localSheetId="4">#REF!</definedName>
    <definedName name="xh">#REF!</definedName>
    <definedName name="xhn" localSheetId="0">#REF!</definedName>
    <definedName name="xhn" localSheetId="5">#REF!</definedName>
    <definedName name="xhn" localSheetId="2">#REF!</definedName>
    <definedName name="xhn" localSheetId="1">#REF!</definedName>
    <definedName name="xhn" localSheetId="4">#REF!</definedName>
    <definedName name="xhn">#REF!</definedName>
    <definedName name="xig" localSheetId="0">#REF!</definedName>
    <definedName name="xig" localSheetId="5">#REF!</definedName>
    <definedName name="xig" localSheetId="2">#REF!</definedName>
    <definedName name="xig" localSheetId="1">#REF!</definedName>
    <definedName name="xig" localSheetId="4">#REF!</definedName>
    <definedName name="xig">#REF!</definedName>
    <definedName name="xig1" localSheetId="0">#REF!</definedName>
    <definedName name="xig1" localSheetId="5">#REF!</definedName>
    <definedName name="xig1" localSheetId="2">#REF!</definedName>
    <definedName name="xig1" localSheetId="1">#REF!</definedName>
    <definedName name="xig1" localSheetId="4">#REF!</definedName>
    <definedName name="xig1">#REF!</definedName>
    <definedName name="xig1p" localSheetId="0">#REF!</definedName>
    <definedName name="xig1p" localSheetId="5">#REF!</definedName>
    <definedName name="xig1p" localSheetId="2">#REF!</definedName>
    <definedName name="xig1p" localSheetId="1">#REF!</definedName>
    <definedName name="xig1p" localSheetId="4">#REF!</definedName>
    <definedName name="xig1p">#REF!</definedName>
    <definedName name="xig3p" localSheetId="0">#REF!</definedName>
    <definedName name="xig3p" localSheetId="5">#REF!</definedName>
    <definedName name="xig3p" localSheetId="2">#REF!</definedName>
    <definedName name="xig3p" localSheetId="1">#REF!</definedName>
    <definedName name="xig3p" localSheetId="4">#REF!</definedName>
    <definedName name="xig3p">#REF!</definedName>
    <definedName name="xiggnc">#REF!</definedName>
    <definedName name="xiggvl">#REF!</definedName>
    <definedName name="XIGnc" localSheetId="1">#REF!</definedName>
    <definedName name="XIGnc">#REF!</definedName>
    <definedName name="xignc3p" localSheetId="0">#REF!</definedName>
    <definedName name="xignc3p" localSheetId="5">#REF!</definedName>
    <definedName name="xignc3p" localSheetId="2">#REF!</definedName>
    <definedName name="xignc3p" localSheetId="1">#REF!</definedName>
    <definedName name="xignc3p" localSheetId="4">#REF!</definedName>
    <definedName name="xignc3p">#REF!</definedName>
    <definedName name="XIGvc" localSheetId="1">#REF!</definedName>
    <definedName name="XIGvc">#REF!</definedName>
    <definedName name="XIGvl" localSheetId="1">#REF!</definedName>
    <definedName name="XIGvl">#REF!</definedName>
    <definedName name="xigvl3p" localSheetId="0">#REF!</definedName>
    <definedName name="xigvl3p" localSheetId="5">#REF!</definedName>
    <definedName name="xigvl3p" localSheetId="2">#REF!</definedName>
    <definedName name="xigvl3p" localSheetId="1">#REF!</definedName>
    <definedName name="xigvl3p" localSheetId="4">#REF!</definedName>
    <definedName name="xigvl3p">#REF!</definedName>
    <definedName name="Xim_ng_PC40">#REF!</definedName>
    <definedName name="ximang">#N/A</definedName>
    <definedName name="xin" localSheetId="6">#REF!</definedName>
    <definedName name="xin" localSheetId="0">#REF!</definedName>
    <definedName name="xin" localSheetId="5">#REF!</definedName>
    <definedName name="xin" localSheetId="2">#REF!</definedName>
    <definedName name="xin" localSheetId="1">#REF!</definedName>
    <definedName name="xin" localSheetId="4">#REF!</definedName>
    <definedName name="xin">#REF!</definedName>
    <definedName name="xin190" localSheetId="6">#REF!</definedName>
    <definedName name="xin190" localSheetId="0">#REF!</definedName>
    <definedName name="xin190" localSheetId="5">#REF!</definedName>
    <definedName name="xin190" localSheetId="2">#REF!</definedName>
    <definedName name="xin190" localSheetId="1">#REF!</definedName>
    <definedName name="xin190" localSheetId="4">#REF!</definedName>
    <definedName name="xin190">#REF!</definedName>
    <definedName name="xin1903p" localSheetId="6">#REF!</definedName>
    <definedName name="xin1903p" localSheetId="0">#REF!</definedName>
    <definedName name="xin1903p" localSheetId="5">#REF!</definedName>
    <definedName name="xin1903p" localSheetId="2">#REF!</definedName>
    <definedName name="xin1903p" localSheetId="1">#REF!</definedName>
    <definedName name="xin1903p" localSheetId="4">#REF!</definedName>
    <definedName name="xin1903p">#REF!</definedName>
    <definedName name="xin190nc3p">#REF!</definedName>
    <definedName name="xin190vl3p">#REF!</definedName>
    <definedName name="xin2903p" localSheetId="0">#REF!</definedName>
    <definedName name="xin2903p" localSheetId="5">#REF!</definedName>
    <definedName name="xin2903p" localSheetId="2">#REF!</definedName>
    <definedName name="xin2903p" localSheetId="1">#REF!</definedName>
    <definedName name="xin2903p" localSheetId="4">#REF!</definedName>
    <definedName name="xin2903p">#REF!</definedName>
    <definedName name="xin290nc3p" localSheetId="0">#REF!</definedName>
    <definedName name="xin290nc3p" localSheetId="5">#REF!</definedName>
    <definedName name="xin290nc3p" localSheetId="2">#REF!</definedName>
    <definedName name="xin290nc3p" localSheetId="1">#REF!</definedName>
    <definedName name="xin290nc3p" localSheetId="4">#REF!</definedName>
    <definedName name="xin290nc3p">#REF!</definedName>
    <definedName name="xin290vl3p" localSheetId="0">#REF!</definedName>
    <definedName name="xin290vl3p" localSheetId="5">#REF!</definedName>
    <definedName name="xin290vl3p" localSheetId="2">#REF!</definedName>
    <definedName name="xin290vl3p" localSheetId="1">#REF!</definedName>
    <definedName name="xin290vl3p" localSheetId="4">#REF!</definedName>
    <definedName name="xin290vl3p">#REF!</definedName>
    <definedName name="xin3p" localSheetId="0">#REF!</definedName>
    <definedName name="xin3p" localSheetId="5">#REF!</definedName>
    <definedName name="xin3p" localSheetId="2">#REF!</definedName>
    <definedName name="xin3p" localSheetId="1">#REF!</definedName>
    <definedName name="xin3p" localSheetId="4">#REF!</definedName>
    <definedName name="xin3p">#REF!</definedName>
    <definedName name="xind" localSheetId="0">#REF!</definedName>
    <definedName name="xind" localSheetId="5">#REF!</definedName>
    <definedName name="xind" localSheetId="2">#REF!</definedName>
    <definedName name="xind" localSheetId="1">#REF!</definedName>
    <definedName name="xind" localSheetId="4">#REF!</definedName>
    <definedName name="xind">#REF!</definedName>
    <definedName name="xind1p" localSheetId="0">#REF!</definedName>
    <definedName name="xind1p" localSheetId="5">#REF!</definedName>
    <definedName name="xind1p" localSheetId="2">#REF!</definedName>
    <definedName name="xind1p" localSheetId="1">#REF!</definedName>
    <definedName name="xind1p" localSheetId="4">#REF!</definedName>
    <definedName name="xind1p">#REF!</definedName>
    <definedName name="xind3p" localSheetId="0">#REF!</definedName>
    <definedName name="xind3p" localSheetId="5">#REF!</definedName>
    <definedName name="xind3p" localSheetId="2">#REF!</definedName>
    <definedName name="xind3p" localSheetId="1">#REF!</definedName>
    <definedName name="xind3p" localSheetId="4">#REF!</definedName>
    <definedName name="xind3p">#REF!</definedName>
    <definedName name="xindnc1p" localSheetId="0">#REF!</definedName>
    <definedName name="xindnc1p" localSheetId="5">#REF!</definedName>
    <definedName name="xindnc1p" localSheetId="2">#REF!</definedName>
    <definedName name="xindnc1p" localSheetId="1">#REF!</definedName>
    <definedName name="xindnc1p" localSheetId="4">#REF!</definedName>
    <definedName name="xindnc1p">#REF!</definedName>
    <definedName name="xindnc3p">#REF!</definedName>
    <definedName name="xindvl1p" localSheetId="0">#REF!</definedName>
    <definedName name="xindvl1p" localSheetId="5">#REF!</definedName>
    <definedName name="xindvl1p" localSheetId="2">#REF!</definedName>
    <definedName name="xindvl1p" localSheetId="1">#REF!</definedName>
    <definedName name="xindvl1p" localSheetId="4">#REF!</definedName>
    <definedName name="xindvl1p">#REF!</definedName>
    <definedName name="xindvl3p">#REF!</definedName>
    <definedName name="xing1p" localSheetId="0">#REF!</definedName>
    <definedName name="xing1p" localSheetId="5">#REF!</definedName>
    <definedName name="xing1p" localSheetId="2">#REF!</definedName>
    <definedName name="xing1p" localSheetId="1">#REF!</definedName>
    <definedName name="xing1p" localSheetId="4">#REF!</definedName>
    <definedName name="xing1p">#REF!</definedName>
    <definedName name="xingnc1p" localSheetId="0">#REF!</definedName>
    <definedName name="xingnc1p" localSheetId="5">#REF!</definedName>
    <definedName name="xingnc1p" localSheetId="2">#REF!</definedName>
    <definedName name="xingnc1p" localSheetId="1">#REF!</definedName>
    <definedName name="xingnc1p" localSheetId="4">#REF!</definedName>
    <definedName name="xingnc1p">#REF!</definedName>
    <definedName name="xingvl1p" localSheetId="0">#REF!</definedName>
    <definedName name="xingvl1p" localSheetId="5">#REF!</definedName>
    <definedName name="xingvl1p" localSheetId="2">#REF!</definedName>
    <definedName name="xingvl1p" localSheetId="1">#REF!</definedName>
    <definedName name="xingvl1p" localSheetId="4">#REF!</definedName>
    <definedName name="xingvl1p">#REF!</definedName>
    <definedName name="XINnc" localSheetId="1">#REF!</definedName>
    <definedName name="XINnc">#REF!</definedName>
    <definedName name="xinnc3p" localSheetId="0">#REF!</definedName>
    <definedName name="xinnc3p" localSheetId="5">#REF!</definedName>
    <definedName name="xinnc3p" localSheetId="2">#REF!</definedName>
    <definedName name="xinnc3p" localSheetId="1">#REF!</definedName>
    <definedName name="xinnc3p" localSheetId="4">#REF!</definedName>
    <definedName name="xinnc3p">#REF!</definedName>
    <definedName name="xint1p" localSheetId="0">#REF!</definedName>
    <definedName name="xint1p" localSheetId="5">#REF!</definedName>
    <definedName name="xint1p" localSheetId="2">#REF!</definedName>
    <definedName name="xint1p" localSheetId="1">#REF!</definedName>
    <definedName name="xint1p" localSheetId="4">#REF!</definedName>
    <definedName name="xint1p">#REF!</definedName>
    <definedName name="XINvc" localSheetId="1">#REF!</definedName>
    <definedName name="XINvc">#REF!</definedName>
    <definedName name="XINvl" localSheetId="1">#REF!</definedName>
    <definedName name="XINvl">#REF!</definedName>
    <definedName name="xinvl3p" localSheetId="0">#REF!</definedName>
    <definedName name="xinvl3p" localSheetId="5">#REF!</definedName>
    <definedName name="xinvl3p" localSheetId="2">#REF!</definedName>
    <definedName name="xinvl3p" localSheetId="1">#REF!</definedName>
    <definedName name="xinvl3p" localSheetId="4">#REF!</definedName>
    <definedName name="xinvl3p">#REF!</definedName>
    <definedName name="xit" localSheetId="0">#REF!</definedName>
    <definedName name="xit" localSheetId="5">#REF!</definedName>
    <definedName name="xit" localSheetId="2">#REF!</definedName>
    <definedName name="xit" localSheetId="1">#REF!</definedName>
    <definedName name="xit" localSheetId="4">#REF!</definedName>
    <definedName name="xit">#REF!</definedName>
    <definedName name="xit1" localSheetId="0">#REF!</definedName>
    <definedName name="xit1" localSheetId="5">#REF!</definedName>
    <definedName name="xit1" localSheetId="2">#REF!</definedName>
    <definedName name="xit1" localSheetId="1">#REF!</definedName>
    <definedName name="xit1" localSheetId="4">#REF!</definedName>
    <definedName name="xit1">#REF!</definedName>
    <definedName name="xit1p" localSheetId="0">#REF!</definedName>
    <definedName name="xit1p" localSheetId="5">#REF!</definedName>
    <definedName name="xit1p" localSheetId="2">#REF!</definedName>
    <definedName name="xit1p" localSheetId="1">#REF!</definedName>
    <definedName name="xit1p" localSheetId="4">#REF!</definedName>
    <definedName name="xit1p">#REF!</definedName>
    <definedName name="xit23p">#REF!</definedName>
    <definedName name="xit2nc3p" localSheetId="0">#REF!</definedName>
    <definedName name="xit2nc3p" localSheetId="5">#REF!</definedName>
    <definedName name="xit2nc3p" localSheetId="2">#REF!</definedName>
    <definedName name="xit2nc3p" localSheetId="1">#REF!</definedName>
    <definedName name="xit2nc3p" localSheetId="4">#REF!</definedName>
    <definedName name="xit2nc3p">#REF!</definedName>
    <definedName name="xit2vl3p" localSheetId="0">#REF!</definedName>
    <definedName name="xit2vl3p" localSheetId="5">#REF!</definedName>
    <definedName name="xit2vl3p" localSheetId="2">#REF!</definedName>
    <definedName name="xit2vl3p" localSheetId="1">#REF!</definedName>
    <definedName name="xit2vl3p" localSheetId="4">#REF!</definedName>
    <definedName name="xit2vl3p">#REF!</definedName>
    <definedName name="xit3p" localSheetId="0">#REF!</definedName>
    <definedName name="xit3p" localSheetId="5">#REF!</definedName>
    <definedName name="xit3p" localSheetId="2">#REF!</definedName>
    <definedName name="xit3p" localSheetId="1">#REF!</definedName>
    <definedName name="xit3p" localSheetId="4">#REF!</definedName>
    <definedName name="xit3p">#REF!</definedName>
    <definedName name="XITnc" localSheetId="1">#REF!</definedName>
    <definedName name="XITnc">#REF!</definedName>
    <definedName name="xitnc3p" localSheetId="0">#REF!</definedName>
    <definedName name="xitnc3p" localSheetId="5">#REF!</definedName>
    <definedName name="xitnc3p" localSheetId="2">#REF!</definedName>
    <definedName name="xitnc3p" localSheetId="1">#REF!</definedName>
    <definedName name="xitnc3p" localSheetId="4">#REF!</definedName>
    <definedName name="xitnc3p">#REF!</definedName>
    <definedName name="xittnc">#REF!</definedName>
    <definedName name="xittvl">#REF!</definedName>
    <definedName name="XITvc" localSheetId="1">#REF!</definedName>
    <definedName name="XITvc">#REF!</definedName>
    <definedName name="XITvl" localSheetId="1">#REF!</definedName>
    <definedName name="XITvl">#REF!</definedName>
    <definedName name="xitvl3p" localSheetId="0">#REF!</definedName>
    <definedName name="xitvl3p" localSheetId="5">#REF!</definedName>
    <definedName name="xitvl3p" localSheetId="2">#REF!</definedName>
    <definedName name="xitvl3p" localSheetId="1">#REF!</definedName>
    <definedName name="xitvl3p" localSheetId="4">#REF!</definedName>
    <definedName name="xitvl3p">#REF!</definedName>
    <definedName name="xk0.6" localSheetId="1">#REF!</definedName>
    <definedName name="xk0.6">#REF!</definedName>
    <definedName name="xk1.3" localSheetId="1">#REF!</definedName>
    <definedName name="xk1.3">#REF!</definedName>
    <definedName name="xk1.5" localSheetId="1">#REF!</definedName>
    <definedName name="xk1.5">#REF!</definedName>
    <definedName name="xl" localSheetId="0">#REF!</definedName>
    <definedName name="xl" localSheetId="5">#REF!</definedName>
    <definedName name="xl" localSheetId="2">#REF!</definedName>
    <definedName name="xl" localSheetId="1">#REF!</definedName>
    <definedName name="xl" localSheetId="4">#REF!</definedName>
    <definedName name="xl">#REF!</definedName>
    <definedName name="Xl_CTO">#REF!</definedName>
    <definedName name="xlc" localSheetId="0">#REF!</definedName>
    <definedName name="xlc" localSheetId="5">#REF!</definedName>
    <definedName name="xlc" localSheetId="2">#REF!</definedName>
    <definedName name="xlc" localSheetId="1">#REF!</definedName>
    <definedName name="xlc" localSheetId="4">#REF!</definedName>
    <definedName name="xlc">#REF!</definedName>
    <definedName name="xld1.4" localSheetId="1">#REF!</definedName>
    <definedName name="xld1.4">#REF!</definedName>
    <definedName name="xlk" localSheetId="0">#REF!</definedName>
    <definedName name="xlk" localSheetId="5">#REF!</definedName>
    <definedName name="xlk" localSheetId="2">#REF!</definedName>
    <definedName name="xlk" localSheetId="1">#REF!</definedName>
    <definedName name="xlk" localSheetId="4">#REF!</definedName>
    <definedName name="xlk">#REF!</definedName>
    <definedName name="xlk1.4" localSheetId="1">#REF!</definedName>
    <definedName name="xlk1.4">#REF!</definedName>
    <definedName name="XLOAI2" localSheetId="1">#REF!</definedName>
    <definedName name="XLOAI2">#REF!</definedName>
    <definedName name="xm" localSheetId="1">#REF!</definedName>
    <definedName name="xm">#REF!</definedName>
    <definedName name="xmcax" localSheetId="0">#REF!</definedName>
    <definedName name="xmcax" localSheetId="5">#REF!</definedName>
    <definedName name="xmcax" localSheetId="2">#REF!</definedName>
    <definedName name="xmcax" localSheetId="1">#REF!</definedName>
    <definedName name="xmcax" localSheetId="4">#REF!</definedName>
    <definedName name="xmcax">#REF!</definedName>
    <definedName name="xmp40" localSheetId="0">#REF!</definedName>
    <definedName name="xmp40" localSheetId="5">#REF!</definedName>
    <definedName name="xmp40" localSheetId="2">#REF!</definedName>
    <definedName name="xmp40" localSheetId="1">#REF!</definedName>
    <definedName name="xmp40" localSheetId="4">#REF!</definedName>
    <definedName name="xmp40">#REF!</definedName>
    <definedName name="xn" localSheetId="0">#REF!</definedName>
    <definedName name="xn" localSheetId="5">#REF!</definedName>
    <definedName name="xn" localSheetId="2">#REF!</definedName>
    <definedName name="xn" localSheetId="1">#REF!</definedName>
    <definedName name="xn" localSheetId="4">#REF!</definedName>
    <definedName name="xn">#REF!</definedName>
    <definedName name="XN908nam2003" localSheetId="6" hidden="1">{"'Sheet1'!$L$16"}</definedName>
    <definedName name="XN908nam2003" localSheetId="2" hidden="1">{"'Sheet1'!$L$16"}</definedName>
    <definedName name="XN908nam2003" localSheetId="1" hidden="1">{"'Sheet1'!$L$16"}</definedName>
    <definedName name="XN908nam2003" hidden="1">{"'Sheet1'!$L$16"}</definedName>
    <definedName name="XNDZ22" localSheetId="0">#REF!</definedName>
    <definedName name="XNDZ22" localSheetId="5">#REF!</definedName>
    <definedName name="XNDZ22" localSheetId="2">#REF!</definedName>
    <definedName name="XNDZ22" localSheetId="1">#REF!</definedName>
    <definedName name="XNDZ22" localSheetId="4">#REF!</definedName>
    <definedName name="XNDZ22">#REF!</definedName>
    <definedName name="XNHDZ22" localSheetId="0">#REF!</definedName>
    <definedName name="XNHDZ22" localSheetId="5">#REF!</definedName>
    <definedName name="XNHDZ22" localSheetId="2">#REF!</definedName>
    <definedName name="XNHDZ22" localSheetId="1">#REF!</definedName>
    <definedName name="XNHDZ22" localSheetId="4">#REF!</definedName>
    <definedName name="XNHDZ22">#REF!</definedName>
    <definedName name="XNTDZ22" localSheetId="0">#REF!</definedName>
    <definedName name="XNTDZ22" localSheetId="5">#REF!</definedName>
    <definedName name="XNTDZ22" localSheetId="2">#REF!</definedName>
    <definedName name="XNTDZ22" localSheetId="1">#REF!</definedName>
    <definedName name="XNTDZ22" localSheetId="4">#REF!</definedName>
    <definedName name="XNTDZ22">#REF!</definedName>
    <definedName name="xoa1" localSheetId="6" hidden="1">{"'Sheet1'!$L$16"}</definedName>
    <definedName name="xoa1" localSheetId="2" hidden="1">{"'Sheet1'!$L$16"}</definedName>
    <definedName name="xoa1" localSheetId="1" hidden="1">{"'Sheet1'!$L$16"}</definedName>
    <definedName name="xoa1" hidden="1">{"'Sheet1'!$L$16"}</definedName>
    <definedName name="xoanhapk" localSheetId="6">#REF!,#REF!</definedName>
    <definedName name="xoanhapk" localSheetId="0">#REF!,#REF!</definedName>
    <definedName name="xoanhapk" localSheetId="5">#REF!,#REF!</definedName>
    <definedName name="xoanhapk" localSheetId="2">#REF!,#REF!</definedName>
    <definedName name="xoanhapk" localSheetId="1">#REF!,#REF!</definedName>
    <definedName name="xoanhapk" localSheetId="4">#REF!,#REF!</definedName>
    <definedName name="xoanhapk">#REF!,#REF!</definedName>
    <definedName name="xoanhapl" localSheetId="6">#REF!,#REF!</definedName>
    <definedName name="xoanhapl" localSheetId="0">#REF!,#REF!</definedName>
    <definedName name="xoanhapl" localSheetId="5">#REF!,#REF!</definedName>
    <definedName name="xoanhapl" localSheetId="2">#REF!,#REF!</definedName>
    <definedName name="xoanhapl" localSheetId="1">#REF!,#REF!</definedName>
    <definedName name="xoanhapl" localSheetId="4">#REF!,#REF!</definedName>
    <definedName name="xoanhapl">#REF!,#REF!</definedName>
    <definedName name="xoaxuatk" localSheetId="6">#REF!</definedName>
    <definedName name="xoaxuatk" localSheetId="0">#REF!</definedName>
    <definedName name="xoaxuatk" localSheetId="5">#REF!</definedName>
    <definedName name="xoaxuatk" localSheetId="2">#REF!</definedName>
    <definedName name="xoaxuatk" localSheetId="1">#REF!</definedName>
    <definedName name="xoaxuatk" localSheetId="4">#REF!</definedName>
    <definedName name="xoaxuatk">#REF!</definedName>
    <definedName name="xoaxuatl" localSheetId="6">#REF!</definedName>
    <definedName name="xoaxuatl" localSheetId="0">#REF!</definedName>
    <definedName name="xoaxuatl" localSheetId="5">#REF!</definedName>
    <definedName name="xoaxuatl" localSheetId="2">#REF!</definedName>
    <definedName name="xoaxuatl" localSheetId="1">#REF!</definedName>
    <definedName name="xoaxuatl" localSheetId="4">#REF!</definedName>
    <definedName name="xoaxuatl">#REF!</definedName>
    <definedName name="XPSDZ22" localSheetId="6">#REF!</definedName>
    <definedName name="XPSDZ22" localSheetId="0">#REF!</definedName>
    <definedName name="XPSDZ22" localSheetId="5">#REF!</definedName>
    <definedName name="XPSDZ22" localSheetId="2">#REF!</definedName>
    <definedName name="XPSDZ22" localSheetId="1">#REF!</definedName>
    <definedName name="XPSDZ22" localSheetId="4">#REF!</definedName>
    <definedName name="XPSDZ22">#REF!</definedName>
    <definedName name="XRefActiveRow" hidden="1">#REF!</definedName>
    <definedName name="XRefColumnsCount" hidden="1">2</definedName>
    <definedName name="XRefCopy1Row" hidden="1">#REF!</definedName>
    <definedName name="XRefCopyRangeCount" hidden="1">1</definedName>
    <definedName name="XRefPaste1Row" hidden="1">#REF!</definedName>
    <definedName name="XRefPasteRangeCount" hidden="1">1</definedName>
    <definedName name="xsasasqwqw" localSheetId="6" hidden="1">{#N/A,#N/A,FALSE,"기초1";#N/A,#N/A,FALSE,"기초2"}</definedName>
    <definedName name="xsasasqwqw" localSheetId="2" hidden="1">{#N/A,#N/A,FALSE,"기초1";#N/A,#N/A,FALSE,"기초2"}</definedName>
    <definedName name="xsasasqwqw" localSheetId="1" hidden="1">{#N/A,#N/A,FALSE,"기초1";#N/A,#N/A,FALSE,"기초2"}</definedName>
    <definedName name="xsasasqwqw" hidden="1">{#N/A,#N/A,FALSE,"기초1";#N/A,#N/A,FALSE,"기초2"}</definedName>
    <definedName name="XTKKTTC">7500</definedName>
    <definedName name="XUAÁT" localSheetId="0">#REF!</definedName>
    <definedName name="XUAÁT" localSheetId="5">#REF!</definedName>
    <definedName name="XUAÁT" localSheetId="2">#REF!</definedName>
    <definedName name="XUAÁT" localSheetId="1">#REF!</definedName>
    <definedName name="XUAÁT" localSheetId="4">#REF!</definedName>
    <definedName name="XUAÁT">#REF!</definedName>
    <definedName name="Xuân" localSheetId="1">#REF!</definedName>
    <definedName name="Xuân">#REF!</definedName>
    <definedName name="xuat">#REF!</definedName>
    <definedName name="Xuat_hien1">#REF!</definedName>
    <definedName name="xuatban">#REF!</definedName>
    <definedName name="xuatkhac">#REF!</definedName>
    <definedName name="xuattra" localSheetId="1">#REF!</definedName>
    <definedName name="xuattra">#REF!</definedName>
    <definedName name="XuatTT" localSheetId="1">#REF!</definedName>
    <definedName name="XuatTT">#REF!</definedName>
    <definedName name="XUATXMTRANG" localSheetId="1">#REF!</definedName>
    <definedName name="XUATXMTRANG">#REF!</definedName>
    <definedName name="Xuong">#REF!</definedName>
    <definedName name="xx" localSheetId="1">#REF!</definedName>
    <definedName name="xx">#REF!</definedName>
    <definedName name="XXMDEN" localSheetId="1">#REF!</definedName>
    <definedName name="XXMDEN">#REF!</definedName>
    <definedName name="XXX" localSheetId="6" hidden="1">{"'Sheet1'!$L$16"}</definedName>
    <definedName name="XXX" localSheetId="5" hidden="1">{"'Sheet1'!$L$16"}</definedName>
    <definedName name="XXX" localSheetId="2" hidden="1">{"'Sheet1'!$L$16"}</definedName>
    <definedName name="XXX" localSheetId="1" hidden="1">{"'Sheet1'!$L$16"}</definedName>
    <definedName name="XXX" localSheetId="3" hidden="1">{"'Sheet1'!$L$16"}</definedName>
    <definedName name="XXX" localSheetId="4" hidden="1">{"'Sheet1'!$L$16"}</definedName>
    <definedName name="XXX" hidden="1">{"'Sheet1'!$L$16"}</definedName>
    <definedName name="xxxs">#REF!</definedName>
    <definedName name="XXXXX" localSheetId="6" hidden="1">{#N/A,#N/A,FALSE,"단축1";#N/A,#N/A,FALSE,"단축2";#N/A,#N/A,FALSE,"단축3";#N/A,#N/A,FALSE,"장축";#N/A,#N/A,FALSE,"4WD"}</definedName>
    <definedName name="XXXXX" localSheetId="0" hidden="1">{#N/A,#N/A,FALSE,"단축1";#N/A,#N/A,FALSE,"단축2";#N/A,#N/A,FALSE,"단축3";#N/A,#N/A,FALSE,"장축";#N/A,#N/A,FALSE,"4WD"}</definedName>
    <definedName name="XXXXX" localSheetId="5" hidden="1">{#N/A,#N/A,FALSE,"단축1";#N/A,#N/A,FALSE,"단축2";#N/A,#N/A,FALSE,"단축3";#N/A,#N/A,FALSE,"장축";#N/A,#N/A,FALSE,"4WD"}</definedName>
    <definedName name="XXXXX" localSheetId="2" hidden="1">{#N/A,#N/A,FALSE,"단축1";#N/A,#N/A,FALSE,"단축2";#N/A,#N/A,FALSE,"단축3";#N/A,#N/A,FALSE,"장축";#N/A,#N/A,FALSE,"4WD"}</definedName>
    <definedName name="XXXXX" localSheetId="1" hidden="1">{#N/A,#N/A,FALSE,"단축1";#N/A,#N/A,FALSE,"단축2";#N/A,#N/A,FALSE,"단축3";#N/A,#N/A,FALSE,"장축";#N/A,#N/A,FALSE,"4WD"}</definedName>
    <definedName name="XXXXX" localSheetId="3" hidden="1">{#N/A,#N/A,FALSE,"단축1";#N/A,#N/A,FALSE,"단축2";#N/A,#N/A,FALSE,"단축3";#N/A,#N/A,FALSE,"장축";#N/A,#N/A,FALSE,"4WD"}</definedName>
    <definedName name="XXXXX" localSheetId="4" hidden="1">{#N/A,#N/A,FALSE,"단축1";#N/A,#N/A,FALSE,"단축2";#N/A,#N/A,FALSE,"단축3";#N/A,#N/A,FALSE,"장축";#N/A,#N/A,FALSE,"4WD"}</definedName>
    <definedName name="XXXXX" hidden="1">{#N/A,#N/A,FALSE,"단축1";#N/A,#N/A,FALSE,"단축2";#N/A,#N/A,FALSE,"단축3";#N/A,#N/A,FALSE,"장축";#N/A,#N/A,FALSE,"4WD"}</definedName>
    <definedName name="X행">#REF!</definedName>
    <definedName name="y" localSheetId="0">#REF!</definedName>
    <definedName name="y" localSheetId="5">#REF!</definedName>
    <definedName name="y" localSheetId="2">#REF!</definedName>
    <definedName name="y" localSheetId="1">#REF!</definedName>
    <definedName name="y" localSheetId="4">#REF!</definedName>
    <definedName name="y">#REF!</definedName>
    <definedName name="YEAR2005_NPP_BAC" localSheetId="0">#REF!</definedName>
    <definedName name="YEAR2005_NPP_BAC" localSheetId="5">#REF!</definedName>
    <definedName name="YEAR2005_NPP_BAC" localSheetId="2">#REF!</definedName>
    <definedName name="YEAR2005_NPP_BAC" localSheetId="1">#REF!</definedName>
    <definedName name="YEAR2005_NPP_BAC" localSheetId="4">#REF!</definedName>
    <definedName name="YEAR2005_NPP_BAC">#REF!</definedName>
    <definedName name="YEAR2005_NPP_DONG" localSheetId="0">#REF!</definedName>
    <definedName name="YEAR2005_NPP_DONG" localSheetId="5">#REF!</definedName>
    <definedName name="YEAR2005_NPP_DONG" localSheetId="2">#REF!</definedName>
    <definedName name="YEAR2005_NPP_DONG" localSheetId="1">#REF!</definedName>
    <definedName name="YEAR2005_NPP_DONG" localSheetId="4">#REF!</definedName>
    <definedName name="YEAR2005_NPP_DONG">#REF!</definedName>
    <definedName name="YEAR2005_NPP_HCM" localSheetId="0">#REF!</definedName>
    <definedName name="YEAR2005_NPP_HCM" localSheetId="5">#REF!</definedName>
    <definedName name="YEAR2005_NPP_HCM" localSheetId="2">#REF!</definedName>
    <definedName name="YEAR2005_NPP_HCM" localSheetId="1">#REF!</definedName>
    <definedName name="YEAR2005_NPP_HCM" localSheetId="4">#REF!</definedName>
    <definedName name="YEAR2005_NPP_HCM">#REF!</definedName>
    <definedName name="YEAR2005_NPP_KA" localSheetId="0">#REF!</definedName>
    <definedName name="YEAR2005_NPP_KA" localSheetId="5">#REF!</definedName>
    <definedName name="YEAR2005_NPP_KA" localSheetId="2">#REF!</definedName>
    <definedName name="YEAR2005_NPP_KA" localSheetId="1">#REF!</definedName>
    <definedName name="YEAR2005_NPP_KA" localSheetId="4">#REF!</definedName>
    <definedName name="YEAR2005_NPP_KA">#REF!</definedName>
    <definedName name="YEAR2005_NPP_ST" localSheetId="0">#REF!</definedName>
    <definedName name="YEAR2005_NPP_ST" localSheetId="5">#REF!</definedName>
    <definedName name="YEAR2005_NPP_ST" localSheetId="2">#REF!</definedName>
    <definedName name="YEAR2005_NPP_ST" localSheetId="1">#REF!</definedName>
    <definedName name="YEAR2005_NPP_ST" localSheetId="4">#REF!</definedName>
    <definedName name="YEAR2005_NPP_ST">#REF!</definedName>
    <definedName name="YEAR2005_NPP_TAY" localSheetId="0">#REF!</definedName>
    <definedName name="YEAR2005_NPP_TAY" localSheetId="5">#REF!</definedName>
    <definedName name="YEAR2005_NPP_TAY" localSheetId="2">#REF!</definedName>
    <definedName name="YEAR2005_NPP_TAY" localSheetId="1">#REF!</definedName>
    <definedName name="YEAR2005_NPP_TAY" localSheetId="4">#REF!</definedName>
    <definedName name="YEAR2005_NPP_TAY">#REF!</definedName>
    <definedName name="YEAR2005_NPP_trung" localSheetId="0">#REF!</definedName>
    <definedName name="YEAR2005_NPP_trung" localSheetId="5">#REF!</definedName>
    <definedName name="YEAR2005_NPP_trung" localSheetId="2">#REF!</definedName>
    <definedName name="YEAR2005_NPP_trung" localSheetId="1">#REF!</definedName>
    <definedName name="YEAR2005_NPP_trung" localSheetId="4">#REF!</definedName>
    <definedName name="YEAR2005_NPP_trung">#REF!</definedName>
    <definedName name="YEAR2006_NPP_BAC" localSheetId="0">#REF!</definedName>
    <definedName name="YEAR2006_NPP_BAC" localSheetId="5">#REF!</definedName>
    <definedName name="YEAR2006_NPP_BAC" localSheetId="2">#REF!</definedName>
    <definedName name="YEAR2006_NPP_BAC" localSheetId="1">#REF!</definedName>
    <definedName name="YEAR2006_NPP_BAC" localSheetId="4">#REF!</definedName>
    <definedName name="YEAR2006_NPP_BAC">#REF!</definedName>
    <definedName name="YEAR2006_NPP_DONG" localSheetId="0">#REF!</definedName>
    <definedName name="YEAR2006_NPP_DONG" localSheetId="5">#REF!</definedName>
    <definedName name="YEAR2006_NPP_DONG" localSheetId="2">#REF!</definedName>
    <definedName name="YEAR2006_NPP_DONG" localSheetId="1">#REF!</definedName>
    <definedName name="YEAR2006_NPP_DONG" localSheetId="4">#REF!</definedName>
    <definedName name="YEAR2006_NPP_DONG">#REF!</definedName>
    <definedName name="YEAR2006_NPP_HCM" localSheetId="0">#REF!</definedName>
    <definedName name="YEAR2006_NPP_HCM" localSheetId="5">#REF!</definedName>
    <definedName name="YEAR2006_NPP_HCM" localSheetId="2">#REF!</definedName>
    <definedName name="YEAR2006_NPP_HCM" localSheetId="1">#REF!</definedName>
    <definedName name="YEAR2006_NPP_HCM" localSheetId="4">#REF!</definedName>
    <definedName name="YEAR2006_NPP_HCM">#REF!</definedName>
    <definedName name="YEAR2006_NPP_KA" localSheetId="0">#REF!</definedName>
    <definedName name="YEAR2006_NPP_KA" localSheetId="5">#REF!</definedName>
    <definedName name="YEAR2006_NPP_KA" localSheetId="2">#REF!</definedName>
    <definedName name="YEAR2006_NPP_KA" localSheetId="1">#REF!</definedName>
    <definedName name="YEAR2006_NPP_KA" localSheetId="4">#REF!</definedName>
    <definedName name="YEAR2006_NPP_KA">#REF!</definedName>
    <definedName name="YEAR2006_NPP_ST" localSheetId="0">#REF!</definedName>
    <definedName name="YEAR2006_NPP_ST" localSheetId="5">#REF!</definedName>
    <definedName name="YEAR2006_NPP_ST" localSheetId="2">#REF!</definedName>
    <definedName name="YEAR2006_NPP_ST" localSheetId="1">#REF!</definedName>
    <definedName name="YEAR2006_NPP_ST" localSheetId="4">#REF!</definedName>
    <definedName name="YEAR2006_NPP_ST">#REF!</definedName>
    <definedName name="YEAR2006_NPP_TAY" localSheetId="0">#REF!</definedName>
    <definedName name="YEAR2006_NPP_TAY" localSheetId="5">#REF!</definedName>
    <definedName name="YEAR2006_NPP_TAY" localSheetId="2">#REF!</definedName>
    <definedName name="YEAR2006_NPP_TAY" localSheetId="1">#REF!</definedName>
    <definedName name="YEAR2006_NPP_TAY" localSheetId="4">#REF!</definedName>
    <definedName name="YEAR2006_NPP_TAY">#REF!</definedName>
    <definedName name="YEAR2006_NPP_TRUNG" localSheetId="0">#REF!</definedName>
    <definedName name="YEAR2006_NPP_TRUNG" localSheetId="5">#REF!</definedName>
    <definedName name="YEAR2006_NPP_TRUNG" localSheetId="2">#REF!</definedName>
    <definedName name="YEAR2006_NPP_TRUNG" localSheetId="1">#REF!</definedName>
    <definedName name="YEAR2006_NPP_TRUNG" localSheetId="4">#REF!</definedName>
    <definedName name="YEAR2006_NPP_TRUNG">#REF!</definedName>
    <definedName name="YEN">#N/A</definedName>
    <definedName name="YJFHJKFL" localSheetId="6" hidden="1">{#N/A,#N/A,FALSE,"Chi tiÆt"}</definedName>
    <definedName name="YJFHJKFL" localSheetId="5" hidden="1">{#N/A,#N/A,FALSE,"Chi tiÆt"}</definedName>
    <definedName name="YJFHJKFL" localSheetId="2" hidden="1">{#N/A,#N/A,FALSE,"Chi tiÆt"}</definedName>
    <definedName name="YJFHJKFL" localSheetId="1" hidden="1">{#N/A,#N/A,FALSE,"Chi tiÆt"}</definedName>
    <definedName name="YJFHJKFL" localSheetId="3" hidden="1">{#N/A,#N/A,FALSE,"Chi tiÆt"}</definedName>
    <definedName name="YJFHJKFL" localSheetId="4" hidden="1">{#N/A,#N/A,FALSE,"Chi tiÆt"}</definedName>
    <definedName name="YJFHJKFL" hidden="1">{#N/A,#N/A,FALSE,"Chi tiÆt"}</definedName>
    <definedName name="yrtdufityikty">#REF!</definedName>
    <definedName name="yvy" localSheetId="1">#REF!</definedName>
    <definedName name="yvy" localSheetId="3">#REF!</definedName>
    <definedName name="yvy">#REF!</definedName>
    <definedName name="YY" localSheetId="2">#REF!</definedName>
    <definedName name="YY" localSheetId="1">#REF!</definedName>
    <definedName name="YY">#REF!</definedName>
    <definedName name="YYHY" localSheetId="6" hidden="1">{#N/A,#N/A,FALSE,"단축1";#N/A,#N/A,FALSE,"단축2";#N/A,#N/A,FALSE,"단축3";#N/A,#N/A,FALSE,"장축";#N/A,#N/A,FALSE,"4WD"}</definedName>
    <definedName name="YYHY" localSheetId="0" hidden="1">{#N/A,#N/A,FALSE,"단축1";#N/A,#N/A,FALSE,"단축2";#N/A,#N/A,FALSE,"단축3";#N/A,#N/A,FALSE,"장축";#N/A,#N/A,FALSE,"4WD"}</definedName>
    <definedName name="YYHY" localSheetId="5" hidden="1">{#N/A,#N/A,FALSE,"단축1";#N/A,#N/A,FALSE,"단축2";#N/A,#N/A,FALSE,"단축3";#N/A,#N/A,FALSE,"장축";#N/A,#N/A,FALSE,"4WD"}</definedName>
    <definedName name="YYHY" localSheetId="2" hidden="1">{#N/A,#N/A,FALSE,"단축1";#N/A,#N/A,FALSE,"단축2";#N/A,#N/A,FALSE,"단축3";#N/A,#N/A,FALSE,"장축";#N/A,#N/A,FALSE,"4WD"}</definedName>
    <definedName name="YYHY" localSheetId="1" hidden="1">{#N/A,#N/A,FALSE,"단축1";#N/A,#N/A,FALSE,"단축2";#N/A,#N/A,FALSE,"단축3";#N/A,#N/A,FALSE,"장축";#N/A,#N/A,FALSE,"4WD"}</definedName>
    <definedName name="YYHY" localSheetId="3" hidden="1">{#N/A,#N/A,FALSE,"단축1";#N/A,#N/A,FALSE,"단축2";#N/A,#N/A,FALSE,"단축3";#N/A,#N/A,FALSE,"장축";#N/A,#N/A,FALSE,"4WD"}</definedName>
    <definedName name="YYHY" localSheetId="4" hidden="1">{#N/A,#N/A,FALSE,"단축1";#N/A,#N/A,FALSE,"단축2";#N/A,#N/A,FALSE,"단축3";#N/A,#N/A,FALSE,"장축";#N/A,#N/A,FALSE,"4WD"}</definedName>
    <definedName name="YYHY" hidden="1">{#N/A,#N/A,FALSE,"단축1";#N/A,#N/A,FALSE,"단축2";#N/A,#N/A,FALSE,"단축3";#N/A,#N/A,FALSE,"장축";#N/A,#N/A,FALSE,"4WD"}</definedName>
    <definedName name="YYY" localSheetId="6" hidden="1">{#N/A,#N/A,TRUE,"Y생산";#N/A,#N/A,TRUE,"Y판매";#N/A,#N/A,TRUE,"Y총물량";#N/A,#N/A,TRUE,"Y능력";#N/A,#N/A,TRUE,"YKD"}</definedName>
    <definedName name="YYY" localSheetId="2" hidden="1">{#N/A,#N/A,TRUE,"Y생산";#N/A,#N/A,TRUE,"Y판매";#N/A,#N/A,TRUE,"Y총물량";#N/A,#N/A,TRUE,"Y능력";#N/A,#N/A,TRUE,"YKD"}</definedName>
    <definedName name="YYY" localSheetId="1" hidden="1">{#N/A,#N/A,TRUE,"Y생산";#N/A,#N/A,TRUE,"Y판매";#N/A,#N/A,TRUE,"Y총물량";#N/A,#N/A,TRUE,"Y능력";#N/A,#N/A,TRUE,"YKD"}</definedName>
    <definedName name="YYY" hidden="1">{#N/A,#N/A,TRUE,"Y생산";#N/A,#N/A,TRUE,"Y판매";#N/A,#N/A,TRUE,"Y총물량";#N/A,#N/A,TRUE,"Y능력";#N/A,#N/A,TRUE,"YKD"}</definedName>
    <definedName name="Z" localSheetId="6">#REF!</definedName>
    <definedName name="Z" localSheetId="0">#REF!</definedName>
    <definedName name="Z" localSheetId="5">#REF!</definedName>
    <definedName name="Z" localSheetId="2">#REF!</definedName>
    <definedName name="Z" localSheetId="1">#REF!</definedName>
    <definedName name="Z" localSheetId="4">#REF!</definedName>
    <definedName name="Z">#REF!</definedName>
    <definedName name="Z___Hang_muc_1" localSheetId="6">#REF!</definedName>
    <definedName name="Z___Hang_muc_1" localSheetId="0">#REF!</definedName>
    <definedName name="Z___Hang_muc_1" localSheetId="5">#REF!</definedName>
    <definedName name="Z___Hang_muc_1" localSheetId="2">#REF!</definedName>
    <definedName name="Z___Hang_muc_1" localSheetId="1">#REF!</definedName>
    <definedName name="Z___Hang_muc_1" localSheetId="4">#REF!</definedName>
    <definedName name="Z___Hang_muc_1">#REF!</definedName>
    <definedName name="z___Hang_muc_2" localSheetId="6">#REF!</definedName>
    <definedName name="z___Hang_muc_2" localSheetId="0">#REF!</definedName>
    <definedName name="z___Hang_muc_2" localSheetId="5">#REF!</definedName>
    <definedName name="z___Hang_muc_2" localSheetId="2">#REF!</definedName>
    <definedName name="z___Hang_muc_2" localSheetId="1">#REF!</definedName>
    <definedName name="z___Hang_muc_2" localSheetId="4">#REF!</definedName>
    <definedName name="z___Hang_muc_2">#REF!</definedName>
    <definedName name="z___Hang_muc_3" localSheetId="0">#REF!</definedName>
    <definedName name="z___Hang_muc_3" localSheetId="5">#REF!</definedName>
    <definedName name="z___Hang_muc_3" localSheetId="2">#REF!</definedName>
    <definedName name="z___Hang_muc_3" localSheetId="1">#REF!</definedName>
    <definedName name="z___Hang_muc_3" localSheetId="4">#REF!</definedName>
    <definedName name="z___Hang_muc_3">#REF!</definedName>
    <definedName name="z___Hang_muc_4" localSheetId="0">#REF!</definedName>
    <definedName name="z___Hang_muc_4" localSheetId="5">#REF!</definedName>
    <definedName name="z___Hang_muc_4" localSheetId="2">#REF!</definedName>
    <definedName name="z___Hang_muc_4" localSheetId="1">#REF!</definedName>
    <definedName name="z___Hang_muc_4" localSheetId="4">#REF!</definedName>
    <definedName name="z___Hang_muc_4">#REF!</definedName>
    <definedName name="z___Hang_muc_5" localSheetId="0">#REF!</definedName>
    <definedName name="z___Hang_muc_5" localSheetId="5">#REF!</definedName>
    <definedName name="z___Hang_muc_5" localSheetId="2">#REF!</definedName>
    <definedName name="z___Hang_muc_5" localSheetId="1">#REF!</definedName>
    <definedName name="z___Hang_muc_5" localSheetId="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dfsfsdfsdf" localSheetId="2" hidden="1">#REF!</definedName>
    <definedName name="zdfsfsdfsdf" localSheetId="1" hidden="1">#REF!</definedName>
    <definedName name="zdfsfsdfsdf" hidden="1">#REF!</definedName>
    <definedName name="Zip" localSheetId="0">#REF!</definedName>
    <definedName name="Zip" localSheetId="5">#REF!</definedName>
    <definedName name="Zip" localSheetId="2">#REF!</definedName>
    <definedName name="Zip" localSheetId="1">#REF!</definedName>
    <definedName name="Zip" localSheetId="4">#REF!</definedName>
    <definedName name="Zip">#REF!</definedName>
    <definedName name="ZXD" localSheetId="1">#REF!</definedName>
    <definedName name="ZXD">#REF!</definedName>
    <definedName name="ZXzX" localSheetId="6" hidden="1">{"'Sheet1'!$L$16"}</definedName>
    <definedName name="ZXzX" localSheetId="2" hidden="1">{"'Sheet1'!$L$16"}</definedName>
    <definedName name="ZXzX" localSheetId="1" hidden="1">{"'Sheet1'!$L$16"}</definedName>
    <definedName name="ZXzX" hidden="1">{"'Sheet1'!$L$16"}</definedName>
    <definedName name="ZYX" localSheetId="0">#REF!</definedName>
    <definedName name="ZYX" localSheetId="5">#REF!</definedName>
    <definedName name="ZYX" localSheetId="2">#REF!</definedName>
    <definedName name="ZYX" localSheetId="1">#REF!</definedName>
    <definedName name="ZYX" localSheetId="4">#REF!</definedName>
    <definedName name="ZYX">#REF!</definedName>
    <definedName name="ZZ" localSheetId="1">#REF!</definedName>
    <definedName name="ZZ">#REF!</definedName>
    <definedName name="ZZZ" localSheetId="0">#REF!</definedName>
    <definedName name="ZZZ" localSheetId="5">#REF!</definedName>
    <definedName name="ZZZ" localSheetId="2">#REF!</definedName>
    <definedName name="ZZZ" localSheetId="1">#REF!</definedName>
    <definedName name="ZZZ" localSheetId="4">#REF!</definedName>
    <definedName name="ZZZ">#REF!</definedName>
    <definedName name="π">PI()</definedName>
    <definedName name="ㄱ" localSheetId="6" hidden="1">{#N/A,#N/A,FALSE,"종합";#N/A,#N/A,FALSE,"계획1";#N/A,#N/A,FALSE,"계획2";#N/A,#N/A,FALSE,"관리";#N/A,#N/A,FALSE,"시간";#N/A,#N/A,FALSE,"세부";#N/A,#N/A,FALSE,"산출";#N/A,#N/A,FALSE,"근거1";#N/A,#N/A,FALSE,"근거2";#N/A,#N/A,FALSE,"일정"}</definedName>
    <definedName name="ㄱ" localSheetId="5" hidden="1">{#N/A,#N/A,FALSE,"종합";#N/A,#N/A,FALSE,"계획1";#N/A,#N/A,FALSE,"계획2";#N/A,#N/A,FALSE,"관리";#N/A,#N/A,FALSE,"시간";#N/A,#N/A,FALSE,"세부";#N/A,#N/A,FALSE,"산출";#N/A,#N/A,FALSE,"근거1";#N/A,#N/A,FALSE,"근거2";#N/A,#N/A,FALSE,"일정"}</definedName>
    <definedName name="ㄱ" localSheetId="2" hidden="1">{#N/A,#N/A,FALSE,"종합";#N/A,#N/A,FALSE,"계획1";#N/A,#N/A,FALSE,"계획2";#N/A,#N/A,FALSE,"관리";#N/A,#N/A,FALSE,"시간";#N/A,#N/A,FALSE,"세부";#N/A,#N/A,FALSE,"산출";#N/A,#N/A,FALSE,"근거1";#N/A,#N/A,FALSE,"근거2";#N/A,#N/A,FALSE,"일정"}</definedName>
    <definedName name="ㄱ" localSheetId="1" hidden="1">{#N/A,#N/A,FALSE,"종합";#N/A,#N/A,FALSE,"계획1";#N/A,#N/A,FALSE,"계획2";#N/A,#N/A,FALSE,"관리";#N/A,#N/A,FALSE,"시간";#N/A,#N/A,FALSE,"세부";#N/A,#N/A,FALSE,"산출";#N/A,#N/A,FALSE,"근거1";#N/A,#N/A,FALSE,"근거2";#N/A,#N/A,FALSE,"일정"}</definedName>
    <definedName name="ㄱ" localSheetId="3" hidden="1">{#N/A,#N/A,FALSE,"종합";#N/A,#N/A,FALSE,"계획1";#N/A,#N/A,FALSE,"계획2";#N/A,#N/A,FALSE,"관리";#N/A,#N/A,FALSE,"시간";#N/A,#N/A,FALSE,"세부";#N/A,#N/A,FALSE,"산출";#N/A,#N/A,FALSE,"근거1";#N/A,#N/A,FALSE,"근거2";#N/A,#N/A,FALSE,"일정"}</definedName>
    <definedName name="ㄱ" localSheetId="4" hidden="1">{#N/A,#N/A,FALSE,"종합";#N/A,#N/A,FALSE,"계획1";#N/A,#N/A,FALSE,"계획2";#N/A,#N/A,FALSE,"관리";#N/A,#N/A,FALSE,"시간";#N/A,#N/A,FALSE,"세부";#N/A,#N/A,FALSE,"산출";#N/A,#N/A,FALSE,"근거1";#N/A,#N/A,FALSE,"근거2";#N/A,#N/A,FALSE,"일정"}</definedName>
    <definedName name="ㄱ" hidden="1">{#N/A,#N/A,FALSE,"종합";#N/A,#N/A,FALSE,"계획1";#N/A,#N/A,FALSE,"계획2";#N/A,#N/A,FALSE,"관리";#N/A,#N/A,FALSE,"시간";#N/A,#N/A,FALSE,"세부";#N/A,#N/A,FALSE,"산출";#N/A,#N/A,FALSE,"근거1";#N/A,#N/A,FALSE,"근거2";#N/A,#N/A,FALSE,"일정"}</definedName>
    <definedName name="ㄱㄱㄱ" localSheetId="6" hidden="1">{#N/A,#N/A,FALSE,"단축1";#N/A,#N/A,FALSE,"단축2";#N/A,#N/A,FALSE,"단축3";#N/A,#N/A,FALSE,"장축";#N/A,#N/A,FALSE,"4WD"}</definedName>
    <definedName name="ㄱㄱㄱ" localSheetId="2" hidden="1">{#N/A,#N/A,FALSE,"단축1";#N/A,#N/A,FALSE,"단축2";#N/A,#N/A,FALSE,"단축3";#N/A,#N/A,FALSE,"장축";#N/A,#N/A,FALSE,"4WD"}</definedName>
    <definedName name="ㄱㄱㄱ" localSheetId="1" hidden="1">{#N/A,#N/A,FALSE,"단축1";#N/A,#N/A,FALSE,"단축2";#N/A,#N/A,FALSE,"단축3";#N/A,#N/A,FALSE,"장축";#N/A,#N/A,FALSE,"4WD"}</definedName>
    <definedName name="ㄱㄱㄱ" hidden="1">{#N/A,#N/A,FALSE,"단축1";#N/A,#N/A,FALSE,"단축2";#N/A,#N/A,FALSE,"단축3";#N/A,#N/A,FALSE,"장축";#N/A,#N/A,FALSE,"4WD"}</definedName>
    <definedName name="ㄱㄱㄱㄱㄱ" localSheetId="6" hidden="1">{#N/A,#N/A,FALSE,"단축1";#N/A,#N/A,FALSE,"단축2";#N/A,#N/A,FALSE,"단축3";#N/A,#N/A,FALSE,"장축";#N/A,#N/A,FALSE,"4WD"}</definedName>
    <definedName name="ㄱㄱㄱㄱㄱ" localSheetId="2" hidden="1">{#N/A,#N/A,FALSE,"단축1";#N/A,#N/A,FALSE,"단축2";#N/A,#N/A,FALSE,"단축3";#N/A,#N/A,FALSE,"장축";#N/A,#N/A,FALSE,"4WD"}</definedName>
    <definedName name="ㄱㄱㄱㄱㄱ" localSheetId="1" hidden="1">{#N/A,#N/A,FALSE,"단축1";#N/A,#N/A,FALSE,"단축2";#N/A,#N/A,FALSE,"단축3";#N/A,#N/A,FALSE,"장축";#N/A,#N/A,FALSE,"4WD"}</definedName>
    <definedName name="ㄱㄱㄱㄱㄱ" hidden="1">{#N/A,#N/A,FALSE,"단축1";#N/A,#N/A,FALSE,"단축2";#N/A,#N/A,FALSE,"단축3";#N/A,#N/A,FALSE,"장축";#N/A,#N/A,FALSE,"4WD"}</definedName>
    <definedName name="ㄱㅇ" localSheetId="6" hidden="1">{#N/A,#N/A,FALSE,"단축1";#N/A,#N/A,FALSE,"단축2";#N/A,#N/A,FALSE,"단축3";#N/A,#N/A,FALSE,"장축";#N/A,#N/A,FALSE,"4WD"}</definedName>
    <definedName name="ㄱㅇ" localSheetId="0" hidden="1">{#N/A,#N/A,FALSE,"단축1";#N/A,#N/A,FALSE,"단축2";#N/A,#N/A,FALSE,"단축3";#N/A,#N/A,FALSE,"장축";#N/A,#N/A,FALSE,"4WD"}</definedName>
    <definedName name="ㄱㅇ" localSheetId="5" hidden="1">{#N/A,#N/A,FALSE,"단축1";#N/A,#N/A,FALSE,"단축2";#N/A,#N/A,FALSE,"단축3";#N/A,#N/A,FALSE,"장축";#N/A,#N/A,FALSE,"4WD"}</definedName>
    <definedName name="ㄱㅇ" localSheetId="2" hidden="1">{#N/A,#N/A,FALSE,"단축1";#N/A,#N/A,FALSE,"단축2";#N/A,#N/A,FALSE,"단축3";#N/A,#N/A,FALSE,"장축";#N/A,#N/A,FALSE,"4WD"}</definedName>
    <definedName name="ㄱㅇ" localSheetId="1" hidden="1">{#N/A,#N/A,FALSE,"단축1";#N/A,#N/A,FALSE,"단축2";#N/A,#N/A,FALSE,"단축3";#N/A,#N/A,FALSE,"장축";#N/A,#N/A,FALSE,"4WD"}</definedName>
    <definedName name="ㄱㅇ" localSheetId="3" hidden="1">{#N/A,#N/A,FALSE,"단축1";#N/A,#N/A,FALSE,"단축2";#N/A,#N/A,FALSE,"단축3";#N/A,#N/A,FALSE,"장축";#N/A,#N/A,FALSE,"4WD"}</definedName>
    <definedName name="ㄱㅇ" localSheetId="4" hidden="1">{#N/A,#N/A,FALSE,"단축1";#N/A,#N/A,FALSE,"단축2";#N/A,#N/A,FALSE,"단축3";#N/A,#N/A,FALSE,"장축";#N/A,#N/A,FALSE,"4WD"}</definedName>
    <definedName name="ㄱㅇ" hidden="1">{#N/A,#N/A,FALSE,"단축1";#N/A,#N/A,FALSE,"단축2";#N/A,#N/A,FALSE,"단축3";#N/A,#N/A,FALSE,"장축";#N/A,#N/A,FALSE,"4WD"}</definedName>
    <definedName name="가">#N/A</definedName>
    <definedName name="가1" localSheetId="6" hidden="1">{#N/A,#N/A,TRUE,"Y생산";#N/A,#N/A,TRUE,"Y판매";#N/A,#N/A,TRUE,"Y총물량";#N/A,#N/A,TRUE,"Y능력";#N/A,#N/A,TRUE,"YKD"}</definedName>
    <definedName name="가1" localSheetId="2" hidden="1">{#N/A,#N/A,TRUE,"Y생산";#N/A,#N/A,TRUE,"Y판매";#N/A,#N/A,TRUE,"Y총물량";#N/A,#N/A,TRUE,"Y능력";#N/A,#N/A,TRUE,"YKD"}</definedName>
    <definedName name="가1" localSheetId="1" hidden="1">{#N/A,#N/A,TRUE,"Y생산";#N/A,#N/A,TRUE,"Y판매";#N/A,#N/A,TRUE,"Y총물량";#N/A,#N/A,TRUE,"Y능력";#N/A,#N/A,TRUE,"YKD"}</definedName>
    <definedName name="가1" hidden="1">{#N/A,#N/A,TRUE,"Y생산";#N/A,#N/A,TRUE,"Y판매";#N/A,#N/A,TRUE,"Y총물량";#N/A,#N/A,TRUE,"Y능력";#N/A,#N/A,TRUE,"YKD"}</definedName>
    <definedName name="가2" localSheetId="6" hidden="1">{#N/A,#N/A,TRUE,"Y생산";#N/A,#N/A,TRUE,"Y판매";#N/A,#N/A,TRUE,"Y총물량";#N/A,#N/A,TRUE,"Y능력";#N/A,#N/A,TRUE,"YKD"}</definedName>
    <definedName name="가2" localSheetId="2" hidden="1">{#N/A,#N/A,TRUE,"Y생산";#N/A,#N/A,TRUE,"Y판매";#N/A,#N/A,TRUE,"Y총물량";#N/A,#N/A,TRUE,"Y능력";#N/A,#N/A,TRUE,"YKD"}</definedName>
    <definedName name="가2" localSheetId="1" hidden="1">{#N/A,#N/A,TRUE,"Y생산";#N/A,#N/A,TRUE,"Y판매";#N/A,#N/A,TRUE,"Y총물량";#N/A,#N/A,TRUE,"Y능력";#N/A,#N/A,TRUE,"YKD"}</definedName>
    <definedName name="가2" hidden="1">{#N/A,#N/A,TRUE,"Y생산";#N/A,#N/A,TRUE,"Y판매";#N/A,#N/A,TRUE,"Y총물량";#N/A,#N/A,TRUE,"Y능력";#N/A,#N/A,TRUE,"YKD"}</definedName>
    <definedName name="가공">#N/A</definedName>
    <definedName name="가공비계">#REF!</definedName>
    <definedName name="가공비자료">#N/A</definedName>
    <definedName name="가공비정보">#REF!</definedName>
    <definedName name="가나" localSheetId="6" hidden="1">{#N/A,#N/A,TRUE,"Y생산";#N/A,#N/A,TRUE,"Y판매";#N/A,#N/A,TRUE,"Y총물량";#N/A,#N/A,TRUE,"Y능력";#N/A,#N/A,TRUE,"YKD"}</definedName>
    <definedName name="가나" localSheetId="2" hidden="1">{#N/A,#N/A,TRUE,"Y생산";#N/A,#N/A,TRUE,"Y판매";#N/A,#N/A,TRUE,"Y총물량";#N/A,#N/A,TRUE,"Y능력";#N/A,#N/A,TRUE,"YKD"}</definedName>
    <definedName name="가나" localSheetId="1" hidden="1">{#N/A,#N/A,TRUE,"Y생산";#N/A,#N/A,TRUE,"Y판매";#N/A,#N/A,TRUE,"Y총물량";#N/A,#N/A,TRUE,"Y능력";#N/A,#N/A,TRUE,"YKD"}</definedName>
    <definedName name="가나" hidden="1">{#N/A,#N/A,TRUE,"Y생산";#N/A,#N/A,TRUE,"Y판매";#N/A,#N/A,TRUE,"Y총물량";#N/A,#N/A,TRUE,"Y능력";#N/A,#N/A,TRUE,"YKD"}</definedName>
    <definedName name="가동비" localSheetId="5" hidden="1">#REF!</definedName>
    <definedName name="가동비" localSheetId="2" hidden="1">#REF!</definedName>
    <definedName name="가동비" localSheetId="1" hidden="1">#REF!</definedName>
    <definedName name="가동비" localSheetId="4" hidden="1">#REF!</definedName>
    <definedName name="가동비" hidden="1">#REF!</definedName>
    <definedName name="가로" localSheetId="6" hidden="1">{#N/A,#N/A,FALSE,"단축1";#N/A,#N/A,FALSE,"단축2";#N/A,#N/A,FALSE,"단축3";#N/A,#N/A,FALSE,"장축";#N/A,#N/A,FALSE,"4WD"}</definedName>
    <definedName name="가로" localSheetId="2" hidden="1">{#N/A,#N/A,FALSE,"단축1";#N/A,#N/A,FALSE,"단축2";#N/A,#N/A,FALSE,"단축3";#N/A,#N/A,FALSE,"장축";#N/A,#N/A,FALSE,"4WD"}</definedName>
    <definedName name="가로" localSheetId="1" hidden="1">{#N/A,#N/A,FALSE,"단축1";#N/A,#N/A,FALSE,"단축2";#N/A,#N/A,FALSE,"단축3";#N/A,#N/A,FALSE,"장축";#N/A,#N/A,FALSE,"4WD"}</definedName>
    <definedName name="가로" hidden="1">{#N/A,#N/A,FALSE,"단축1";#N/A,#N/A,FALSE,"단축2";#N/A,#N/A,FALSE,"단축3";#N/A,#N/A,FALSE,"장축";#N/A,#N/A,FALSE,"4WD"}</definedName>
    <definedName name="강" localSheetId="6" hidden="1">{#N/A,#N/A,FALSE,"단축1";#N/A,#N/A,FALSE,"단축2";#N/A,#N/A,FALSE,"단축3";#N/A,#N/A,FALSE,"장축";#N/A,#N/A,FALSE,"4WD"}</definedName>
    <definedName name="강" localSheetId="2" hidden="1">{#N/A,#N/A,FALSE,"단축1";#N/A,#N/A,FALSE,"단축2";#N/A,#N/A,FALSE,"단축3";#N/A,#N/A,FALSE,"장축";#N/A,#N/A,FALSE,"4WD"}</definedName>
    <definedName name="강" localSheetId="1" hidden="1">{#N/A,#N/A,FALSE,"단축1";#N/A,#N/A,FALSE,"단축2";#N/A,#N/A,FALSE,"단축3";#N/A,#N/A,FALSE,"장축";#N/A,#N/A,FALSE,"4WD"}</definedName>
    <definedName name="강" hidden="1">{#N/A,#N/A,FALSE,"단축1";#N/A,#N/A,FALSE,"단축2";#N/A,#N/A,FALSE,"단축3";#N/A,#N/A,FALSE,"장축";#N/A,#N/A,FALSE,"4WD"}</definedName>
    <definedName name="강강농" localSheetId="6" hidden="1">{#N/A,#N/A,FALSE,"단축1";#N/A,#N/A,FALSE,"단축2";#N/A,#N/A,FALSE,"단축3";#N/A,#N/A,FALSE,"장축";#N/A,#N/A,FALSE,"4WD"}</definedName>
    <definedName name="강강농" localSheetId="2" hidden="1">{#N/A,#N/A,FALSE,"단축1";#N/A,#N/A,FALSE,"단축2";#N/A,#N/A,FALSE,"단축3";#N/A,#N/A,FALSE,"장축";#N/A,#N/A,FALSE,"4WD"}</definedName>
    <definedName name="강강농" localSheetId="1" hidden="1">{#N/A,#N/A,FALSE,"단축1";#N/A,#N/A,FALSE,"단축2";#N/A,#N/A,FALSE,"단축3";#N/A,#N/A,FALSE,"장축";#N/A,#N/A,FALSE,"4WD"}</definedName>
    <definedName name="강강농" hidden="1">{#N/A,#N/A,FALSE,"단축1";#N/A,#N/A,FALSE,"단축2";#N/A,#N/A,FALSE,"단축3";#N/A,#N/A,FALSE,"장축";#N/A,#N/A,FALSE,"4WD"}</definedName>
    <definedName name="개발시험종합" hidden="1">#REF!</definedName>
    <definedName name="개발일정" localSheetId="6" hidden="1">{#N/A,#N/A,FALSE,"신규dep";#N/A,#N/A,FALSE,"신규dep-금형상각후";#N/A,#N/A,FALSE,"신규dep-연구비상각후";#N/A,#N/A,FALSE,"신규dep-기계,공구상각후"}</definedName>
    <definedName name="개발일정" localSheetId="2" hidden="1">{#N/A,#N/A,FALSE,"신규dep";#N/A,#N/A,FALSE,"신규dep-금형상각후";#N/A,#N/A,FALSE,"신규dep-연구비상각후";#N/A,#N/A,FALSE,"신규dep-기계,공구상각후"}</definedName>
    <definedName name="개발일정" localSheetId="1" hidden="1">{#N/A,#N/A,FALSE,"신규dep";#N/A,#N/A,FALSE,"신규dep-금형상각후";#N/A,#N/A,FALSE,"신규dep-연구비상각후";#N/A,#N/A,FALSE,"신규dep-기계,공구상각후"}</definedName>
    <definedName name="개발일정" hidden="1">{#N/A,#N/A,FALSE,"신규dep";#N/A,#N/A,FALSE,"신규dep-금형상각후";#N/A,#N/A,FALSE,"신규dep-연구비상각후";#N/A,#N/A,FALSE,"신규dep-기계,공구상각후"}</definedName>
    <definedName name="개발일정표" localSheetId="1">#REF!</definedName>
    <definedName name="개발일정표">#REF!</definedName>
    <definedName name="개선과장1" localSheetId="6" hidden="1">{#N/A,#N/A,FALSE,"단축1";#N/A,#N/A,FALSE,"단축2";#N/A,#N/A,FALSE,"단축3";#N/A,#N/A,FALSE,"장축";#N/A,#N/A,FALSE,"4WD"}</definedName>
    <definedName name="개선과장1" localSheetId="2" hidden="1">{#N/A,#N/A,FALSE,"단축1";#N/A,#N/A,FALSE,"단축2";#N/A,#N/A,FALSE,"단축3";#N/A,#N/A,FALSE,"장축";#N/A,#N/A,FALSE,"4WD"}</definedName>
    <definedName name="개선과장1" localSheetId="1" hidden="1">{#N/A,#N/A,FALSE,"단축1";#N/A,#N/A,FALSE,"단축2";#N/A,#N/A,FALSE,"단축3";#N/A,#N/A,FALSE,"장축";#N/A,#N/A,FALSE,"4WD"}</definedName>
    <definedName name="개선과장1" hidden="1">{#N/A,#N/A,FALSE,"단축1";#N/A,#N/A,FALSE,"단축2";#N/A,#N/A,FALSE,"단축3";#N/A,#N/A,FALSE,"장축";#N/A,#N/A,FALSE,"4WD"}</definedName>
    <definedName name="개선과정" localSheetId="6" hidden="1">{#N/A,#N/A,FALSE,"단축1";#N/A,#N/A,FALSE,"단축2";#N/A,#N/A,FALSE,"단축3";#N/A,#N/A,FALSE,"장축";#N/A,#N/A,FALSE,"4WD"}</definedName>
    <definedName name="개선과정" localSheetId="5" hidden="1">{#N/A,#N/A,FALSE,"단축1";#N/A,#N/A,FALSE,"단축2";#N/A,#N/A,FALSE,"단축3";#N/A,#N/A,FALSE,"장축";#N/A,#N/A,FALSE,"4WD"}</definedName>
    <definedName name="개선과정" localSheetId="2" hidden="1">{#N/A,#N/A,FALSE,"단축1";#N/A,#N/A,FALSE,"단축2";#N/A,#N/A,FALSE,"단축3";#N/A,#N/A,FALSE,"장축";#N/A,#N/A,FALSE,"4WD"}</definedName>
    <definedName name="개선과정" localSheetId="1" hidden="1">{#N/A,#N/A,FALSE,"단축1";#N/A,#N/A,FALSE,"단축2";#N/A,#N/A,FALSE,"단축3";#N/A,#N/A,FALSE,"장축";#N/A,#N/A,FALSE,"4WD"}</definedName>
    <definedName name="개선과정" localSheetId="3" hidden="1">{#N/A,#N/A,FALSE,"단축1";#N/A,#N/A,FALSE,"단축2";#N/A,#N/A,FALSE,"단축3";#N/A,#N/A,FALSE,"장축";#N/A,#N/A,FALSE,"4WD"}</definedName>
    <definedName name="개선과정" localSheetId="4" hidden="1">{#N/A,#N/A,FALSE,"단축1";#N/A,#N/A,FALSE,"단축2";#N/A,#N/A,FALSE,"단축3";#N/A,#N/A,FALSE,"장축";#N/A,#N/A,FALSE,"4WD"}</definedName>
    <definedName name="개선과정" hidden="1">{#N/A,#N/A,FALSE,"단축1";#N/A,#N/A,FALSE,"단축2";#N/A,#N/A,FALSE,"단축3";#N/A,#N/A,FALSE,"장축";#N/A,#N/A,FALSE,"4WD"}</definedName>
    <definedName name="개선내용" localSheetId="6" hidden="1">{#N/A,#N/A,TRUE,"Y생산";#N/A,#N/A,TRUE,"Y판매";#N/A,#N/A,TRUE,"Y총물량";#N/A,#N/A,TRUE,"Y능력";#N/A,#N/A,TRUE,"YKD"}</definedName>
    <definedName name="개선내용" localSheetId="2" hidden="1">{#N/A,#N/A,TRUE,"Y생산";#N/A,#N/A,TRUE,"Y판매";#N/A,#N/A,TRUE,"Y총물량";#N/A,#N/A,TRUE,"Y능력";#N/A,#N/A,TRUE,"YKD"}</definedName>
    <definedName name="개선내용" localSheetId="1" hidden="1">{#N/A,#N/A,TRUE,"Y생산";#N/A,#N/A,TRUE,"Y판매";#N/A,#N/A,TRUE,"Y총물량";#N/A,#N/A,TRUE,"Y능력";#N/A,#N/A,TRUE,"YKD"}</definedName>
    <definedName name="개선내용" hidden="1">{#N/A,#N/A,TRUE,"Y생산";#N/A,#N/A,TRUE,"Y판매";#N/A,#N/A,TRUE,"Y총물량";#N/A,#N/A,TRUE,"Y능력";#N/A,#N/A,TRUE,"YKD"}</definedName>
    <definedName name="개선사례">#N/A</definedName>
    <definedName name="개선실적" localSheetId="6" hidden="1">{#N/A,#N/A,TRUE,"Y생산";#N/A,#N/A,TRUE,"Y판매";#N/A,#N/A,TRUE,"Y총물량";#N/A,#N/A,TRUE,"Y능력";#N/A,#N/A,TRUE,"YKD"}</definedName>
    <definedName name="개선실적" localSheetId="2" hidden="1">{#N/A,#N/A,TRUE,"Y생산";#N/A,#N/A,TRUE,"Y판매";#N/A,#N/A,TRUE,"Y총물량";#N/A,#N/A,TRUE,"Y능력";#N/A,#N/A,TRUE,"YKD"}</definedName>
    <definedName name="개선실적" localSheetId="1" hidden="1">{#N/A,#N/A,TRUE,"Y생산";#N/A,#N/A,TRUE,"Y판매";#N/A,#N/A,TRUE,"Y총물량";#N/A,#N/A,TRUE,"Y능력";#N/A,#N/A,TRUE,"YKD"}</definedName>
    <definedName name="개선실적" hidden="1">{#N/A,#N/A,TRUE,"Y생산";#N/A,#N/A,TRUE,"Y판매";#N/A,#N/A,TRUE,"Y총물량";#N/A,#N/A,TRUE,"Y능력";#N/A,#N/A,TRUE,"YKD"}</definedName>
    <definedName name="걍" localSheetId="6" hidden="1">{#N/A,#N/A,FALSE,"단축1";#N/A,#N/A,FALSE,"단축2";#N/A,#N/A,FALSE,"단축3";#N/A,#N/A,FALSE,"장축";#N/A,#N/A,FALSE,"4WD"}</definedName>
    <definedName name="걍" localSheetId="2" hidden="1">{#N/A,#N/A,FALSE,"단축1";#N/A,#N/A,FALSE,"단축2";#N/A,#N/A,FALSE,"단축3";#N/A,#N/A,FALSE,"장축";#N/A,#N/A,FALSE,"4WD"}</definedName>
    <definedName name="걍" localSheetId="1" hidden="1">{#N/A,#N/A,FALSE,"단축1";#N/A,#N/A,FALSE,"단축2";#N/A,#N/A,FALSE,"단축3";#N/A,#N/A,FALSE,"장축";#N/A,#N/A,FALSE,"4WD"}</definedName>
    <definedName name="걍" hidden="1">{#N/A,#N/A,FALSE,"단축1";#N/A,#N/A,FALSE,"단축2";#N/A,#N/A,FALSE,"단축3";#N/A,#N/A,FALSE,"장축";#N/A,#N/A,FALSE,"4WD"}</definedName>
    <definedName name="건물상각년수">#N/A</definedName>
    <definedName name="경비계">#REF!</definedName>
    <definedName name="경영CODE" localSheetId="2">#REF!,#REF!</definedName>
    <definedName name="경영CODE" localSheetId="1">#REF!,#REF!</definedName>
    <definedName name="경영CODE">#REF!,#REF!</definedName>
    <definedName name="경영계획" localSheetId="2">#REF!</definedName>
    <definedName name="경영계획" localSheetId="1">#REF!</definedName>
    <definedName name="경영계획">#REF!</definedName>
    <definedName name="경차" localSheetId="6" hidden="1">{#N/A,#N/A,TRUE,"Y생산";#N/A,#N/A,TRUE,"Y판매";#N/A,#N/A,TRUE,"Y총물량";#N/A,#N/A,TRUE,"Y능력";#N/A,#N/A,TRUE,"YKD"}</definedName>
    <definedName name="경차" localSheetId="2" hidden="1">{#N/A,#N/A,TRUE,"Y생산";#N/A,#N/A,TRUE,"Y판매";#N/A,#N/A,TRUE,"Y총물량";#N/A,#N/A,TRUE,"Y능력";#N/A,#N/A,TRUE,"YKD"}</definedName>
    <definedName name="경차" localSheetId="1" hidden="1">{#N/A,#N/A,TRUE,"Y생산";#N/A,#N/A,TRUE,"Y판매";#N/A,#N/A,TRUE,"Y총물량";#N/A,#N/A,TRUE,"Y능력";#N/A,#N/A,TRUE,"YKD"}</definedName>
    <definedName name="경차" hidden="1">{#N/A,#N/A,TRUE,"Y생산";#N/A,#N/A,TRUE,"Y판매";#N/A,#N/A,TRUE,"Y총물량";#N/A,#N/A,TRUE,"Y능력";#N/A,#N/A,TRUE,"YKD"}</definedName>
    <definedName name="경합금2과운연계획" localSheetId="6" hidden="1">{#N/A,#N/A,TRUE,"Y생산";#N/A,#N/A,TRUE,"Y판매";#N/A,#N/A,TRUE,"Y총물량";#N/A,#N/A,TRUE,"Y능력";#N/A,#N/A,TRUE,"YKD"}</definedName>
    <definedName name="경합금2과운연계획" localSheetId="2" hidden="1">{#N/A,#N/A,TRUE,"Y생산";#N/A,#N/A,TRUE,"Y판매";#N/A,#N/A,TRUE,"Y총물량";#N/A,#N/A,TRUE,"Y능력";#N/A,#N/A,TRUE,"YKD"}</definedName>
    <definedName name="경합금2과운연계획" localSheetId="1" hidden="1">{#N/A,#N/A,TRUE,"Y생산";#N/A,#N/A,TRUE,"Y판매";#N/A,#N/A,TRUE,"Y총물량";#N/A,#N/A,TRUE,"Y능력";#N/A,#N/A,TRUE,"YKD"}</definedName>
    <definedName name="경합금2과운연계획" hidden="1">{#N/A,#N/A,TRUE,"Y생산";#N/A,#N/A,TRUE,"Y판매";#N/A,#N/A,TRUE,"Y총물량";#N/A,#N/A,TRUE,"Y능력";#N/A,#N/A,TRUE,"YKD"}</definedName>
    <definedName name="계" localSheetId="2">#REF!</definedName>
    <definedName name="계" localSheetId="1">#REF!</definedName>
    <definedName name="계">#REF!</definedName>
    <definedName name="계상산" localSheetId="2">#REF!</definedName>
    <definedName name="계상산" localSheetId="1">#REF!</definedName>
    <definedName name="계상산">#REF!</definedName>
    <definedName name="계승산" localSheetId="1">#REF!</definedName>
    <definedName name="계승산">#REF!</definedName>
    <definedName name="계약91" localSheetId="1">#REF!</definedName>
    <definedName name="계약91">#REF!</definedName>
    <definedName name="계전산" localSheetId="1">#REF!</definedName>
    <definedName name="계전산">#REF!</definedName>
    <definedName name="계획" localSheetId="6" hidden="1">{#N/A,#N/A,FALSE,"종합";#N/A,#N/A,FALSE,"계획1";#N/A,#N/A,FALSE,"계획2";#N/A,#N/A,FALSE,"관리";#N/A,#N/A,FALSE,"시간";#N/A,#N/A,FALSE,"세부";#N/A,#N/A,FALSE,"산출";#N/A,#N/A,FALSE,"근거1";#N/A,#N/A,FALSE,"근거2";#N/A,#N/A,FALSE,"일정"}</definedName>
    <definedName name="계획" localSheetId="5" hidden="1">{#N/A,#N/A,FALSE,"종합";#N/A,#N/A,FALSE,"계획1";#N/A,#N/A,FALSE,"계획2";#N/A,#N/A,FALSE,"관리";#N/A,#N/A,FALSE,"시간";#N/A,#N/A,FALSE,"세부";#N/A,#N/A,FALSE,"산출";#N/A,#N/A,FALSE,"근거1";#N/A,#N/A,FALSE,"근거2";#N/A,#N/A,FALSE,"일정"}</definedName>
    <definedName name="계획" localSheetId="2" hidden="1">{#N/A,#N/A,FALSE,"종합";#N/A,#N/A,FALSE,"계획1";#N/A,#N/A,FALSE,"계획2";#N/A,#N/A,FALSE,"관리";#N/A,#N/A,FALSE,"시간";#N/A,#N/A,FALSE,"세부";#N/A,#N/A,FALSE,"산출";#N/A,#N/A,FALSE,"근거1";#N/A,#N/A,FALSE,"근거2";#N/A,#N/A,FALSE,"일정"}</definedName>
    <definedName name="계획" localSheetId="1" hidden="1">{#N/A,#N/A,FALSE,"종합";#N/A,#N/A,FALSE,"계획1";#N/A,#N/A,FALSE,"계획2";#N/A,#N/A,FALSE,"관리";#N/A,#N/A,FALSE,"시간";#N/A,#N/A,FALSE,"세부";#N/A,#N/A,FALSE,"산출";#N/A,#N/A,FALSE,"근거1";#N/A,#N/A,FALSE,"근거2";#N/A,#N/A,FALSE,"일정"}</definedName>
    <definedName name="계획" localSheetId="3" hidden="1">{#N/A,#N/A,FALSE,"종합";#N/A,#N/A,FALSE,"계획1";#N/A,#N/A,FALSE,"계획2";#N/A,#N/A,FALSE,"관리";#N/A,#N/A,FALSE,"시간";#N/A,#N/A,FALSE,"세부";#N/A,#N/A,FALSE,"산출";#N/A,#N/A,FALSE,"근거1";#N/A,#N/A,FALSE,"근거2";#N/A,#N/A,FALSE,"일정"}</definedName>
    <definedName name="계획" localSheetId="4" hidden="1">{#N/A,#N/A,FALSE,"종합";#N/A,#N/A,FALSE,"계획1";#N/A,#N/A,FALSE,"계획2";#N/A,#N/A,FALSE,"관리";#N/A,#N/A,FALSE,"시간";#N/A,#N/A,FALSE,"세부";#N/A,#N/A,FALSE,"산출";#N/A,#N/A,FALSE,"근거1";#N/A,#N/A,FALSE,"근거2";#N/A,#N/A,FALSE,"일정"}</definedName>
    <definedName name="계획" hidden="1">{#N/A,#N/A,FALSE,"종합";#N/A,#N/A,FALSE,"계획1";#N/A,#N/A,FALSE,"계획2";#N/A,#N/A,FALSE,"관리";#N/A,#N/A,FALSE,"시간";#N/A,#N/A,FALSE,"세부";#N/A,#N/A,FALSE,"산출";#N/A,#N/A,FALSE,"근거1";#N/A,#N/A,FALSE,"근거2";#N/A,#N/A,FALSE,"일정"}</definedName>
    <definedName name="계획.1" localSheetId="6"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계획1" localSheetId="6" hidden="1">{#N/A,#N/A,FALSE,"단축1";#N/A,#N/A,FALSE,"단축2";#N/A,#N/A,FALSE,"단축3";#N/A,#N/A,FALSE,"장축";#N/A,#N/A,FALSE,"4WD"}</definedName>
    <definedName name="계획1" localSheetId="2"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고무">#N/A</definedName>
    <definedName name="공성환" localSheetId="6" hidden="1">{#N/A,#N/A,FALSE,"단축1";#N/A,#N/A,FALSE,"단축2";#N/A,#N/A,FALSE,"단축3";#N/A,#N/A,FALSE,"장축";#N/A,#N/A,FALSE,"4WD"}</definedName>
    <definedName name="공성환" localSheetId="2" hidden="1">{#N/A,#N/A,FALSE,"단축1";#N/A,#N/A,FALSE,"단축2";#N/A,#N/A,FALSE,"단축3";#N/A,#N/A,FALSE,"장축";#N/A,#N/A,FALSE,"4WD"}</definedName>
    <definedName name="공성환" localSheetId="1" hidden="1">{#N/A,#N/A,FALSE,"단축1";#N/A,#N/A,FALSE,"단축2";#N/A,#N/A,FALSE,"단축3";#N/A,#N/A,FALSE,"장축";#N/A,#N/A,FALSE,"4WD"}</definedName>
    <definedName name="공성환" hidden="1">{#N/A,#N/A,FALSE,"단축1";#N/A,#N/A,FALSE,"단축2";#N/A,#N/A,FALSE,"단축3";#N/A,#N/A,FALSE,"장축";#N/A,#N/A,FALSE,"4WD"}</definedName>
    <definedName name="공정1">#REF!</definedName>
    <definedName name="공정10" localSheetId="1">#REF!</definedName>
    <definedName name="공정10">#REF!</definedName>
    <definedName name="공정11" localSheetId="1">#REF!</definedName>
    <definedName name="공정11">#REF!</definedName>
    <definedName name="공정2" localSheetId="1">#REF!</definedName>
    <definedName name="공정2">#REF!</definedName>
    <definedName name="공정3" localSheetId="1">#REF!</definedName>
    <definedName name="공정3">#REF!</definedName>
    <definedName name="공정4" localSheetId="1">#REF!</definedName>
    <definedName name="공정4">#REF!</definedName>
    <definedName name="공정5" localSheetId="1">#REF!</definedName>
    <definedName name="공정5">#REF!</definedName>
    <definedName name="공정6" localSheetId="1">#REF!</definedName>
    <definedName name="공정6">#REF!</definedName>
    <definedName name="공정7" localSheetId="1">#REF!</definedName>
    <definedName name="공정7">#REF!</definedName>
    <definedName name="공정8" localSheetId="1">#REF!</definedName>
    <definedName name="공정8">#REF!</definedName>
    <definedName name="공정9" localSheetId="1">#REF!</definedName>
    <definedName name="공정9">#REF!</definedName>
    <definedName name="공정TABLE" localSheetId="1">#REF!</definedName>
    <definedName name="공정TABLE">#REF!</definedName>
    <definedName name="공정계획" localSheetId="6" hidden="1">{#N/A,#N/A,FALSE,"단축1";#N/A,#N/A,FALSE,"단축2";#N/A,#N/A,FALSE,"단축3";#N/A,#N/A,FALSE,"장축";#N/A,#N/A,FALSE,"4WD"}</definedName>
    <definedName name="공정계획" localSheetId="2" hidden="1">{#N/A,#N/A,FALSE,"단축1";#N/A,#N/A,FALSE,"단축2";#N/A,#N/A,FALSE,"단축3";#N/A,#N/A,FALSE,"장축";#N/A,#N/A,FALSE,"4WD"}</definedName>
    <definedName name="공정계획" localSheetId="1" hidden="1">{#N/A,#N/A,FALSE,"단축1";#N/A,#N/A,FALSE,"단축2";#N/A,#N/A,FALSE,"단축3";#N/A,#N/A,FALSE,"장축";#N/A,#N/A,FALSE,"4WD"}</definedName>
    <definedName name="공정계획" hidden="1">{#N/A,#N/A,FALSE,"단축1";#N/A,#N/A,FALSE,"단축2";#N/A,#N/A,FALSE,"단축3";#N/A,#N/A,FALSE,"장축";#N/A,#N/A,FALSE,"4WD"}</definedName>
    <definedName name="구list">#N/A</definedName>
    <definedName name="구분" localSheetId="1">#REF!</definedName>
    <definedName name="구분">#REF!</definedName>
    <definedName name="그것" localSheetId="1">#REF!</definedName>
    <definedName name="그것">#REF!</definedName>
    <definedName name="금월" localSheetId="6" hidden="1">{#N/A,#N/A,TRUE,"Y생산";#N/A,#N/A,TRUE,"Y판매";#N/A,#N/A,TRUE,"Y총물량";#N/A,#N/A,TRUE,"Y능력";#N/A,#N/A,TRUE,"YKD"}</definedName>
    <definedName name="금월" localSheetId="2" hidden="1">{#N/A,#N/A,TRUE,"Y생산";#N/A,#N/A,TRUE,"Y판매";#N/A,#N/A,TRUE,"Y총물량";#N/A,#N/A,TRUE,"Y능력";#N/A,#N/A,TRUE,"YKD"}</definedName>
    <definedName name="금월" localSheetId="1" hidden="1">{#N/A,#N/A,TRUE,"Y생산";#N/A,#N/A,TRUE,"Y판매";#N/A,#N/A,TRUE,"Y총물량";#N/A,#N/A,TRUE,"Y능력";#N/A,#N/A,TRUE,"YKD"}</definedName>
    <definedName name="금월" hidden="1">{#N/A,#N/A,TRUE,"Y생산";#N/A,#N/A,TRUE,"Y판매";#N/A,#N/A,TRUE,"Y총물량";#N/A,#N/A,TRUE,"Y능력";#N/A,#N/A,TRUE,"YKD"}</definedName>
    <definedName name="금형비" localSheetId="1">#REF!</definedName>
    <definedName name="금형비">#REF!</definedName>
    <definedName name="금형상각기준" localSheetId="1">#REF!</definedName>
    <definedName name="금형상각기준">#REF!</definedName>
    <definedName name="기" localSheetId="1">#REF!</definedName>
    <definedName name="기">#REF!</definedName>
    <definedName name="기계상각년수">#N/A</definedName>
    <definedName name="기아">#N/A</definedName>
    <definedName name="기안3" localSheetId="1">#REF!</definedName>
    <definedName name="기안3">#REF!</definedName>
    <definedName name="기안갑" localSheetId="1">#REF!</definedName>
    <definedName name="기안갑">#REF!</definedName>
    <definedName name="기안서" localSheetId="1">#REF!</definedName>
    <definedName name="기안서">#REF!</definedName>
    <definedName name="기안용지" localSheetId="1">#REF!</definedName>
    <definedName name="기안용지">#REF!</definedName>
    <definedName name="기안을" localSheetId="1">#REF!</definedName>
    <definedName name="기안을">#REF!</definedName>
    <definedName name="기안을지" localSheetId="1">#REF!</definedName>
    <definedName name="기안을지">#REF!</definedName>
    <definedName name="기준월" localSheetId="1">#REF!</definedName>
    <definedName name="기준월">#REF!</definedName>
    <definedName name="기타" localSheetId="1">#REF!</definedName>
    <definedName name="기타">#REF!</definedName>
    <definedName name="길이" localSheetId="1">#REF!</definedName>
    <definedName name="길이">#REF!</definedName>
    <definedName name="김석빈" localSheetId="6" hidden="1">{#N/A,#N/A,FALSE,"단축1";#N/A,#N/A,FALSE,"단축2";#N/A,#N/A,FALSE,"단축3";#N/A,#N/A,FALSE,"장축";#N/A,#N/A,FALSE,"4WD"}</definedName>
    <definedName name="김석빈" localSheetId="2" hidden="1">{#N/A,#N/A,FALSE,"단축1";#N/A,#N/A,FALSE,"단축2";#N/A,#N/A,FALSE,"단축3";#N/A,#N/A,FALSE,"장축";#N/A,#N/A,FALSE,"4WD"}</definedName>
    <definedName name="김석빈" localSheetId="1" hidden="1">{#N/A,#N/A,FALSE,"단축1";#N/A,#N/A,FALSE,"단축2";#N/A,#N/A,FALSE,"단축3";#N/A,#N/A,FALSE,"장축";#N/A,#N/A,FALSE,"4WD"}</definedName>
    <definedName name="김석빈" hidden="1">{#N/A,#N/A,FALSE,"단축1";#N/A,#N/A,FALSE,"단축2";#N/A,#N/A,FALSE,"단축3";#N/A,#N/A,FALSE,"장축";#N/A,#N/A,FALSE,"4WD"}</definedName>
    <definedName name="김영준" localSheetId="1">#REF!</definedName>
    <definedName name="김영준">#REF!</definedName>
    <definedName name="ㄴ" localSheetId="6" hidden="1">{#N/A,#N/A,FALSE,"기초2"}</definedName>
    <definedName name="ㄴ" localSheetId="0" hidden="1">{#N/A,#N/A,FALSE,"강교";#N/A,#N/A,FALSE,"한전";#N/A,#N/A,FALSE,"중방";#N/A,#N/A,FALSE,"회소"}</definedName>
    <definedName name="ㄴ" localSheetId="5" hidden="1">{#N/A,#N/A,FALSE,"기초2"}</definedName>
    <definedName name="ㄴ" localSheetId="2" hidden="1">{#N/A,#N/A,FALSE,"강교";#N/A,#N/A,FALSE,"한전";#N/A,#N/A,FALSE,"중방";#N/A,#N/A,FALSE,"회소"}</definedName>
    <definedName name="ㄴ" localSheetId="1" hidden="1">{#N/A,#N/A,FALSE,"강교";#N/A,#N/A,FALSE,"한전";#N/A,#N/A,FALSE,"중방";#N/A,#N/A,FALSE,"회소"}</definedName>
    <definedName name="ㄴ" localSheetId="3" hidden="1">{#N/A,#N/A,FALSE,"강교";#N/A,#N/A,FALSE,"한전";#N/A,#N/A,FALSE,"중방";#N/A,#N/A,FALSE,"회소"}</definedName>
    <definedName name="ㄴ" localSheetId="4" hidden="1">{#N/A,#N/A,FALSE,"기초2"}</definedName>
    <definedName name="ㄴ" hidden="1">{#N/A,#N/A,FALSE,"강교";#N/A,#N/A,FALSE,"한전";#N/A,#N/A,FALSE,"중방";#N/A,#N/A,FALSE,"회소"}</definedName>
    <definedName name="ㄴㄴ">#REF!</definedName>
    <definedName name="ㄴㄴㄴ">#N/A</definedName>
    <definedName name="ㄴㄴㄴㄴㄴ" localSheetId="6" hidden="1">{#N/A,#N/A,FALSE,"단축1";#N/A,#N/A,FALSE,"단축2";#N/A,#N/A,FALSE,"단축3";#N/A,#N/A,FALSE,"장축";#N/A,#N/A,FALSE,"4WD"}</definedName>
    <definedName name="ㄴㄴㄴㄴㄴ" localSheetId="2" hidden="1">{#N/A,#N/A,FALSE,"단축1";#N/A,#N/A,FALSE,"단축2";#N/A,#N/A,FALSE,"단축3";#N/A,#N/A,FALSE,"장축";#N/A,#N/A,FALSE,"4WD"}</definedName>
    <definedName name="ㄴㄴㄴㄴㄴ" localSheetId="1" hidden="1">{#N/A,#N/A,FALSE,"단축1";#N/A,#N/A,FALSE,"단축2";#N/A,#N/A,FALSE,"단축3";#N/A,#N/A,FALSE,"장축";#N/A,#N/A,FALSE,"4WD"}</definedName>
    <definedName name="ㄴㄴㄴㄴㄴ" hidden="1">{#N/A,#N/A,FALSE,"단축1";#N/A,#N/A,FALSE,"단축2";#N/A,#N/A,FALSE,"단축3";#N/A,#N/A,FALSE,"장축";#N/A,#N/A,FALSE,"4WD"}</definedName>
    <definedName name="ㄴㄴㅁ" localSheetId="5" hidden="1">#REF!</definedName>
    <definedName name="ㄴㄴㅁ" localSheetId="2" hidden="1">#REF!</definedName>
    <definedName name="ㄴㄴㅁ" localSheetId="1" hidden="1">#REF!</definedName>
    <definedName name="ㄴㄴㅁ" localSheetId="4" hidden="1">#REF!</definedName>
    <definedName name="ㄴㄴㅁ" hidden="1">#REF!</definedName>
    <definedName name="ㄴㄹㄹ" localSheetId="6" hidden="1">{#N/A,#N/A,FALSE,"인원";#N/A,#N/A,FALSE,"비용2";#N/A,#N/A,FALSE,"비용1";#N/A,#N/A,FALSE,"비용";#N/A,#N/A,FALSE,"보증2";#N/A,#N/A,FALSE,"보증1";#N/A,#N/A,FALSE,"보증";#N/A,#N/A,FALSE,"손익1";#N/A,#N/A,FALSE,"손익";#N/A,#N/A,FALSE,"부서별매출";#N/A,#N/A,FALSE,"매출"}</definedName>
    <definedName name="ㄴㄹㄹ" localSheetId="5" hidden="1">{#N/A,#N/A,FALSE,"인원";#N/A,#N/A,FALSE,"비용2";#N/A,#N/A,FALSE,"비용1";#N/A,#N/A,FALSE,"비용";#N/A,#N/A,FALSE,"보증2";#N/A,#N/A,FALSE,"보증1";#N/A,#N/A,FALSE,"보증";#N/A,#N/A,FALSE,"손익1";#N/A,#N/A,FALSE,"손익";#N/A,#N/A,FALSE,"부서별매출";#N/A,#N/A,FALSE,"매출"}</definedName>
    <definedName name="ㄴㄹㄹ" localSheetId="2" hidden="1">{#N/A,#N/A,FALSE,"인원";#N/A,#N/A,FALSE,"비용2";#N/A,#N/A,FALSE,"비용1";#N/A,#N/A,FALSE,"비용";#N/A,#N/A,FALSE,"보증2";#N/A,#N/A,FALSE,"보증1";#N/A,#N/A,FALSE,"보증";#N/A,#N/A,FALSE,"손익1";#N/A,#N/A,FALSE,"손익";#N/A,#N/A,FALSE,"부서별매출";#N/A,#N/A,FALSE,"매출"}</definedName>
    <definedName name="ㄴㄹㄹ" localSheetId="1" hidden="1">{#N/A,#N/A,FALSE,"인원";#N/A,#N/A,FALSE,"비용2";#N/A,#N/A,FALSE,"비용1";#N/A,#N/A,FALSE,"비용";#N/A,#N/A,FALSE,"보증2";#N/A,#N/A,FALSE,"보증1";#N/A,#N/A,FALSE,"보증";#N/A,#N/A,FALSE,"손익1";#N/A,#N/A,FALSE,"손익";#N/A,#N/A,FALSE,"부서별매출";#N/A,#N/A,FALSE,"매출"}</definedName>
    <definedName name="ㄴㄹㄹ" localSheetId="3" hidden="1">{#N/A,#N/A,FALSE,"인원";#N/A,#N/A,FALSE,"비용2";#N/A,#N/A,FALSE,"비용1";#N/A,#N/A,FALSE,"비용";#N/A,#N/A,FALSE,"보증2";#N/A,#N/A,FALSE,"보증1";#N/A,#N/A,FALSE,"보증";#N/A,#N/A,FALSE,"손익1";#N/A,#N/A,FALSE,"손익";#N/A,#N/A,FALSE,"부서별매출";#N/A,#N/A,FALSE,"매출"}</definedName>
    <definedName name="ㄴㄹㄹ" localSheetId="4" hidden="1">{#N/A,#N/A,FALSE,"인원";#N/A,#N/A,FALSE,"비용2";#N/A,#N/A,FALSE,"비용1";#N/A,#N/A,FALSE,"비용";#N/A,#N/A,FALSE,"보증2";#N/A,#N/A,FALSE,"보증1";#N/A,#N/A,FALSE,"보증";#N/A,#N/A,FALSE,"손익1";#N/A,#N/A,FALSE,"손익";#N/A,#N/A,FALSE,"부서별매출";#N/A,#N/A,FALSE,"매출"}</definedName>
    <definedName name="ㄴㄹㄹ" hidden="1">{#N/A,#N/A,FALSE,"인원";#N/A,#N/A,FALSE,"비용2";#N/A,#N/A,FALSE,"비용1";#N/A,#N/A,FALSE,"비용";#N/A,#N/A,FALSE,"보증2";#N/A,#N/A,FALSE,"보증1";#N/A,#N/A,FALSE,"보증";#N/A,#N/A,FALSE,"손익1";#N/A,#N/A,FALSE,"손익";#N/A,#N/A,FALSE,"부서별매출";#N/A,#N/A,FALSE,"매출"}</definedName>
    <definedName name="ㄴㅁㅇㅎㅇ롱로" hidden="1">#REF!</definedName>
    <definedName name="ㄴㅇ" localSheetId="6" hidden="1">{#N/A,#N/A,TRUE,"Y생산";#N/A,#N/A,TRUE,"Y판매";#N/A,#N/A,TRUE,"Y총물량";#N/A,#N/A,TRUE,"Y능력";#N/A,#N/A,TRUE,"YKD"}</definedName>
    <definedName name="ㄴㅇ" localSheetId="2" hidden="1">{#N/A,#N/A,TRUE,"Y생산";#N/A,#N/A,TRUE,"Y판매";#N/A,#N/A,TRUE,"Y총물량";#N/A,#N/A,TRUE,"Y능력";#N/A,#N/A,TRUE,"YKD"}</definedName>
    <definedName name="ㄴㅇ" localSheetId="1" hidden="1">{#N/A,#N/A,TRUE,"Y생산";#N/A,#N/A,TRUE,"Y판매";#N/A,#N/A,TRUE,"Y총물량";#N/A,#N/A,TRUE,"Y능력";#N/A,#N/A,TRUE,"YKD"}</definedName>
    <definedName name="ㄴㅇ" hidden="1">{#N/A,#N/A,TRUE,"Y생산";#N/A,#N/A,TRUE,"Y판매";#N/A,#N/A,TRUE,"Y총물량";#N/A,#N/A,TRUE,"Y능력";#N/A,#N/A,TRUE,"YKD"}</definedName>
    <definedName name="ㄴㅇㄴㅇㄴ" localSheetId="6" hidden="1">{#N/A,#N/A,FALSE,"단축1";#N/A,#N/A,FALSE,"단축2";#N/A,#N/A,FALSE,"단축3";#N/A,#N/A,FALSE,"장축";#N/A,#N/A,FALSE,"4WD"}</definedName>
    <definedName name="ㄴㅇㄴㅇㄴ" localSheetId="2" hidden="1">{#N/A,#N/A,FALSE,"단축1";#N/A,#N/A,FALSE,"단축2";#N/A,#N/A,FALSE,"단축3";#N/A,#N/A,FALSE,"장축";#N/A,#N/A,FALSE,"4WD"}</definedName>
    <definedName name="ㄴㅇㄴㅇㄴ" localSheetId="1" hidden="1">{#N/A,#N/A,FALSE,"단축1";#N/A,#N/A,FALSE,"단축2";#N/A,#N/A,FALSE,"단축3";#N/A,#N/A,FALSE,"장축";#N/A,#N/A,FALSE,"4WD"}</definedName>
    <definedName name="ㄴㅇㄴㅇㄴ" hidden="1">{#N/A,#N/A,FALSE,"단축1";#N/A,#N/A,FALSE,"단축2";#N/A,#N/A,FALSE,"단축3";#N/A,#N/A,FALSE,"장축";#N/A,#N/A,FALSE,"4WD"}</definedName>
    <definedName name="ㄴㅇㄴㅇㄴㅇ" localSheetId="6" hidden="1">{#N/A,#N/A,FALSE,"단축1";#N/A,#N/A,FALSE,"단축2";#N/A,#N/A,FALSE,"단축3";#N/A,#N/A,FALSE,"장축";#N/A,#N/A,FALSE,"4WD"}</definedName>
    <definedName name="ㄴㅇㄴㅇㄴㅇ" localSheetId="2" hidden="1">{#N/A,#N/A,FALSE,"단축1";#N/A,#N/A,FALSE,"단축2";#N/A,#N/A,FALSE,"단축3";#N/A,#N/A,FALSE,"장축";#N/A,#N/A,FALSE,"4WD"}</definedName>
    <definedName name="ㄴㅇㄴㅇㄴㅇ" localSheetId="1" hidden="1">{#N/A,#N/A,FALSE,"단축1";#N/A,#N/A,FALSE,"단축2";#N/A,#N/A,FALSE,"단축3";#N/A,#N/A,FALSE,"장축";#N/A,#N/A,FALSE,"4WD"}</definedName>
    <definedName name="ㄴㅇㄴㅇㄴㅇ" hidden="1">{#N/A,#N/A,FALSE,"단축1";#N/A,#N/A,FALSE,"단축2";#N/A,#N/A,FALSE,"단축3";#N/A,#N/A,FALSE,"장축";#N/A,#N/A,FALSE,"4WD"}</definedName>
    <definedName name="ㄴㅇㄹㄴㅇㄹ" localSheetId="6" hidden="1">{#N/A,#N/A,FALSE,"단축1";#N/A,#N/A,FALSE,"단축2";#N/A,#N/A,FALSE,"단축3";#N/A,#N/A,FALSE,"장축";#N/A,#N/A,FALSE,"4WD"}</definedName>
    <definedName name="ㄴㅇㄹㄴㅇㄹ" localSheetId="2" hidden="1">{#N/A,#N/A,FALSE,"단축1";#N/A,#N/A,FALSE,"단축2";#N/A,#N/A,FALSE,"단축3";#N/A,#N/A,FALSE,"장축";#N/A,#N/A,FALSE,"4WD"}</definedName>
    <definedName name="ㄴㅇㄹㄴㅇㄹ" localSheetId="1"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6" hidden="1">{#N/A,#N/A,FALSE,"신규dep";#N/A,#N/A,FALSE,"신규dep-금형상각후";#N/A,#N/A,FALSE,"신규dep-연구비상각후";#N/A,#N/A,FALSE,"신규dep-기계,공구상각후"}</definedName>
    <definedName name="ㄴㅇㄹㄴㅇㄹㄴㅇㄹ" localSheetId="2" hidden="1">{#N/A,#N/A,FALSE,"신규dep";#N/A,#N/A,FALSE,"신규dep-금형상각후";#N/A,#N/A,FALSE,"신규dep-연구비상각후";#N/A,#N/A,FALSE,"신규dep-기계,공구상각후"}</definedName>
    <definedName name="ㄴㅇㄹㄴㅇㄹㄴㅇㄹ" localSheetId="1"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ㄹㅁㄴㄹ"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 localSheetId="6" hidden="1">{#N/A,#N/A,FALSE,"단축1";#N/A,#N/A,FALSE,"단축2";#N/A,#N/A,FALSE,"단축3";#N/A,#N/A,FALSE,"장축";#N/A,#N/A,FALSE,"4WD"}</definedName>
    <definedName name="ㄴㅋ" localSheetId="2" hidden="1">{#N/A,#N/A,FALSE,"단축1";#N/A,#N/A,FALSE,"단축2";#N/A,#N/A,FALSE,"단축3";#N/A,#N/A,FALSE,"장축";#N/A,#N/A,FALSE,"4WD"}</definedName>
    <definedName name="ㄴㅋ" localSheetId="1" hidden="1">{#N/A,#N/A,FALSE,"단축1";#N/A,#N/A,FALSE,"단축2";#N/A,#N/A,FALSE,"단축3";#N/A,#N/A,FALSE,"장축";#N/A,#N/A,FALSE,"4WD"}</definedName>
    <definedName name="ㄴㅋ" hidden="1">{#N/A,#N/A,FALSE,"단축1";#N/A,#N/A,FALSE,"단축2";#N/A,#N/A,FALSE,"단축3";#N/A,#N/A,FALSE,"장축";#N/A,#N/A,FALSE,"4WD"}</definedName>
    <definedName name="나">#REF!</definedName>
    <definedName name="나현상">#N/A</definedName>
    <definedName name="난이도">#REF!</definedName>
    <definedName name="납품보고">#N/A</definedName>
    <definedName name="내장">#N/A</definedName>
    <definedName name="년간작업시간">#N/A</definedName>
    <definedName name="년도__실적추정은_건설이자_미포">#N/A</definedName>
    <definedName name="년말수정" localSheetId="6" hidden="1">{#N/A,#N/A,TRUE,"Y생산";#N/A,#N/A,TRUE,"Y판매";#N/A,#N/A,TRUE,"Y총물량";#N/A,#N/A,TRUE,"Y능력";#N/A,#N/A,TRUE,"YKD"}</definedName>
    <definedName name="년말수정" localSheetId="2" hidden="1">{#N/A,#N/A,TRUE,"Y생산";#N/A,#N/A,TRUE,"Y판매";#N/A,#N/A,TRUE,"Y총물량";#N/A,#N/A,TRUE,"Y능력";#N/A,#N/A,TRUE,"YKD"}</definedName>
    <definedName name="년말수정" localSheetId="1" hidden="1">{#N/A,#N/A,TRUE,"Y생산";#N/A,#N/A,TRUE,"Y판매";#N/A,#N/A,TRUE,"Y총물량";#N/A,#N/A,TRUE,"Y능력";#N/A,#N/A,TRUE,"YKD"}</definedName>
    <definedName name="년말수정" hidden="1">{#N/A,#N/A,TRUE,"Y생산";#N/A,#N/A,TRUE,"Y판매";#N/A,#N/A,TRUE,"Y총물량";#N/A,#N/A,TRUE,"Y능력";#N/A,#N/A,TRUE,"YKD"}</definedName>
    <definedName name="노무비계">#REF!</definedName>
    <definedName name="니" localSheetId="1">#REF!</definedName>
    <definedName name="니">#REF!</definedName>
    <definedName name="ㄷ" localSheetId="1">#REF!</definedName>
    <definedName name="ㄷ">#REF!</definedName>
    <definedName name="ㄷㄱ" localSheetId="6" hidden="1">{#N/A,#N/A,FALSE,"인원";#N/A,#N/A,FALSE,"비용2";#N/A,#N/A,FALSE,"비용1";#N/A,#N/A,FALSE,"비용";#N/A,#N/A,FALSE,"보증2";#N/A,#N/A,FALSE,"보증1";#N/A,#N/A,FALSE,"보증";#N/A,#N/A,FALSE,"손익1";#N/A,#N/A,FALSE,"손익";#N/A,#N/A,FALSE,"부서별매출";#N/A,#N/A,FALSE,"매출"}</definedName>
    <definedName name="ㄷㄱ" localSheetId="5" hidden="1">{#N/A,#N/A,FALSE,"인원";#N/A,#N/A,FALSE,"비용2";#N/A,#N/A,FALSE,"비용1";#N/A,#N/A,FALSE,"비용";#N/A,#N/A,FALSE,"보증2";#N/A,#N/A,FALSE,"보증1";#N/A,#N/A,FALSE,"보증";#N/A,#N/A,FALSE,"손익1";#N/A,#N/A,FALSE,"손익";#N/A,#N/A,FALSE,"부서별매출";#N/A,#N/A,FALSE,"매출"}</definedName>
    <definedName name="ㄷㄱ" localSheetId="2" hidden="1">{#N/A,#N/A,FALSE,"인원";#N/A,#N/A,FALSE,"비용2";#N/A,#N/A,FALSE,"비용1";#N/A,#N/A,FALSE,"비용";#N/A,#N/A,FALSE,"보증2";#N/A,#N/A,FALSE,"보증1";#N/A,#N/A,FALSE,"보증";#N/A,#N/A,FALSE,"손익1";#N/A,#N/A,FALSE,"손익";#N/A,#N/A,FALSE,"부서별매출";#N/A,#N/A,FALSE,"매출"}</definedName>
    <definedName name="ㄷㄱ" localSheetId="1" hidden="1">{#N/A,#N/A,FALSE,"인원";#N/A,#N/A,FALSE,"비용2";#N/A,#N/A,FALSE,"비용1";#N/A,#N/A,FALSE,"비용";#N/A,#N/A,FALSE,"보증2";#N/A,#N/A,FALSE,"보증1";#N/A,#N/A,FALSE,"보증";#N/A,#N/A,FALSE,"손익1";#N/A,#N/A,FALSE,"손익";#N/A,#N/A,FALSE,"부서별매출";#N/A,#N/A,FALSE,"매출"}</definedName>
    <definedName name="ㄷㄱ" localSheetId="3" hidden="1">{#N/A,#N/A,FALSE,"인원";#N/A,#N/A,FALSE,"비용2";#N/A,#N/A,FALSE,"비용1";#N/A,#N/A,FALSE,"비용";#N/A,#N/A,FALSE,"보증2";#N/A,#N/A,FALSE,"보증1";#N/A,#N/A,FALSE,"보증";#N/A,#N/A,FALSE,"손익1";#N/A,#N/A,FALSE,"손익";#N/A,#N/A,FALSE,"부서별매출";#N/A,#N/A,FALSE,"매출"}</definedName>
    <definedName name="ㄷㄱ" localSheetId="4" hidden="1">{#N/A,#N/A,FALSE,"인원";#N/A,#N/A,FALSE,"비용2";#N/A,#N/A,FALSE,"비용1";#N/A,#N/A,FALSE,"비용";#N/A,#N/A,FALSE,"보증2";#N/A,#N/A,FALSE,"보증1";#N/A,#N/A,FALSE,"보증";#N/A,#N/A,FALSE,"손익1";#N/A,#N/A,FALSE,"손익";#N/A,#N/A,FALSE,"부서별매출";#N/A,#N/A,FALSE,"매출"}</definedName>
    <definedName name="ㄷㄱ" hidden="1">{#N/A,#N/A,FALSE,"인원";#N/A,#N/A,FALSE,"비용2";#N/A,#N/A,FALSE,"비용1";#N/A,#N/A,FALSE,"비용";#N/A,#N/A,FALSE,"보증2";#N/A,#N/A,FALSE,"보증1";#N/A,#N/A,FALSE,"보증";#N/A,#N/A,FALSE,"손익1";#N/A,#N/A,FALSE,"손익";#N/A,#N/A,FALSE,"부서별매출";#N/A,#N/A,FALSE,"매출"}</definedName>
    <definedName name="ㄷㄷ" localSheetId="6" hidden="1">{#N/A,#N/A,FALSE,"단축1";#N/A,#N/A,FALSE,"단축2";#N/A,#N/A,FALSE,"단축3";#N/A,#N/A,FALSE,"장축";#N/A,#N/A,FALSE,"4WD"}</definedName>
    <definedName name="ㄷㄷ" localSheetId="2" hidden="1">{#N/A,#N/A,FALSE,"단축1";#N/A,#N/A,FALSE,"단축2";#N/A,#N/A,FALSE,"단축3";#N/A,#N/A,FALSE,"장축";#N/A,#N/A,FALSE,"4WD"}</definedName>
    <definedName name="ㄷㄷ" localSheetId="1" hidden="1">{#N/A,#N/A,FALSE,"단축1";#N/A,#N/A,FALSE,"단축2";#N/A,#N/A,FALSE,"단축3";#N/A,#N/A,FALSE,"장축";#N/A,#N/A,FALSE,"4WD"}</definedName>
    <definedName name="ㄷㄷ" hidden="1">{#N/A,#N/A,FALSE,"단축1";#N/A,#N/A,FALSE,"단축2";#N/A,#N/A,FALSE,"단축3";#N/A,#N/A,FALSE,"장축";#N/A,#N/A,FALSE,"4WD"}</definedName>
    <definedName name="ㄷㅇ" localSheetId="6" hidden="1">{#N/A,#N/A,TRUE,"Y생산";#N/A,#N/A,TRUE,"Y판매";#N/A,#N/A,TRUE,"Y총물량";#N/A,#N/A,TRUE,"Y능력";#N/A,#N/A,TRUE,"YKD"}</definedName>
    <definedName name="ㄷㅇ" localSheetId="2" hidden="1">{#N/A,#N/A,TRUE,"Y생산";#N/A,#N/A,TRUE,"Y판매";#N/A,#N/A,TRUE,"Y총물량";#N/A,#N/A,TRUE,"Y능력";#N/A,#N/A,TRUE,"YKD"}</definedName>
    <definedName name="ㄷㅇ" localSheetId="1" hidden="1">{#N/A,#N/A,TRUE,"Y생산";#N/A,#N/A,TRUE,"Y판매";#N/A,#N/A,TRUE,"Y총물량";#N/A,#N/A,TRUE,"Y능력";#N/A,#N/A,TRUE,"YKD"}</definedName>
    <definedName name="ㄷㅇ" hidden="1">{#N/A,#N/A,TRUE,"Y생산";#N/A,#N/A,TRUE,"Y판매";#N/A,#N/A,TRUE,"Y총물량";#N/A,#N/A,TRUE,"Y능력";#N/A,#N/A,TRUE,"YKD"}</definedName>
    <definedName name="ㄷㅈㅂ" localSheetId="6" hidden="1">{#N/A,#N/A,FALSE,"표지";#N/A,#N/A,FALSE,"전제";#N/A,#N/A,FALSE,"손익-자 (2)";#N/A,#N/A,FALSE,"손익-자";#N/A,#N/A,FALSE,"손익-마 (2)";#N/A,#N/A,FALSE,"손익-마";#N/A,#N/A,FALSE,"총손최종"}</definedName>
    <definedName name="ㄷㅈㅂ" localSheetId="2" hidden="1">{#N/A,#N/A,FALSE,"표지";#N/A,#N/A,FALSE,"전제";#N/A,#N/A,FALSE,"손익-자 (2)";#N/A,#N/A,FALSE,"손익-자";#N/A,#N/A,FALSE,"손익-마 (2)";#N/A,#N/A,FALSE,"손익-마";#N/A,#N/A,FALSE,"총손최종"}</definedName>
    <definedName name="ㄷㅈㅂ" localSheetId="1" hidden="1">{#N/A,#N/A,FALSE,"표지";#N/A,#N/A,FALSE,"전제";#N/A,#N/A,FALSE,"손익-자 (2)";#N/A,#N/A,FALSE,"손익-자";#N/A,#N/A,FALSE,"손익-마 (2)";#N/A,#N/A,FALSE,"손익-마";#N/A,#N/A,FALSE,"총손최종"}</definedName>
    <definedName name="ㄷㅈㅂ" hidden="1">{#N/A,#N/A,FALSE,"표지";#N/A,#N/A,FALSE,"전제";#N/A,#N/A,FALSE,"손익-자 (2)";#N/A,#N/A,FALSE,"손익-자";#N/A,#N/A,FALSE,"손익-마 (2)";#N/A,#N/A,FALSE,"손익-마";#N/A,#N/A,FALSE,"총손최종"}</definedName>
    <definedName name="다">#REF!</definedName>
    <definedName name="다리미" localSheetId="6">_a1Z,_a2Z,_a3Z</definedName>
    <definedName name="다리미" localSheetId="0">_a1Z,_a2Z,_a3Z</definedName>
    <definedName name="다리미" localSheetId="5">_a1Z,_a2Z,_a3Z</definedName>
    <definedName name="다리미" localSheetId="2">'ngung viec'!_a1Z,'ngung viec'!_a2Z,'ngung viec'!_a3Z</definedName>
    <definedName name="다리미" localSheetId="1">'TAM UNG'!_a1Z,'TAM UNG'!_a2Z,'TAM UNG'!_a3Z</definedName>
    <definedName name="다리미" localSheetId="3">_a1Z,_a2Z,_a3Z</definedName>
    <definedName name="다리미" localSheetId="4">_a1Z,_a2Z,_a3Z</definedName>
    <definedName name="다리미">_a1Z,_a2Z,_a3Z</definedName>
    <definedName name="다리미_15" localSheetId="2">#REF!,#REF!,#REF!</definedName>
    <definedName name="다리미_15" localSheetId="1">#REF!,#REF!,#REF!</definedName>
    <definedName name="다리미_15">#REF!,#REF!,#REF!</definedName>
    <definedName name="단가결정내역" localSheetId="2">#REF!</definedName>
    <definedName name="단가결정내역" localSheetId="1">#REF!</definedName>
    <definedName name="단가결정내역">#REF!</definedName>
    <definedName name="단가기준" localSheetId="6" hidden="1">{#N/A,#N/A,TRUE,"Y생산";#N/A,#N/A,TRUE,"Y판매";#N/A,#N/A,TRUE,"Y총물량";#N/A,#N/A,TRUE,"Y능력";#N/A,#N/A,TRUE,"YKD"}</definedName>
    <definedName name="단가기준" localSheetId="2" hidden="1">{#N/A,#N/A,TRUE,"Y생산";#N/A,#N/A,TRUE,"Y판매";#N/A,#N/A,TRUE,"Y총물량";#N/A,#N/A,TRUE,"Y능력";#N/A,#N/A,TRUE,"YKD"}</definedName>
    <definedName name="단가기준" localSheetId="1" hidden="1">{#N/A,#N/A,TRUE,"Y생산";#N/A,#N/A,TRUE,"Y판매";#N/A,#N/A,TRUE,"Y총물량";#N/A,#N/A,TRUE,"Y능력";#N/A,#N/A,TRUE,"YKD"}</definedName>
    <definedName name="단가기준" hidden="1">{#N/A,#N/A,TRUE,"Y생산";#N/A,#N/A,TRUE,"Y판매";#N/A,#N/A,TRUE,"Y총물량";#N/A,#N/A,TRUE,"Y능력";#N/A,#N/A,TRUE,"YKD"}</definedName>
    <definedName name="단계작동" localSheetId="2">#REF!</definedName>
    <definedName name="단계작동" localSheetId="1">#REF!</definedName>
    <definedName name="단계작동">#REF!</definedName>
    <definedName name="단기" localSheetId="6" hidden="1">{#N/A,#N/A,TRUE,"Y생산";#N/A,#N/A,TRUE,"Y판매";#N/A,#N/A,TRUE,"Y총물량";#N/A,#N/A,TRUE,"Y능력";#N/A,#N/A,TRUE,"YKD"}</definedName>
    <definedName name="단기" localSheetId="2" hidden="1">{#N/A,#N/A,TRUE,"Y생산";#N/A,#N/A,TRUE,"Y판매";#N/A,#N/A,TRUE,"Y총물량";#N/A,#N/A,TRUE,"Y능력";#N/A,#N/A,TRUE,"YKD"}</definedName>
    <definedName name="단기" localSheetId="1" hidden="1">{#N/A,#N/A,TRUE,"Y생산";#N/A,#N/A,TRUE,"Y판매";#N/A,#N/A,TRUE,"Y총물량";#N/A,#N/A,TRUE,"Y능력";#N/A,#N/A,TRUE,"YKD"}</definedName>
    <definedName name="단기" hidden="1">{#N/A,#N/A,TRUE,"Y생산";#N/A,#N/A,TRUE,"Y판매";#N/A,#N/A,TRUE,"Y총물량";#N/A,#N/A,TRUE,"Y능력";#N/A,#N/A,TRUE,"YKD"}</definedName>
    <definedName name="단위">1000</definedName>
    <definedName name="담당자" localSheetId="2">#REF!</definedName>
    <definedName name="담당자" localSheetId="1">#REF!</definedName>
    <definedName name="담당자">#REF!</definedName>
    <definedName name="당" localSheetId="6" hidden="1">{#N/A,#N/A,FALSE,"단축1";#N/A,#N/A,FALSE,"단축2";#N/A,#N/A,FALSE,"단축3";#N/A,#N/A,FALSE,"장축";#N/A,#N/A,FALSE,"4WD"}</definedName>
    <definedName name="당" localSheetId="2" hidden="1">{#N/A,#N/A,FALSE,"단축1";#N/A,#N/A,FALSE,"단축2";#N/A,#N/A,FALSE,"단축3";#N/A,#N/A,FALSE,"장축";#N/A,#N/A,FALSE,"4WD"}</definedName>
    <definedName name="당" localSheetId="1" hidden="1">{#N/A,#N/A,FALSE,"단축1";#N/A,#N/A,FALSE,"단축2";#N/A,#N/A,FALSE,"단축3";#N/A,#N/A,FALSE,"장축";#N/A,#N/A,FALSE,"4WD"}</definedName>
    <definedName name="당" hidden="1">{#N/A,#N/A,FALSE,"단축1";#N/A,#N/A,FALSE,"단축2";#N/A,#N/A,FALSE,"단축3";#N/A,#N/A,FALSE,"장축";#N/A,#N/A,FALSE,"4WD"}</definedName>
    <definedName name="당러버" localSheetId="6" hidden="1">{#N/A,#N/A,FALSE,"단축1";#N/A,#N/A,FALSE,"단축2";#N/A,#N/A,FALSE,"단축3";#N/A,#N/A,FALSE,"장축";#N/A,#N/A,FALSE,"4WD"}</definedName>
    <definedName name="당러버" localSheetId="2" hidden="1">{#N/A,#N/A,FALSE,"단축1";#N/A,#N/A,FALSE,"단축2";#N/A,#N/A,FALSE,"단축3";#N/A,#N/A,FALSE,"장축";#N/A,#N/A,FALSE,"4WD"}</definedName>
    <definedName name="당러버" localSheetId="1" hidden="1">{#N/A,#N/A,FALSE,"단축1";#N/A,#N/A,FALSE,"단축2";#N/A,#N/A,FALSE,"단축3";#N/A,#N/A,FALSE,"장축";#N/A,#N/A,FALSE,"4WD"}</definedName>
    <definedName name="당러버" hidden="1">{#N/A,#N/A,FALSE,"단축1";#N/A,#N/A,FALSE,"단축2";#N/A,#N/A,FALSE,"단축3";#N/A,#N/A,FALSE,"장축";#N/A,#N/A,FALSE,"4WD"}</definedName>
    <definedName name="대구목표누계">#N/A</definedName>
    <definedName name="대구실적누계" localSheetId="2">#REF!</definedName>
    <definedName name="대구실적누계" localSheetId="1">#REF!</definedName>
    <definedName name="대구실적누계">#REF!</definedName>
    <definedName name="대림PL">#N/A</definedName>
    <definedName name="대원" localSheetId="5" hidden="1">#REF!</definedName>
    <definedName name="대원" localSheetId="2" hidden="1">#REF!</definedName>
    <definedName name="대원" localSheetId="1" hidden="1">#REF!</definedName>
    <definedName name="대원" localSheetId="4" hidden="1">#REF!</definedName>
    <definedName name="대원" hidden="1">#REF!</definedName>
    <definedName name="대원3" localSheetId="5" hidden="1">#REF!</definedName>
    <definedName name="대원3" localSheetId="2" hidden="1">#REF!</definedName>
    <definedName name="대원3" localSheetId="1" hidden="1">#REF!</definedName>
    <definedName name="대원3" localSheetId="4" hidden="1">#REF!</definedName>
    <definedName name="대원3" hidden="1">#REF!</definedName>
    <definedName name="대원4" localSheetId="5" hidden="1">#REF!</definedName>
    <definedName name="대원4" localSheetId="2" hidden="1">#REF!</definedName>
    <definedName name="대원4" localSheetId="1" hidden="1">#REF!</definedName>
    <definedName name="대원4" localSheetId="4" hidden="1">#REF!</definedName>
    <definedName name="대원4" hidden="1">#REF!</definedName>
    <definedName name="대표자">#N/A</definedName>
    <definedName name="대회" localSheetId="2">#REF!</definedName>
    <definedName name="대회" localSheetId="1">#REF!</definedName>
    <definedName name="대회">#REF!</definedName>
    <definedName name="도어" localSheetId="6" hidden="1">#REF!</definedName>
    <definedName name="도어" localSheetId="5" hidden="1">#REF!</definedName>
    <definedName name="도어" localSheetId="2" hidden="1">#REF!</definedName>
    <definedName name="도어" localSheetId="1" hidden="1">#REF!</definedName>
    <definedName name="도어" localSheetId="3" hidden="1">#REF!</definedName>
    <definedName name="도어" localSheetId="4" hidden="1">#REF!</definedName>
    <definedName name="도어" hidden="1">#REF!</definedName>
    <definedName name="도어1" localSheetId="6" hidden="1">#REF!</definedName>
    <definedName name="도어1" localSheetId="5" hidden="1">#REF!</definedName>
    <definedName name="도어1" localSheetId="2" hidden="1">#REF!</definedName>
    <definedName name="도어1" localSheetId="1" hidden="1">#REF!</definedName>
    <definedName name="도어1" localSheetId="3" hidden="1">#REF!</definedName>
    <definedName name="도어1" localSheetId="4" hidden="1">#REF!</definedName>
    <definedName name="도어1" hidden="1">#REF!</definedName>
    <definedName name="도장사양기술" localSheetId="6" hidden="1">{#N/A,#N/A,FALSE,"강교";#N/A,#N/A,FALSE,"한전";#N/A,#N/A,FALSE,"중방";#N/A,#N/A,FALSE,"회소"}</definedName>
    <definedName name="도장사양기술" localSheetId="0" hidden="1">{#N/A,#N/A,FALSE,"강교";#N/A,#N/A,FALSE,"한전";#N/A,#N/A,FALSE,"중방";#N/A,#N/A,FALSE,"회소"}</definedName>
    <definedName name="도장사양기술" localSheetId="5" hidden="1">{#N/A,#N/A,FALSE,"강교";#N/A,#N/A,FALSE,"한전";#N/A,#N/A,FALSE,"중방";#N/A,#N/A,FALSE,"회소"}</definedName>
    <definedName name="도장사양기술" localSheetId="2" hidden="1">{#N/A,#N/A,FALSE,"강교";#N/A,#N/A,FALSE,"한전";#N/A,#N/A,FALSE,"중방";#N/A,#N/A,FALSE,"회소"}</definedName>
    <definedName name="도장사양기술" localSheetId="1" hidden="1">{#N/A,#N/A,FALSE,"강교";#N/A,#N/A,FALSE,"한전";#N/A,#N/A,FALSE,"중방";#N/A,#N/A,FALSE,"회소"}</definedName>
    <definedName name="도장사양기술" localSheetId="3" hidden="1">{#N/A,#N/A,FALSE,"강교";#N/A,#N/A,FALSE,"한전";#N/A,#N/A,FALSE,"중방";#N/A,#N/A,FALSE,"회소"}</definedName>
    <definedName name="도장사양기술" localSheetId="4" hidden="1">{#N/A,#N/A,FALSE,"강교";#N/A,#N/A,FALSE,"한전";#N/A,#N/A,FALSE,"중방";#N/A,#N/A,FALSE,"회소"}</definedName>
    <definedName name="도장사양기술" hidden="1">{#N/A,#N/A,FALSE,"강교";#N/A,#N/A,FALSE,"한전";#N/A,#N/A,FALSE,"중방";#N/A,#N/A,FALSE,"회소"}</definedName>
    <definedName name="돌" localSheetId="6" hidden="1">{#N/A,#N/A,FALSE,"단축1";#N/A,#N/A,FALSE,"단축2";#N/A,#N/A,FALSE,"단축3";#N/A,#N/A,FALSE,"장축";#N/A,#N/A,FALSE,"4WD"}</definedName>
    <definedName name="돌" localSheetId="2" hidden="1">{#N/A,#N/A,FALSE,"단축1";#N/A,#N/A,FALSE,"단축2";#N/A,#N/A,FALSE,"단축3";#N/A,#N/A,FALSE,"장축";#N/A,#N/A,FALSE,"4WD"}</definedName>
    <definedName name="돌" localSheetId="1" hidden="1">{#N/A,#N/A,FALSE,"단축1";#N/A,#N/A,FALSE,"단축2";#N/A,#N/A,FALSE,"단축3";#N/A,#N/A,FALSE,"장축";#N/A,#N/A,FALSE,"4WD"}</definedName>
    <definedName name="돌" hidden="1">{#N/A,#N/A,FALSE,"단축1";#N/A,#N/A,FALSE,"단축2";#N/A,#N/A,FALSE,"단축3";#N/A,#N/A,FALSE,"장축";#N/A,#N/A,FALSE,"4WD"}</definedName>
    <definedName name="동력" localSheetId="6" hidden="1">{#N/A,#N/A,FALSE,"표지";#N/A,#N/A,FALSE,"전제";#N/A,#N/A,FALSE,"손익-자 (2)";#N/A,#N/A,FALSE,"손익-자";#N/A,#N/A,FALSE,"손익-마 (2)";#N/A,#N/A,FALSE,"손익-마";#N/A,#N/A,FALSE,"총손최종"}</definedName>
    <definedName name="동력" localSheetId="2" hidden="1">{#N/A,#N/A,FALSE,"표지";#N/A,#N/A,FALSE,"전제";#N/A,#N/A,FALSE,"손익-자 (2)";#N/A,#N/A,FALSE,"손익-자";#N/A,#N/A,FALSE,"손익-마 (2)";#N/A,#N/A,FALSE,"손익-마";#N/A,#N/A,FALSE,"총손최종"}</definedName>
    <definedName name="동력" localSheetId="1" hidden="1">{#N/A,#N/A,FALSE,"표지";#N/A,#N/A,FALSE,"전제";#N/A,#N/A,FALSE,"손익-자 (2)";#N/A,#N/A,FALSE,"손익-자";#N/A,#N/A,FALSE,"손익-마 (2)";#N/A,#N/A,FALSE,"손익-마";#N/A,#N/A,FALSE,"총손최종"}</definedName>
    <definedName name="동력" hidden="1">{#N/A,#N/A,FALSE,"표지";#N/A,#N/A,FALSE,"전제";#N/A,#N/A,FALSE,"손익-자 (2)";#N/A,#N/A,FALSE,"손익-자";#N/A,#N/A,FALSE,"손익-마 (2)";#N/A,#N/A,FALSE,"손익-마";#N/A,#N/A,FALSE,"총손최종"}</definedName>
    <definedName name="동반진출">#N/A</definedName>
    <definedName name="동시작동">#REF!</definedName>
    <definedName name="두께" localSheetId="1">#REF!</definedName>
    <definedName name="두께">#REF!</definedName>
    <definedName name="디젤1" localSheetId="6" hidden="1">{#N/A,#N/A,FALSE,"단축1";#N/A,#N/A,FALSE,"단축2";#N/A,#N/A,FALSE,"단축3";#N/A,#N/A,FALSE,"장축";#N/A,#N/A,FALSE,"4WD"}</definedName>
    <definedName name="디젤1" localSheetId="2" hidden="1">{#N/A,#N/A,FALSE,"단축1";#N/A,#N/A,FALSE,"단축2";#N/A,#N/A,FALSE,"단축3";#N/A,#N/A,FALSE,"장축";#N/A,#N/A,FALSE,"4WD"}</definedName>
    <definedName name="디젤1" localSheetId="1" hidden="1">{#N/A,#N/A,FALSE,"단축1";#N/A,#N/A,FALSE,"단축2";#N/A,#N/A,FALSE,"단축3";#N/A,#N/A,FALSE,"장축";#N/A,#N/A,FALSE,"4WD"}</definedName>
    <definedName name="디젤1" hidden="1">{#N/A,#N/A,FALSE,"단축1";#N/A,#N/A,FALSE,"단축2";#N/A,#N/A,FALSE,"단축3";#N/A,#N/A,FALSE,"장축";#N/A,#N/A,FALSE,"4WD"}</definedName>
    <definedName name="또" localSheetId="6" hidden="1">{#N/A,#N/A,FALSE,"인원";#N/A,#N/A,FALSE,"비용2";#N/A,#N/A,FALSE,"비용1";#N/A,#N/A,FALSE,"비용";#N/A,#N/A,FALSE,"보증2";#N/A,#N/A,FALSE,"보증1";#N/A,#N/A,FALSE,"보증";#N/A,#N/A,FALSE,"손익1";#N/A,#N/A,FALSE,"손익";#N/A,#N/A,FALSE,"부서별매출";#N/A,#N/A,FALSE,"매출"}</definedName>
    <definedName name="또" localSheetId="5" hidden="1">{#N/A,#N/A,FALSE,"인원";#N/A,#N/A,FALSE,"비용2";#N/A,#N/A,FALSE,"비용1";#N/A,#N/A,FALSE,"비용";#N/A,#N/A,FALSE,"보증2";#N/A,#N/A,FALSE,"보증1";#N/A,#N/A,FALSE,"보증";#N/A,#N/A,FALSE,"손익1";#N/A,#N/A,FALSE,"손익";#N/A,#N/A,FALSE,"부서별매출";#N/A,#N/A,FALSE,"매출"}</definedName>
    <definedName name="또" localSheetId="2" hidden="1">{#N/A,#N/A,FALSE,"인원";#N/A,#N/A,FALSE,"비용2";#N/A,#N/A,FALSE,"비용1";#N/A,#N/A,FALSE,"비용";#N/A,#N/A,FALSE,"보증2";#N/A,#N/A,FALSE,"보증1";#N/A,#N/A,FALSE,"보증";#N/A,#N/A,FALSE,"손익1";#N/A,#N/A,FALSE,"손익";#N/A,#N/A,FALSE,"부서별매출";#N/A,#N/A,FALSE,"매출"}</definedName>
    <definedName name="또" localSheetId="1" hidden="1">{#N/A,#N/A,FALSE,"인원";#N/A,#N/A,FALSE,"비용2";#N/A,#N/A,FALSE,"비용1";#N/A,#N/A,FALSE,"비용";#N/A,#N/A,FALSE,"보증2";#N/A,#N/A,FALSE,"보증1";#N/A,#N/A,FALSE,"보증";#N/A,#N/A,FALSE,"손익1";#N/A,#N/A,FALSE,"손익";#N/A,#N/A,FALSE,"부서별매출";#N/A,#N/A,FALSE,"매출"}</definedName>
    <definedName name="또" localSheetId="3" hidden="1">{#N/A,#N/A,FALSE,"인원";#N/A,#N/A,FALSE,"비용2";#N/A,#N/A,FALSE,"비용1";#N/A,#N/A,FALSE,"비용";#N/A,#N/A,FALSE,"보증2";#N/A,#N/A,FALSE,"보증1";#N/A,#N/A,FALSE,"보증";#N/A,#N/A,FALSE,"손익1";#N/A,#N/A,FALSE,"손익";#N/A,#N/A,FALSE,"부서별매출";#N/A,#N/A,FALSE,"매출"}</definedName>
    <definedName name="또" localSheetId="4"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6" hidden="1">{#N/A,#N/A,FALSE,"인원";#N/A,#N/A,FALSE,"비용2";#N/A,#N/A,FALSE,"비용1";#N/A,#N/A,FALSE,"비용";#N/A,#N/A,FALSE,"보증2";#N/A,#N/A,FALSE,"보증1";#N/A,#N/A,FALSE,"보증";#N/A,#N/A,FALSE,"손익1";#N/A,#N/A,FALSE,"손익";#N/A,#N/A,FALSE,"부서별매출";#N/A,#N/A,FALSE,"매출"}</definedName>
    <definedName name="또2" localSheetId="5" hidden="1">{#N/A,#N/A,FALSE,"인원";#N/A,#N/A,FALSE,"비용2";#N/A,#N/A,FALSE,"비용1";#N/A,#N/A,FALSE,"비용";#N/A,#N/A,FALSE,"보증2";#N/A,#N/A,FALSE,"보증1";#N/A,#N/A,FALSE,"보증";#N/A,#N/A,FALSE,"손익1";#N/A,#N/A,FALSE,"손익";#N/A,#N/A,FALSE,"부서별매출";#N/A,#N/A,FALSE,"매출"}</definedName>
    <definedName name="또2" localSheetId="2" hidden="1">{#N/A,#N/A,FALSE,"인원";#N/A,#N/A,FALSE,"비용2";#N/A,#N/A,FALSE,"비용1";#N/A,#N/A,FALSE,"비용";#N/A,#N/A,FALSE,"보증2";#N/A,#N/A,FALSE,"보증1";#N/A,#N/A,FALSE,"보증";#N/A,#N/A,FALSE,"손익1";#N/A,#N/A,FALSE,"손익";#N/A,#N/A,FALSE,"부서별매출";#N/A,#N/A,FALSE,"매출"}</definedName>
    <definedName name="또2" localSheetId="1" hidden="1">{#N/A,#N/A,FALSE,"인원";#N/A,#N/A,FALSE,"비용2";#N/A,#N/A,FALSE,"비용1";#N/A,#N/A,FALSE,"비용";#N/A,#N/A,FALSE,"보증2";#N/A,#N/A,FALSE,"보증1";#N/A,#N/A,FALSE,"보증";#N/A,#N/A,FALSE,"손익1";#N/A,#N/A,FALSE,"손익";#N/A,#N/A,FALSE,"부서별매출";#N/A,#N/A,FALSE,"매출"}</definedName>
    <definedName name="또2" localSheetId="3" hidden="1">{#N/A,#N/A,FALSE,"인원";#N/A,#N/A,FALSE,"비용2";#N/A,#N/A,FALSE,"비용1";#N/A,#N/A,FALSE,"비용";#N/A,#N/A,FALSE,"보증2";#N/A,#N/A,FALSE,"보증1";#N/A,#N/A,FALSE,"보증";#N/A,#N/A,FALSE,"손익1";#N/A,#N/A,FALSE,"손익";#N/A,#N/A,FALSE,"부서별매출";#N/A,#N/A,FALSE,"매출"}</definedName>
    <definedName name="또2" localSheetId="4"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6" hidden="1">{#N/A,#N/A,FALSE,"인원";#N/A,#N/A,FALSE,"비용2";#N/A,#N/A,FALSE,"비용1";#N/A,#N/A,FALSE,"비용";#N/A,#N/A,FALSE,"보증2";#N/A,#N/A,FALSE,"보증1";#N/A,#N/A,FALSE,"보증";#N/A,#N/A,FALSE,"손익1";#N/A,#N/A,FALSE,"손익";#N/A,#N/A,FALSE,"부서별매출";#N/A,#N/A,FALSE,"매출"}</definedName>
    <definedName name="또3" localSheetId="5" hidden="1">{#N/A,#N/A,FALSE,"인원";#N/A,#N/A,FALSE,"비용2";#N/A,#N/A,FALSE,"비용1";#N/A,#N/A,FALSE,"비용";#N/A,#N/A,FALSE,"보증2";#N/A,#N/A,FALSE,"보증1";#N/A,#N/A,FALSE,"보증";#N/A,#N/A,FALSE,"손익1";#N/A,#N/A,FALSE,"손익";#N/A,#N/A,FALSE,"부서별매출";#N/A,#N/A,FALSE,"매출"}</definedName>
    <definedName name="또3" localSheetId="2" hidden="1">{#N/A,#N/A,FALSE,"인원";#N/A,#N/A,FALSE,"비용2";#N/A,#N/A,FALSE,"비용1";#N/A,#N/A,FALSE,"비용";#N/A,#N/A,FALSE,"보증2";#N/A,#N/A,FALSE,"보증1";#N/A,#N/A,FALSE,"보증";#N/A,#N/A,FALSE,"손익1";#N/A,#N/A,FALSE,"손익";#N/A,#N/A,FALSE,"부서별매출";#N/A,#N/A,FALSE,"매출"}</definedName>
    <definedName name="또3" localSheetId="1" hidden="1">{#N/A,#N/A,FALSE,"인원";#N/A,#N/A,FALSE,"비용2";#N/A,#N/A,FALSE,"비용1";#N/A,#N/A,FALSE,"비용";#N/A,#N/A,FALSE,"보증2";#N/A,#N/A,FALSE,"보증1";#N/A,#N/A,FALSE,"보증";#N/A,#N/A,FALSE,"손익1";#N/A,#N/A,FALSE,"손익";#N/A,#N/A,FALSE,"부서별매출";#N/A,#N/A,FALSE,"매출"}</definedName>
    <definedName name="또3" localSheetId="3" hidden="1">{#N/A,#N/A,FALSE,"인원";#N/A,#N/A,FALSE,"비용2";#N/A,#N/A,FALSE,"비용1";#N/A,#N/A,FALSE,"비용";#N/A,#N/A,FALSE,"보증2";#N/A,#N/A,FALSE,"보증1";#N/A,#N/A,FALSE,"보증";#N/A,#N/A,FALSE,"손익1";#N/A,#N/A,FALSE,"손익";#N/A,#N/A,FALSE,"부서별매출";#N/A,#N/A,FALSE,"매출"}</definedName>
    <definedName name="또3" localSheetId="4"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6" hidden="1">{#N/A,#N/A,FALSE,"인원";#N/A,#N/A,FALSE,"비용2";#N/A,#N/A,FALSE,"비용1";#N/A,#N/A,FALSE,"비용";#N/A,#N/A,FALSE,"보증2";#N/A,#N/A,FALSE,"보증1";#N/A,#N/A,FALSE,"보증";#N/A,#N/A,FALSE,"손익1";#N/A,#N/A,FALSE,"손익";#N/A,#N/A,FALSE,"부서별매출";#N/A,#N/A,FALSE,"매출"}</definedName>
    <definedName name="또4" localSheetId="5" hidden="1">{#N/A,#N/A,FALSE,"인원";#N/A,#N/A,FALSE,"비용2";#N/A,#N/A,FALSE,"비용1";#N/A,#N/A,FALSE,"비용";#N/A,#N/A,FALSE,"보증2";#N/A,#N/A,FALSE,"보증1";#N/A,#N/A,FALSE,"보증";#N/A,#N/A,FALSE,"손익1";#N/A,#N/A,FALSE,"손익";#N/A,#N/A,FALSE,"부서별매출";#N/A,#N/A,FALSE,"매출"}</definedName>
    <definedName name="또4" localSheetId="2" hidden="1">{#N/A,#N/A,FALSE,"인원";#N/A,#N/A,FALSE,"비용2";#N/A,#N/A,FALSE,"비용1";#N/A,#N/A,FALSE,"비용";#N/A,#N/A,FALSE,"보증2";#N/A,#N/A,FALSE,"보증1";#N/A,#N/A,FALSE,"보증";#N/A,#N/A,FALSE,"손익1";#N/A,#N/A,FALSE,"손익";#N/A,#N/A,FALSE,"부서별매출";#N/A,#N/A,FALSE,"매출"}</definedName>
    <definedName name="또4" localSheetId="1" hidden="1">{#N/A,#N/A,FALSE,"인원";#N/A,#N/A,FALSE,"비용2";#N/A,#N/A,FALSE,"비용1";#N/A,#N/A,FALSE,"비용";#N/A,#N/A,FALSE,"보증2";#N/A,#N/A,FALSE,"보증1";#N/A,#N/A,FALSE,"보증";#N/A,#N/A,FALSE,"손익1";#N/A,#N/A,FALSE,"손익";#N/A,#N/A,FALSE,"부서별매출";#N/A,#N/A,FALSE,"매출"}</definedName>
    <definedName name="또4" localSheetId="3" hidden="1">{#N/A,#N/A,FALSE,"인원";#N/A,#N/A,FALSE,"비용2";#N/A,#N/A,FALSE,"비용1";#N/A,#N/A,FALSE,"비용";#N/A,#N/A,FALSE,"보증2";#N/A,#N/A,FALSE,"보증1";#N/A,#N/A,FALSE,"보증";#N/A,#N/A,FALSE,"손익1";#N/A,#N/A,FALSE,"손익";#N/A,#N/A,FALSE,"부서별매출";#N/A,#N/A,FALSE,"매출"}</definedName>
    <definedName name="또4" localSheetId="4"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localSheetId="6" hidden="1">{#N/A,#N/A,TRUE,"Y생산";#N/A,#N/A,TRUE,"Y판매";#N/A,#N/A,TRUE,"Y총물량";#N/A,#N/A,TRUE,"Y능력";#N/A,#N/A,TRUE,"YKD"}</definedName>
    <definedName name="ㄹ" localSheetId="2" hidden="1">{#N/A,#N/A,TRUE,"Y생산";#N/A,#N/A,TRUE,"Y판매";#N/A,#N/A,TRUE,"Y총물량";#N/A,#N/A,TRUE,"Y능력";#N/A,#N/A,TRUE,"YKD"}</definedName>
    <definedName name="ㄹ" localSheetId="1" hidden="1">{#N/A,#N/A,TRUE,"Y생산";#N/A,#N/A,TRUE,"Y판매";#N/A,#N/A,TRUE,"Y총물량";#N/A,#N/A,TRUE,"Y능력";#N/A,#N/A,TRUE,"YKD"}</definedName>
    <definedName name="ㄹ" hidden="1">{#N/A,#N/A,TRUE,"Y생산";#N/A,#N/A,TRUE,"Y판매";#N/A,#N/A,TRUE,"Y총물량";#N/A,#N/A,TRUE,"Y능력";#N/A,#N/A,TRUE,"YKD"}</definedName>
    <definedName name="ㄹㄴㅇㅇㄴㄹ" localSheetId="6" hidden="1">{#N/A,#N/A,FALSE,"단축1";#N/A,#N/A,FALSE,"단축2";#N/A,#N/A,FALSE,"단축3";#N/A,#N/A,FALSE,"장축";#N/A,#N/A,FALSE,"4WD"}</definedName>
    <definedName name="ㄹㄴㅇㅇㄴㄹ" localSheetId="2" hidden="1">{#N/A,#N/A,FALSE,"단축1";#N/A,#N/A,FALSE,"단축2";#N/A,#N/A,FALSE,"단축3";#N/A,#N/A,FALSE,"장축";#N/A,#N/A,FALSE,"4WD"}</definedName>
    <definedName name="ㄹㄴㅇㅇㄴㄹ" localSheetId="1" hidden="1">{#N/A,#N/A,FALSE,"단축1";#N/A,#N/A,FALSE,"단축2";#N/A,#N/A,FALSE,"단축3";#N/A,#N/A,FALSE,"장축";#N/A,#N/A,FALSE,"4WD"}</definedName>
    <definedName name="ㄹㄴㅇㅇㄴㄹ" hidden="1">{#N/A,#N/A,FALSE,"단축1";#N/A,#N/A,FALSE,"단축2";#N/A,#N/A,FALSE,"단축3";#N/A,#N/A,FALSE,"장축";#N/A,#N/A,FALSE,"4WD"}</definedName>
    <definedName name="ㄹㄹㄹ">#REF!</definedName>
    <definedName name="ㄹ호ㅓㅓ" localSheetId="6" hidden="1">{#N/A,#N/A,FALSE,"단축1";#N/A,#N/A,FALSE,"단축2";#N/A,#N/A,FALSE,"단축3";#N/A,#N/A,FALSE,"장축";#N/A,#N/A,FALSE,"4WD"}</definedName>
    <definedName name="ㄹ호ㅓㅓ" localSheetId="2" hidden="1">{#N/A,#N/A,FALSE,"단축1";#N/A,#N/A,FALSE,"단축2";#N/A,#N/A,FALSE,"단축3";#N/A,#N/A,FALSE,"장축";#N/A,#N/A,FALSE,"4WD"}</definedName>
    <definedName name="ㄹ호ㅓㅓ" localSheetId="1" hidden="1">{#N/A,#N/A,FALSE,"단축1";#N/A,#N/A,FALSE,"단축2";#N/A,#N/A,FALSE,"단축3";#N/A,#N/A,FALSE,"장축";#N/A,#N/A,FALSE,"4WD"}</definedName>
    <definedName name="ㄹ호ㅓㅓ" hidden="1">{#N/A,#N/A,FALSE,"단축1";#N/A,#N/A,FALSE,"단축2";#N/A,#N/A,FALSE,"단축3";#N/A,#N/A,FALSE,"장축";#N/A,#N/A,FALSE,"4WD"}</definedName>
    <definedName name="라" localSheetId="1">#REF!</definedName>
    <definedName name="라">#REF!</definedName>
    <definedName name="랑해" localSheetId="6" hidden="1">#REF!</definedName>
    <definedName name="랑해" localSheetId="5" hidden="1">#REF!</definedName>
    <definedName name="랑해" localSheetId="2" hidden="1">#REF!</definedName>
    <definedName name="랑해" localSheetId="1" hidden="1">#REF!</definedName>
    <definedName name="랑해" localSheetId="3" hidden="1">#REF!</definedName>
    <definedName name="랑해" localSheetId="4" hidden="1">#REF!</definedName>
    <definedName name="랑해" hidden="1">#REF!</definedName>
    <definedName name="러시아" localSheetId="6" hidden="1">{#N/A,#N/A,FALSE,"단축1";#N/A,#N/A,FALSE,"단축2";#N/A,#N/A,FALSE,"단축3";#N/A,#N/A,FALSE,"장축";#N/A,#N/A,FALSE,"4WD"}</definedName>
    <definedName name="러시아" localSheetId="2" hidden="1">{#N/A,#N/A,FALSE,"단축1";#N/A,#N/A,FALSE,"단축2";#N/A,#N/A,FALSE,"단축3";#N/A,#N/A,FALSE,"장축";#N/A,#N/A,FALSE,"4WD"}</definedName>
    <definedName name="러시아" localSheetId="1" hidden="1">{#N/A,#N/A,FALSE,"단축1";#N/A,#N/A,FALSE,"단축2";#N/A,#N/A,FALSE,"단축3";#N/A,#N/A,FALSE,"장축";#N/A,#N/A,FALSE,"4WD"}</definedName>
    <definedName name="러시아" hidden="1">{#N/A,#N/A,FALSE,"단축1";#N/A,#N/A,FALSE,"단축2";#N/A,#N/A,FALSE,"단축3";#N/A,#N/A,FALSE,"장축";#N/A,#N/A,FALSE,"4WD"}</definedName>
    <definedName name="로커커버" localSheetId="6" hidden="1">{#N/A,#N/A,FALSE,"단축1";#N/A,#N/A,FALSE,"단축2";#N/A,#N/A,FALSE,"단축3";#N/A,#N/A,FALSE,"장축";#N/A,#N/A,FALSE,"4WD"}</definedName>
    <definedName name="로커커버" localSheetId="2" hidden="1">{#N/A,#N/A,FALSE,"단축1";#N/A,#N/A,FALSE,"단축2";#N/A,#N/A,FALSE,"단축3";#N/A,#N/A,FALSE,"장축";#N/A,#N/A,FALSE,"4WD"}</definedName>
    <definedName name="로커커버" localSheetId="1" hidden="1">{#N/A,#N/A,FALSE,"단축1";#N/A,#N/A,FALSE,"단축2";#N/A,#N/A,FALSE,"단축3";#N/A,#N/A,FALSE,"장축";#N/A,#N/A,FALSE,"4WD"}</definedName>
    <definedName name="로커커버" hidden="1">{#N/A,#N/A,FALSE,"단축1";#N/A,#N/A,FALSE,"단축2";#N/A,#N/A,FALSE,"단축3";#N/A,#N/A,FALSE,"장축";#N/A,#N/A,FALSE,"4WD"}</definedName>
    <definedName name="리" localSheetId="6" hidden="1">{#N/A,#N/A,FALSE,"단축1";#N/A,#N/A,FALSE,"단축2";#N/A,#N/A,FALSE,"단축3";#N/A,#N/A,FALSE,"장축";#N/A,#N/A,FALSE,"4WD"}</definedName>
    <definedName name="리" localSheetId="2" hidden="1">{#N/A,#N/A,FALSE,"단축1";#N/A,#N/A,FALSE,"단축2";#N/A,#N/A,FALSE,"단축3";#N/A,#N/A,FALSE,"장축";#N/A,#N/A,FALSE,"4WD"}</definedName>
    <definedName name="리" localSheetId="1" hidden="1">{#N/A,#N/A,FALSE,"단축1";#N/A,#N/A,FALSE,"단축2";#N/A,#N/A,FALSE,"단축3";#N/A,#N/A,FALSE,"장축";#N/A,#N/A,FALSE,"4WD"}</definedName>
    <definedName name="리" hidden="1">{#N/A,#N/A,FALSE,"단축1";#N/A,#N/A,FALSE,"단축2";#N/A,#N/A,FALSE,"단축3";#N/A,#N/A,FALSE,"장축";#N/A,#N/A,FALSE,"4WD"}</definedName>
    <definedName name="ㄺㅅ" localSheetId="6" hidden="1">{#N/A,#N/A,FALSE,"단축1";#N/A,#N/A,FALSE,"단축2";#N/A,#N/A,FALSE,"단축3";#N/A,#N/A,FALSE,"장축";#N/A,#N/A,FALSE,"4WD"}</definedName>
    <definedName name="ㄺㅅ" localSheetId="2" hidden="1">{#N/A,#N/A,FALSE,"단축1";#N/A,#N/A,FALSE,"단축2";#N/A,#N/A,FALSE,"단축3";#N/A,#N/A,FALSE,"장축";#N/A,#N/A,FALSE,"4WD"}</definedName>
    <definedName name="ㄺㅅ" localSheetId="1" hidden="1">{#N/A,#N/A,FALSE,"단축1";#N/A,#N/A,FALSE,"단축2";#N/A,#N/A,FALSE,"단축3";#N/A,#N/A,FALSE,"장축";#N/A,#N/A,FALSE,"4WD"}</definedName>
    <definedName name="ㄺㅅ" hidden="1">{#N/A,#N/A,FALSE,"단축1";#N/A,#N/A,FALSE,"단축2";#N/A,#N/A,FALSE,"단축3";#N/A,#N/A,FALSE,"장축";#N/A,#N/A,FALSE,"4WD"}</definedName>
    <definedName name="ㄻㄴ" localSheetId="6" hidden="1">{#N/A,#N/A,FALSE,"인원";#N/A,#N/A,FALSE,"비용2";#N/A,#N/A,FALSE,"비용1";#N/A,#N/A,FALSE,"비용";#N/A,#N/A,FALSE,"보증2";#N/A,#N/A,FALSE,"보증1";#N/A,#N/A,FALSE,"보증";#N/A,#N/A,FALSE,"손익1";#N/A,#N/A,FALSE,"손익";#N/A,#N/A,FALSE,"부서별매출";#N/A,#N/A,FALSE,"매출"}</definedName>
    <definedName name="ㄻㄴ" localSheetId="5" hidden="1">{#N/A,#N/A,FALSE,"인원";#N/A,#N/A,FALSE,"비용2";#N/A,#N/A,FALSE,"비용1";#N/A,#N/A,FALSE,"비용";#N/A,#N/A,FALSE,"보증2";#N/A,#N/A,FALSE,"보증1";#N/A,#N/A,FALSE,"보증";#N/A,#N/A,FALSE,"손익1";#N/A,#N/A,FALSE,"손익";#N/A,#N/A,FALSE,"부서별매출";#N/A,#N/A,FALSE,"매출"}</definedName>
    <definedName name="ㄻㄴ" localSheetId="2" hidden="1">{#N/A,#N/A,FALSE,"인원";#N/A,#N/A,FALSE,"비용2";#N/A,#N/A,FALSE,"비용1";#N/A,#N/A,FALSE,"비용";#N/A,#N/A,FALSE,"보증2";#N/A,#N/A,FALSE,"보증1";#N/A,#N/A,FALSE,"보증";#N/A,#N/A,FALSE,"손익1";#N/A,#N/A,FALSE,"손익";#N/A,#N/A,FALSE,"부서별매출";#N/A,#N/A,FALSE,"매출"}</definedName>
    <definedName name="ㄻㄴ" localSheetId="1" hidden="1">{#N/A,#N/A,FALSE,"인원";#N/A,#N/A,FALSE,"비용2";#N/A,#N/A,FALSE,"비용1";#N/A,#N/A,FALSE,"비용";#N/A,#N/A,FALSE,"보증2";#N/A,#N/A,FALSE,"보증1";#N/A,#N/A,FALSE,"보증";#N/A,#N/A,FALSE,"손익1";#N/A,#N/A,FALSE,"손익";#N/A,#N/A,FALSE,"부서별매출";#N/A,#N/A,FALSE,"매출"}</definedName>
    <definedName name="ㄻㄴ" localSheetId="3" hidden="1">{#N/A,#N/A,FALSE,"인원";#N/A,#N/A,FALSE,"비용2";#N/A,#N/A,FALSE,"비용1";#N/A,#N/A,FALSE,"비용";#N/A,#N/A,FALSE,"보증2";#N/A,#N/A,FALSE,"보증1";#N/A,#N/A,FALSE,"보증";#N/A,#N/A,FALSE,"손익1";#N/A,#N/A,FALSE,"손익";#N/A,#N/A,FALSE,"부서별매출";#N/A,#N/A,FALSE,"매출"}</definedName>
    <definedName name="ㄻㄴ" localSheetId="4" hidden="1">{#N/A,#N/A,FALSE,"인원";#N/A,#N/A,FALSE,"비용2";#N/A,#N/A,FALSE,"비용1";#N/A,#N/A,FALSE,"비용";#N/A,#N/A,FALSE,"보증2";#N/A,#N/A,FALSE,"보증1";#N/A,#N/A,FALSE,"보증";#N/A,#N/A,FALSE,"손익1";#N/A,#N/A,FALSE,"손익";#N/A,#N/A,FALSE,"부서별매출";#N/A,#N/A,FALSE,"매출"}</definedName>
    <definedName name="ㄻㄴ" hidden="1">{#N/A,#N/A,FALSE,"인원";#N/A,#N/A,FALSE,"비용2";#N/A,#N/A,FALSE,"비용1";#N/A,#N/A,FALSE,"비용";#N/A,#N/A,FALSE,"보증2";#N/A,#N/A,FALSE,"보증1";#N/A,#N/A,FALSE,"보증";#N/A,#N/A,FALSE,"손익1";#N/A,#N/A,FALSE,"손익";#N/A,#N/A,FALSE,"부서별매출";#N/A,#N/A,FALSE,"매출"}</definedName>
    <definedName name="ㄻㄴㄹㅁㄴ" localSheetId="6" hidden="1">{#N/A,#N/A,FALSE,"인원";#N/A,#N/A,FALSE,"비용2";#N/A,#N/A,FALSE,"비용1";#N/A,#N/A,FALSE,"비용";#N/A,#N/A,FALSE,"보증2";#N/A,#N/A,FALSE,"보증1";#N/A,#N/A,FALSE,"보증";#N/A,#N/A,FALSE,"손익1";#N/A,#N/A,FALSE,"손익";#N/A,#N/A,FALSE,"부서별매출";#N/A,#N/A,FALSE,"매출"}</definedName>
    <definedName name="ㄻㄴㄹㅁㄴ" localSheetId="5" hidden="1">{#N/A,#N/A,FALSE,"인원";#N/A,#N/A,FALSE,"비용2";#N/A,#N/A,FALSE,"비용1";#N/A,#N/A,FALSE,"비용";#N/A,#N/A,FALSE,"보증2";#N/A,#N/A,FALSE,"보증1";#N/A,#N/A,FALSE,"보증";#N/A,#N/A,FALSE,"손익1";#N/A,#N/A,FALSE,"손익";#N/A,#N/A,FALSE,"부서별매출";#N/A,#N/A,FALSE,"매출"}</definedName>
    <definedName name="ㄻㄴㄹㅁㄴ" localSheetId="2" hidden="1">{#N/A,#N/A,FALSE,"인원";#N/A,#N/A,FALSE,"비용2";#N/A,#N/A,FALSE,"비용1";#N/A,#N/A,FALSE,"비용";#N/A,#N/A,FALSE,"보증2";#N/A,#N/A,FALSE,"보증1";#N/A,#N/A,FALSE,"보증";#N/A,#N/A,FALSE,"손익1";#N/A,#N/A,FALSE,"손익";#N/A,#N/A,FALSE,"부서별매출";#N/A,#N/A,FALSE,"매출"}</definedName>
    <definedName name="ㄻㄴㄹㅁㄴ" localSheetId="1" hidden="1">{#N/A,#N/A,FALSE,"인원";#N/A,#N/A,FALSE,"비용2";#N/A,#N/A,FALSE,"비용1";#N/A,#N/A,FALSE,"비용";#N/A,#N/A,FALSE,"보증2";#N/A,#N/A,FALSE,"보증1";#N/A,#N/A,FALSE,"보증";#N/A,#N/A,FALSE,"손익1";#N/A,#N/A,FALSE,"손익";#N/A,#N/A,FALSE,"부서별매출";#N/A,#N/A,FALSE,"매출"}</definedName>
    <definedName name="ㄻㄴㄹㅁㄴ" localSheetId="3" hidden="1">{#N/A,#N/A,FALSE,"인원";#N/A,#N/A,FALSE,"비용2";#N/A,#N/A,FALSE,"비용1";#N/A,#N/A,FALSE,"비용";#N/A,#N/A,FALSE,"보증2";#N/A,#N/A,FALSE,"보증1";#N/A,#N/A,FALSE,"보증";#N/A,#N/A,FALSE,"손익1";#N/A,#N/A,FALSE,"손익";#N/A,#N/A,FALSE,"부서별매출";#N/A,#N/A,FALSE,"매출"}</definedName>
    <definedName name="ㄻㄴㄹㅁㄴ" localSheetId="4"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ㅀㄹ" localSheetId="6" hidden="1">{#N/A,#N/A,FALSE,"단축1";#N/A,#N/A,FALSE,"단축2";#N/A,#N/A,FALSE,"단축3";#N/A,#N/A,FALSE,"장축";#N/A,#N/A,FALSE,"4WD"}</definedName>
    <definedName name="ㅀㄹ" localSheetId="2" hidden="1">{#N/A,#N/A,FALSE,"단축1";#N/A,#N/A,FALSE,"단축2";#N/A,#N/A,FALSE,"단축3";#N/A,#N/A,FALSE,"장축";#N/A,#N/A,FALSE,"4WD"}</definedName>
    <definedName name="ㅀㄹ" localSheetId="1" hidden="1">{#N/A,#N/A,FALSE,"단축1";#N/A,#N/A,FALSE,"단축2";#N/A,#N/A,FALSE,"단축3";#N/A,#N/A,FALSE,"장축";#N/A,#N/A,FALSE,"4WD"}</definedName>
    <definedName name="ㅀㄹ" hidden="1">{#N/A,#N/A,FALSE,"단축1";#N/A,#N/A,FALSE,"단축2";#N/A,#N/A,FALSE,"단축3";#N/A,#N/A,FALSE,"장축";#N/A,#N/A,FALSE,"4WD"}</definedName>
    <definedName name="ㅁ" localSheetId="6">'BAN LUONG TAU'!ㅁ</definedName>
    <definedName name="ㅁ">#N/A</definedName>
    <definedName name="ㅁ1" localSheetId="6">#REF!</definedName>
    <definedName name="ㅁ1" localSheetId="0">#REF!</definedName>
    <definedName name="ㅁ1" localSheetId="5">#REF!</definedName>
    <definedName name="ㅁ1" localSheetId="2">#REF!</definedName>
    <definedName name="ㅁ1" localSheetId="1">#REF!</definedName>
    <definedName name="ㅁ1" localSheetId="4">#REF!</definedName>
    <definedName name="ㅁ1">#REF!</definedName>
    <definedName name="ㅁ1430" localSheetId="2">#REF!</definedName>
    <definedName name="ㅁ1430" localSheetId="1">#REF!</definedName>
    <definedName name="ㅁ1430">#REF!</definedName>
    <definedName name="ㅁ169" localSheetId="1">#REF!</definedName>
    <definedName name="ㅁ169">#REF!</definedName>
    <definedName name="ㅁ65">#N/A</definedName>
    <definedName name="ㅁddd" localSheetId="2">#REF!</definedName>
    <definedName name="ㅁddd" localSheetId="1">#REF!</definedName>
    <definedName name="ㅁddd">#REF!</definedName>
    <definedName name="ㅁㄴ" localSheetId="6" hidden="1">{#N/A,#N/A,FALSE,"단축1";#N/A,#N/A,FALSE,"단축2";#N/A,#N/A,FALSE,"단축3";#N/A,#N/A,FALSE,"장축";#N/A,#N/A,FALSE,"4WD"}</definedName>
    <definedName name="ㅁㄴ" localSheetId="0" hidden="1">{#N/A,#N/A,FALSE,"단축1";#N/A,#N/A,FALSE,"단축2";#N/A,#N/A,FALSE,"단축3";#N/A,#N/A,FALSE,"장축";#N/A,#N/A,FALSE,"4WD"}</definedName>
    <definedName name="ㅁㄴ" localSheetId="5" hidden="1">{#N/A,#N/A,FALSE,"단축1";#N/A,#N/A,FALSE,"단축2";#N/A,#N/A,FALSE,"단축3";#N/A,#N/A,FALSE,"장축";#N/A,#N/A,FALSE,"4WD"}</definedName>
    <definedName name="ㅁㄴ" localSheetId="2" hidden="1">{#N/A,#N/A,FALSE,"단축1";#N/A,#N/A,FALSE,"단축2";#N/A,#N/A,FALSE,"단축3";#N/A,#N/A,FALSE,"장축";#N/A,#N/A,FALSE,"4WD"}</definedName>
    <definedName name="ㅁㄴ" localSheetId="1" hidden="1">{#N/A,#N/A,FALSE,"단축1";#N/A,#N/A,FALSE,"단축2";#N/A,#N/A,FALSE,"단축3";#N/A,#N/A,FALSE,"장축";#N/A,#N/A,FALSE,"4WD"}</definedName>
    <definedName name="ㅁㄴ" localSheetId="3" hidden="1">{#N/A,#N/A,FALSE,"단축1";#N/A,#N/A,FALSE,"단축2";#N/A,#N/A,FALSE,"단축3";#N/A,#N/A,FALSE,"장축";#N/A,#N/A,FALSE,"4WD"}</definedName>
    <definedName name="ㅁㄴ" localSheetId="4" hidden="1">{#N/A,#N/A,FALSE,"단축1";#N/A,#N/A,FALSE,"단축2";#N/A,#N/A,FALSE,"단축3";#N/A,#N/A,FALSE,"장축";#N/A,#N/A,FALSE,"4WD"}</definedName>
    <definedName name="ㅁㄴ" hidden="1">{#N/A,#N/A,FALSE,"단축1";#N/A,#N/A,FALSE,"단축2";#N/A,#N/A,FALSE,"단축3";#N/A,#N/A,FALSE,"장축";#N/A,#N/A,FALSE,"4WD"}</definedName>
    <definedName name="ㅁㄴㄹㅁㄹㅁ" localSheetId="6" hidden="1">{#N/A,#N/A,FALSE,"인원";#N/A,#N/A,FALSE,"비용2";#N/A,#N/A,FALSE,"비용1";#N/A,#N/A,FALSE,"비용";#N/A,#N/A,FALSE,"보증2";#N/A,#N/A,FALSE,"보증1";#N/A,#N/A,FALSE,"보증";#N/A,#N/A,FALSE,"손익1";#N/A,#N/A,FALSE,"손익";#N/A,#N/A,FALSE,"부서별매출";#N/A,#N/A,FALSE,"매출"}</definedName>
    <definedName name="ㅁㄴㄹㅁㄹㅁ" localSheetId="5" hidden="1">{#N/A,#N/A,FALSE,"인원";#N/A,#N/A,FALSE,"비용2";#N/A,#N/A,FALSE,"비용1";#N/A,#N/A,FALSE,"비용";#N/A,#N/A,FALSE,"보증2";#N/A,#N/A,FALSE,"보증1";#N/A,#N/A,FALSE,"보증";#N/A,#N/A,FALSE,"손익1";#N/A,#N/A,FALSE,"손익";#N/A,#N/A,FALSE,"부서별매출";#N/A,#N/A,FALSE,"매출"}</definedName>
    <definedName name="ㅁㄴㄹㅁㄹㅁ" localSheetId="2" hidden="1">{#N/A,#N/A,FALSE,"인원";#N/A,#N/A,FALSE,"비용2";#N/A,#N/A,FALSE,"비용1";#N/A,#N/A,FALSE,"비용";#N/A,#N/A,FALSE,"보증2";#N/A,#N/A,FALSE,"보증1";#N/A,#N/A,FALSE,"보증";#N/A,#N/A,FALSE,"손익1";#N/A,#N/A,FALSE,"손익";#N/A,#N/A,FALSE,"부서별매출";#N/A,#N/A,FALSE,"매출"}</definedName>
    <definedName name="ㅁㄴㄹㅁㄹㅁ" localSheetId="1" hidden="1">{#N/A,#N/A,FALSE,"인원";#N/A,#N/A,FALSE,"비용2";#N/A,#N/A,FALSE,"비용1";#N/A,#N/A,FALSE,"비용";#N/A,#N/A,FALSE,"보증2";#N/A,#N/A,FALSE,"보증1";#N/A,#N/A,FALSE,"보증";#N/A,#N/A,FALSE,"손익1";#N/A,#N/A,FALSE,"손익";#N/A,#N/A,FALSE,"부서별매출";#N/A,#N/A,FALSE,"매출"}</definedName>
    <definedName name="ㅁㄴㄹㅁㄹㅁ" localSheetId="3" hidden="1">{#N/A,#N/A,FALSE,"인원";#N/A,#N/A,FALSE,"비용2";#N/A,#N/A,FALSE,"비용1";#N/A,#N/A,FALSE,"비용";#N/A,#N/A,FALSE,"보증2";#N/A,#N/A,FALSE,"보증1";#N/A,#N/A,FALSE,"보증";#N/A,#N/A,FALSE,"손익1";#N/A,#N/A,FALSE,"손익";#N/A,#N/A,FALSE,"부서별매출";#N/A,#N/A,FALSE,"매출"}</definedName>
    <definedName name="ㅁㄴㄹㅁㄹㅁ" localSheetId="4" hidden="1">{#N/A,#N/A,FALSE,"인원";#N/A,#N/A,FALSE,"비용2";#N/A,#N/A,FALSE,"비용1";#N/A,#N/A,FALSE,"비용";#N/A,#N/A,FALSE,"보증2";#N/A,#N/A,FALSE,"보증1";#N/A,#N/A,FALSE,"보증";#N/A,#N/A,FALSE,"손익1";#N/A,#N/A,FALSE,"손익";#N/A,#N/A,FALSE,"부서별매출";#N/A,#N/A,FALSE,"매출"}</definedName>
    <definedName name="ㅁㄴㄹㅁㄹㅁ" hidden="1">{#N/A,#N/A,FALSE,"인원";#N/A,#N/A,FALSE,"비용2";#N/A,#N/A,FALSE,"비용1";#N/A,#N/A,FALSE,"비용";#N/A,#N/A,FALSE,"보증2";#N/A,#N/A,FALSE,"보증1";#N/A,#N/A,FALSE,"보증";#N/A,#N/A,FALSE,"손익1";#N/A,#N/A,FALSE,"손익";#N/A,#N/A,FALSE,"부서별매출";#N/A,#N/A,FALSE,"매출"}</definedName>
    <definedName name="ㅁㄴㅇ" localSheetId="6" hidden="1">{#N/A,#N/A,FALSE,"기초2"}</definedName>
    <definedName name="ㅁㄴㅇ" localSheetId="5" hidden="1">{#N/A,#N/A,FALSE,"기초2"}</definedName>
    <definedName name="ㅁㄴㅇ" localSheetId="2" hidden="1">{#N/A,#N/A,FALSE,"기초2"}</definedName>
    <definedName name="ㅁㄴㅇ" localSheetId="1" hidden="1">{#N/A,#N/A,FALSE,"기초2"}</definedName>
    <definedName name="ㅁㄴㅇ" localSheetId="3" hidden="1">{#N/A,#N/A,FALSE,"기초2"}</definedName>
    <definedName name="ㅁㄴㅇ" localSheetId="4" hidden="1">{#N/A,#N/A,FALSE,"기초2"}</definedName>
    <definedName name="ㅁㄴㅇ" hidden="1">{#N/A,#N/A,FALSE,"기초2"}</definedName>
    <definedName name="ㅁㄴㅇㄴㅇㄹㄴㅇ" localSheetId="6" hidden="1">{#N/A,#N/A,FALSE,"단축1";#N/A,#N/A,FALSE,"단축2";#N/A,#N/A,FALSE,"단축3";#N/A,#N/A,FALSE,"장축";#N/A,#N/A,FALSE,"4WD"}</definedName>
    <definedName name="ㅁㄴㅇㄴㅇㄹㄴㅇ" localSheetId="2" hidden="1">{#N/A,#N/A,FALSE,"단축1";#N/A,#N/A,FALSE,"단축2";#N/A,#N/A,FALSE,"단축3";#N/A,#N/A,FALSE,"장축";#N/A,#N/A,FALSE,"4WD"}</definedName>
    <definedName name="ㅁㄴㅇㄴㅇㄹㄴㅇ" localSheetId="1" hidden="1">{#N/A,#N/A,FALSE,"단축1";#N/A,#N/A,FALSE,"단축2";#N/A,#N/A,FALSE,"단축3";#N/A,#N/A,FALSE,"장축";#N/A,#N/A,FALSE,"4WD"}</definedName>
    <definedName name="ㅁㄴㅇㄴㅇㄹㄴㅇ" hidden="1">{#N/A,#N/A,FALSE,"단축1";#N/A,#N/A,FALSE,"단축2";#N/A,#N/A,FALSE,"단축3";#N/A,#N/A,FALSE,"장축";#N/A,#N/A,FALSE,"4WD"}</definedName>
    <definedName name="ㅁㄴㅇㄹ" localSheetId="6" hidden="1">{#N/A,#N/A,FALSE,"단축1";#N/A,#N/A,FALSE,"단축2";#N/A,#N/A,FALSE,"단축3";#N/A,#N/A,FALSE,"장축";#N/A,#N/A,FALSE,"4WD"}</definedName>
    <definedName name="ㅁㄴㅇㄹ" localSheetId="0" hidden="1">{#N/A,#N/A,FALSE,"단축1";#N/A,#N/A,FALSE,"단축2";#N/A,#N/A,FALSE,"단축3";#N/A,#N/A,FALSE,"장축";#N/A,#N/A,FALSE,"4WD"}</definedName>
    <definedName name="ㅁㄴㅇㄹ" localSheetId="5" hidden="1">{#N/A,#N/A,FALSE,"단축1";#N/A,#N/A,FALSE,"단축2";#N/A,#N/A,FALSE,"단축3";#N/A,#N/A,FALSE,"장축";#N/A,#N/A,FALSE,"4WD"}</definedName>
    <definedName name="ㅁㄴㅇㄹ" localSheetId="2" hidden="1">{#N/A,#N/A,FALSE,"단축1";#N/A,#N/A,FALSE,"단축2";#N/A,#N/A,FALSE,"단축3";#N/A,#N/A,FALSE,"장축";#N/A,#N/A,FALSE,"4WD"}</definedName>
    <definedName name="ㅁㄴㅇㄹ" localSheetId="1" hidden="1">{#N/A,#N/A,FALSE,"단축1";#N/A,#N/A,FALSE,"단축2";#N/A,#N/A,FALSE,"단축3";#N/A,#N/A,FALSE,"장축";#N/A,#N/A,FALSE,"4WD"}</definedName>
    <definedName name="ㅁㄴㅇㄹ" localSheetId="3" hidden="1">{#N/A,#N/A,FALSE,"단축1";#N/A,#N/A,FALSE,"단축2";#N/A,#N/A,FALSE,"단축3";#N/A,#N/A,FALSE,"장축";#N/A,#N/A,FALSE,"4WD"}</definedName>
    <definedName name="ㅁㄴㅇㄹ" localSheetId="4" hidden="1">{#N/A,#N/A,FALSE,"단축1";#N/A,#N/A,FALSE,"단축2";#N/A,#N/A,FALSE,"단축3";#N/A,#N/A,FALSE,"장축";#N/A,#N/A,FALSE,"4WD"}</definedName>
    <definedName name="ㅁㄴㅇㄹ" hidden="1">{#N/A,#N/A,FALSE,"단축1";#N/A,#N/A,FALSE,"단축2";#N/A,#N/A,FALSE,"단축3";#N/A,#N/A,FALSE,"장축";#N/A,#N/A,FALSE,"4WD"}</definedName>
    <definedName name="ㅁㄴㅇㄹㅁ" localSheetId="6" hidden="1">{#N/A,#N/A,FALSE,"인원";#N/A,#N/A,FALSE,"비용2";#N/A,#N/A,FALSE,"비용1";#N/A,#N/A,FALSE,"비용";#N/A,#N/A,FALSE,"보증2";#N/A,#N/A,FALSE,"보증1";#N/A,#N/A,FALSE,"보증";#N/A,#N/A,FALSE,"손익1";#N/A,#N/A,FALSE,"손익";#N/A,#N/A,FALSE,"부서별매출";#N/A,#N/A,FALSE,"매출"}</definedName>
    <definedName name="ㅁㄴㅇㄹㅁ" localSheetId="5" hidden="1">{#N/A,#N/A,FALSE,"인원";#N/A,#N/A,FALSE,"비용2";#N/A,#N/A,FALSE,"비용1";#N/A,#N/A,FALSE,"비용";#N/A,#N/A,FALSE,"보증2";#N/A,#N/A,FALSE,"보증1";#N/A,#N/A,FALSE,"보증";#N/A,#N/A,FALSE,"손익1";#N/A,#N/A,FALSE,"손익";#N/A,#N/A,FALSE,"부서별매출";#N/A,#N/A,FALSE,"매출"}</definedName>
    <definedName name="ㅁㄴㅇㄹㅁ" localSheetId="2" hidden="1">{#N/A,#N/A,FALSE,"인원";#N/A,#N/A,FALSE,"비용2";#N/A,#N/A,FALSE,"비용1";#N/A,#N/A,FALSE,"비용";#N/A,#N/A,FALSE,"보증2";#N/A,#N/A,FALSE,"보증1";#N/A,#N/A,FALSE,"보증";#N/A,#N/A,FALSE,"손익1";#N/A,#N/A,FALSE,"손익";#N/A,#N/A,FALSE,"부서별매출";#N/A,#N/A,FALSE,"매출"}</definedName>
    <definedName name="ㅁㄴㅇㄹㅁ" localSheetId="1" hidden="1">{#N/A,#N/A,FALSE,"인원";#N/A,#N/A,FALSE,"비용2";#N/A,#N/A,FALSE,"비용1";#N/A,#N/A,FALSE,"비용";#N/A,#N/A,FALSE,"보증2";#N/A,#N/A,FALSE,"보증1";#N/A,#N/A,FALSE,"보증";#N/A,#N/A,FALSE,"손익1";#N/A,#N/A,FALSE,"손익";#N/A,#N/A,FALSE,"부서별매출";#N/A,#N/A,FALSE,"매출"}</definedName>
    <definedName name="ㅁㄴㅇㄹㅁ" localSheetId="3" hidden="1">{#N/A,#N/A,FALSE,"인원";#N/A,#N/A,FALSE,"비용2";#N/A,#N/A,FALSE,"비용1";#N/A,#N/A,FALSE,"비용";#N/A,#N/A,FALSE,"보증2";#N/A,#N/A,FALSE,"보증1";#N/A,#N/A,FALSE,"보증";#N/A,#N/A,FALSE,"손익1";#N/A,#N/A,FALSE,"손익";#N/A,#N/A,FALSE,"부서별매출";#N/A,#N/A,FALSE,"매출"}</definedName>
    <definedName name="ㅁㄴㅇㄹㅁ" localSheetId="4" hidden="1">{#N/A,#N/A,FALSE,"인원";#N/A,#N/A,FALSE,"비용2";#N/A,#N/A,FALSE,"비용1";#N/A,#N/A,FALSE,"비용";#N/A,#N/A,FALSE,"보증2";#N/A,#N/A,FALSE,"보증1";#N/A,#N/A,FALSE,"보증";#N/A,#N/A,FALSE,"손익1";#N/A,#N/A,FALSE,"손익";#N/A,#N/A,FALSE,"부서별매출";#N/A,#N/A,FALSE,"매출"}</definedName>
    <definedName name="ㅁㄴㅇㄹㅁ" hidden="1">{#N/A,#N/A,FALSE,"인원";#N/A,#N/A,FALSE,"비용2";#N/A,#N/A,FALSE,"비용1";#N/A,#N/A,FALSE,"비용";#N/A,#N/A,FALSE,"보증2";#N/A,#N/A,FALSE,"보증1";#N/A,#N/A,FALSE,"보증";#N/A,#N/A,FALSE,"손익1";#N/A,#N/A,FALSE,"손익";#N/A,#N/A,FALSE,"부서별매출";#N/A,#N/A,FALSE,"매출"}</definedName>
    <definedName name="ㅁㄴㅇㅁㄴㅇ" localSheetId="6" hidden="1">{#N/A,#N/A,FALSE,"단축1";#N/A,#N/A,FALSE,"단축2";#N/A,#N/A,FALSE,"단축3";#N/A,#N/A,FALSE,"장축";#N/A,#N/A,FALSE,"4WD"}</definedName>
    <definedName name="ㅁㄴㅇㅁㄴㅇ" localSheetId="2" hidden="1">{#N/A,#N/A,FALSE,"단축1";#N/A,#N/A,FALSE,"단축2";#N/A,#N/A,FALSE,"단축3";#N/A,#N/A,FALSE,"장축";#N/A,#N/A,FALSE,"4WD"}</definedName>
    <definedName name="ㅁㄴㅇㅁㄴㅇ" localSheetId="1" hidden="1">{#N/A,#N/A,FALSE,"단축1";#N/A,#N/A,FALSE,"단축2";#N/A,#N/A,FALSE,"단축3";#N/A,#N/A,FALSE,"장축";#N/A,#N/A,FALSE,"4WD"}</definedName>
    <definedName name="ㅁㄴㅇㅁㄴㅇ" hidden="1">{#N/A,#N/A,FALSE,"단축1";#N/A,#N/A,FALSE,"단축2";#N/A,#N/A,FALSE,"단축3";#N/A,#N/A,FALSE,"장축";#N/A,#N/A,FALSE,"4WD"}</definedName>
    <definedName name="ㅁㅁ">#REF!</definedName>
    <definedName name="ㅁㅁㅁ" localSheetId="6">#N/A</definedName>
    <definedName name="ㅁㅁㅁ" localSheetId="5" hidden="1">#REF!</definedName>
    <definedName name="ㅁㅁㅁ" localSheetId="2" hidden="1">#REF!</definedName>
    <definedName name="ㅁㅁㅁ" localSheetId="1" hidden="1">#REF!</definedName>
    <definedName name="ㅁㅁㅁ" localSheetId="4" hidden="1">#REF!</definedName>
    <definedName name="ㅁㅁㅁ" hidden="1">#REF!</definedName>
    <definedName name="ㅁㅁㅁㅁㅁ">#N/A</definedName>
    <definedName name="ㅁㅁㅁㅁㅁㅁ">#N/A</definedName>
    <definedName name="ㅁㅁㅁㅁㅁㅁㅁㅁㅁㅁㅁㅁㅁㅁ" localSheetId="6" hidden="1">{#N/A,#N/A,FALSE,"단축1";#N/A,#N/A,FALSE,"단축2";#N/A,#N/A,FALSE,"단축3";#N/A,#N/A,FALSE,"장축";#N/A,#N/A,FALSE,"4WD"}</definedName>
    <definedName name="ㅁㅁㅁㅁㅁㅁㅁㅁㅁㅁㅁㅁㅁㅁ" localSheetId="2" hidden="1">{#N/A,#N/A,FALSE,"단축1";#N/A,#N/A,FALSE,"단축2";#N/A,#N/A,FALSE,"단축3";#N/A,#N/A,FALSE,"장축";#N/A,#N/A,FALSE,"4WD"}</definedName>
    <definedName name="ㅁㅁㅁㅁㅁㅁㅁㅁㅁㅁㅁㅁㅁㅁ" localSheetId="1" hidden="1">{#N/A,#N/A,FALSE,"단축1";#N/A,#N/A,FALSE,"단축2";#N/A,#N/A,FALSE,"단축3";#N/A,#N/A,FALSE,"장축";#N/A,#N/A,FALSE,"4WD"}</definedName>
    <definedName name="ㅁㅁㅁㅁㅁㅁㅁㅁㅁㅁㅁㅁㅁㅁ" hidden="1">{#N/A,#N/A,FALSE,"단축1";#N/A,#N/A,FALSE,"단축2";#N/A,#N/A,FALSE,"단축3";#N/A,#N/A,FALSE,"장축";#N/A,#N/A,FALSE,"4WD"}</definedName>
    <definedName name="ㅁㅂ" localSheetId="6">#REF!</definedName>
    <definedName name="ㅁㅂ" localSheetId="0">#REF!</definedName>
    <definedName name="ㅁㅂ" localSheetId="5">#REF!</definedName>
    <definedName name="ㅁㅂ" localSheetId="2">#REF!</definedName>
    <definedName name="ㅁㅂ" localSheetId="1">#REF!</definedName>
    <definedName name="ㅁㅂ" localSheetId="4">#REF!</definedName>
    <definedName name="ㅁㅂ">#REF!</definedName>
    <definedName name="ㅁㅇ" localSheetId="6" hidden="1">{#N/A,#N/A,FALSE,"단축1";#N/A,#N/A,FALSE,"단축2";#N/A,#N/A,FALSE,"단축3";#N/A,#N/A,FALSE,"장축";#N/A,#N/A,FALSE,"4WD"}</definedName>
    <definedName name="ㅁㅇ" localSheetId="2" hidden="1">{#N/A,#N/A,FALSE,"단축1";#N/A,#N/A,FALSE,"단축2";#N/A,#N/A,FALSE,"단축3";#N/A,#N/A,FALSE,"장축";#N/A,#N/A,FALSE,"4WD"}</definedName>
    <definedName name="ㅁㅇ" localSheetId="1" hidden="1">{#N/A,#N/A,FALSE,"단축1";#N/A,#N/A,FALSE,"단축2";#N/A,#N/A,FALSE,"단축3";#N/A,#N/A,FALSE,"장축";#N/A,#N/A,FALSE,"4WD"}</definedName>
    <definedName name="ㅁㅇ" hidden="1">{#N/A,#N/A,FALSE,"단축1";#N/A,#N/A,FALSE,"단축2";#N/A,#N/A,FALSE,"단축3";#N/A,#N/A,FALSE,"장축";#N/A,#N/A,FALSE,"4WD"}</definedName>
    <definedName name="ㅁㅇㄹ" localSheetId="6" hidden="1">{#N/A,#N/A,FALSE,"인원";#N/A,#N/A,FALSE,"비용2";#N/A,#N/A,FALSE,"비용1";#N/A,#N/A,FALSE,"비용";#N/A,#N/A,FALSE,"보증2";#N/A,#N/A,FALSE,"보증1";#N/A,#N/A,FALSE,"보증";#N/A,#N/A,FALSE,"손익1";#N/A,#N/A,FALSE,"손익";#N/A,#N/A,FALSE,"부서별매출";#N/A,#N/A,FALSE,"매출"}</definedName>
    <definedName name="ㅁㅇㄹ" localSheetId="5" hidden="1">{#N/A,#N/A,FALSE,"인원";#N/A,#N/A,FALSE,"비용2";#N/A,#N/A,FALSE,"비용1";#N/A,#N/A,FALSE,"비용";#N/A,#N/A,FALSE,"보증2";#N/A,#N/A,FALSE,"보증1";#N/A,#N/A,FALSE,"보증";#N/A,#N/A,FALSE,"손익1";#N/A,#N/A,FALSE,"손익";#N/A,#N/A,FALSE,"부서별매출";#N/A,#N/A,FALSE,"매출"}</definedName>
    <definedName name="ㅁㅇㄹ" localSheetId="2" hidden="1">{#N/A,#N/A,FALSE,"인원";#N/A,#N/A,FALSE,"비용2";#N/A,#N/A,FALSE,"비용1";#N/A,#N/A,FALSE,"비용";#N/A,#N/A,FALSE,"보증2";#N/A,#N/A,FALSE,"보증1";#N/A,#N/A,FALSE,"보증";#N/A,#N/A,FALSE,"손익1";#N/A,#N/A,FALSE,"손익";#N/A,#N/A,FALSE,"부서별매출";#N/A,#N/A,FALSE,"매출"}</definedName>
    <definedName name="ㅁㅇㄹ" localSheetId="1" hidden="1">{#N/A,#N/A,FALSE,"인원";#N/A,#N/A,FALSE,"비용2";#N/A,#N/A,FALSE,"비용1";#N/A,#N/A,FALSE,"비용";#N/A,#N/A,FALSE,"보증2";#N/A,#N/A,FALSE,"보증1";#N/A,#N/A,FALSE,"보증";#N/A,#N/A,FALSE,"손익1";#N/A,#N/A,FALSE,"손익";#N/A,#N/A,FALSE,"부서별매출";#N/A,#N/A,FALSE,"매출"}</definedName>
    <definedName name="ㅁㅇㄹ" localSheetId="3" hidden="1">{#N/A,#N/A,FALSE,"인원";#N/A,#N/A,FALSE,"비용2";#N/A,#N/A,FALSE,"비용1";#N/A,#N/A,FALSE,"비용";#N/A,#N/A,FALSE,"보증2";#N/A,#N/A,FALSE,"보증1";#N/A,#N/A,FALSE,"보증";#N/A,#N/A,FALSE,"손익1";#N/A,#N/A,FALSE,"손익";#N/A,#N/A,FALSE,"부서별매출";#N/A,#N/A,FALSE,"매출"}</definedName>
    <definedName name="ㅁㅇㄹ" localSheetId="4" hidden="1">{#N/A,#N/A,FALSE,"인원";#N/A,#N/A,FALSE,"비용2";#N/A,#N/A,FALSE,"비용1";#N/A,#N/A,FALSE,"비용";#N/A,#N/A,FALSE,"보증2";#N/A,#N/A,FALSE,"보증1";#N/A,#N/A,FALSE,"보증";#N/A,#N/A,FALSE,"손익1";#N/A,#N/A,FALSE,"손익";#N/A,#N/A,FALSE,"부서별매출";#N/A,#N/A,FALSE,"매출"}</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 localSheetId="6" hidden="1">{#N/A,#N/A,TRUE,"Y생산";#N/A,#N/A,TRUE,"Y판매";#N/A,#N/A,TRUE,"Y총물량";#N/A,#N/A,TRUE,"Y능력";#N/A,#N/A,TRUE,"YKD"}</definedName>
    <definedName name="마감" localSheetId="2" hidden="1">{#N/A,#N/A,TRUE,"Y생산";#N/A,#N/A,TRUE,"Y판매";#N/A,#N/A,TRUE,"Y총물량";#N/A,#N/A,TRUE,"Y능력";#N/A,#N/A,TRUE,"YKD"}</definedName>
    <definedName name="마감" localSheetId="1" hidden="1">{#N/A,#N/A,TRUE,"Y생산";#N/A,#N/A,TRUE,"Y판매";#N/A,#N/A,TRUE,"Y총물량";#N/A,#N/A,TRUE,"Y능력";#N/A,#N/A,TRUE,"YKD"}</definedName>
    <definedName name="마감" hidden="1">{#N/A,#N/A,TRUE,"Y생산";#N/A,#N/A,TRUE,"Y판매";#N/A,#N/A,TRUE,"Y총물량";#N/A,#N/A,TRUE,"Y능력";#N/A,#N/A,TRUE,"YKD"}</definedName>
    <definedName name="만" localSheetId="1">#REF!</definedName>
    <definedName name="만">#REF!</definedName>
    <definedName name="머징" localSheetId="6" hidden="1">{"'Sheet1'!$A$211:$M$235"}</definedName>
    <definedName name="머징" localSheetId="2" hidden="1">{"'Sheet1'!$A$211:$M$235"}</definedName>
    <definedName name="머징" localSheetId="1" hidden="1">{"'Sheet1'!$A$211:$M$235"}</definedName>
    <definedName name="머징" hidden="1">{"'Sheet1'!$A$211:$M$235"}</definedName>
    <definedName name="목표변동2">#N/A</definedName>
    <definedName name="무쏘TOTAL" localSheetId="1">#REF!</definedName>
    <definedName name="무쏘TOTAL">#REF!</definedName>
    <definedName name="무영" localSheetId="6" hidden="1">#REF!</definedName>
    <definedName name="무영" localSheetId="5" hidden="1">#REF!</definedName>
    <definedName name="무영" localSheetId="2" hidden="1">#REF!</definedName>
    <definedName name="무영" localSheetId="1" hidden="1">#REF!</definedName>
    <definedName name="무영" localSheetId="3" hidden="1">#REF!</definedName>
    <definedName name="무영" localSheetId="4" hidden="1">#REF!</definedName>
    <definedName name="무영" hidden="1">#REF!</definedName>
    <definedName name="문서처리" localSheetId="6" hidden="1">{#N/A,#N/A,FALSE,"단축1";#N/A,#N/A,FALSE,"단축2";#N/A,#N/A,FALSE,"단축3";#N/A,#N/A,FALSE,"장축";#N/A,#N/A,FALSE,"4WD"}</definedName>
    <definedName name="문서처리" localSheetId="5" hidden="1">{#N/A,#N/A,FALSE,"단축1";#N/A,#N/A,FALSE,"단축2";#N/A,#N/A,FALSE,"단축3";#N/A,#N/A,FALSE,"장축";#N/A,#N/A,FALSE,"4WD"}</definedName>
    <definedName name="문서처리" localSheetId="2" hidden="1">{#N/A,#N/A,FALSE,"단축1";#N/A,#N/A,FALSE,"단축2";#N/A,#N/A,FALSE,"단축3";#N/A,#N/A,FALSE,"장축";#N/A,#N/A,FALSE,"4WD"}</definedName>
    <definedName name="문서처리" localSheetId="1" hidden="1">{#N/A,#N/A,FALSE,"단축1";#N/A,#N/A,FALSE,"단축2";#N/A,#N/A,FALSE,"단축3";#N/A,#N/A,FALSE,"장축";#N/A,#N/A,FALSE,"4WD"}</definedName>
    <definedName name="문서처리" localSheetId="3" hidden="1">{#N/A,#N/A,FALSE,"단축1";#N/A,#N/A,FALSE,"단축2";#N/A,#N/A,FALSE,"단축3";#N/A,#N/A,FALSE,"장축";#N/A,#N/A,FALSE,"4WD"}</definedName>
    <definedName name="문서처리" localSheetId="4" hidden="1">{#N/A,#N/A,FALSE,"단축1";#N/A,#N/A,FALSE,"단축2";#N/A,#N/A,FALSE,"단축3";#N/A,#N/A,FALSE,"장축";#N/A,#N/A,FALSE,"4WD"}</definedName>
    <definedName name="문서처리" hidden="1">{#N/A,#N/A,FALSE,"단축1";#N/A,#N/A,FALSE,"단축2";#N/A,#N/A,FALSE,"단축3";#N/A,#N/A,FALSE,"장축";#N/A,#N/A,FALSE,"4WD"}</definedName>
    <definedName name="문처">#REF!</definedName>
    <definedName name="물랴자" localSheetId="6" hidden="1">{#N/A,#N/A,TRUE,"Y생산";#N/A,#N/A,TRUE,"Y판매";#N/A,#N/A,TRUE,"Y총물량";#N/A,#N/A,TRUE,"Y능력";#N/A,#N/A,TRUE,"YKD"}</definedName>
    <definedName name="물랴자" localSheetId="2" hidden="1">{#N/A,#N/A,TRUE,"Y생산";#N/A,#N/A,TRUE,"Y판매";#N/A,#N/A,TRUE,"Y총물량";#N/A,#N/A,TRUE,"Y능력";#N/A,#N/A,TRUE,"YKD"}</definedName>
    <definedName name="물랴자" localSheetId="1" hidden="1">{#N/A,#N/A,TRUE,"Y생산";#N/A,#N/A,TRUE,"Y판매";#N/A,#N/A,TRUE,"Y총물량";#N/A,#N/A,TRUE,"Y능력";#N/A,#N/A,TRUE,"YKD"}</definedName>
    <definedName name="물랴자" hidden="1">{#N/A,#N/A,TRUE,"Y생산";#N/A,#N/A,TRUE,"Y판매";#N/A,#N/A,TRUE,"Y총물량";#N/A,#N/A,TRUE,"Y능력";#N/A,#N/A,TRUE,"YKD"}</definedName>
    <definedName name="물량" localSheetId="6" hidden="1">{#N/A,#N/A,FALSE,"단축1";#N/A,#N/A,FALSE,"단축2";#N/A,#N/A,FALSE,"단축3";#N/A,#N/A,FALSE,"장축";#N/A,#N/A,FALSE,"4WD"}</definedName>
    <definedName name="물량" localSheetId="2" hidden="1">{#N/A,#N/A,FALSE,"단축1";#N/A,#N/A,FALSE,"단축2";#N/A,#N/A,FALSE,"단축3";#N/A,#N/A,FALSE,"장축";#N/A,#N/A,FALSE,"4WD"}</definedName>
    <definedName name="물량" localSheetId="1" hidden="1">{#N/A,#N/A,FALSE,"단축1";#N/A,#N/A,FALSE,"단축2";#N/A,#N/A,FALSE,"단축3";#N/A,#N/A,FALSE,"장축";#N/A,#N/A,FALSE,"4WD"}</definedName>
    <definedName name="물량" hidden="1">{#N/A,#N/A,FALSE,"단축1";#N/A,#N/A,FALSE,"단축2";#N/A,#N/A,FALSE,"단축3";#N/A,#N/A,FALSE,"장축";#N/A,#N/A,FALSE,"4WD"}</definedName>
    <definedName name="물량수" localSheetId="6" hidden="1">{#N/A,#N/A,TRUE,"Y생산";#N/A,#N/A,TRUE,"Y판매";#N/A,#N/A,TRUE,"Y총물량";#N/A,#N/A,TRUE,"Y능력";#N/A,#N/A,TRUE,"YKD"}</definedName>
    <definedName name="물량수" localSheetId="2" hidden="1">{#N/A,#N/A,TRUE,"Y생산";#N/A,#N/A,TRUE,"Y판매";#N/A,#N/A,TRUE,"Y총물량";#N/A,#N/A,TRUE,"Y능력";#N/A,#N/A,TRUE,"YKD"}</definedName>
    <definedName name="물량수" localSheetId="1" hidden="1">{#N/A,#N/A,TRUE,"Y생산";#N/A,#N/A,TRUE,"Y판매";#N/A,#N/A,TRUE,"Y총물량";#N/A,#N/A,TRUE,"Y능력";#N/A,#N/A,TRUE,"YKD"}</definedName>
    <definedName name="물량수" hidden="1">{#N/A,#N/A,TRUE,"Y생산";#N/A,#N/A,TRUE,"Y판매";#N/A,#N/A,TRUE,"Y총물량";#N/A,#N/A,TRUE,"Y능력";#N/A,#N/A,TRUE,"YKD"}</definedName>
    <definedName name="물량수정" localSheetId="6" hidden="1">{#N/A,#N/A,TRUE,"Y생산";#N/A,#N/A,TRUE,"Y판매";#N/A,#N/A,TRUE,"Y총물량";#N/A,#N/A,TRUE,"Y능력";#N/A,#N/A,TRUE,"YKD"}</definedName>
    <definedName name="물량수정" localSheetId="2" hidden="1">{#N/A,#N/A,TRUE,"Y생산";#N/A,#N/A,TRUE,"Y판매";#N/A,#N/A,TRUE,"Y총물량";#N/A,#N/A,TRUE,"Y능력";#N/A,#N/A,TRUE,"YKD"}</definedName>
    <definedName name="물량수정" localSheetId="1" hidden="1">{#N/A,#N/A,TRUE,"Y생산";#N/A,#N/A,TRUE,"Y판매";#N/A,#N/A,TRUE,"Y총물량";#N/A,#N/A,TRUE,"Y능력";#N/A,#N/A,TRUE,"YKD"}</definedName>
    <definedName name="물량수정" hidden="1">{#N/A,#N/A,TRUE,"Y생산";#N/A,#N/A,TRUE,"Y판매";#N/A,#N/A,TRUE,"Y총물량";#N/A,#N/A,TRUE,"Y능력";#N/A,#N/A,TRUE,"YKD"}</definedName>
    <definedName name="물량수정1" localSheetId="6" hidden="1">{#N/A,#N/A,TRUE,"Y생산";#N/A,#N/A,TRUE,"Y판매";#N/A,#N/A,TRUE,"Y총물량";#N/A,#N/A,TRUE,"Y능력";#N/A,#N/A,TRUE,"YKD"}</definedName>
    <definedName name="물량수정1" localSheetId="2" hidden="1">{#N/A,#N/A,TRUE,"Y생산";#N/A,#N/A,TRUE,"Y판매";#N/A,#N/A,TRUE,"Y총물량";#N/A,#N/A,TRUE,"Y능력";#N/A,#N/A,TRUE,"YKD"}</definedName>
    <definedName name="물량수정1" localSheetId="1" hidden="1">{#N/A,#N/A,TRUE,"Y생산";#N/A,#N/A,TRUE,"Y판매";#N/A,#N/A,TRUE,"Y총물량";#N/A,#N/A,TRUE,"Y능력";#N/A,#N/A,TRUE,"YKD"}</definedName>
    <definedName name="물량수정1" hidden="1">{#N/A,#N/A,TRUE,"Y생산";#N/A,#N/A,TRUE,"Y판매";#N/A,#N/A,TRUE,"Y총물량";#N/A,#N/A,TRUE,"Y능력";#N/A,#N/A,TRUE,"YKD"}</definedName>
    <definedName name="물량수정2" localSheetId="6" hidden="1">{#N/A,#N/A,TRUE,"Y생산";#N/A,#N/A,TRUE,"Y판매";#N/A,#N/A,TRUE,"Y총물량";#N/A,#N/A,TRUE,"Y능력";#N/A,#N/A,TRUE,"YKD"}</definedName>
    <definedName name="물량수정2" localSheetId="2" hidden="1">{#N/A,#N/A,TRUE,"Y생산";#N/A,#N/A,TRUE,"Y판매";#N/A,#N/A,TRUE,"Y총물량";#N/A,#N/A,TRUE,"Y능력";#N/A,#N/A,TRUE,"YKD"}</definedName>
    <definedName name="물량수정2" localSheetId="1" hidden="1">{#N/A,#N/A,TRUE,"Y생산";#N/A,#N/A,TRUE,"Y판매";#N/A,#N/A,TRUE,"Y총물량";#N/A,#N/A,TRUE,"Y능력";#N/A,#N/A,TRUE,"YKD"}</definedName>
    <definedName name="물량수정2" hidden="1">{#N/A,#N/A,TRUE,"Y생산";#N/A,#N/A,TRUE,"Y판매";#N/A,#N/A,TRUE,"Y총물량";#N/A,#N/A,TRUE,"Y능력";#N/A,#N/A,TRUE,"YKD"}</definedName>
    <definedName name="물량정" localSheetId="6" hidden="1">{#N/A,#N/A,TRUE,"Y생산";#N/A,#N/A,TRUE,"Y판매";#N/A,#N/A,TRUE,"Y총물량";#N/A,#N/A,TRUE,"Y능력";#N/A,#N/A,TRUE,"YKD"}</definedName>
    <definedName name="물량정" localSheetId="2" hidden="1">{#N/A,#N/A,TRUE,"Y생산";#N/A,#N/A,TRUE,"Y판매";#N/A,#N/A,TRUE,"Y총물량";#N/A,#N/A,TRUE,"Y능력";#N/A,#N/A,TRUE,"YKD"}</definedName>
    <definedName name="물량정" localSheetId="1" hidden="1">{#N/A,#N/A,TRUE,"Y생산";#N/A,#N/A,TRUE,"Y판매";#N/A,#N/A,TRUE,"Y총물량";#N/A,#N/A,TRUE,"Y능력";#N/A,#N/A,TRUE,"YKD"}</definedName>
    <definedName name="물량정" hidden="1">{#N/A,#N/A,TRUE,"Y생산";#N/A,#N/A,TRUE,"Y판매";#N/A,#N/A,TRUE,"Y총물량";#N/A,#N/A,TRUE,"Y능력";#N/A,#N/A,TRUE,"YKD"}</definedName>
    <definedName name="물량조정" localSheetId="6" hidden="1">{#N/A,#N/A,TRUE,"Y생산";#N/A,#N/A,TRUE,"Y판매";#N/A,#N/A,TRUE,"Y총물량";#N/A,#N/A,TRUE,"Y능력";#N/A,#N/A,TRUE,"YKD"}</definedName>
    <definedName name="물량조정" localSheetId="2" hidden="1">{#N/A,#N/A,TRUE,"Y생산";#N/A,#N/A,TRUE,"Y판매";#N/A,#N/A,TRUE,"Y총물량";#N/A,#N/A,TRUE,"Y능력";#N/A,#N/A,TRUE,"YKD"}</definedName>
    <definedName name="물량조정" localSheetId="1" hidden="1">{#N/A,#N/A,TRUE,"Y생산";#N/A,#N/A,TRUE,"Y판매";#N/A,#N/A,TRUE,"Y총물량";#N/A,#N/A,TRUE,"Y능력";#N/A,#N/A,TRUE,"YKD"}</definedName>
    <definedName name="물량조정" hidden="1">{#N/A,#N/A,TRUE,"Y생산";#N/A,#N/A,TRUE,"Y판매";#N/A,#N/A,TRUE,"Y총물량";#N/A,#N/A,TRUE,"Y능력";#N/A,#N/A,TRUE,"YKD"}</definedName>
    <definedName name="물류" localSheetId="6" hidden="1">{#N/A,#N/A,FALSE,"인원";#N/A,#N/A,FALSE,"비용2";#N/A,#N/A,FALSE,"비용1";#N/A,#N/A,FALSE,"비용";#N/A,#N/A,FALSE,"보증2";#N/A,#N/A,FALSE,"보증1";#N/A,#N/A,FALSE,"보증";#N/A,#N/A,FALSE,"손익1";#N/A,#N/A,FALSE,"손익";#N/A,#N/A,FALSE,"부서별매출";#N/A,#N/A,FALSE,"매출"}</definedName>
    <definedName name="물류" localSheetId="5" hidden="1">{#N/A,#N/A,FALSE,"인원";#N/A,#N/A,FALSE,"비용2";#N/A,#N/A,FALSE,"비용1";#N/A,#N/A,FALSE,"비용";#N/A,#N/A,FALSE,"보증2";#N/A,#N/A,FALSE,"보증1";#N/A,#N/A,FALSE,"보증";#N/A,#N/A,FALSE,"손익1";#N/A,#N/A,FALSE,"손익";#N/A,#N/A,FALSE,"부서별매출";#N/A,#N/A,FALSE,"매출"}</definedName>
    <definedName name="물류" localSheetId="2" hidden="1">{#N/A,#N/A,FALSE,"인원";#N/A,#N/A,FALSE,"비용2";#N/A,#N/A,FALSE,"비용1";#N/A,#N/A,FALSE,"비용";#N/A,#N/A,FALSE,"보증2";#N/A,#N/A,FALSE,"보증1";#N/A,#N/A,FALSE,"보증";#N/A,#N/A,FALSE,"손익1";#N/A,#N/A,FALSE,"손익";#N/A,#N/A,FALSE,"부서별매출";#N/A,#N/A,FALSE,"매출"}</definedName>
    <definedName name="물류" localSheetId="1" hidden="1">{#N/A,#N/A,FALSE,"인원";#N/A,#N/A,FALSE,"비용2";#N/A,#N/A,FALSE,"비용1";#N/A,#N/A,FALSE,"비용";#N/A,#N/A,FALSE,"보증2";#N/A,#N/A,FALSE,"보증1";#N/A,#N/A,FALSE,"보증";#N/A,#N/A,FALSE,"손익1";#N/A,#N/A,FALSE,"손익";#N/A,#N/A,FALSE,"부서별매출";#N/A,#N/A,FALSE,"매출"}</definedName>
    <definedName name="물류" localSheetId="3" hidden="1">{#N/A,#N/A,FALSE,"인원";#N/A,#N/A,FALSE,"비용2";#N/A,#N/A,FALSE,"비용1";#N/A,#N/A,FALSE,"비용";#N/A,#N/A,FALSE,"보증2";#N/A,#N/A,FALSE,"보증1";#N/A,#N/A,FALSE,"보증";#N/A,#N/A,FALSE,"손익1";#N/A,#N/A,FALSE,"손익";#N/A,#N/A,FALSE,"부서별매출";#N/A,#N/A,FALSE,"매출"}</definedName>
    <definedName name="물류" localSheetId="4" hidden="1">{#N/A,#N/A,FALSE,"인원";#N/A,#N/A,FALSE,"비용2";#N/A,#N/A,FALSE,"비용1";#N/A,#N/A,FALSE,"비용";#N/A,#N/A,FALSE,"보증2";#N/A,#N/A,FALSE,"보증1";#N/A,#N/A,FALSE,"보증";#N/A,#N/A,FALSE,"손익1";#N/A,#N/A,FALSE,"손익";#N/A,#N/A,FALSE,"부서별매출";#N/A,#N/A,FALSE,"매출"}</definedName>
    <definedName name="물류" hidden="1">{#N/A,#N/A,FALSE,"인원";#N/A,#N/A,FALSE,"비용2";#N/A,#N/A,FALSE,"비용1";#N/A,#N/A,FALSE,"비용";#N/A,#N/A,FALSE,"보증2";#N/A,#N/A,FALSE,"보증1";#N/A,#N/A,FALSE,"보증";#N/A,#N/A,FALSE,"손익1";#N/A,#N/A,FALSE,"손익";#N/A,#N/A,FALSE,"부서별매출";#N/A,#N/A,FALSE,"매출"}</definedName>
    <definedName name="물수" localSheetId="6" hidden="1">{#N/A,#N/A,TRUE,"Y생산";#N/A,#N/A,TRUE,"Y판매";#N/A,#N/A,TRUE,"Y총물량";#N/A,#N/A,TRUE,"Y능력";#N/A,#N/A,TRUE,"YKD"}</definedName>
    <definedName name="물수" localSheetId="2" hidden="1">{#N/A,#N/A,TRUE,"Y생산";#N/A,#N/A,TRUE,"Y판매";#N/A,#N/A,TRUE,"Y총물량";#N/A,#N/A,TRUE,"Y능력";#N/A,#N/A,TRUE,"YKD"}</definedName>
    <definedName name="물수" localSheetId="1" hidden="1">{#N/A,#N/A,TRUE,"Y생산";#N/A,#N/A,TRUE,"Y판매";#N/A,#N/A,TRUE,"Y총물량";#N/A,#N/A,TRUE,"Y능력";#N/A,#N/A,TRUE,"YKD"}</definedName>
    <definedName name="물수" hidden="1">{#N/A,#N/A,TRUE,"Y생산";#N/A,#N/A,TRUE,"Y판매";#N/A,#N/A,TRUE,"Y총물량";#N/A,#N/A,TRUE,"Y능력";#N/A,#N/A,TRUE,"YKD"}</definedName>
    <definedName name="미안">#REF!</definedName>
    <definedName name="ㅂ" localSheetId="1">#REF!</definedName>
    <definedName name="ㅂ">#REF!</definedName>
    <definedName name="ㅂㅂㅂ" localSheetId="6" hidden="1">{#N/A,#N/A,FALSE,"단축1";#N/A,#N/A,FALSE,"단축2";#N/A,#N/A,FALSE,"단축3";#N/A,#N/A,FALSE,"장축";#N/A,#N/A,FALSE,"4WD"}</definedName>
    <definedName name="ㅂㅂㅂ" localSheetId="0" hidden="1">{#N/A,#N/A,FALSE,"단축1";#N/A,#N/A,FALSE,"단축2";#N/A,#N/A,FALSE,"단축3";#N/A,#N/A,FALSE,"장축";#N/A,#N/A,FALSE,"4WD"}</definedName>
    <definedName name="ㅂㅂㅂ" localSheetId="5" hidden="1">{#N/A,#N/A,FALSE,"단축1";#N/A,#N/A,FALSE,"단축2";#N/A,#N/A,FALSE,"단축3";#N/A,#N/A,FALSE,"장축";#N/A,#N/A,FALSE,"4WD"}</definedName>
    <definedName name="ㅂㅂㅂ" localSheetId="2" hidden="1">{#N/A,#N/A,FALSE,"단축1";#N/A,#N/A,FALSE,"단축2";#N/A,#N/A,FALSE,"단축3";#N/A,#N/A,FALSE,"장축";#N/A,#N/A,FALSE,"4WD"}</definedName>
    <definedName name="ㅂㅂㅂ" localSheetId="1" hidden="1">{#N/A,#N/A,FALSE,"단축1";#N/A,#N/A,FALSE,"단축2";#N/A,#N/A,FALSE,"단축3";#N/A,#N/A,FALSE,"장축";#N/A,#N/A,FALSE,"4WD"}</definedName>
    <definedName name="ㅂㅂㅂ" localSheetId="3" hidden="1">{#N/A,#N/A,FALSE,"단축1";#N/A,#N/A,FALSE,"단축2";#N/A,#N/A,FALSE,"단축3";#N/A,#N/A,FALSE,"장축";#N/A,#N/A,FALSE,"4WD"}</definedName>
    <definedName name="ㅂㅂㅂ" localSheetId="4" hidden="1">{#N/A,#N/A,FALSE,"단축1";#N/A,#N/A,FALSE,"단축2";#N/A,#N/A,FALSE,"단축3";#N/A,#N/A,FALSE,"장축";#N/A,#N/A,FALSE,"4WD"}</definedName>
    <definedName name="ㅂㅂㅂ" hidden="1">{#N/A,#N/A,FALSE,"단축1";#N/A,#N/A,FALSE,"단축2";#N/A,#N/A,FALSE,"단축3";#N/A,#N/A,FALSE,"장축";#N/A,#N/A,FALSE,"4WD"}</definedName>
    <definedName name="ㅂㅂㅂㅂㅂ" localSheetId="6" hidden="1">{#N/A,#N/A,FALSE,"단축1";#N/A,#N/A,FALSE,"단축2";#N/A,#N/A,FALSE,"단축3";#N/A,#N/A,FALSE,"장축";#N/A,#N/A,FALSE,"4WD"}</definedName>
    <definedName name="ㅂㅂㅂㅂㅂ" localSheetId="2" hidden="1">{#N/A,#N/A,FALSE,"단축1";#N/A,#N/A,FALSE,"단축2";#N/A,#N/A,FALSE,"단축3";#N/A,#N/A,FALSE,"장축";#N/A,#N/A,FALSE,"4WD"}</definedName>
    <definedName name="ㅂㅂㅂㅂㅂ" localSheetId="1"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localSheetId="6" hidden="1">{#N/A,#N/A,FALSE,"단축1";#N/A,#N/A,FALSE,"단축2";#N/A,#N/A,FALSE,"단축3";#N/A,#N/A,FALSE,"장축";#N/A,#N/A,FALSE,"4WD"}</definedName>
    <definedName name="ㅂㅂㅂㅂㅂㅂㅂㅂㅂㅂㅂㅂㅂㅂㅂㅂㅂㅂㅂㅂㅂㅂㅂㅂㅂㅂㅂㅂㅂㅂㅂㅂ" localSheetId="2" hidden="1">{#N/A,#N/A,FALSE,"단축1";#N/A,#N/A,FALSE,"단축2";#N/A,#N/A,FALSE,"단축3";#N/A,#N/A,FALSE,"장축";#N/A,#N/A,FALSE,"4WD"}</definedName>
    <definedName name="ㅂㅂㅂㅂㅂㅂㅂㅂㅂㅂㅂㅂㅂㅂㅂㅂㅂㅂㅂㅂㅂㅂㅂㅂㅂㅂㅂㅂㅂㅂㅂㅂ" localSheetId="1"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ㄷㅈ" localSheetId="6" hidden="1">{#N/A,#N/A,FALSE,"단축1";#N/A,#N/A,FALSE,"단축2";#N/A,#N/A,FALSE,"단축3";#N/A,#N/A,FALSE,"장축";#N/A,#N/A,FALSE,"4WD"}</definedName>
    <definedName name="ㅂㅈㄷㄱㄷㅈ" localSheetId="2" hidden="1">{#N/A,#N/A,FALSE,"단축1";#N/A,#N/A,FALSE,"단축2";#N/A,#N/A,FALSE,"단축3";#N/A,#N/A,FALSE,"장축";#N/A,#N/A,FALSE,"4WD"}</definedName>
    <definedName name="ㅂㅈㄷㄱㄷㅈ" localSheetId="1" hidden="1">{#N/A,#N/A,FALSE,"단축1";#N/A,#N/A,FALSE,"단축2";#N/A,#N/A,FALSE,"단축3";#N/A,#N/A,FALSE,"장축";#N/A,#N/A,FALSE,"4WD"}</definedName>
    <definedName name="ㅂㅈㄷㄱㄷㅈ" hidden="1">{#N/A,#N/A,FALSE,"단축1";#N/A,#N/A,FALSE,"단축2";#N/A,#N/A,FALSE,"단축3";#N/A,#N/A,FALSE,"장축";#N/A,#N/A,FALSE,"4WD"}</definedName>
    <definedName name="바">#REF!</definedName>
    <definedName name="바다" localSheetId="6" hidden="1">{#N/A,#N/A,FALSE,"단축1";#N/A,#N/A,FALSE,"단축2";#N/A,#N/A,FALSE,"단축3";#N/A,#N/A,FALSE,"장축";#N/A,#N/A,FALSE,"4WD"}</definedName>
    <definedName name="바다" localSheetId="5" hidden="1">{#N/A,#N/A,FALSE,"단축1";#N/A,#N/A,FALSE,"단축2";#N/A,#N/A,FALSE,"단축3";#N/A,#N/A,FALSE,"장축";#N/A,#N/A,FALSE,"4WD"}</definedName>
    <definedName name="바다" localSheetId="2" hidden="1">{#N/A,#N/A,FALSE,"단축1";#N/A,#N/A,FALSE,"단축2";#N/A,#N/A,FALSE,"단축3";#N/A,#N/A,FALSE,"장축";#N/A,#N/A,FALSE,"4WD"}</definedName>
    <definedName name="바다" localSheetId="1" hidden="1">{#N/A,#N/A,FALSE,"단축1";#N/A,#N/A,FALSE,"단축2";#N/A,#N/A,FALSE,"단축3";#N/A,#N/A,FALSE,"장축";#N/A,#N/A,FALSE,"4WD"}</definedName>
    <definedName name="바다" localSheetId="3" hidden="1">{#N/A,#N/A,FALSE,"단축1";#N/A,#N/A,FALSE,"단축2";#N/A,#N/A,FALSE,"단축3";#N/A,#N/A,FALSE,"장축";#N/A,#N/A,FALSE,"4WD"}</definedName>
    <definedName name="바다" localSheetId="4" hidden="1">{#N/A,#N/A,FALSE,"단축1";#N/A,#N/A,FALSE,"단축2";#N/A,#N/A,FALSE,"단축3";#N/A,#N/A,FALSE,"장축";#N/A,#N/A,FALSE,"4WD"}</definedName>
    <definedName name="바다" hidden="1">{#N/A,#N/A,FALSE,"단축1";#N/A,#N/A,FALSE,"단축2";#N/A,#N/A,FALSE,"단축3";#N/A,#N/A,FALSE,"장축";#N/A,#N/A,FALSE,"4WD"}</definedName>
    <definedName name="바바라" localSheetId="6" hidden="1">{#N/A,#N/A,TRUE,"Y생산";#N/A,#N/A,TRUE,"Y판매";#N/A,#N/A,TRUE,"Y총물량";#N/A,#N/A,TRUE,"Y능력";#N/A,#N/A,TRUE,"YKD"}</definedName>
    <definedName name="바바라" localSheetId="2" hidden="1">{#N/A,#N/A,TRUE,"Y생산";#N/A,#N/A,TRUE,"Y판매";#N/A,#N/A,TRUE,"Y총물량";#N/A,#N/A,TRUE,"Y능력";#N/A,#N/A,TRUE,"YKD"}</definedName>
    <definedName name="바바라" localSheetId="1" hidden="1">{#N/A,#N/A,TRUE,"Y생산";#N/A,#N/A,TRUE,"Y판매";#N/A,#N/A,TRUE,"Y총물량";#N/A,#N/A,TRUE,"Y능력";#N/A,#N/A,TRUE,"YKD"}</definedName>
    <definedName name="바바라" hidden="1">{#N/A,#N/A,TRUE,"Y생산";#N/A,#N/A,TRUE,"Y판매";#N/A,#N/A,TRUE,"Y총물량";#N/A,#N/A,TRUE,"Y능력";#N/A,#N/A,TRUE,"YKD"}</definedName>
    <definedName name="바바바" localSheetId="6" hidden="1">{#N/A,#N/A,FALSE,"단축1";#N/A,#N/A,FALSE,"단축2";#N/A,#N/A,FALSE,"단축3";#N/A,#N/A,FALSE,"장축";#N/A,#N/A,FALSE,"4WD"}</definedName>
    <definedName name="바바바" localSheetId="2" hidden="1">{#N/A,#N/A,FALSE,"단축1";#N/A,#N/A,FALSE,"단축2";#N/A,#N/A,FALSE,"단축3";#N/A,#N/A,FALSE,"장축";#N/A,#N/A,FALSE,"4WD"}</definedName>
    <definedName name="바바바" localSheetId="1" hidden="1">{#N/A,#N/A,FALSE,"단축1";#N/A,#N/A,FALSE,"단축2";#N/A,#N/A,FALSE,"단축3";#N/A,#N/A,FALSE,"장축";#N/A,#N/A,FALSE,"4WD"}</definedName>
    <definedName name="바바바" hidden="1">{#N/A,#N/A,FALSE,"단축1";#N/A,#N/A,FALSE,"단축2";#N/A,#N/A,FALSE,"단축3";#N/A,#N/A,FALSE,"장축";#N/A,#N/A,FALSE,"4WD"}</definedName>
    <definedName name="박종균" localSheetId="6" hidden="1">{#N/A,#N/A,FALSE,"인원";#N/A,#N/A,FALSE,"비용2";#N/A,#N/A,FALSE,"비용1";#N/A,#N/A,FALSE,"비용";#N/A,#N/A,FALSE,"보증2";#N/A,#N/A,FALSE,"보증1";#N/A,#N/A,FALSE,"보증";#N/A,#N/A,FALSE,"손익1";#N/A,#N/A,FALSE,"손익";#N/A,#N/A,FALSE,"부서별매출";#N/A,#N/A,FALSE,"매출"}</definedName>
    <definedName name="박종균" localSheetId="5" hidden="1">{#N/A,#N/A,FALSE,"인원";#N/A,#N/A,FALSE,"비용2";#N/A,#N/A,FALSE,"비용1";#N/A,#N/A,FALSE,"비용";#N/A,#N/A,FALSE,"보증2";#N/A,#N/A,FALSE,"보증1";#N/A,#N/A,FALSE,"보증";#N/A,#N/A,FALSE,"손익1";#N/A,#N/A,FALSE,"손익";#N/A,#N/A,FALSE,"부서별매출";#N/A,#N/A,FALSE,"매출"}</definedName>
    <definedName name="박종균" localSheetId="2" hidden="1">{#N/A,#N/A,FALSE,"인원";#N/A,#N/A,FALSE,"비용2";#N/A,#N/A,FALSE,"비용1";#N/A,#N/A,FALSE,"비용";#N/A,#N/A,FALSE,"보증2";#N/A,#N/A,FALSE,"보증1";#N/A,#N/A,FALSE,"보증";#N/A,#N/A,FALSE,"손익1";#N/A,#N/A,FALSE,"손익";#N/A,#N/A,FALSE,"부서별매출";#N/A,#N/A,FALSE,"매출"}</definedName>
    <definedName name="박종균" localSheetId="1" hidden="1">{#N/A,#N/A,FALSE,"인원";#N/A,#N/A,FALSE,"비용2";#N/A,#N/A,FALSE,"비용1";#N/A,#N/A,FALSE,"비용";#N/A,#N/A,FALSE,"보증2";#N/A,#N/A,FALSE,"보증1";#N/A,#N/A,FALSE,"보증";#N/A,#N/A,FALSE,"손익1";#N/A,#N/A,FALSE,"손익";#N/A,#N/A,FALSE,"부서별매출";#N/A,#N/A,FALSE,"매출"}</definedName>
    <definedName name="박종균" localSheetId="3" hidden="1">{#N/A,#N/A,FALSE,"인원";#N/A,#N/A,FALSE,"비용2";#N/A,#N/A,FALSE,"비용1";#N/A,#N/A,FALSE,"비용";#N/A,#N/A,FALSE,"보증2";#N/A,#N/A,FALSE,"보증1";#N/A,#N/A,FALSE,"보증";#N/A,#N/A,FALSE,"손익1";#N/A,#N/A,FALSE,"손익";#N/A,#N/A,FALSE,"부서별매출";#N/A,#N/A,FALSE,"매출"}</definedName>
    <definedName name="박종균" localSheetId="4"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localSheetId="6" hidden="1">{#N/A,#N/A,FALSE,"인원";#N/A,#N/A,FALSE,"비용2";#N/A,#N/A,FALSE,"비용1";#N/A,#N/A,FALSE,"비용";#N/A,#N/A,FALSE,"보증2";#N/A,#N/A,FALSE,"보증1";#N/A,#N/A,FALSE,"보증";#N/A,#N/A,FALSE,"손익1";#N/A,#N/A,FALSE,"손익";#N/A,#N/A,FALSE,"부서별매출";#N/A,#N/A,FALSE,"매출"}</definedName>
    <definedName name="발주" localSheetId="5" hidden="1">{#N/A,#N/A,FALSE,"인원";#N/A,#N/A,FALSE,"비용2";#N/A,#N/A,FALSE,"비용1";#N/A,#N/A,FALSE,"비용";#N/A,#N/A,FALSE,"보증2";#N/A,#N/A,FALSE,"보증1";#N/A,#N/A,FALSE,"보증";#N/A,#N/A,FALSE,"손익1";#N/A,#N/A,FALSE,"손익";#N/A,#N/A,FALSE,"부서별매출";#N/A,#N/A,FALSE,"매출"}</definedName>
    <definedName name="발주" localSheetId="2" hidden="1">{#N/A,#N/A,FALSE,"인원";#N/A,#N/A,FALSE,"비용2";#N/A,#N/A,FALSE,"비용1";#N/A,#N/A,FALSE,"비용";#N/A,#N/A,FALSE,"보증2";#N/A,#N/A,FALSE,"보증1";#N/A,#N/A,FALSE,"보증";#N/A,#N/A,FALSE,"손익1";#N/A,#N/A,FALSE,"손익";#N/A,#N/A,FALSE,"부서별매출";#N/A,#N/A,FALSE,"매출"}</definedName>
    <definedName name="발주" localSheetId="1" hidden="1">{#N/A,#N/A,FALSE,"인원";#N/A,#N/A,FALSE,"비용2";#N/A,#N/A,FALSE,"비용1";#N/A,#N/A,FALSE,"비용";#N/A,#N/A,FALSE,"보증2";#N/A,#N/A,FALSE,"보증1";#N/A,#N/A,FALSE,"보증";#N/A,#N/A,FALSE,"손익1";#N/A,#N/A,FALSE,"손익";#N/A,#N/A,FALSE,"부서별매출";#N/A,#N/A,FALSE,"매출"}</definedName>
    <definedName name="발주" localSheetId="3" hidden="1">{#N/A,#N/A,FALSE,"인원";#N/A,#N/A,FALSE,"비용2";#N/A,#N/A,FALSE,"비용1";#N/A,#N/A,FALSE,"비용";#N/A,#N/A,FALSE,"보증2";#N/A,#N/A,FALSE,"보증1";#N/A,#N/A,FALSE,"보증";#N/A,#N/A,FALSE,"손익1";#N/A,#N/A,FALSE,"손익";#N/A,#N/A,FALSE,"부서별매출";#N/A,#N/A,FALSE,"매출"}</definedName>
    <definedName name="발주" localSheetId="4"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방진고무" localSheetId="6" hidden="1">{#N/A,#N/A,FALSE,"단축1";#N/A,#N/A,FALSE,"단축2";#N/A,#N/A,FALSE,"단축3";#N/A,#N/A,FALSE,"장축";#N/A,#N/A,FALSE,"4WD"}</definedName>
    <definedName name="방진고무" localSheetId="0" hidden="1">{#N/A,#N/A,FALSE,"단축1";#N/A,#N/A,FALSE,"단축2";#N/A,#N/A,FALSE,"단축3";#N/A,#N/A,FALSE,"장축";#N/A,#N/A,FALSE,"4WD"}</definedName>
    <definedName name="방진고무" localSheetId="5" hidden="1">{#N/A,#N/A,FALSE,"단축1";#N/A,#N/A,FALSE,"단축2";#N/A,#N/A,FALSE,"단축3";#N/A,#N/A,FALSE,"장축";#N/A,#N/A,FALSE,"4WD"}</definedName>
    <definedName name="방진고무" localSheetId="2" hidden="1">{#N/A,#N/A,FALSE,"단축1";#N/A,#N/A,FALSE,"단축2";#N/A,#N/A,FALSE,"단축3";#N/A,#N/A,FALSE,"장축";#N/A,#N/A,FALSE,"4WD"}</definedName>
    <definedName name="방진고무" localSheetId="1" hidden="1">{#N/A,#N/A,FALSE,"단축1";#N/A,#N/A,FALSE,"단축2";#N/A,#N/A,FALSE,"단축3";#N/A,#N/A,FALSE,"장축";#N/A,#N/A,FALSE,"4WD"}</definedName>
    <definedName name="방진고무" localSheetId="3" hidden="1">{#N/A,#N/A,FALSE,"단축1";#N/A,#N/A,FALSE,"단축2";#N/A,#N/A,FALSE,"단축3";#N/A,#N/A,FALSE,"장축";#N/A,#N/A,FALSE,"4WD"}</definedName>
    <definedName name="방진고무" localSheetId="4" hidden="1">{#N/A,#N/A,FALSE,"단축1";#N/A,#N/A,FALSE,"단축2";#N/A,#N/A,FALSE,"단축3";#N/A,#N/A,FALSE,"장축";#N/A,#N/A,FALSE,"4WD"}</definedName>
    <definedName name="방진고무" hidden="1">{#N/A,#N/A,FALSE,"단축1";#N/A,#N/A,FALSE,"단축2";#N/A,#N/A,FALSE,"단축3";#N/A,#N/A,FALSE,"장축";#N/A,#N/A,FALSE,"4WD"}</definedName>
    <definedName name="백만">1000000</definedName>
    <definedName name="베네">#N/A</definedName>
    <definedName name="벨트" localSheetId="6" hidden="1">#REF!</definedName>
    <definedName name="벨트" localSheetId="5" hidden="1">#REF!</definedName>
    <definedName name="벨트" localSheetId="2" hidden="1">#REF!</definedName>
    <definedName name="벨트" localSheetId="1" hidden="1">#REF!</definedName>
    <definedName name="벨트" localSheetId="3" hidden="1">#REF!</definedName>
    <definedName name="벨트" localSheetId="4" hidden="1">#REF!</definedName>
    <definedName name="벨트" hidden="1">#REF!</definedName>
    <definedName name="변경" localSheetId="2">#REF!</definedName>
    <definedName name="변경" localSheetId="1">#REF!</definedName>
    <definedName name="변경">#REF!</definedName>
    <definedName name="변경범위" localSheetId="6" hidden="1">{#N/A,#N/A,FALSE,"표지";#N/A,#N/A,FALSE,"전제";#N/A,#N/A,FALSE,"손익-자 (2)";#N/A,#N/A,FALSE,"손익-자";#N/A,#N/A,FALSE,"손익-마 (2)";#N/A,#N/A,FALSE,"손익-마";#N/A,#N/A,FALSE,"총손최종"}</definedName>
    <definedName name="변경범위" localSheetId="2" hidden="1">{#N/A,#N/A,FALSE,"표지";#N/A,#N/A,FALSE,"전제";#N/A,#N/A,FALSE,"손익-자 (2)";#N/A,#N/A,FALSE,"손익-자";#N/A,#N/A,FALSE,"손익-마 (2)";#N/A,#N/A,FALSE,"손익-마";#N/A,#N/A,FALSE,"총손최종"}</definedName>
    <definedName name="변경범위" localSheetId="1" hidden="1">{#N/A,#N/A,FALSE,"표지";#N/A,#N/A,FALSE,"전제";#N/A,#N/A,FALSE,"손익-자 (2)";#N/A,#N/A,FALSE,"손익-자";#N/A,#N/A,FALSE,"손익-마 (2)";#N/A,#N/A,FALSE,"손익-마";#N/A,#N/A,FALSE,"총손최종"}</definedName>
    <definedName name="변경범위" hidden="1">{#N/A,#N/A,FALSE,"표지";#N/A,#N/A,FALSE,"전제";#N/A,#N/A,FALSE,"손익-자 (2)";#N/A,#N/A,FALSE,"손익-자";#N/A,#N/A,FALSE,"손익-마 (2)";#N/A,#N/A,FALSE,"손익-마";#N/A,#N/A,FALSE,"총손최종"}</definedName>
    <definedName name="변경범위2" localSheetId="6" hidden="1">{#N/A,#N/A,FALSE,"단축1";#N/A,#N/A,FALSE,"단축2";#N/A,#N/A,FALSE,"단축3";#N/A,#N/A,FALSE,"장축";#N/A,#N/A,FALSE,"4WD"}</definedName>
    <definedName name="변경범위2" localSheetId="2" hidden="1">{#N/A,#N/A,FALSE,"단축1";#N/A,#N/A,FALSE,"단축2";#N/A,#N/A,FALSE,"단축3";#N/A,#N/A,FALSE,"장축";#N/A,#N/A,FALSE,"4WD"}</definedName>
    <definedName name="변경범위2" localSheetId="1" hidden="1">{#N/A,#N/A,FALSE,"단축1";#N/A,#N/A,FALSE,"단축2";#N/A,#N/A,FALSE,"단축3";#N/A,#N/A,FALSE,"장축";#N/A,#N/A,FALSE,"4WD"}</definedName>
    <definedName name="변경범위2" hidden="1">{#N/A,#N/A,FALSE,"단축1";#N/A,#N/A,FALSE,"단축2";#N/A,#N/A,FALSE,"단축3";#N/A,#N/A,FALSE,"장축";#N/A,#N/A,FALSE,"4WD"}</definedName>
    <definedName name="변경표">#N/A</definedName>
    <definedName name="변경후" localSheetId="6" hidden="1">{#N/A,#N/A,FALSE,"단축1";#N/A,#N/A,FALSE,"단축2";#N/A,#N/A,FALSE,"단축3";#N/A,#N/A,FALSE,"장축";#N/A,#N/A,FALSE,"4WD"}</definedName>
    <definedName name="변경후" localSheetId="2" hidden="1">{#N/A,#N/A,FALSE,"단축1";#N/A,#N/A,FALSE,"단축2";#N/A,#N/A,FALSE,"단축3";#N/A,#N/A,FALSE,"장축";#N/A,#N/A,FALSE,"4WD"}</definedName>
    <definedName name="변경후" localSheetId="1" hidden="1">{#N/A,#N/A,FALSE,"단축1";#N/A,#N/A,FALSE,"단축2";#N/A,#N/A,FALSE,"단축3";#N/A,#N/A,FALSE,"장축";#N/A,#N/A,FALSE,"4WD"}</definedName>
    <definedName name="변경후" hidden="1">{#N/A,#N/A,FALSE,"단축1";#N/A,#N/A,FALSE,"단축2";#N/A,#N/A,FALSE,"단축3";#N/A,#N/A,FALSE,"장축";#N/A,#N/A,FALSE,"4WD"}</definedName>
    <definedName name="보고" localSheetId="6" hidden="1">{#N/A,#N/A,FALSE,"단축1";#N/A,#N/A,FALSE,"단축2";#N/A,#N/A,FALSE,"단축3";#N/A,#N/A,FALSE,"장축";#N/A,#N/A,FALSE,"4WD"}</definedName>
    <definedName name="보고" localSheetId="0" hidden="1">{#N/A,#N/A,FALSE,"단축1";#N/A,#N/A,FALSE,"단축2";#N/A,#N/A,FALSE,"단축3";#N/A,#N/A,FALSE,"장축";#N/A,#N/A,FALSE,"4WD"}</definedName>
    <definedName name="보고" localSheetId="5" hidden="1">{#N/A,#N/A,FALSE,"단축1";#N/A,#N/A,FALSE,"단축2";#N/A,#N/A,FALSE,"단축3";#N/A,#N/A,FALSE,"장축";#N/A,#N/A,FALSE,"4WD"}</definedName>
    <definedName name="보고" localSheetId="2" hidden="1">{#N/A,#N/A,FALSE,"단축1";#N/A,#N/A,FALSE,"단축2";#N/A,#N/A,FALSE,"단축3";#N/A,#N/A,FALSE,"장축";#N/A,#N/A,FALSE,"4WD"}</definedName>
    <definedName name="보고" localSheetId="1" hidden="1">{#N/A,#N/A,FALSE,"단축1";#N/A,#N/A,FALSE,"단축2";#N/A,#N/A,FALSE,"단축3";#N/A,#N/A,FALSE,"장축";#N/A,#N/A,FALSE,"4WD"}</definedName>
    <definedName name="보고" localSheetId="3" hidden="1">{#N/A,#N/A,FALSE,"단축1";#N/A,#N/A,FALSE,"단축2";#N/A,#N/A,FALSE,"단축3";#N/A,#N/A,FALSE,"장축";#N/A,#N/A,FALSE,"4WD"}</definedName>
    <definedName name="보고" localSheetId="4" hidden="1">{#N/A,#N/A,FALSE,"단축1";#N/A,#N/A,FALSE,"단축2";#N/A,#N/A,FALSE,"단축3";#N/A,#N/A,FALSE,"장축";#N/A,#N/A,FALSE,"4WD"}</definedName>
    <definedName name="보고" hidden="1">{#N/A,#N/A,FALSE,"단축1";#N/A,#N/A,FALSE,"단축2";#N/A,#N/A,FALSE,"단축3";#N/A,#N/A,FALSE,"장축";#N/A,#N/A,FALSE,"4WD"}</definedName>
    <definedName name="보고1">#REF!</definedName>
    <definedName name="보고2" localSheetId="1">#REF!</definedName>
    <definedName name="보고2">#REF!</definedName>
    <definedName name="보고서" localSheetId="6" hidden="1">{#N/A,#N/A,FALSE,"단축1";#N/A,#N/A,FALSE,"단축2";#N/A,#N/A,FALSE,"단축3";#N/A,#N/A,FALSE,"장축";#N/A,#N/A,FALSE,"4WD"}</definedName>
    <definedName name="보고서" localSheetId="2" hidden="1">{#N/A,#N/A,FALSE,"단축1";#N/A,#N/A,FALSE,"단축2";#N/A,#N/A,FALSE,"단축3";#N/A,#N/A,FALSE,"장축";#N/A,#N/A,FALSE,"4WD"}</definedName>
    <definedName name="보고서" localSheetId="1" hidden="1">{#N/A,#N/A,FALSE,"단축1";#N/A,#N/A,FALSE,"단축2";#N/A,#N/A,FALSE,"단축3";#N/A,#N/A,FALSE,"장축";#N/A,#N/A,FALSE,"4WD"}</definedName>
    <definedName name="보고서" hidden="1">{#N/A,#N/A,FALSE,"단축1";#N/A,#N/A,FALSE,"단축2";#N/A,#N/A,FALSE,"단축3";#N/A,#N/A,FALSE,"장축";#N/A,#N/A,FALSE,"4WD"}</definedName>
    <definedName name="보고서1" localSheetId="6" hidden="1">{#N/A,#N/A,FALSE,"단축1";#N/A,#N/A,FALSE,"단축2";#N/A,#N/A,FALSE,"단축3";#N/A,#N/A,FALSE,"장축";#N/A,#N/A,FALSE,"4WD"}</definedName>
    <definedName name="보고서1" localSheetId="2" hidden="1">{#N/A,#N/A,FALSE,"단축1";#N/A,#N/A,FALSE,"단축2";#N/A,#N/A,FALSE,"단축3";#N/A,#N/A,FALSE,"장축";#N/A,#N/A,FALSE,"4WD"}</definedName>
    <definedName name="보고서1" localSheetId="1" hidden="1">{#N/A,#N/A,FALSE,"단축1";#N/A,#N/A,FALSE,"단축2";#N/A,#N/A,FALSE,"단축3";#N/A,#N/A,FALSE,"장축";#N/A,#N/A,FALSE,"4WD"}</definedName>
    <definedName name="보고서1" hidden="1">{#N/A,#N/A,FALSE,"단축1";#N/A,#N/A,FALSE,"단축2";#N/A,#N/A,FALSE,"단축3";#N/A,#N/A,FALSE,"장축";#N/A,#N/A,FALSE,"4WD"}</definedName>
    <definedName name="보곤" localSheetId="6" hidden="1">{#N/A,#N/A,FALSE,"인원";#N/A,#N/A,FALSE,"비용2";#N/A,#N/A,FALSE,"비용1";#N/A,#N/A,FALSE,"비용";#N/A,#N/A,FALSE,"보증2";#N/A,#N/A,FALSE,"보증1";#N/A,#N/A,FALSE,"보증";#N/A,#N/A,FALSE,"손익1";#N/A,#N/A,FALSE,"손익";#N/A,#N/A,FALSE,"부서별매출";#N/A,#N/A,FALSE,"매출"}</definedName>
    <definedName name="보곤" localSheetId="5" hidden="1">{#N/A,#N/A,FALSE,"인원";#N/A,#N/A,FALSE,"비용2";#N/A,#N/A,FALSE,"비용1";#N/A,#N/A,FALSE,"비용";#N/A,#N/A,FALSE,"보증2";#N/A,#N/A,FALSE,"보증1";#N/A,#N/A,FALSE,"보증";#N/A,#N/A,FALSE,"손익1";#N/A,#N/A,FALSE,"손익";#N/A,#N/A,FALSE,"부서별매출";#N/A,#N/A,FALSE,"매출"}</definedName>
    <definedName name="보곤" localSheetId="2" hidden="1">{#N/A,#N/A,FALSE,"인원";#N/A,#N/A,FALSE,"비용2";#N/A,#N/A,FALSE,"비용1";#N/A,#N/A,FALSE,"비용";#N/A,#N/A,FALSE,"보증2";#N/A,#N/A,FALSE,"보증1";#N/A,#N/A,FALSE,"보증";#N/A,#N/A,FALSE,"손익1";#N/A,#N/A,FALSE,"손익";#N/A,#N/A,FALSE,"부서별매출";#N/A,#N/A,FALSE,"매출"}</definedName>
    <definedName name="보곤" localSheetId="1" hidden="1">{#N/A,#N/A,FALSE,"인원";#N/A,#N/A,FALSE,"비용2";#N/A,#N/A,FALSE,"비용1";#N/A,#N/A,FALSE,"비용";#N/A,#N/A,FALSE,"보증2";#N/A,#N/A,FALSE,"보증1";#N/A,#N/A,FALSE,"보증";#N/A,#N/A,FALSE,"손익1";#N/A,#N/A,FALSE,"손익";#N/A,#N/A,FALSE,"부서별매출";#N/A,#N/A,FALSE,"매출"}</definedName>
    <definedName name="보곤" localSheetId="3" hidden="1">{#N/A,#N/A,FALSE,"인원";#N/A,#N/A,FALSE,"비용2";#N/A,#N/A,FALSE,"비용1";#N/A,#N/A,FALSE,"비용";#N/A,#N/A,FALSE,"보증2";#N/A,#N/A,FALSE,"보증1";#N/A,#N/A,FALSE,"보증";#N/A,#N/A,FALSE,"손익1";#N/A,#N/A,FALSE,"손익";#N/A,#N/A,FALSE,"부서별매출";#N/A,#N/A,FALSE,"매출"}</definedName>
    <definedName name="보곤" localSheetId="4"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볼트수정" localSheetId="6" hidden="1">{#N/A,#N/A,FALSE,"단축1";#N/A,#N/A,FALSE,"단축2";#N/A,#N/A,FALSE,"단축3";#N/A,#N/A,FALSE,"장축";#N/A,#N/A,FALSE,"4WD"}</definedName>
    <definedName name="볼트수정" localSheetId="2" hidden="1">{#N/A,#N/A,FALSE,"단축1";#N/A,#N/A,FALSE,"단축2";#N/A,#N/A,FALSE,"단축3";#N/A,#N/A,FALSE,"장축";#N/A,#N/A,FALSE,"4WD"}</definedName>
    <definedName name="볼트수정" localSheetId="1" hidden="1">{#N/A,#N/A,FALSE,"단축1";#N/A,#N/A,FALSE,"단축2";#N/A,#N/A,FALSE,"단축3";#N/A,#N/A,FALSE,"장축";#N/A,#N/A,FALSE,"4WD"}</definedName>
    <definedName name="볼트수정" hidden="1">{#N/A,#N/A,FALSE,"단축1";#N/A,#N/A,FALSE,"단축2";#N/A,#N/A,FALSE,"단축3";#N/A,#N/A,FALSE,"장축";#N/A,#N/A,FALSE,"4WD"}</definedName>
    <definedName name="부___문">#N/A</definedName>
    <definedName name="부문">#N/A</definedName>
    <definedName name="부품문제" localSheetId="6" hidden="1">{#N/A,#N/A,FALSE,"단축1";#N/A,#N/A,FALSE,"단축2";#N/A,#N/A,FALSE,"단축3";#N/A,#N/A,FALSE,"장축";#N/A,#N/A,FALSE,"4WD"}</definedName>
    <definedName name="부품문제" localSheetId="2" hidden="1">{#N/A,#N/A,FALSE,"단축1";#N/A,#N/A,FALSE,"단축2";#N/A,#N/A,FALSE,"단축3";#N/A,#N/A,FALSE,"장축";#N/A,#N/A,FALSE,"4WD"}</definedName>
    <definedName name="부품문제" localSheetId="1" hidden="1">{#N/A,#N/A,FALSE,"단축1";#N/A,#N/A,FALSE,"단축2";#N/A,#N/A,FALSE,"단축3";#N/A,#N/A,FALSE,"장축";#N/A,#N/A,FALSE,"4WD"}</definedName>
    <definedName name="부품문제" hidden="1">{#N/A,#N/A,FALSE,"단축1";#N/A,#N/A,FALSE,"단축2";#N/A,#N/A,FALSE,"단축3";#N/A,#N/A,FALSE,"장축";#N/A,#N/A,FALSE,"4WD"}</definedName>
    <definedName name="분" localSheetId="6" hidden="1">{#N/A,#N/A,FALSE,"단축1";#N/A,#N/A,FALSE,"단축2";#N/A,#N/A,FALSE,"단축3";#N/A,#N/A,FALSE,"장축";#N/A,#N/A,FALSE,"4WD"}</definedName>
    <definedName name="분" localSheetId="2" hidden="1">{#N/A,#N/A,FALSE,"단축1";#N/A,#N/A,FALSE,"단축2";#N/A,#N/A,FALSE,"단축3";#N/A,#N/A,FALSE,"장축";#N/A,#N/A,FALSE,"4WD"}</definedName>
    <definedName name="분" localSheetId="1" hidden="1">{#N/A,#N/A,FALSE,"단축1";#N/A,#N/A,FALSE,"단축2";#N/A,#N/A,FALSE,"단축3";#N/A,#N/A,FALSE,"장축";#N/A,#N/A,FALSE,"4WD"}</definedName>
    <definedName name="분" hidden="1">{#N/A,#N/A,FALSE,"단축1";#N/A,#N/A,FALSE,"단축2";#N/A,#N/A,FALSE,"단축3";#N/A,#N/A,FALSE,"장축";#N/A,#N/A,FALSE,"4WD"}</definedName>
    <definedName name="분기별" localSheetId="6" hidden="1">{#N/A,#N/A,TRUE,"Y생산";#N/A,#N/A,TRUE,"Y판매";#N/A,#N/A,TRUE,"Y총물량";#N/A,#N/A,TRUE,"Y능력";#N/A,#N/A,TRUE,"YKD"}</definedName>
    <definedName name="분기별" localSheetId="2" hidden="1">{#N/A,#N/A,TRUE,"Y생산";#N/A,#N/A,TRUE,"Y판매";#N/A,#N/A,TRUE,"Y총물량";#N/A,#N/A,TRUE,"Y능력";#N/A,#N/A,TRUE,"YKD"}</definedName>
    <definedName name="분기별" localSheetId="1" hidden="1">{#N/A,#N/A,TRUE,"Y생산";#N/A,#N/A,TRUE,"Y판매";#N/A,#N/A,TRUE,"Y총물량";#N/A,#N/A,TRUE,"Y능력";#N/A,#N/A,TRUE,"YKD"}</definedName>
    <definedName name="분기별" hidden="1">{#N/A,#N/A,TRUE,"Y생산";#N/A,#N/A,TRUE,"Y판매";#N/A,#N/A,TRUE,"Y총물량";#N/A,#N/A,TRUE,"Y능력";#N/A,#N/A,TRUE,"YKD"}</definedName>
    <definedName name="빈" localSheetId="6" hidden="1">{#N/A,#N/A,FALSE,"단축1";#N/A,#N/A,FALSE,"단축2";#N/A,#N/A,FALSE,"단축3";#N/A,#N/A,FALSE,"장축";#N/A,#N/A,FALSE,"4WD"}</definedName>
    <definedName name="빈" localSheetId="2" hidden="1">{#N/A,#N/A,FALSE,"단축1";#N/A,#N/A,FALSE,"단축2";#N/A,#N/A,FALSE,"단축3";#N/A,#N/A,FALSE,"장축";#N/A,#N/A,FALSE,"4WD"}</definedName>
    <definedName name="빈" localSheetId="1" hidden="1">{#N/A,#N/A,FALSE,"단축1";#N/A,#N/A,FALSE,"단축2";#N/A,#N/A,FALSE,"단축3";#N/A,#N/A,FALSE,"장축";#N/A,#N/A,FALSE,"4WD"}</definedName>
    <definedName name="빈" hidden="1">{#N/A,#N/A,FALSE,"단축1";#N/A,#N/A,FALSE,"단축2";#N/A,#N/A,FALSE,"단축3";#N/A,#N/A,FALSE,"장축";#N/A,#N/A,FALSE,"4WD"}</definedName>
    <definedName name="ㅅ" localSheetId="6" hidden="1">{#N/A,#N/A,FALSE,"단축1";#N/A,#N/A,FALSE,"단축2";#N/A,#N/A,FALSE,"단축3";#N/A,#N/A,FALSE,"장축";#N/A,#N/A,FALSE,"4WD"}</definedName>
    <definedName name="ㅅ" localSheetId="2" hidden="1">{#N/A,#N/A,FALSE,"단축1";#N/A,#N/A,FALSE,"단축2";#N/A,#N/A,FALSE,"단축3";#N/A,#N/A,FALSE,"장축";#N/A,#N/A,FALSE,"4WD"}</definedName>
    <definedName name="ㅅ" localSheetId="1" hidden="1">{#N/A,#N/A,FALSE,"단축1";#N/A,#N/A,FALSE,"단축2";#N/A,#N/A,FALSE,"단축3";#N/A,#N/A,FALSE,"장축";#N/A,#N/A,FALSE,"4WD"}</definedName>
    <definedName name="ㅅ" hidden="1">{#N/A,#N/A,FALSE,"단축1";#N/A,#N/A,FALSE,"단축2";#N/A,#N/A,FALSE,"단축3";#N/A,#N/A,FALSE,"장축";#N/A,#N/A,FALSE,"4WD"}</definedName>
    <definedName name="ㅅㄷㄴㅅ">#N/A</definedName>
    <definedName name="ㅅㅅ" localSheetId="6" hidden="1">{#N/A,#N/A,FALSE,"단축1";#N/A,#N/A,FALSE,"단축2";#N/A,#N/A,FALSE,"단축3";#N/A,#N/A,FALSE,"장축";#N/A,#N/A,FALSE,"4WD"}</definedName>
    <definedName name="ㅅㅅ" localSheetId="2" hidden="1">{#N/A,#N/A,FALSE,"단축1";#N/A,#N/A,FALSE,"단축2";#N/A,#N/A,FALSE,"단축3";#N/A,#N/A,FALSE,"장축";#N/A,#N/A,FALSE,"4WD"}</definedName>
    <definedName name="ㅅㅅ" localSheetId="1" hidden="1">{#N/A,#N/A,FALSE,"단축1";#N/A,#N/A,FALSE,"단축2";#N/A,#N/A,FALSE,"단축3";#N/A,#N/A,FALSE,"장축";#N/A,#N/A,FALSE,"4WD"}</definedName>
    <definedName name="ㅅㅅ" hidden="1">{#N/A,#N/A,FALSE,"단축1";#N/A,#N/A,FALSE,"단축2";#N/A,#N/A,FALSE,"단축3";#N/A,#N/A,FALSE,"장축";#N/A,#N/A,FALSE,"4WD"}</definedName>
    <definedName name="ㅅㅅㅅㅅㅅ" localSheetId="6" hidden="1">{#N/A,#N/A,FALSE,"단축1";#N/A,#N/A,FALSE,"단축2";#N/A,#N/A,FALSE,"단축3";#N/A,#N/A,FALSE,"장축";#N/A,#N/A,FALSE,"4WD"}</definedName>
    <definedName name="ㅅㅅㅅㅅㅅ" localSheetId="2" hidden="1">{#N/A,#N/A,FALSE,"단축1";#N/A,#N/A,FALSE,"단축2";#N/A,#N/A,FALSE,"단축3";#N/A,#N/A,FALSE,"장축";#N/A,#N/A,FALSE,"4WD"}</definedName>
    <definedName name="ㅅㅅㅅㅅㅅ" localSheetId="1" hidden="1">{#N/A,#N/A,FALSE,"단축1";#N/A,#N/A,FALSE,"단축2";#N/A,#N/A,FALSE,"단축3";#N/A,#N/A,FALSE,"장축";#N/A,#N/A,FALSE,"4WD"}</definedName>
    <definedName name="ㅅㅅㅅㅅㅅ" hidden="1">{#N/A,#N/A,FALSE,"단축1";#N/A,#N/A,FALSE,"단축2";#N/A,#N/A,FALSE,"단축3";#N/A,#N/A,FALSE,"장축";#N/A,#N/A,FALSE,"4WD"}</definedName>
    <definedName name="사">#REF!</definedName>
    <definedName name="사급" localSheetId="1">#REF!</definedName>
    <definedName name="사급">#REF!</definedName>
    <definedName name="사라" localSheetId="6">_a1O,_a2O,_a3O</definedName>
    <definedName name="사라" localSheetId="0">_a1O,_a2O,_a3O</definedName>
    <definedName name="사라" localSheetId="5">_a1O,_a2O,_a3O</definedName>
    <definedName name="사라" localSheetId="2">'ngung viec'!_a1O,'ngung viec'!_a2O,'ngung viec'!_a3O</definedName>
    <definedName name="사라" localSheetId="1">'TAM UNG'!_a1O,'TAM UNG'!_a2O,'TAM UNG'!_a3O</definedName>
    <definedName name="사라" localSheetId="3">_a1O,_a2O,_a3O</definedName>
    <definedName name="사라" localSheetId="4">_a1O,_a2O,_a3O</definedName>
    <definedName name="사라">_a1O,_a2O,_a3O</definedName>
    <definedName name="사라_15" localSheetId="2">#REF!,#REF!,#REF!</definedName>
    <definedName name="사라_15" localSheetId="1">#REF!,#REF!,#REF!</definedName>
    <definedName name="사라_15">#REF!,#REF!,#REF!</definedName>
    <definedName name="사서" localSheetId="6" hidden="1">{#N/A,#N/A,FALSE,"단축1";#N/A,#N/A,FALSE,"단축2";#N/A,#N/A,FALSE,"단축3";#N/A,#N/A,FALSE,"장축";#N/A,#N/A,FALSE,"4WD"}</definedName>
    <definedName name="사서" localSheetId="2" hidden="1">{#N/A,#N/A,FALSE,"단축1";#N/A,#N/A,FALSE,"단축2";#N/A,#N/A,FALSE,"단축3";#N/A,#N/A,FALSE,"장축";#N/A,#N/A,FALSE,"4WD"}</definedName>
    <definedName name="사서" localSheetId="1" hidden="1">{#N/A,#N/A,FALSE,"단축1";#N/A,#N/A,FALSE,"단축2";#N/A,#N/A,FALSE,"단축3";#N/A,#N/A,FALSE,"장축";#N/A,#N/A,FALSE,"4WD"}</definedName>
    <definedName name="사서" hidden="1">{#N/A,#N/A,FALSE,"단축1";#N/A,#N/A,FALSE,"단축2";#N/A,#N/A,FALSE,"단축3";#N/A,#N/A,FALSE,"장축";#N/A,#N/A,FALSE,"4WD"}</definedName>
    <definedName name="사업" localSheetId="6" hidden="1">{#N/A,#N/A,FALSE,"사업"}</definedName>
    <definedName name="사업" localSheetId="5" hidden="1">{#N/A,#N/A,FALSE,"사업"}</definedName>
    <definedName name="사업" localSheetId="2" hidden="1">{#N/A,#N/A,FALSE,"사업"}</definedName>
    <definedName name="사업" localSheetId="1" hidden="1">{#N/A,#N/A,FALSE,"사업"}</definedName>
    <definedName name="사업" localSheetId="3" hidden="1">{#N/A,#N/A,FALSE,"사업"}</definedName>
    <definedName name="사업" localSheetId="4" hidden="1">{#N/A,#N/A,FALSE,"사업"}</definedName>
    <definedName name="사업" hidden="1">{#N/A,#N/A,FALSE,"사업"}</definedName>
    <definedName name="사업부문">#N/A</definedName>
    <definedName name="사업투자">#REF!</definedName>
    <definedName name="사진" localSheetId="6" hidden="1">{#N/A,#N/A,FALSE,"단축1";#N/A,#N/A,FALSE,"단축2";#N/A,#N/A,FALSE,"단축3";#N/A,#N/A,FALSE,"장축";#N/A,#N/A,FALSE,"4WD"}</definedName>
    <definedName name="사진" localSheetId="2" hidden="1">{#N/A,#N/A,FALSE,"단축1";#N/A,#N/A,FALSE,"단축2";#N/A,#N/A,FALSE,"단축3";#N/A,#N/A,FALSE,"장축";#N/A,#N/A,FALSE,"4WD"}</definedName>
    <definedName name="사진" localSheetId="1" hidden="1">{#N/A,#N/A,FALSE,"단축1";#N/A,#N/A,FALSE,"단축2";#N/A,#N/A,FALSE,"단축3";#N/A,#N/A,FALSE,"장축";#N/A,#N/A,FALSE,"4WD"}</definedName>
    <definedName name="사진" hidden="1">{#N/A,#N/A,FALSE,"단축1";#N/A,#N/A,FALSE,"단축2";#N/A,#N/A,FALSE,"단축3";#N/A,#N/A,FALSE,"장축";#N/A,#N/A,FALSE,"4WD"}</definedName>
    <definedName name="사진2" localSheetId="6" hidden="1">{#N/A,#N/A,FALSE,"단축1";#N/A,#N/A,FALSE,"단축2";#N/A,#N/A,FALSE,"단축3";#N/A,#N/A,FALSE,"장축";#N/A,#N/A,FALSE,"4WD"}</definedName>
    <definedName name="사진2" localSheetId="2" hidden="1">{#N/A,#N/A,FALSE,"단축1";#N/A,#N/A,FALSE,"단축2";#N/A,#N/A,FALSE,"단축3";#N/A,#N/A,FALSE,"장축";#N/A,#N/A,FALSE,"4WD"}</definedName>
    <definedName name="사진2" localSheetId="1" hidden="1">{#N/A,#N/A,FALSE,"단축1";#N/A,#N/A,FALSE,"단축2";#N/A,#N/A,FALSE,"단축3";#N/A,#N/A,FALSE,"장축";#N/A,#N/A,FALSE,"4WD"}</definedName>
    <definedName name="사진2" hidden="1">{#N/A,#N/A,FALSE,"단축1";#N/A,#N/A,FALSE,"단축2";#N/A,#N/A,FALSE,"단축3";#N/A,#N/A,FALSE,"장축";#N/A,#N/A,FALSE,"4WD"}</definedName>
    <definedName name="산폐">#N/A</definedName>
    <definedName name="산폐비">#REF!</definedName>
    <definedName name="상품성1" localSheetId="6" hidden="1">{#N/A,#N/A,FALSE,"단축1";#N/A,#N/A,FALSE,"단축2";#N/A,#N/A,FALSE,"단축3";#N/A,#N/A,FALSE,"장축";#N/A,#N/A,FALSE,"4WD"}</definedName>
    <definedName name="상품성1" localSheetId="2" hidden="1">{#N/A,#N/A,FALSE,"단축1";#N/A,#N/A,FALSE,"단축2";#N/A,#N/A,FALSE,"단축3";#N/A,#N/A,FALSE,"장축";#N/A,#N/A,FALSE,"4WD"}</definedName>
    <definedName name="상품성1" localSheetId="1"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운" localSheetId="6" hidden="1">{#N/A,#N/A,FALSE,"단축1";#N/A,#N/A,FALSE,"단축2";#N/A,#N/A,FALSE,"단축3";#N/A,#N/A,FALSE,"장축";#N/A,#N/A,FALSE,"4WD"}</definedName>
    <definedName name="새로운" localSheetId="2" hidden="1">{#N/A,#N/A,FALSE,"단축1";#N/A,#N/A,FALSE,"단축2";#N/A,#N/A,FALSE,"단축3";#N/A,#N/A,FALSE,"장축";#N/A,#N/A,FALSE,"4WD"}</definedName>
    <definedName name="새로운" localSheetId="1" hidden="1">{#N/A,#N/A,FALSE,"단축1";#N/A,#N/A,FALSE,"단축2";#N/A,#N/A,FALSE,"단축3";#N/A,#N/A,FALSE,"장축";#N/A,#N/A,FALSE,"4WD"}</definedName>
    <definedName name="새로운" hidden="1">{#N/A,#N/A,FALSE,"단축1";#N/A,#N/A,FALSE,"단축2";#N/A,#N/A,FALSE,"단축3";#N/A,#N/A,FALSE,"장축";#N/A,#N/A,FALSE,"4WD"}</definedName>
    <definedName name="생산" localSheetId="6" hidden="1">{#N/A,#N/A,FALSE,"종합";#N/A,#N/A,FALSE,"계획1";#N/A,#N/A,FALSE,"계획2";#N/A,#N/A,FALSE,"관리";#N/A,#N/A,FALSE,"시간";#N/A,#N/A,FALSE,"세부";#N/A,#N/A,FALSE,"산출";#N/A,#N/A,FALSE,"근거1";#N/A,#N/A,FALSE,"근거2";#N/A,#N/A,FALSE,"일정"}</definedName>
    <definedName name="생산" localSheetId="5" hidden="1">{#N/A,#N/A,FALSE,"종합";#N/A,#N/A,FALSE,"계획1";#N/A,#N/A,FALSE,"계획2";#N/A,#N/A,FALSE,"관리";#N/A,#N/A,FALSE,"시간";#N/A,#N/A,FALSE,"세부";#N/A,#N/A,FALSE,"산출";#N/A,#N/A,FALSE,"근거1";#N/A,#N/A,FALSE,"근거2";#N/A,#N/A,FALSE,"일정"}</definedName>
    <definedName name="생산" localSheetId="2" hidden="1">{#N/A,#N/A,FALSE,"종합";#N/A,#N/A,FALSE,"계획1";#N/A,#N/A,FALSE,"계획2";#N/A,#N/A,FALSE,"관리";#N/A,#N/A,FALSE,"시간";#N/A,#N/A,FALSE,"세부";#N/A,#N/A,FALSE,"산출";#N/A,#N/A,FALSE,"근거1";#N/A,#N/A,FALSE,"근거2";#N/A,#N/A,FALSE,"일정"}</definedName>
    <definedName name="생산" localSheetId="1" hidden="1">{#N/A,#N/A,FALSE,"종합";#N/A,#N/A,FALSE,"계획1";#N/A,#N/A,FALSE,"계획2";#N/A,#N/A,FALSE,"관리";#N/A,#N/A,FALSE,"시간";#N/A,#N/A,FALSE,"세부";#N/A,#N/A,FALSE,"산출";#N/A,#N/A,FALSE,"근거1";#N/A,#N/A,FALSE,"근거2";#N/A,#N/A,FALSE,"일정"}</definedName>
    <definedName name="생산" localSheetId="3" hidden="1">{#N/A,#N/A,FALSE,"종합";#N/A,#N/A,FALSE,"계획1";#N/A,#N/A,FALSE,"계획2";#N/A,#N/A,FALSE,"관리";#N/A,#N/A,FALSE,"시간";#N/A,#N/A,FALSE,"세부";#N/A,#N/A,FALSE,"산출";#N/A,#N/A,FALSE,"근거1";#N/A,#N/A,FALSE,"근거2";#N/A,#N/A,FALSE,"일정"}</definedName>
    <definedName name="생산" localSheetId="4" hidden="1">{#N/A,#N/A,FALSE,"종합";#N/A,#N/A,FALSE,"계획1";#N/A,#N/A,FALSE,"계획2";#N/A,#N/A,FALSE,"관리";#N/A,#N/A,FALSE,"시간";#N/A,#N/A,FALSE,"세부";#N/A,#N/A,FALSE,"산출";#N/A,#N/A,FALSE,"근거1";#N/A,#N/A,FALSE,"근거2";#N/A,#N/A,FALSE,"일정"}</definedName>
    <definedName name="생산" hidden="1">{#N/A,#N/A,FALSE,"종합";#N/A,#N/A,FALSE,"계획1";#N/A,#N/A,FALSE,"계획2";#N/A,#N/A,FALSE,"관리";#N/A,#N/A,FALSE,"시간";#N/A,#N/A,FALSE,"세부";#N/A,#N/A,FALSE,"산출";#N/A,#N/A,FALSE,"근거1";#N/A,#N/A,FALSE,"근거2";#N/A,#N/A,FALSE,"일정"}</definedName>
    <definedName name="생산.SPA">#REF!</definedName>
    <definedName name="생산.SPG" localSheetId="1">#REF!</definedName>
    <definedName name="생산.SPG">#REF!</definedName>
    <definedName name="생산95">#N/A</definedName>
    <definedName name="생산96">#N/A</definedName>
    <definedName name="생산97">#N/A</definedName>
    <definedName name="생산98">#N/A</definedName>
    <definedName name="생산CODE" localSheetId="2">#REF!,#REF!,#REF!,#REF!</definedName>
    <definedName name="생산CODE" localSheetId="1">#REF!,#REF!,#REF!,#REF!</definedName>
    <definedName name="생산CODE">#REF!,#REF!,#REF!,#REF!</definedName>
    <definedName name="생산TON" localSheetId="6" hidden="1">{#N/A,#N/A,TRUE,"Y생산";#N/A,#N/A,TRUE,"Y판매";#N/A,#N/A,TRUE,"Y총물량";#N/A,#N/A,TRUE,"Y능력";#N/A,#N/A,TRUE,"YKD"}</definedName>
    <definedName name="생산TON" localSheetId="2" hidden="1">{#N/A,#N/A,TRUE,"Y생산";#N/A,#N/A,TRUE,"Y판매";#N/A,#N/A,TRUE,"Y총물량";#N/A,#N/A,TRUE,"Y능력";#N/A,#N/A,TRUE,"YKD"}</definedName>
    <definedName name="생산TON" localSheetId="1" hidden="1">{#N/A,#N/A,TRUE,"Y생산";#N/A,#N/A,TRUE,"Y판매";#N/A,#N/A,TRUE,"Y총물량";#N/A,#N/A,TRUE,"Y능력";#N/A,#N/A,TRUE,"YKD"}</definedName>
    <definedName name="생산TON" hidden="1">{#N/A,#N/A,TRUE,"Y생산";#N/A,#N/A,TRUE,"Y판매";#N/A,#N/A,TRUE,"Y총물량";#N/A,#N/A,TRUE,"Y능력";#N/A,#N/A,TRUE,"YKD"}</definedName>
    <definedName name="생산계획" localSheetId="2">#REF!</definedName>
    <definedName name="생산계획" localSheetId="1">#REF!</definedName>
    <definedName name="생산계획">#REF!</definedName>
    <definedName name="생산대수" localSheetId="2">#REF!</definedName>
    <definedName name="생산대수" localSheetId="1">#REF!</definedName>
    <definedName name="생산대수">#REF!</definedName>
    <definedName name="생산특장2" localSheetId="6" hidden="1">{#N/A,#N/A,TRUE,"Y생산";#N/A,#N/A,TRUE,"Y판매";#N/A,#N/A,TRUE,"Y총물량";#N/A,#N/A,TRUE,"Y능력";#N/A,#N/A,TRUE,"YKD"}</definedName>
    <definedName name="생산특장2" localSheetId="2" hidden="1">{#N/A,#N/A,TRUE,"Y생산";#N/A,#N/A,TRUE,"Y판매";#N/A,#N/A,TRUE,"Y총물량";#N/A,#N/A,TRUE,"Y능력";#N/A,#N/A,TRUE,"YKD"}</definedName>
    <definedName name="생산특장2" localSheetId="1" hidden="1">{#N/A,#N/A,TRUE,"Y생산";#N/A,#N/A,TRUE,"Y판매";#N/A,#N/A,TRUE,"Y총물량";#N/A,#N/A,TRUE,"Y능력";#N/A,#N/A,TRUE,"YKD"}</definedName>
    <definedName name="생산특장2" hidden="1">{#N/A,#N/A,TRUE,"Y생산";#N/A,#N/A,TRUE,"Y판매";#N/A,#N/A,TRUE,"Y총물량";#N/A,#N/A,TRUE,"Y능력";#N/A,#N/A,TRUE,"YKD"}</definedName>
    <definedName name="생산합격" localSheetId="6" hidden="1">{#N/A,#N/A,TRUE,"Y생산";#N/A,#N/A,TRUE,"Y판매";#N/A,#N/A,TRUE,"Y총물량";#N/A,#N/A,TRUE,"Y능력";#N/A,#N/A,TRUE,"YKD"}</definedName>
    <definedName name="생산합격" localSheetId="2" hidden="1">{#N/A,#N/A,TRUE,"Y생산";#N/A,#N/A,TRUE,"Y판매";#N/A,#N/A,TRUE,"Y총물량";#N/A,#N/A,TRUE,"Y능력";#N/A,#N/A,TRUE,"YKD"}</definedName>
    <definedName name="생산합격" localSheetId="1" hidden="1">{#N/A,#N/A,TRUE,"Y생산";#N/A,#N/A,TRUE,"Y판매";#N/A,#N/A,TRUE,"Y총물량";#N/A,#N/A,TRUE,"Y능력";#N/A,#N/A,TRUE,"YKD"}</definedName>
    <definedName name="생산합격" hidden="1">{#N/A,#N/A,TRUE,"Y생산";#N/A,#N/A,TRUE,"Y판매";#N/A,#N/A,TRUE,"Y총물량";#N/A,#N/A,TRUE,"Y능력";#N/A,#N/A,TRUE,"YKD"}</definedName>
    <definedName name="서부목표누계" localSheetId="2">#REF!</definedName>
    <definedName name="서부목표누계" localSheetId="1">#REF!</definedName>
    <definedName name="서부목표누계">#REF!</definedName>
    <definedName name="서부산목표누계">#N/A</definedName>
    <definedName name="서부산실적누계" localSheetId="1">#REF!</definedName>
    <definedName name="서부산실적누계">#REF!</definedName>
    <definedName name="서부실적누계" localSheetId="1">#REF!</definedName>
    <definedName name="서부실적누계">#REF!</definedName>
    <definedName name="서비스" localSheetId="6" hidden="1">{#N/A,#N/A,FALSE,"인원";#N/A,#N/A,FALSE,"비용2";#N/A,#N/A,FALSE,"비용1";#N/A,#N/A,FALSE,"비용";#N/A,#N/A,FALSE,"보증2";#N/A,#N/A,FALSE,"보증1";#N/A,#N/A,FALSE,"보증";#N/A,#N/A,FALSE,"손익1";#N/A,#N/A,FALSE,"손익";#N/A,#N/A,FALSE,"부서별매출";#N/A,#N/A,FALSE,"매출"}</definedName>
    <definedName name="서비스" localSheetId="5" hidden="1">{#N/A,#N/A,FALSE,"인원";#N/A,#N/A,FALSE,"비용2";#N/A,#N/A,FALSE,"비용1";#N/A,#N/A,FALSE,"비용";#N/A,#N/A,FALSE,"보증2";#N/A,#N/A,FALSE,"보증1";#N/A,#N/A,FALSE,"보증";#N/A,#N/A,FALSE,"손익1";#N/A,#N/A,FALSE,"손익";#N/A,#N/A,FALSE,"부서별매출";#N/A,#N/A,FALSE,"매출"}</definedName>
    <definedName name="서비스" localSheetId="2" hidden="1">{#N/A,#N/A,FALSE,"인원";#N/A,#N/A,FALSE,"비용2";#N/A,#N/A,FALSE,"비용1";#N/A,#N/A,FALSE,"비용";#N/A,#N/A,FALSE,"보증2";#N/A,#N/A,FALSE,"보증1";#N/A,#N/A,FALSE,"보증";#N/A,#N/A,FALSE,"손익1";#N/A,#N/A,FALSE,"손익";#N/A,#N/A,FALSE,"부서별매출";#N/A,#N/A,FALSE,"매출"}</definedName>
    <definedName name="서비스" localSheetId="1" hidden="1">{#N/A,#N/A,FALSE,"인원";#N/A,#N/A,FALSE,"비용2";#N/A,#N/A,FALSE,"비용1";#N/A,#N/A,FALSE,"비용";#N/A,#N/A,FALSE,"보증2";#N/A,#N/A,FALSE,"보증1";#N/A,#N/A,FALSE,"보증";#N/A,#N/A,FALSE,"손익1";#N/A,#N/A,FALSE,"손익";#N/A,#N/A,FALSE,"부서별매출";#N/A,#N/A,FALSE,"매출"}</definedName>
    <definedName name="서비스" localSheetId="3" hidden="1">{#N/A,#N/A,FALSE,"인원";#N/A,#N/A,FALSE,"비용2";#N/A,#N/A,FALSE,"비용1";#N/A,#N/A,FALSE,"비용";#N/A,#N/A,FALSE,"보증2";#N/A,#N/A,FALSE,"보증1";#N/A,#N/A,FALSE,"보증";#N/A,#N/A,FALSE,"손익1";#N/A,#N/A,FALSE,"손익";#N/A,#N/A,FALSE,"부서별매출";#N/A,#N/A,FALSE,"매출"}</definedName>
    <definedName name="서비스" localSheetId="4"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석빈" localSheetId="6" hidden="1">{#N/A,#N/A,FALSE,"단축1";#N/A,#N/A,FALSE,"단축2";#N/A,#N/A,FALSE,"단축3";#N/A,#N/A,FALSE,"장축";#N/A,#N/A,FALSE,"4WD"}</definedName>
    <definedName name="석빈" localSheetId="2" hidden="1">{#N/A,#N/A,FALSE,"단축1";#N/A,#N/A,FALSE,"단축2";#N/A,#N/A,FALSE,"단축3";#N/A,#N/A,FALSE,"장축";#N/A,#N/A,FALSE,"4WD"}</definedName>
    <definedName name="석빈" localSheetId="1" hidden="1">{#N/A,#N/A,FALSE,"단축1";#N/A,#N/A,FALSE,"단축2";#N/A,#N/A,FALSE,"단축3";#N/A,#N/A,FALSE,"장축";#N/A,#N/A,FALSE,"4WD"}</definedName>
    <definedName name="석빈" hidden="1">{#N/A,#N/A,FALSE,"단축1";#N/A,#N/A,FALSE,"단축2";#N/A,#N/A,FALSE,"단축3";#N/A,#N/A,FALSE,"장축";#N/A,#N/A,FALSE,"4WD"}</definedName>
    <definedName name="성남목표누계">#REF!</definedName>
    <definedName name="성남실적누계" localSheetId="1">#REF!</definedName>
    <definedName name="성남실적누계">#REF!</definedName>
    <definedName name="성능시험2" localSheetId="6" hidden="1">{#N/A,#N/A,FALSE,"단축1";#N/A,#N/A,FALSE,"단축2";#N/A,#N/A,FALSE,"단축3";#N/A,#N/A,FALSE,"장축";#N/A,#N/A,FALSE,"4WD"}</definedName>
    <definedName name="성능시험2" localSheetId="2" hidden="1">{#N/A,#N/A,FALSE,"단축1";#N/A,#N/A,FALSE,"단축2";#N/A,#N/A,FALSE,"단축3";#N/A,#N/A,FALSE,"장축";#N/A,#N/A,FALSE,"4WD"}</definedName>
    <definedName name="성능시험2" localSheetId="1" hidden="1">{#N/A,#N/A,FALSE,"단축1";#N/A,#N/A,FALSE,"단축2";#N/A,#N/A,FALSE,"단축3";#N/A,#N/A,FALSE,"장축";#N/A,#N/A,FALSE,"4WD"}</definedName>
    <definedName name="성능시험2" hidden="1">{#N/A,#N/A,FALSE,"단축1";#N/A,#N/A,FALSE,"단축2";#N/A,#N/A,FALSE,"단축3";#N/A,#N/A,FALSE,"장축";#N/A,#N/A,FALSE,"4WD"}</definedName>
    <definedName name="세왕123" localSheetId="6" hidden="1">{#N/A,#N/A,FALSE,"단축1";#N/A,#N/A,FALSE,"단축2";#N/A,#N/A,FALSE,"단축3";#N/A,#N/A,FALSE,"장축";#N/A,#N/A,FALSE,"4WD"}</definedName>
    <definedName name="세왕123" localSheetId="0" hidden="1">{#N/A,#N/A,FALSE,"단축1";#N/A,#N/A,FALSE,"단축2";#N/A,#N/A,FALSE,"단축3";#N/A,#N/A,FALSE,"장축";#N/A,#N/A,FALSE,"4WD"}</definedName>
    <definedName name="세왕123" localSheetId="5" hidden="1">{#N/A,#N/A,FALSE,"단축1";#N/A,#N/A,FALSE,"단축2";#N/A,#N/A,FALSE,"단축3";#N/A,#N/A,FALSE,"장축";#N/A,#N/A,FALSE,"4WD"}</definedName>
    <definedName name="세왕123" localSheetId="2" hidden="1">{#N/A,#N/A,FALSE,"단축1";#N/A,#N/A,FALSE,"단축2";#N/A,#N/A,FALSE,"단축3";#N/A,#N/A,FALSE,"장축";#N/A,#N/A,FALSE,"4WD"}</definedName>
    <definedName name="세왕123" localSheetId="1" hidden="1">{#N/A,#N/A,FALSE,"단축1";#N/A,#N/A,FALSE,"단축2";#N/A,#N/A,FALSE,"단축3";#N/A,#N/A,FALSE,"장축";#N/A,#N/A,FALSE,"4WD"}</definedName>
    <definedName name="세왕123" localSheetId="3" hidden="1">{#N/A,#N/A,FALSE,"단축1";#N/A,#N/A,FALSE,"단축2";#N/A,#N/A,FALSE,"단축3";#N/A,#N/A,FALSE,"장축";#N/A,#N/A,FALSE,"4WD"}</definedName>
    <definedName name="세왕123" localSheetId="4" hidden="1">{#N/A,#N/A,FALSE,"단축1";#N/A,#N/A,FALSE,"단축2";#N/A,#N/A,FALSE,"단축3";#N/A,#N/A,FALSE,"장축";#N/A,#N/A,FALSE,"4WD"}</definedName>
    <definedName name="세왕123" hidden="1">{#N/A,#N/A,FALSE,"단축1";#N/A,#N/A,FALSE,"단축2";#N/A,#N/A,FALSE,"단축3";#N/A,#N/A,FALSE,"장축";#N/A,#N/A,FALSE,"4WD"}</definedName>
    <definedName name="셀리카" hidden="1">#REF!</definedName>
    <definedName name="소">#REF!</definedName>
    <definedName name="소재">#N/A</definedName>
    <definedName name="소하프로젝트" localSheetId="6" hidden="1">{#N/A,#N/A,FALSE,"단축1";#N/A,#N/A,FALSE,"단축2";#N/A,#N/A,FALSE,"단축3";#N/A,#N/A,FALSE,"장축";#N/A,#N/A,FALSE,"4WD"}</definedName>
    <definedName name="소하프로젝트" localSheetId="2" hidden="1">{#N/A,#N/A,FALSE,"단축1";#N/A,#N/A,FALSE,"단축2";#N/A,#N/A,FALSE,"단축3";#N/A,#N/A,FALSE,"장축";#N/A,#N/A,FALSE,"4WD"}</definedName>
    <definedName name="소하프로젝트" localSheetId="1" hidden="1">{#N/A,#N/A,FALSE,"단축1";#N/A,#N/A,FALSE,"단축2";#N/A,#N/A,FALSE,"단축3";#N/A,#N/A,FALSE,"장축";#N/A,#N/A,FALSE,"4WD"}</definedName>
    <definedName name="소하프로젝트" hidden="1">{#N/A,#N/A,FALSE,"단축1";#N/A,#N/A,FALSE,"단축2";#N/A,#N/A,FALSE,"단축3";#N/A,#N/A,FALSE,"장축";#N/A,#N/A,FALSE,"4WD"}</definedName>
    <definedName name="송" localSheetId="6" hidden="1">{#N/A,#N/A,TRUE,"Y생산";#N/A,#N/A,TRUE,"Y판매";#N/A,#N/A,TRUE,"Y총물량";#N/A,#N/A,TRUE,"Y능력";#N/A,#N/A,TRUE,"YKD"}</definedName>
    <definedName name="송" localSheetId="2" hidden="1">{#N/A,#N/A,TRUE,"Y생산";#N/A,#N/A,TRUE,"Y판매";#N/A,#N/A,TRUE,"Y총물량";#N/A,#N/A,TRUE,"Y능력";#N/A,#N/A,TRUE,"YKD"}</definedName>
    <definedName name="송" localSheetId="1" hidden="1">{#N/A,#N/A,TRUE,"Y생산";#N/A,#N/A,TRUE,"Y판매";#N/A,#N/A,TRUE,"Y총물량";#N/A,#N/A,TRUE,"Y능력";#N/A,#N/A,TRUE,"YKD"}</definedName>
    <definedName name="송" hidden="1">{#N/A,#N/A,TRUE,"Y생산";#N/A,#N/A,TRUE,"Y판매";#N/A,#N/A,TRUE,"Y총물량";#N/A,#N/A,TRUE,"Y능력";#N/A,#N/A,TRUE,"YKD"}</definedName>
    <definedName name="송창기" localSheetId="6" hidden="1">{#N/A,#N/A,TRUE,"Y생산";#N/A,#N/A,TRUE,"Y판매";#N/A,#N/A,TRUE,"Y총물량";#N/A,#N/A,TRUE,"Y능력";#N/A,#N/A,TRUE,"YKD"}</definedName>
    <definedName name="송창기" localSheetId="2" hidden="1">{#N/A,#N/A,TRUE,"Y생산";#N/A,#N/A,TRUE,"Y판매";#N/A,#N/A,TRUE,"Y총물량";#N/A,#N/A,TRUE,"Y능력";#N/A,#N/A,TRUE,"YKD"}</definedName>
    <definedName name="송창기" localSheetId="1" hidden="1">{#N/A,#N/A,TRUE,"Y생산";#N/A,#N/A,TRUE,"Y판매";#N/A,#N/A,TRUE,"Y총물량";#N/A,#N/A,TRUE,"Y능력";#N/A,#N/A,TRUE,"YKD"}</definedName>
    <definedName name="송창기" hidden="1">{#N/A,#N/A,TRUE,"Y생산";#N/A,#N/A,TRUE,"Y판매";#N/A,#N/A,TRUE,"Y총물량";#N/A,#N/A,TRUE,"Y능력";#N/A,#N/A,TRUE,"YKD"}</definedName>
    <definedName name="쇼바2" localSheetId="6" hidden="1">{#N/A,#N/A,FALSE,"단축1";#N/A,#N/A,FALSE,"단축2";#N/A,#N/A,FALSE,"단축3";#N/A,#N/A,FALSE,"장축";#N/A,#N/A,FALSE,"4WD"}</definedName>
    <definedName name="쇼바2" localSheetId="2" hidden="1">{#N/A,#N/A,FALSE,"단축1";#N/A,#N/A,FALSE,"단축2";#N/A,#N/A,FALSE,"단축3";#N/A,#N/A,FALSE,"장축";#N/A,#N/A,FALSE,"4WD"}</definedName>
    <definedName name="쇼바2" localSheetId="1" hidden="1">{#N/A,#N/A,FALSE,"단축1";#N/A,#N/A,FALSE,"단축2";#N/A,#N/A,FALSE,"단축3";#N/A,#N/A,FALSE,"장축";#N/A,#N/A,FALSE,"4WD"}</definedName>
    <definedName name="쇼바2" hidden="1">{#N/A,#N/A,FALSE,"단축1";#N/A,#N/A,FALSE,"단축2";#N/A,#N/A,FALSE,"단축3";#N/A,#N/A,FALSE,"장축";#N/A,#N/A,FALSE,"4WD"}</definedName>
    <definedName name="수고" localSheetId="6" hidden="1">{#N/A,#N/A,FALSE,"기초2"}</definedName>
    <definedName name="수고" localSheetId="5" hidden="1">{#N/A,#N/A,FALSE,"기초2"}</definedName>
    <definedName name="수고" localSheetId="2" hidden="1">{#N/A,#N/A,FALSE,"기초2"}</definedName>
    <definedName name="수고" localSheetId="1" hidden="1">{#N/A,#N/A,FALSE,"기초2"}</definedName>
    <definedName name="수고" localSheetId="3" hidden="1">{#N/A,#N/A,FALSE,"기초2"}</definedName>
    <definedName name="수고" localSheetId="4" hidden="1">{#N/A,#N/A,FALSE,"기초2"}</definedName>
    <definedName name="수고" hidden="1">{#N/A,#N/A,FALSE,"기초2"}</definedName>
    <definedName name="수량">#REF!</definedName>
    <definedName name="수익성검토" hidden="1">#REF!</definedName>
    <definedName name="수정" localSheetId="1">#REF!</definedName>
    <definedName name="수정">#REF!</definedName>
    <definedName name="수정2" localSheetId="6" hidden="1">{#N/A,#N/A,FALSE,"신규dep";#N/A,#N/A,FALSE,"신규dep-금형상각후";#N/A,#N/A,FALSE,"신규dep-연구비상각후";#N/A,#N/A,FALSE,"신규dep-기계,공구상각후"}</definedName>
    <definedName name="수정2" localSheetId="2" hidden="1">{#N/A,#N/A,FALSE,"신규dep";#N/A,#N/A,FALSE,"신규dep-금형상각후";#N/A,#N/A,FALSE,"신규dep-연구비상각후";#N/A,#N/A,FALSE,"신규dep-기계,공구상각후"}</definedName>
    <definedName name="수정2" localSheetId="1"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수정물량" localSheetId="6" hidden="1">{#N/A,#N/A,TRUE,"Y생산";#N/A,#N/A,TRUE,"Y판매";#N/A,#N/A,TRUE,"Y총물량";#N/A,#N/A,TRUE,"Y능력";#N/A,#N/A,TRUE,"YKD"}</definedName>
    <definedName name="수정물량" localSheetId="2" hidden="1">{#N/A,#N/A,TRUE,"Y생산";#N/A,#N/A,TRUE,"Y판매";#N/A,#N/A,TRUE,"Y총물량";#N/A,#N/A,TRUE,"Y능력";#N/A,#N/A,TRUE,"YKD"}</definedName>
    <definedName name="수정물량" localSheetId="1" hidden="1">{#N/A,#N/A,TRUE,"Y생산";#N/A,#N/A,TRUE,"Y판매";#N/A,#N/A,TRUE,"Y총물량";#N/A,#N/A,TRUE,"Y능력";#N/A,#N/A,TRUE,"YKD"}</definedName>
    <definedName name="수정물량" hidden="1">{#N/A,#N/A,TRUE,"Y생산";#N/A,#N/A,TRUE,"Y판매";#N/A,#N/A,TRUE,"Y총물량";#N/A,#N/A,TRUE,"Y능력";#N/A,#N/A,TRUE,"YKD"}</definedName>
    <definedName name="수첩제작" localSheetId="1">#REF!</definedName>
    <definedName name="수첩제작">#REF!</definedName>
    <definedName name="수통" localSheetId="6" hidden="1">{#N/A,#N/A,FALSE,"단축1";#N/A,#N/A,FALSE,"단축2";#N/A,#N/A,FALSE,"단축3";#N/A,#N/A,FALSE,"장축";#N/A,#N/A,FALSE,"4WD"}</definedName>
    <definedName name="수통" localSheetId="0" hidden="1">{#N/A,#N/A,FALSE,"단축1";#N/A,#N/A,FALSE,"단축2";#N/A,#N/A,FALSE,"단축3";#N/A,#N/A,FALSE,"장축";#N/A,#N/A,FALSE,"4WD"}</definedName>
    <definedName name="수통" localSheetId="5" hidden="1">{#N/A,#N/A,FALSE,"단축1";#N/A,#N/A,FALSE,"단축2";#N/A,#N/A,FALSE,"단축3";#N/A,#N/A,FALSE,"장축";#N/A,#N/A,FALSE,"4WD"}</definedName>
    <definedName name="수통" localSheetId="2" hidden="1">{#N/A,#N/A,FALSE,"단축1";#N/A,#N/A,FALSE,"단축2";#N/A,#N/A,FALSE,"단축3";#N/A,#N/A,FALSE,"장축";#N/A,#N/A,FALSE,"4WD"}</definedName>
    <definedName name="수통" localSheetId="1" hidden="1">{#N/A,#N/A,FALSE,"단축1";#N/A,#N/A,FALSE,"단축2";#N/A,#N/A,FALSE,"단축3";#N/A,#N/A,FALSE,"장축";#N/A,#N/A,FALSE,"4WD"}</definedName>
    <definedName name="수통" localSheetId="3" hidden="1">{#N/A,#N/A,FALSE,"단축1";#N/A,#N/A,FALSE,"단축2";#N/A,#N/A,FALSE,"단축3";#N/A,#N/A,FALSE,"장축";#N/A,#N/A,FALSE,"4WD"}</definedName>
    <definedName name="수통" localSheetId="4" hidden="1">{#N/A,#N/A,FALSE,"단축1";#N/A,#N/A,FALSE,"단축2";#N/A,#N/A,FALSE,"단축3";#N/A,#N/A,FALSE,"장축";#N/A,#N/A,FALSE,"4WD"}</definedName>
    <definedName name="수통" hidden="1">{#N/A,#N/A,FALSE,"단축1";#N/A,#N/A,FALSE,"단축2";#N/A,#N/A,FALSE,"단축3";#N/A,#N/A,FALSE,"장축";#N/A,#N/A,FALSE,"4WD"}</definedName>
    <definedName name="순서">#N/A</definedName>
    <definedName name="승상용">#REF!</definedName>
    <definedName name="시간" localSheetId="6" hidden="1">{#N/A,#N/A,TRUE,"Y생산";#N/A,#N/A,TRUE,"Y판매";#N/A,#N/A,TRUE,"Y총물량";#N/A,#N/A,TRUE,"Y능력";#N/A,#N/A,TRUE,"YKD"}</definedName>
    <definedName name="시간" localSheetId="2" hidden="1">{#N/A,#N/A,TRUE,"Y생산";#N/A,#N/A,TRUE,"Y판매";#N/A,#N/A,TRUE,"Y총물량";#N/A,#N/A,TRUE,"Y능력";#N/A,#N/A,TRUE,"YKD"}</definedName>
    <definedName name="시간" localSheetId="1" hidden="1">{#N/A,#N/A,TRUE,"Y생산";#N/A,#N/A,TRUE,"Y판매";#N/A,#N/A,TRUE,"Y총물량";#N/A,#N/A,TRUE,"Y능력";#N/A,#N/A,TRUE,"YKD"}</definedName>
    <definedName name="시간" hidden="1">{#N/A,#N/A,TRUE,"Y생산";#N/A,#N/A,TRUE,"Y판매";#N/A,#N/A,TRUE,"Y총물량";#N/A,#N/A,TRUE,"Y능력";#N/A,#N/A,TRUE,"YKD"}</definedName>
    <definedName name="시기조정" localSheetId="6" hidden="1">{#N/A,#N/A,FALSE,"인원";#N/A,#N/A,FALSE,"비용2";#N/A,#N/A,FALSE,"비용1";#N/A,#N/A,FALSE,"비용";#N/A,#N/A,FALSE,"보증2";#N/A,#N/A,FALSE,"보증1";#N/A,#N/A,FALSE,"보증";#N/A,#N/A,FALSE,"손익1";#N/A,#N/A,FALSE,"손익";#N/A,#N/A,FALSE,"부서별매출";#N/A,#N/A,FALSE,"매출"}</definedName>
    <definedName name="시기조정" localSheetId="5" hidden="1">{#N/A,#N/A,FALSE,"인원";#N/A,#N/A,FALSE,"비용2";#N/A,#N/A,FALSE,"비용1";#N/A,#N/A,FALSE,"비용";#N/A,#N/A,FALSE,"보증2";#N/A,#N/A,FALSE,"보증1";#N/A,#N/A,FALSE,"보증";#N/A,#N/A,FALSE,"손익1";#N/A,#N/A,FALSE,"손익";#N/A,#N/A,FALSE,"부서별매출";#N/A,#N/A,FALSE,"매출"}</definedName>
    <definedName name="시기조정" localSheetId="2" hidden="1">{#N/A,#N/A,FALSE,"인원";#N/A,#N/A,FALSE,"비용2";#N/A,#N/A,FALSE,"비용1";#N/A,#N/A,FALSE,"비용";#N/A,#N/A,FALSE,"보증2";#N/A,#N/A,FALSE,"보증1";#N/A,#N/A,FALSE,"보증";#N/A,#N/A,FALSE,"손익1";#N/A,#N/A,FALSE,"손익";#N/A,#N/A,FALSE,"부서별매출";#N/A,#N/A,FALSE,"매출"}</definedName>
    <definedName name="시기조정" localSheetId="1" hidden="1">{#N/A,#N/A,FALSE,"인원";#N/A,#N/A,FALSE,"비용2";#N/A,#N/A,FALSE,"비용1";#N/A,#N/A,FALSE,"비용";#N/A,#N/A,FALSE,"보증2";#N/A,#N/A,FALSE,"보증1";#N/A,#N/A,FALSE,"보증";#N/A,#N/A,FALSE,"손익1";#N/A,#N/A,FALSE,"손익";#N/A,#N/A,FALSE,"부서별매출";#N/A,#N/A,FALSE,"매출"}</definedName>
    <definedName name="시기조정" localSheetId="3" hidden="1">{#N/A,#N/A,FALSE,"인원";#N/A,#N/A,FALSE,"비용2";#N/A,#N/A,FALSE,"비용1";#N/A,#N/A,FALSE,"비용";#N/A,#N/A,FALSE,"보증2";#N/A,#N/A,FALSE,"보증1";#N/A,#N/A,FALSE,"보증";#N/A,#N/A,FALSE,"손익1";#N/A,#N/A,FALSE,"손익";#N/A,#N/A,FALSE,"부서별매출";#N/A,#N/A,FALSE,"매출"}</definedName>
    <definedName name="시기조정" localSheetId="4"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localSheetId="6" hidden="1">{#N/A,#N/A,FALSE,"인원";#N/A,#N/A,FALSE,"비용2";#N/A,#N/A,FALSE,"비용1";#N/A,#N/A,FALSE,"비용";#N/A,#N/A,FALSE,"보증2";#N/A,#N/A,FALSE,"보증1";#N/A,#N/A,FALSE,"보증";#N/A,#N/A,FALSE,"손익1";#N/A,#N/A,FALSE,"손익";#N/A,#N/A,FALSE,"부서별매출";#N/A,#N/A,FALSE,"매출"}</definedName>
    <definedName name="신용" localSheetId="5" hidden="1">{#N/A,#N/A,FALSE,"인원";#N/A,#N/A,FALSE,"비용2";#N/A,#N/A,FALSE,"비용1";#N/A,#N/A,FALSE,"비용";#N/A,#N/A,FALSE,"보증2";#N/A,#N/A,FALSE,"보증1";#N/A,#N/A,FALSE,"보증";#N/A,#N/A,FALSE,"손익1";#N/A,#N/A,FALSE,"손익";#N/A,#N/A,FALSE,"부서별매출";#N/A,#N/A,FALSE,"매출"}</definedName>
    <definedName name="신용" localSheetId="2" hidden="1">{#N/A,#N/A,FALSE,"인원";#N/A,#N/A,FALSE,"비용2";#N/A,#N/A,FALSE,"비용1";#N/A,#N/A,FALSE,"비용";#N/A,#N/A,FALSE,"보증2";#N/A,#N/A,FALSE,"보증1";#N/A,#N/A,FALSE,"보증";#N/A,#N/A,FALSE,"손익1";#N/A,#N/A,FALSE,"손익";#N/A,#N/A,FALSE,"부서별매출";#N/A,#N/A,FALSE,"매출"}</definedName>
    <definedName name="신용" localSheetId="1" hidden="1">{#N/A,#N/A,FALSE,"인원";#N/A,#N/A,FALSE,"비용2";#N/A,#N/A,FALSE,"비용1";#N/A,#N/A,FALSE,"비용";#N/A,#N/A,FALSE,"보증2";#N/A,#N/A,FALSE,"보증1";#N/A,#N/A,FALSE,"보증";#N/A,#N/A,FALSE,"손익1";#N/A,#N/A,FALSE,"손익";#N/A,#N/A,FALSE,"부서별매출";#N/A,#N/A,FALSE,"매출"}</definedName>
    <definedName name="신용" localSheetId="3" hidden="1">{#N/A,#N/A,FALSE,"인원";#N/A,#N/A,FALSE,"비용2";#N/A,#N/A,FALSE,"비용1";#N/A,#N/A,FALSE,"비용";#N/A,#N/A,FALSE,"보증2";#N/A,#N/A,FALSE,"보증1";#N/A,#N/A,FALSE,"보증";#N/A,#N/A,FALSE,"손익1";#N/A,#N/A,FALSE,"손익";#N/A,#N/A,FALSE,"부서별매출";#N/A,#N/A,FALSE,"매출"}</definedName>
    <definedName name="신용" localSheetId="4"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실적" localSheetId="6" hidden="1">{#N/A,#N/A,FALSE,"기초1"}</definedName>
    <definedName name="실적" localSheetId="5" hidden="1">{#N/A,#N/A,FALSE,"기초1"}</definedName>
    <definedName name="실적" localSheetId="2" hidden="1">{#N/A,#N/A,FALSE,"기초1"}</definedName>
    <definedName name="실적" localSheetId="1" hidden="1">{#N/A,#N/A,FALSE,"기초1"}</definedName>
    <definedName name="실적" localSheetId="3" hidden="1">{#N/A,#N/A,FALSE,"기초1"}</definedName>
    <definedName name="실적" localSheetId="4" hidden="1">{#N/A,#N/A,FALSE,"기초1"}</definedName>
    <definedName name="실적" hidden="1">{#N/A,#N/A,FALSE,"기초1"}</definedName>
    <definedName name="ㅇ"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 localSheetId="6" hidden="1">{#N/A,#N/A,FALSE,"10월"}</definedName>
    <definedName name="ㅇㄴ" localSheetId="2" hidden="1">{#N/A,#N/A,FALSE,"10월"}</definedName>
    <definedName name="ㅇㄴ" localSheetId="1" hidden="1">{#N/A,#N/A,FALSE,"10월"}</definedName>
    <definedName name="ㅇㄴ" hidden="1">{#N/A,#N/A,FALSE,"10월"}</definedName>
    <definedName name="ㅇㄴㄹㄴㄹ" localSheetId="6" hidden="1">{#N/A,#N/A,FALSE,"단축1";#N/A,#N/A,FALSE,"단축2";#N/A,#N/A,FALSE,"단축3";#N/A,#N/A,FALSE,"장축";#N/A,#N/A,FALSE,"4WD"}</definedName>
    <definedName name="ㅇㄴㄹㄴㄹ" localSheetId="2" hidden="1">{#N/A,#N/A,FALSE,"단축1";#N/A,#N/A,FALSE,"단축2";#N/A,#N/A,FALSE,"단축3";#N/A,#N/A,FALSE,"장축";#N/A,#N/A,FALSE,"4WD"}</definedName>
    <definedName name="ㅇㄴㄹㄴㄹ" localSheetId="1" hidden="1">{#N/A,#N/A,FALSE,"단축1";#N/A,#N/A,FALSE,"단축2";#N/A,#N/A,FALSE,"단축3";#N/A,#N/A,FALSE,"장축";#N/A,#N/A,FALSE,"4WD"}</definedName>
    <definedName name="ㅇㄴㄹㄴㄹ" hidden="1">{#N/A,#N/A,FALSE,"단축1";#N/A,#N/A,FALSE,"단축2";#N/A,#N/A,FALSE,"단축3";#N/A,#N/A,FALSE,"장축";#N/A,#N/A,FALSE,"4WD"}</definedName>
    <definedName name="ㅇㄹ" localSheetId="6" hidden="1">{#N/A,#N/A,FALSE,"단축1";#N/A,#N/A,FALSE,"단축2";#N/A,#N/A,FALSE,"단축3";#N/A,#N/A,FALSE,"장축";#N/A,#N/A,FALSE,"4WD"}</definedName>
    <definedName name="ㅇㄹ" localSheetId="2" hidden="1">{#N/A,#N/A,FALSE,"단축1";#N/A,#N/A,FALSE,"단축2";#N/A,#N/A,FALSE,"단축3";#N/A,#N/A,FALSE,"장축";#N/A,#N/A,FALSE,"4WD"}</definedName>
    <definedName name="ㅇㄹ" localSheetId="1" hidden="1">{#N/A,#N/A,FALSE,"단축1";#N/A,#N/A,FALSE,"단축2";#N/A,#N/A,FALSE,"단축3";#N/A,#N/A,FALSE,"장축";#N/A,#N/A,FALSE,"4WD"}</definedName>
    <definedName name="ㅇㄹ" hidden="1">{#N/A,#N/A,FALSE,"단축1";#N/A,#N/A,FALSE,"단축2";#N/A,#N/A,FALSE,"단축3";#N/A,#N/A,FALSE,"장축";#N/A,#N/A,FALSE,"4WD"}</definedName>
    <definedName name="ㅇㄹㄴㄴㅇㄹㅇㄹ">#N/A</definedName>
    <definedName name="ㅇㄹㄵㅇ" localSheetId="6" hidden="1">{#N/A,#N/A,FALSE,"단축1";#N/A,#N/A,FALSE,"단축2";#N/A,#N/A,FALSE,"단축3";#N/A,#N/A,FALSE,"장축";#N/A,#N/A,FALSE,"4WD"}</definedName>
    <definedName name="ㅇㄹㄵㅇ" localSheetId="2" hidden="1">{#N/A,#N/A,FALSE,"단축1";#N/A,#N/A,FALSE,"단축2";#N/A,#N/A,FALSE,"단축3";#N/A,#N/A,FALSE,"장축";#N/A,#N/A,FALSE,"4WD"}</definedName>
    <definedName name="ㅇㄹㄵㅇ" localSheetId="1" hidden="1">{#N/A,#N/A,FALSE,"단축1";#N/A,#N/A,FALSE,"단축2";#N/A,#N/A,FALSE,"단축3";#N/A,#N/A,FALSE,"장축";#N/A,#N/A,FALSE,"4WD"}</definedName>
    <definedName name="ㅇㄹㄵㅇ" hidden="1">{#N/A,#N/A,FALSE,"단축1";#N/A,#N/A,FALSE,"단축2";#N/A,#N/A,FALSE,"단축3";#N/A,#N/A,FALSE,"장축";#N/A,#N/A,FALSE,"4WD"}</definedName>
    <definedName name="ㅇㄻㄴㅇㄻㄴ">#REF!</definedName>
    <definedName name="ㅇㅁㄴㅇ" localSheetId="6" hidden="1">{#N/A,#N/A,FALSE,"단축1";#N/A,#N/A,FALSE,"단축2";#N/A,#N/A,FALSE,"단축3";#N/A,#N/A,FALSE,"장축";#N/A,#N/A,FALSE,"4WD"}</definedName>
    <definedName name="ㅇㅁㄴㅇ" localSheetId="2" hidden="1">{#N/A,#N/A,FALSE,"단축1";#N/A,#N/A,FALSE,"단축2";#N/A,#N/A,FALSE,"단축3";#N/A,#N/A,FALSE,"장축";#N/A,#N/A,FALSE,"4WD"}</definedName>
    <definedName name="ㅇㅁㄴㅇ" localSheetId="1" hidden="1">{#N/A,#N/A,FALSE,"단축1";#N/A,#N/A,FALSE,"단축2";#N/A,#N/A,FALSE,"단축3";#N/A,#N/A,FALSE,"장축";#N/A,#N/A,FALSE,"4WD"}</definedName>
    <definedName name="ㅇㅁㄴㅇ" hidden="1">{#N/A,#N/A,FALSE,"단축1";#N/A,#N/A,FALSE,"단축2";#N/A,#N/A,FALSE,"단축3";#N/A,#N/A,FALSE,"장축";#N/A,#N/A,FALSE,"4WD"}</definedName>
    <definedName name="ㅇㅁㄹ" localSheetId="6" hidden="1">{#N/A,#N/A,FALSE,"단축1";#N/A,#N/A,FALSE,"단축2";#N/A,#N/A,FALSE,"단축3";#N/A,#N/A,FALSE,"장축";#N/A,#N/A,FALSE,"4WD"}</definedName>
    <definedName name="ㅇㅁㄹ" localSheetId="2" hidden="1">{#N/A,#N/A,FALSE,"단축1";#N/A,#N/A,FALSE,"단축2";#N/A,#N/A,FALSE,"단축3";#N/A,#N/A,FALSE,"장축";#N/A,#N/A,FALSE,"4WD"}</definedName>
    <definedName name="ㅇㅁㄹ" localSheetId="1" hidden="1">{#N/A,#N/A,FALSE,"단축1";#N/A,#N/A,FALSE,"단축2";#N/A,#N/A,FALSE,"단축3";#N/A,#N/A,FALSE,"장축";#N/A,#N/A,FALSE,"4WD"}</definedName>
    <definedName name="ㅇㅁㄹ" hidden="1">{#N/A,#N/A,FALSE,"단축1";#N/A,#N/A,FALSE,"단축2";#N/A,#N/A,FALSE,"단축3";#N/A,#N/A,FALSE,"장축";#N/A,#N/A,FALSE,"4WD"}</definedName>
    <definedName name="ㅇㅇ" localSheetId="6" hidden="1">{#N/A,#N/A,FALSE,"단축1";#N/A,#N/A,FALSE,"단축2";#N/A,#N/A,FALSE,"단축3";#N/A,#N/A,FALSE,"장축";#N/A,#N/A,FALSE,"4WD"}</definedName>
    <definedName name="ㅇㅇ" localSheetId="2" hidden="1">{#N/A,#N/A,FALSE,"단축1";#N/A,#N/A,FALSE,"단축2";#N/A,#N/A,FALSE,"단축3";#N/A,#N/A,FALSE,"장축";#N/A,#N/A,FALSE,"4WD"}</definedName>
    <definedName name="ㅇㅇ" localSheetId="1" hidden="1">{#N/A,#N/A,FALSE,"단축1";#N/A,#N/A,FALSE,"단축2";#N/A,#N/A,FALSE,"단축3";#N/A,#N/A,FALSE,"장축";#N/A,#N/A,FALSE,"4WD"}</definedName>
    <definedName name="ㅇㅇ" hidden="1">{#N/A,#N/A,FALSE,"단축1";#N/A,#N/A,FALSE,"단축2";#N/A,#N/A,FALSE,"단축3";#N/A,#N/A,FALSE,"장축";#N/A,#N/A,FALSE,"4WD"}</definedName>
    <definedName name="ㅇㅇㅇ" localSheetId="6" hidden="1">{#N/A,#N/A,TRUE,"Y생산";#N/A,#N/A,TRUE,"Y판매";#N/A,#N/A,TRUE,"Y총물량";#N/A,#N/A,TRUE,"Y능력";#N/A,#N/A,TRUE,"YKD"}</definedName>
    <definedName name="ㅇㅇㅇ" localSheetId="2" hidden="1">{#N/A,#N/A,TRUE,"Y생산";#N/A,#N/A,TRUE,"Y판매";#N/A,#N/A,TRUE,"Y총물량";#N/A,#N/A,TRUE,"Y능력";#N/A,#N/A,TRUE,"YKD"}</definedName>
    <definedName name="ㅇㅇㅇ" localSheetId="1" hidden="1">{#N/A,#N/A,TRUE,"Y생산";#N/A,#N/A,TRUE,"Y판매";#N/A,#N/A,TRUE,"Y총물량";#N/A,#N/A,TRUE,"Y능력";#N/A,#N/A,TRUE,"YKD"}</definedName>
    <definedName name="ㅇㅇㅇ" hidden="1">{#N/A,#N/A,TRUE,"Y생산";#N/A,#N/A,TRUE,"Y판매";#N/A,#N/A,TRUE,"Y총물량";#N/A,#N/A,TRUE,"Y능력";#N/A,#N/A,TRUE,"YKD"}</definedName>
    <definedName name="ㅇㅇㅇㅇ" localSheetId="6" hidden="1">{#N/A,#N/A,FALSE,"단축1";#N/A,#N/A,FALSE,"단축2";#N/A,#N/A,FALSE,"단축3";#N/A,#N/A,FALSE,"장축";#N/A,#N/A,FALSE,"4WD"}</definedName>
    <definedName name="ㅇㅇㅇㅇ" localSheetId="2" hidden="1">{#N/A,#N/A,FALSE,"단축1";#N/A,#N/A,FALSE,"단축2";#N/A,#N/A,FALSE,"단축3";#N/A,#N/A,FALSE,"장축";#N/A,#N/A,FALSE,"4WD"}</definedName>
    <definedName name="ㅇㅇㅇㅇ" localSheetId="1" hidden="1">{#N/A,#N/A,FALSE,"단축1";#N/A,#N/A,FALSE,"단축2";#N/A,#N/A,FALSE,"단축3";#N/A,#N/A,FALSE,"장축";#N/A,#N/A,FALSE,"4WD"}</definedName>
    <definedName name="ㅇㅇㅇㅇ" hidden="1">{#N/A,#N/A,FALSE,"단축1";#N/A,#N/A,FALSE,"단축2";#N/A,#N/A,FALSE,"단축3";#N/A,#N/A,FALSE,"장축";#N/A,#N/A,FALSE,"4WD"}</definedName>
    <definedName name="ㅇㅇㅇㅇㅇㅇㅇㅇㅇ" localSheetId="6" hidden="1">{#N/A,#N/A,FALSE,"단축1";#N/A,#N/A,FALSE,"단축2";#N/A,#N/A,FALSE,"단축3";#N/A,#N/A,FALSE,"장축";#N/A,#N/A,FALSE,"4WD"}</definedName>
    <definedName name="ㅇㅇㅇㅇㅇㅇㅇㅇㅇ" localSheetId="2" hidden="1">{#N/A,#N/A,FALSE,"단축1";#N/A,#N/A,FALSE,"단축2";#N/A,#N/A,FALSE,"단축3";#N/A,#N/A,FALSE,"장축";#N/A,#N/A,FALSE,"4WD"}</definedName>
    <definedName name="ㅇㅇㅇㅇㅇㅇㅇㅇㅇ" localSheetId="1" hidden="1">{#N/A,#N/A,FALSE,"단축1";#N/A,#N/A,FALSE,"단축2";#N/A,#N/A,FALSE,"단축3";#N/A,#N/A,FALSE,"장축";#N/A,#N/A,FALSE,"4WD"}</definedName>
    <definedName name="ㅇㅇㅇㅇㅇㅇㅇㅇㅇ" hidden="1">{#N/A,#N/A,FALSE,"단축1";#N/A,#N/A,FALSE,"단축2";#N/A,#N/A,FALSE,"단축3";#N/A,#N/A,FALSE,"장축";#N/A,#N/A,FALSE,"4WD"}</definedName>
    <definedName name="아" localSheetId="1">#REF!</definedName>
    <definedName name="아">#REF!</definedName>
    <definedName name="아아">#N/A</definedName>
    <definedName name="아앙">#N/A</definedName>
    <definedName name="아ㅣㅇ">#N/A</definedName>
    <definedName name="아ㅣ아">#N/A</definedName>
    <definedName name="안2" localSheetId="6" hidden="1">{#N/A,#N/A,FALSE,"신규dep";#N/A,#N/A,FALSE,"신규dep-금형상각후";#N/A,#N/A,FALSE,"신규dep-연구비상각후";#N/A,#N/A,FALSE,"신규dep-기계,공구상각후"}</definedName>
    <definedName name="안2" localSheetId="2" hidden="1">{#N/A,#N/A,FALSE,"신규dep";#N/A,#N/A,FALSE,"신규dep-금형상각후";#N/A,#N/A,FALSE,"신규dep-연구비상각후";#N/A,#N/A,FALSE,"신규dep-기계,공구상각후"}</definedName>
    <definedName name="안2" localSheetId="1"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앙">#N/A</definedName>
    <definedName name="액슬" localSheetId="6" hidden="1">{#N/A,#N/A,FALSE,"단축1";#N/A,#N/A,FALSE,"단축2";#N/A,#N/A,FALSE,"단축3";#N/A,#N/A,FALSE,"장축";#N/A,#N/A,FALSE,"4WD"}</definedName>
    <definedName name="액슬" localSheetId="0" hidden="1">{#N/A,#N/A,FALSE,"단축1";#N/A,#N/A,FALSE,"단축2";#N/A,#N/A,FALSE,"단축3";#N/A,#N/A,FALSE,"장축";#N/A,#N/A,FALSE,"4WD"}</definedName>
    <definedName name="액슬" localSheetId="5" hidden="1">{#N/A,#N/A,FALSE,"단축1";#N/A,#N/A,FALSE,"단축2";#N/A,#N/A,FALSE,"단축3";#N/A,#N/A,FALSE,"장축";#N/A,#N/A,FALSE,"4WD"}</definedName>
    <definedName name="액슬" localSheetId="2" hidden="1">{#N/A,#N/A,FALSE,"단축1";#N/A,#N/A,FALSE,"단축2";#N/A,#N/A,FALSE,"단축3";#N/A,#N/A,FALSE,"장축";#N/A,#N/A,FALSE,"4WD"}</definedName>
    <definedName name="액슬" localSheetId="1" hidden="1">{#N/A,#N/A,FALSE,"단축1";#N/A,#N/A,FALSE,"단축2";#N/A,#N/A,FALSE,"단축3";#N/A,#N/A,FALSE,"장축";#N/A,#N/A,FALSE,"4WD"}</definedName>
    <definedName name="액슬" localSheetId="3" hidden="1">{#N/A,#N/A,FALSE,"단축1";#N/A,#N/A,FALSE,"단축2";#N/A,#N/A,FALSE,"단축3";#N/A,#N/A,FALSE,"장축";#N/A,#N/A,FALSE,"4WD"}</definedName>
    <definedName name="액슬" localSheetId="4" hidden="1">{#N/A,#N/A,FALSE,"단축1";#N/A,#N/A,FALSE,"단축2";#N/A,#N/A,FALSE,"단축3";#N/A,#N/A,FALSE,"장축";#N/A,#N/A,FALSE,"4WD"}</definedName>
    <definedName name="액슬" hidden="1">{#N/A,#N/A,FALSE,"단축1";#N/A,#N/A,FALSE,"단축2";#N/A,#N/A,FALSE,"단축3";#N/A,#N/A,FALSE,"장축";#N/A,#N/A,FALSE,"4WD"}</definedName>
    <definedName name="양대호" localSheetId="6" hidden="1">{#N/A,#N/A,FALSE,"단축1";#N/A,#N/A,FALSE,"단축2";#N/A,#N/A,FALSE,"단축3";#N/A,#N/A,FALSE,"장축";#N/A,#N/A,FALSE,"4WD"}</definedName>
    <definedName name="양대호" localSheetId="0" hidden="1">{#N/A,#N/A,FALSE,"단축1";#N/A,#N/A,FALSE,"단축2";#N/A,#N/A,FALSE,"단축3";#N/A,#N/A,FALSE,"장축";#N/A,#N/A,FALSE,"4WD"}</definedName>
    <definedName name="양대호" localSheetId="5" hidden="1">{#N/A,#N/A,FALSE,"단축1";#N/A,#N/A,FALSE,"단축2";#N/A,#N/A,FALSE,"단축3";#N/A,#N/A,FALSE,"장축";#N/A,#N/A,FALSE,"4WD"}</definedName>
    <definedName name="양대호" localSheetId="2" hidden="1">{#N/A,#N/A,FALSE,"단축1";#N/A,#N/A,FALSE,"단축2";#N/A,#N/A,FALSE,"단축3";#N/A,#N/A,FALSE,"장축";#N/A,#N/A,FALSE,"4WD"}</definedName>
    <definedName name="양대호" localSheetId="1" hidden="1">{#N/A,#N/A,FALSE,"단축1";#N/A,#N/A,FALSE,"단축2";#N/A,#N/A,FALSE,"단축3";#N/A,#N/A,FALSE,"장축";#N/A,#N/A,FALSE,"4WD"}</definedName>
    <definedName name="양대호" localSheetId="3" hidden="1">{#N/A,#N/A,FALSE,"단축1";#N/A,#N/A,FALSE,"단축2";#N/A,#N/A,FALSE,"단축3";#N/A,#N/A,FALSE,"장축";#N/A,#N/A,FALSE,"4WD"}</definedName>
    <definedName name="양대호" localSheetId="4"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 localSheetId="1">#REF!</definedName>
    <definedName name="어쩌구">#REF!</definedName>
    <definedName name="업종" localSheetId="1">#REF!</definedName>
    <definedName name="업종">#REF!</definedName>
    <definedName name="업종선택" localSheetId="1">#REF!</definedName>
    <definedName name="업종선택">#REF!</definedName>
    <definedName name="업체" localSheetId="1">#REF!</definedName>
    <definedName name="업체">#REF!</definedName>
    <definedName name="업체명">#N/A</definedName>
    <definedName name="업체방문" localSheetId="6" hidden="1">{#N/A,#N/A,FALSE,"단축1";#N/A,#N/A,FALSE,"단축2";#N/A,#N/A,FALSE,"단축3";#N/A,#N/A,FALSE,"장축";#N/A,#N/A,FALSE,"4WD"}</definedName>
    <definedName name="업체방문" localSheetId="0" hidden="1">{#N/A,#N/A,FALSE,"단축1";#N/A,#N/A,FALSE,"단축2";#N/A,#N/A,FALSE,"단축3";#N/A,#N/A,FALSE,"장축";#N/A,#N/A,FALSE,"4WD"}</definedName>
    <definedName name="업체방문" localSheetId="5" hidden="1">{#N/A,#N/A,FALSE,"단축1";#N/A,#N/A,FALSE,"단축2";#N/A,#N/A,FALSE,"단축3";#N/A,#N/A,FALSE,"장축";#N/A,#N/A,FALSE,"4WD"}</definedName>
    <definedName name="업체방문" localSheetId="2" hidden="1">{#N/A,#N/A,FALSE,"단축1";#N/A,#N/A,FALSE,"단축2";#N/A,#N/A,FALSE,"단축3";#N/A,#N/A,FALSE,"장축";#N/A,#N/A,FALSE,"4WD"}</definedName>
    <definedName name="업체방문" localSheetId="1" hidden="1">{#N/A,#N/A,FALSE,"단축1";#N/A,#N/A,FALSE,"단축2";#N/A,#N/A,FALSE,"단축3";#N/A,#N/A,FALSE,"장축";#N/A,#N/A,FALSE,"4WD"}</definedName>
    <definedName name="업체방문" localSheetId="3" hidden="1">{#N/A,#N/A,FALSE,"단축1";#N/A,#N/A,FALSE,"단축2";#N/A,#N/A,FALSE,"단축3";#N/A,#N/A,FALSE,"장축";#N/A,#N/A,FALSE,"4WD"}</definedName>
    <definedName name="업체방문" localSheetId="4" hidden="1">{#N/A,#N/A,FALSE,"단축1";#N/A,#N/A,FALSE,"단축2";#N/A,#N/A,FALSE,"단축3";#N/A,#N/A,FALSE,"장축";#N/A,#N/A,FALSE,"4WD"}</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localSheetId="6" hidden="1">{#N/A,#N/A,FALSE,"단축1";#N/A,#N/A,FALSE,"단축2";#N/A,#N/A,FALSE,"단축3";#N/A,#N/A,FALSE,"장축";#N/A,#N/A,FALSE,"4WD"}</definedName>
    <definedName name="에어벤트" localSheetId="0" hidden="1">{#N/A,#N/A,FALSE,"단축1";#N/A,#N/A,FALSE,"단축2";#N/A,#N/A,FALSE,"단축3";#N/A,#N/A,FALSE,"장축";#N/A,#N/A,FALSE,"4WD"}</definedName>
    <definedName name="에어벤트" localSheetId="5" hidden="1">{#N/A,#N/A,FALSE,"단축1";#N/A,#N/A,FALSE,"단축2";#N/A,#N/A,FALSE,"단축3";#N/A,#N/A,FALSE,"장축";#N/A,#N/A,FALSE,"4WD"}</definedName>
    <definedName name="에어벤트" localSheetId="2" hidden="1">{#N/A,#N/A,FALSE,"단축1";#N/A,#N/A,FALSE,"단축2";#N/A,#N/A,FALSE,"단축3";#N/A,#N/A,FALSE,"장축";#N/A,#N/A,FALSE,"4WD"}</definedName>
    <definedName name="에어벤트" localSheetId="1" hidden="1">{#N/A,#N/A,FALSE,"단축1";#N/A,#N/A,FALSE,"단축2";#N/A,#N/A,FALSE,"단축3";#N/A,#N/A,FALSE,"장축";#N/A,#N/A,FALSE,"4WD"}</definedName>
    <definedName name="에어벤트" localSheetId="3" hidden="1">{#N/A,#N/A,FALSE,"단축1";#N/A,#N/A,FALSE,"단축2";#N/A,#N/A,FALSE,"단축3";#N/A,#N/A,FALSE,"장축";#N/A,#N/A,FALSE,"4WD"}</definedName>
    <definedName name="에어벤트" localSheetId="4" hidden="1">{#N/A,#N/A,FALSE,"단축1";#N/A,#N/A,FALSE,"단축2";#N/A,#N/A,FALSE,"단축3";#N/A,#N/A,FALSE,"장축";#N/A,#N/A,FALSE,"4WD"}</definedName>
    <definedName name="에어벤트" hidden="1">{#N/A,#N/A,FALSE,"단축1";#N/A,#N/A,FALSE,"단축2";#N/A,#N/A,FALSE,"단축3";#N/A,#N/A,FALSE,"장축";#N/A,#N/A,FALSE,"4WD"}</definedName>
    <definedName name="에이" localSheetId="6" hidden="1">{#N/A,#N/A,TRUE,"Y생산";#N/A,#N/A,TRUE,"Y판매";#N/A,#N/A,TRUE,"Y총물량";#N/A,#N/A,TRUE,"Y능력";#N/A,#N/A,TRUE,"YKD"}</definedName>
    <definedName name="에이" localSheetId="2" hidden="1">{#N/A,#N/A,TRUE,"Y생산";#N/A,#N/A,TRUE,"Y판매";#N/A,#N/A,TRUE,"Y총물량";#N/A,#N/A,TRUE,"Y능력";#N/A,#N/A,TRUE,"YKD"}</definedName>
    <definedName name="에이" localSheetId="1" hidden="1">{#N/A,#N/A,TRUE,"Y생산";#N/A,#N/A,TRUE,"Y판매";#N/A,#N/A,TRUE,"Y총물량";#N/A,#N/A,TRUE,"Y능력";#N/A,#N/A,TRUE,"YKD"}</definedName>
    <definedName name="에이" hidden="1">{#N/A,#N/A,TRUE,"Y생산";#N/A,#N/A,TRUE,"Y판매";#N/A,#N/A,TRUE,"Y총물량";#N/A,#N/A,TRUE,"Y능력";#N/A,#N/A,TRUE,"YKD"}</definedName>
    <definedName name="엔진" localSheetId="6" hidden="1">{#N/A,#N/A,FALSE,"단축1";#N/A,#N/A,FALSE,"단축2";#N/A,#N/A,FALSE,"단축3";#N/A,#N/A,FALSE,"장축";#N/A,#N/A,FALSE,"4WD"}</definedName>
    <definedName name="엔진" localSheetId="2" hidden="1">{#N/A,#N/A,FALSE,"단축1";#N/A,#N/A,FALSE,"단축2";#N/A,#N/A,FALSE,"단축3";#N/A,#N/A,FALSE,"장축";#N/A,#N/A,FALSE,"4WD"}</definedName>
    <definedName name="엔진" localSheetId="1" hidden="1">{#N/A,#N/A,FALSE,"단축1";#N/A,#N/A,FALSE,"단축2";#N/A,#N/A,FALSE,"단축3";#N/A,#N/A,FALSE,"장축";#N/A,#N/A,FALSE,"4WD"}</definedName>
    <definedName name="엔진" hidden="1">{#N/A,#N/A,FALSE,"단축1";#N/A,#N/A,FALSE,"단축2";#N/A,#N/A,FALSE,"단축3";#N/A,#N/A,FALSE,"장축";#N/A,#N/A,FALSE,"4WD"}</definedName>
    <definedName name="여유분">#REF!</definedName>
    <definedName name="연구CODE">#N/A</definedName>
    <definedName name="연도추정내수" localSheetId="6" hidden="1">{#N/A,#N/A,FALSE,"단축1";#N/A,#N/A,FALSE,"단축2";#N/A,#N/A,FALSE,"단축3";#N/A,#N/A,FALSE,"장축";#N/A,#N/A,FALSE,"4WD"}</definedName>
    <definedName name="연도추정내수" localSheetId="2" hidden="1">{#N/A,#N/A,FALSE,"단축1";#N/A,#N/A,FALSE,"단축2";#N/A,#N/A,FALSE,"단축3";#N/A,#N/A,FALSE,"장축";#N/A,#N/A,FALSE,"4WD"}</definedName>
    <definedName name="연도추정내수" localSheetId="1" hidden="1">{#N/A,#N/A,FALSE,"단축1";#N/A,#N/A,FALSE,"단축2";#N/A,#N/A,FALSE,"단축3";#N/A,#N/A,FALSE,"장축";#N/A,#N/A,FALSE,"4WD"}</definedName>
    <definedName name="연도추정내수" hidden="1">{#N/A,#N/A,FALSE,"단축1";#N/A,#N/A,FALSE,"단축2";#N/A,#N/A,FALSE,"단축3";#N/A,#N/A,FALSE,"장축";#N/A,#N/A,FALSE,"4WD"}</definedName>
    <definedName name="연도추정유럽" localSheetId="6" hidden="1">{#N/A,#N/A,TRUE,"Y생산";#N/A,#N/A,TRUE,"Y판매";#N/A,#N/A,TRUE,"Y총물량";#N/A,#N/A,TRUE,"Y능력";#N/A,#N/A,TRUE,"YKD"}</definedName>
    <definedName name="연도추정유럽" localSheetId="2" hidden="1">{#N/A,#N/A,TRUE,"Y생산";#N/A,#N/A,TRUE,"Y판매";#N/A,#N/A,TRUE,"Y총물량";#N/A,#N/A,TRUE,"Y능력";#N/A,#N/A,TRUE,"YKD"}</definedName>
    <definedName name="연도추정유럽" localSheetId="1" hidden="1">{#N/A,#N/A,TRUE,"Y생산";#N/A,#N/A,TRUE,"Y판매";#N/A,#N/A,TRUE,"Y총물량";#N/A,#N/A,TRUE,"Y능력";#N/A,#N/A,TRUE,"YKD"}</definedName>
    <definedName name="연도추정유럽" hidden="1">{#N/A,#N/A,TRUE,"Y생산";#N/A,#N/A,TRUE,"Y판매";#N/A,#N/A,TRUE,"Y총물량";#N/A,#N/A,TRUE,"Y능력";#N/A,#N/A,TRUE,"YKD"}</definedName>
    <definedName name="연도추정일반" localSheetId="6" hidden="1">{#N/A,#N/A,FALSE,"단축1";#N/A,#N/A,FALSE,"단축2";#N/A,#N/A,FALSE,"단축3";#N/A,#N/A,FALSE,"장축";#N/A,#N/A,FALSE,"4WD"}</definedName>
    <definedName name="연도추정일반" localSheetId="2" hidden="1">{#N/A,#N/A,FALSE,"단축1";#N/A,#N/A,FALSE,"단축2";#N/A,#N/A,FALSE,"단축3";#N/A,#N/A,FALSE,"장축";#N/A,#N/A,FALSE,"4WD"}</definedName>
    <definedName name="연도추정일반" localSheetId="1" hidden="1">{#N/A,#N/A,FALSE,"단축1";#N/A,#N/A,FALSE,"단축2";#N/A,#N/A,FALSE,"단축3";#N/A,#N/A,FALSE,"장축";#N/A,#N/A,FALSE,"4WD"}</definedName>
    <definedName name="연도추정일반" hidden="1">{#N/A,#N/A,FALSE,"단축1";#N/A,#N/A,FALSE,"단축2";#N/A,#N/A,FALSE,"단축3";#N/A,#N/A,FALSE,"장축";#N/A,#N/A,FALSE,"4WD"}</definedName>
    <definedName name="연료펌프" localSheetId="6" hidden="1">#REF!</definedName>
    <definedName name="연료펌프" localSheetId="5" hidden="1">#REF!</definedName>
    <definedName name="연료펌프" localSheetId="2" hidden="1">#REF!</definedName>
    <definedName name="연료펌프" localSheetId="1" hidden="1">#REF!</definedName>
    <definedName name="연료펌프" localSheetId="3" hidden="1">#REF!</definedName>
    <definedName name="연료펌프" localSheetId="4" hidden="1">#REF!</definedName>
    <definedName name="연료펌프" hidden="1">#REF!</definedName>
    <definedName name="영업통보">#N/A</definedName>
    <definedName name="예산" localSheetId="6" hidden="1">{#N/A,#N/A,FALSE,"단축1";#N/A,#N/A,FALSE,"단축2";#N/A,#N/A,FALSE,"단축3";#N/A,#N/A,FALSE,"장축";#N/A,#N/A,FALSE,"4WD"}</definedName>
    <definedName name="예산" localSheetId="2" hidden="1">{#N/A,#N/A,FALSE,"단축1";#N/A,#N/A,FALSE,"단축2";#N/A,#N/A,FALSE,"단축3";#N/A,#N/A,FALSE,"장축";#N/A,#N/A,FALSE,"4WD"}</definedName>
    <definedName name="예산" localSheetId="1" hidden="1">{#N/A,#N/A,FALSE,"단축1";#N/A,#N/A,FALSE,"단축2";#N/A,#N/A,FALSE,"단축3";#N/A,#N/A,FALSE,"장축";#N/A,#N/A,FALSE,"4WD"}</definedName>
    <definedName name="예산" hidden="1">{#N/A,#N/A,FALSE,"단축1";#N/A,#N/A,FALSE,"단축2";#N/A,#N/A,FALSE,"단축3";#N/A,#N/A,FALSE,"장축";#N/A,#N/A,FALSE,"4WD"}</definedName>
    <definedName name="예상EO" localSheetId="2">#REF!</definedName>
    <definedName name="예상EO" localSheetId="1">#REF!</definedName>
    <definedName name="예상EO">#REF!</definedName>
    <definedName name="오">#N/A</definedName>
    <definedName name="오성협" localSheetId="6" hidden="1">{#N/A,#N/A,TRUE,"Y생산";#N/A,#N/A,TRUE,"Y판매";#N/A,#N/A,TRUE,"Y총물량";#N/A,#N/A,TRUE,"Y능력";#N/A,#N/A,TRUE,"YKD"}</definedName>
    <definedName name="오성협" localSheetId="2" hidden="1">{#N/A,#N/A,TRUE,"Y생산";#N/A,#N/A,TRUE,"Y판매";#N/A,#N/A,TRUE,"Y총물량";#N/A,#N/A,TRUE,"Y능력";#N/A,#N/A,TRUE,"YKD"}</definedName>
    <definedName name="오성협" localSheetId="1" hidden="1">{#N/A,#N/A,TRUE,"Y생산";#N/A,#N/A,TRUE,"Y판매";#N/A,#N/A,TRUE,"Y총물량";#N/A,#N/A,TRUE,"Y능력";#N/A,#N/A,TRUE,"YKD"}</definedName>
    <definedName name="오성협" hidden="1">{#N/A,#N/A,TRUE,"Y생산";#N/A,#N/A,TRUE,"Y판매";#N/A,#N/A,TRUE,"Y총물량";#N/A,#N/A,TRUE,"Y능력";#N/A,#N/A,TRUE,"YKD"}</definedName>
    <definedName name="외__감">#N/A</definedName>
    <definedName name="외주계획" localSheetId="6" hidden="1">{#N/A,#N/A,TRUE,"Y생산";#N/A,#N/A,TRUE,"Y판매";#N/A,#N/A,TRUE,"Y총물량";#N/A,#N/A,TRUE,"Y능력";#N/A,#N/A,TRUE,"YKD"}</definedName>
    <definedName name="외주계획" localSheetId="2" hidden="1">{#N/A,#N/A,TRUE,"Y생산";#N/A,#N/A,TRUE,"Y판매";#N/A,#N/A,TRUE,"Y총물량";#N/A,#N/A,TRUE,"Y능력";#N/A,#N/A,TRUE,"YKD"}</definedName>
    <definedName name="외주계획" localSheetId="1" hidden="1">{#N/A,#N/A,TRUE,"Y생산";#N/A,#N/A,TRUE,"Y판매";#N/A,#N/A,TRUE,"Y총물량";#N/A,#N/A,TRUE,"Y능력";#N/A,#N/A,TRUE,"YKD"}</definedName>
    <definedName name="외주계획" hidden="1">{#N/A,#N/A,TRUE,"Y생산";#N/A,#N/A,TRUE,"Y판매";#N/A,#N/A,TRUE,"Y총물량";#N/A,#N/A,TRUE,"Y능력";#N/A,#N/A,TRUE,"YKD"}</definedName>
    <definedName name="요약" hidden="1">#REF!</definedName>
    <definedName name="요약2" localSheetId="6" hidden="1">{#N/A,#N/A,FALSE,"단축1";#N/A,#N/A,FALSE,"단축2";#N/A,#N/A,FALSE,"단축3";#N/A,#N/A,FALSE,"장축";#N/A,#N/A,FALSE,"4WD"}</definedName>
    <definedName name="요약2" localSheetId="2" hidden="1">{#N/A,#N/A,FALSE,"단축1";#N/A,#N/A,FALSE,"단축2";#N/A,#N/A,FALSE,"단축3";#N/A,#N/A,FALSE,"장축";#N/A,#N/A,FALSE,"4WD"}</definedName>
    <definedName name="요약2" localSheetId="1" hidden="1">{#N/A,#N/A,FALSE,"단축1";#N/A,#N/A,FALSE,"단축2";#N/A,#N/A,FALSE,"단축3";#N/A,#N/A,FALSE,"장축";#N/A,#N/A,FALSE,"4WD"}</definedName>
    <definedName name="요약2" hidden="1">{#N/A,#N/A,FALSE,"단축1";#N/A,#N/A,FALSE,"단축2";#N/A,#N/A,FALSE,"단축3";#N/A,#N/A,FALSE,"장축";#N/A,#N/A,FALSE,"4WD"}</definedName>
    <definedName name="요청자료" localSheetId="6" hidden="1">{#N/A,#N/A,FALSE,"인원";#N/A,#N/A,FALSE,"비용2";#N/A,#N/A,FALSE,"비용1";#N/A,#N/A,FALSE,"비용";#N/A,#N/A,FALSE,"보증2";#N/A,#N/A,FALSE,"보증1";#N/A,#N/A,FALSE,"보증";#N/A,#N/A,FALSE,"손익1";#N/A,#N/A,FALSE,"손익";#N/A,#N/A,FALSE,"부서별매출";#N/A,#N/A,FALSE,"매출"}</definedName>
    <definedName name="요청자료" localSheetId="5" hidden="1">{#N/A,#N/A,FALSE,"인원";#N/A,#N/A,FALSE,"비용2";#N/A,#N/A,FALSE,"비용1";#N/A,#N/A,FALSE,"비용";#N/A,#N/A,FALSE,"보증2";#N/A,#N/A,FALSE,"보증1";#N/A,#N/A,FALSE,"보증";#N/A,#N/A,FALSE,"손익1";#N/A,#N/A,FALSE,"손익";#N/A,#N/A,FALSE,"부서별매출";#N/A,#N/A,FALSE,"매출"}</definedName>
    <definedName name="요청자료" localSheetId="2" hidden="1">{#N/A,#N/A,FALSE,"인원";#N/A,#N/A,FALSE,"비용2";#N/A,#N/A,FALSE,"비용1";#N/A,#N/A,FALSE,"비용";#N/A,#N/A,FALSE,"보증2";#N/A,#N/A,FALSE,"보증1";#N/A,#N/A,FALSE,"보증";#N/A,#N/A,FALSE,"손익1";#N/A,#N/A,FALSE,"손익";#N/A,#N/A,FALSE,"부서별매출";#N/A,#N/A,FALSE,"매출"}</definedName>
    <definedName name="요청자료" localSheetId="1" hidden="1">{#N/A,#N/A,FALSE,"인원";#N/A,#N/A,FALSE,"비용2";#N/A,#N/A,FALSE,"비용1";#N/A,#N/A,FALSE,"비용";#N/A,#N/A,FALSE,"보증2";#N/A,#N/A,FALSE,"보증1";#N/A,#N/A,FALSE,"보증";#N/A,#N/A,FALSE,"손익1";#N/A,#N/A,FALSE,"손익";#N/A,#N/A,FALSE,"부서별매출";#N/A,#N/A,FALSE,"매출"}</definedName>
    <definedName name="요청자료" localSheetId="3" hidden="1">{#N/A,#N/A,FALSE,"인원";#N/A,#N/A,FALSE,"비용2";#N/A,#N/A,FALSE,"비용1";#N/A,#N/A,FALSE,"비용";#N/A,#N/A,FALSE,"보증2";#N/A,#N/A,FALSE,"보증1";#N/A,#N/A,FALSE,"보증";#N/A,#N/A,FALSE,"손익1";#N/A,#N/A,FALSE,"손익";#N/A,#N/A,FALSE,"부서별매출";#N/A,#N/A,FALSE,"매출"}</definedName>
    <definedName name="요청자료" localSheetId="4" hidden="1">{#N/A,#N/A,FALSE,"인원";#N/A,#N/A,FALSE,"비용2";#N/A,#N/A,FALSE,"비용1";#N/A,#N/A,FALSE,"비용";#N/A,#N/A,FALSE,"보증2";#N/A,#N/A,FALSE,"보증1";#N/A,#N/A,FALSE,"보증";#N/A,#N/A,FALSE,"손익1";#N/A,#N/A,FALSE,"손익";#N/A,#N/A,FALSE,"부서별매출";#N/A,#N/A,FALSE,"매출"}</definedName>
    <definedName name="요청자료" hidden="1">{#N/A,#N/A,FALSE,"인원";#N/A,#N/A,FALSE,"비용2";#N/A,#N/A,FALSE,"비용1";#N/A,#N/A,FALSE,"비용";#N/A,#N/A,FALSE,"보증2";#N/A,#N/A,FALSE,"보증1";#N/A,#N/A,FALSE,"보증";#N/A,#N/A,FALSE,"손익1";#N/A,#N/A,FALSE,"손익";#N/A,#N/A,FALSE,"부서별매출";#N/A,#N/A,FALSE,"매출"}</definedName>
    <definedName name="용도차" localSheetId="6" hidden="1">{#N/A,#N/A,FALSE,"단축1";#N/A,#N/A,FALSE,"단축2";#N/A,#N/A,FALSE,"단축3";#N/A,#N/A,FALSE,"장축";#N/A,#N/A,FALSE,"4WD"}</definedName>
    <definedName name="용도차" localSheetId="2" hidden="1">{#N/A,#N/A,FALSE,"단축1";#N/A,#N/A,FALSE,"단축2";#N/A,#N/A,FALSE,"단축3";#N/A,#N/A,FALSE,"장축";#N/A,#N/A,FALSE,"4WD"}</definedName>
    <definedName name="용도차" localSheetId="1" hidden="1">{#N/A,#N/A,FALSE,"단축1";#N/A,#N/A,FALSE,"단축2";#N/A,#N/A,FALSE,"단축3";#N/A,#N/A,FALSE,"장축";#N/A,#N/A,FALSE,"4WD"}</definedName>
    <definedName name="용도차" hidden="1">{#N/A,#N/A,FALSE,"단축1";#N/A,#N/A,FALSE,"단축2";#N/A,#N/A,FALSE,"단축3";#N/A,#N/A,FALSE,"장축";#N/A,#N/A,FALSE,"4WD"}</definedName>
    <definedName name="운반CAP">#N/A</definedName>
    <definedName name="울산중역1" hidden="1">#REF!</definedName>
    <definedName name="원">1</definedName>
    <definedName name="원가" localSheetId="6" hidden="1">{#N/A,#N/A,FALSE,"인원";#N/A,#N/A,FALSE,"비용2";#N/A,#N/A,FALSE,"비용1";#N/A,#N/A,FALSE,"비용";#N/A,#N/A,FALSE,"보증2";#N/A,#N/A,FALSE,"보증1";#N/A,#N/A,FALSE,"보증";#N/A,#N/A,FALSE,"손익1";#N/A,#N/A,FALSE,"손익";#N/A,#N/A,FALSE,"부서별매출";#N/A,#N/A,FALSE,"매출"}</definedName>
    <definedName name="원가" localSheetId="5" hidden="1">{#N/A,#N/A,FALSE,"인원";#N/A,#N/A,FALSE,"비용2";#N/A,#N/A,FALSE,"비용1";#N/A,#N/A,FALSE,"비용";#N/A,#N/A,FALSE,"보증2";#N/A,#N/A,FALSE,"보증1";#N/A,#N/A,FALSE,"보증";#N/A,#N/A,FALSE,"손익1";#N/A,#N/A,FALSE,"손익";#N/A,#N/A,FALSE,"부서별매출";#N/A,#N/A,FALSE,"매출"}</definedName>
    <definedName name="원가" localSheetId="2" hidden="1">{#N/A,#N/A,FALSE,"인원";#N/A,#N/A,FALSE,"비용2";#N/A,#N/A,FALSE,"비용1";#N/A,#N/A,FALSE,"비용";#N/A,#N/A,FALSE,"보증2";#N/A,#N/A,FALSE,"보증1";#N/A,#N/A,FALSE,"보증";#N/A,#N/A,FALSE,"손익1";#N/A,#N/A,FALSE,"손익";#N/A,#N/A,FALSE,"부서별매출";#N/A,#N/A,FALSE,"매출"}</definedName>
    <definedName name="원가" localSheetId="1" hidden="1">{#N/A,#N/A,FALSE,"인원";#N/A,#N/A,FALSE,"비용2";#N/A,#N/A,FALSE,"비용1";#N/A,#N/A,FALSE,"비용";#N/A,#N/A,FALSE,"보증2";#N/A,#N/A,FALSE,"보증1";#N/A,#N/A,FALSE,"보증";#N/A,#N/A,FALSE,"손익1";#N/A,#N/A,FALSE,"손익";#N/A,#N/A,FALSE,"부서별매출";#N/A,#N/A,FALSE,"매출"}</definedName>
    <definedName name="원가" localSheetId="3" hidden="1">{#N/A,#N/A,FALSE,"인원";#N/A,#N/A,FALSE,"비용2";#N/A,#N/A,FALSE,"비용1";#N/A,#N/A,FALSE,"비용";#N/A,#N/A,FALSE,"보증2";#N/A,#N/A,FALSE,"보증1";#N/A,#N/A,FALSE,"보증";#N/A,#N/A,FALSE,"손익1";#N/A,#N/A,FALSE,"손익";#N/A,#N/A,FALSE,"부서별매출";#N/A,#N/A,FALSE,"매출"}</definedName>
    <definedName name="원가" localSheetId="4" hidden="1">{#N/A,#N/A,FALSE,"인원";#N/A,#N/A,FALSE,"비용2";#N/A,#N/A,FALSE,"비용1";#N/A,#N/A,FALSE,"비용";#N/A,#N/A,FALSE,"보증2";#N/A,#N/A,FALSE,"보증1";#N/A,#N/A,FALSE,"보증";#N/A,#N/A,FALSE,"손익1";#N/A,#N/A,FALSE,"손익";#N/A,#N/A,FALSE,"부서별매출";#N/A,#N/A,FALSE,"매출"}</definedName>
    <definedName name="원가" hidden="1">{#N/A,#N/A,FALSE,"인원";#N/A,#N/A,FALSE,"비용2";#N/A,#N/A,FALSE,"비용1";#N/A,#N/A,FALSE,"비용";#N/A,#N/A,FALSE,"보증2";#N/A,#N/A,FALSE,"보증1";#N/A,#N/A,FALSE,"보증";#N/A,#N/A,FALSE,"손익1";#N/A,#N/A,FALSE,"손익";#N/A,#N/A,FALSE,"부서별매출";#N/A,#N/A,FALSE,"매출"}</definedName>
    <definedName name="원가계산서" localSheetId="2">#REF!</definedName>
    <definedName name="원가계산서" localSheetId="1">#REF!</definedName>
    <definedName name="원가계산서">#REF!</definedName>
    <definedName name="원단위" localSheetId="2">#REF!</definedName>
    <definedName name="원단위" localSheetId="1">#REF!</definedName>
    <definedName name="원단위">#REF!</definedName>
    <definedName name="유럽" localSheetId="6" hidden="1">{#N/A,#N/A,FALSE,"단축1";#N/A,#N/A,FALSE,"단축2";#N/A,#N/A,FALSE,"단축3";#N/A,#N/A,FALSE,"장축";#N/A,#N/A,FALSE,"4WD"}</definedName>
    <definedName name="유럽" localSheetId="2" hidden="1">{#N/A,#N/A,FALSE,"단축1";#N/A,#N/A,FALSE,"단축2";#N/A,#N/A,FALSE,"단축3";#N/A,#N/A,FALSE,"장축";#N/A,#N/A,FALSE,"4WD"}</definedName>
    <definedName name="유럽" localSheetId="1" hidden="1">{#N/A,#N/A,FALSE,"단축1";#N/A,#N/A,FALSE,"단축2";#N/A,#N/A,FALSE,"단축3";#N/A,#N/A,FALSE,"장축";#N/A,#N/A,FALSE,"4WD"}</definedName>
    <definedName name="유럽" hidden="1">{#N/A,#N/A,FALSE,"단축1";#N/A,#N/A,FALSE,"단축2";#N/A,#N/A,FALSE,"단축3";#N/A,#N/A,FALSE,"장축";#N/A,#N/A,FALSE,"4WD"}</definedName>
    <definedName name="유첨" localSheetId="6" hidden="1">#REF!</definedName>
    <definedName name="유첨" localSheetId="5" hidden="1">#REF!</definedName>
    <definedName name="유첨" localSheetId="2" hidden="1">#REF!</definedName>
    <definedName name="유첨" localSheetId="1" hidden="1">#REF!</definedName>
    <definedName name="유첨" localSheetId="3" hidden="1">#REF!</definedName>
    <definedName name="유첨" localSheetId="4" hidden="1">#REF!</definedName>
    <definedName name="유첨" hidden="1">#REF!</definedName>
    <definedName name="유효면적">#N/A</definedName>
    <definedName name="을" localSheetId="2">#REF!</definedName>
    <definedName name="을" localSheetId="1">#REF!</definedName>
    <definedName name="을">#REF!</definedName>
    <definedName name="의장">#N/A</definedName>
    <definedName name="이" localSheetId="6">_a1O,_a2O,_a3O</definedName>
    <definedName name="이" localSheetId="0">_a1O,_a2O,_a3O</definedName>
    <definedName name="이" localSheetId="5">_a1O,_a2O,_a3O</definedName>
    <definedName name="이" localSheetId="2">'ngung viec'!_a1O,'ngung viec'!_a2O,'ngung viec'!_a3O</definedName>
    <definedName name="이" localSheetId="1">'TAM UNG'!_a1O,'TAM UNG'!_a2O,'TAM UNG'!_a3O</definedName>
    <definedName name="이" localSheetId="3">_a1O,_a2O,_a3O</definedName>
    <definedName name="이" localSheetId="4">_a1O,_a2O,_a3O</definedName>
    <definedName name="이">_a1O,_a2O,_a3O</definedName>
    <definedName name="이_15" localSheetId="2">#REF!,#REF!,#REF!</definedName>
    <definedName name="이_15" localSheetId="1">#REF!,#REF!,#REF!</definedName>
    <definedName name="이_15">#REF!,#REF!,#REF!</definedName>
    <definedName name="이근" localSheetId="6" hidden="1">{#N/A,#N/A,FALSE,"단축1";#N/A,#N/A,FALSE,"단축2";#N/A,#N/A,FALSE,"단축3";#N/A,#N/A,FALSE,"장축";#N/A,#N/A,FALSE,"4WD"}</definedName>
    <definedName name="이근" localSheetId="2" hidden="1">{#N/A,#N/A,FALSE,"단축1";#N/A,#N/A,FALSE,"단축2";#N/A,#N/A,FALSE,"단축3";#N/A,#N/A,FALSE,"장축";#N/A,#N/A,FALSE,"4WD"}</definedName>
    <definedName name="이근" localSheetId="1" hidden="1">{#N/A,#N/A,FALSE,"단축1";#N/A,#N/A,FALSE,"단축2";#N/A,#N/A,FALSE,"단축3";#N/A,#N/A,FALSE,"장축";#N/A,#N/A,FALSE,"4WD"}</definedName>
    <definedName name="이근" hidden="1">{#N/A,#N/A,FALSE,"단축1";#N/A,#N/A,FALSE,"단축2";#N/A,#N/A,FALSE,"단축3";#N/A,#N/A,FALSE,"장축";#N/A,#N/A,FALSE,"4WD"}</definedName>
    <definedName name="이근한" localSheetId="6" hidden="1">{#N/A,#N/A,FALSE,"단축1";#N/A,#N/A,FALSE,"단축2";#N/A,#N/A,FALSE,"단축3";#N/A,#N/A,FALSE,"장축";#N/A,#N/A,FALSE,"4WD"}</definedName>
    <definedName name="이근한" localSheetId="2" hidden="1">{#N/A,#N/A,FALSE,"단축1";#N/A,#N/A,FALSE,"단축2";#N/A,#N/A,FALSE,"단축3";#N/A,#N/A,FALSE,"장축";#N/A,#N/A,FALSE,"4WD"}</definedName>
    <definedName name="이근한" localSheetId="1" hidden="1">{#N/A,#N/A,FALSE,"단축1";#N/A,#N/A,FALSE,"단축2";#N/A,#N/A,FALSE,"단축3";#N/A,#N/A,FALSE,"장축";#N/A,#N/A,FALSE,"4WD"}</definedName>
    <definedName name="이근한" hidden="1">{#N/A,#N/A,FALSE,"단축1";#N/A,#N/A,FALSE,"단축2";#N/A,#N/A,FALSE,"단축3";#N/A,#N/A,FALSE,"장축";#N/A,#N/A,FALSE,"4WD"}</definedName>
    <definedName name="이란" localSheetId="6" hidden="1">{#N/A,#N/A,FALSE,"단축1";#N/A,#N/A,FALSE,"단축2";#N/A,#N/A,FALSE,"단축3";#N/A,#N/A,FALSE,"장축";#N/A,#N/A,FALSE,"4WD"}</definedName>
    <definedName name="이란" localSheetId="0" hidden="1">{#N/A,#N/A,FALSE,"단축1";#N/A,#N/A,FALSE,"단축2";#N/A,#N/A,FALSE,"단축3";#N/A,#N/A,FALSE,"장축";#N/A,#N/A,FALSE,"4WD"}</definedName>
    <definedName name="이란" localSheetId="5" hidden="1">{#N/A,#N/A,FALSE,"단축1";#N/A,#N/A,FALSE,"단축2";#N/A,#N/A,FALSE,"단축3";#N/A,#N/A,FALSE,"장축";#N/A,#N/A,FALSE,"4WD"}</definedName>
    <definedName name="이란" localSheetId="2" hidden="1">{#N/A,#N/A,FALSE,"단축1";#N/A,#N/A,FALSE,"단축2";#N/A,#N/A,FALSE,"단축3";#N/A,#N/A,FALSE,"장축";#N/A,#N/A,FALSE,"4WD"}</definedName>
    <definedName name="이란" localSheetId="1" hidden="1">{#N/A,#N/A,FALSE,"단축1";#N/A,#N/A,FALSE,"단축2";#N/A,#N/A,FALSE,"단축3";#N/A,#N/A,FALSE,"장축";#N/A,#N/A,FALSE,"4WD"}</definedName>
    <definedName name="이란" localSheetId="3" hidden="1">{#N/A,#N/A,FALSE,"단축1";#N/A,#N/A,FALSE,"단축2";#N/A,#N/A,FALSE,"단축3";#N/A,#N/A,FALSE,"장축";#N/A,#N/A,FALSE,"4WD"}</definedName>
    <definedName name="이란" localSheetId="4" hidden="1">{#N/A,#N/A,FALSE,"단축1";#N/A,#N/A,FALSE,"단축2";#N/A,#N/A,FALSE,"단축3";#N/A,#N/A,FALSE,"장축";#N/A,#N/A,FALSE,"4WD"}</definedName>
    <definedName name="이란" hidden="1">{#N/A,#N/A,FALSE,"단축1";#N/A,#N/A,FALSE,"단축2";#N/A,#N/A,FALSE,"단축3";#N/A,#N/A,FALSE,"장축";#N/A,#N/A,FALSE,"4WD"}</definedName>
    <definedName name="이원배" localSheetId="6" hidden="1">{#N/A,#N/A,FALSE,"단축1";#N/A,#N/A,FALSE,"단축2";#N/A,#N/A,FALSE,"단축3";#N/A,#N/A,FALSE,"장축";#N/A,#N/A,FALSE,"4WD"}</definedName>
    <definedName name="이원배" localSheetId="2" hidden="1">{#N/A,#N/A,FALSE,"단축1";#N/A,#N/A,FALSE,"단축2";#N/A,#N/A,FALSE,"단축3";#N/A,#N/A,FALSE,"장축";#N/A,#N/A,FALSE,"4WD"}</definedName>
    <definedName name="이원배" localSheetId="1" hidden="1">{#N/A,#N/A,FALSE,"단축1";#N/A,#N/A,FALSE,"단축2";#N/A,#N/A,FALSE,"단축3";#N/A,#N/A,FALSE,"장축";#N/A,#N/A,FALSE,"4WD"}</definedName>
    <definedName name="이원배" hidden="1">{#N/A,#N/A,FALSE,"단축1";#N/A,#N/A,FALSE,"단축2";#N/A,#N/A,FALSE,"단축3";#N/A,#N/A,FALSE,"장축";#N/A,#N/A,FALSE,"4WD"}</definedName>
    <definedName name="이윤">#REF!</definedName>
    <definedName name="이윤율" localSheetId="1">#REF!</definedName>
    <definedName name="이윤율">#REF!</definedName>
    <definedName name="이종옥" localSheetId="1">#REF!</definedName>
    <definedName name="이종옥">#REF!</definedName>
    <definedName name="인몰드2" localSheetId="6" hidden="1">{#N/A,#N/A,FALSE,"단축1";#N/A,#N/A,FALSE,"단축2";#N/A,#N/A,FALSE,"단축3";#N/A,#N/A,FALSE,"장축";#N/A,#N/A,FALSE,"4WD"}</definedName>
    <definedName name="인몰드2" localSheetId="0" hidden="1">{#N/A,#N/A,FALSE,"단축1";#N/A,#N/A,FALSE,"단축2";#N/A,#N/A,FALSE,"단축3";#N/A,#N/A,FALSE,"장축";#N/A,#N/A,FALSE,"4WD"}</definedName>
    <definedName name="인몰드2" localSheetId="5" hidden="1">{#N/A,#N/A,FALSE,"단축1";#N/A,#N/A,FALSE,"단축2";#N/A,#N/A,FALSE,"단축3";#N/A,#N/A,FALSE,"장축";#N/A,#N/A,FALSE,"4WD"}</definedName>
    <definedName name="인몰드2" localSheetId="2" hidden="1">{#N/A,#N/A,FALSE,"단축1";#N/A,#N/A,FALSE,"단축2";#N/A,#N/A,FALSE,"단축3";#N/A,#N/A,FALSE,"장축";#N/A,#N/A,FALSE,"4WD"}</definedName>
    <definedName name="인몰드2" localSheetId="1" hidden="1">{#N/A,#N/A,FALSE,"단축1";#N/A,#N/A,FALSE,"단축2";#N/A,#N/A,FALSE,"단축3";#N/A,#N/A,FALSE,"장축";#N/A,#N/A,FALSE,"4WD"}</definedName>
    <definedName name="인몰드2" localSheetId="3" hidden="1">{#N/A,#N/A,FALSE,"단축1";#N/A,#N/A,FALSE,"단축2";#N/A,#N/A,FALSE,"단축3";#N/A,#N/A,FALSE,"장축";#N/A,#N/A,FALSE,"4WD"}</definedName>
    <definedName name="인몰드2" localSheetId="4" hidden="1">{#N/A,#N/A,FALSE,"단축1";#N/A,#N/A,FALSE,"단축2";#N/A,#N/A,FALSE,"단축3";#N/A,#N/A,FALSE,"장축";#N/A,#N/A,FALSE,"4WD"}</definedName>
    <definedName name="인몰드2" hidden="1">{#N/A,#N/A,FALSE,"단축1";#N/A,#N/A,FALSE,"단축2";#N/A,#N/A,FALSE,"단축3";#N/A,#N/A,FALSE,"장축";#N/A,#N/A,FALSE,"4WD"}</definedName>
    <definedName name="인몰드성형" localSheetId="6" hidden="1">{#N/A,#N/A,FALSE,"단축1";#N/A,#N/A,FALSE,"단축2";#N/A,#N/A,FALSE,"단축3";#N/A,#N/A,FALSE,"장축";#N/A,#N/A,FALSE,"4WD"}</definedName>
    <definedName name="인몰드성형" localSheetId="0" hidden="1">{#N/A,#N/A,FALSE,"단축1";#N/A,#N/A,FALSE,"단축2";#N/A,#N/A,FALSE,"단축3";#N/A,#N/A,FALSE,"장축";#N/A,#N/A,FALSE,"4WD"}</definedName>
    <definedName name="인몰드성형" localSheetId="5" hidden="1">{#N/A,#N/A,FALSE,"단축1";#N/A,#N/A,FALSE,"단축2";#N/A,#N/A,FALSE,"단축3";#N/A,#N/A,FALSE,"장축";#N/A,#N/A,FALSE,"4WD"}</definedName>
    <definedName name="인몰드성형" localSheetId="2" hidden="1">{#N/A,#N/A,FALSE,"단축1";#N/A,#N/A,FALSE,"단축2";#N/A,#N/A,FALSE,"단축3";#N/A,#N/A,FALSE,"장축";#N/A,#N/A,FALSE,"4WD"}</definedName>
    <definedName name="인몰드성형" localSheetId="1" hidden="1">{#N/A,#N/A,FALSE,"단축1";#N/A,#N/A,FALSE,"단축2";#N/A,#N/A,FALSE,"단축3";#N/A,#N/A,FALSE,"장축";#N/A,#N/A,FALSE,"4WD"}</definedName>
    <definedName name="인몰드성형" localSheetId="3" hidden="1">{#N/A,#N/A,FALSE,"단축1";#N/A,#N/A,FALSE,"단축2";#N/A,#N/A,FALSE,"단축3";#N/A,#N/A,FALSE,"장축";#N/A,#N/A,FALSE,"4WD"}</definedName>
    <definedName name="인몰드성형" localSheetId="4"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 localSheetId="1">#REF!</definedName>
    <definedName name="일관비">#REF!</definedName>
    <definedName name="일관비율" localSheetId="1">#REF!</definedName>
    <definedName name="일관비율">#REF!</definedName>
    <definedName name="일괄인쇄">#N/A</definedName>
    <definedName name="일반" localSheetId="6" hidden="1">{#N/A,#N/A,FALSE,"종합";#N/A,#N/A,FALSE,"계획1";#N/A,#N/A,FALSE,"계획2";#N/A,#N/A,FALSE,"관리";#N/A,#N/A,FALSE,"시간";#N/A,#N/A,FALSE,"세부";#N/A,#N/A,FALSE,"산출";#N/A,#N/A,FALSE,"근거1";#N/A,#N/A,FALSE,"근거2";#N/A,#N/A,FALSE,"일정"}</definedName>
    <definedName name="일반" localSheetId="5" hidden="1">{#N/A,#N/A,FALSE,"종합";#N/A,#N/A,FALSE,"계획1";#N/A,#N/A,FALSE,"계획2";#N/A,#N/A,FALSE,"관리";#N/A,#N/A,FALSE,"시간";#N/A,#N/A,FALSE,"세부";#N/A,#N/A,FALSE,"산출";#N/A,#N/A,FALSE,"근거1";#N/A,#N/A,FALSE,"근거2";#N/A,#N/A,FALSE,"일정"}</definedName>
    <definedName name="일반" localSheetId="2" hidden="1">{#N/A,#N/A,FALSE,"종합";#N/A,#N/A,FALSE,"계획1";#N/A,#N/A,FALSE,"계획2";#N/A,#N/A,FALSE,"관리";#N/A,#N/A,FALSE,"시간";#N/A,#N/A,FALSE,"세부";#N/A,#N/A,FALSE,"산출";#N/A,#N/A,FALSE,"근거1";#N/A,#N/A,FALSE,"근거2";#N/A,#N/A,FALSE,"일정"}</definedName>
    <definedName name="일반" localSheetId="1" hidden="1">{#N/A,#N/A,FALSE,"종합";#N/A,#N/A,FALSE,"계획1";#N/A,#N/A,FALSE,"계획2";#N/A,#N/A,FALSE,"관리";#N/A,#N/A,FALSE,"시간";#N/A,#N/A,FALSE,"세부";#N/A,#N/A,FALSE,"산출";#N/A,#N/A,FALSE,"근거1";#N/A,#N/A,FALSE,"근거2";#N/A,#N/A,FALSE,"일정"}</definedName>
    <definedName name="일반" localSheetId="3" hidden="1">{#N/A,#N/A,FALSE,"종합";#N/A,#N/A,FALSE,"계획1";#N/A,#N/A,FALSE,"계획2";#N/A,#N/A,FALSE,"관리";#N/A,#N/A,FALSE,"시간";#N/A,#N/A,FALSE,"세부";#N/A,#N/A,FALSE,"산출";#N/A,#N/A,FALSE,"근거1";#N/A,#N/A,FALSE,"근거2";#N/A,#N/A,FALSE,"일정"}</definedName>
    <definedName name="일반" localSheetId="4" hidden="1">{#N/A,#N/A,FALSE,"종합";#N/A,#N/A,FALSE,"계획1";#N/A,#N/A,FALSE,"계획2";#N/A,#N/A,FALSE,"관리";#N/A,#N/A,FALSE,"시간";#N/A,#N/A,FALSE,"세부";#N/A,#N/A,FALSE,"산출";#N/A,#N/A,FALSE,"근거1";#N/A,#N/A,FALSE,"근거2";#N/A,#N/A,FALSE,"일정"}</definedName>
    <definedName name="일반" hidden="1">{#N/A,#N/A,FALSE,"종합";#N/A,#N/A,FALSE,"계획1";#N/A,#N/A,FALSE,"계획2";#N/A,#N/A,FALSE,"관리";#N/A,#N/A,FALSE,"시간";#N/A,#N/A,FALSE,"세부";#N/A,#N/A,FALSE,"산출";#N/A,#N/A,FALSE,"근거1";#N/A,#N/A,FALSE,"근거2";#N/A,#N/A,FALSE,"일정"}</definedName>
    <definedName name="일반CODE" localSheetId="2">#REF!,#REF!,#REF!,#REF!,#REF!,#REF!,#REF!,#REF!,#REF!,#REF!</definedName>
    <definedName name="일반CODE" localSheetId="1">#REF!,#REF!,#REF!,#REF!,#REF!,#REF!,#REF!,#REF!,#REF!,#REF!</definedName>
    <definedName name="일반CODE">#REF!,#REF!,#REF!,#REF!,#REF!,#REF!,#REF!,#REF!,#REF!,#REF!</definedName>
    <definedName name="일반현황" localSheetId="2">#REF!</definedName>
    <definedName name="일반현황" localSheetId="1">#REF!</definedName>
    <definedName name="일반현황">#REF!</definedName>
    <definedName name="일이ㅏㄹ" localSheetId="6" hidden="1">{#N/A,#N/A,FALSE,"단축1";#N/A,#N/A,FALSE,"단축2";#N/A,#N/A,FALSE,"단축3";#N/A,#N/A,FALSE,"장축";#N/A,#N/A,FALSE,"4WD"}</definedName>
    <definedName name="일이ㅏㄹ" localSheetId="2" hidden="1">{#N/A,#N/A,FALSE,"단축1";#N/A,#N/A,FALSE,"단축2";#N/A,#N/A,FALSE,"단축3";#N/A,#N/A,FALSE,"장축";#N/A,#N/A,FALSE,"4WD"}</definedName>
    <definedName name="일이ㅏㄹ" localSheetId="1" hidden="1">{#N/A,#N/A,FALSE,"단축1";#N/A,#N/A,FALSE,"단축2";#N/A,#N/A,FALSE,"단축3";#N/A,#N/A,FALSE,"장축";#N/A,#N/A,FALSE,"4WD"}</definedName>
    <definedName name="일이ㅏㄹ" hidden="1">{#N/A,#N/A,FALSE,"단축1";#N/A,#N/A,FALSE,"단축2";#N/A,#N/A,FALSE,"단축3";#N/A,#N/A,FALSE,"장축";#N/A,#N/A,FALSE,"4WD"}</definedName>
    <definedName name="일자별" localSheetId="6" hidden="1">{#N/A,#N/A,TRUE,"Y생산";#N/A,#N/A,TRUE,"Y판매";#N/A,#N/A,TRUE,"Y총물량";#N/A,#N/A,TRUE,"Y능력";#N/A,#N/A,TRUE,"YKD"}</definedName>
    <definedName name="일자별" localSheetId="2" hidden="1">{#N/A,#N/A,TRUE,"Y생산";#N/A,#N/A,TRUE,"Y판매";#N/A,#N/A,TRUE,"Y총물량";#N/A,#N/A,TRUE,"Y능력";#N/A,#N/A,TRUE,"YKD"}</definedName>
    <definedName name="일자별" localSheetId="1" hidden="1">{#N/A,#N/A,TRUE,"Y생산";#N/A,#N/A,TRUE,"Y판매";#N/A,#N/A,TRUE,"Y총물량";#N/A,#N/A,TRUE,"Y능력";#N/A,#N/A,TRUE,"YKD"}</definedName>
    <definedName name="일자별" hidden="1">{#N/A,#N/A,TRUE,"Y생산";#N/A,#N/A,TRUE,"Y판매";#N/A,#N/A,TRUE,"Y총물량";#N/A,#N/A,TRUE,"Y능력";#N/A,#N/A,TRUE,"YKD"}</definedName>
    <definedName name="임률" localSheetId="2">#REF!</definedName>
    <definedName name="임률" localSheetId="1">#REF!</definedName>
    <definedName name="임률">#REF!</definedName>
    <definedName name="임율" localSheetId="2">#REF!</definedName>
    <definedName name="임율" localSheetId="1">#REF!</definedName>
    <definedName name="임율">#REF!</definedName>
    <definedName name="임율DATA" localSheetId="1">#REF!</definedName>
    <definedName name="임율DATA">#REF!</definedName>
    <definedName name="임율선택" localSheetId="1">#REF!</definedName>
    <definedName name="임율선택">#REF!</definedName>
    <definedName name="ㅈ" localSheetId="1" hidden="1">#REF!</definedName>
    <definedName name="ㅈ" hidden="1">#REF!</definedName>
    <definedName name="ㅈㄷㄱㅈㅁㄷㅅ" localSheetId="6" hidden="1">{#N/A,#N/A,FALSE,"인원";#N/A,#N/A,FALSE,"비용2";#N/A,#N/A,FALSE,"비용1";#N/A,#N/A,FALSE,"비용";#N/A,#N/A,FALSE,"보증2";#N/A,#N/A,FALSE,"보증1";#N/A,#N/A,FALSE,"보증";#N/A,#N/A,FALSE,"손익1";#N/A,#N/A,FALSE,"손익";#N/A,#N/A,FALSE,"부서별매출";#N/A,#N/A,FALSE,"매출"}</definedName>
    <definedName name="ㅈㄷㄱㅈㅁㄷㅅ" localSheetId="5" hidden="1">{#N/A,#N/A,FALSE,"인원";#N/A,#N/A,FALSE,"비용2";#N/A,#N/A,FALSE,"비용1";#N/A,#N/A,FALSE,"비용";#N/A,#N/A,FALSE,"보증2";#N/A,#N/A,FALSE,"보증1";#N/A,#N/A,FALSE,"보증";#N/A,#N/A,FALSE,"손익1";#N/A,#N/A,FALSE,"손익";#N/A,#N/A,FALSE,"부서별매출";#N/A,#N/A,FALSE,"매출"}</definedName>
    <definedName name="ㅈㄷㄱㅈㅁㄷㅅ" localSheetId="2" hidden="1">{#N/A,#N/A,FALSE,"인원";#N/A,#N/A,FALSE,"비용2";#N/A,#N/A,FALSE,"비용1";#N/A,#N/A,FALSE,"비용";#N/A,#N/A,FALSE,"보증2";#N/A,#N/A,FALSE,"보증1";#N/A,#N/A,FALSE,"보증";#N/A,#N/A,FALSE,"손익1";#N/A,#N/A,FALSE,"손익";#N/A,#N/A,FALSE,"부서별매출";#N/A,#N/A,FALSE,"매출"}</definedName>
    <definedName name="ㅈㄷㄱㅈㅁㄷㅅ" localSheetId="1" hidden="1">{#N/A,#N/A,FALSE,"인원";#N/A,#N/A,FALSE,"비용2";#N/A,#N/A,FALSE,"비용1";#N/A,#N/A,FALSE,"비용";#N/A,#N/A,FALSE,"보증2";#N/A,#N/A,FALSE,"보증1";#N/A,#N/A,FALSE,"보증";#N/A,#N/A,FALSE,"손익1";#N/A,#N/A,FALSE,"손익";#N/A,#N/A,FALSE,"부서별매출";#N/A,#N/A,FALSE,"매출"}</definedName>
    <definedName name="ㅈㄷㄱㅈㅁㄷㅅ" localSheetId="3" hidden="1">{#N/A,#N/A,FALSE,"인원";#N/A,#N/A,FALSE,"비용2";#N/A,#N/A,FALSE,"비용1";#N/A,#N/A,FALSE,"비용";#N/A,#N/A,FALSE,"보증2";#N/A,#N/A,FALSE,"보증1";#N/A,#N/A,FALSE,"보증";#N/A,#N/A,FALSE,"손익1";#N/A,#N/A,FALSE,"손익";#N/A,#N/A,FALSE,"부서별매출";#N/A,#N/A,FALSE,"매출"}</definedName>
    <definedName name="ㅈㄷㄱㅈㅁㄷㅅ" localSheetId="4" hidden="1">{#N/A,#N/A,FALSE,"인원";#N/A,#N/A,FALSE,"비용2";#N/A,#N/A,FALSE,"비용1";#N/A,#N/A,FALSE,"비용";#N/A,#N/A,FALSE,"보증2";#N/A,#N/A,FALSE,"보증1";#N/A,#N/A,FALSE,"보증";#N/A,#N/A,FALSE,"손익1";#N/A,#N/A,FALSE,"손익";#N/A,#N/A,FALSE,"부서별매출";#N/A,#N/A,FALSE,"매출"}</definedName>
    <definedName name="ㅈㄷㄱㅈㅁㄷㅅ" hidden="1">{#N/A,#N/A,FALSE,"인원";#N/A,#N/A,FALSE,"비용2";#N/A,#N/A,FALSE,"비용1";#N/A,#N/A,FALSE,"비용";#N/A,#N/A,FALSE,"보증2";#N/A,#N/A,FALSE,"보증1";#N/A,#N/A,FALSE,"보증";#N/A,#N/A,FALSE,"손익1";#N/A,#N/A,FALSE,"손익";#N/A,#N/A,FALSE,"부서별매출";#N/A,#N/A,FALSE,"매출"}</definedName>
    <definedName name="ㅈㅈ" localSheetId="6" hidden="1">{#N/A,#N/A,FALSE,"단축1";#N/A,#N/A,FALSE,"단축2";#N/A,#N/A,FALSE,"단축3";#N/A,#N/A,FALSE,"장축";#N/A,#N/A,FALSE,"4WD"}</definedName>
    <definedName name="ㅈㅈ" localSheetId="2" hidden="1">{#N/A,#N/A,FALSE,"단축1";#N/A,#N/A,FALSE,"단축2";#N/A,#N/A,FALSE,"단축3";#N/A,#N/A,FALSE,"장축";#N/A,#N/A,FALSE,"4WD"}</definedName>
    <definedName name="ㅈㅈ" localSheetId="1" hidden="1">{#N/A,#N/A,FALSE,"단축1";#N/A,#N/A,FALSE,"단축2";#N/A,#N/A,FALSE,"단축3";#N/A,#N/A,FALSE,"장축";#N/A,#N/A,FALSE,"4WD"}</definedName>
    <definedName name="ㅈㅈ" hidden="1">{#N/A,#N/A,FALSE,"단축1";#N/A,#N/A,FALSE,"단축2";#N/A,#N/A,FALSE,"단축3";#N/A,#N/A,FALSE,"장축";#N/A,#N/A,FALSE,"4WD"}</definedName>
    <definedName name="ㅈㅈㅈ" localSheetId="6" hidden="1">{#N/A,#N/A,FALSE,"단축1";#N/A,#N/A,FALSE,"단축2";#N/A,#N/A,FALSE,"단축3";#N/A,#N/A,FALSE,"장축";#N/A,#N/A,FALSE,"4WD"}</definedName>
    <definedName name="ㅈㅈㅈ" localSheetId="0" hidden="1">{#N/A,#N/A,FALSE,"단축1";#N/A,#N/A,FALSE,"단축2";#N/A,#N/A,FALSE,"단축3";#N/A,#N/A,FALSE,"장축";#N/A,#N/A,FALSE,"4WD"}</definedName>
    <definedName name="ㅈㅈㅈ" localSheetId="5" hidden="1">{#N/A,#N/A,FALSE,"단축1";#N/A,#N/A,FALSE,"단축2";#N/A,#N/A,FALSE,"단축3";#N/A,#N/A,FALSE,"장축";#N/A,#N/A,FALSE,"4WD"}</definedName>
    <definedName name="ㅈㅈㅈ" localSheetId="2" hidden="1">{#N/A,#N/A,FALSE,"단축1";#N/A,#N/A,FALSE,"단축2";#N/A,#N/A,FALSE,"단축3";#N/A,#N/A,FALSE,"장축";#N/A,#N/A,FALSE,"4WD"}</definedName>
    <definedName name="ㅈㅈㅈ" localSheetId="1" hidden="1">{#N/A,#N/A,FALSE,"단축1";#N/A,#N/A,FALSE,"단축2";#N/A,#N/A,FALSE,"단축3";#N/A,#N/A,FALSE,"장축";#N/A,#N/A,FALSE,"4WD"}</definedName>
    <definedName name="ㅈㅈㅈ" localSheetId="3" hidden="1">{#N/A,#N/A,FALSE,"단축1";#N/A,#N/A,FALSE,"단축2";#N/A,#N/A,FALSE,"단축3";#N/A,#N/A,FALSE,"장축";#N/A,#N/A,FALSE,"4WD"}</definedName>
    <definedName name="ㅈㅈㅈ" localSheetId="4" hidden="1">{#N/A,#N/A,FALSE,"단축1";#N/A,#N/A,FALSE,"단축2";#N/A,#N/A,FALSE,"단축3";#N/A,#N/A,FALSE,"장축";#N/A,#N/A,FALSE,"4WD"}</definedName>
    <definedName name="ㅈㅈㅈ" hidden="1">{#N/A,#N/A,FALSE,"단축1";#N/A,#N/A,FALSE,"단축2";#N/A,#N/A,FALSE,"단축3";#N/A,#N/A,FALSE,"장축";#N/A,#N/A,FALSE,"4WD"}</definedName>
    <definedName name="ㅈㅈㅈㅈ" localSheetId="6" hidden="1">{#N/A,#N/A,FALSE,"단축1";#N/A,#N/A,FALSE,"단축2";#N/A,#N/A,FALSE,"단축3";#N/A,#N/A,FALSE,"장축";#N/A,#N/A,FALSE,"4WD"}</definedName>
    <definedName name="ㅈㅈㅈㅈ" localSheetId="0" hidden="1">{#N/A,#N/A,FALSE,"단축1";#N/A,#N/A,FALSE,"단축2";#N/A,#N/A,FALSE,"단축3";#N/A,#N/A,FALSE,"장축";#N/A,#N/A,FALSE,"4WD"}</definedName>
    <definedName name="ㅈㅈㅈㅈ" localSheetId="5" hidden="1">{#N/A,#N/A,FALSE,"단축1";#N/A,#N/A,FALSE,"단축2";#N/A,#N/A,FALSE,"단축3";#N/A,#N/A,FALSE,"장축";#N/A,#N/A,FALSE,"4WD"}</definedName>
    <definedName name="ㅈㅈㅈㅈ" localSheetId="2" hidden="1">{#N/A,#N/A,FALSE,"단축1";#N/A,#N/A,FALSE,"단축2";#N/A,#N/A,FALSE,"단축3";#N/A,#N/A,FALSE,"장축";#N/A,#N/A,FALSE,"4WD"}</definedName>
    <definedName name="ㅈㅈㅈㅈ" localSheetId="1" hidden="1">{#N/A,#N/A,FALSE,"단축1";#N/A,#N/A,FALSE,"단축2";#N/A,#N/A,FALSE,"단축3";#N/A,#N/A,FALSE,"장축";#N/A,#N/A,FALSE,"4WD"}</definedName>
    <definedName name="ㅈㅈㅈㅈ" localSheetId="3" hidden="1">{#N/A,#N/A,FALSE,"단축1";#N/A,#N/A,FALSE,"단축2";#N/A,#N/A,FALSE,"단축3";#N/A,#N/A,FALSE,"장축";#N/A,#N/A,FALSE,"4WD"}</definedName>
    <definedName name="ㅈㅈㅈㅈ" localSheetId="4" hidden="1">{#N/A,#N/A,FALSE,"단축1";#N/A,#N/A,FALSE,"단축2";#N/A,#N/A,FALSE,"단축3";#N/A,#N/A,FALSE,"장축";#N/A,#N/A,FALSE,"4WD"}</definedName>
    <definedName name="ㅈㅈㅈㅈ" hidden="1">{#N/A,#N/A,FALSE,"단축1";#N/A,#N/A,FALSE,"단축2";#N/A,#N/A,FALSE,"단축3";#N/A,#N/A,FALSE,"장축";#N/A,#N/A,FALSE,"4WD"}</definedName>
    <definedName name="자">#REF!</definedName>
    <definedName name="자라" localSheetId="6" hidden="1">{#N/A,#N/A,FALSE,"단축1";#N/A,#N/A,FALSE,"단축2";#N/A,#N/A,FALSE,"단축3";#N/A,#N/A,FALSE,"장축";#N/A,#N/A,FALSE,"4WD"}</definedName>
    <definedName name="자라" localSheetId="5" hidden="1">{#N/A,#N/A,FALSE,"단축1";#N/A,#N/A,FALSE,"단축2";#N/A,#N/A,FALSE,"단축3";#N/A,#N/A,FALSE,"장축";#N/A,#N/A,FALSE,"4WD"}</definedName>
    <definedName name="자라" localSheetId="2" hidden="1">{#N/A,#N/A,FALSE,"단축1";#N/A,#N/A,FALSE,"단축2";#N/A,#N/A,FALSE,"단축3";#N/A,#N/A,FALSE,"장축";#N/A,#N/A,FALSE,"4WD"}</definedName>
    <definedName name="자라" localSheetId="1" hidden="1">{#N/A,#N/A,FALSE,"단축1";#N/A,#N/A,FALSE,"단축2";#N/A,#N/A,FALSE,"단축3";#N/A,#N/A,FALSE,"장축";#N/A,#N/A,FALSE,"4WD"}</definedName>
    <definedName name="자라" localSheetId="3" hidden="1">{#N/A,#N/A,FALSE,"단축1";#N/A,#N/A,FALSE,"단축2";#N/A,#N/A,FALSE,"단축3";#N/A,#N/A,FALSE,"장축";#N/A,#N/A,FALSE,"4WD"}</definedName>
    <definedName name="자라" localSheetId="4" hidden="1">{#N/A,#N/A,FALSE,"단축1";#N/A,#N/A,FALSE,"단축2";#N/A,#N/A,FALSE,"단축3";#N/A,#N/A,FALSE,"장축";#N/A,#N/A,FALSE,"4WD"}</definedName>
    <definedName name="자라" hidden="1">{#N/A,#N/A,FALSE,"단축1";#N/A,#N/A,FALSE,"단축2";#N/A,#N/A,FALSE,"단축3";#N/A,#N/A,FALSE,"장축";#N/A,#N/A,FALSE,"4WD"}</definedName>
    <definedName name="자료정리" localSheetId="6" hidden="1">{#N/A,#N/A,FALSE,"단축1";#N/A,#N/A,FALSE,"단축2";#N/A,#N/A,FALSE,"단축3";#N/A,#N/A,FALSE,"장축";#N/A,#N/A,FALSE,"4WD"}</definedName>
    <definedName name="자료정리" localSheetId="0" hidden="1">{#N/A,#N/A,FALSE,"단축1";#N/A,#N/A,FALSE,"단축2";#N/A,#N/A,FALSE,"단축3";#N/A,#N/A,FALSE,"장축";#N/A,#N/A,FALSE,"4WD"}</definedName>
    <definedName name="자료정리" localSheetId="5" hidden="1">{#N/A,#N/A,FALSE,"단축1";#N/A,#N/A,FALSE,"단축2";#N/A,#N/A,FALSE,"단축3";#N/A,#N/A,FALSE,"장축";#N/A,#N/A,FALSE,"4WD"}</definedName>
    <definedName name="자료정리" localSheetId="2" hidden="1">{#N/A,#N/A,FALSE,"단축1";#N/A,#N/A,FALSE,"단축2";#N/A,#N/A,FALSE,"단축3";#N/A,#N/A,FALSE,"장축";#N/A,#N/A,FALSE,"4WD"}</definedName>
    <definedName name="자료정리" localSheetId="1" hidden="1">{#N/A,#N/A,FALSE,"단축1";#N/A,#N/A,FALSE,"단축2";#N/A,#N/A,FALSE,"단축3";#N/A,#N/A,FALSE,"장축";#N/A,#N/A,FALSE,"4WD"}</definedName>
    <definedName name="자료정리" localSheetId="3" hidden="1">{#N/A,#N/A,FALSE,"단축1";#N/A,#N/A,FALSE,"단축2";#N/A,#N/A,FALSE,"단축3";#N/A,#N/A,FALSE,"장축";#N/A,#N/A,FALSE,"4WD"}</definedName>
    <definedName name="자료정리" localSheetId="4" hidden="1">{#N/A,#N/A,FALSE,"단축1";#N/A,#N/A,FALSE,"단축2";#N/A,#N/A,FALSE,"단축3";#N/A,#N/A,FALSE,"장축";#N/A,#N/A,FALSE,"4WD"}</definedName>
    <definedName name="자료정리" hidden="1">{#N/A,#N/A,FALSE,"단축1";#N/A,#N/A,FALSE,"단축2";#N/A,#N/A,FALSE,"단축3";#N/A,#N/A,FALSE,"장축";#N/A,#N/A,FALSE,"4WD"}</definedName>
    <definedName name="자잦" localSheetId="6" hidden="1">{#N/A,#N/A,FALSE,"단축1";#N/A,#N/A,FALSE,"단축2";#N/A,#N/A,FALSE,"단축3";#N/A,#N/A,FALSE,"장축";#N/A,#N/A,FALSE,"4WD"}</definedName>
    <definedName name="자잦" localSheetId="2" hidden="1">{#N/A,#N/A,FALSE,"단축1";#N/A,#N/A,FALSE,"단축2";#N/A,#N/A,FALSE,"단축3";#N/A,#N/A,FALSE,"장축";#N/A,#N/A,FALSE,"4WD"}</definedName>
    <definedName name="자잦" localSheetId="1" hidden="1">{#N/A,#N/A,FALSE,"단축1";#N/A,#N/A,FALSE,"단축2";#N/A,#N/A,FALSE,"단축3";#N/A,#N/A,FALSE,"장축";#N/A,#N/A,FALSE,"4WD"}</definedName>
    <definedName name="자잦" hidden="1">{#N/A,#N/A,FALSE,"단축1";#N/A,#N/A,FALSE,"단축2";#N/A,#N/A,FALSE,"단축3";#N/A,#N/A,FALSE,"장축";#N/A,#N/A,FALSE,"4WD"}</definedName>
    <definedName name="자재기준" localSheetId="6" hidden="1">{#N/A,#N/A,TRUE,"Y생산";#N/A,#N/A,TRUE,"Y판매";#N/A,#N/A,TRUE,"Y총물량";#N/A,#N/A,TRUE,"Y능력";#N/A,#N/A,TRUE,"YKD"}</definedName>
    <definedName name="자재기준" localSheetId="2" hidden="1">{#N/A,#N/A,TRUE,"Y생산";#N/A,#N/A,TRUE,"Y판매";#N/A,#N/A,TRUE,"Y총물량";#N/A,#N/A,TRUE,"Y능력";#N/A,#N/A,TRUE,"YKD"}</definedName>
    <definedName name="자재기준" localSheetId="1" hidden="1">{#N/A,#N/A,TRUE,"Y생산";#N/A,#N/A,TRUE,"Y판매";#N/A,#N/A,TRUE,"Y총물량";#N/A,#N/A,TRUE,"Y능력";#N/A,#N/A,TRUE,"YKD"}</definedName>
    <definedName name="자재기준" hidden="1">{#N/A,#N/A,TRUE,"Y생산";#N/A,#N/A,TRUE,"Y판매";#N/A,#N/A,TRUE,"Y총물량";#N/A,#N/A,TRUE,"Y능력";#N/A,#N/A,TRUE,"YKD"}</definedName>
    <definedName name="작성">#REF!</definedName>
    <definedName name="작성일" localSheetId="1">#REF!</definedName>
    <definedName name="작성일">#REF!</definedName>
    <definedName name="장기투자.94.BB" localSheetId="1">#REF!</definedName>
    <definedName name="장기투자.94.BB">#REF!</definedName>
    <definedName name="장비" localSheetId="6" hidden="1">{#N/A,#N/A,FALSE,"표지";#N/A,#N/A,FALSE,"을지1";#N/A,#N/A,FALSE,"일정1";#N/A,#N/A,FALSE,"일정2";#N/A,#N/A,FALSE,"11T-C";#N/A,#N/A,FALSE,"15T-D";#N/A,#N/A,FALSE,"판매현황";#N/A,#N/A,FALSE,"업무 FLOW"}</definedName>
    <definedName name="장비" localSheetId="2" hidden="1">{#N/A,#N/A,FALSE,"표지";#N/A,#N/A,FALSE,"을지1";#N/A,#N/A,FALSE,"일정1";#N/A,#N/A,FALSE,"일정2";#N/A,#N/A,FALSE,"11T-C";#N/A,#N/A,FALSE,"15T-D";#N/A,#N/A,FALSE,"판매현황";#N/A,#N/A,FALSE,"업무 FLOW"}</definedName>
    <definedName name="장비" localSheetId="1"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장비효율">#N/A</definedName>
    <definedName name="재고" localSheetId="6" hidden="1">{#N/A,#N/A,FALSE,"인원";#N/A,#N/A,FALSE,"비용2";#N/A,#N/A,FALSE,"비용1";#N/A,#N/A,FALSE,"비용";#N/A,#N/A,FALSE,"보증2";#N/A,#N/A,FALSE,"보증1";#N/A,#N/A,FALSE,"보증";#N/A,#N/A,FALSE,"손익1";#N/A,#N/A,FALSE,"손익";#N/A,#N/A,FALSE,"부서별매출";#N/A,#N/A,FALSE,"매출"}</definedName>
    <definedName name="재고" localSheetId="5" hidden="1">{#N/A,#N/A,FALSE,"인원";#N/A,#N/A,FALSE,"비용2";#N/A,#N/A,FALSE,"비용1";#N/A,#N/A,FALSE,"비용";#N/A,#N/A,FALSE,"보증2";#N/A,#N/A,FALSE,"보증1";#N/A,#N/A,FALSE,"보증";#N/A,#N/A,FALSE,"손익1";#N/A,#N/A,FALSE,"손익";#N/A,#N/A,FALSE,"부서별매출";#N/A,#N/A,FALSE,"매출"}</definedName>
    <definedName name="재고" localSheetId="2" hidden="1">{#N/A,#N/A,FALSE,"인원";#N/A,#N/A,FALSE,"비용2";#N/A,#N/A,FALSE,"비용1";#N/A,#N/A,FALSE,"비용";#N/A,#N/A,FALSE,"보증2";#N/A,#N/A,FALSE,"보증1";#N/A,#N/A,FALSE,"보증";#N/A,#N/A,FALSE,"손익1";#N/A,#N/A,FALSE,"손익";#N/A,#N/A,FALSE,"부서별매출";#N/A,#N/A,FALSE,"매출"}</definedName>
    <definedName name="재고" localSheetId="1" hidden="1">{#N/A,#N/A,FALSE,"인원";#N/A,#N/A,FALSE,"비용2";#N/A,#N/A,FALSE,"비용1";#N/A,#N/A,FALSE,"비용";#N/A,#N/A,FALSE,"보증2";#N/A,#N/A,FALSE,"보증1";#N/A,#N/A,FALSE,"보증";#N/A,#N/A,FALSE,"손익1";#N/A,#N/A,FALSE,"손익";#N/A,#N/A,FALSE,"부서별매출";#N/A,#N/A,FALSE,"매출"}</definedName>
    <definedName name="재고" localSheetId="3" hidden="1">{#N/A,#N/A,FALSE,"인원";#N/A,#N/A,FALSE,"비용2";#N/A,#N/A,FALSE,"비용1";#N/A,#N/A,FALSE,"비용";#N/A,#N/A,FALSE,"보증2";#N/A,#N/A,FALSE,"보증1";#N/A,#N/A,FALSE,"보증";#N/A,#N/A,FALSE,"손익1";#N/A,#N/A,FALSE,"손익";#N/A,#N/A,FALSE,"부서별매출";#N/A,#N/A,FALSE,"매출"}</definedName>
    <definedName name="재고" localSheetId="4" hidden="1">{#N/A,#N/A,FALSE,"인원";#N/A,#N/A,FALSE,"비용2";#N/A,#N/A,FALSE,"비용1";#N/A,#N/A,FALSE,"비용";#N/A,#N/A,FALSE,"보증2";#N/A,#N/A,FALSE,"보증1";#N/A,#N/A,FALSE,"보증";#N/A,#N/A,FALSE,"손익1";#N/A,#N/A,FALSE,"손익";#N/A,#N/A,FALSE,"부서별매출";#N/A,#N/A,FALSE,"매출"}</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 localSheetId="1">#REF!</definedName>
    <definedName name="재관비율">#REF!</definedName>
    <definedName name="재령" localSheetId="6" hidden="1">{"'Sheet1'!$A$211:$M$235"}</definedName>
    <definedName name="재령" localSheetId="2" hidden="1">{"'Sheet1'!$A$211:$M$235"}</definedName>
    <definedName name="재령" localSheetId="1" hidden="1">{"'Sheet1'!$A$211:$M$235"}</definedName>
    <definedName name="재령" hidden="1">{"'Sheet1'!$A$211:$M$235"}</definedName>
    <definedName name="재료단가" localSheetId="1">#REF!</definedName>
    <definedName name="재료단가">#REF!</definedName>
    <definedName name="재료비" localSheetId="1">#REF!</definedName>
    <definedName name="재료비">#REF!</definedName>
    <definedName name="재료비계" localSheetId="1">#REF!</definedName>
    <definedName name="재료비계">#REF!</definedName>
    <definedName name="재질" localSheetId="1">#REF!</definedName>
    <definedName name="재질">#REF!</definedName>
    <definedName name="재질LIST">#N/A</definedName>
    <definedName name="재질명" localSheetId="1">#REF!</definedName>
    <definedName name="재질명">#REF!</definedName>
    <definedName name="저쩌구" localSheetId="1">#REF!</definedName>
    <definedName name="저쩌구">#REF!</definedName>
    <definedName name="전" localSheetId="0">#REF!</definedName>
    <definedName name="전" localSheetId="5">#REF!</definedName>
    <definedName name="전" localSheetId="2">#REF!</definedName>
    <definedName name="전" localSheetId="1">#REF!</definedName>
    <definedName name="전">#REF!</definedName>
    <definedName name="전개계획" localSheetId="6" hidden="1">{#N/A,#N/A,FALSE,"단축1";#N/A,#N/A,FALSE,"단축2";#N/A,#N/A,FALSE,"단축3";#N/A,#N/A,FALSE,"장축";#N/A,#N/A,FALSE,"4WD"}</definedName>
    <definedName name="전개계획" localSheetId="2" hidden="1">{#N/A,#N/A,FALSE,"단축1";#N/A,#N/A,FALSE,"단축2";#N/A,#N/A,FALSE,"단축3";#N/A,#N/A,FALSE,"장축";#N/A,#N/A,FALSE,"4WD"}</definedName>
    <definedName name="전개계획" localSheetId="1" hidden="1">{#N/A,#N/A,FALSE,"단축1";#N/A,#N/A,FALSE,"단축2";#N/A,#N/A,FALSE,"단축3";#N/A,#N/A,FALSE,"장축";#N/A,#N/A,FALSE,"4WD"}</definedName>
    <definedName name="전개계획" hidden="1">{#N/A,#N/A,FALSE,"단축1";#N/A,#N/A,FALSE,"단축2";#N/A,#N/A,FALSE,"단축3";#N/A,#N/A,FALSE,"장축";#N/A,#N/A,FALSE,"4WD"}</definedName>
    <definedName name="전개방안2" localSheetId="6" hidden="1">{#N/A,#N/A,FALSE,"단축1";#N/A,#N/A,FALSE,"단축2";#N/A,#N/A,FALSE,"단축3";#N/A,#N/A,FALSE,"장축";#N/A,#N/A,FALSE,"4WD"}</definedName>
    <definedName name="전개방안2" localSheetId="2" hidden="1">{#N/A,#N/A,FALSE,"단축1";#N/A,#N/A,FALSE,"단축2";#N/A,#N/A,FALSE,"단축3";#N/A,#N/A,FALSE,"장축";#N/A,#N/A,FALSE,"4WD"}</definedName>
    <definedName name="전개방안2" localSheetId="1" hidden="1">{#N/A,#N/A,FALSE,"단축1";#N/A,#N/A,FALSE,"단축2";#N/A,#N/A,FALSE,"단축3";#N/A,#N/A,FALSE,"장축";#N/A,#N/A,FALSE,"4WD"}</definedName>
    <definedName name="전개방안2" hidden="1">{#N/A,#N/A,FALSE,"단축1";#N/A,#N/A,FALSE,"단축2";#N/A,#N/A,FALSE,"단축3";#N/A,#N/A,FALSE,"장축";#N/A,#N/A,FALSE,"4WD"}</definedName>
    <definedName name="전개방안3" localSheetId="6" hidden="1">{#N/A,#N/A,FALSE,"단축1";#N/A,#N/A,FALSE,"단축2";#N/A,#N/A,FALSE,"단축3";#N/A,#N/A,FALSE,"장축";#N/A,#N/A,FALSE,"4WD"}</definedName>
    <definedName name="전개방안3" localSheetId="2" hidden="1">{#N/A,#N/A,FALSE,"단축1";#N/A,#N/A,FALSE,"단축2";#N/A,#N/A,FALSE,"단축3";#N/A,#N/A,FALSE,"장축";#N/A,#N/A,FALSE,"4WD"}</definedName>
    <definedName name="전개방안3" localSheetId="1" hidden="1">{#N/A,#N/A,FALSE,"단축1";#N/A,#N/A,FALSE,"단축2";#N/A,#N/A,FALSE,"단축3";#N/A,#N/A,FALSE,"장축";#N/A,#N/A,FALSE,"4WD"}</definedName>
    <definedName name="전개방안3" hidden="1">{#N/A,#N/A,FALSE,"단축1";#N/A,#N/A,FALSE,"단축2";#N/A,#N/A,FALSE,"단축3";#N/A,#N/A,FALSE,"장축";#N/A,#N/A,FALSE,"4WD"}</definedName>
    <definedName name="전개방안4" localSheetId="6" hidden="1">{#N/A,#N/A,FALSE,"단축1";#N/A,#N/A,FALSE,"단축2";#N/A,#N/A,FALSE,"단축3";#N/A,#N/A,FALSE,"장축";#N/A,#N/A,FALSE,"4WD"}</definedName>
    <definedName name="전개방안4" localSheetId="2" hidden="1">{#N/A,#N/A,FALSE,"단축1";#N/A,#N/A,FALSE,"단축2";#N/A,#N/A,FALSE,"단축3";#N/A,#N/A,FALSE,"장축";#N/A,#N/A,FALSE,"4WD"}</definedName>
    <definedName name="전개방안4" localSheetId="1" hidden="1">{#N/A,#N/A,FALSE,"단축1";#N/A,#N/A,FALSE,"단축2";#N/A,#N/A,FALSE,"단축3";#N/A,#N/A,FALSE,"장축";#N/A,#N/A,FALSE,"4WD"}</definedName>
    <definedName name="전개방안4" hidden="1">{#N/A,#N/A,FALSE,"단축1";#N/A,#N/A,FALSE,"단축2";#N/A,#N/A,FALSE,"단축3";#N/A,#N/A,FALSE,"장축";#N/A,#N/A,FALSE,"4WD"}</definedName>
    <definedName name="전력단가">#N/A</definedName>
    <definedName name="전자시">#N/A</definedName>
    <definedName name="전장">#N/A</definedName>
    <definedName name="전장DOM" localSheetId="6">'BAN LUONG TAU'!전장DOM</definedName>
    <definedName name="전장DOM">#N/A</definedName>
    <definedName name="전체업체">#N/A</definedName>
    <definedName name="전체종합2" localSheetId="6" hidden="1">{#N/A,#N/A,FALSE,"단축1";#N/A,#N/A,FALSE,"단축2";#N/A,#N/A,FALSE,"단축3";#N/A,#N/A,FALSE,"장축";#N/A,#N/A,FALSE,"4WD"}</definedName>
    <definedName name="전체종합2" localSheetId="2" hidden="1">{#N/A,#N/A,FALSE,"단축1";#N/A,#N/A,FALSE,"단축2";#N/A,#N/A,FALSE,"단축3";#N/A,#N/A,FALSE,"장축";#N/A,#N/A,FALSE,"4WD"}</definedName>
    <definedName name="전체종합2" localSheetId="1" hidden="1">{#N/A,#N/A,FALSE,"단축1";#N/A,#N/A,FALSE,"단축2";#N/A,#N/A,FALSE,"단축3";#N/A,#N/A,FALSE,"장축";#N/A,#N/A,FALSE,"4WD"}</definedName>
    <definedName name="전체종합2" hidden="1">{#N/A,#N/A,FALSE,"단축1";#N/A,#N/A,FALSE,"단축2";#N/A,#N/A,FALSE,"단축3";#N/A,#N/A,FALSE,"장축";#N/A,#N/A,FALSE,"4WD"}</definedName>
    <definedName name="전후">#N/A</definedName>
    <definedName name="정비대수" localSheetId="6" hidden="1">{#N/A,#N/A,FALSE,"인원";#N/A,#N/A,FALSE,"비용2";#N/A,#N/A,FALSE,"비용1";#N/A,#N/A,FALSE,"비용";#N/A,#N/A,FALSE,"보증2";#N/A,#N/A,FALSE,"보증1";#N/A,#N/A,FALSE,"보증";#N/A,#N/A,FALSE,"손익1";#N/A,#N/A,FALSE,"손익";#N/A,#N/A,FALSE,"부서별매출";#N/A,#N/A,FALSE,"매출"}</definedName>
    <definedName name="정비대수" localSheetId="5" hidden="1">{#N/A,#N/A,FALSE,"인원";#N/A,#N/A,FALSE,"비용2";#N/A,#N/A,FALSE,"비용1";#N/A,#N/A,FALSE,"비용";#N/A,#N/A,FALSE,"보증2";#N/A,#N/A,FALSE,"보증1";#N/A,#N/A,FALSE,"보증";#N/A,#N/A,FALSE,"손익1";#N/A,#N/A,FALSE,"손익";#N/A,#N/A,FALSE,"부서별매출";#N/A,#N/A,FALSE,"매출"}</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localSheetId="1" hidden="1">{#N/A,#N/A,FALSE,"인원";#N/A,#N/A,FALSE,"비용2";#N/A,#N/A,FALSE,"비용1";#N/A,#N/A,FALSE,"비용";#N/A,#N/A,FALSE,"보증2";#N/A,#N/A,FALSE,"보증1";#N/A,#N/A,FALSE,"보증";#N/A,#N/A,FALSE,"손익1";#N/A,#N/A,FALSE,"손익";#N/A,#N/A,FALSE,"부서별매출";#N/A,#N/A,FALSE,"매출"}</definedName>
    <definedName name="정비대수" localSheetId="3" hidden="1">{#N/A,#N/A,FALSE,"인원";#N/A,#N/A,FALSE,"비용2";#N/A,#N/A,FALSE,"비용1";#N/A,#N/A,FALSE,"비용";#N/A,#N/A,FALSE,"보증2";#N/A,#N/A,FALSE,"보증1";#N/A,#N/A,FALSE,"보증";#N/A,#N/A,FALSE,"손익1";#N/A,#N/A,FALSE,"손익";#N/A,#N/A,FALSE,"부서별매출";#N/A,#N/A,FALSE,"매출"}</definedName>
    <definedName name="정비대수" localSheetId="4"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수용" localSheetId="6" hidden="1">{#N/A,#N/A,TRUE,"Y생산";#N/A,#N/A,TRUE,"Y판매";#N/A,#N/A,TRUE,"Y총물량";#N/A,#N/A,TRUE,"Y능력";#N/A,#N/A,TRUE,"YKD"}</definedName>
    <definedName name="정수용" localSheetId="2" hidden="1">{#N/A,#N/A,TRUE,"Y생산";#N/A,#N/A,TRUE,"Y판매";#N/A,#N/A,TRUE,"Y총물량";#N/A,#N/A,TRUE,"Y능력";#N/A,#N/A,TRUE,"YKD"}</definedName>
    <definedName name="정수용" localSheetId="1" hidden="1">{#N/A,#N/A,TRUE,"Y생산";#N/A,#N/A,TRUE,"Y판매";#N/A,#N/A,TRUE,"Y총물량";#N/A,#N/A,TRUE,"Y능력";#N/A,#N/A,TRUE,"YKD"}</definedName>
    <definedName name="정수용" hidden="1">{#N/A,#N/A,TRUE,"Y생산";#N/A,#N/A,TRUE,"Y판매";#N/A,#N/A,TRUE,"Y총물량";#N/A,#N/A,TRUE,"Y능력";#N/A,#N/A,TRUE,"YKD"}</definedName>
    <definedName name="정치" localSheetId="6" hidden="1">{#N/A,#N/A,FALSE,"단축1";#N/A,#N/A,FALSE,"단축2";#N/A,#N/A,FALSE,"단축3";#N/A,#N/A,FALSE,"장축";#N/A,#N/A,FALSE,"4WD"}</definedName>
    <definedName name="정치" localSheetId="2" hidden="1">{#N/A,#N/A,FALSE,"단축1";#N/A,#N/A,FALSE,"단축2";#N/A,#N/A,FALSE,"단축3";#N/A,#N/A,FALSE,"장축";#N/A,#N/A,FALSE,"4WD"}</definedName>
    <definedName name="정치" localSheetId="1" hidden="1">{#N/A,#N/A,FALSE,"단축1";#N/A,#N/A,FALSE,"단축2";#N/A,#N/A,FALSE,"단축3";#N/A,#N/A,FALSE,"장축";#N/A,#N/A,FALSE,"4WD"}</definedName>
    <definedName name="정치" hidden="1">{#N/A,#N/A,FALSE,"단축1";#N/A,#N/A,FALSE,"단축2";#N/A,#N/A,FALSE,"단축3";#N/A,#N/A,FALSE,"장축";#N/A,#N/A,FALSE,"4WD"}</definedName>
    <definedName name="정치문제추가" localSheetId="6" hidden="1">{#N/A,#N/A,FALSE,"단축1";#N/A,#N/A,FALSE,"단축2";#N/A,#N/A,FALSE,"단축3";#N/A,#N/A,FALSE,"장축";#N/A,#N/A,FALSE,"4WD"}</definedName>
    <definedName name="정치문제추가" localSheetId="2" hidden="1">{#N/A,#N/A,FALSE,"단축1";#N/A,#N/A,FALSE,"단축2";#N/A,#N/A,FALSE,"단축3";#N/A,#N/A,FALSE,"장축";#N/A,#N/A,FALSE,"4WD"}</definedName>
    <definedName name="정치문제추가" localSheetId="1" hidden="1">{#N/A,#N/A,FALSE,"단축1";#N/A,#N/A,FALSE,"단축2";#N/A,#N/A,FALSE,"단축3";#N/A,#N/A,FALSE,"장축";#N/A,#N/A,FALSE,"4WD"}</definedName>
    <definedName name="정치문제추가" hidden="1">{#N/A,#N/A,FALSE,"단축1";#N/A,#N/A,FALSE,"단축2";#N/A,#N/A,FALSE,"단축3";#N/A,#N/A,FALSE,"장축";#N/A,#N/A,FALSE,"4WD"}</definedName>
    <definedName name="정치평가0205" localSheetId="6" hidden="1">{#N/A,#N/A,FALSE,"단축1";#N/A,#N/A,FALSE,"단축2";#N/A,#N/A,FALSE,"단축3";#N/A,#N/A,FALSE,"장축";#N/A,#N/A,FALSE,"4WD"}</definedName>
    <definedName name="정치평가0205" localSheetId="2" hidden="1">{#N/A,#N/A,FALSE,"단축1";#N/A,#N/A,FALSE,"단축2";#N/A,#N/A,FALSE,"단축3";#N/A,#N/A,FALSE,"장축";#N/A,#N/A,FALSE,"4WD"}</definedName>
    <definedName name="정치평가0205" localSheetId="1" hidden="1">{#N/A,#N/A,FALSE,"단축1";#N/A,#N/A,FALSE,"단축2";#N/A,#N/A,FALSE,"단축3";#N/A,#N/A,FALSE,"장축";#N/A,#N/A,FALSE,"4WD"}</definedName>
    <definedName name="정치평가0205" hidden="1">{#N/A,#N/A,FALSE,"단축1";#N/A,#N/A,FALSE,"단축2";#N/A,#N/A,FALSE,"단축3";#N/A,#N/A,FALSE,"장축";#N/A,#N/A,FALSE,"4WD"}</definedName>
    <definedName name="젖" localSheetId="6" hidden="1">{#N/A,#N/A,FALSE,"단축1";#N/A,#N/A,FALSE,"단축2";#N/A,#N/A,FALSE,"단축3";#N/A,#N/A,FALSE,"장축";#N/A,#N/A,FALSE,"4WD"}</definedName>
    <definedName name="젖" localSheetId="2" hidden="1">{#N/A,#N/A,FALSE,"단축1";#N/A,#N/A,FALSE,"단축2";#N/A,#N/A,FALSE,"단축3";#N/A,#N/A,FALSE,"장축";#N/A,#N/A,FALSE,"4WD"}</definedName>
    <definedName name="젖" localSheetId="1" hidden="1">{#N/A,#N/A,FALSE,"단축1";#N/A,#N/A,FALSE,"단축2";#N/A,#N/A,FALSE,"단축3";#N/A,#N/A,FALSE,"장축";#N/A,#N/A,FALSE,"4WD"}</definedName>
    <definedName name="젖" hidden="1">{#N/A,#N/A,FALSE,"단축1";#N/A,#N/A,FALSE,"단축2";#N/A,#N/A,FALSE,"단축3";#N/A,#N/A,FALSE,"장축";#N/A,#N/A,FALSE,"4WD"}</definedName>
    <definedName name="제목">#REF!</definedName>
    <definedName name="제원" hidden="1">#REF!</definedName>
    <definedName name="제원종합" hidden="1">#REF!</definedName>
    <definedName name="제작현황" localSheetId="6" hidden="1">{#N/A,#N/A,FALSE,"단축1";#N/A,#N/A,FALSE,"단축2";#N/A,#N/A,FALSE,"단축3";#N/A,#N/A,FALSE,"장축";#N/A,#N/A,FALSE,"4WD"}</definedName>
    <definedName name="제작현황" localSheetId="2" hidden="1">{#N/A,#N/A,FALSE,"단축1";#N/A,#N/A,FALSE,"단축2";#N/A,#N/A,FALSE,"단축3";#N/A,#N/A,FALSE,"장축";#N/A,#N/A,FALSE,"4WD"}</definedName>
    <definedName name="제작현황" localSheetId="1" hidden="1">{#N/A,#N/A,FALSE,"단축1";#N/A,#N/A,FALSE,"단축2";#N/A,#N/A,FALSE,"단축3";#N/A,#N/A,FALSE,"장축";#N/A,#N/A,FALSE,"4WD"}</definedName>
    <definedName name="제작현황" hidden="1">{#N/A,#N/A,FALSE,"단축1";#N/A,#N/A,FALSE,"단축2";#N/A,#N/A,FALSE,"단축3";#N/A,#N/A,FALSE,"장축";#N/A,#N/A,FALSE,"4WD"}</definedName>
    <definedName name="제조" localSheetId="6" hidden="1">{#N/A,#N/A,FALSE,"사업"}</definedName>
    <definedName name="제조" localSheetId="5" hidden="1">{#N/A,#N/A,FALSE,"사업"}</definedName>
    <definedName name="제조" localSheetId="2" hidden="1">{#N/A,#N/A,FALSE,"사업"}</definedName>
    <definedName name="제조" localSheetId="1" hidden="1">{#N/A,#N/A,FALSE,"사업"}</definedName>
    <definedName name="제조" localSheetId="3" hidden="1">{#N/A,#N/A,FALSE,"사업"}</definedName>
    <definedName name="제조" localSheetId="4" hidden="1">{#N/A,#N/A,FALSE,"사업"}</definedName>
    <definedName name="제조" hidden="1">{#N/A,#N/A,FALSE,"사업"}</definedName>
    <definedName name="제조원가">#REF!</definedName>
    <definedName name="조달단위전체" localSheetId="1">#REF!</definedName>
    <definedName name="조달단위전체">#REF!</definedName>
    <definedName name="조립치구" localSheetId="6" hidden="1">{#N/A,#N/A,FALSE,"단축1";#N/A,#N/A,FALSE,"단축2";#N/A,#N/A,FALSE,"단축3";#N/A,#N/A,FALSE,"장축";#N/A,#N/A,FALSE,"4WD"}</definedName>
    <definedName name="조립치구" localSheetId="2" hidden="1">{#N/A,#N/A,FALSE,"단축1";#N/A,#N/A,FALSE,"단축2";#N/A,#N/A,FALSE,"단축3";#N/A,#N/A,FALSE,"장축";#N/A,#N/A,FALSE,"4WD"}</definedName>
    <definedName name="조립치구" localSheetId="1" hidden="1">{#N/A,#N/A,FALSE,"단축1";#N/A,#N/A,FALSE,"단축2";#N/A,#N/A,FALSE,"단축3";#N/A,#N/A,FALSE,"장축";#N/A,#N/A,FALSE,"4WD"}</definedName>
    <definedName name="조립치구" hidden="1">{#N/A,#N/A,FALSE,"단축1";#N/A,#N/A,FALSE,"단축2";#N/A,#N/A,FALSE,"단축3";#N/A,#N/A,FALSE,"장축";#N/A,#N/A,FALSE,"4WD"}</definedName>
    <definedName name="종합그래프" localSheetId="6" hidden="1">{#N/A,#N/A,FALSE,"단축1";#N/A,#N/A,FALSE,"단축2";#N/A,#N/A,FALSE,"단축3";#N/A,#N/A,FALSE,"장축";#N/A,#N/A,FALSE,"4WD"}</definedName>
    <definedName name="종합그래프" localSheetId="2" hidden="1">{#N/A,#N/A,FALSE,"단축1";#N/A,#N/A,FALSE,"단축2";#N/A,#N/A,FALSE,"단축3";#N/A,#N/A,FALSE,"장축";#N/A,#N/A,FALSE,"4WD"}</definedName>
    <definedName name="종합그래프" localSheetId="1" hidden="1">{#N/A,#N/A,FALSE,"단축1";#N/A,#N/A,FALSE,"단축2";#N/A,#N/A,FALSE,"단축3";#N/A,#N/A,FALSE,"장축";#N/A,#N/A,FALSE,"4WD"}</definedName>
    <definedName name="종합그래프" hidden="1">{#N/A,#N/A,FALSE,"단축1";#N/A,#N/A,FALSE,"단축2";#N/A,#N/A,FALSE,"단축3";#N/A,#N/A,FALSE,"장축";#N/A,#N/A,FALSE,"4WD"}</definedName>
    <definedName name="주" localSheetId="6" hidden="1">{#N/A,#N/A,FALSE,"단축1";#N/A,#N/A,FALSE,"단축2";#N/A,#N/A,FALSE,"단축3";#N/A,#N/A,FALSE,"장축";#N/A,#N/A,FALSE,"4WD"}</definedName>
    <definedName name="주" localSheetId="2" hidden="1">{#N/A,#N/A,FALSE,"단축1";#N/A,#N/A,FALSE,"단축2";#N/A,#N/A,FALSE,"단축3";#N/A,#N/A,FALSE,"장축";#N/A,#N/A,FALSE,"4WD"}</definedName>
    <definedName name="주" localSheetId="1" hidden="1">{#N/A,#N/A,FALSE,"단축1";#N/A,#N/A,FALSE,"단축2";#N/A,#N/A,FALSE,"단축3";#N/A,#N/A,FALSE,"장축";#N/A,#N/A,FALSE,"4WD"}</definedName>
    <definedName name="주" hidden="1">{#N/A,#N/A,FALSE,"단축1";#N/A,#N/A,FALSE,"단축2";#N/A,#N/A,FALSE,"단축3";#N/A,#N/A,FALSE,"장축";#N/A,#N/A,FALSE,"4WD"}</definedName>
    <definedName name="주소">#N/A</definedName>
    <definedName name="주요" localSheetId="6" hidden="1">{#N/A,#N/A,TRUE,"Y생산";#N/A,#N/A,TRUE,"Y판매";#N/A,#N/A,TRUE,"Y총물량";#N/A,#N/A,TRUE,"Y능력";#N/A,#N/A,TRUE,"YKD"}</definedName>
    <definedName name="주요" localSheetId="2" hidden="1">{#N/A,#N/A,TRUE,"Y생산";#N/A,#N/A,TRUE,"Y판매";#N/A,#N/A,TRUE,"Y총물량";#N/A,#N/A,TRUE,"Y능력";#N/A,#N/A,TRUE,"YKD"}</definedName>
    <definedName name="주요" localSheetId="1" hidden="1">{#N/A,#N/A,TRUE,"Y생산";#N/A,#N/A,TRUE,"Y판매";#N/A,#N/A,TRUE,"Y총물량";#N/A,#N/A,TRUE,"Y능력";#N/A,#N/A,TRUE,"YKD"}</definedName>
    <definedName name="주요" hidden="1">{#N/A,#N/A,TRUE,"Y생산";#N/A,#N/A,TRUE,"Y판매";#N/A,#N/A,TRUE,"Y총물량";#N/A,#N/A,TRUE,"Y능력";#N/A,#N/A,TRUE,"YKD"}</definedName>
    <definedName name="주요업무2" localSheetId="6" hidden="1">{#N/A,#N/A,TRUE,"Y생산";#N/A,#N/A,TRUE,"Y판매";#N/A,#N/A,TRUE,"Y총물량";#N/A,#N/A,TRUE,"Y능력";#N/A,#N/A,TRUE,"YKD"}</definedName>
    <definedName name="주요업무2" localSheetId="2" hidden="1">{#N/A,#N/A,TRUE,"Y생산";#N/A,#N/A,TRUE,"Y판매";#N/A,#N/A,TRUE,"Y총물량";#N/A,#N/A,TRUE,"Y능력";#N/A,#N/A,TRUE,"YKD"}</definedName>
    <definedName name="주요업무2" localSheetId="1" hidden="1">{#N/A,#N/A,TRUE,"Y생산";#N/A,#N/A,TRUE,"Y판매";#N/A,#N/A,TRUE,"Y총물량";#N/A,#N/A,TRUE,"Y능력";#N/A,#N/A,TRUE,"YKD"}</definedName>
    <definedName name="주요업무2" hidden="1">{#N/A,#N/A,TRUE,"Y생산";#N/A,#N/A,TRUE,"Y판매";#N/A,#N/A,TRUE,"Y총물량";#N/A,#N/A,TRUE,"Y능력";#N/A,#N/A,TRUE,"YKD"}</definedName>
    <definedName name="주요업무3" localSheetId="6" hidden="1">{#N/A,#N/A,TRUE,"Y생산";#N/A,#N/A,TRUE,"Y판매";#N/A,#N/A,TRUE,"Y총물량";#N/A,#N/A,TRUE,"Y능력";#N/A,#N/A,TRUE,"YKD"}</definedName>
    <definedName name="주요업무3" localSheetId="2" hidden="1">{#N/A,#N/A,TRUE,"Y생산";#N/A,#N/A,TRUE,"Y판매";#N/A,#N/A,TRUE,"Y총물량";#N/A,#N/A,TRUE,"Y능력";#N/A,#N/A,TRUE,"YKD"}</definedName>
    <definedName name="주요업무3" localSheetId="1" hidden="1">{#N/A,#N/A,TRUE,"Y생산";#N/A,#N/A,TRUE,"Y판매";#N/A,#N/A,TRUE,"Y총물량";#N/A,#N/A,TRUE,"Y능력";#N/A,#N/A,TRUE,"YKD"}</definedName>
    <definedName name="주요업무3" hidden="1">{#N/A,#N/A,TRUE,"Y생산";#N/A,#N/A,TRUE,"Y판매";#N/A,#N/A,TRUE,"Y총물량";#N/A,#N/A,TRUE,"Y능력";#N/A,#N/A,TRUE,"YKD"}</definedName>
    <definedName name="주요업무실적" localSheetId="1">#REF!</definedName>
    <definedName name="주요업무실적">#REF!</definedName>
    <definedName name="주요제원" localSheetId="6" hidden="1">{#N/A,#N/A,FALSE,"단축1";#N/A,#N/A,FALSE,"단축2";#N/A,#N/A,FALSE,"단축3";#N/A,#N/A,FALSE,"장축";#N/A,#N/A,FALSE,"4WD"}</definedName>
    <definedName name="주요제원" localSheetId="2" hidden="1">{#N/A,#N/A,FALSE,"단축1";#N/A,#N/A,FALSE,"단축2";#N/A,#N/A,FALSE,"단축3";#N/A,#N/A,FALSE,"장축";#N/A,#N/A,FALSE,"4WD"}</definedName>
    <definedName name="주요제원" localSheetId="1" hidden="1">{#N/A,#N/A,FALSE,"단축1";#N/A,#N/A,FALSE,"단축2";#N/A,#N/A,FALSE,"단축3";#N/A,#N/A,FALSE,"장축";#N/A,#N/A,FALSE,"4WD"}</definedName>
    <definedName name="주요제원" hidden="1">{#N/A,#N/A,FALSE,"단축1";#N/A,#N/A,FALSE,"단축2";#N/A,#N/A,FALSE,"단축3";#N/A,#N/A,FALSE,"장축";#N/A,#N/A,FALSE,"4WD"}</definedName>
    <definedName name="주택사업본부" localSheetId="0">#REF!</definedName>
    <definedName name="주택사업본부" localSheetId="5">#REF!</definedName>
    <definedName name="주택사업본부" localSheetId="2">#REF!</definedName>
    <definedName name="주택사업본부" localSheetId="1">#REF!</definedName>
    <definedName name="주택사업본부">#REF!</definedName>
    <definedName name="주해" localSheetId="6" hidden="1">#REF!</definedName>
    <definedName name="주해" localSheetId="5" hidden="1">#REF!</definedName>
    <definedName name="주해" localSheetId="2" hidden="1">#REF!</definedName>
    <definedName name="주해" localSheetId="1" hidden="1">#REF!</definedName>
    <definedName name="주해" localSheetId="3" hidden="1">#REF!</definedName>
    <definedName name="주해" localSheetId="4" hidden="1">#REF!</definedName>
    <definedName name="주해" hidden="1">#REF!</definedName>
    <definedName name="준비시간은__가동율_80__적용반영" localSheetId="1">#REF!</definedName>
    <definedName name="준비시간은__가동율_80__적용반영">#REF!</definedName>
    <definedName name="중" localSheetId="1">#REF!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localSheetId="6" hidden="1">{#N/A,#N/A,FALSE,"단축1";#N/A,#N/A,FALSE,"단축2";#N/A,#N/A,FALSE,"단축3";#N/A,#N/A,FALSE,"장축";#N/A,#N/A,FALSE,"4WD"}</definedName>
    <definedName name="중앙" localSheetId="0" hidden="1">{#N/A,#N/A,FALSE,"단축1";#N/A,#N/A,FALSE,"단축2";#N/A,#N/A,FALSE,"단축3";#N/A,#N/A,FALSE,"장축";#N/A,#N/A,FALSE,"4WD"}</definedName>
    <definedName name="중앙" localSheetId="5" hidden="1">{#N/A,#N/A,FALSE,"단축1";#N/A,#N/A,FALSE,"단축2";#N/A,#N/A,FALSE,"단축3";#N/A,#N/A,FALSE,"장축";#N/A,#N/A,FALSE,"4WD"}</definedName>
    <definedName name="중앙" localSheetId="2" hidden="1">{#N/A,#N/A,FALSE,"단축1";#N/A,#N/A,FALSE,"단축2";#N/A,#N/A,FALSE,"단축3";#N/A,#N/A,FALSE,"장축";#N/A,#N/A,FALSE,"4WD"}</definedName>
    <definedName name="중앙" localSheetId="1" hidden="1">{#N/A,#N/A,FALSE,"단축1";#N/A,#N/A,FALSE,"단축2";#N/A,#N/A,FALSE,"단축3";#N/A,#N/A,FALSE,"장축";#N/A,#N/A,FALSE,"4WD"}</definedName>
    <definedName name="중앙" localSheetId="3" hidden="1">{#N/A,#N/A,FALSE,"단축1";#N/A,#N/A,FALSE,"단축2";#N/A,#N/A,FALSE,"단축3";#N/A,#N/A,FALSE,"장축";#N/A,#N/A,FALSE,"4WD"}</definedName>
    <definedName name="중앙" localSheetId="4" hidden="1">{#N/A,#N/A,FALSE,"단축1";#N/A,#N/A,FALSE,"단축2";#N/A,#N/A,FALSE,"단축3";#N/A,#N/A,FALSE,"장축";#N/A,#N/A,FALSE,"4WD"}</definedName>
    <definedName name="중앙" hidden="1">{#N/A,#N/A,FALSE,"단축1";#N/A,#N/A,FALSE,"단축2";#N/A,#N/A,FALSE,"단축3";#N/A,#N/A,FALSE,"장축";#N/A,#N/A,FALSE,"4WD"}</definedName>
    <definedName name="쥬2" localSheetId="6" hidden="1">{#N/A,#N/A,FALSE,"표지";#N/A,#N/A,FALSE,"전제";#N/A,#N/A,FALSE,"손익-자 (2)";#N/A,#N/A,FALSE,"손익-자";#N/A,#N/A,FALSE,"손익-마 (2)";#N/A,#N/A,FALSE,"손익-마";#N/A,#N/A,FALSE,"총손최종"}</definedName>
    <definedName name="쥬2" localSheetId="2" hidden="1">{#N/A,#N/A,FALSE,"표지";#N/A,#N/A,FALSE,"전제";#N/A,#N/A,FALSE,"손익-자 (2)";#N/A,#N/A,FALSE,"손익-자";#N/A,#N/A,FALSE,"손익-마 (2)";#N/A,#N/A,FALSE,"손익-마";#N/A,#N/A,FALSE,"총손최종"}</definedName>
    <definedName name="쥬2" localSheetId="1"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지경영" localSheetId="6" hidden="1">{#N/A,#N/A,FALSE,"인원";#N/A,#N/A,FALSE,"비용2";#N/A,#N/A,FALSE,"비용1";#N/A,#N/A,FALSE,"비용";#N/A,#N/A,FALSE,"보증2";#N/A,#N/A,FALSE,"보증1";#N/A,#N/A,FALSE,"보증";#N/A,#N/A,FALSE,"손익1";#N/A,#N/A,FALSE,"손익";#N/A,#N/A,FALSE,"부서별매출";#N/A,#N/A,FALSE,"매출"}</definedName>
    <definedName name="지경영" localSheetId="5" hidden="1">{#N/A,#N/A,FALSE,"인원";#N/A,#N/A,FALSE,"비용2";#N/A,#N/A,FALSE,"비용1";#N/A,#N/A,FALSE,"비용";#N/A,#N/A,FALSE,"보증2";#N/A,#N/A,FALSE,"보증1";#N/A,#N/A,FALSE,"보증";#N/A,#N/A,FALSE,"손익1";#N/A,#N/A,FALSE,"손익";#N/A,#N/A,FALSE,"부서별매출";#N/A,#N/A,FALSE,"매출"}</definedName>
    <definedName name="지경영" localSheetId="2" hidden="1">{#N/A,#N/A,FALSE,"인원";#N/A,#N/A,FALSE,"비용2";#N/A,#N/A,FALSE,"비용1";#N/A,#N/A,FALSE,"비용";#N/A,#N/A,FALSE,"보증2";#N/A,#N/A,FALSE,"보증1";#N/A,#N/A,FALSE,"보증";#N/A,#N/A,FALSE,"손익1";#N/A,#N/A,FALSE,"손익";#N/A,#N/A,FALSE,"부서별매출";#N/A,#N/A,FALSE,"매출"}</definedName>
    <definedName name="지경영" localSheetId="1" hidden="1">{#N/A,#N/A,FALSE,"인원";#N/A,#N/A,FALSE,"비용2";#N/A,#N/A,FALSE,"비용1";#N/A,#N/A,FALSE,"비용";#N/A,#N/A,FALSE,"보증2";#N/A,#N/A,FALSE,"보증1";#N/A,#N/A,FALSE,"보증";#N/A,#N/A,FALSE,"손익1";#N/A,#N/A,FALSE,"손익";#N/A,#N/A,FALSE,"부서별매출";#N/A,#N/A,FALSE,"매출"}</definedName>
    <definedName name="지경영" localSheetId="3" hidden="1">{#N/A,#N/A,FALSE,"인원";#N/A,#N/A,FALSE,"비용2";#N/A,#N/A,FALSE,"비용1";#N/A,#N/A,FALSE,"비용";#N/A,#N/A,FALSE,"보증2";#N/A,#N/A,FALSE,"보증1";#N/A,#N/A,FALSE,"보증";#N/A,#N/A,FALSE,"손익1";#N/A,#N/A,FALSE,"손익";#N/A,#N/A,FALSE,"부서별매출";#N/A,#N/A,FALSE,"매출"}</definedName>
    <definedName name="지경영" localSheetId="4"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localSheetId="6" hidden="1">{#N/A,#N/A,FALSE,"단축1";#N/A,#N/A,FALSE,"단축2";#N/A,#N/A,FALSE,"단축3";#N/A,#N/A,FALSE,"장축";#N/A,#N/A,FALSE,"4WD"}</definedName>
    <definedName name="진출의사보유" localSheetId="0" hidden="1">{#N/A,#N/A,FALSE,"단축1";#N/A,#N/A,FALSE,"단축2";#N/A,#N/A,FALSE,"단축3";#N/A,#N/A,FALSE,"장축";#N/A,#N/A,FALSE,"4WD"}</definedName>
    <definedName name="진출의사보유" localSheetId="5" hidden="1">{#N/A,#N/A,FALSE,"단축1";#N/A,#N/A,FALSE,"단축2";#N/A,#N/A,FALSE,"단축3";#N/A,#N/A,FALSE,"장축";#N/A,#N/A,FALSE,"4WD"}</definedName>
    <definedName name="진출의사보유" localSheetId="2" hidden="1">{#N/A,#N/A,FALSE,"단축1";#N/A,#N/A,FALSE,"단축2";#N/A,#N/A,FALSE,"단축3";#N/A,#N/A,FALSE,"장축";#N/A,#N/A,FALSE,"4WD"}</definedName>
    <definedName name="진출의사보유" localSheetId="1" hidden="1">{#N/A,#N/A,FALSE,"단축1";#N/A,#N/A,FALSE,"단축2";#N/A,#N/A,FALSE,"단축3";#N/A,#N/A,FALSE,"장축";#N/A,#N/A,FALSE,"4WD"}</definedName>
    <definedName name="진출의사보유" localSheetId="3" hidden="1">{#N/A,#N/A,FALSE,"단축1";#N/A,#N/A,FALSE,"단축2";#N/A,#N/A,FALSE,"단축3";#N/A,#N/A,FALSE,"장축";#N/A,#N/A,FALSE,"4WD"}</definedName>
    <definedName name="진출의사보유" localSheetId="4" hidden="1">{#N/A,#N/A,FALSE,"단축1";#N/A,#N/A,FALSE,"단축2";#N/A,#N/A,FALSE,"단축3";#N/A,#N/A,FALSE,"장축";#N/A,#N/A,FALSE,"4WD"}</definedName>
    <definedName name="진출의사보유" hidden="1">{#N/A,#N/A,FALSE,"단축1";#N/A,#N/A,FALSE,"단축2";#N/A,#N/A,FALSE,"단축3";#N/A,#N/A,FALSE,"장축";#N/A,#N/A,FALSE,"4WD"}</definedName>
    <definedName name="집게표1">#REF!</definedName>
    <definedName name="집계" localSheetId="1">#REF!</definedName>
    <definedName name="집계">#REF!</definedName>
    <definedName name="ㅊㅊㅊ" localSheetId="6" hidden="1">{#N/A,#N/A,FALSE,"표지";#N/A,#N/A,FALSE,"전제";#N/A,#N/A,FALSE,"손익-자 (2)";#N/A,#N/A,FALSE,"손익-자";#N/A,#N/A,FALSE,"손익-마 (2)";#N/A,#N/A,FALSE,"손익-마";#N/A,#N/A,FALSE,"총손최종"}</definedName>
    <definedName name="ㅊㅊㅊ" localSheetId="2" hidden="1">{#N/A,#N/A,FALSE,"표지";#N/A,#N/A,FALSE,"전제";#N/A,#N/A,FALSE,"손익-자 (2)";#N/A,#N/A,FALSE,"손익-자";#N/A,#N/A,FALSE,"손익-마 (2)";#N/A,#N/A,FALSE,"손익-마";#N/A,#N/A,FALSE,"총손최종"}</definedName>
    <definedName name="ㅊㅊㅊ" localSheetId="1" hidden="1">{#N/A,#N/A,FALSE,"표지";#N/A,#N/A,FALSE,"전제";#N/A,#N/A,FALSE,"손익-자 (2)";#N/A,#N/A,FALSE,"손익-자";#N/A,#N/A,FALSE,"손익-마 (2)";#N/A,#N/A,FALSE,"손익-마";#N/A,#N/A,FALSE,"총손최종"}</definedName>
    <definedName name="ㅊㅊㅊ" hidden="1">{#N/A,#N/A,FALSE,"표지";#N/A,#N/A,FALSE,"전제";#N/A,#N/A,FALSE,"손익-자 (2)";#N/A,#N/A,FALSE,"손익-자";#N/A,#N/A,FALSE,"손익-마 (2)";#N/A,#N/A,FALSE,"손익-마";#N/A,#N/A,FALSE,"총손최종"}</definedName>
    <definedName name="차" localSheetId="1">#REF!</definedName>
    <definedName name="차">#REF!</definedName>
    <definedName name="차종" localSheetId="1">#REF!</definedName>
    <definedName name="차종">#REF!</definedName>
    <definedName name="차종선택" localSheetId="1">#REF!</definedName>
    <definedName name="차종선택">#REF!</definedName>
    <definedName name="차체" localSheetId="6" hidden="1">{#N/A,#N/A,FALSE,"단축1";#N/A,#N/A,FALSE,"단축2";#N/A,#N/A,FALSE,"단축3";#N/A,#N/A,FALSE,"장축";#N/A,#N/A,FALSE,"4WD"}</definedName>
    <definedName name="차체" localSheetId="2" hidden="1">{#N/A,#N/A,FALSE,"단축1";#N/A,#N/A,FALSE,"단축2";#N/A,#N/A,FALSE,"단축3";#N/A,#N/A,FALSE,"장축";#N/A,#N/A,FALSE,"4WD"}</definedName>
    <definedName name="차체" localSheetId="1" hidden="1">{#N/A,#N/A,FALSE,"단축1";#N/A,#N/A,FALSE,"단축2";#N/A,#N/A,FALSE,"단축3";#N/A,#N/A,FALSE,"장축";#N/A,#N/A,FALSE,"4WD"}</definedName>
    <definedName name="차체" hidden="1">{#N/A,#N/A,FALSE,"단축1";#N/A,#N/A,FALSE,"단축2";#N/A,#N/A,FALSE,"단축3";#N/A,#N/A,FALSE,"장축";#N/A,#N/A,FALSE,"4WD"}</definedName>
    <definedName name="차체1" localSheetId="6" hidden="1">{#N/A,#N/A,FALSE,"단축1";#N/A,#N/A,FALSE,"단축2";#N/A,#N/A,FALSE,"단축3";#N/A,#N/A,FALSE,"장축";#N/A,#N/A,FALSE,"4WD"}</definedName>
    <definedName name="차체1" localSheetId="2" hidden="1">{#N/A,#N/A,FALSE,"단축1";#N/A,#N/A,FALSE,"단축2";#N/A,#N/A,FALSE,"단축3";#N/A,#N/A,FALSE,"장축";#N/A,#N/A,FALSE,"4WD"}</definedName>
    <definedName name="차체1" localSheetId="1" hidden="1">{#N/A,#N/A,FALSE,"단축1";#N/A,#N/A,FALSE,"단축2";#N/A,#N/A,FALSE,"단축3";#N/A,#N/A,FALSE,"장축";#N/A,#N/A,FALSE,"4WD"}</definedName>
    <definedName name="차체1" hidden="1">{#N/A,#N/A,FALSE,"단축1";#N/A,#N/A,FALSE,"단축2";#N/A,#N/A,FALSE,"단축3";#N/A,#N/A,FALSE,"장축";#N/A,#N/A,FALSE,"4WD"}</definedName>
    <definedName name="차체BODY" localSheetId="1">#REF!</definedName>
    <definedName name="차체BODY">#REF!</definedName>
    <definedName name="차체MOV">#N/A</definedName>
    <definedName name="참고1장" localSheetId="6" hidden="1">{#N/A,#N/A,FALSE,"단축1";#N/A,#N/A,FALSE,"단축2";#N/A,#N/A,FALSE,"단축3";#N/A,#N/A,FALSE,"장축";#N/A,#N/A,FALSE,"4WD"}</definedName>
    <definedName name="참고1장" localSheetId="2" hidden="1">{#N/A,#N/A,FALSE,"단축1";#N/A,#N/A,FALSE,"단축2";#N/A,#N/A,FALSE,"단축3";#N/A,#N/A,FALSE,"장축";#N/A,#N/A,FALSE,"4WD"}</definedName>
    <definedName name="참고1장" localSheetId="1" hidden="1">{#N/A,#N/A,FALSE,"단축1";#N/A,#N/A,FALSE,"단축2";#N/A,#N/A,FALSE,"단축3";#N/A,#N/A,FALSE,"장축";#N/A,#N/A,FALSE,"4WD"}</definedName>
    <definedName name="참고1장" hidden="1">{#N/A,#N/A,FALSE,"단축1";#N/A,#N/A,FALSE,"단축2";#N/A,#N/A,FALSE,"단축3";#N/A,#N/A,FALSE,"장축";#N/A,#N/A,FALSE,"4WD"}</definedName>
    <definedName name="참석자명단" localSheetId="6" hidden="1">{#N/A,#N/A,FALSE,"단축1";#N/A,#N/A,FALSE,"단축2";#N/A,#N/A,FALSE,"단축3";#N/A,#N/A,FALSE,"장축";#N/A,#N/A,FALSE,"4WD"}</definedName>
    <definedName name="참석자명단" localSheetId="2" hidden="1">{#N/A,#N/A,FALSE,"단축1";#N/A,#N/A,FALSE,"단축2";#N/A,#N/A,FALSE,"단축3";#N/A,#N/A,FALSE,"장축";#N/A,#N/A,FALSE,"4WD"}</definedName>
    <definedName name="참석자명단" localSheetId="1" hidden="1">{#N/A,#N/A,FALSE,"단축1";#N/A,#N/A,FALSE,"단축2";#N/A,#N/A,FALSE,"단축3";#N/A,#N/A,FALSE,"장축";#N/A,#N/A,FALSE,"4WD"}</definedName>
    <definedName name="참석자명단" hidden="1">{#N/A,#N/A,FALSE,"단축1";#N/A,#N/A,FALSE,"단축2";#N/A,#N/A,FALSE,"단축3";#N/A,#N/A,FALSE,"장축";#N/A,#N/A,FALSE,"4WD"}</definedName>
    <definedName name="참석자현황2차">#N/A</definedName>
    <definedName name="창동목표누계" localSheetId="1">#REF!</definedName>
    <definedName name="창동목표누계">#REF!</definedName>
    <definedName name="창동실적누계" localSheetId="1">#REF!</definedName>
    <definedName name="창동실적누계">#REF!</definedName>
    <definedName name="철구사업본부" localSheetId="0">#REF!</definedName>
    <definedName name="철구사업본부" localSheetId="5">#REF!</definedName>
    <definedName name="철구사업본부" localSheetId="2">#REF!</definedName>
    <definedName name="철구사업본부" localSheetId="1">#REF!</definedName>
    <definedName name="철구사업본부">#REF!</definedName>
    <definedName name="첨" localSheetId="6" hidden="1">{#N/A,#N/A,FALSE,"단축1";#N/A,#N/A,FALSE,"단축2";#N/A,#N/A,FALSE,"단축3";#N/A,#N/A,FALSE,"장축";#N/A,#N/A,FALSE,"4WD"}</definedName>
    <definedName name="첨" localSheetId="0" hidden="1">{#N/A,#N/A,FALSE,"단축1";#N/A,#N/A,FALSE,"단축2";#N/A,#N/A,FALSE,"단축3";#N/A,#N/A,FALSE,"장축";#N/A,#N/A,FALSE,"4WD"}</definedName>
    <definedName name="첨" localSheetId="5" hidden="1">{#N/A,#N/A,FALSE,"단축1";#N/A,#N/A,FALSE,"단축2";#N/A,#N/A,FALSE,"단축3";#N/A,#N/A,FALSE,"장축";#N/A,#N/A,FALSE,"4WD"}</definedName>
    <definedName name="첨" localSheetId="2" hidden="1">{#N/A,#N/A,FALSE,"단축1";#N/A,#N/A,FALSE,"단축2";#N/A,#N/A,FALSE,"단축3";#N/A,#N/A,FALSE,"장축";#N/A,#N/A,FALSE,"4WD"}</definedName>
    <definedName name="첨" localSheetId="1" hidden="1">{#N/A,#N/A,FALSE,"단축1";#N/A,#N/A,FALSE,"단축2";#N/A,#N/A,FALSE,"단축3";#N/A,#N/A,FALSE,"장축";#N/A,#N/A,FALSE,"4WD"}</definedName>
    <definedName name="첨" localSheetId="3" hidden="1">{#N/A,#N/A,FALSE,"단축1";#N/A,#N/A,FALSE,"단축2";#N/A,#N/A,FALSE,"단축3";#N/A,#N/A,FALSE,"장축";#N/A,#N/A,FALSE,"4WD"}</definedName>
    <definedName name="첨" localSheetId="4" hidden="1">{#N/A,#N/A,FALSE,"단축1";#N/A,#N/A,FALSE,"단축2";#N/A,#N/A,FALSE,"단축3";#N/A,#N/A,FALSE,"장축";#N/A,#N/A,FALSE,"4WD"}</definedName>
    <definedName name="첨" hidden="1">{#N/A,#N/A,FALSE,"단축1";#N/A,#N/A,FALSE,"단축2";#N/A,#N/A,FALSE,"단축3";#N/A,#N/A,FALSE,"장축";#N/A,#N/A,FALSE,"4WD"}</definedName>
    <definedName name="첨부" hidden="1">#REF!</definedName>
    <definedName name="첨부1">#N/A</definedName>
    <definedName name="첨부101" localSheetId="6" hidden="1">{#N/A,#N/A,FALSE,"단축1";#N/A,#N/A,FALSE,"단축2";#N/A,#N/A,FALSE,"단축3";#N/A,#N/A,FALSE,"장축";#N/A,#N/A,FALSE,"4WD"}</definedName>
    <definedName name="첨부101" localSheetId="2" hidden="1">{#N/A,#N/A,FALSE,"단축1";#N/A,#N/A,FALSE,"단축2";#N/A,#N/A,FALSE,"단축3";#N/A,#N/A,FALSE,"장축";#N/A,#N/A,FALSE,"4WD"}</definedName>
    <definedName name="첨부101" localSheetId="1" hidden="1">{#N/A,#N/A,FALSE,"단축1";#N/A,#N/A,FALSE,"단축2";#N/A,#N/A,FALSE,"단축3";#N/A,#N/A,FALSE,"장축";#N/A,#N/A,FALSE,"4WD"}</definedName>
    <definedName name="첨부101" hidden="1">{#N/A,#N/A,FALSE,"단축1";#N/A,#N/A,FALSE,"단축2";#N/A,#N/A,FALSE,"단축3";#N/A,#N/A,FALSE,"장축";#N/A,#N/A,FALSE,"4WD"}</definedName>
    <definedName name="체계화2">#N/A</definedName>
    <definedName name="총무3" localSheetId="6" hidden="1">{#N/A,#N/A,FALSE,"단축1";#N/A,#N/A,FALSE,"단축2";#N/A,#N/A,FALSE,"단축3";#N/A,#N/A,FALSE,"장축";#N/A,#N/A,FALSE,"4WD"}</definedName>
    <definedName name="총무3" localSheetId="2" hidden="1">{#N/A,#N/A,FALSE,"단축1";#N/A,#N/A,FALSE,"단축2";#N/A,#N/A,FALSE,"단축3";#N/A,#N/A,FALSE,"장축";#N/A,#N/A,FALSE,"4WD"}</definedName>
    <definedName name="총무3" localSheetId="1" hidden="1">{#N/A,#N/A,FALSE,"단축1";#N/A,#N/A,FALSE,"단축2";#N/A,#N/A,FALSE,"단축3";#N/A,#N/A,FALSE,"장축";#N/A,#N/A,FALSE,"4WD"}</definedName>
    <definedName name="총무3" hidden="1">{#N/A,#N/A,FALSE,"단축1";#N/A,#N/A,FALSE,"단축2";#N/A,#N/A,FALSE,"단축3";#N/A,#N/A,FALSE,"장축";#N/A,#N/A,FALSE,"4WD"}</definedName>
    <definedName name="총원가">#REF!</definedName>
    <definedName name="최종" localSheetId="6" hidden="1">{"'Sheet1'!$A$211:$M$235"}</definedName>
    <definedName name="최종" localSheetId="2" hidden="1">{"'Sheet1'!$A$211:$M$235"}</definedName>
    <definedName name="최종" localSheetId="1" hidden="1">{"'Sheet1'!$A$211:$M$235"}</definedName>
    <definedName name="최종" hidden="1">{"'Sheet1'!$A$211:$M$235"}</definedName>
    <definedName name="추가" localSheetId="6" hidden="1">{#N/A,#N/A,FALSE,"인원";#N/A,#N/A,FALSE,"비용2";#N/A,#N/A,FALSE,"비용1";#N/A,#N/A,FALSE,"비용";#N/A,#N/A,FALSE,"보증2";#N/A,#N/A,FALSE,"보증1";#N/A,#N/A,FALSE,"보증";#N/A,#N/A,FALSE,"손익1";#N/A,#N/A,FALSE,"손익";#N/A,#N/A,FALSE,"부서별매출";#N/A,#N/A,FALSE,"매출"}</definedName>
    <definedName name="추가" localSheetId="5" hidden="1">{#N/A,#N/A,FALSE,"인원";#N/A,#N/A,FALSE,"비용2";#N/A,#N/A,FALSE,"비용1";#N/A,#N/A,FALSE,"비용";#N/A,#N/A,FALSE,"보증2";#N/A,#N/A,FALSE,"보증1";#N/A,#N/A,FALSE,"보증";#N/A,#N/A,FALSE,"손익1";#N/A,#N/A,FALSE,"손익";#N/A,#N/A,FALSE,"부서별매출";#N/A,#N/A,FALSE,"매출"}</definedName>
    <definedName name="추가" localSheetId="2" hidden="1">{#N/A,#N/A,FALSE,"인원";#N/A,#N/A,FALSE,"비용2";#N/A,#N/A,FALSE,"비용1";#N/A,#N/A,FALSE,"비용";#N/A,#N/A,FALSE,"보증2";#N/A,#N/A,FALSE,"보증1";#N/A,#N/A,FALSE,"보증";#N/A,#N/A,FALSE,"손익1";#N/A,#N/A,FALSE,"손익";#N/A,#N/A,FALSE,"부서별매출";#N/A,#N/A,FALSE,"매출"}</definedName>
    <definedName name="추가" localSheetId="1" hidden="1">{#N/A,#N/A,FALSE,"인원";#N/A,#N/A,FALSE,"비용2";#N/A,#N/A,FALSE,"비용1";#N/A,#N/A,FALSE,"비용";#N/A,#N/A,FALSE,"보증2";#N/A,#N/A,FALSE,"보증1";#N/A,#N/A,FALSE,"보증";#N/A,#N/A,FALSE,"손익1";#N/A,#N/A,FALSE,"손익";#N/A,#N/A,FALSE,"부서별매출";#N/A,#N/A,FALSE,"매출"}</definedName>
    <definedName name="추가" localSheetId="3" hidden="1">{#N/A,#N/A,FALSE,"인원";#N/A,#N/A,FALSE,"비용2";#N/A,#N/A,FALSE,"비용1";#N/A,#N/A,FALSE,"비용";#N/A,#N/A,FALSE,"보증2";#N/A,#N/A,FALSE,"보증1";#N/A,#N/A,FALSE,"보증";#N/A,#N/A,FALSE,"손익1";#N/A,#N/A,FALSE,"손익";#N/A,#N/A,FALSE,"부서별매출";#N/A,#N/A,FALSE,"매출"}</definedName>
    <definedName name="추가" localSheetId="4" hidden="1">{#N/A,#N/A,FALSE,"인원";#N/A,#N/A,FALSE,"비용2";#N/A,#N/A,FALSE,"비용1";#N/A,#N/A,FALSE,"비용";#N/A,#N/A,FALSE,"보증2";#N/A,#N/A,FALSE,"보증1";#N/A,#N/A,FALSE,"보증";#N/A,#N/A,FALSE,"손익1";#N/A,#N/A,FALSE,"손익";#N/A,#N/A,FALSE,"부서별매출";#N/A,#N/A,FALSE,"매출"}</definedName>
    <definedName name="추가" hidden="1">{#N/A,#N/A,FALSE,"인원";#N/A,#N/A,FALSE,"비용2";#N/A,#N/A,FALSE,"비용1";#N/A,#N/A,FALSE,"비용";#N/A,#N/A,FALSE,"보증2";#N/A,#N/A,FALSE,"보증1";#N/A,#N/A,FALSE,"보증";#N/A,#N/A,FALSE,"손익1";#N/A,#N/A,FALSE,"손익";#N/A,#N/A,FALSE,"부서별매출";#N/A,#N/A,FALSE,"매출"}</definedName>
    <definedName name="추가1" localSheetId="6" hidden="1">{#N/A,#N/A,FALSE,"인원";#N/A,#N/A,FALSE,"비용2";#N/A,#N/A,FALSE,"비용1";#N/A,#N/A,FALSE,"비용";#N/A,#N/A,FALSE,"보증2";#N/A,#N/A,FALSE,"보증1";#N/A,#N/A,FALSE,"보증";#N/A,#N/A,FALSE,"손익1";#N/A,#N/A,FALSE,"손익";#N/A,#N/A,FALSE,"부서별매출";#N/A,#N/A,FALSE,"매출"}</definedName>
    <definedName name="추가1" localSheetId="5" hidden="1">{#N/A,#N/A,FALSE,"인원";#N/A,#N/A,FALSE,"비용2";#N/A,#N/A,FALSE,"비용1";#N/A,#N/A,FALSE,"비용";#N/A,#N/A,FALSE,"보증2";#N/A,#N/A,FALSE,"보증1";#N/A,#N/A,FALSE,"보증";#N/A,#N/A,FALSE,"손익1";#N/A,#N/A,FALSE,"손익";#N/A,#N/A,FALSE,"부서별매출";#N/A,#N/A,FALSE,"매출"}</definedName>
    <definedName name="추가1" localSheetId="2" hidden="1">{#N/A,#N/A,FALSE,"인원";#N/A,#N/A,FALSE,"비용2";#N/A,#N/A,FALSE,"비용1";#N/A,#N/A,FALSE,"비용";#N/A,#N/A,FALSE,"보증2";#N/A,#N/A,FALSE,"보증1";#N/A,#N/A,FALSE,"보증";#N/A,#N/A,FALSE,"손익1";#N/A,#N/A,FALSE,"손익";#N/A,#N/A,FALSE,"부서별매출";#N/A,#N/A,FALSE,"매출"}</definedName>
    <definedName name="추가1" localSheetId="1" hidden="1">{#N/A,#N/A,FALSE,"인원";#N/A,#N/A,FALSE,"비용2";#N/A,#N/A,FALSE,"비용1";#N/A,#N/A,FALSE,"비용";#N/A,#N/A,FALSE,"보증2";#N/A,#N/A,FALSE,"보증1";#N/A,#N/A,FALSE,"보증";#N/A,#N/A,FALSE,"손익1";#N/A,#N/A,FALSE,"손익";#N/A,#N/A,FALSE,"부서별매출";#N/A,#N/A,FALSE,"매출"}</definedName>
    <definedName name="추가1" localSheetId="3" hidden="1">{#N/A,#N/A,FALSE,"인원";#N/A,#N/A,FALSE,"비용2";#N/A,#N/A,FALSE,"비용1";#N/A,#N/A,FALSE,"비용";#N/A,#N/A,FALSE,"보증2";#N/A,#N/A,FALSE,"보증1";#N/A,#N/A,FALSE,"보증";#N/A,#N/A,FALSE,"손익1";#N/A,#N/A,FALSE,"손익";#N/A,#N/A,FALSE,"부서별매출";#N/A,#N/A,FALSE,"매출"}</definedName>
    <definedName name="추가1" localSheetId="4"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6" hidden="1">{#N/A,#N/A,FALSE,"인원";#N/A,#N/A,FALSE,"비용2";#N/A,#N/A,FALSE,"비용1";#N/A,#N/A,FALSE,"비용";#N/A,#N/A,FALSE,"보증2";#N/A,#N/A,FALSE,"보증1";#N/A,#N/A,FALSE,"보증";#N/A,#N/A,FALSE,"손익1";#N/A,#N/A,FALSE,"손익";#N/A,#N/A,FALSE,"부서별매출";#N/A,#N/A,FALSE,"매출"}</definedName>
    <definedName name="추가2" localSheetId="5" hidden="1">{#N/A,#N/A,FALSE,"인원";#N/A,#N/A,FALSE,"비용2";#N/A,#N/A,FALSE,"비용1";#N/A,#N/A,FALSE,"비용";#N/A,#N/A,FALSE,"보증2";#N/A,#N/A,FALSE,"보증1";#N/A,#N/A,FALSE,"보증";#N/A,#N/A,FALSE,"손익1";#N/A,#N/A,FALSE,"손익";#N/A,#N/A,FALSE,"부서별매출";#N/A,#N/A,FALSE,"매출"}</definedName>
    <definedName name="추가2" localSheetId="2" hidden="1">{#N/A,#N/A,FALSE,"인원";#N/A,#N/A,FALSE,"비용2";#N/A,#N/A,FALSE,"비용1";#N/A,#N/A,FALSE,"비용";#N/A,#N/A,FALSE,"보증2";#N/A,#N/A,FALSE,"보증1";#N/A,#N/A,FALSE,"보증";#N/A,#N/A,FALSE,"손익1";#N/A,#N/A,FALSE,"손익";#N/A,#N/A,FALSE,"부서별매출";#N/A,#N/A,FALSE,"매출"}</definedName>
    <definedName name="추가2" localSheetId="1" hidden="1">{#N/A,#N/A,FALSE,"인원";#N/A,#N/A,FALSE,"비용2";#N/A,#N/A,FALSE,"비용1";#N/A,#N/A,FALSE,"비용";#N/A,#N/A,FALSE,"보증2";#N/A,#N/A,FALSE,"보증1";#N/A,#N/A,FALSE,"보증";#N/A,#N/A,FALSE,"손익1";#N/A,#N/A,FALSE,"손익";#N/A,#N/A,FALSE,"부서별매출";#N/A,#N/A,FALSE,"매출"}</definedName>
    <definedName name="추가2" localSheetId="3" hidden="1">{#N/A,#N/A,FALSE,"인원";#N/A,#N/A,FALSE,"비용2";#N/A,#N/A,FALSE,"비용1";#N/A,#N/A,FALSE,"비용";#N/A,#N/A,FALSE,"보증2";#N/A,#N/A,FALSE,"보증1";#N/A,#N/A,FALSE,"보증";#N/A,#N/A,FALSE,"손익1";#N/A,#N/A,FALSE,"손익";#N/A,#N/A,FALSE,"부서별매출";#N/A,#N/A,FALSE,"매출"}</definedName>
    <definedName name="추가2" localSheetId="4"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6" hidden="1">{#N/A,#N/A,FALSE,"인원";#N/A,#N/A,FALSE,"비용2";#N/A,#N/A,FALSE,"비용1";#N/A,#N/A,FALSE,"비용";#N/A,#N/A,FALSE,"보증2";#N/A,#N/A,FALSE,"보증1";#N/A,#N/A,FALSE,"보증";#N/A,#N/A,FALSE,"손익1";#N/A,#N/A,FALSE,"손익";#N/A,#N/A,FALSE,"부서별매출";#N/A,#N/A,FALSE,"매출"}</definedName>
    <definedName name="추가3" localSheetId="5" hidden="1">{#N/A,#N/A,FALSE,"인원";#N/A,#N/A,FALSE,"비용2";#N/A,#N/A,FALSE,"비용1";#N/A,#N/A,FALSE,"비용";#N/A,#N/A,FALSE,"보증2";#N/A,#N/A,FALSE,"보증1";#N/A,#N/A,FALSE,"보증";#N/A,#N/A,FALSE,"손익1";#N/A,#N/A,FALSE,"손익";#N/A,#N/A,FALSE,"부서별매출";#N/A,#N/A,FALSE,"매출"}</definedName>
    <definedName name="추가3" localSheetId="2" hidden="1">{#N/A,#N/A,FALSE,"인원";#N/A,#N/A,FALSE,"비용2";#N/A,#N/A,FALSE,"비용1";#N/A,#N/A,FALSE,"비용";#N/A,#N/A,FALSE,"보증2";#N/A,#N/A,FALSE,"보증1";#N/A,#N/A,FALSE,"보증";#N/A,#N/A,FALSE,"손익1";#N/A,#N/A,FALSE,"손익";#N/A,#N/A,FALSE,"부서별매출";#N/A,#N/A,FALSE,"매출"}</definedName>
    <definedName name="추가3" localSheetId="1" hidden="1">{#N/A,#N/A,FALSE,"인원";#N/A,#N/A,FALSE,"비용2";#N/A,#N/A,FALSE,"비용1";#N/A,#N/A,FALSE,"비용";#N/A,#N/A,FALSE,"보증2";#N/A,#N/A,FALSE,"보증1";#N/A,#N/A,FALSE,"보증";#N/A,#N/A,FALSE,"손익1";#N/A,#N/A,FALSE,"손익";#N/A,#N/A,FALSE,"부서별매출";#N/A,#N/A,FALSE,"매출"}</definedName>
    <definedName name="추가3" localSheetId="3" hidden="1">{#N/A,#N/A,FALSE,"인원";#N/A,#N/A,FALSE,"비용2";#N/A,#N/A,FALSE,"비용1";#N/A,#N/A,FALSE,"비용";#N/A,#N/A,FALSE,"보증2";#N/A,#N/A,FALSE,"보증1";#N/A,#N/A,FALSE,"보증";#N/A,#N/A,FALSE,"손익1";#N/A,#N/A,FALSE,"손익";#N/A,#N/A,FALSE,"부서별매출";#N/A,#N/A,FALSE,"매출"}</definedName>
    <definedName name="추가3" localSheetId="4"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localSheetId="6" hidden="1">{#N/A,#N/A,FALSE,"단축1";#N/A,#N/A,FALSE,"단축2";#N/A,#N/A,FALSE,"단축3";#N/A,#N/A,FALSE,"장축";#N/A,#N/A,FALSE,"4WD"}</definedName>
    <definedName name="추진과제" localSheetId="2" hidden="1">{#N/A,#N/A,FALSE,"단축1";#N/A,#N/A,FALSE,"단축2";#N/A,#N/A,FALSE,"단축3";#N/A,#N/A,FALSE,"장축";#N/A,#N/A,FALSE,"4WD"}</definedName>
    <definedName name="추진과제" localSheetId="1" hidden="1">{#N/A,#N/A,FALSE,"단축1";#N/A,#N/A,FALSE,"단축2";#N/A,#N/A,FALSE,"단축3";#N/A,#N/A,FALSE,"장축";#N/A,#N/A,FALSE,"4WD"}</definedName>
    <definedName name="추진과제" hidden="1">{#N/A,#N/A,FALSE,"단축1";#N/A,#N/A,FALSE,"단축2";#N/A,#N/A,FALSE,"단축3";#N/A,#N/A,FALSE,"장축";#N/A,#N/A,FALSE,"4WD"}</definedName>
    <definedName name="추진장기" hidden="1">#REF!</definedName>
    <definedName name="ㅋㅋ" localSheetId="6" hidden="1">{#N/A,#N/A,TRUE,"Y생산";#N/A,#N/A,TRUE,"Y판매";#N/A,#N/A,TRUE,"Y총물량";#N/A,#N/A,TRUE,"Y능력";#N/A,#N/A,TRUE,"YKD"}</definedName>
    <definedName name="ㅋㅋ" localSheetId="2" hidden="1">{#N/A,#N/A,TRUE,"Y생산";#N/A,#N/A,TRUE,"Y판매";#N/A,#N/A,TRUE,"Y총물량";#N/A,#N/A,TRUE,"Y능력";#N/A,#N/A,TRUE,"YKD"}</definedName>
    <definedName name="ㅋㅋ" localSheetId="1" hidden="1">{#N/A,#N/A,TRUE,"Y생산";#N/A,#N/A,TRUE,"Y판매";#N/A,#N/A,TRUE,"Y총물량";#N/A,#N/A,TRUE,"Y능력";#N/A,#N/A,TRUE,"YKD"}</definedName>
    <definedName name="ㅋㅋ" hidden="1">{#N/A,#N/A,TRUE,"Y생산";#N/A,#N/A,TRUE,"Y판매";#N/A,#N/A,TRUE,"Y총물량";#N/A,#N/A,TRUE,"Y능력";#N/A,#N/A,TRUE,"YKD"}</definedName>
    <definedName name="카니발연료누유" localSheetId="6" hidden="1">#REF!</definedName>
    <definedName name="카니발연료누유" localSheetId="5" hidden="1">#REF!</definedName>
    <definedName name="카니발연료누유" localSheetId="2" hidden="1">#REF!</definedName>
    <definedName name="카니발연료누유" localSheetId="1" hidden="1">#REF!</definedName>
    <definedName name="카니발연료누유" localSheetId="3" hidden="1">#REF!</definedName>
    <definedName name="카니발연료누유" localSheetId="4" hidden="1">#REF!</definedName>
    <definedName name="카니발연료누유" hidden="1">#REF!</definedName>
    <definedName name="카메라" localSheetId="6" hidden="1">{#N/A,#N/A,FALSE,"단축1";#N/A,#N/A,FALSE,"단축2";#N/A,#N/A,FALSE,"단축3";#N/A,#N/A,FALSE,"장축";#N/A,#N/A,FALSE,"4WD"}</definedName>
    <definedName name="카메라" localSheetId="2" hidden="1">{#N/A,#N/A,FALSE,"단축1";#N/A,#N/A,FALSE,"단축2";#N/A,#N/A,FALSE,"단축3";#N/A,#N/A,FALSE,"장축";#N/A,#N/A,FALSE,"4WD"}</definedName>
    <definedName name="카메라" localSheetId="1" hidden="1">{#N/A,#N/A,FALSE,"단축1";#N/A,#N/A,FALSE,"단축2";#N/A,#N/A,FALSE,"단축3";#N/A,#N/A,FALSE,"장축";#N/A,#N/A,FALSE,"4WD"}</definedName>
    <definedName name="카메라" hidden="1">{#N/A,#N/A,FALSE,"단축1";#N/A,#N/A,FALSE,"단축2";#N/A,#N/A,FALSE,"단축3";#N/A,#N/A,FALSE,"장축";#N/A,#N/A,FALSE,"4WD"}</definedName>
    <definedName name="코">#N/A</definedName>
    <definedName name="클레임현황" localSheetId="2">#REF!</definedName>
    <definedName name="클레임현황" localSheetId="1">#REF!</definedName>
    <definedName name="클레임현황">#REF!</definedName>
    <definedName name="ㅌㅊ" localSheetId="6" hidden="1">{#N/A,#N/A,FALSE,"단축1";#N/A,#N/A,FALSE,"단축2";#N/A,#N/A,FALSE,"단축3";#N/A,#N/A,FALSE,"장축";#N/A,#N/A,FALSE,"4WD"}</definedName>
    <definedName name="ㅌㅊ" localSheetId="0" hidden="1">{#N/A,#N/A,FALSE,"단축1";#N/A,#N/A,FALSE,"단축2";#N/A,#N/A,FALSE,"단축3";#N/A,#N/A,FALSE,"장축";#N/A,#N/A,FALSE,"4WD"}</definedName>
    <definedName name="ㅌㅊ" localSheetId="5" hidden="1">{#N/A,#N/A,FALSE,"단축1";#N/A,#N/A,FALSE,"단축2";#N/A,#N/A,FALSE,"단축3";#N/A,#N/A,FALSE,"장축";#N/A,#N/A,FALSE,"4WD"}</definedName>
    <definedName name="ㅌㅊ" localSheetId="2" hidden="1">{#N/A,#N/A,FALSE,"단축1";#N/A,#N/A,FALSE,"단축2";#N/A,#N/A,FALSE,"단축3";#N/A,#N/A,FALSE,"장축";#N/A,#N/A,FALSE,"4WD"}</definedName>
    <definedName name="ㅌㅊ" localSheetId="1" hidden="1">{#N/A,#N/A,FALSE,"단축1";#N/A,#N/A,FALSE,"단축2";#N/A,#N/A,FALSE,"단축3";#N/A,#N/A,FALSE,"장축";#N/A,#N/A,FALSE,"4WD"}</definedName>
    <definedName name="ㅌㅊ" localSheetId="3" hidden="1">{#N/A,#N/A,FALSE,"단축1";#N/A,#N/A,FALSE,"단축2";#N/A,#N/A,FALSE,"단축3";#N/A,#N/A,FALSE,"장축";#N/A,#N/A,FALSE,"4WD"}</definedName>
    <definedName name="ㅌㅊ" localSheetId="4" hidden="1">{#N/A,#N/A,FALSE,"단축1";#N/A,#N/A,FALSE,"단축2";#N/A,#N/A,FALSE,"단축3";#N/A,#N/A,FALSE,"장축";#N/A,#N/A,FALSE,"4WD"}</definedName>
    <definedName name="ㅌㅊ" hidden="1">{#N/A,#N/A,FALSE,"단축1";#N/A,#N/A,FALSE,"단축2";#N/A,#N/A,FALSE,"단축3";#N/A,#N/A,FALSE,"장축";#N/A,#N/A,FALSE,"4WD"}</definedName>
    <definedName name="ㅌㅌ" localSheetId="6" hidden="1">{"'Sheet1'!$A$211:$M$235"}</definedName>
    <definedName name="ㅌㅌ" localSheetId="2" hidden="1">{"'Sheet1'!$A$211:$M$235"}</definedName>
    <definedName name="ㅌㅌ" localSheetId="1" hidden="1">{"'Sheet1'!$A$211:$M$235"}</definedName>
    <definedName name="ㅌㅌ" hidden="1">{"'Sheet1'!$A$211:$M$235"}</definedName>
    <definedName name="템플리트모듈1" localSheetId="6">BlankMacro1</definedName>
    <definedName name="템플리트모듈1" localSheetId="2">BlankMacro1</definedName>
    <definedName name="템플리트모듈1" localSheetId="1">BlankMacro1</definedName>
    <definedName name="템플리트모듈1" localSheetId="3">BlankMacro1</definedName>
    <definedName name="템플리트모듈1">BlankMacro1</definedName>
    <definedName name="템플리트모듈2" localSheetId="6">BlankMacro1</definedName>
    <definedName name="템플리트모듈2" localSheetId="2">BlankMacro1</definedName>
    <definedName name="템플리트모듈2" localSheetId="1">BlankMacro1</definedName>
    <definedName name="템플리트모듈2" localSheetId="3">BlankMacro1</definedName>
    <definedName name="템플리트모듈2">BlankMacro1</definedName>
    <definedName name="템플리트모듈3" localSheetId="6">BlankMacro1</definedName>
    <definedName name="템플리트모듈3" localSheetId="2">BlankMacro1</definedName>
    <definedName name="템플리트모듈3" localSheetId="1">BlankMacro1</definedName>
    <definedName name="템플리트모듈3" localSheetId="3">BlankMacro1</definedName>
    <definedName name="템플리트모듈3">BlankMacro1</definedName>
    <definedName name="템플리트모듈4" localSheetId="6">BlankMacro1</definedName>
    <definedName name="템플리트모듈4" localSheetId="2">BlankMacro1</definedName>
    <definedName name="템플리트모듈4" localSheetId="1">BlankMacro1</definedName>
    <definedName name="템플리트모듈4" localSheetId="3">BlankMacro1</definedName>
    <definedName name="템플리트모듈4">BlankMacro1</definedName>
    <definedName name="템플리트모듈5" localSheetId="6">BlankMacro1</definedName>
    <definedName name="템플리트모듈5" localSheetId="2">BlankMacro1</definedName>
    <definedName name="템플리트모듈5" localSheetId="1">BlankMacro1</definedName>
    <definedName name="템플리트모듈5" localSheetId="3">BlankMacro1</definedName>
    <definedName name="템플리트모듈5">BlankMacro1</definedName>
    <definedName name="템플리트모듈6" localSheetId="6">BlankMacro1</definedName>
    <definedName name="템플리트모듈6" localSheetId="2">BlankMacro1</definedName>
    <definedName name="템플리트모듈6" localSheetId="1">BlankMacro1</definedName>
    <definedName name="템플리트모듈6" localSheetId="3">BlankMacro1</definedName>
    <definedName name="템플리트모듈6">BlankMacro1</definedName>
    <definedName name="투자" hidden="1">#REF!</definedName>
    <definedName name="투자비">#N/A</definedName>
    <definedName name="투자비000" localSheetId="6" hidden="1">{#N/A,#N/A,FALSE,"단축1";#N/A,#N/A,FALSE,"단축2";#N/A,#N/A,FALSE,"단축3";#N/A,#N/A,FALSE,"장축";#N/A,#N/A,FALSE,"4WD"}</definedName>
    <definedName name="투자비000" localSheetId="2" hidden="1">{#N/A,#N/A,FALSE,"단축1";#N/A,#N/A,FALSE,"단축2";#N/A,#N/A,FALSE,"단축3";#N/A,#N/A,FALSE,"장축";#N/A,#N/A,FALSE,"4WD"}</definedName>
    <definedName name="투자비000" localSheetId="1" hidden="1">{#N/A,#N/A,FALSE,"단축1";#N/A,#N/A,FALSE,"단축2";#N/A,#N/A,FALSE,"단축3";#N/A,#N/A,FALSE,"장축";#N/A,#N/A,FALSE,"4WD"}</definedName>
    <definedName name="투자비000" hidden="1">{#N/A,#N/A,FALSE,"단축1";#N/A,#N/A,FALSE,"단축2";#N/A,#N/A,FALSE,"단축3";#N/A,#N/A,FALSE,"장축";#N/A,#N/A,FALSE,"4WD"}</definedName>
    <definedName name="투자비복" localSheetId="6" hidden="1">{#N/A,#N/A,FALSE,"단축1";#N/A,#N/A,FALSE,"단축2";#N/A,#N/A,FALSE,"단축3";#N/A,#N/A,FALSE,"장축";#N/A,#N/A,FALSE,"4WD"}</definedName>
    <definedName name="투자비복" localSheetId="2" hidden="1">{#N/A,#N/A,FALSE,"단축1";#N/A,#N/A,FALSE,"단축2";#N/A,#N/A,FALSE,"단축3";#N/A,#N/A,FALSE,"장축";#N/A,#N/A,FALSE,"4WD"}</definedName>
    <definedName name="투자비복" localSheetId="1"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localSheetId="6" hidden="1">{#N/A,#N/A,FALSE,"단축1";#N/A,#N/A,FALSE,"단축2";#N/A,#N/A,FALSE,"단축3";#N/A,#N/A,FALSE,"장축";#N/A,#N/A,FALSE,"4WD"}</definedName>
    <definedName name="ㅍ" localSheetId="2" hidden="1">{#N/A,#N/A,FALSE,"단축1";#N/A,#N/A,FALSE,"단축2";#N/A,#N/A,FALSE,"단축3";#N/A,#N/A,FALSE,"장축";#N/A,#N/A,FALSE,"4WD"}</definedName>
    <definedName name="ㅍ" localSheetId="1" hidden="1">{#N/A,#N/A,FALSE,"단축1";#N/A,#N/A,FALSE,"단축2";#N/A,#N/A,FALSE,"단축3";#N/A,#N/A,FALSE,"장축";#N/A,#N/A,FALSE,"4WD"}</definedName>
    <definedName name="ㅍ" hidden="1">{#N/A,#N/A,FALSE,"단축1";#N/A,#N/A,FALSE,"단축2";#N/A,#N/A,FALSE,"단축3";#N/A,#N/A,FALSE,"장축";#N/A,#N/A,FALSE,"4WD"}</definedName>
    <definedName name="ㅍㅍ" localSheetId="6" hidden="1">{#N/A,#N/A,FALSE,"단축1";#N/A,#N/A,FALSE,"단축2";#N/A,#N/A,FALSE,"단축3";#N/A,#N/A,FALSE,"장축";#N/A,#N/A,FALSE,"4WD"}</definedName>
    <definedName name="ㅍㅍ" localSheetId="2" hidden="1">{#N/A,#N/A,FALSE,"단축1";#N/A,#N/A,FALSE,"단축2";#N/A,#N/A,FALSE,"단축3";#N/A,#N/A,FALSE,"장축";#N/A,#N/A,FALSE,"4WD"}</definedName>
    <definedName name="ㅍㅍ" localSheetId="1" hidden="1">{#N/A,#N/A,FALSE,"단축1";#N/A,#N/A,FALSE,"단축2";#N/A,#N/A,FALSE,"단축3";#N/A,#N/A,FALSE,"장축";#N/A,#N/A,FALSE,"4WD"}</definedName>
    <definedName name="ㅍㅍ" hidden="1">{#N/A,#N/A,FALSE,"단축1";#N/A,#N/A,FALSE,"단축2";#N/A,#N/A,FALSE,"단축3";#N/A,#N/A,FALSE,"장축";#N/A,#N/A,FALSE,"4WD"}</definedName>
    <definedName name="판매" localSheetId="6" hidden="1">{#N/A,#N/A,FALSE,"인원";#N/A,#N/A,FALSE,"비용2";#N/A,#N/A,FALSE,"비용1";#N/A,#N/A,FALSE,"비용";#N/A,#N/A,FALSE,"보증2";#N/A,#N/A,FALSE,"보증1";#N/A,#N/A,FALSE,"보증";#N/A,#N/A,FALSE,"손익1";#N/A,#N/A,FALSE,"손익";#N/A,#N/A,FALSE,"부서별매출";#N/A,#N/A,FALSE,"매출"}</definedName>
    <definedName name="판매" localSheetId="5" hidden="1">{#N/A,#N/A,FALSE,"인원";#N/A,#N/A,FALSE,"비용2";#N/A,#N/A,FALSE,"비용1";#N/A,#N/A,FALSE,"비용";#N/A,#N/A,FALSE,"보증2";#N/A,#N/A,FALSE,"보증1";#N/A,#N/A,FALSE,"보증";#N/A,#N/A,FALSE,"손익1";#N/A,#N/A,FALSE,"손익";#N/A,#N/A,FALSE,"부서별매출";#N/A,#N/A,FALSE,"매출"}</definedName>
    <definedName name="판매" localSheetId="2" hidden="1">{#N/A,#N/A,FALSE,"인원";#N/A,#N/A,FALSE,"비용2";#N/A,#N/A,FALSE,"비용1";#N/A,#N/A,FALSE,"비용";#N/A,#N/A,FALSE,"보증2";#N/A,#N/A,FALSE,"보증1";#N/A,#N/A,FALSE,"보증";#N/A,#N/A,FALSE,"손익1";#N/A,#N/A,FALSE,"손익";#N/A,#N/A,FALSE,"부서별매출";#N/A,#N/A,FALSE,"매출"}</definedName>
    <definedName name="판매" localSheetId="1" hidden="1">{#N/A,#N/A,FALSE,"인원";#N/A,#N/A,FALSE,"비용2";#N/A,#N/A,FALSE,"비용1";#N/A,#N/A,FALSE,"비용";#N/A,#N/A,FALSE,"보증2";#N/A,#N/A,FALSE,"보증1";#N/A,#N/A,FALSE,"보증";#N/A,#N/A,FALSE,"손익1";#N/A,#N/A,FALSE,"손익";#N/A,#N/A,FALSE,"부서별매출";#N/A,#N/A,FALSE,"매출"}</definedName>
    <definedName name="판매" localSheetId="3" hidden="1">{#N/A,#N/A,FALSE,"인원";#N/A,#N/A,FALSE,"비용2";#N/A,#N/A,FALSE,"비용1";#N/A,#N/A,FALSE,"비용";#N/A,#N/A,FALSE,"보증2";#N/A,#N/A,FALSE,"보증1";#N/A,#N/A,FALSE,"보증";#N/A,#N/A,FALSE,"손익1";#N/A,#N/A,FALSE,"손익";#N/A,#N/A,FALSE,"부서별매출";#N/A,#N/A,FALSE,"매출"}</definedName>
    <definedName name="판매" localSheetId="4" hidden="1">{#N/A,#N/A,FALSE,"인원";#N/A,#N/A,FALSE,"비용2";#N/A,#N/A,FALSE,"비용1";#N/A,#N/A,FALSE,"비용";#N/A,#N/A,FALSE,"보증2";#N/A,#N/A,FALSE,"보증1";#N/A,#N/A,FALSE,"보증";#N/A,#N/A,FALSE,"손익1";#N/A,#N/A,FALSE,"손익";#N/A,#N/A,FALSE,"부서별매출";#N/A,#N/A,FALSE,"매출"}</definedName>
    <definedName name="판매" hidden="1">{#N/A,#N/A,FALSE,"인원";#N/A,#N/A,FALSE,"비용2";#N/A,#N/A,FALSE,"비용1";#N/A,#N/A,FALSE,"비용";#N/A,#N/A,FALSE,"보증2";#N/A,#N/A,FALSE,"보증1";#N/A,#N/A,FALSE,"보증";#N/A,#N/A,FALSE,"손익1";#N/A,#N/A,FALSE,"손익";#N/A,#N/A,FALSE,"부서별매출";#N/A,#N/A,FALSE,"매출"}</definedName>
    <definedName name="판매목표2" localSheetId="6" hidden="1">{#N/A,#N/A,FALSE,"단축1";#N/A,#N/A,FALSE,"단축2";#N/A,#N/A,FALSE,"단축3";#N/A,#N/A,FALSE,"장축";#N/A,#N/A,FALSE,"4WD"}</definedName>
    <definedName name="판매목표2" localSheetId="2" hidden="1">{#N/A,#N/A,FALSE,"단축1";#N/A,#N/A,FALSE,"단축2";#N/A,#N/A,FALSE,"단축3";#N/A,#N/A,FALSE,"장축";#N/A,#N/A,FALSE,"4WD"}</definedName>
    <definedName name="판매목표2" localSheetId="1" hidden="1">{#N/A,#N/A,FALSE,"단축1";#N/A,#N/A,FALSE,"단축2";#N/A,#N/A,FALSE,"단축3";#N/A,#N/A,FALSE,"장축";#N/A,#N/A,FALSE,"4WD"}</definedName>
    <definedName name="판매목표2" hidden="1">{#N/A,#N/A,FALSE,"단축1";#N/A,#N/A,FALSE,"단축2";#N/A,#N/A,FALSE,"단축3";#N/A,#N/A,FALSE,"장축";#N/A,#N/A,FALSE,"4WD"}</definedName>
    <definedName name="판매보증" localSheetId="6" hidden="1">{#N/A,#N/A,FALSE,"인원";#N/A,#N/A,FALSE,"비용2";#N/A,#N/A,FALSE,"비용1";#N/A,#N/A,FALSE,"비용";#N/A,#N/A,FALSE,"보증2";#N/A,#N/A,FALSE,"보증1";#N/A,#N/A,FALSE,"보증";#N/A,#N/A,FALSE,"손익1";#N/A,#N/A,FALSE,"손익";#N/A,#N/A,FALSE,"부서별매출";#N/A,#N/A,FALSE,"매출"}</definedName>
    <definedName name="판매보증" localSheetId="5" hidden="1">{#N/A,#N/A,FALSE,"인원";#N/A,#N/A,FALSE,"비용2";#N/A,#N/A,FALSE,"비용1";#N/A,#N/A,FALSE,"비용";#N/A,#N/A,FALSE,"보증2";#N/A,#N/A,FALSE,"보증1";#N/A,#N/A,FALSE,"보증";#N/A,#N/A,FALSE,"손익1";#N/A,#N/A,FALSE,"손익";#N/A,#N/A,FALSE,"부서별매출";#N/A,#N/A,FALSE,"매출"}</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localSheetId="1" hidden="1">{#N/A,#N/A,FALSE,"인원";#N/A,#N/A,FALSE,"비용2";#N/A,#N/A,FALSE,"비용1";#N/A,#N/A,FALSE,"비용";#N/A,#N/A,FALSE,"보증2";#N/A,#N/A,FALSE,"보증1";#N/A,#N/A,FALSE,"보증";#N/A,#N/A,FALSE,"손익1";#N/A,#N/A,FALSE,"손익";#N/A,#N/A,FALSE,"부서별매출";#N/A,#N/A,FALSE,"매출"}</definedName>
    <definedName name="판매보증" localSheetId="3" hidden="1">{#N/A,#N/A,FALSE,"인원";#N/A,#N/A,FALSE,"비용2";#N/A,#N/A,FALSE,"비용1";#N/A,#N/A,FALSE,"비용";#N/A,#N/A,FALSE,"보증2";#N/A,#N/A,FALSE,"보증1";#N/A,#N/A,FALSE,"보증";#N/A,#N/A,FALSE,"손익1";#N/A,#N/A,FALSE,"손익";#N/A,#N/A,FALSE,"부서별매출";#N/A,#N/A,FALSE,"매출"}</definedName>
    <definedName name="판매보증" localSheetId="4"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패달" localSheetId="6" hidden="1">#REF!</definedName>
    <definedName name="패달" localSheetId="5" hidden="1">#REF!</definedName>
    <definedName name="패달" localSheetId="2" hidden="1">#REF!</definedName>
    <definedName name="패달" localSheetId="1" hidden="1">#REF!</definedName>
    <definedName name="패달" localSheetId="3" hidden="1">#REF!</definedName>
    <definedName name="패달" localSheetId="4" hidden="1">#REF!</definedName>
    <definedName name="패달" hidden="1">#REF!</definedName>
    <definedName name="팩키지2" localSheetId="6" hidden="1">{#N/A,#N/A,FALSE,"단축1";#N/A,#N/A,FALSE,"단축2";#N/A,#N/A,FALSE,"단축3";#N/A,#N/A,FALSE,"장축";#N/A,#N/A,FALSE,"4WD"}</definedName>
    <definedName name="팩키지2" localSheetId="2" hidden="1">{#N/A,#N/A,FALSE,"단축1";#N/A,#N/A,FALSE,"단축2";#N/A,#N/A,FALSE,"단축3";#N/A,#N/A,FALSE,"장축";#N/A,#N/A,FALSE,"4WD"}</definedName>
    <definedName name="팩키지2" localSheetId="1" hidden="1">{#N/A,#N/A,FALSE,"단축1";#N/A,#N/A,FALSE,"단축2";#N/A,#N/A,FALSE,"단축3";#N/A,#N/A,FALSE,"장축";#N/A,#N/A,FALSE,"4WD"}</definedName>
    <definedName name="팩키지2" hidden="1">{#N/A,#N/A,FALSE,"단축1";#N/A,#N/A,FALSE,"단축2";#N/A,#N/A,FALSE,"단축3";#N/A,#N/A,FALSE,"장축";#N/A,#N/A,FALSE,"4WD"}</definedName>
    <definedName name="팩키지3" localSheetId="6" hidden="1">{#N/A,#N/A,FALSE,"단축1";#N/A,#N/A,FALSE,"단축2";#N/A,#N/A,FALSE,"단축3";#N/A,#N/A,FALSE,"장축";#N/A,#N/A,FALSE,"4WD"}</definedName>
    <definedName name="팩키지3" localSheetId="2" hidden="1">{#N/A,#N/A,FALSE,"단축1";#N/A,#N/A,FALSE,"단축2";#N/A,#N/A,FALSE,"단축3";#N/A,#N/A,FALSE,"장축";#N/A,#N/A,FALSE,"4WD"}</definedName>
    <definedName name="팩키지3" localSheetId="1" hidden="1">{#N/A,#N/A,FALSE,"단축1";#N/A,#N/A,FALSE,"단축2";#N/A,#N/A,FALSE,"단축3";#N/A,#N/A,FALSE,"장축";#N/A,#N/A,FALSE,"4WD"}</definedName>
    <definedName name="팩키지3" hidden="1">{#N/A,#N/A,FALSE,"단축1";#N/A,#N/A,FALSE,"단축2";#N/A,#N/A,FALSE,"단축3";#N/A,#N/A,FALSE,"장축";#N/A,#N/A,FALSE,"4WD"}</definedName>
    <definedName name="팩키지5" localSheetId="6" hidden="1">{#N/A,#N/A,FALSE,"단축1";#N/A,#N/A,FALSE,"단축2";#N/A,#N/A,FALSE,"단축3";#N/A,#N/A,FALSE,"장축";#N/A,#N/A,FALSE,"4WD"}</definedName>
    <definedName name="팩키지5" localSheetId="2" hidden="1">{#N/A,#N/A,FALSE,"단축1";#N/A,#N/A,FALSE,"단축2";#N/A,#N/A,FALSE,"단축3";#N/A,#N/A,FALSE,"장축";#N/A,#N/A,FALSE,"4WD"}</definedName>
    <definedName name="팩키지5" localSheetId="1" hidden="1">{#N/A,#N/A,FALSE,"단축1";#N/A,#N/A,FALSE,"단축2";#N/A,#N/A,FALSE,"단축3";#N/A,#N/A,FALSE,"장축";#N/A,#N/A,FALSE,"4WD"}</definedName>
    <definedName name="팩키지5" hidden="1">{#N/A,#N/A,FALSE,"단축1";#N/A,#N/A,FALSE,"단축2";#N/A,#N/A,FALSE,"단축3";#N/A,#N/A,FALSE,"장축";#N/A,#N/A,FALSE,"4WD"}</definedName>
    <definedName name="평균지가">#N/A</definedName>
    <definedName name="폭" localSheetId="2">#REF!</definedName>
    <definedName name="폭" localSheetId="1">#REF!</definedName>
    <definedName name="폭">#REF!</definedName>
    <definedName name="표준화실적99" localSheetId="6" hidden="1">{#N/A,#N/A,FALSE,"단축1";#N/A,#N/A,FALSE,"단축2";#N/A,#N/A,FALSE,"단축3";#N/A,#N/A,FALSE,"장축";#N/A,#N/A,FALSE,"4WD"}</definedName>
    <definedName name="표준화실적99" localSheetId="0" hidden="1">{#N/A,#N/A,FALSE,"단축1";#N/A,#N/A,FALSE,"단축2";#N/A,#N/A,FALSE,"단축3";#N/A,#N/A,FALSE,"장축";#N/A,#N/A,FALSE,"4WD"}</definedName>
    <definedName name="표준화실적99" localSheetId="5" hidden="1">{#N/A,#N/A,FALSE,"단축1";#N/A,#N/A,FALSE,"단축2";#N/A,#N/A,FALSE,"단축3";#N/A,#N/A,FALSE,"장축";#N/A,#N/A,FALSE,"4WD"}</definedName>
    <definedName name="표준화실적99" localSheetId="2" hidden="1">{#N/A,#N/A,FALSE,"단축1";#N/A,#N/A,FALSE,"단축2";#N/A,#N/A,FALSE,"단축3";#N/A,#N/A,FALSE,"장축";#N/A,#N/A,FALSE,"4WD"}</definedName>
    <definedName name="표준화실적99" localSheetId="1" hidden="1">{#N/A,#N/A,FALSE,"단축1";#N/A,#N/A,FALSE,"단축2";#N/A,#N/A,FALSE,"단축3";#N/A,#N/A,FALSE,"장축";#N/A,#N/A,FALSE,"4WD"}</definedName>
    <definedName name="표준화실적99" localSheetId="3" hidden="1">{#N/A,#N/A,FALSE,"단축1";#N/A,#N/A,FALSE,"단축2";#N/A,#N/A,FALSE,"단축3";#N/A,#N/A,FALSE,"장축";#N/A,#N/A,FALSE,"4WD"}</definedName>
    <definedName name="표준화실적99" localSheetId="4" hidden="1">{#N/A,#N/A,FALSE,"단축1";#N/A,#N/A,FALSE,"단축2";#N/A,#N/A,FALSE,"단축3";#N/A,#N/A,FALSE,"장축";#N/A,#N/A,FALSE,"4WD"}</definedName>
    <definedName name="표준화실적99" hidden="1">{#N/A,#N/A,FALSE,"단축1";#N/A,#N/A,FALSE,"단축2";#N/A,#N/A,FALSE,"단축3";#N/A,#N/A,FALSE,"장축";#N/A,#N/A,FALSE,"4WD"}</definedName>
    <definedName name="표지" localSheetId="6" hidden="1">{#N/A,#N/A,FALSE,"단축1";#N/A,#N/A,FALSE,"단축2";#N/A,#N/A,FALSE,"단축3";#N/A,#N/A,FALSE,"장축";#N/A,#N/A,FALSE,"4WD"}</definedName>
    <definedName name="표지" localSheetId="0" hidden="1">{#N/A,#N/A,FALSE,"단축1";#N/A,#N/A,FALSE,"단축2";#N/A,#N/A,FALSE,"단축3";#N/A,#N/A,FALSE,"장축";#N/A,#N/A,FALSE,"4WD"}</definedName>
    <definedName name="표지" localSheetId="5" hidden="1">{#N/A,#N/A,FALSE,"단축1";#N/A,#N/A,FALSE,"단축2";#N/A,#N/A,FALSE,"단축3";#N/A,#N/A,FALSE,"장축";#N/A,#N/A,FALSE,"4WD"}</definedName>
    <definedName name="표지" localSheetId="2" hidden="1">{#N/A,#N/A,FALSE,"단축1";#N/A,#N/A,FALSE,"단축2";#N/A,#N/A,FALSE,"단축3";#N/A,#N/A,FALSE,"장축";#N/A,#N/A,FALSE,"4WD"}</definedName>
    <definedName name="표지" localSheetId="1" hidden="1">{#N/A,#N/A,FALSE,"단축1";#N/A,#N/A,FALSE,"단축2";#N/A,#N/A,FALSE,"단축3";#N/A,#N/A,FALSE,"장축";#N/A,#N/A,FALSE,"4WD"}</definedName>
    <definedName name="표지" localSheetId="3" hidden="1">{#N/A,#N/A,FALSE,"단축1";#N/A,#N/A,FALSE,"단축2";#N/A,#N/A,FALSE,"단축3";#N/A,#N/A,FALSE,"장축";#N/A,#N/A,FALSE,"4WD"}</definedName>
    <definedName name="표지" localSheetId="4" hidden="1">{#N/A,#N/A,FALSE,"단축1";#N/A,#N/A,FALSE,"단축2";#N/A,#N/A,FALSE,"단축3";#N/A,#N/A,FALSE,"장축";#N/A,#N/A,FALSE,"4WD"}</definedName>
    <definedName name="표지" hidden="1">{#N/A,#N/A,FALSE,"단축1";#N/A,#N/A,FALSE,"단축2";#N/A,#N/A,FALSE,"단축3";#N/A,#N/A,FALSE,"장축";#N/A,#N/A,FALSE,"4WD"}</definedName>
    <definedName name="표지1" localSheetId="5" hidden="1">#REF!</definedName>
    <definedName name="표지1" localSheetId="2" hidden="1">#REF!</definedName>
    <definedName name="표지1" localSheetId="1" hidden="1">#REF!</definedName>
    <definedName name="표지1" localSheetId="4" hidden="1">#REF!</definedName>
    <definedName name="표지1" hidden="1">#REF!</definedName>
    <definedName name="품질CODE">#N/A</definedName>
    <definedName name="품질생산합격" localSheetId="6" hidden="1">{#N/A,#N/A,TRUE,"Y생산";#N/A,#N/A,TRUE,"Y판매";#N/A,#N/A,TRUE,"Y총물량";#N/A,#N/A,TRUE,"Y능력";#N/A,#N/A,TRUE,"YKD"}</definedName>
    <definedName name="품질생산합격" localSheetId="2" hidden="1">{#N/A,#N/A,TRUE,"Y생산";#N/A,#N/A,TRUE,"Y판매";#N/A,#N/A,TRUE,"Y총물량";#N/A,#N/A,TRUE,"Y능력";#N/A,#N/A,TRUE,"YKD"}</definedName>
    <definedName name="품질생산합격" localSheetId="1" hidden="1">{#N/A,#N/A,TRUE,"Y생산";#N/A,#N/A,TRUE,"Y판매";#N/A,#N/A,TRUE,"Y총물량";#N/A,#N/A,TRUE,"Y능력";#N/A,#N/A,TRUE,"YKD"}</definedName>
    <definedName name="품질생산합격" hidden="1">{#N/A,#N/A,TRUE,"Y생산";#N/A,#N/A,TRUE,"Y판매";#N/A,#N/A,TRUE,"Y총물량";#N/A,#N/A,TRUE,"Y능력";#N/A,#N/A,TRUE,"YKD"}</definedName>
    <definedName name="퓰호" localSheetId="6" hidden="1">{#N/A,#N/A,FALSE,"단축1";#N/A,#N/A,FALSE,"단축2";#N/A,#N/A,FALSE,"단축3";#N/A,#N/A,FALSE,"장축";#N/A,#N/A,FALSE,"4WD"}</definedName>
    <definedName name="퓰호" localSheetId="2" hidden="1">{#N/A,#N/A,FALSE,"단축1";#N/A,#N/A,FALSE,"단축2";#N/A,#N/A,FALSE,"단축3";#N/A,#N/A,FALSE,"장축";#N/A,#N/A,FALSE,"4WD"}</definedName>
    <definedName name="퓰호" localSheetId="1" hidden="1">{#N/A,#N/A,FALSE,"단축1";#N/A,#N/A,FALSE,"단축2";#N/A,#N/A,FALSE,"단축3";#N/A,#N/A,FALSE,"장축";#N/A,#N/A,FALSE,"4WD"}</definedName>
    <definedName name="퓰호" hidden="1">{#N/A,#N/A,FALSE,"단축1";#N/A,#N/A,FALSE,"단축2";#N/A,#N/A,FALSE,"단축3";#N/A,#N/A,FALSE,"장축";#N/A,#N/A,FALSE,"4WD"}</definedName>
    <definedName name="프런toal" localSheetId="6" hidden="1">#REF!</definedName>
    <definedName name="프런toal" localSheetId="5" hidden="1">#REF!</definedName>
    <definedName name="프런toal" localSheetId="2" hidden="1">#REF!</definedName>
    <definedName name="프런toal" localSheetId="1" hidden="1">#REF!</definedName>
    <definedName name="프런toal" localSheetId="4" hidden="1">#REF!</definedName>
    <definedName name="프런toal" hidden="1">#REF!</definedName>
    <definedName name="프레스" localSheetId="6" hidden="1">{#N/A,#N/A,FALSE,"단축1";#N/A,#N/A,FALSE,"단축2";#N/A,#N/A,FALSE,"단축3";#N/A,#N/A,FALSE,"장축";#N/A,#N/A,FALSE,"4WD"}</definedName>
    <definedName name="프레스" localSheetId="2" hidden="1">{#N/A,#N/A,FALSE,"단축1";#N/A,#N/A,FALSE,"단축2";#N/A,#N/A,FALSE,"단축3";#N/A,#N/A,FALSE,"장축";#N/A,#N/A,FALSE,"4WD"}</definedName>
    <definedName name="프레스" localSheetId="1" hidden="1">{#N/A,#N/A,FALSE,"단축1";#N/A,#N/A,FALSE,"단축2";#N/A,#N/A,FALSE,"단축3";#N/A,#N/A,FALSE,"장축";#N/A,#N/A,FALSE,"4WD"}</definedName>
    <definedName name="프레스" hidden="1">{#N/A,#N/A,FALSE,"단축1";#N/A,#N/A,FALSE,"단축2";#N/A,#N/A,FALSE,"단축3";#N/A,#N/A,FALSE,"장축";#N/A,#N/A,FALSE,"4WD"}</definedName>
    <definedName name="프로젝트" hidden="1">#REF!</definedName>
    <definedName name="피팅" localSheetId="6">BlankMacro1</definedName>
    <definedName name="피팅" localSheetId="2">BlankMacro1</definedName>
    <definedName name="피팅" localSheetId="1">BlankMacro1</definedName>
    <definedName name="피팅" localSheetId="3">BlankMacro1</definedName>
    <definedName name="피팅">BlankMacro1</definedName>
    <definedName name="ㅎ" localSheetId="6" hidden="1">{#N/A,#N/A,FALSE,"단축1";#N/A,#N/A,FALSE,"단축2";#N/A,#N/A,FALSE,"단축3";#N/A,#N/A,FALSE,"장축";#N/A,#N/A,FALSE,"4WD"}</definedName>
    <definedName name="ㅎ" localSheetId="2" hidden="1">{#N/A,#N/A,FALSE,"단축1";#N/A,#N/A,FALSE,"단축2";#N/A,#N/A,FALSE,"단축3";#N/A,#N/A,FALSE,"장축";#N/A,#N/A,FALSE,"4WD"}</definedName>
    <definedName name="ㅎ" localSheetId="1" hidden="1">{#N/A,#N/A,FALSE,"단축1";#N/A,#N/A,FALSE,"단축2";#N/A,#N/A,FALSE,"단축3";#N/A,#N/A,FALSE,"장축";#N/A,#N/A,FALSE,"4WD"}</definedName>
    <definedName name="ㅎ" hidden="1">{#N/A,#N/A,FALSE,"단축1";#N/A,#N/A,FALSE,"단축2";#N/A,#N/A,FALSE,"단축3";#N/A,#N/A,FALSE,"장축";#N/A,#N/A,FALSE,"4WD"}</definedName>
    <definedName name="ㅎ로" localSheetId="6" hidden="1">{#N/A,#N/A,FALSE,"단축1";#N/A,#N/A,FALSE,"단축2";#N/A,#N/A,FALSE,"단축3";#N/A,#N/A,FALSE,"장축";#N/A,#N/A,FALSE,"4WD"}</definedName>
    <definedName name="ㅎ로" localSheetId="2" hidden="1">{#N/A,#N/A,FALSE,"단축1";#N/A,#N/A,FALSE,"단축2";#N/A,#N/A,FALSE,"단축3";#N/A,#N/A,FALSE,"장축";#N/A,#N/A,FALSE,"4WD"}</definedName>
    <definedName name="ㅎ로" localSheetId="1" hidden="1">{#N/A,#N/A,FALSE,"단축1";#N/A,#N/A,FALSE,"단축2";#N/A,#N/A,FALSE,"단축3";#N/A,#N/A,FALSE,"장축";#N/A,#N/A,FALSE,"4WD"}</definedName>
    <definedName name="ㅎ로" hidden="1">{#N/A,#N/A,FALSE,"단축1";#N/A,#N/A,FALSE,"단축2";#N/A,#N/A,FALSE,"단축3";#N/A,#N/A,FALSE,"장축";#N/A,#N/A,FALSE,"4WD"}</definedName>
    <definedName name="ㅎㄻ" hidden="1">#REF!</definedName>
    <definedName name="ㅎㅎ" localSheetId="6" hidden="1">{#N/A,#N/A,FALSE,"표지";#N/A,#N/A,FALSE,"전제";#N/A,#N/A,FALSE,"대당";#N/A,#N/A,FALSE,"가공비";#N/A,#N/A,FALSE,"재료비";#N/A,#N/A,FALSE,"손익"}</definedName>
    <definedName name="ㅎㅎ" localSheetId="2" hidden="1">{#N/A,#N/A,FALSE,"표지";#N/A,#N/A,FALSE,"전제";#N/A,#N/A,FALSE,"대당";#N/A,#N/A,FALSE,"가공비";#N/A,#N/A,FALSE,"재료비";#N/A,#N/A,FALSE,"손익"}</definedName>
    <definedName name="ㅎㅎ" localSheetId="1" hidden="1">{#N/A,#N/A,FALSE,"표지";#N/A,#N/A,FALSE,"전제";#N/A,#N/A,FALSE,"대당";#N/A,#N/A,FALSE,"가공비";#N/A,#N/A,FALSE,"재료비";#N/A,#N/A,FALSE,"손익"}</definedName>
    <definedName name="ㅎㅎ" hidden="1">{#N/A,#N/A,FALSE,"표지";#N/A,#N/A,FALSE,"전제";#N/A,#N/A,FALSE,"대당";#N/A,#N/A,FALSE,"가공비";#N/A,#N/A,FALSE,"재료비";#N/A,#N/A,FALSE,"손익"}</definedName>
    <definedName name="ㅎㅎㅎㅎ" localSheetId="6" hidden="1">{#N/A,#N/A,FALSE,"단축1";#N/A,#N/A,FALSE,"단축2";#N/A,#N/A,FALSE,"단축3";#N/A,#N/A,FALSE,"장축";#N/A,#N/A,FALSE,"4WD"}</definedName>
    <definedName name="ㅎㅎㅎㅎ" localSheetId="2" hidden="1">{#N/A,#N/A,FALSE,"단축1";#N/A,#N/A,FALSE,"단축2";#N/A,#N/A,FALSE,"단축3";#N/A,#N/A,FALSE,"장축";#N/A,#N/A,FALSE,"4WD"}</definedName>
    <definedName name="ㅎㅎㅎㅎ" localSheetId="1" hidden="1">{#N/A,#N/A,FALSE,"단축1";#N/A,#N/A,FALSE,"단축2";#N/A,#N/A,FALSE,"단축3";#N/A,#N/A,FALSE,"장축";#N/A,#N/A,FALSE,"4WD"}</definedName>
    <definedName name="ㅎㅎㅎㅎ" hidden="1">{#N/A,#N/A,FALSE,"단축1";#N/A,#N/A,FALSE,"단축2";#N/A,#N/A,FALSE,"단축3";#N/A,#N/A,FALSE,"장축";#N/A,#N/A,FALSE,"4WD"}</definedName>
    <definedName name="하나" localSheetId="6" hidden="1">{#N/A,#N/A,FALSE,"단축1";#N/A,#N/A,FALSE,"단축2";#N/A,#N/A,FALSE,"단축3";#N/A,#N/A,FALSE,"장축";#N/A,#N/A,FALSE,"4WD"}</definedName>
    <definedName name="하나" localSheetId="2" hidden="1">{#N/A,#N/A,FALSE,"단축1";#N/A,#N/A,FALSE,"단축2";#N/A,#N/A,FALSE,"단축3";#N/A,#N/A,FALSE,"장축";#N/A,#N/A,FALSE,"4WD"}</definedName>
    <definedName name="하나" localSheetId="1" hidden="1">{#N/A,#N/A,FALSE,"단축1";#N/A,#N/A,FALSE,"단축2";#N/A,#N/A,FALSE,"단축3";#N/A,#N/A,FALSE,"장축";#N/A,#N/A,FALSE,"4WD"}</definedName>
    <definedName name="하나" hidden="1">{#N/A,#N/A,FALSE,"단축1";#N/A,#N/A,FALSE,"단축2";#N/A,#N/A,FALSE,"단축3";#N/A,#N/A,FALSE,"장축";#N/A,#N/A,FALSE,"4WD"}</definedName>
    <definedName name="하남" localSheetId="6" hidden="1">{#N/A,#N/A,FALSE,"기초1"}</definedName>
    <definedName name="하남" localSheetId="5" hidden="1">{#N/A,#N/A,FALSE,"기초1"}</definedName>
    <definedName name="하남" localSheetId="2" hidden="1">{#N/A,#N/A,FALSE,"기초1"}</definedName>
    <definedName name="하남" localSheetId="1" hidden="1">{#N/A,#N/A,FALSE,"기초1"}</definedName>
    <definedName name="하남" localSheetId="3" hidden="1">{#N/A,#N/A,FALSE,"기초1"}</definedName>
    <definedName name="하남" localSheetId="4" hidden="1">{#N/A,#N/A,FALSE,"기초1"}</definedName>
    <definedName name="하남" hidden="1">{#N/A,#N/A,FALSE,"기초1"}</definedName>
    <definedName name="학이" localSheetId="6" hidden="1">{#N/A,#N/A,FALSE,"기초1";#N/A,#N/A,FALSE,"기초2"}</definedName>
    <definedName name="학이" localSheetId="5" hidden="1">{#N/A,#N/A,FALSE,"기초1";#N/A,#N/A,FALSE,"기초2"}</definedName>
    <definedName name="학이" localSheetId="2" hidden="1">{#N/A,#N/A,FALSE,"기초1";#N/A,#N/A,FALSE,"기초2"}</definedName>
    <definedName name="학이" localSheetId="1" hidden="1">{#N/A,#N/A,FALSE,"기초1";#N/A,#N/A,FALSE,"기초2"}</definedName>
    <definedName name="학이" localSheetId="3" hidden="1">{#N/A,#N/A,FALSE,"기초1";#N/A,#N/A,FALSE,"기초2"}</definedName>
    <definedName name="학이" localSheetId="4" hidden="1">{#N/A,#N/A,FALSE,"기초1";#N/A,#N/A,FALSE,"기초2"}</definedName>
    <definedName name="학이" hidden="1">{#N/A,#N/A,FALSE,"기초1";#N/A,#N/A,FALSE,"기초2"}</definedName>
    <definedName name="한글" localSheetId="6" hidden="1">{#N/A,#N/A,FALSE,"단축1";#N/A,#N/A,FALSE,"단축2";#N/A,#N/A,FALSE,"단축3";#N/A,#N/A,FALSE,"장축";#N/A,#N/A,FALSE,"4WD"}</definedName>
    <definedName name="한글" localSheetId="2" hidden="1">{#N/A,#N/A,FALSE,"단축1";#N/A,#N/A,FALSE,"단축2";#N/A,#N/A,FALSE,"단축3";#N/A,#N/A,FALSE,"장축";#N/A,#N/A,FALSE,"4WD"}</definedName>
    <definedName name="한글" localSheetId="1" hidden="1">{#N/A,#N/A,FALSE,"단축1";#N/A,#N/A,FALSE,"단축2";#N/A,#N/A,FALSE,"단축3";#N/A,#N/A,FALSE,"장축";#N/A,#N/A,FALSE,"4WD"}</definedName>
    <definedName name="한글" hidden="1">{#N/A,#N/A,FALSE,"단축1";#N/A,#N/A,FALSE,"단축2";#N/A,#N/A,FALSE,"단축3";#N/A,#N/A,FALSE,"장축";#N/A,#N/A,FALSE,"4WD"}</definedName>
    <definedName name="한영사전" localSheetId="6" hidden="1">{#N/A,#N/A,TRUE,"Y생산";#N/A,#N/A,TRUE,"Y판매";#N/A,#N/A,TRUE,"Y총물량";#N/A,#N/A,TRUE,"Y능력";#N/A,#N/A,TRUE,"YKD"}</definedName>
    <definedName name="한영사전" localSheetId="2" hidden="1">{#N/A,#N/A,TRUE,"Y생산";#N/A,#N/A,TRUE,"Y판매";#N/A,#N/A,TRUE,"Y총물량";#N/A,#N/A,TRUE,"Y능력";#N/A,#N/A,TRUE,"YKD"}</definedName>
    <definedName name="한영사전" localSheetId="1" hidden="1">{#N/A,#N/A,TRUE,"Y생산";#N/A,#N/A,TRUE,"Y판매";#N/A,#N/A,TRUE,"Y총물량";#N/A,#N/A,TRUE,"Y능력";#N/A,#N/A,TRUE,"YKD"}</definedName>
    <definedName name="한영사전" hidden="1">{#N/A,#N/A,TRUE,"Y생산";#N/A,#N/A,TRUE,"Y판매";#N/A,#N/A,TRUE,"Y총물량";#N/A,#N/A,TRUE,"Y능력";#N/A,#N/A,TRUE,"YKD"}</definedName>
    <definedName name="할증율">#REF!</definedName>
    <definedName name="향" localSheetId="6" hidden="1">{#N/A,#N/A,FALSE,"단축1";#N/A,#N/A,FALSE,"단축2";#N/A,#N/A,FALSE,"단축3";#N/A,#N/A,FALSE,"장축";#N/A,#N/A,FALSE,"4WD"}</definedName>
    <definedName name="향" localSheetId="2" hidden="1">{#N/A,#N/A,FALSE,"단축1";#N/A,#N/A,FALSE,"단축2";#N/A,#N/A,FALSE,"단축3";#N/A,#N/A,FALSE,"장축";#N/A,#N/A,FALSE,"4WD"}</definedName>
    <definedName name="향" localSheetId="1" hidden="1">{#N/A,#N/A,FALSE,"단축1";#N/A,#N/A,FALSE,"단축2";#N/A,#N/A,FALSE,"단축3";#N/A,#N/A,FALSE,"장축";#N/A,#N/A,FALSE,"4WD"}</definedName>
    <definedName name="향" hidden="1">{#N/A,#N/A,FALSE,"단축1";#N/A,#N/A,FALSE,"단축2";#N/A,#N/A,FALSE,"단축3";#N/A,#N/A,FALSE,"장축";#N/A,#N/A,FALSE,"4WD"}</definedName>
    <definedName name="향후" localSheetId="6" hidden="1">{#N/A,#N/A,FALSE,"단축1";#N/A,#N/A,FALSE,"단축2";#N/A,#N/A,FALSE,"단축3";#N/A,#N/A,FALSE,"장축";#N/A,#N/A,FALSE,"4WD"}</definedName>
    <definedName name="향후" localSheetId="2" hidden="1">{#N/A,#N/A,FALSE,"단축1";#N/A,#N/A,FALSE,"단축2";#N/A,#N/A,FALSE,"단축3";#N/A,#N/A,FALSE,"장축";#N/A,#N/A,FALSE,"4WD"}</definedName>
    <definedName name="향후" localSheetId="1" hidden="1">{#N/A,#N/A,FALSE,"단축1";#N/A,#N/A,FALSE,"단축2";#N/A,#N/A,FALSE,"단축3";#N/A,#N/A,FALSE,"장축";#N/A,#N/A,FALSE,"4WD"}</definedName>
    <definedName name="향후" hidden="1">{#N/A,#N/A,FALSE,"단축1";#N/A,#N/A,FALSE,"단축2";#N/A,#N/A,FALSE,"단축3";#N/A,#N/A,FALSE,"장축";#N/A,#N/A,FALSE,"4WD"}</definedName>
    <definedName name="향후1" localSheetId="6" hidden="1">{#N/A,#N/A,FALSE,"단축1";#N/A,#N/A,FALSE,"단축2";#N/A,#N/A,FALSE,"단축3";#N/A,#N/A,FALSE,"장축";#N/A,#N/A,FALSE,"4WD"}</definedName>
    <definedName name="향후1" localSheetId="2" hidden="1">{#N/A,#N/A,FALSE,"단축1";#N/A,#N/A,FALSE,"단축2";#N/A,#N/A,FALSE,"단축3";#N/A,#N/A,FALSE,"장축";#N/A,#N/A,FALSE,"4WD"}</definedName>
    <definedName name="향후1" localSheetId="1" hidden="1">{#N/A,#N/A,FALSE,"단축1";#N/A,#N/A,FALSE,"단축2";#N/A,#N/A,FALSE,"단축3";#N/A,#N/A,FALSE,"장축";#N/A,#N/A,FALSE,"4WD"}</definedName>
    <definedName name="향후1" hidden="1">{#N/A,#N/A,FALSE,"단축1";#N/A,#N/A,FALSE,"단축2";#N/A,#N/A,FALSE,"단축3";#N/A,#N/A,FALSE,"장축";#N/A,#N/A,FALSE,"4WD"}</definedName>
    <definedName name="향후계획1" localSheetId="6" hidden="1">{#N/A,#N/A,FALSE,"단축1";#N/A,#N/A,FALSE,"단축2";#N/A,#N/A,FALSE,"단축3";#N/A,#N/A,FALSE,"장축";#N/A,#N/A,FALSE,"4WD"}</definedName>
    <definedName name="향후계획1" localSheetId="2" hidden="1">{#N/A,#N/A,FALSE,"단축1";#N/A,#N/A,FALSE,"단축2";#N/A,#N/A,FALSE,"단축3";#N/A,#N/A,FALSE,"장축";#N/A,#N/A,FALSE,"4WD"}</definedName>
    <definedName name="향후계획1" localSheetId="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localSheetId="6" hidden="1">{"'Sheet1'!$A$211:$M$235"}</definedName>
    <definedName name="현대도면" localSheetId="2" hidden="1">{"'Sheet1'!$A$211:$M$235"}</definedName>
    <definedName name="현대도면" localSheetId="1" hidden="1">{"'Sheet1'!$A$211:$M$235"}</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localSheetId="6" hidden="1">{#N/A,#N/A,FALSE,"신규dep";#N/A,#N/A,FALSE,"신규dep-금형상각후";#N/A,#N/A,FALSE,"신규dep-연구비상각후";#N/A,#N/A,FALSE,"신규dep-기계,공구상각후"}</definedName>
    <definedName name="호ㅓ호ㅓ" localSheetId="2" hidden="1">{#N/A,#N/A,FALSE,"신규dep";#N/A,#N/A,FALSE,"신규dep-금형상각후";#N/A,#N/A,FALSE,"신규dep-연구비상각후";#N/A,#N/A,FALSE,"신규dep-기계,공구상각후"}</definedName>
    <definedName name="호ㅓ호ㅓ" localSheetId="1"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홍" localSheetId="6" hidden="1">{#N/A,#N/A,FALSE,"96 3월물량표";#N/A,#N/A,FALSE,"96 4월물량표";#N/A,#N/A,FALSE,"96 5월물량표"}</definedName>
    <definedName name="홍" localSheetId="2" hidden="1">{#N/A,#N/A,FALSE,"96 3월물량표";#N/A,#N/A,FALSE,"96 4월물량표";#N/A,#N/A,FALSE,"96 5월물량표"}</definedName>
    <definedName name="홍" localSheetId="1" hidden="1">{#N/A,#N/A,FALSE,"96 3월물량표";#N/A,#N/A,FALSE,"96 4월물량표";#N/A,#N/A,FALSE,"96 5월물량표"}</definedName>
    <definedName name="홍" hidden="1">{#N/A,#N/A,FALSE,"96 3월물량표";#N/A,#N/A,FALSE,"96 4월물량표";#N/A,#N/A,FALSE,"96 5월물량표"}</definedName>
    <definedName name="확정하여_보고할것.">#REF!</definedName>
    <definedName name="활동이력" localSheetId="1">#REF!</definedName>
    <definedName name="활동이력">#REF!</definedName>
    <definedName name="회의">#N/A</definedName>
    <definedName name="흵____R3_t" localSheetId="1">#REF!</definedName>
    <definedName name="흵____R3_t">#REF!</definedName>
    <definedName name="ㅏ" localSheetId="1">#REF!</definedName>
    <definedName name="ㅏ">#REF!</definedName>
    <definedName name="ㅏ271" localSheetId="0">#REF!</definedName>
    <definedName name="ㅏ271" localSheetId="5">#REF!</definedName>
    <definedName name="ㅏ271" localSheetId="2">#REF!</definedName>
    <definedName name="ㅏ271" localSheetId="1">#REF!</definedName>
    <definedName name="ㅏ271">#REF!</definedName>
    <definedName name="ㅏㅏㅏ" localSheetId="6" hidden="1">{#N/A,#N/A,FALSE,"단축1";#N/A,#N/A,FALSE,"단축2";#N/A,#N/A,FALSE,"단축3";#N/A,#N/A,FALSE,"장축";#N/A,#N/A,FALSE,"4WD"}</definedName>
    <definedName name="ㅏㅏㅏ" localSheetId="0" hidden="1">{#N/A,#N/A,FALSE,"단축1";#N/A,#N/A,FALSE,"단축2";#N/A,#N/A,FALSE,"단축3";#N/A,#N/A,FALSE,"장축";#N/A,#N/A,FALSE,"4WD"}</definedName>
    <definedName name="ㅏㅏㅏ" localSheetId="5" hidden="1">{#N/A,#N/A,FALSE,"단축1";#N/A,#N/A,FALSE,"단축2";#N/A,#N/A,FALSE,"단축3";#N/A,#N/A,FALSE,"장축";#N/A,#N/A,FALSE,"4WD"}</definedName>
    <definedName name="ㅏㅏㅏ" localSheetId="2" hidden="1">{#N/A,#N/A,FALSE,"단축1";#N/A,#N/A,FALSE,"단축2";#N/A,#N/A,FALSE,"단축3";#N/A,#N/A,FALSE,"장축";#N/A,#N/A,FALSE,"4WD"}</definedName>
    <definedName name="ㅏㅏㅏ" localSheetId="1" hidden="1">{#N/A,#N/A,FALSE,"단축1";#N/A,#N/A,FALSE,"단축2";#N/A,#N/A,FALSE,"단축3";#N/A,#N/A,FALSE,"장축";#N/A,#N/A,FALSE,"4WD"}</definedName>
    <definedName name="ㅏㅏㅏ" localSheetId="3" hidden="1">{#N/A,#N/A,FALSE,"단축1";#N/A,#N/A,FALSE,"단축2";#N/A,#N/A,FALSE,"단축3";#N/A,#N/A,FALSE,"장축";#N/A,#N/A,FALSE,"4WD"}</definedName>
    <definedName name="ㅏㅏㅏ" localSheetId="4" hidden="1">{#N/A,#N/A,FALSE,"단축1";#N/A,#N/A,FALSE,"단축2";#N/A,#N/A,FALSE,"단축3";#N/A,#N/A,FALSE,"장축";#N/A,#N/A,FALSE,"4WD"}</definedName>
    <definedName name="ㅏㅏㅏ" hidden="1">{#N/A,#N/A,FALSE,"단축1";#N/A,#N/A,FALSE,"단축2";#N/A,#N/A,FALSE,"단축3";#N/A,#N/A,FALSE,"장축";#N/A,#N/A,FALSE,"4WD"}</definedName>
    <definedName name="ㅑ" localSheetId="6" hidden="1">{#N/A,#N/A,FALSE,"단축1";#N/A,#N/A,FALSE,"단축2";#N/A,#N/A,FALSE,"단축3";#N/A,#N/A,FALSE,"장축";#N/A,#N/A,FALSE,"4WD"}</definedName>
    <definedName name="ㅑ" localSheetId="2" hidden="1">{#N/A,#N/A,FALSE,"단축1";#N/A,#N/A,FALSE,"단축2";#N/A,#N/A,FALSE,"단축3";#N/A,#N/A,FALSE,"장축";#N/A,#N/A,FALSE,"4WD"}</definedName>
    <definedName name="ㅑ" localSheetId="1" hidden="1">{#N/A,#N/A,FALSE,"단축1";#N/A,#N/A,FALSE,"단축2";#N/A,#N/A,FALSE,"단축3";#N/A,#N/A,FALSE,"장축";#N/A,#N/A,FALSE,"4WD"}</definedName>
    <definedName name="ㅑ" hidden="1">{#N/A,#N/A,FALSE,"단축1";#N/A,#N/A,FALSE,"단축2";#N/A,#N/A,FALSE,"단축3";#N/A,#N/A,FALSE,"장축";#N/A,#N/A,FALSE,"4WD"}</definedName>
    <definedName name="ㅓ" localSheetId="6" hidden="1">{#N/A,#N/A,FALSE,"단축1";#N/A,#N/A,FALSE,"단축2";#N/A,#N/A,FALSE,"단축3";#N/A,#N/A,FALSE,"장축";#N/A,#N/A,FALSE,"4WD"}</definedName>
    <definedName name="ㅓ" localSheetId="2" hidden="1">{#N/A,#N/A,FALSE,"단축1";#N/A,#N/A,FALSE,"단축2";#N/A,#N/A,FALSE,"단축3";#N/A,#N/A,FALSE,"장축";#N/A,#N/A,FALSE,"4WD"}</definedName>
    <definedName name="ㅓ" localSheetId="1"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localSheetId="6" hidden="1">{#N/A,#N/A,FALSE,"단축1";#N/A,#N/A,FALSE,"단축2";#N/A,#N/A,FALSE,"단축3";#N/A,#N/A,FALSE,"장축";#N/A,#N/A,FALSE,"4WD"}</definedName>
    <definedName name="ㅓㅏㅣㅕㅑㅔ" localSheetId="0" hidden="1">{#N/A,#N/A,FALSE,"단축1";#N/A,#N/A,FALSE,"단축2";#N/A,#N/A,FALSE,"단축3";#N/A,#N/A,FALSE,"장축";#N/A,#N/A,FALSE,"4WD"}</definedName>
    <definedName name="ㅓㅏㅣㅕㅑㅔ" localSheetId="5" hidden="1">{#N/A,#N/A,FALSE,"단축1";#N/A,#N/A,FALSE,"단축2";#N/A,#N/A,FALSE,"단축3";#N/A,#N/A,FALSE,"장축";#N/A,#N/A,FALSE,"4WD"}</definedName>
    <definedName name="ㅓㅏㅣㅕㅑㅔ" localSheetId="2" hidden="1">{#N/A,#N/A,FALSE,"단축1";#N/A,#N/A,FALSE,"단축2";#N/A,#N/A,FALSE,"단축3";#N/A,#N/A,FALSE,"장축";#N/A,#N/A,FALSE,"4WD"}</definedName>
    <definedName name="ㅓㅏㅣㅕㅑㅔ" localSheetId="1" hidden="1">{#N/A,#N/A,FALSE,"단축1";#N/A,#N/A,FALSE,"단축2";#N/A,#N/A,FALSE,"단축3";#N/A,#N/A,FALSE,"장축";#N/A,#N/A,FALSE,"4WD"}</definedName>
    <definedName name="ㅓㅏㅣㅕㅑㅔ" localSheetId="3" hidden="1">{#N/A,#N/A,FALSE,"단축1";#N/A,#N/A,FALSE,"단축2";#N/A,#N/A,FALSE,"단축3";#N/A,#N/A,FALSE,"장축";#N/A,#N/A,FALSE,"4WD"}</definedName>
    <definedName name="ㅓㅏㅣㅕㅑㅔ" localSheetId="4" hidden="1">{#N/A,#N/A,FALSE,"단축1";#N/A,#N/A,FALSE,"단축2";#N/A,#N/A,FALSE,"단축3";#N/A,#N/A,FALSE,"장축";#N/A,#N/A,FALSE,"4WD"}</definedName>
    <definedName name="ㅓㅏㅣㅕㅑㅔ" hidden="1">{#N/A,#N/A,FALSE,"단축1";#N/A,#N/A,FALSE,"단축2";#N/A,#N/A,FALSE,"단축3";#N/A,#N/A,FALSE,"장축";#N/A,#N/A,FALSE,"4WD"}</definedName>
    <definedName name="ㅔ" localSheetId="6" hidden="1">{#N/A,#N/A,FALSE,"단축1";#N/A,#N/A,FALSE,"단축2";#N/A,#N/A,FALSE,"단축3";#N/A,#N/A,FALSE,"장축";#N/A,#N/A,FALSE,"4WD"}</definedName>
    <definedName name="ㅔ" localSheetId="2" hidden="1">{#N/A,#N/A,FALSE,"단축1";#N/A,#N/A,FALSE,"단축2";#N/A,#N/A,FALSE,"단축3";#N/A,#N/A,FALSE,"장축";#N/A,#N/A,FALSE,"4WD"}</definedName>
    <definedName name="ㅔ" localSheetId="1" hidden="1">{#N/A,#N/A,FALSE,"단축1";#N/A,#N/A,FALSE,"단축2";#N/A,#N/A,FALSE,"단축3";#N/A,#N/A,FALSE,"장축";#N/A,#N/A,FALSE,"4WD"}</definedName>
    <definedName name="ㅔ" hidden="1">{#N/A,#N/A,FALSE,"단축1";#N/A,#N/A,FALSE,"단축2";#N/A,#N/A,FALSE,"단축3";#N/A,#N/A,FALSE,"장축";#N/A,#N/A,FALSE,"4WD"}</definedName>
    <definedName name="ㅔㅔㅔ" localSheetId="6" hidden="1">{#N/A,#N/A,FALSE,"단축1";#N/A,#N/A,FALSE,"단축2";#N/A,#N/A,FALSE,"단축3";#N/A,#N/A,FALSE,"장축";#N/A,#N/A,FALSE,"4WD"}</definedName>
    <definedName name="ㅔㅔㅔ" localSheetId="0" hidden="1">{#N/A,#N/A,FALSE,"단축1";#N/A,#N/A,FALSE,"단축2";#N/A,#N/A,FALSE,"단축3";#N/A,#N/A,FALSE,"장축";#N/A,#N/A,FALSE,"4WD"}</definedName>
    <definedName name="ㅔㅔㅔ" localSheetId="5" hidden="1">{#N/A,#N/A,FALSE,"단축1";#N/A,#N/A,FALSE,"단축2";#N/A,#N/A,FALSE,"단축3";#N/A,#N/A,FALSE,"장축";#N/A,#N/A,FALSE,"4WD"}</definedName>
    <definedName name="ㅔㅔㅔ" localSheetId="2" hidden="1">{#N/A,#N/A,FALSE,"단축1";#N/A,#N/A,FALSE,"단축2";#N/A,#N/A,FALSE,"단축3";#N/A,#N/A,FALSE,"장축";#N/A,#N/A,FALSE,"4WD"}</definedName>
    <definedName name="ㅔㅔㅔ" localSheetId="1" hidden="1">{#N/A,#N/A,FALSE,"단축1";#N/A,#N/A,FALSE,"단축2";#N/A,#N/A,FALSE,"단축3";#N/A,#N/A,FALSE,"장축";#N/A,#N/A,FALSE,"4WD"}</definedName>
    <definedName name="ㅔㅔㅔ" localSheetId="3" hidden="1">{#N/A,#N/A,FALSE,"단축1";#N/A,#N/A,FALSE,"단축2";#N/A,#N/A,FALSE,"단축3";#N/A,#N/A,FALSE,"장축";#N/A,#N/A,FALSE,"4WD"}</definedName>
    <definedName name="ㅔㅔㅔ" localSheetId="4" hidden="1">{#N/A,#N/A,FALSE,"단축1";#N/A,#N/A,FALSE,"단축2";#N/A,#N/A,FALSE,"단축3";#N/A,#N/A,FALSE,"장축";#N/A,#N/A,FALSE,"4WD"}</definedName>
    <definedName name="ㅔㅔㅔ" hidden="1">{#N/A,#N/A,FALSE,"단축1";#N/A,#N/A,FALSE,"단축2";#N/A,#N/A,FALSE,"단축3";#N/A,#N/A,FALSE,"장축";#N/A,#N/A,FALSE,"4WD"}</definedName>
    <definedName name="ㅔㅔㅔㅔ" localSheetId="6" hidden="1">{#N/A,#N/A,FALSE,"신규dep";#N/A,#N/A,FALSE,"신규dep-금형상각후";#N/A,#N/A,FALSE,"신규dep-연구비상각후";#N/A,#N/A,FALSE,"신규dep-기계,공구상각후"}</definedName>
    <definedName name="ㅔㅔㅔㅔ" localSheetId="2" hidden="1">{#N/A,#N/A,FALSE,"신규dep";#N/A,#N/A,FALSE,"신규dep-금형상각후";#N/A,#N/A,FALSE,"신규dep-연구비상각후";#N/A,#N/A,FALSE,"신규dep-기계,공구상각후"}</definedName>
    <definedName name="ㅔㅔㅔㅔ" localSheetId="1" hidden="1">{#N/A,#N/A,FALSE,"신규dep";#N/A,#N/A,FALSE,"신규dep-금형상각후";#N/A,#N/A,FALSE,"신규dep-연구비상각후";#N/A,#N/A,FALSE,"신규dep-기계,공구상각후"}</definedName>
    <definedName name="ㅔㅔㅔㅔ" hidden="1">{#N/A,#N/A,FALSE,"신규dep";#N/A,#N/A,FALSE,"신규dep-금형상각후";#N/A,#N/A,FALSE,"신규dep-연구비상각후";#N/A,#N/A,FALSE,"신규dep-기계,공구상각후"}</definedName>
    <definedName name="ㅕ" localSheetId="6" hidden="1">{#N/A,#N/A,FALSE,"단축1";#N/A,#N/A,FALSE,"단축2";#N/A,#N/A,FALSE,"단축3";#N/A,#N/A,FALSE,"장축";#N/A,#N/A,FALSE,"4WD"}</definedName>
    <definedName name="ㅕ" localSheetId="2" hidden="1">{#N/A,#N/A,FALSE,"단축1";#N/A,#N/A,FALSE,"단축2";#N/A,#N/A,FALSE,"단축3";#N/A,#N/A,FALSE,"장축";#N/A,#N/A,FALSE,"4WD"}</definedName>
    <definedName name="ㅕ" localSheetId="1" hidden="1">{#N/A,#N/A,FALSE,"단축1";#N/A,#N/A,FALSE,"단축2";#N/A,#N/A,FALSE,"단축3";#N/A,#N/A,FALSE,"장축";#N/A,#N/A,FALSE,"4WD"}</definedName>
    <definedName name="ㅕ" hidden="1">{#N/A,#N/A,FALSE,"단축1";#N/A,#N/A,FALSE,"단축2";#N/A,#N/A,FALSE,"단축3";#N/A,#N/A,FALSE,"장축";#N/A,#N/A,FALSE,"4WD"}</definedName>
    <definedName name="ㅕㅕ" localSheetId="6" hidden="1">{#N/A,#N/A,FALSE,"단축1";#N/A,#N/A,FALSE,"단축2";#N/A,#N/A,FALSE,"단축3";#N/A,#N/A,FALSE,"장축";#N/A,#N/A,FALSE,"4WD"}</definedName>
    <definedName name="ㅕㅕ" localSheetId="0" hidden="1">{#N/A,#N/A,FALSE,"단축1";#N/A,#N/A,FALSE,"단축2";#N/A,#N/A,FALSE,"단축3";#N/A,#N/A,FALSE,"장축";#N/A,#N/A,FALSE,"4WD"}</definedName>
    <definedName name="ㅕㅕ" localSheetId="5" hidden="1">{#N/A,#N/A,FALSE,"단축1";#N/A,#N/A,FALSE,"단축2";#N/A,#N/A,FALSE,"단축3";#N/A,#N/A,FALSE,"장축";#N/A,#N/A,FALSE,"4WD"}</definedName>
    <definedName name="ㅕㅕ" localSheetId="2" hidden="1">{#N/A,#N/A,FALSE,"단축1";#N/A,#N/A,FALSE,"단축2";#N/A,#N/A,FALSE,"단축3";#N/A,#N/A,FALSE,"장축";#N/A,#N/A,FALSE,"4WD"}</definedName>
    <definedName name="ㅕㅕ" localSheetId="1" hidden="1">{#N/A,#N/A,FALSE,"단축1";#N/A,#N/A,FALSE,"단축2";#N/A,#N/A,FALSE,"단축3";#N/A,#N/A,FALSE,"장축";#N/A,#N/A,FALSE,"4WD"}</definedName>
    <definedName name="ㅕㅕ" localSheetId="3" hidden="1">{#N/A,#N/A,FALSE,"단축1";#N/A,#N/A,FALSE,"단축2";#N/A,#N/A,FALSE,"단축3";#N/A,#N/A,FALSE,"장축";#N/A,#N/A,FALSE,"4WD"}</definedName>
    <definedName name="ㅕㅕ" localSheetId="4"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localSheetId="6" hidden="1">{#N/A,#N/A,FALSE,"단축1";#N/A,#N/A,FALSE,"단축2";#N/A,#N/A,FALSE,"단축3";#N/A,#N/A,FALSE,"장축";#N/A,#N/A,FALSE,"4WD"}</definedName>
    <definedName name="ㅗㅓㅏㅣ" localSheetId="0" hidden="1">{#N/A,#N/A,FALSE,"단축1";#N/A,#N/A,FALSE,"단축2";#N/A,#N/A,FALSE,"단축3";#N/A,#N/A,FALSE,"장축";#N/A,#N/A,FALSE,"4WD"}</definedName>
    <definedName name="ㅗㅓㅏㅣ" localSheetId="5" hidden="1">{#N/A,#N/A,FALSE,"단축1";#N/A,#N/A,FALSE,"단축2";#N/A,#N/A,FALSE,"단축3";#N/A,#N/A,FALSE,"장축";#N/A,#N/A,FALSE,"4WD"}</definedName>
    <definedName name="ㅗㅓㅏㅣ" localSheetId="2" hidden="1">{#N/A,#N/A,FALSE,"단축1";#N/A,#N/A,FALSE,"단축2";#N/A,#N/A,FALSE,"단축3";#N/A,#N/A,FALSE,"장축";#N/A,#N/A,FALSE,"4WD"}</definedName>
    <definedName name="ㅗㅓㅏㅣ" localSheetId="1" hidden="1">{#N/A,#N/A,FALSE,"단축1";#N/A,#N/A,FALSE,"단축2";#N/A,#N/A,FALSE,"단축3";#N/A,#N/A,FALSE,"장축";#N/A,#N/A,FALSE,"4WD"}</definedName>
    <definedName name="ㅗㅓㅏㅣ" localSheetId="3" hidden="1">{#N/A,#N/A,FALSE,"단축1";#N/A,#N/A,FALSE,"단축2";#N/A,#N/A,FALSE,"단축3";#N/A,#N/A,FALSE,"장축";#N/A,#N/A,FALSE,"4WD"}</definedName>
    <definedName name="ㅗㅓㅏㅣ" localSheetId="4" hidden="1">{#N/A,#N/A,FALSE,"단축1";#N/A,#N/A,FALSE,"단축2";#N/A,#N/A,FALSE,"단축3";#N/A,#N/A,FALSE,"장축";#N/A,#N/A,FALSE,"4WD"}</definedName>
    <definedName name="ㅗㅓㅏㅣ" hidden="1">{#N/A,#N/A,FALSE,"단축1";#N/A,#N/A,FALSE,"단축2";#N/A,#N/A,FALSE,"단축3";#N/A,#N/A,FALSE,"장축";#N/A,#N/A,FALSE,"4WD"}</definedName>
    <definedName name="ㅗㅓㅐㅓㅐ" localSheetId="5" hidden="1">#REF!</definedName>
    <definedName name="ㅗㅓㅐㅓㅐ" localSheetId="2" hidden="1">#REF!</definedName>
    <definedName name="ㅗㅓㅐㅓㅐ" localSheetId="1" hidden="1">#REF!</definedName>
    <definedName name="ㅗㅓㅐㅓㅐ" localSheetId="4" hidden="1">#REF!</definedName>
    <definedName name="ㅗㅓㅐㅓㅐ" hidden="1">#REF!</definedName>
    <definedName name="ㅗㅗ" localSheetId="6" hidden="1">{#N/A,#N/A,FALSE,"단축1";#N/A,#N/A,FALSE,"단축2";#N/A,#N/A,FALSE,"단축3";#N/A,#N/A,FALSE,"장축";#N/A,#N/A,FALSE,"4WD"}</definedName>
    <definedName name="ㅗㅗ" localSheetId="2" hidden="1">{#N/A,#N/A,FALSE,"단축1";#N/A,#N/A,FALSE,"단축2";#N/A,#N/A,FALSE,"단축3";#N/A,#N/A,FALSE,"장축";#N/A,#N/A,FALSE,"4WD"}</definedName>
    <definedName name="ㅗㅗ" localSheetId="1" hidden="1">{#N/A,#N/A,FALSE,"단축1";#N/A,#N/A,FALSE,"단축2";#N/A,#N/A,FALSE,"단축3";#N/A,#N/A,FALSE,"장축";#N/A,#N/A,FALSE,"4WD"}</definedName>
    <definedName name="ㅗㅗ" hidden="1">{#N/A,#N/A,FALSE,"단축1";#N/A,#N/A,FALSE,"단축2";#N/A,#N/A,FALSE,"단축3";#N/A,#N/A,FALSE,"장축";#N/A,#N/A,FALSE,"4WD"}</definedName>
    <definedName name="ㅜㅎ로ㅓ" localSheetId="6" hidden="1">{#N/A,#N/A,FALSE,"단축1";#N/A,#N/A,FALSE,"단축2";#N/A,#N/A,FALSE,"단축3";#N/A,#N/A,FALSE,"장축";#N/A,#N/A,FALSE,"4WD"}</definedName>
    <definedName name="ㅜㅎ로ㅓ" localSheetId="2" hidden="1">{#N/A,#N/A,FALSE,"단축1";#N/A,#N/A,FALSE,"단축2";#N/A,#N/A,FALSE,"단축3";#N/A,#N/A,FALSE,"장축";#N/A,#N/A,FALSE,"4WD"}</definedName>
    <definedName name="ㅜㅎ로ㅓ" localSheetId="1" hidden="1">{#N/A,#N/A,FALSE,"단축1";#N/A,#N/A,FALSE,"단축2";#N/A,#N/A,FALSE,"단축3";#N/A,#N/A,FALSE,"장축";#N/A,#N/A,FALSE,"4WD"}</definedName>
    <definedName name="ㅜㅎ로ㅓ" hidden="1">{#N/A,#N/A,FALSE,"단축1";#N/A,#N/A,FALSE,"단축2";#N/A,#N/A,FALSE,"단축3";#N/A,#N/A,FALSE,"장축";#N/A,#N/A,FALSE,"4WD"}</definedName>
    <definedName name="ㅠㅜ8" localSheetId="2">#REF!</definedName>
    <definedName name="ㅠㅜ8" localSheetId="1">#REF!</definedName>
    <definedName name="ㅠㅜ8">#REF!</definedName>
    <definedName name="ㅠㅜ푸" localSheetId="6" hidden="1">{#N/A,#N/A,FALSE,"단축1";#N/A,#N/A,FALSE,"단축2";#N/A,#N/A,FALSE,"단축3";#N/A,#N/A,FALSE,"장축";#N/A,#N/A,FALSE,"4WD"}</definedName>
    <definedName name="ㅠㅜ푸" localSheetId="2" hidden="1">{#N/A,#N/A,FALSE,"단축1";#N/A,#N/A,FALSE,"단축2";#N/A,#N/A,FALSE,"단축3";#N/A,#N/A,FALSE,"장축";#N/A,#N/A,FALSE,"4WD"}</definedName>
    <definedName name="ㅠㅜ푸" localSheetId="1" hidden="1">{#N/A,#N/A,FALSE,"단축1";#N/A,#N/A,FALSE,"단축2";#N/A,#N/A,FALSE,"단축3";#N/A,#N/A,FALSE,"장축";#N/A,#N/A,FALSE,"4WD"}</definedName>
    <definedName name="ㅠㅜ푸" hidden="1">{#N/A,#N/A,FALSE,"단축1";#N/A,#N/A,FALSE,"단축2";#N/A,#N/A,FALSE,"단축3";#N/A,#N/A,FALSE,"장축";#N/A,#N/A,FALSE,"4WD"}</definedName>
    <definedName name="ㅠㅠ" localSheetId="6" hidden="1">{"'Sheet1'!$A$211:$M$235"}</definedName>
    <definedName name="ㅠㅠ" localSheetId="2" hidden="1">{"'Sheet1'!$A$211:$M$235"}</definedName>
    <definedName name="ㅠㅠ" localSheetId="1" hidden="1">{"'Sheet1'!$A$211:$M$235"}</definedName>
    <definedName name="ㅠㅠ" hidden="1">{"'Sheet1'!$A$211:$M$235"}</definedName>
    <definedName name="ㅡ" localSheetId="6" hidden="1">{#N/A,#N/A,FALSE,"단축1";#N/A,#N/A,FALSE,"단축2";#N/A,#N/A,FALSE,"단축3";#N/A,#N/A,FALSE,"장축";#N/A,#N/A,FALSE,"4WD"}</definedName>
    <definedName name="ㅡ" localSheetId="2" hidden="1">{#N/A,#N/A,FALSE,"단축1";#N/A,#N/A,FALSE,"단축2";#N/A,#N/A,FALSE,"단축3";#N/A,#N/A,FALSE,"장축";#N/A,#N/A,FALSE,"4WD"}</definedName>
    <definedName name="ㅡ" localSheetId="1" hidden="1">{#N/A,#N/A,FALSE,"단축1";#N/A,#N/A,FALSE,"단축2";#N/A,#N/A,FALSE,"단축3";#N/A,#N/A,FALSE,"장축";#N/A,#N/A,FALSE,"4WD"}</definedName>
    <definedName name="ㅡ" hidden="1">{#N/A,#N/A,FALSE,"단축1";#N/A,#N/A,FALSE,"단축2";#N/A,#N/A,FALSE,"단축3";#N/A,#N/A,FALSE,"장축";#N/A,#N/A,FALSE,"4WD"}</definedName>
    <definedName name="ㅡㅡㅡ" localSheetId="5" hidden="1">#REF!</definedName>
    <definedName name="ㅡㅡㅡ" localSheetId="2" hidden="1">#REF!</definedName>
    <definedName name="ㅡㅡㅡ" localSheetId="1" hidden="1">#REF!</definedName>
    <definedName name="ㅡㅡㅡ" localSheetId="4" hidden="1">#REF!</definedName>
    <definedName name="ㅡㅡㅡ" hidden="1">#REF!</definedName>
    <definedName name="ㅣ" localSheetId="5" hidden="1">#REF!</definedName>
    <definedName name="ㅣ" localSheetId="2" hidden="1">#REF!</definedName>
    <definedName name="ㅣ" localSheetId="1" hidden="1">#REF!</definedName>
    <definedName name="ㅣ" localSheetId="4" hidden="1">#REF!</definedName>
    <definedName name="ㅣ" hidden="1">#REF!</definedName>
    <definedName name="ㅣㅏㅓ" localSheetId="1">#REF!</definedName>
    <definedName name="ㅣㅏㅓ">#REF!</definedName>
    <definedName name="ㅣㅣ" localSheetId="6" hidden="1">{#N/A,#N/A,FALSE,"단축1";#N/A,#N/A,FALSE,"단축2";#N/A,#N/A,FALSE,"단축3";#N/A,#N/A,FALSE,"장축";#N/A,#N/A,FALSE,"4WD"}</definedName>
    <definedName name="ㅣㅣ" localSheetId="2" hidden="1">{#N/A,#N/A,FALSE,"단축1";#N/A,#N/A,FALSE,"단축2";#N/A,#N/A,FALSE,"단축3";#N/A,#N/A,FALSE,"장축";#N/A,#N/A,FALSE,"4WD"}</definedName>
    <definedName name="ㅣㅣ" localSheetId="1" hidden="1">{#N/A,#N/A,FALSE,"단축1";#N/A,#N/A,FALSE,"단축2";#N/A,#N/A,FALSE,"단축3";#N/A,#N/A,FALSE,"장축";#N/A,#N/A,FALSE,"4WD"}</definedName>
    <definedName name="ㅣㅣ" hidden="1">{#N/A,#N/A,FALSE,"단축1";#N/A,#N/A,FALSE,"단축2";#N/A,#N/A,FALSE,"단축3";#N/A,#N/A,FALSE,"장축";#N/A,#N/A,FALSE,"4WD"}</definedName>
    <definedName name="ㅣㅣㅣㅣ" localSheetId="1">#REF!</definedName>
    <definedName name="ㅣㅣㅣㅣ">#REF!</definedName>
    <definedName name="小" localSheetId="1">#REF!</definedName>
    <definedName name="小">#REF!</definedName>
    <definedName name="解_任_">#N/A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25" i="87" l="1"/>
  <c r="BA25" i="87"/>
  <c r="AZ25" i="87"/>
  <c r="AY25" i="87"/>
  <c r="AX25" i="87"/>
  <c r="AW25" i="87"/>
  <c r="AV25" i="87"/>
  <c r="AU25" i="87"/>
  <c r="AT25" i="87"/>
  <c r="L25" i="87"/>
  <c r="AS24" i="87"/>
  <c r="AI24" i="87"/>
  <c r="AH24" i="87"/>
  <c r="AD24" i="87"/>
  <c r="AA24" i="87"/>
  <c r="Y24" i="87"/>
  <c r="P24" i="87"/>
  <c r="I24" i="87"/>
  <c r="F24" i="87"/>
  <c r="J24" i="87" s="1"/>
  <c r="K24" i="87" s="1"/>
  <c r="BD24" i="87" s="1"/>
  <c r="AS23" i="87"/>
  <c r="AI23" i="87"/>
  <c r="AH23" i="87"/>
  <c r="AD23" i="87"/>
  <c r="AA23" i="87"/>
  <c r="Y23" i="87"/>
  <c r="G23" i="87"/>
  <c r="I23" i="87" s="1"/>
  <c r="F23" i="87"/>
  <c r="J23" i="87" s="1"/>
  <c r="AS22" i="87"/>
  <c r="AI22" i="87"/>
  <c r="AH22" i="87"/>
  <c r="AD22" i="87"/>
  <c r="AA22" i="87"/>
  <c r="Y22" i="87"/>
  <c r="H22" i="87"/>
  <c r="H12" i="87" s="1"/>
  <c r="F22" i="87"/>
  <c r="AS21" i="87"/>
  <c r="AI21" i="87"/>
  <c r="AH21" i="87"/>
  <c r="AD21" i="87"/>
  <c r="AA21" i="87"/>
  <c r="Y21" i="87"/>
  <c r="S21" i="87"/>
  <c r="S12" i="87" s="1"/>
  <c r="S25" i="87" s="1"/>
  <c r="P21" i="87"/>
  <c r="I21" i="87"/>
  <c r="F21" i="87"/>
  <c r="J21" i="87" s="1"/>
  <c r="AS20" i="87"/>
  <c r="AI20" i="87"/>
  <c r="AH20" i="87"/>
  <c r="AD20" i="87"/>
  <c r="AA20" i="87"/>
  <c r="Y20" i="87"/>
  <c r="G20" i="87"/>
  <c r="I20" i="87" s="1"/>
  <c r="F20" i="87"/>
  <c r="J20" i="87" s="1"/>
  <c r="AS19" i="87"/>
  <c r="AI19" i="87"/>
  <c r="AH19" i="87"/>
  <c r="AD19" i="87"/>
  <c r="AA19" i="87"/>
  <c r="Y19" i="87"/>
  <c r="P19" i="87"/>
  <c r="I19" i="87"/>
  <c r="F19" i="87"/>
  <c r="AS18" i="87"/>
  <c r="AI18" i="87"/>
  <c r="AH18" i="87"/>
  <c r="AD18" i="87"/>
  <c r="AA18" i="87"/>
  <c r="Y18" i="87"/>
  <c r="G18" i="87"/>
  <c r="F18" i="87"/>
  <c r="AS17" i="87"/>
  <c r="AI17" i="87"/>
  <c r="AH17" i="87"/>
  <c r="AD17" i="87"/>
  <c r="AA17" i="87"/>
  <c r="Y17" i="87"/>
  <c r="G17" i="87"/>
  <c r="I17" i="87" s="1"/>
  <c r="F17" i="87"/>
  <c r="AS16" i="87"/>
  <c r="AI16" i="87"/>
  <c r="AH16" i="87"/>
  <c r="AD16" i="87"/>
  <c r="AA16" i="87"/>
  <c r="Y16" i="87"/>
  <c r="P16" i="87"/>
  <c r="I16" i="87"/>
  <c r="F16" i="87"/>
  <c r="AS15" i="87"/>
  <c r="AI15" i="87"/>
  <c r="AH15" i="87"/>
  <c r="AD15" i="87"/>
  <c r="AA15" i="87"/>
  <c r="Y15" i="87"/>
  <c r="P15" i="87"/>
  <c r="G15" i="87"/>
  <c r="F15" i="87"/>
  <c r="AS14" i="87"/>
  <c r="AI14" i="87"/>
  <c r="AH14" i="87"/>
  <c r="AD14" i="87"/>
  <c r="AA14" i="87"/>
  <c r="Y14" i="87"/>
  <c r="P14" i="87"/>
  <c r="G14" i="87"/>
  <c r="I14" i="87" s="1"/>
  <c r="F14" i="87"/>
  <c r="A14" i="87"/>
  <c r="A15" i="87" s="1"/>
  <c r="A16" i="87" s="1"/>
  <c r="A17" i="87" s="1"/>
  <c r="A18" i="87" s="1"/>
  <c r="A19" i="87" s="1"/>
  <c r="A20" i="87" s="1"/>
  <c r="A21" i="87" s="1"/>
  <c r="A22" i="87" s="1"/>
  <c r="A23" i="87" s="1"/>
  <c r="A24" i="87" s="1"/>
  <c r="AS13" i="87"/>
  <c r="AI13" i="87"/>
  <c r="AH13" i="87"/>
  <c r="AD13" i="87"/>
  <c r="AA13" i="87"/>
  <c r="Y13" i="87"/>
  <c r="O12" i="87"/>
  <c r="O25" i="87" s="1"/>
  <c r="G13" i="87"/>
  <c r="I13" i="87" s="1"/>
  <c r="F13" i="87"/>
  <c r="BC12" i="87"/>
  <c r="AR12" i="87"/>
  <c r="AR25" i="87" s="1"/>
  <c r="AN12" i="87"/>
  <c r="AN25" i="87" s="1"/>
  <c r="AM12" i="87"/>
  <c r="AM25" i="87" s="1"/>
  <c r="AK12" i="87"/>
  <c r="AK25" i="87" s="1"/>
  <c r="AE12" i="87"/>
  <c r="AE25" i="87" s="1"/>
  <c r="AC12" i="87"/>
  <c r="AC25" i="87" s="1"/>
  <c r="AB12" i="87"/>
  <c r="AB25" i="87" s="1"/>
  <c r="Z12" i="87"/>
  <c r="Z25" i="87" s="1"/>
  <c r="V12" i="87"/>
  <c r="V25" i="87" s="1"/>
  <c r="U12" i="87"/>
  <c r="U25" i="87" s="1"/>
  <c r="R12" i="87"/>
  <c r="R25" i="87" s="1"/>
  <c r="N12" i="87"/>
  <c r="N25" i="87" s="1"/>
  <c r="M12" i="87"/>
  <c r="M25" i="87" s="1"/>
  <c r="E12" i="87"/>
  <c r="E25" i="87" s="1"/>
  <c r="BD11" i="87"/>
  <c r="BB11" i="87"/>
  <c r="AX11" i="87"/>
  <c r="B10" i="87"/>
  <c r="C10" i="87" s="1"/>
  <c r="D10" i="87" s="1"/>
  <c r="E10" i="87" s="1"/>
  <c r="F10" i="87" s="1"/>
  <c r="G10" i="87" s="1"/>
  <c r="H10" i="87" s="1"/>
  <c r="I10" i="87" s="1"/>
  <c r="J10" i="87" s="1"/>
  <c r="K10" i="87" s="1"/>
  <c r="L10" i="87" s="1"/>
  <c r="M10" i="87" s="1"/>
  <c r="N10" i="87" s="1"/>
  <c r="O10" i="87" s="1"/>
  <c r="P10" i="87" s="1"/>
  <c r="Q10" i="87" s="1"/>
  <c r="R10" i="87" s="1"/>
  <c r="S10" i="87" s="1"/>
  <c r="T10" i="87" s="1"/>
  <c r="U10" i="87" s="1"/>
  <c r="V10" i="87" s="1"/>
  <c r="W10" i="87" s="1"/>
  <c r="X10" i="87" s="1"/>
  <c r="Y10" i="87" s="1"/>
  <c r="Z10" i="87" s="1"/>
  <c r="AA10" i="87" s="1"/>
  <c r="AB10" i="87" s="1"/>
  <c r="AC10" i="87" s="1"/>
  <c r="AD10" i="87" s="1"/>
  <c r="AE10" i="87" s="1"/>
  <c r="AF10" i="87" s="1"/>
  <c r="AG10" i="87" s="1"/>
  <c r="AH10" i="87" s="1"/>
  <c r="AI10" i="87" s="1"/>
  <c r="AJ10" i="87" s="1"/>
  <c r="AK10" i="87" s="1"/>
  <c r="AL10" i="87" s="1"/>
  <c r="AM10" i="87" s="1"/>
  <c r="AN10" i="87" s="1"/>
  <c r="AO10" i="87" s="1"/>
  <c r="AP10" i="87" s="1"/>
  <c r="AQ10" i="87" s="1"/>
  <c r="AR10" i="87" s="1"/>
  <c r="AS10" i="87" s="1"/>
  <c r="AT10" i="87" s="1"/>
  <c r="AU10" i="87" s="1"/>
  <c r="AV10" i="87" s="1"/>
  <c r="AW10" i="87" s="1"/>
  <c r="AX10" i="87" s="1"/>
  <c r="AY10" i="87" s="1"/>
  <c r="AZ10" i="87" s="1"/>
  <c r="BA10" i="87" s="1"/>
  <c r="BB10" i="87" s="1"/>
  <c r="BC10" i="87" s="1"/>
  <c r="BD10" i="87" s="1"/>
  <c r="B7" i="87"/>
  <c r="C7" i="87" s="1"/>
  <c r="D7" i="87" s="1"/>
  <c r="E7" i="87" s="1"/>
  <c r="F7" i="87" s="1"/>
  <c r="G7" i="87" s="1"/>
  <c r="H7" i="87" s="1"/>
  <c r="I7" i="87" s="1"/>
  <c r="J7" i="87" s="1"/>
  <c r="K7" i="87" s="1"/>
  <c r="L7" i="87" s="1"/>
  <c r="M7" i="87" s="1"/>
  <c r="N7" i="87" s="1"/>
  <c r="O7" i="87" s="1"/>
  <c r="P7" i="87" s="1"/>
  <c r="Q7" i="87" s="1"/>
  <c r="R7" i="87" s="1"/>
  <c r="S7" i="87" s="1"/>
  <c r="T7" i="87" s="1"/>
  <c r="U7" i="87" s="1"/>
  <c r="V7" i="87" s="1"/>
  <c r="W7" i="87" s="1"/>
  <c r="X7" i="87" s="1"/>
  <c r="Y7" i="87" s="1"/>
  <c r="Z7" i="87" s="1"/>
  <c r="AA7" i="87" s="1"/>
  <c r="AB7" i="87" s="1"/>
  <c r="AC7" i="87" s="1"/>
  <c r="AD7" i="87" s="1"/>
  <c r="AE7" i="87" s="1"/>
  <c r="AF7" i="87" s="1"/>
  <c r="AG7" i="87" s="1"/>
  <c r="AH7" i="87" s="1"/>
  <c r="AI7" i="87" s="1"/>
  <c r="AJ7" i="87" s="1"/>
  <c r="AK7" i="87" s="1"/>
  <c r="AL7" i="87" s="1"/>
  <c r="AM7" i="87" s="1"/>
  <c r="AN7" i="87" s="1"/>
  <c r="AO7" i="87" s="1"/>
  <c r="AP7" i="87" s="1"/>
  <c r="AQ7" i="87" s="1"/>
  <c r="AR7" i="87" s="1"/>
  <c r="AS7" i="87" s="1"/>
  <c r="AT7" i="87" s="1"/>
  <c r="AU7" i="87" s="1"/>
  <c r="AV7" i="87" s="1"/>
  <c r="AW7" i="87" s="1"/>
  <c r="AX7" i="87" s="1"/>
  <c r="AY7" i="87" s="1"/>
  <c r="AZ7" i="87" s="1"/>
  <c r="BA7" i="87" s="1"/>
  <c r="BB7" i="87" s="1"/>
  <c r="BD7" i="87" s="1"/>
  <c r="J14" i="87" l="1"/>
  <c r="K14" i="87" s="1"/>
  <c r="BD14" i="87" s="1"/>
  <c r="J13" i="87"/>
  <c r="K13" i="87" s="1"/>
  <c r="J17" i="87"/>
  <c r="AA12" i="87"/>
  <c r="AA25" i="87" s="1"/>
  <c r="I22" i="87"/>
  <c r="J22" i="87" s="1"/>
  <c r="K22" i="87" s="1"/>
  <c r="BD22" i="87" s="1"/>
  <c r="J19" i="87"/>
  <c r="P17" i="87"/>
  <c r="J16" i="87"/>
  <c r="Q16" i="87" s="1"/>
  <c r="I18" i="87"/>
  <c r="J18" i="87" s="1"/>
  <c r="Y12" i="87"/>
  <c r="Y25" i="87" s="1"/>
  <c r="P20" i="87"/>
  <c r="P22" i="87"/>
  <c r="Q22" i="87"/>
  <c r="P23" i="87"/>
  <c r="AL12" i="87"/>
  <c r="AL25" i="87" s="1"/>
  <c r="AJ12" i="87"/>
  <c r="AJ25" i="87" s="1"/>
  <c r="J15" i="87"/>
  <c r="Q19" i="87"/>
  <c r="AF19" i="87" s="1"/>
  <c r="AG19" i="87" s="1"/>
  <c r="AO19" i="87" s="1"/>
  <c r="K19" i="87"/>
  <c r="BD19" i="87" s="1"/>
  <c r="Q23" i="87"/>
  <c r="K23" i="87"/>
  <c r="BD23" i="87" s="1"/>
  <c r="K17" i="87"/>
  <c r="BD17" i="87" s="1"/>
  <c r="Q17" i="87"/>
  <c r="P13" i="87"/>
  <c r="W12" i="87"/>
  <c r="W25" i="87" s="1"/>
  <c r="AH12" i="87"/>
  <c r="AH25" i="87" s="1"/>
  <c r="AS12" i="87"/>
  <c r="AS25" i="87" s="1"/>
  <c r="P18" i="87"/>
  <c r="I15" i="87"/>
  <c r="Q24" i="87"/>
  <c r="AF24" i="87" s="1"/>
  <c r="AG24" i="87" s="1"/>
  <c r="AO24" i="87" s="1"/>
  <c r="T12" i="87"/>
  <c r="T25" i="87" s="1"/>
  <c r="AI12" i="87"/>
  <c r="AI25" i="87" s="1"/>
  <c r="G12" i="87"/>
  <c r="G25" i="87" s="1"/>
  <c r="Q21" i="87"/>
  <c r="K21" i="87"/>
  <c r="BD21" i="87" s="1"/>
  <c r="AF21" i="87"/>
  <c r="AG21" i="87" s="1"/>
  <c r="AO21" i="87" s="1"/>
  <c r="X21" i="87"/>
  <c r="AD12" i="87"/>
  <c r="AD25" i="87" s="1"/>
  <c r="BC25" i="87"/>
  <c r="F12" i="87"/>
  <c r="F25" i="87" s="1"/>
  <c r="H25" i="87"/>
  <c r="Q20" i="87"/>
  <c r="K20" i="87"/>
  <c r="BD20" i="87" s="1"/>
  <c r="Q13" i="87" l="1"/>
  <c r="Q14" i="87"/>
  <c r="AF14" i="87" s="1"/>
  <c r="AG14" i="87" s="1"/>
  <c r="AO14" i="87" s="1"/>
  <c r="AF17" i="87"/>
  <c r="AG17" i="87" s="1"/>
  <c r="AO17" i="87" s="1"/>
  <c r="X17" i="87"/>
  <c r="X22" i="87"/>
  <c r="X24" i="87"/>
  <c r="K18" i="87"/>
  <c r="BD18" i="87" s="1"/>
  <c r="Q18" i="87"/>
  <c r="X18" i="87" s="1"/>
  <c r="K16" i="87"/>
  <c r="BD16" i="87" s="1"/>
  <c r="I12" i="87"/>
  <c r="I25" i="87" s="1"/>
  <c r="AF22" i="87"/>
  <c r="AG22" i="87" s="1"/>
  <c r="AO22" i="87" s="1"/>
  <c r="AP22" i="87" s="1"/>
  <c r="AQ17" i="87"/>
  <c r="AP17" i="87"/>
  <c r="AQ24" i="87"/>
  <c r="AP24" i="87"/>
  <c r="Q15" i="87"/>
  <c r="K15" i="87"/>
  <c r="BD15" i="87" s="1"/>
  <c r="Q12" i="87"/>
  <c r="Q25" i="87" s="1"/>
  <c r="J12" i="87"/>
  <c r="J25" i="87" s="1"/>
  <c r="AF13" i="87"/>
  <c r="X13" i="87"/>
  <c r="P12" i="87"/>
  <c r="P25" i="87" s="1"/>
  <c r="BD13" i="87"/>
  <c r="K12" i="87"/>
  <c r="AQ21" i="87"/>
  <c r="AP21" i="87"/>
  <c r="X23" i="87"/>
  <c r="AF23" i="87"/>
  <c r="AG23" i="87" s="1"/>
  <c r="AO23" i="87" s="1"/>
  <c r="X19" i="87"/>
  <c r="X20" i="87"/>
  <c r="AF20" i="87"/>
  <c r="AG20" i="87" s="1"/>
  <c r="AO20" i="87" s="1"/>
  <c r="AF16" i="87"/>
  <c r="AG16" i="87" s="1"/>
  <c r="AO16" i="87" s="1"/>
  <c r="X16" i="87"/>
  <c r="X14" i="87" l="1"/>
  <c r="AF18" i="87"/>
  <c r="AG18" i="87" s="1"/>
  <c r="AO18" i="87" s="1"/>
  <c r="AQ22" i="87"/>
  <c r="AP18" i="87"/>
  <c r="AQ20" i="87"/>
  <c r="AP20" i="87"/>
  <c r="AP19" i="87"/>
  <c r="AQ19" i="87"/>
  <c r="AQ23" i="87"/>
  <c r="AP23" i="87"/>
  <c r="K25" i="87"/>
  <c r="BD12" i="87"/>
  <c r="BD25" i="87" s="1"/>
  <c r="AQ18" i="87"/>
  <c r="AQ16" i="87"/>
  <c r="AP16" i="87"/>
  <c r="AG13" i="87"/>
  <c r="X15" i="87"/>
  <c r="AF15" i="87"/>
  <c r="AG15" i="87" s="1"/>
  <c r="AO15" i="87" s="1"/>
  <c r="AQ14" i="87" l="1"/>
  <c r="AP14" i="87"/>
  <c r="AQ15" i="87"/>
  <c r="AP15" i="87"/>
  <c r="AO13" i="87"/>
  <c r="AG12" i="87"/>
  <c r="AG25" i="87" s="1"/>
  <c r="AF12" i="87"/>
  <c r="AF25" i="87" s="1"/>
  <c r="X12" i="87"/>
  <c r="X25" i="87" s="1"/>
  <c r="AO12" i="87" l="1"/>
  <c r="AO25" i="87" s="1"/>
  <c r="AP13" i="87"/>
  <c r="AP12" i="87" s="1"/>
  <c r="AP25" i="87" s="1"/>
  <c r="AQ13" i="87"/>
  <c r="AQ12" i="87" s="1"/>
  <c r="AQ25" i="87" s="1"/>
  <c r="A20" i="12" l="1"/>
  <c r="E20" i="12"/>
  <c r="N20" i="12"/>
  <c r="AL20" i="12"/>
  <c r="BD20" i="12"/>
  <c r="BT20" i="12"/>
  <c r="AQ20" i="12" s="1"/>
  <c r="CB20" i="12"/>
  <c r="CD20" i="12" s="1"/>
  <c r="CQ20" i="12"/>
  <c r="CR20" i="12"/>
  <c r="CT20" i="12"/>
  <c r="I20" i="12" s="1"/>
  <c r="AH20" i="12" s="1"/>
  <c r="CU20" i="12"/>
  <c r="CV20" i="12"/>
  <c r="CW20" i="12"/>
  <c r="CX20" i="12"/>
  <c r="CY20" i="12" s="1"/>
  <c r="J20" i="12" l="1"/>
  <c r="CZ20" i="12"/>
  <c r="BQ20" i="12"/>
  <c r="BU20" i="12"/>
  <c r="BG20" i="12" s="1"/>
  <c r="AN20" i="12"/>
  <c r="AM20" i="12"/>
  <c r="K20" i="12"/>
  <c r="L20" i="12" s="1"/>
  <c r="AO20" i="12" s="1"/>
  <c r="AR20" i="12"/>
  <c r="AI20" i="12"/>
  <c r="AK20" i="12"/>
  <c r="AG20" i="12"/>
  <c r="AP20" i="12"/>
  <c r="AS20" i="12" l="1"/>
  <c r="AJ20" i="12"/>
  <c r="AU20" i="12" l="1"/>
  <c r="BZ20" i="12"/>
  <c r="CE20" i="12" s="1"/>
  <c r="BI20" i="12" s="1"/>
  <c r="BL20" i="12" s="1"/>
  <c r="AZ20" i="12"/>
  <c r="BM20" i="12" l="1"/>
  <c r="BN20" i="12"/>
  <c r="CX19" i="12" l="1"/>
  <c r="CW19" i="12"/>
  <c r="CV19" i="12"/>
  <c r="CT19" i="12"/>
  <c r="CM19" i="12"/>
  <c r="CU19" i="12" s="1"/>
  <c r="CY19" i="12" s="1"/>
  <c r="J19" i="12" s="1"/>
  <c r="CB19" i="12"/>
  <c r="CD19" i="12" s="1"/>
  <c r="BT19" i="12"/>
  <c r="BQ19" i="12"/>
  <c r="BD19" i="12"/>
  <c r="AL19" i="12"/>
  <c r="BU19" i="12"/>
  <c r="BG19" i="12" s="1"/>
  <c r="N19" i="12"/>
  <c r="AN19" i="12" s="1"/>
  <c r="I19" i="12"/>
  <c r="AM19" i="12" s="1"/>
  <c r="E19" i="12"/>
  <c r="A19" i="12"/>
  <c r="CX18" i="12"/>
  <c r="CW18" i="12"/>
  <c r="CT18" i="12"/>
  <c r="I18" i="12" s="1"/>
  <c r="AM18" i="12" s="1"/>
  <c r="CN18" i="12"/>
  <c r="CM18" i="12"/>
  <c r="CU18" i="12" s="1"/>
  <c r="CB18" i="12"/>
  <c r="CD18" i="12" s="1"/>
  <c r="BT18" i="12"/>
  <c r="BD18" i="12"/>
  <c r="AL18" i="12"/>
  <c r="BU18" i="12"/>
  <c r="BG18" i="12" s="1"/>
  <c r="N18" i="12"/>
  <c r="AN18" i="12" s="1"/>
  <c r="E18" i="12"/>
  <c r="A18" i="12"/>
  <c r="CX17" i="12"/>
  <c r="CW17" i="12"/>
  <c r="CV17" i="12"/>
  <c r="CT17" i="12"/>
  <c r="I17" i="12" s="1"/>
  <c r="AM17" i="12" s="1"/>
  <c r="CM17" i="12"/>
  <c r="CU17" i="12" s="1"/>
  <c r="CY17" i="12" s="1"/>
  <c r="J17" i="12" s="1"/>
  <c r="CB17" i="12"/>
  <c r="CD17" i="12" s="1"/>
  <c r="BU17" i="12"/>
  <c r="BG17" i="12" s="1"/>
  <c r="BT17" i="12"/>
  <c r="BD17" i="12"/>
  <c r="AL17" i="12"/>
  <c r="N17" i="12"/>
  <c r="AN17" i="12" s="1"/>
  <c r="E17" i="12"/>
  <c r="A17" i="12"/>
  <c r="CX16" i="12"/>
  <c r="CW16" i="12"/>
  <c r="CV16" i="12"/>
  <c r="CT16" i="12"/>
  <c r="I16" i="12" s="1"/>
  <c r="CM16" i="12"/>
  <c r="CU16" i="12" s="1"/>
  <c r="CB16" i="12"/>
  <c r="CD16" i="12" s="1"/>
  <c r="BT16" i="12"/>
  <c r="BD16" i="12"/>
  <c r="AL16" i="12"/>
  <c r="N16" i="12"/>
  <c r="E16" i="12"/>
  <c r="A16" i="12"/>
  <c r="A21" i="12"/>
  <c r="CX21" i="12"/>
  <c r="CW21" i="12"/>
  <c r="CV21" i="12"/>
  <c r="CU21" i="12"/>
  <c r="CT21" i="12"/>
  <c r="BQ21" i="12" s="1"/>
  <c r="CQ21" i="12"/>
  <c r="CR21" i="12" s="1"/>
  <c r="CB21" i="12"/>
  <c r="CD21" i="12" s="1"/>
  <c r="BT21" i="12"/>
  <c r="BD21" i="12"/>
  <c r="AL21" i="12"/>
  <c r="BU21" i="12"/>
  <c r="BG21" i="12" s="1"/>
  <c r="N21" i="12"/>
  <c r="E21" i="12"/>
  <c r="CY18" i="12" l="1"/>
  <c r="AQ19" i="12"/>
  <c r="AG19" i="12"/>
  <c r="BQ18" i="12"/>
  <c r="AK18" i="12" s="1"/>
  <c r="CY21" i="12"/>
  <c r="J21" i="12" s="1"/>
  <c r="CZ19" i="12"/>
  <c r="AK19" i="12"/>
  <c r="BR19" i="12"/>
  <c r="AI19" i="12" s="1"/>
  <c r="K19" i="12"/>
  <c r="L19" i="12" s="1"/>
  <c r="AR19" i="12"/>
  <c r="AS19" i="12"/>
  <c r="CQ19" i="12"/>
  <c r="CR19" i="12" s="1"/>
  <c r="AQ18" i="12"/>
  <c r="AG18" i="12"/>
  <c r="BQ17" i="12"/>
  <c r="AJ17" i="12" s="1"/>
  <c r="CZ18" i="12"/>
  <c r="J18" i="12"/>
  <c r="AJ18" i="12"/>
  <c r="BR18" i="12"/>
  <c r="AI18" i="12" s="1"/>
  <c r="K18" i="12"/>
  <c r="L18" i="12" s="1"/>
  <c r="AO18" i="12" s="1"/>
  <c r="AR18" i="12"/>
  <c r="AS18" i="12"/>
  <c r="CQ18" i="12"/>
  <c r="CR18" i="12" s="1"/>
  <c r="AN16" i="12"/>
  <c r="AQ17" i="12"/>
  <c r="CZ17" i="12"/>
  <c r="K17" i="12"/>
  <c r="L17" i="12" s="1"/>
  <c r="AR17" i="12"/>
  <c r="CQ17" i="12"/>
  <c r="CR17" i="12" s="1"/>
  <c r="AR16" i="12"/>
  <c r="AM16" i="12"/>
  <c r="BQ16" i="12"/>
  <c r="AK16" i="12" s="1"/>
  <c r="CY16" i="12"/>
  <c r="J16" i="12" s="1"/>
  <c r="K16" i="12" s="1"/>
  <c r="L16" i="12" s="1"/>
  <c r="AO16" i="12" s="1"/>
  <c r="AQ16" i="12"/>
  <c r="BU16" i="12"/>
  <c r="BG16" i="12" s="1"/>
  <c r="AQ21" i="12"/>
  <c r="CZ21" i="12"/>
  <c r="CQ16" i="12"/>
  <c r="CR16" i="12" s="1"/>
  <c r="AN21" i="12"/>
  <c r="BR21" i="12"/>
  <c r="AG21" i="12"/>
  <c r="AK21" i="12"/>
  <c r="I21" i="12"/>
  <c r="K21" i="12" s="1"/>
  <c r="L21" i="12" s="1"/>
  <c r="AO21" i="12" s="1"/>
  <c r="AO19" i="12" l="1"/>
  <c r="AJ19" i="12"/>
  <c r="AO17" i="12"/>
  <c r="BR17" i="12"/>
  <c r="AI17" i="12" s="1"/>
  <c r="AK17" i="12"/>
  <c r="AG17" i="12"/>
  <c r="AH19" i="12"/>
  <c r="AU19" i="12" s="1"/>
  <c r="AP19" i="12"/>
  <c r="AH18" i="12"/>
  <c r="AU18" i="12" s="1"/>
  <c r="AP18" i="12"/>
  <c r="AS17" i="12"/>
  <c r="BR16" i="12"/>
  <c r="AP16" i="12" s="1"/>
  <c r="CZ16" i="12"/>
  <c r="AH17" i="12"/>
  <c r="AP17" i="12"/>
  <c r="AJ16" i="12"/>
  <c r="AG16" i="12"/>
  <c r="AS16" i="12"/>
  <c r="AI16" i="12"/>
  <c r="AH16" i="12"/>
  <c r="AR21" i="12"/>
  <c r="AM21" i="12"/>
  <c r="AI21" i="12"/>
  <c r="AH21" i="12"/>
  <c r="AJ21" i="12"/>
  <c r="AP21" i="12"/>
  <c r="AS21" i="12"/>
  <c r="O22" i="12"/>
  <c r="H14" i="12"/>
  <c r="O14" i="12"/>
  <c r="T14" i="12"/>
  <c r="U14" i="12"/>
  <c r="V14" i="12"/>
  <c r="W14" i="12"/>
  <c r="Y14" i="12"/>
  <c r="Z14" i="12"/>
  <c r="AF14" i="12"/>
  <c r="AV14" i="12"/>
  <c r="AW14" i="12"/>
  <c r="AX14" i="12"/>
  <c r="BA14" i="12"/>
  <c r="BB14" i="12"/>
  <c r="BC14" i="12"/>
  <c r="BE14" i="12"/>
  <c r="BF14" i="12"/>
  <c r="BJ14" i="12"/>
  <c r="BO14" i="12"/>
  <c r="BP14" i="12"/>
  <c r="BS14" i="12"/>
  <c r="BV14" i="12"/>
  <c r="BW14" i="12"/>
  <c r="BX14" i="12"/>
  <c r="CA14" i="12"/>
  <c r="CC14" i="12"/>
  <c r="CH14" i="12"/>
  <c r="CI14" i="12"/>
  <c r="CJ14" i="12"/>
  <c r="CK14" i="12"/>
  <c r="CL14" i="12"/>
  <c r="CN14" i="12"/>
  <c r="CO14" i="12"/>
  <c r="CP14" i="12"/>
  <c r="CS14" i="12"/>
  <c r="AU16" i="12" l="1"/>
  <c r="AU17" i="12"/>
  <c r="AU21" i="12"/>
  <c r="AZ15" i="2"/>
  <c r="AZ14" i="2"/>
  <c r="AZ13" i="2"/>
  <c r="AZ12" i="2"/>
  <c r="AZ11" i="2"/>
  <c r="AZ10" i="2"/>
  <c r="AZ9" i="2"/>
  <c r="AZ8" i="2"/>
  <c r="AZ7" i="2"/>
  <c r="AZ6" i="2"/>
  <c r="AZ5" i="2"/>
  <c r="BG23" i="12"/>
  <c r="X14" i="12" l="1"/>
  <c r="Q14" i="12" l="1"/>
  <c r="S14" i="12"/>
  <c r="AD14" i="12" l="1"/>
  <c r="P14" i="12"/>
  <c r="R14" i="12"/>
  <c r="AA14" i="12" l="1"/>
  <c r="AC14" i="12"/>
  <c r="AB14" i="12" l="1"/>
  <c r="E6" i="71" l="1"/>
  <c r="E5" i="71"/>
  <c r="E4" i="71"/>
  <c r="AT7" i="2" l="1"/>
  <c r="AT8" i="2"/>
  <c r="AT9" i="2"/>
  <c r="AT10" i="2"/>
  <c r="AT11" i="2"/>
  <c r="AT13" i="2"/>
  <c r="AT14" i="2"/>
  <c r="AT15" i="2"/>
  <c r="AT4" i="2"/>
  <c r="AT5" i="2"/>
  <c r="AT6" i="2"/>
  <c r="AT12" i="2"/>
  <c r="CF14" i="12" l="1"/>
  <c r="AF15" i="2"/>
  <c r="AF10" i="2"/>
  <c r="AF14" i="2"/>
  <c r="AF12" i="2"/>
  <c r="AF11" i="2"/>
  <c r="AF8" i="2"/>
  <c r="AF6" i="2"/>
  <c r="AF5" i="2"/>
  <c r="AF9" i="2"/>
  <c r="AF7" i="2"/>
  <c r="AF13" i="2"/>
  <c r="BZ16" i="12" l="1"/>
  <c r="CE16" i="12" s="1"/>
  <c r="BI16" i="12" s="1"/>
  <c r="BL16" i="12" s="1"/>
  <c r="AZ16" i="12"/>
  <c r="BZ17" i="12"/>
  <c r="CE17" i="12" s="1"/>
  <c r="BI17" i="12" s="1"/>
  <c r="BL17" i="12" s="1"/>
  <c r="AZ17" i="12"/>
  <c r="BZ19" i="12"/>
  <c r="CE19" i="12" s="1"/>
  <c r="BI19" i="12" s="1"/>
  <c r="BL19" i="12" s="1"/>
  <c r="AZ19" i="12"/>
  <c r="BZ18" i="12"/>
  <c r="CE18" i="12" s="1"/>
  <c r="BI18" i="12" s="1"/>
  <c r="BL18" i="12" s="1"/>
  <c r="AZ18" i="12"/>
  <c r="AT14" i="12"/>
  <c r="CG14" i="12"/>
  <c r="BM18" i="12" l="1"/>
  <c r="BN16" i="12"/>
  <c r="BM19" i="12"/>
  <c r="BM17" i="12"/>
  <c r="BN18" i="12"/>
  <c r="BN19" i="12"/>
  <c r="BN17" i="12"/>
  <c r="BM16" i="12"/>
  <c r="AZ21" i="12"/>
  <c r="BZ21" i="12"/>
  <c r="CE21" i="12" s="1"/>
  <c r="BI21" i="12" s="1"/>
  <c r="BL21" i="12" s="1"/>
  <c r="BN21" i="12" s="1"/>
  <c r="A624" i="84"/>
  <c r="CQ623" i="84"/>
  <c r="CP623" i="84"/>
  <c r="CO623" i="84"/>
  <c r="CN623" i="84"/>
  <c r="CM623" i="84"/>
  <c r="I623" i="84" s="1"/>
  <c r="CJ623" i="84"/>
  <c r="CK623" i="84" s="1"/>
  <c r="BU623" i="84"/>
  <c r="BW623" i="84" s="1"/>
  <c r="BN623" i="84"/>
  <c r="BB623" i="84" s="1"/>
  <c r="BM623" i="84"/>
  <c r="AO623" i="84" s="1"/>
  <c r="BJ623" i="84"/>
  <c r="BA623" i="84"/>
  <c r="AY623" i="84"/>
  <c r="AX623" i="84"/>
  <c r="AW623" i="84"/>
  <c r="AZ623" i="84" s="1"/>
  <c r="AL623" i="84"/>
  <c r="AK623" i="84"/>
  <c r="N623" i="84"/>
  <c r="M623" i="84"/>
  <c r="E623" i="84"/>
  <c r="A623" i="84"/>
  <c r="CQ622" i="84"/>
  <c r="CP622" i="84"/>
  <c r="CO622" i="84"/>
  <c r="CN622" i="84"/>
  <c r="CM622" i="84"/>
  <c r="CJ622" i="84"/>
  <c r="CK622" i="84" s="1"/>
  <c r="BU622" i="84"/>
  <c r="BW622" i="84" s="1"/>
  <c r="BM622" i="84"/>
  <c r="AO622" i="84" s="1"/>
  <c r="BJ622" i="84"/>
  <c r="BA622" i="84"/>
  <c r="AY622" i="84"/>
  <c r="AX622" i="84"/>
  <c r="AW622" i="84"/>
  <c r="AZ622" i="84" s="1"/>
  <c r="AK622" i="84"/>
  <c r="N622" i="84"/>
  <c r="AL622" i="84" s="1"/>
  <c r="M622" i="84"/>
  <c r="I622" i="84"/>
  <c r="E622" i="84"/>
  <c r="A622" i="84"/>
  <c r="CQ621" i="84"/>
  <c r="CP621" i="84"/>
  <c r="CO621" i="84"/>
  <c r="CN621" i="84"/>
  <c r="CM621" i="84"/>
  <c r="CJ621" i="84"/>
  <c r="CK621" i="84" s="1"/>
  <c r="BU621" i="84"/>
  <c r="BW621" i="84" s="1"/>
  <c r="BM621" i="84"/>
  <c r="BA621" i="84"/>
  <c r="AY621" i="84"/>
  <c r="AX621" i="84"/>
  <c r="AW621" i="84"/>
  <c r="AZ621" i="84" s="1"/>
  <c r="AO621" i="84"/>
  <c r="AK621" i="84"/>
  <c r="N621" i="84"/>
  <c r="AL621" i="84" s="1"/>
  <c r="M621" i="84"/>
  <c r="E621" i="84"/>
  <c r="A621" i="84"/>
  <c r="CQ620" i="84"/>
  <c r="CP620" i="84"/>
  <c r="CO620" i="84"/>
  <c r="CN620" i="84"/>
  <c r="CM620" i="84"/>
  <c r="I620" i="84" s="1"/>
  <c r="CJ620" i="84"/>
  <c r="CK620" i="84" s="1"/>
  <c r="BU620" i="84"/>
  <c r="BW620" i="84" s="1"/>
  <c r="BM620" i="84"/>
  <c r="AO620" i="84" s="1"/>
  <c r="BA620" i="84"/>
  <c r="AZ620" i="84"/>
  <c r="AY620" i="84"/>
  <c r="AX620" i="84"/>
  <c r="AW620" i="84"/>
  <c r="AK620" i="84"/>
  <c r="N620" i="84"/>
  <c r="AL620" i="84" s="1"/>
  <c r="M620" i="84"/>
  <c r="E620" i="84"/>
  <c r="A620" i="84"/>
  <c r="CQ619" i="84"/>
  <c r="CP619" i="84"/>
  <c r="CO619" i="84"/>
  <c r="CN619" i="84"/>
  <c r="CR619" i="84" s="1"/>
  <c r="J619" i="84" s="1"/>
  <c r="CM619" i="84"/>
  <c r="CJ619" i="84"/>
  <c r="CK619" i="84" s="1"/>
  <c r="BW619" i="84"/>
  <c r="BU619" i="84"/>
  <c r="BM619" i="84"/>
  <c r="AO619" i="84" s="1"/>
  <c r="BA619" i="84"/>
  <c r="AY619" i="84"/>
  <c r="AX619" i="84"/>
  <c r="AW619" i="84"/>
  <c r="AZ619" i="84" s="1"/>
  <c r="AL619" i="84"/>
  <c r="AK619" i="84"/>
  <c r="BN619" i="84"/>
  <c r="BB619" i="84" s="1"/>
  <c r="N619" i="84"/>
  <c r="M619" i="84"/>
  <c r="E619" i="84"/>
  <c r="A619" i="84"/>
  <c r="CQ618" i="84"/>
  <c r="CP618" i="84"/>
  <c r="CO618" i="84"/>
  <c r="CN618" i="84"/>
  <c r="CM618" i="84"/>
  <c r="CJ618" i="84"/>
  <c r="CK618" i="84" s="1"/>
  <c r="BW618" i="84"/>
  <c r="BU618" i="84"/>
  <c r="BN618" i="84"/>
  <c r="BB618" i="84" s="1"/>
  <c r="BM618" i="84"/>
  <c r="AO618" i="84" s="1"/>
  <c r="BJ618" i="84"/>
  <c r="BA618" i="84"/>
  <c r="AY618" i="84"/>
  <c r="AX618" i="84"/>
  <c r="AW618" i="84"/>
  <c r="AZ618" i="84" s="1"/>
  <c r="BE618" i="84" s="1"/>
  <c r="AK618" i="84"/>
  <c r="N618" i="84"/>
  <c r="AL618" i="84" s="1"/>
  <c r="M618" i="84"/>
  <c r="I618" i="84"/>
  <c r="E618" i="84"/>
  <c r="A618" i="84"/>
  <c r="CQ617" i="84"/>
  <c r="CP617" i="84"/>
  <c r="CO617" i="84"/>
  <c r="CN617" i="84"/>
  <c r="CM617" i="84"/>
  <c r="I617" i="84" s="1"/>
  <c r="CJ617" i="84"/>
  <c r="CK617" i="84" s="1"/>
  <c r="BW617" i="84"/>
  <c r="BU617" i="84"/>
  <c r="BM617" i="84"/>
  <c r="BJ617" i="84"/>
  <c r="BK617" i="84" s="1"/>
  <c r="BA617" i="84"/>
  <c r="AY617" i="84"/>
  <c r="AX617" i="84"/>
  <c r="AW617" i="84"/>
  <c r="AZ617" i="84" s="1"/>
  <c r="AO617" i="84"/>
  <c r="AK617" i="84"/>
  <c r="N617" i="84"/>
  <c r="AL617" i="84" s="1"/>
  <c r="M617" i="84"/>
  <c r="E617" i="84"/>
  <c r="A617" i="84"/>
  <c r="CQ616" i="84"/>
  <c r="CP616" i="84"/>
  <c r="CO616" i="84"/>
  <c r="CN616" i="84"/>
  <c r="CM616" i="84"/>
  <c r="CK616" i="84"/>
  <c r="CJ616" i="84"/>
  <c r="BU616" i="84"/>
  <c r="BW616" i="84" s="1"/>
  <c r="BM616" i="84"/>
  <c r="BA616" i="84"/>
  <c r="AY616" i="84"/>
  <c r="AX616" i="84"/>
  <c r="AW616" i="84"/>
  <c r="AO616" i="84"/>
  <c r="AK616" i="84"/>
  <c r="N616" i="84"/>
  <c r="AL616" i="84" s="1"/>
  <c r="M616" i="84"/>
  <c r="E616" i="84"/>
  <c r="A616" i="84"/>
  <c r="CQ615" i="84"/>
  <c r="CP615" i="84"/>
  <c r="CO615" i="84"/>
  <c r="CN615" i="84"/>
  <c r="CM615" i="84"/>
  <c r="BJ615" i="84" s="1"/>
  <c r="CJ615" i="84"/>
  <c r="CK615" i="84" s="1"/>
  <c r="BU615" i="84"/>
  <c r="BW615" i="84" s="1"/>
  <c r="BM615" i="84"/>
  <c r="AO615" i="84" s="1"/>
  <c r="BA615" i="84"/>
  <c r="AZ615" i="84"/>
  <c r="AY615" i="84"/>
  <c r="AX615" i="84"/>
  <c r="AW615" i="84"/>
  <c r="AK615" i="84"/>
  <c r="AI615" i="84"/>
  <c r="N615" i="84"/>
  <c r="AL615" i="84" s="1"/>
  <c r="M615" i="84"/>
  <c r="I615" i="84"/>
  <c r="E615" i="84"/>
  <c r="A615" i="84"/>
  <c r="CQ614" i="84"/>
  <c r="CP614" i="84"/>
  <c r="CO614" i="84"/>
  <c r="CN614" i="84"/>
  <c r="CR614" i="84" s="1"/>
  <c r="CM614" i="84"/>
  <c r="CJ614" i="84"/>
  <c r="CK614" i="84" s="1"/>
  <c r="BU614" i="84"/>
  <c r="BW614" i="84" s="1"/>
  <c r="BN614" i="84"/>
  <c r="BB614" i="84" s="1"/>
  <c r="BM614" i="84"/>
  <c r="AO614" i="84" s="1"/>
  <c r="BJ614" i="84"/>
  <c r="BA614" i="84"/>
  <c r="AY614" i="84"/>
  <c r="AX614" i="84"/>
  <c r="AW614" i="84"/>
  <c r="AK614" i="84"/>
  <c r="N614" i="84"/>
  <c r="AL614" i="84" s="1"/>
  <c r="M614" i="84"/>
  <c r="I614" i="84"/>
  <c r="E614" i="84"/>
  <c r="A614" i="84"/>
  <c r="CQ613" i="84"/>
  <c r="CP613" i="84"/>
  <c r="CO613" i="84"/>
  <c r="CN613" i="84"/>
  <c r="CM613" i="84"/>
  <c r="I613" i="84" s="1"/>
  <c r="CJ613" i="84"/>
  <c r="CK613" i="84" s="1"/>
  <c r="BU613" i="84"/>
  <c r="BW613" i="84" s="1"/>
  <c r="BM613" i="84"/>
  <c r="BJ613" i="84"/>
  <c r="BA613" i="84"/>
  <c r="AY613" i="84"/>
  <c r="AX613" i="84"/>
  <c r="AW613" i="84"/>
  <c r="AZ613" i="84" s="1"/>
  <c r="AO613" i="84"/>
  <c r="AL613" i="84"/>
  <c r="AK613" i="84"/>
  <c r="Q601" i="84"/>
  <c r="N613" i="84"/>
  <c r="M613" i="84"/>
  <c r="E613" i="84"/>
  <c r="A613" i="84"/>
  <c r="CQ612" i="84"/>
  <c r="CP612" i="84"/>
  <c r="CO612" i="84"/>
  <c r="CN612" i="84"/>
  <c r="CM612" i="84"/>
  <c r="I612" i="84" s="1"/>
  <c r="CJ612" i="84"/>
  <c r="CK612" i="84" s="1"/>
  <c r="BU612" i="84"/>
  <c r="BW612" i="84" s="1"/>
  <c r="BM612" i="84"/>
  <c r="AO612" i="84" s="1"/>
  <c r="BJ612" i="84"/>
  <c r="BA612" i="84"/>
  <c r="AY612" i="84"/>
  <c r="AX612" i="84"/>
  <c r="AW612" i="84"/>
  <c r="AK612" i="84"/>
  <c r="N612" i="84"/>
  <c r="AL612" i="84" s="1"/>
  <c r="M612" i="84"/>
  <c r="E612" i="84"/>
  <c r="A612" i="84"/>
  <c r="CQ611" i="84"/>
  <c r="CP611" i="84"/>
  <c r="CO611" i="84"/>
  <c r="CN611" i="84"/>
  <c r="CR611" i="84" s="1"/>
  <c r="CM611" i="84"/>
  <c r="CJ611" i="84"/>
  <c r="CK611" i="84" s="1"/>
  <c r="BU611" i="84"/>
  <c r="BW611" i="84" s="1"/>
  <c r="BM611" i="84"/>
  <c r="AO611" i="84" s="1"/>
  <c r="BA611" i="84"/>
  <c r="AY611" i="84"/>
  <c r="AX611" i="84"/>
  <c r="AZ611" i="84" s="1"/>
  <c r="AW611" i="84"/>
  <c r="AK611" i="84"/>
  <c r="N611" i="84"/>
  <c r="AL611" i="84" s="1"/>
  <c r="M611" i="84"/>
  <c r="J611" i="84"/>
  <c r="I611" i="84"/>
  <c r="E611" i="84"/>
  <c r="A611" i="84"/>
  <c r="CQ610" i="84"/>
  <c r="CP610" i="84"/>
  <c r="CO610" i="84"/>
  <c r="CN610" i="84"/>
  <c r="CM610" i="84"/>
  <c r="CJ610" i="84"/>
  <c r="CK610" i="84" s="1"/>
  <c r="BW610" i="84"/>
  <c r="BU610" i="84"/>
  <c r="BM610" i="84"/>
  <c r="BA610" i="84"/>
  <c r="AY610" i="84"/>
  <c r="AX610" i="84"/>
  <c r="AW610" i="84"/>
  <c r="AO610" i="84"/>
  <c r="AK610" i="84"/>
  <c r="BN610" i="84"/>
  <c r="BB610" i="84" s="1"/>
  <c r="N610" i="84"/>
  <c r="AL610" i="84" s="1"/>
  <c r="M610" i="84"/>
  <c r="I610" i="84"/>
  <c r="E610" i="84"/>
  <c r="A610" i="84"/>
  <c r="CQ609" i="84"/>
  <c r="CP609" i="84"/>
  <c r="CO609" i="84"/>
  <c r="CN609" i="84"/>
  <c r="CM609" i="84"/>
  <c r="BJ609" i="84" s="1"/>
  <c r="BK609" i="84" s="1"/>
  <c r="CJ609" i="84"/>
  <c r="CK609" i="84" s="1"/>
  <c r="BU609" i="84"/>
  <c r="BW609" i="84" s="1"/>
  <c r="BN609" i="84"/>
  <c r="BB609" i="84" s="1"/>
  <c r="BM609" i="84"/>
  <c r="AO609" i="84" s="1"/>
  <c r="BA609" i="84"/>
  <c r="AY609" i="84"/>
  <c r="AX609" i="84"/>
  <c r="AW609" i="84"/>
  <c r="AK609" i="84"/>
  <c r="AJ609" i="84"/>
  <c r="N609" i="84"/>
  <c r="AL609" i="84" s="1"/>
  <c r="M609" i="84"/>
  <c r="I609" i="84"/>
  <c r="E609" i="84"/>
  <c r="A609" i="84"/>
  <c r="CQ608" i="84"/>
  <c r="CP608" i="84"/>
  <c r="CO608" i="84"/>
  <c r="CN608" i="84"/>
  <c r="CM608" i="84"/>
  <c r="I608" i="84" s="1"/>
  <c r="CJ608" i="84"/>
  <c r="CK608" i="84" s="1"/>
  <c r="BU608" i="84"/>
  <c r="BW608" i="84" s="1"/>
  <c r="BM608" i="84"/>
  <c r="AO608" i="84" s="1"/>
  <c r="BJ608" i="84"/>
  <c r="BA608" i="84"/>
  <c r="AY608" i="84"/>
  <c r="AX608" i="84"/>
  <c r="AW608" i="84"/>
  <c r="AZ608" i="84" s="1"/>
  <c r="AK608" i="84"/>
  <c r="N608" i="84"/>
  <c r="AL608" i="84" s="1"/>
  <c r="M608" i="84"/>
  <c r="E608" i="84"/>
  <c r="A608" i="84"/>
  <c r="CQ607" i="84"/>
  <c r="CP607" i="84"/>
  <c r="CO607" i="84"/>
  <c r="CN607" i="84"/>
  <c r="CR607" i="84" s="1"/>
  <c r="J607" i="84" s="1"/>
  <c r="CM607" i="84"/>
  <c r="CJ607" i="84"/>
  <c r="CK607" i="84" s="1"/>
  <c r="BU607" i="84"/>
  <c r="BW607" i="84" s="1"/>
  <c r="BM607" i="84"/>
  <c r="AO607" i="84" s="1"/>
  <c r="BA607" i="84"/>
  <c r="AX607" i="84"/>
  <c r="AZ607" i="84" s="1"/>
  <c r="AL607" i="84"/>
  <c r="AK607" i="84"/>
  <c r="AJ607" i="84"/>
  <c r="AF607" i="84"/>
  <c r="N607" i="84"/>
  <c r="M607" i="84"/>
  <c r="I607" i="84"/>
  <c r="E607" i="84"/>
  <c r="A607" i="84"/>
  <c r="CQ606" i="84"/>
  <c r="CP606" i="84"/>
  <c r="CO606" i="84"/>
  <c r="CN606" i="84"/>
  <c r="CM606" i="84"/>
  <c r="CJ606" i="84"/>
  <c r="CK606" i="84" s="1"/>
  <c r="BU606" i="84"/>
  <c r="BW606" i="84" s="1"/>
  <c r="BM606" i="84"/>
  <c r="BA606" i="84"/>
  <c r="AY606" i="84"/>
  <c r="AX606" i="84"/>
  <c r="AW606" i="84"/>
  <c r="AZ606" i="84" s="1"/>
  <c r="AO606" i="84"/>
  <c r="AK606" i="84"/>
  <c r="BN606" i="84"/>
  <c r="N606" i="84"/>
  <c r="AL606" i="84" s="1"/>
  <c r="M606" i="84"/>
  <c r="E606" i="84"/>
  <c r="A606" i="84"/>
  <c r="CQ605" i="84"/>
  <c r="CP605" i="84"/>
  <c r="CO605" i="84"/>
  <c r="CN605" i="84"/>
  <c r="CM605" i="84"/>
  <c r="CJ605" i="84"/>
  <c r="CK605" i="84" s="1"/>
  <c r="BU605" i="84"/>
  <c r="BN605" i="84"/>
  <c r="BM605" i="84"/>
  <c r="AO605" i="84" s="1"/>
  <c r="BA605" i="84"/>
  <c r="AY605" i="84"/>
  <c r="AX605" i="84"/>
  <c r="AW605" i="84"/>
  <c r="AZ605" i="84" s="1"/>
  <c r="AK605" i="84"/>
  <c r="S601" i="84"/>
  <c r="N605" i="84"/>
  <c r="AL605" i="84" s="1"/>
  <c r="M605" i="84"/>
  <c r="E605" i="84"/>
  <c r="A605" i="84"/>
  <c r="CQ604" i="84"/>
  <c r="CP604" i="84"/>
  <c r="CO604" i="84"/>
  <c r="CN604" i="84"/>
  <c r="CM604" i="84"/>
  <c r="CJ604" i="84"/>
  <c r="CK604" i="84" s="1"/>
  <c r="BU604" i="84"/>
  <c r="BW604" i="84" s="1"/>
  <c r="BM604" i="84"/>
  <c r="AO604" i="84" s="1"/>
  <c r="BA604" i="84"/>
  <c r="AY604" i="84"/>
  <c r="AX604" i="84"/>
  <c r="AW604" i="84"/>
  <c r="AK604" i="84"/>
  <c r="N604" i="84"/>
  <c r="AL604" i="84" s="1"/>
  <c r="M604" i="84"/>
  <c r="E604" i="84"/>
  <c r="A604" i="84"/>
  <c r="CQ603" i="84"/>
  <c r="CP603" i="84"/>
  <c r="CO603" i="84"/>
  <c r="CN603" i="84"/>
  <c r="CR603" i="84" s="1"/>
  <c r="J603" i="84" s="1"/>
  <c r="CM603" i="84"/>
  <c r="CK603" i="84"/>
  <c r="CJ603" i="84"/>
  <c r="BU603" i="84"/>
  <c r="BW603" i="84" s="1"/>
  <c r="BM603" i="84"/>
  <c r="BA603" i="84"/>
  <c r="AY603" i="84"/>
  <c r="AZ603" i="84" s="1"/>
  <c r="AX603" i="84"/>
  <c r="AW603" i="84"/>
  <c r="AO603" i="84"/>
  <c r="AL603" i="84"/>
  <c r="AK603" i="84"/>
  <c r="N603" i="84"/>
  <c r="M603" i="84"/>
  <c r="E603" i="84"/>
  <c r="A603" i="84"/>
  <c r="CQ602" i="84"/>
  <c r="CP602" i="84"/>
  <c r="CO602" i="84"/>
  <c r="CM602" i="84"/>
  <c r="I602" i="84" s="1"/>
  <c r="CF602" i="84"/>
  <c r="CJ602" i="84" s="1"/>
  <c r="BW602" i="84"/>
  <c r="BU602" i="84"/>
  <c r="BM602" i="84"/>
  <c r="AO602" i="84" s="1"/>
  <c r="BA602" i="84"/>
  <c r="AY602" i="84"/>
  <c r="AX602" i="84"/>
  <c r="AW602" i="84"/>
  <c r="AZ602" i="84" s="1"/>
  <c r="AP601" i="84"/>
  <c r="AK602" i="84"/>
  <c r="N602" i="84"/>
  <c r="AL602" i="84" s="1"/>
  <c r="M602" i="84"/>
  <c r="E602" i="84"/>
  <c r="A602" i="84"/>
  <c r="CV601" i="84"/>
  <c r="CU601" i="84"/>
  <c r="CT601" i="84"/>
  <c r="CL601" i="84"/>
  <c r="CI601" i="84"/>
  <c r="CH601" i="84"/>
  <c r="CG601" i="84"/>
  <c r="CE601" i="84"/>
  <c r="CD601" i="84"/>
  <c r="CC601" i="84"/>
  <c r="CB601" i="84"/>
  <c r="CA601" i="84"/>
  <c r="BZ601" i="84"/>
  <c r="BZ587" i="84" s="1"/>
  <c r="BY601" i="84"/>
  <c r="BV601" i="84"/>
  <c r="BT601" i="84"/>
  <c r="BR601" i="84"/>
  <c r="BQ601" i="84"/>
  <c r="BP601" i="84"/>
  <c r="BO601" i="84"/>
  <c r="BL601" i="84"/>
  <c r="BI601" i="84"/>
  <c r="BC601" i="84"/>
  <c r="AU601" i="84"/>
  <c r="AT601" i="84"/>
  <c r="AS601" i="84"/>
  <c r="AR601" i="84"/>
  <c r="AE601" i="84"/>
  <c r="AE587" i="84" s="1"/>
  <c r="AC601" i="84"/>
  <c r="AB601" i="84"/>
  <c r="AA601" i="84"/>
  <c r="Z601" i="84"/>
  <c r="Y601" i="84"/>
  <c r="X601" i="84"/>
  <c r="W601" i="84"/>
  <c r="V601" i="84"/>
  <c r="U601" i="84"/>
  <c r="T601" i="84"/>
  <c r="O601" i="84"/>
  <c r="H601" i="84"/>
  <c r="G601" i="84"/>
  <c r="CQ600" i="84"/>
  <c r="CP600" i="84"/>
  <c r="CO600" i="84"/>
  <c r="CN600" i="84"/>
  <c r="CM600" i="84"/>
  <c r="I600" i="84" s="1"/>
  <c r="CJ600" i="84"/>
  <c r="CK600" i="84" s="1"/>
  <c r="BW600" i="84"/>
  <c r="BU600" i="84"/>
  <c r="BM600" i="84"/>
  <c r="AO600" i="84" s="1"/>
  <c r="BJ600" i="84"/>
  <c r="BA600" i="84"/>
  <c r="AY600" i="84"/>
  <c r="AX600" i="84"/>
  <c r="AW600" i="84"/>
  <c r="AK600" i="84"/>
  <c r="N600" i="84"/>
  <c r="AL600" i="84" s="1"/>
  <c r="M600" i="84"/>
  <c r="E600" i="84"/>
  <c r="A600" i="84"/>
  <c r="CQ599" i="84"/>
  <c r="CP599" i="84"/>
  <c r="CO599" i="84"/>
  <c r="CM599" i="84"/>
  <c r="CJ599" i="84"/>
  <c r="CK599" i="84" s="1"/>
  <c r="CF599" i="84"/>
  <c r="CN599" i="84" s="1"/>
  <c r="BU599" i="84"/>
  <c r="BW599" i="84" s="1"/>
  <c r="BM599" i="84"/>
  <c r="BA599" i="84"/>
  <c r="AY599" i="84"/>
  <c r="AX599" i="84"/>
  <c r="AW599" i="84"/>
  <c r="AO599" i="84"/>
  <c r="AK599" i="84"/>
  <c r="N599" i="84"/>
  <c r="AL599" i="84" s="1"/>
  <c r="M599" i="84"/>
  <c r="E599" i="84"/>
  <c r="A599" i="84"/>
  <c r="CQ598" i="84"/>
  <c r="CP598" i="84"/>
  <c r="CO598" i="84"/>
  <c r="CN598" i="84"/>
  <c r="CR598" i="84" s="1"/>
  <c r="J598" i="84" s="1"/>
  <c r="CM598" i="84"/>
  <c r="CJ598" i="84"/>
  <c r="CK598" i="84" s="1"/>
  <c r="BU598" i="84"/>
  <c r="BW598" i="84" s="1"/>
  <c r="BM598" i="84"/>
  <c r="BA598" i="84"/>
  <c r="AY598" i="84"/>
  <c r="AX598" i="84"/>
  <c r="AW598" i="84"/>
  <c r="AO598" i="84"/>
  <c r="AK598" i="84"/>
  <c r="N598" i="84"/>
  <c r="AL598" i="84" s="1"/>
  <c r="M598" i="84"/>
  <c r="E598" i="84"/>
  <c r="A598" i="84"/>
  <c r="CQ597" i="84"/>
  <c r="CP597" i="84"/>
  <c r="CO597" i="84"/>
  <c r="CN597" i="84"/>
  <c r="CR597" i="84" s="1"/>
  <c r="CM597" i="84"/>
  <c r="BJ597" i="84" s="1"/>
  <c r="CK597" i="84"/>
  <c r="CK593" i="84" s="1"/>
  <c r="CJ597" i="84"/>
  <c r="CF597" i="84"/>
  <c r="BW597" i="84"/>
  <c r="BU597" i="84"/>
  <c r="BN597" i="84"/>
  <c r="BM597" i="84"/>
  <c r="AO597" i="84" s="1"/>
  <c r="BA597" i="84"/>
  <c r="AY597" i="84"/>
  <c r="AX597" i="84"/>
  <c r="AW597" i="84"/>
  <c r="AK597" i="84"/>
  <c r="N597" i="84"/>
  <c r="AL597" i="84" s="1"/>
  <c r="M597" i="84"/>
  <c r="I597" i="84"/>
  <c r="E597" i="84"/>
  <c r="A597" i="84"/>
  <c r="CQ596" i="84"/>
  <c r="CP596" i="84"/>
  <c r="CO596" i="84"/>
  <c r="CN596" i="84"/>
  <c r="CM596" i="84"/>
  <c r="CJ596" i="84"/>
  <c r="CK596" i="84" s="1"/>
  <c r="BU596" i="84"/>
  <c r="BW596" i="84" s="1"/>
  <c r="BM596" i="84"/>
  <c r="AO596" i="84" s="1"/>
  <c r="BA596" i="84"/>
  <c r="AY596" i="84"/>
  <c r="AX596" i="84"/>
  <c r="AW596" i="84"/>
  <c r="AZ596" i="84" s="1"/>
  <c r="AK596" i="84"/>
  <c r="BN596" i="84"/>
  <c r="N596" i="84"/>
  <c r="AL596" i="84" s="1"/>
  <c r="M596" i="84"/>
  <c r="E596" i="84"/>
  <c r="A596" i="84"/>
  <c r="CQ595" i="84"/>
  <c r="CP595" i="84"/>
  <c r="CO595" i="84"/>
  <c r="CM595" i="84"/>
  <c r="I595" i="84" s="1"/>
  <c r="CF595" i="84"/>
  <c r="CJ595" i="84" s="1"/>
  <c r="CK595" i="84" s="1"/>
  <c r="BU595" i="84"/>
  <c r="BW595" i="84" s="1"/>
  <c r="BN595" i="84"/>
  <c r="BB595" i="84" s="1"/>
  <c r="BM595" i="84"/>
  <c r="BJ595" i="84"/>
  <c r="BK595" i="84" s="1"/>
  <c r="BA595" i="84"/>
  <c r="AY595" i="84"/>
  <c r="AX595" i="84"/>
  <c r="AW595" i="84"/>
  <c r="AL595" i="84"/>
  <c r="AK595" i="84"/>
  <c r="N595" i="84"/>
  <c r="M595" i="84"/>
  <c r="E595" i="84"/>
  <c r="A595" i="84"/>
  <c r="CQ594" i="84"/>
  <c r="CP594" i="84"/>
  <c r="CO594" i="84"/>
  <c r="CN594" i="84"/>
  <c r="CM594" i="84"/>
  <c r="BB594" i="84" s="1"/>
  <c r="CJ594" i="84"/>
  <c r="CK594" i="84" s="1"/>
  <c r="BU594" i="84"/>
  <c r="BN594" i="84"/>
  <c r="BM594" i="84"/>
  <c r="BD593" i="84"/>
  <c r="BA594" i="84"/>
  <c r="AY594" i="84"/>
  <c r="AX594" i="84"/>
  <c r="AW594" i="84"/>
  <c r="AW593" i="84" s="1"/>
  <c r="AO594" i="84"/>
  <c r="AL594" i="84"/>
  <c r="AL593" i="84" s="1"/>
  <c r="AK594" i="84"/>
  <c r="AK593" i="84" s="1"/>
  <c r="AD593" i="84"/>
  <c r="S593" i="84"/>
  <c r="S587" i="84" s="1"/>
  <c r="N594" i="84"/>
  <c r="M594" i="84"/>
  <c r="E594" i="84"/>
  <c r="A594" i="84"/>
  <c r="CV593" i="84"/>
  <c r="CU593" i="84"/>
  <c r="CT593" i="84"/>
  <c r="CL593" i="84"/>
  <c r="CI593" i="84"/>
  <c r="CH593" i="84"/>
  <c r="CG593" i="84"/>
  <c r="CF593" i="84"/>
  <c r="CE593" i="84"/>
  <c r="CD593" i="84"/>
  <c r="CC593" i="84"/>
  <c r="CB593" i="84"/>
  <c r="CA593" i="84"/>
  <c r="BZ593" i="84"/>
  <c r="BY593" i="84"/>
  <c r="BY587" i="84" s="1"/>
  <c r="BV593" i="84"/>
  <c r="BV587" i="84" s="1"/>
  <c r="BT593" i="84"/>
  <c r="BT587" i="84" s="1"/>
  <c r="BR593" i="84"/>
  <c r="BQ593" i="84"/>
  <c r="BP593" i="84"/>
  <c r="BO593" i="84"/>
  <c r="BL593" i="84"/>
  <c r="BI593" i="84"/>
  <c r="BC593" i="84"/>
  <c r="BC587" i="84" s="1"/>
  <c r="BA593" i="84"/>
  <c r="AU593" i="84"/>
  <c r="AT593" i="84"/>
  <c r="AS593" i="84"/>
  <c r="AR593" i="84"/>
  <c r="AP593" i="84"/>
  <c r="AE593" i="84"/>
  <c r="AC593" i="84"/>
  <c r="AB593" i="84"/>
  <c r="AA593" i="84"/>
  <c r="Z593" i="84"/>
  <c r="Y593" i="84"/>
  <c r="X593" i="84"/>
  <c r="W593" i="84"/>
  <c r="V593" i="84"/>
  <c r="U593" i="84"/>
  <c r="T593" i="84"/>
  <c r="O593" i="84"/>
  <c r="H593" i="84"/>
  <c r="G593" i="84"/>
  <c r="CQ592" i="84"/>
  <c r="CP592" i="84"/>
  <c r="CO592" i="84"/>
  <c r="CN592" i="84"/>
  <c r="CM592" i="84"/>
  <c r="CJ592" i="84"/>
  <c r="CK592" i="84" s="1"/>
  <c r="BW592" i="84"/>
  <c r="BU592" i="84"/>
  <c r="BM592" i="84"/>
  <c r="AO592" i="84" s="1"/>
  <c r="AX592" i="84"/>
  <c r="AZ592" i="84" s="1"/>
  <c r="AK592" i="84"/>
  <c r="BN592" i="84"/>
  <c r="BB592" i="84" s="1"/>
  <c r="N592" i="84"/>
  <c r="AL592" i="84" s="1"/>
  <c r="M592" i="84"/>
  <c r="E592" i="84"/>
  <c r="A592" i="84"/>
  <c r="CQ591" i="84"/>
  <c r="CP591" i="84"/>
  <c r="CO591" i="84"/>
  <c r="CN591" i="84"/>
  <c r="CR591" i="84" s="1"/>
  <c r="CM591" i="84"/>
  <c r="I591" i="84" s="1"/>
  <c r="CK591" i="84"/>
  <c r="CJ591" i="84"/>
  <c r="BU591" i="84"/>
  <c r="BW591" i="84" s="1"/>
  <c r="BM591" i="84"/>
  <c r="AO591" i="84" s="1"/>
  <c r="BA591" i="84"/>
  <c r="AY591" i="84"/>
  <c r="AY588" i="84" s="1"/>
  <c r="AX591" i="84"/>
  <c r="AW591" i="84"/>
  <c r="AZ591" i="84" s="1"/>
  <c r="AP588" i="84"/>
  <c r="AK591" i="84"/>
  <c r="R588" i="84"/>
  <c r="Q588" i="84"/>
  <c r="N591" i="84"/>
  <c r="AL591" i="84" s="1"/>
  <c r="M591" i="84"/>
  <c r="E591" i="84"/>
  <c r="A591" i="84"/>
  <c r="CQ590" i="84"/>
  <c r="CP590" i="84"/>
  <c r="CO590" i="84"/>
  <c r="CN590" i="84"/>
  <c r="CM590" i="84"/>
  <c r="CJ590" i="84"/>
  <c r="CK590" i="84" s="1"/>
  <c r="BU590" i="84"/>
  <c r="BU588" i="84" s="1"/>
  <c r="BM590" i="84"/>
  <c r="AO590" i="84" s="1"/>
  <c r="BA590" i="84"/>
  <c r="AY590" i="84"/>
  <c r="AX590" i="84"/>
  <c r="AW590" i="84"/>
  <c r="AZ590" i="84" s="1"/>
  <c r="AK590" i="84"/>
  <c r="BN590" i="84"/>
  <c r="N590" i="84"/>
  <c r="M590" i="84"/>
  <c r="E590" i="84"/>
  <c r="A590" i="84"/>
  <c r="CQ589" i="84"/>
  <c r="CP589" i="84"/>
  <c r="CO589" i="84"/>
  <c r="CM589" i="84"/>
  <c r="CF589" i="84"/>
  <c r="CN589" i="84" s="1"/>
  <c r="BW589" i="84"/>
  <c r="BU589" i="84"/>
  <c r="BM589" i="84"/>
  <c r="BA589" i="84"/>
  <c r="AY589" i="84"/>
  <c r="AX589" i="84"/>
  <c r="AW589" i="84"/>
  <c r="AO589" i="84"/>
  <c r="AK589" i="84"/>
  <c r="AD588" i="84"/>
  <c r="N589" i="84"/>
  <c r="AL589" i="84" s="1"/>
  <c r="M589" i="84"/>
  <c r="E589" i="84"/>
  <c r="A589" i="84"/>
  <c r="CV588" i="84"/>
  <c r="CU588" i="84"/>
  <c r="CT588" i="84"/>
  <c r="CL588" i="84"/>
  <c r="CL587" i="84" s="1"/>
  <c r="CI588" i="84"/>
  <c r="CI587" i="84" s="1"/>
  <c r="CH588" i="84"/>
  <c r="CH587" i="84" s="1"/>
  <c r="CG588" i="84"/>
  <c r="CG587" i="84" s="1"/>
  <c r="CF588" i="84"/>
  <c r="CE588" i="84"/>
  <c r="CD588" i="84"/>
  <c r="CC588" i="84"/>
  <c r="CB588" i="84"/>
  <c r="CA588" i="84"/>
  <c r="BZ588" i="84"/>
  <c r="BY588" i="84"/>
  <c r="BV588" i="84"/>
  <c r="BT588" i="84"/>
  <c r="BR588" i="84"/>
  <c r="BQ588" i="84"/>
  <c r="BP588" i="84"/>
  <c r="BO588" i="84"/>
  <c r="BL588" i="84"/>
  <c r="BI588" i="84"/>
  <c r="BC588" i="84"/>
  <c r="AU588" i="84"/>
  <c r="AT588" i="84"/>
  <c r="AS588" i="84"/>
  <c r="AR588" i="84"/>
  <c r="AE588" i="84"/>
  <c r="AC588" i="84"/>
  <c r="AC587" i="84" s="1"/>
  <c r="AB588" i="84"/>
  <c r="AA588" i="84"/>
  <c r="AA587" i="84" s="1"/>
  <c r="Z588" i="84"/>
  <c r="Y588" i="84"/>
  <c r="X588" i="84"/>
  <c r="W588" i="84"/>
  <c r="V588" i="84"/>
  <c r="U588" i="84"/>
  <c r="T588" i="84"/>
  <c r="S588" i="84"/>
  <c r="O588" i="84"/>
  <c r="H588" i="84"/>
  <c r="G588" i="84"/>
  <c r="CV587" i="84"/>
  <c r="CT587" i="84"/>
  <c r="CB587" i="84"/>
  <c r="U587" i="84"/>
  <c r="T587" i="84"/>
  <c r="O587" i="84"/>
  <c r="CQ586" i="84"/>
  <c r="CP586" i="84"/>
  <c r="CO586" i="84"/>
  <c r="CN586" i="84"/>
  <c r="CM586" i="84"/>
  <c r="BJ586" i="84" s="1"/>
  <c r="CJ586" i="84"/>
  <c r="CK586" i="84" s="1"/>
  <c r="BU586" i="84"/>
  <c r="BW586" i="84" s="1"/>
  <c r="BM586" i="84"/>
  <c r="AO586" i="84" s="1"/>
  <c r="BK586" i="84"/>
  <c r="BA586" i="84"/>
  <c r="AY586" i="84"/>
  <c r="AX586" i="84"/>
  <c r="AW586" i="84"/>
  <c r="AK586" i="84"/>
  <c r="AH586" i="84"/>
  <c r="N586" i="84"/>
  <c r="AL586" i="84" s="1"/>
  <c r="M586" i="84"/>
  <c r="I586" i="84"/>
  <c r="AI586" i="84" s="1"/>
  <c r="E586" i="84"/>
  <c r="A586" i="84"/>
  <c r="CQ585" i="84"/>
  <c r="CP585" i="84"/>
  <c r="CO585" i="84"/>
  <c r="CN585" i="84"/>
  <c r="CM585" i="84"/>
  <c r="CJ585" i="84"/>
  <c r="CK585" i="84" s="1"/>
  <c r="BU585" i="84"/>
  <c r="BW585" i="84" s="1"/>
  <c r="BM585" i="84"/>
  <c r="BA585" i="84"/>
  <c r="AY585" i="84"/>
  <c r="AX585" i="84"/>
  <c r="AW585" i="84"/>
  <c r="AO585" i="84"/>
  <c r="AK585" i="84"/>
  <c r="N585" i="84"/>
  <c r="AL585" i="84" s="1"/>
  <c r="M585" i="84"/>
  <c r="E585" i="84"/>
  <c r="A585" i="84"/>
  <c r="CQ584" i="84"/>
  <c r="CP584" i="84"/>
  <c r="CO584" i="84"/>
  <c r="CN584" i="84"/>
  <c r="CM584" i="84"/>
  <c r="CJ584" i="84"/>
  <c r="CK584" i="84" s="1"/>
  <c r="BU584" i="84"/>
  <c r="BW584" i="84" s="1"/>
  <c r="BN584" i="84"/>
  <c r="BB584" i="84" s="1"/>
  <c r="BM584" i="84"/>
  <c r="AO584" i="84" s="1"/>
  <c r="BA584" i="84"/>
  <c r="AY584" i="84"/>
  <c r="AX584" i="84"/>
  <c r="AW584" i="84"/>
  <c r="AZ584" i="84" s="1"/>
  <c r="AL584" i="84"/>
  <c r="AK584" i="84"/>
  <c r="N584" i="84"/>
  <c r="M584" i="84"/>
  <c r="E584" i="84"/>
  <c r="A584" i="84"/>
  <c r="CQ583" i="84"/>
  <c r="CP583" i="84"/>
  <c r="CO583" i="84"/>
  <c r="CN583" i="84"/>
  <c r="CM583" i="84"/>
  <c r="I583" i="84" s="1"/>
  <c r="CJ583" i="84"/>
  <c r="CK583" i="84" s="1"/>
  <c r="BW583" i="84"/>
  <c r="BU583" i="84"/>
  <c r="BM583" i="84"/>
  <c r="BJ583" i="84"/>
  <c r="BA583" i="84"/>
  <c r="AY583" i="84"/>
  <c r="AX583" i="84"/>
  <c r="AW583" i="84"/>
  <c r="AZ583" i="84" s="1"/>
  <c r="AO583" i="84"/>
  <c r="AK583" i="84"/>
  <c r="N583" i="84"/>
  <c r="AL583" i="84" s="1"/>
  <c r="M583" i="84"/>
  <c r="E583" i="84"/>
  <c r="A583" i="84"/>
  <c r="CQ582" i="84"/>
  <c r="CP582" i="84"/>
  <c r="CO582" i="84"/>
  <c r="CN582" i="84"/>
  <c r="CM582" i="84"/>
  <c r="CJ582" i="84"/>
  <c r="CK582" i="84" s="1"/>
  <c r="BU582" i="84"/>
  <c r="BW582" i="84" s="1"/>
  <c r="BM582" i="84"/>
  <c r="AO582" i="84" s="1"/>
  <c r="BA582" i="84"/>
  <c r="AY582" i="84"/>
  <c r="AX582" i="84"/>
  <c r="AW582" i="84"/>
  <c r="AK582" i="84"/>
  <c r="N582" i="84"/>
  <c r="AL582" i="84" s="1"/>
  <c r="M582" i="84"/>
  <c r="E582" i="84"/>
  <c r="A582" i="84"/>
  <c r="CQ581" i="84"/>
  <c r="CP581" i="84"/>
  <c r="CO581" i="84"/>
  <c r="CN581" i="84"/>
  <c r="CM581" i="84"/>
  <c r="BJ581" i="84" s="1"/>
  <c r="CJ581" i="84"/>
  <c r="CK581" i="84" s="1"/>
  <c r="BU581" i="84"/>
  <c r="BW581" i="84" s="1"/>
  <c r="BM581" i="84"/>
  <c r="BA581" i="84"/>
  <c r="AY581" i="84"/>
  <c r="AX581" i="84"/>
  <c r="AW581" i="84"/>
  <c r="AZ581" i="84" s="1"/>
  <c r="AO581" i="84"/>
  <c r="AK581" i="84"/>
  <c r="AJ581" i="84"/>
  <c r="N581" i="84"/>
  <c r="AL581" i="84" s="1"/>
  <c r="M581" i="84"/>
  <c r="I581" i="84"/>
  <c r="E581" i="84"/>
  <c r="A581" i="84"/>
  <c r="CR580" i="84"/>
  <c r="CQ580" i="84"/>
  <c r="CP580" i="84"/>
  <c r="CO580" i="84"/>
  <c r="CN580" i="84"/>
  <c r="CM580" i="84"/>
  <c r="BJ580" i="84" s="1"/>
  <c r="CK580" i="84"/>
  <c r="CJ580" i="84"/>
  <c r="BU580" i="84"/>
  <c r="BW580" i="84" s="1"/>
  <c r="BM580" i="84"/>
  <c r="BA580" i="84"/>
  <c r="AY580" i="84"/>
  <c r="AX580" i="84"/>
  <c r="AW580" i="84"/>
  <c r="AZ580" i="84" s="1"/>
  <c r="AO580" i="84"/>
  <c r="AK580" i="84"/>
  <c r="N580" i="84"/>
  <c r="AL580" i="84" s="1"/>
  <c r="M580" i="84"/>
  <c r="J580" i="84"/>
  <c r="E580" i="84"/>
  <c r="A580" i="84"/>
  <c r="CQ579" i="84"/>
  <c r="CP579" i="84"/>
  <c r="CO579" i="84"/>
  <c r="CN579" i="84"/>
  <c r="CM579" i="84"/>
  <c r="CK579" i="84"/>
  <c r="CJ579" i="84"/>
  <c r="BW579" i="84"/>
  <c r="BU579" i="84"/>
  <c r="BM579" i="84"/>
  <c r="AO579" i="84" s="1"/>
  <c r="BA579" i="84"/>
  <c r="AY579" i="84"/>
  <c r="AZ579" i="84" s="1"/>
  <c r="AX579" i="84"/>
  <c r="AW579" i="84"/>
  <c r="AK579" i="84"/>
  <c r="N579" i="84"/>
  <c r="AL579" i="84" s="1"/>
  <c r="M579" i="84"/>
  <c r="E579" i="84"/>
  <c r="A579" i="84"/>
  <c r="CQ578" i="84"/>
  <c r="CP578" i="84"/>
  <c r="CO578" i="84"/>
  <c r="CM578" i="84"/>
  <c r="I578" i="84" s="1"/>
  <c r="CF578" i="84"/>
  <c r="BU578" i="84"/>
  <c r="BW578" i="84" s="1"/>
  <c r="BM578" i="84"/>
  <c r="BJ578" i="84"/>
  <c r="BB578" i="84"/>
  <c r="BA578" i="84"/>
  <c r="AY578" i="84"/>
  <c r="AX578" i="84"/>
  <c r="AW578" i="84"/>
  <c r="AZ578" i="84" s="1"/>
  <c r="BE578" i="84" s="1"/>
  <c r="AO578" i="84"/>
  <c r="AK578" i="84"/>
  <c r="AF578" i="84"/>
  <c r="BN578" i="84"/>
  <c r="N578" i="84"/>
  <c r="AL578" i="84" s="1"/>
  <c r="M578" i="84"/>
  <c r="E578" i="84"/>
  <c r="A578" i="84"/>
  <c r="CQ577" i="84"/>
  <c r="CP577" i="84"/>
  <c r="CO577" i="84"/>
  <c r="CN577" i="84"/>
  <c r="CM577" i="84"/>
  <c r="I577" i="84" s="1"/>
  <c r="CK577" i="84"/>
  <c r="CJ577" i="84"/>
  <c r="BU577" i="84"/>
  <c r="BW577" i="84" s="1"/>
  <c r="BN577" i="84"/>
  <c r="BM577" i="84"/>
  <c r="BJ577" i="84"/>
  <c r="AI577" i="84" s="1"/>
  <c r="BA577" i="84"/>
  <c r="AY577" i="84"/>
  <c r="AX577" i="84"/>
  <c r="AW577" i="84"/>
  <c r="AZ577" i="84" s="1"/>
  <c r="AO577" i="84"/>
  <c r="AK577" i="84"/>
  <c r="R563" i="84"/>
  <c r="AF577" i="84"/>
  <c r="N577" i="84"/>
  <c r="AL577" i="84" s="1"/>
  <c r="M577" i="84"/>
  <c r="E577" i="84"/>
  <c r="A577" i="84"/>
  <c r="CQ576" i="84"/>
  <c r="CP576" i="84"/>
  <c r="CO576" i="84"/>
  <c r="CN576" i="84"/>
  <c r="CM576" i="84"/>
  <c r="CJ576" i="84"/>
  <c r="CK576" i="84" s="1"/>
  <c r="BU576" i="84"/>
  <c r="BW576" i="84" s="1"/>
  <c r="BM576" i="84"/>
  <c r="AO576" i="84" s="1"/>
  <c r="BA576" i="84"/>
  <c r="AY576" i="84"/>
  <c r="AZ576" i="84" s="1"/>
  <c r="AX576" i="84"/>
  <c r="AW576" i="84"/>
  <c r="AL576" i="84"/>
  <c r="AK576" i="84"/>
  <c r="BN576" i="84"/>
  <c r="AF576" i="84"/>
  <c r="N576" i="84"/>
  <c r="M576" i="84"/>
  <c r="E576" i="84"/>
  <c r="A576" i="84"/>
  <c r="CQ575" i="84"/>
  <c r="CP575" i="84"/>
  <c r="CR575" i="84" s="1"/>
  <c r="J575" i="84" s="1"/>
  <c r="CO575" i="84"/>
  <c r="CN575" i="84"/>
  <c r="CM575" i="84"/>
  <c r="CK575" i="84"/>
  <c r="CJ575" i="84"/>
  <c r="BU575" i="84"/>
  <c r="BW575" i="84" s="1"/>
  <c r="BM575" i="84"/>
  <c r="BA575" i="84"/>
  <c r="AY575" i="84"/>
  <c r="AX575" i="84"/>
  <c r="AW575" i="84"/>
  <c r="AO575" i="84"/>
  <c r="AK575" i="84"/>
  <c r="N575" i="84"/>
  <c r="AL575" i="84" s="1"/>
  <c r="M575" i="84"/>
  <c r="E575" i="84"/>
  <c r="A575" i="84"/>
  <c r="CQ574" i="84"/>
  <c r="CP574" i="84"/>
  <c r="CO574" i="84"/>
  <c r="CN574" i="84"/>
  <c r="CM574" i="84"/>
  <c r="CJ574" i="84"/>
  <c r="CK574" i="84" s="1"/>
  <c r="BU574" i="84"/>
  <c r="BW574" i="84" s="1"/>
  <c r="BM574" i="84"/>
  <c r="AO574" i="84" s="1"/>
  <c r="BA574" i="84"/>
  <c r="AX574" i="84"/>
  <c r="AZ574" i="84" s="1"/>
  <c r="AK574" i="84"/>
  <c r="AF574" i="84"/>
  <c r="N574" i="84"/>
  <c r="AL574" i="84" s="1"/>
  <c r="M574" i="84"/>
  <c r="E574" i="84"/>
  <c r="A574" i="84"/>
  <c r="CQ573" i="84"/>
  <c r="CP573" i="84"/>
  <c r="CO573" i="84"/>
  <c r="CM573" i="84"/>
  <c r="BJ573" i="84" s="1"/>
  <c r="CF573" i="84"/>
  <c r="CJ573" i="84" s="1"/>
  <c r="CK573" i="84" s="1"/>
  <c r="BU573" i="84"/>
  <c r="BW573" i="84" s="1"/>
  <c r="BM573" i="84"/>
  <c r="AO573" i="84" s="1"/>
  <c r="BK573" i="84"/>
  <c r="BA573" i="84"/>
  <c r="AY573" i="84"/>
  <c r="AX573" i="84"/>
  <c r="AW573" i="84"/>
  <c r="AK573" i="84"/>
  <c r="N573" i="84"/>
  <c r="AL573" i="84" s="1"/>
  <c r="M573" i="84"/>
  <c r="I573" i="84"/>
  <c r="E573" i="84"/>
  <c r="A573" i="84"/>
  <c r="CQ572" i="84"/>
  <c r="CP572" i="84"/>
  <c r="CO572" i="84"/>
  <c r="CM572" i="84"/>
  <c r="CF572" i="84"/>
  <c r="CN572" i="84" s="1"/>
  <c r="CR572" i="84" s="1"/>
  <c r="J572" i="84" s="1"/>
  <c r="BU572" i="84"/>
  <c r="BW572" i="84" s="1"/>
  <c r="BN572" i="84"/>
  <c r="BB572" i="84" s="1"/>
  <c r="BM572" i="84"/>
  <c r="AO572" i="84" s="1"/>
  <c r="BJ572" i="84"/>
  <c r="BK572" i="84" s="1"/>
  <c r="BA572" i="84"/>
  <c r="AY572" i="84"/>
  <c r="AX572" i="84"/>
  <c r="AW572" i="84"/>
  <c r="AK572" i="84"/>
  <c r="AJ572" i="84"/>
  <c r="N572" i="84"/>
  <c r="AL572" i="84" s="1"/>
  <c r="M572" i="84"/>
  <c r="I572" i="84"/>
  <c r="E572" i="84"/>
  <c r="A572" i="84"/>
  <c r="CQ571" i="84"/>
  <c r="CP571" i="84"/>
  <c r="CO571" i="84"/>
  <c r="CM571" i="84"/>
  <c r="CF571" i="84"/>
  <c r="CJ571" i="84" s="1"/>
  <c r="CK571" i="84" s="1"/>
  <c r="BU571" i="84"/>
  <c r="BW571" i="84" s="1"/>
  <c r="BN571" i="84"/>
  <c r="BB571" i="84" s="1"/>
  <c r="BM571" i="84"/>
  <c r="AO571" i="84" s="1"/>
  <c r="BJ571" i="84"/>
  <c r="BA571" i="84"/>
  <c r="AY571" i="84"/>
  <c r="AX571" i="84"/>
  <c r="AW571" i="84"/>
  <c r="AZ571" i="84" s="1"/>
  <c r="AK571" i="84"/>
  <c r="AD563" i="84"/>
  <c r="N571" i="84"/>
  <c r="AL571" i="84" s="1"/>
  <c r="M571" i="84"/>
  <c r="I571" i="84"/>
  <c r="E571" i="84"/>
  <c r="A571" i="84"/>
  <c r="CQ570" i="84"/>
  <c r="CP570" i="84"/>
  <c r="CO570" i="84"/>
  <c r="CM570" i="84"/>
  <c r="BJ570" i="84" s="1"/>
  <c r="CF570" i="84"/>
  <c r="CN570" i="84" s="1"/>
  <c r="CR570" i="84" s="1"/>
  <c r="J570" i="84" s="1"/>
  <c r="BW570" i="84"/>
  <c r="BU570" i="84"/>
  <c r="BM570" i="84"/>
  <c r="BA570" i="84"/>
  <c r="AY570" i="84"/>
  <c r="AX570" i="84"/>
  <c r="AW570" i="84"/>
  <c r="AZ570" i="84" s="1"/>
  <c r="AO570" i="84"/>
  <c r="AL570" i="84"/>
  <c r="AK570" i="84"/>
  <c r="N570" i="84"/>
  <c r="M570" i="84"/>
  <c r="E570" i="84"/>
  <c r="A570" i="84"/>
  <c r="CQ569" i="84"/>
  <c r="CP569" i="84"/>
  <c r="CO569" i="84"/>
  <c r="CM569" i="84"/>
  <c r="I569" i="84" s="1"/>
  <c r="CF569" i="84"/>
  <c r="BU569" i="84"/>
  <c r="BW569" i="84" s="1"/>
  <c r="BM569" i="84"/>
  <c r="AO569" i="84" s="1"/>
  <c r="BA569" i="84"/>
  <c r="AY569" i="84"/>
  <c r="AX569" i="84"/>
  <c r="AW569" i="84"/>
  <c r="AK569" i="84"/>
  <c r="AF569" i="84"/>
  <c r="BN569" i="84"/>
  <c r="N569" i="84"/>
  <c r="AL569" i="84" s="1"/>
  <c r="M569" i="84"/>
  <c r="E569" i="84"/>
  <c r="A569" i="84"/>
  <c r="CQ568" i="84"/>
  <c r="CP568" i="84"/>
  <c r="CO568" i="84"/>
  <c r="CM568" i="84"/>
  <c r="CF568" i="84"/>
  <c r="BU568" i="84"/>
  <c r="BW568" i="84" s="1"/>
  <c r="BN568" i="84"/>
  <c r="BB568" i="84" s="1"/>
  <c r="BM568" i="84"/>
  <c r="AO568" i="84" s="1"/>
  <c r="BA568" i="84"/>
  <c r="AY568" i="84"/>
  <c r="AX568" i="84"/>
  <c r="AW568" i="84"/>
  <c r="AZ568" i="84" s="1"/>
  <c r="AK568" i="84"/>
  <c r="AF568" i="84"/>
  <c r="N568" i="84"/>
  <c r="AL568" i="84" s="1"/>
  <c r="M568" i="84"/>
  <c r="E568" i="84"/>
  <c r="A568" i="84"/>
  <c r="CQ567" i="84"/>
  <c r="CP567" i="84"/>
  <c r="CO567" i="84"/>
  <c r="CM567" i="84"/>
  <c r="BJ567" i="84" s="1"/>
  <c r="CF567" i="84"/>
  <c r="CN567" i="84" s="1"/>
  <c r="BU567" i="84"/>
  <c r="BW567" i="84" s="1"/>
  <c r="BN567" i="84"/>
  <c r="BM567" i="84"/>
  <c r="BA567" i="84"/>
  <c r="AY567" i="84"/>
  <c r="AX567" i="84"/>
  <c r="AW567" i="84"/>
  <c r="AO567" i="84"/>
  <c r="AK567" i="84"/>
  <c r="AJ567" i="84"/>
  <c r="N567" i="84"/>
  <c r="AL567" i="84" s="1"/>
  <c r="M567" i="84"/>
  <c r="E567" i="84"/>
  <c r="A567" i="84"/>
  <c r="CQ566" i="84"/>
  <c r="CP566" i="84"/>
  <c r="CO566" i="84"/>
  <c r="CM566" i="84"/>
  <c r="CF566" i="84"/>
  <c r="CJ566" i="84" s="1"/>
  <c r="CK566" i="84" s="1"/>
  <c r="BU566" i="84"/>
  <c r="BW566" i="84" s="1"/>
  <c r="BM566" i="84"/>
  <c r="AO566" i="84" s="1"/>
  <c r="BA566" i="84"/>
  <c r="AY566" i="84"/>
  <c r="AX566" i="84"/>
  <c r="AW566" i="84"/>
  <c r="AK566" i="84"/>
  <c r="AF566" i="84"/>
  <c r="BN566" i="84"/>
  <c r="BB566" i="84" s="1"/>
  <c r="N566" i="84"/>
  <c r="AL566" i="84" s="1"/>
  <c r="M566" i="84"/>
  <c r="I566" i="84"/>
  <c r="E566" i="84"/>
  <c r="A566" i="84"/>
  <c r="CQ565" i="84"/>
  <c r="CP565" i="84"/>
  <c r="CO565" i="84"/>
  <c r="CR565" i="84" s="1"/>
  <c r="J565" i="84" s="1"/>
  <c r="CN565" i="84"/>
  <c r="CM565" i="84"/>
  <c r="CF565" i="84"/>
  <c r="CJ565" i="84" s="1"/>
  <c r="CK565" i="84" s="1"/>
  <c r="BU565" i="84"/>
  <c r="BM565" i="84"/>
  <c r="BA565" i="84"/>
  <c r="AY565" i="84"/>
  <c r="AX565" i="84"/>
  <c r="AW565" i="84"/>
  <c r="AK565" i="84"/>
  <c r="BN565" i="84"/>
  <c r="BB565" i="84" s="1"/>
  <c r="N565" i="84"/>
  <c r="AL565" i="84" s="1"/>
  <c r="M565" i="84"/>
  <c r="E565" i="84"/>
  <c r="A565" i="84"/>
  <c r="CQ564" i="84"/>
  <c r="CP564" i="84"/>
  <c r="CO564" i="84"/>
  <c r="CN564" i="84"/>
  <c r="CR564" i="84" s="1"/>
  <c r="J564" i="84" s="1"/>
  <c r="CM564" i="84"/>
  <c r="CF564" i="84"/>
  <c r="CJ564" i="84" s="1"/>
  <c r="BU564" i="84"/>
  <c r="BW564" i="84" s="1"/>
  <c r="BM564" i="84"/>
  <c r="BA564" i="84"/>
  <c r="AY564" i="84"/>
  <c r="AX564" i="84"/>
  <c r="AW564" i="84"/>
  <c r="AZ564" i="84" s="1"/>
  <c r="AP563" i="84"/>
  <c r="AO564" i="84"/>
  <c r="AK564" i="84"/>
  <c r="Q563" i="84"/>
  <c r="N564" i="84"/>
  <c r="M564" i="84"/>
  <c r="E564" i="84"/>
  <c r="A564" i="84"/>
  <c r="CV563" i="84"/>
  <c r="CU563" i="84"/>
  <c r="CT563" i="84"/>
  <c r="CL563" i="84"/>
  <c r="CI563" i="84"/>
  <c r="CH563" i="84"/>
  <c r="CG563" i="84"/>
  <c r="CE563" i="84"/>
  <c r="CD563" i="84"/>
  <c r="CC563" i="84"/>
  <c r="CB563" i="84"/>
  <c r="CA563" i="84"/>
  <c r="BZ563" i="84"/>
  <c r="BY563" i="84"/>
  <c r="BV563" i="84"/>
  <c r="BT563" i="84"/>
  <c r="BR563" i="84"/>
  <c r="BQ563" i="84"/>
  <c r="BP563" i="84"/>
  <c r="BO563" i="84"/>
  <c r="BL563" i="84"/>
  <c r="BI563" i="84"/>
  <c r="BI553" i="84" s="1"/>
  <c r="BC563" i="84"/>
  <c r="BC553" i="84" s="1"/>
  <c r="AU563" i="84"/>
  <c r="AT563" i="84"/>
  <c r="AS563" i="84"/>
  <c r="AR563" i="84"/>
  <c r="AE563" i="84"/>
  <c r="AE553" i="84" s="1"/>
  <c r="AC563" i="84"/>
  <c r="AB563" i="84"/>
  <c r="AA563" i="84"/>
  <c r="Z563" i="84"/>
  <c r="Y563" i="84"/>
  <c r="X563" i="84"/>
  <c r="W563" i="84"/>
  <c r="V563" i="84"/>
  <c r="U563" i="84"/>
  <c r="T563" i="84"/>
  <c r="S563" i="84"/>
  <c r="O563" i="84"/>
  <c r="H563" i="84"/>
  <c r="G563" i="84"/>
  <c r="CQ562" i="84"/>
  <c r="CP562" i="84"/>
  <c r="CO562" i="84"/>
  <c r="CN562" i="84"/>
  <c r="CM562" i="84"/>
  <c r="CJ562" i="84"/>
  <c r="CK562" i="84" s="1"/>
  <c r="BW562" i="84"/>
  <c r="BU562" i="84"/>
  <c r="BM562" i="84"/>
  <c r="AO562" i="84" s="1"/>
  <c r="BA562" i="84"/>
  <c r="AY562" i="84"/>
  <c r="AX562" i="84"/>
  <c r="AW562" i="84"/>
  <c r="AK562" i="84"/>
  <c r="BN562" i="84"/>
  <c r="N562" i="84"/>
  <c r="AL562" i="84" s="1"/>
  <c r="M562" i="84"/>
  <c r="E562" i="84"/>
  <c r="A562" i="84"/>
  <c r="CN561" i="84"/>
  <c r="CR561" i="84" s="1"/>
  <c r="J561" i="84" s="1"/>
  <c r="CM561" i="84"/>
  <c r="BJ561" i="84" s="1"/>
  <c r="CJ561" i="84"/>
  <c r="CK561" i="84" s="1"/>
  <c r="BU561" i="84"/>
  <c r="BW561" i="84" s="1"/>
  <c r="BN561" i="84"/>
  <c r="BM561" i="84"/>
  <c r="AO561" i="84" s="1"/>
  <c r="BA561" i="84"/>
  <c r="AY561" i="84"/>
  <c r="AX561" i="84"/>
  <c r="AW561" i="84"/>
  <c r="AL561" i="84"/>
  <c r="AK561" i="84"/>
  <c r="N561" i="84"/>
  <c r="M561" i="84"/>
  <c r="E561" i="84"/>
  <c r="A561" i="84"/>
  <c r="CQ560" i="84"/>
  <c r="CP560" i="84"/>
  <c r="CO560" i="84"/>
  <c r="CM560" i="84"/>
  <c r="BJ560" i="84" s="1"/>
  <c r="CF560" i="84"/>
  <c r="CN560" i="84" s="1"/>
  <c r="BU560" i="84"/>
  <c r="BW560" i="84" s="1"/>
  <c r="BN560" i="84"/>
  <c r="BM560" i="84"/>
  <c r="BA560" i="84"/>
  <c r="AY560" i="84"/>
  <c r="AX560" i="84"/>
  <c r="AW560" i="84"/>
  <c r="AZ560" i="84" s="1"/>
  <c r="AO560" i="84"/>
  <c r="AK560" i="84"/>
  <c r="AF560" i="84"/>
  <c r="N560" i="84"/>
  <c r="AL560" i="84" s="1"/>
  <c r="M560" i="84"/>
  <c r="I560" i="84"/>
  <c r="E560" i="84"/>
  <c r="A560" i="84"/>
  <c r="CQ559" i="84"/>
  <c r="CP559" i="84"/>
  <c r="CO559" i="84"/>
  <c r="CN559" i="84"/>
  <c r="CM559" i="84"/>
  <c r="CF559" i="84"/>
  <c r="CJ559" i="84" s="1"/>
  <c r="CK559" i="84" s="1"/>
  <c r="BU559" i="84"/>
  <c r="BW559" i="84" s="1"/>
  <c r="BM559" i="84"/>
  <c r="AO559" i="84" s="1"/>
  <c r="BA559" i="84"/>
  <c r="AY559" i="84"/>
  <c r="AX559" i="84"/>
  <c r="AW559" i="84"/>
  <c r="AK559" i="84"/>
  <c r="AF559" i="84"/>
  <c r="BN559" i="84"/>
  <c r="N559" i="84"/>
  <c r="AL559" i="84" s="1"/>
  <c r="M559" i="84"/>
  <c r="E559" i="84"/>
  <c r="A559" i="84"/>
  <c r="CQ558" i="84"/>
  <c r="CP558" i="84"/>
  <c r="CO558" i="84"/>
  <c r="CM558" i="84"/>
  <c r="CJ558" i="84"/>
  <c r="CK558" i="84" s="1"/>
  <c r="CF558" i="84"/>
  <c r="CN558" i="84" s="1"/>
  <c r="BU558" i="84"/>
  <c r="BW558" i="84" s="1"/>
  <c r="BM558" i="84"/>
  <c r="AO558" i="84" s="1"/>
  <c r="BA558" i="84"/>
  <c r="AZ558" i="84"/>
  <c r="AY558" i="84"/>
  <c r="AX558" i="84"/>
  <c r="AW558" i="84"/>
  <c r="AL558" i="84"/>
  <c r="AK558" i="84"/>
  <c r="AF558" i="84"/>
  <c r="BN558" i="84"/>
  <c r="N558" i="84"/>
  <c r="M558" i="84"/>
  <c r="E558" i="84"/>
  <c r="A558" i="84"/>
  <c r="CQ557" i="84"/>
  <c r="CP557" i="84"/>
  <c r="CO557" i="84"/>
  <c r="CM557" i="84"/>
  <c r="CF557" i="84"/>
  <c r="CN557" i="84" s="1"/>
  <c r="BU557" i="84"/>
  <c r="BW557" i="84" s="1"/>
  <c r="BM557" i="84"/>
  <c r="AO557" i="84" s="1"/>
  <c r="BA557" i="84"/>
  <c r="AY557" i="84"/>
  <c r="AX557" i="84"/>
  <c r="AW557" i="84"/>
  <c r="AK557" i="84"/>
  <c r="AF557" i="84"/>
  <c r="N557" i="84"/>
  <c r="AL557" i="84" s="1"/>
  <c r="M557" i="84"/>
  <c r="E557" i="84"/>
  <c r="A557" i="84"/>
  <c r="CQ556" i="84"/>
  <c r="CP556" i="84"/>
  <c r="CO556" i="84"/>
  <c r="CM556" i="84"/>
  <c r="CF556" i="84"/>
  <c r="CN556" i="84" s="1"/>
  <c r="BU556" i="84"/>
  <c r="BW556" i="84" s="1"/>
  <c r="BM556" i="84"/>
  <c r="BA556" i="84"/>
  <c r="AY556" i="84"/>
  <c r="AX556" i="84"/>
  <c r="AW556" i="84"/>
  <c r="AZ556" i="84" s="1"/>
  <c r="AO556" i="84"/>
  <c r="AO554" i="84" s="1"/>
  <c r="AK556" i="84"/>
  <c r="AD554" i="84"/>
  <c r="AD553" i="84" s="1"/>
  <c r="N556" i="84"/>
  <c r="AL556" i="84" s="1"/>
  <c r="M556" i="84"/>
  <c r="E556" i="84"/>
  <c r="A556" i="84"/>
  <c r="CQ555" i="84"/>
  <c r="CP555" i="84"/>
  <c r="CO555" i="84"/>
  <c r="CM555" i="84"/>
  <c r="I555" i="84" s="1"/>
  <c r="CF555" i="84"/>
  <c r="BU555" i="84"/>
  <c r="BN555" i="84"/>
  <c r="BM555" i="84"/>
  <c r="AO555" i="84" s="1"/>
  <c r="BA555" i="84"/>
  <c r="AY555" i="84"/>
  <c r="AX555" i="84"/>
  <c r="AW555" i="84"/>
  <c r="AK555" i="84"/>
  <c r="AF555" i="84"/>
  <c r="Q554" i="84"/>
  <c r="N555" i="84"/>
  <c r="AL555" i="84" s="1"/>
  <c r="M555" i="84"/>
  <c r="E555" i="84"/>
  <c r="A555" i="84"/>
  <c r="CV554" i="84"/>
  <c r="CU554" i="84"/>
  <c r="CU553" i="84" s="1"/>
  <c r="CT554" i="84"/>
  <c r="CL554" i="84"/>
  <c r="CL553" i="84" s="1"/>
  <c r="CI554" i="84"/>
  <c r="CI553" i="84" s="1"/>
  <c r="CH554" i="84"/>
  <c r="CH553" i="84" s="1"/>
  <c r="CG554" i="84"/>
  <c r="CG553" i="84" s="1"/>
  <c r="CE554" i="84"/>
  <c r="CD554" i="84"/>
  <c r="CD553" i="84" s="1"/>
  <c r="CC554" i="84"/>
  <c r="CB554" i="84"/>
  <c r="CB553" i="84" s="1"/>
  <c r="CA554" i="84"/>
  <c r="CA553" i="84" s="1"/>
  <c r="BZ554" i="84"/>
  <c r="BY554" i="84"/>
  <c r="BV554" i="84"/>
  <c r="BV553" i="84" s="1"/>
  <c r="BT554" i="84"/>
  <c r="BT553" i="84" s="1"/>
  <c r="BR554" i="84"/>
  <c r="BR553" i="84" s="1"/>
  <c r="BQ554" i="84"/>
  <c r="BP554" i="84"/>
  <c r="BO554" i="84"/>
  <c r="BL554" i="84"/>
  <c r="BI554" i="84"/>
  <c r="BD554" i="84"/>
  <c r="BC554" i="84"/>
  <c r="AU554" i="84"/>
  <c r="AT554" i="84"/>
  <c r="AS554" i="84"/>
  <c r="AS553" i="84" s="1"/>
  <c r="AR554" i="84"/>
  <c r="AR553" i="84" s="1"/>
  <c r="AP554" i="84"/>
  <c r="AP553" i="84" s="1"/>
  <c r="AE554" i="84"/>
  <c r="AC554" i="84"/>
  <c r="AC553" i="84" s="1"/>
  <c r="AB554" i="84"/>
  <c r="AB553" i="84" s="1"/>
  <c r="AA554" i="84"/>
  <c r="AA553" i="84" s="1"/>
  <c r="Z554" i="84"/>
  <c r="Z553" i="84" s="1"/>
  <c r="Y554" i="84"/>
  <c r="X554" i="84"/>
  <c r="W554" i="84"/>
  <c r="W553" i="84" s="1"/>
  <c r="V554" i="84"/>
  <c r="V553" i="84" s="1"/>
  <c r="U554" i="84"/>
  <c r="T554" i="84"/>
  <c r="O554" i="84"/>
  <c r="H554" i="84"/>
  <c r="H553" i="84" s="1"/>
  <c r="G554" i="84"/>
  <c r="G553" i="84" s="1"/>
  <c r="Y553" i="84"/>
  <c r="X553" i="84"/>
  <c r="O553" i="84"/>
  <c r="CQ552" i="84"/>
  <c r="CP552" i="84"/>
  <c r="CO552" i="84"/>
  <c r="CM552" i="84"/>
  <c r="CF552" i="84"/>
  <c r="BU552" i="84"/>
  <c r="BW552" i="84" s="1"/>
  <c r="BM552" i="84"/>
  <c r="BA552" i="84"/>
  <c r="AY552" i="84"/>
  <c r="AX552" i="84"/>
  <c r="AW552" i="84"/>
  <c r="AO552" i="84"/>
  <c r="AK552" i="84"/>
  <c r="N552" i="84"/>
  <c r="AL552" i="84" s="1"/>
  <c r="M552" i="84"/>
  <c r="I552" i="84"/>
  <c r="E552" i="84"/>
  <c r="A552" i="84"/>
  <c r="CQ551" i="84"/>
  <c r="CP551" i="84"/>
  <c r="CO551" i="84"/>
  <c r="CN551" i="84"/>
  <c r="CR551" i="84" s="1"/>
  <c r="CM551" i="84"/>
  <c r="BJ551" i="84" s="1"/>
  <c r="CJ551" i="84"/>
  <c r="CK551" i="84" s="1"/>
  <c r="BU551" i="84"/>
  <c r="BW551" i="84" s="1"/>
  <c r="BN551" i="84"/>
  <c r="BB551" i="84" s="1"/>
  <c r="BM551" i="84"/>
  <c r="AO551" i="84" s="1"/>
  <c r="BA551" i="84"/>
  <c r="AY551" i="84"/>
  <c r="AX551" i="84"/>
  <c r="AW551" i="84"/>
  <c r="AZ551" i="84" s="1"/>
  <c r="AK551" i="84"/>
  <c r="N551" i="84"/>
  <c r="AL551" i="84" s="1"/>
  <c r="M551" i="84"/>
  <c r="I551" i="84"/>
  <c r="AI551" i="84" s="1"/>
  <c r="E551" i="84"/>
  <c r="A551" i="84"/>
  <c r="CQ550" i="84"/>
  <c r="CP550" i="84"/>
  <c r="CO550" i="84"/>
  <c r="CM550" i="84"/>
  <c r="I550" i="84" s="1"/>
  <c r="CF550" i="84"/>
  <c r="CN550" i="84" s="1"/>
  <c r="BU550" i="84"/>
  <c r="BW550" i="84" s="1"/>
  <c r="BM550" i="84"/>
  <c r="AO550" i="84" s="1"/>
  <c r="BJ550" i="84"/>
  <c r="BK550" i="84" s="1"/>
  <c r="BA550" i="84"/>
  <c r="AY550" i="84"/>
  <c r="AY547" i="84" s="1"/>
  <c r="AX550" i="84"/>
  <c r="AW550" i="84"/>
  <c r="AK550" i="84"/>
  <c r="N550" i="84"/>
  <c r="AL550" i="84" s="1"/>
  <c r="M550" i="84"/>
  <c r="E550" i="84"/>
  <c r="A550" i="84"/>
  <c r="CQ549" i="84"/>
  <c r="CP549" i="84"/>
  <c r="CO549" i="84"/>
  <c r="CM549" i="84"/>
  <c r="CJ549" i="84"/>
  <c r="CF549" i="84"/>
  <c r="CN549" i="84" s="1"/>
  <c r="BU549" i="84"/>
  <c r="BW549" i="84" s="1"/>
  <c r="BM549" i="84"/>
  <c r="AO549" i="84" s="1"/>
  <c r="BA549" i="84"/>
  <c r="AY549" i="84"/>
  <c r="AX549" i="84"/>
  <c r="AW549" i="84"/>
  <c r="AK549" i="84"/>
  <c r="BN549" i="84"/>
  <c r="N549" i="84"/>
  <c r="AL549" i="84" s="1"/>
  <c r="M549" i="84"/>
  <c r="E549" i="84"/>
  <c r="A549" i="84"/>
  <c r="CQ548" i="84"/>
  <c r="CP548" i="84"/>
  <c r="CO548" i="84"/>
  <c r="CM548" i="84"/>
  <c r="I548" i="84" s="1"/>
  <c r="CF548" i="84"/>
  <c r="CN548" i="84" s="1"/>
  <c r="BW548" i="84"/>
  <c r="BU548" i="84"/>
  <c r="BM548" i="84"/>
  <c r="BK548" i="84"/>
  <c r="AG548" i="84" s="1"/>
  <c r="BJ548" i="84"/>
  <c r="AI548" i="84" s="1"/>
  <c r="BA548" i="84"/>
  <c r="AY548" i="84"/>
  <c r="AX548" i="84"/>
  <c r="AW548" i="84"/>
  <c r="AZ548" i="84" s="1"/>
  <c r="AP547" i="84"/>
  <c r="AK548" i="84"/>
  <c r="S547" i="84"/>
  <c r="Q547" i="84"/>
  <c r="N548" i="84"/>
  <c r="AL548" i="84" s="1"/>
  <c r="M548" i="84"/>
  <c r="E548" i="84"/>
  <c r="A548" i="84"/>
  <c r="CV547" i="84"/>
  <c r="CU547" i="84"/>
  <c r="CT547" i="84"/>
  <c r="CL547" i="84"/>
  <c r="CI547" i="84"/>
  <c r="CH547" i="84"/>
  <c r="CG547" i="84"/>
  <c r="CE547" i="84"/>
  <c r="CD547" i="84"/>
  <c r="CC547" i="84"/>
  <c r="CB547" i="84"/>
  <c r="CA547" i="84"/>
  <c r="BZ547" i="84"/>
  <c r="BY547" i="84"/>
  <c r="BV547" i="84"/>
  <c r="BT547" i="84"/>
  <c r="BR547" i="84"/>
  <c r="BQ547" i="84"/>
  <c r="BP547" i="84"/>
  <c r="BO547" i="84"/>
  <c r="BL547" i="84"/>
  <c r="BI547" i="84"/>
  <c r="BC547" i="84"/>
  <c r="AU547" i="84"/>
  <c r="AT547" i="84"/>
  <c r="AS547" i="84"/>
  <c r="AR547" i="84"/>
  <c r="AK547" i="84"/>
  <c r="AE547" i="84"/>
  <c r="AC547" i="84"/>
  <c r="AB547" i="84"/>
  <c r="AA547" i="84"/>
  <c r="Z547" i="84"/>
  <c r="Y547" i="84"/>
  <c r="X547" i="84"/>
  <c r="W547" i="84"/>
  <c r="V547" i="84"/>
  <c r="U547" i="84"/>
  <c r="T547" i="84"/>
  <c r="O547" i="84"/>
  <c r="H547" i="84"/>
  <c r="G547" i="84"/>
  <c r="CQ546" i="84"/>
  <c r="CR546" i="84" s="1"/>
  <c r="CP546" i="84"/>
  <c r="CO546" i="84"/>
  <c r="CN546" i="84"/>
  <c r="CM546" i="84"/>
  <c r="CK546" i="84"/>
  <c r="CJ546" i="84"/>
  <c r="BU546" i="84"/>
  <c r="BW546" i="84" s="1"/>
  <c r="BM546" i="84"/>
  <c r="AO546" i="84" s="1"/>
  <c r="BA546" i="84"/>
  <c r="AY546" i="84"/>
  <c r="AX546" i="84"/>
  <c r="AW546" i="84"/>
  <c r="AK546" i="84"/>
  <c r="N546" i="84"/>
  <c r="AL546" i="84" s="1"/>
  <c r="M546" i="84"/>
  <c r="E546" i="84"/>
  <c r="A546" i="84"/>
  <c r="CQ545" i="84"/>
  <c r="CP545" i="84"/>
  <c r="CO545" i="84"/>
  <c r="CM545" i="84"/>
  <c r="CF545" i="84"/>
  <c r="BU545" i="84"/>
  <c r="BW545" i="84" s="1"/>
  <c r="BM545" i="84"/>
  <c r="AO545" i="84" s="1"/>
  <c r="BA545" i="84"/>
  <c r="AY545" i="84"/>
  <c r="AZ545" i="84" s="1"/>
  <c r="AX545" i="84"/>
  <c r="AW545" i="84"/>
  <c r="AK545" i="84"/>
  <c r="N545" i="84"/>
  <c r="AL545" i="84" s="1"/>
  <c r="M545" i="84"/>
  <c r="E545" i="84"/>
  <c r="A545" i="84"/>
  <c r="CQ544" i="84"/>
  <c r="CP544" i="84"/>
  <c r="CO544" i="84"/>
  <c r="CM544" i="84"/>
  <c r="CF544" i="84"/>
  <c r="BU544" i="84"/>
  <c r="BW544" i="84" s="1"/>
  <c r="BM544" i="84"/>
  <c r="AO544" i="84" s="1"/>
  <c r="BA544" i="84"/>
  <c r="AY544" i="84"/>
  <c r="AX544" i="84"/>
  <c r="AZ544" i="84" s="1"/>
  <c r="AW544" i="84"/>
  <c r="AK544" i="84"/>
  <c r="N544" i="84"/>
  <c r="AL544" i="84" s="1"/>
  <c r="M544" i="84"/>
  <c r="I544" i="84"/>
  <c r="E544" i="84"/>
  <c r="A544" i="84"/>
  <c r="CQ543" i="84"/>
  <c r="CP543" i="84"/>
  <c r="CO543" i="84"/>
  <c r="CM543" i="84"/>
  <c r="CF543" i="84"/>
  <c r="CJ543" i="84" s="1"/>
  <c r="CK543" i="84" s="1"/>
  <c r="BW543" i="84"/>
  <c r="BU543" i="84"/>
  <c r="BN543" i="84"/>
  <c r="BM543" i="84"/>
  <c r="AO543" i="84" s="1"/>
  <c r="BA543" i="84"/>
  <c r="AY543" i="84"/>
  <c r="AX543" i="84"/>
  <c r="AW543" i="84"/>
  <c r="AZ543" i="84" s="1"/>
  <c r="AK543" i="84"/>
  <c r="N543" i="84"/>
  <c r="AL543" i="84" s="1"/>
  <c r="M543" i="84"/>
  <c r="E543" i="84"/>
  <c r="A543" i="84"/>
  <c r="CQ542" i="84"/>
  <c r="CP542" i="84"/>
  <c r="CO542" i="84"/>
  <c r="CM542" i="84"/>
  <c r="I542" i="84" s="1"/>
  <c r="CF542" i="84"/>
  <c r="BU542" i="84"/>
  <c r="BW542" i="84" s="1"/>
  <c r="BM542" i="84"/>
  <c r="AX542" i="84"/>
  <c r="AZ542" i="84" s="1"/>
  <c r="AO542" i="84"/>
  <c r="AK542" i="84"/>
  <c r="AF542" i="84"/>
  <c r="BN542" i="84"/>
  <c r="BB542" i="84" s="1"/>
  <c r="N542" i="84"/>
  <c r="AL542" i="84" s="1"/>
  <c r="M542" i="84"/>
  <c r="E542" i="84"/>
  <c r="A542" i="84"/>
  <c r="CQ541" i="84"/>
  <c r="CP541" i="84"/>
  <c r="CO541" i="84"/>
  <c r="CM541" i="84"/>
  <c r="CF541" i="84"/>
  <c r="CN541" i="84" s="1"/>
  <c r="BU541" i="84"/>
  <c r="BW541" i="84" s="1"/>
  <c r="BM541" i="84"/>
  <c r="AO541" i="84" s="1"/>
  <c r="BJ541" i="84"/>
  <c r="BK541" i="84" s="1"/>
  <c r="BA541" i="84"/>
  <c r="AY541" i="84"/>
  <c r="AX541" i="84"/>
  <c r="AW541" i="84"/>
  <c r="AK541" i="84"/>
  <c r="N541" i="84"/>
  <c r="AL541" i="84" s="1"/>
  <c r="M541" i="84"/>
  <c r="I541" i="84"/>
  <c r="E541" i="84"/>
  <c r="A541" i="84"/>
  <c r="CQ540" i="84"/>
  <c r="CP540" i="84"/>
  <c r="CO540" i="84"/>
  <c r="CM540" i="84"/>
  <c r="CF540" i="84"/>
  <c r="BU540" i="84"/>
  <c r="BW540" i="84" s="1"/>
  <c r="BM540" i="84"/>
  <c r="BA540" i="84"/>
  <c r="AY540" i="84"/>
  <c r="AX540" i="84"/>
  <c r="AW540" i="84"/>
  <c r="AO540" i="84"/>
  <c r="AK540" i="84"/>
  <c r="BN540" i="84"/>
  <c r="BB540" i="84" s="1"/>
  <c r="N540" i="84"/>
  <c r="AL540" i="84" s="1"/>
  <c r="M540" i="84"/>
  <c r="E540" i="84"/>
  <c r="A540" i="84"/>
  <c r="CQ539" i="84"/>
  <c r="CP539" i="84"/>
  <c r="CO539" i="84"/>
  <c r="CM539" i="84"/>
  <c r="CF539" i="84"/>
  <c r="BW539" i="84"/>
  <c r="BU539" i="84"/>
  <c r="BM539" i="84"/>
  <c r="AO539" i="84" s="1"/>
  <c r="BA539" i="84"/>
  <c r="AY539" i="84"/>
  <c r="AX539" i="84"/>
  <c r="AW539" i="84"/>
  <c r="AZ539" i="84" s="1"/>
  <c r="AK539" i="84"/>
  <c r="N539" i="84"/>
  <c r="AL539" i="84" s="1"/>
  <c r="M539" i="84"/>
  <c r="E539" i="84"/>
  <c r="A539" i="84"/>
  <c r="CQ538" i="84"/>
  <c r="CP538" i="84"/>
  <c r="CO538" i="84"/>
  <c r="CM538" i="84"/>
  <c r="CF538" i="84"/>
  <c r="BU538" i="84"/>
  <c r="BW538" i="84" s="1"/>
  <c r="BM538" i="84"/>
  <c r="BA538" i="84"/>
  <c r="AY538" i="84"/>
  <c r="AX538" i="84"/>
  <c r="AW538" i="84"/>
  <c r="AO538" i="84"/>
  <c r="AK538" i="84"/>
  <c r="N538" i="84"/>
  <c r="AL538" i="84" s="1"/>
  <c r="M538" i="84"/>
  <c r="E538" i="84"/>
  <c r="A538" i="84"/>
  <c r="CQ537" i="84"/>
  <c r="CP537" i="84"/>
  <c r="CO537" i="84"/>
  <c r="CM537" i="84"/>
  <c r="CF537" i="84"/>
  <c r="CN537" i="84" s="1"/>
  <c r="CR537" i="84" s="1"/>
  <c r="J537" i="84" s="1"/>
  <c r="BU537" i="84"/>
  <c r="BW537" i="84" s="1"/>
  <c r="BM537" i="84"/>
  <c r="AO537" i="84" s="1"/>
  <c r="BA537" i="84"/>
  <c r="AY537" i="84"/>
  <c r="AX537" i="84"/>
  <c r="AW537" i="84"/>
  <c r="AL537" i="84"/>
  <c r="AK537" i="84"/>
  <c r="BN537" i="84"/>
  <c r="N537" i="84"/>
  <c r="M537" i="84"/>
  <c r="E537" i="84"/>
  <c r="A537" i="84"/>
  <c r="CQ536" i="84"/>
  <c r="CP536" i="84"/>
  <c r="CO536" i="84"/>
  <c r="CN536" i="84"/>
  <c r="CR536" i="84" s="1"/>
  <c r="J536" i="84" s="1"/>
  <c r="CM536" i="84"/>
  <c r="CJ536" i="84"/>
  <c r="CK536" i="84" s="1"/>
  <c r="BU536" i="84"/>
  <c r="BW536" i="84" s="1"/>
  <c r="BM536" i="84"/>
  <c r="AO536" i="84" s="1"/>
  <c r="BA536" i="84"/>
  <c r="AX536" i="84"/>
  <c r="AZ536" i="84" s="1"/>
  <c r="AK536" i="84"/>
  <c r="N536" i="84"/>
  <c r="AL536" i="84" s="1"/>
  <c r="M536" i="84"/>
  <c r="E536" i="84"/>
  <c r="A536" i="84"/>
  <c r="CQ535" i="84"/>
  <c r="CP535" i="84"/>
  <c r="CO535" i="84"/>
  <c r="CN535" i="84"/>
  <c r="CM535" i="84"/>
  <c r="I535" i="84" s="1"/>
  <c r="CJ535" i="84"/>
  <c r="CK535" i="84" s="1"/>
  <c r="CF535" i="84"/>
  <c r="BU535" i="84"/>
  <c r="BW535" i="84" s="1"/>
  <c r="BM535" i="84"/>
  <c r="AO535" i="84" s="1"/>
  <c r="BA535" i="84"/>
  <c r="AY535" i="84"/>
  <c r="AX535" i="84"/>
  <c r="AW535" i="84"/>
  <c r="AK535" i="84"/>
  <c r="BN535" i="84"/>
  <c r="N535" i="84"/>
  <c r="AL535" i="84" s="1"/>
  <c r="M535" i="84"/>
  <c r="E535" i="84"/>
  <c r="A535" i="84"/>
  <c r="CQ534" i="84"/>
  <c r="CP534" i="84"/>
  <c r="CO534" i="84"/>
  <c r="CM534" i="84"/>
  <c r="CF534" i="84"/>
  <c r="BU534" i="84"/>
  <c r="BW534" i="84" s="1"/>
  <c r="BM534" i="84"/>
  <c r="AO534" i="84" s="1"/>
  <c r="BA534" i="84"/>
  <c r="AY534" i="84"/>
  <c r="AX534" i="84"/>
  <c r="AW534" i="84"/>
  <c r="AK534" i="84"/>
  <c r="N534" i="84"/>
  <c r="AL534" i="84" s="1"/>
  <c r="M534" i="84"/>
  <c r="E534" i="84"/>
  <c r="A534" i="84"/>
  <c r="CQ533" i="84"/>
  <c r="CP533" i="84"/>
  <c r="CO533" i="84"/>
  <c r="CN533" i="84"/>
  <c r="CM533" i="84"/>
  <c r="BJ533" i="84" s="1"/>
  <c r="CF533" i="84"/>
  <c r="CJ533" i="84" s="1"/>
  <c r="CK533" i="84" s="1"/>
  <c r="BU533" i="84"/>
  <c r="BW533" i="84" s="1"/>
  <c r="BM533" i="84"/>
  <c r="AO533" i="84" s="1"/>
  <c r="BA533" i="84"/>
  <c r="AY533" i="84"/>
  <c r="AX533" i="84"/>
  <c r="AZ533" i="84" s="1"/>
  <c r="AW533" i="84"/>
  <c r="AK533" i="84"/>
  <c r="N533" i="84"/>
  <c r="AL533" i="84" s="1"/>
  <c r="M533" i="84"/>
  <c r="E533" i="84"/>
  <c r="A533" i="84"/>
  <c r="CQ532" i="84"/>
  <c r="CP532" i="84"/>
  <c r="CO532" i="84"/>
  <c r="CN532" i="84"/>
  <c r="CM532" i="84"/>
  <c r="CJ532" i="84"/>
  <c r="CK532" i="84" s="1"/>
  <c r="CF532" i="84"/>
  <c r="BU532" i="84"/>
  <c r="BW532" i="84" s="1"/>
  <c r="BM532" i="84"/>
  <c r="AO532" i="84" s="1"/>
  <c r="BA532" i="84"/>
  <c r="AY532" i="84"/>
  <c r="AX532" i="84"/>
  <c r="AW532" i="84"/>
  <c r="AK532" i="84"/>
  <c r="N532" i="84"/>
  <c r="M532" i="84"/>
  <c r="E532" i="84"/>
  <c r="A532" i="84"/>
  <c r="CQ531" i="84"/>
  <c r="CP531" i="84"/>
  <c r="CO531" i="84"/>
  <c r="CM531" i="84"/>
  <c r="CF531" i="84"/>
  <c r="CN531" i="84" s="1"/>
  <c r="BW531" i="84"/>
  <c r="BU531" i="84"/>
  <c r="BM531" i="84"/>
  <c r="BA531" i="84"/>
  <c r="AY531" i="84"/>
  <c r="AX531" i="84"/>
  <c r="AW531" i="84"/>
  <c r="AK531" i="84"/>
  <c r="R530" i="84"/>
  <c r="N531" i="84"/>
  <c r="AL531" i="84" s="1"/>
  <c r="M531" i="84"/>
  <c r="E531" i="84"/>
  <c r="A531" i="84"/>
  <c r="CV530" i="84"/>
  <c r="CU530" i="84"/>
  <c r="CU521" i="84" s="1"/>
  <c r="CT530" i="84"/>
  <c r="CL530" i="84"/>
  <c r="CI530" i="84"/>
  <c r="CH530" i="84"/>
  <c r="CG530" i="84"/>
  <c r="CE530" i="84"/>
  <c r="CD530" i="84"/>
  <c r="CC530" i="84"/>
  <c r="CB530" i="84"/>
  <c r="CA530" i="84"/>
  <c r="BZ530" i="84"/>
  <c r="BY530" i="84"/>
  <c r="BV530" i="84"/>
  <c r="BV521" i="84" s="1"/>
  <c r="BT530" i="84"/>
  <c r="BR530" i="84"/>
  <c r="BQ530" i="84"/>
  <c r="BP530" i="84"/>
  <c r="BP521" i="84" s="1"/>
  <c r="BO530" i="84"/>
  <c r="BO521" i="84" s="1"/>
  <c r="BL530" i="84"/>
  <c r="BI530" i="84"/>
  <c r="BC530" i="84"/>
  <c r="BA530" i="84"/>
  <c r="AU530" i="84"/>
  <c r="AT530" i="84"/>
  <c r="AS530" i="84"/>
  <c r="AR530" i="84"/>
  <c r="AR521" i="84" s="1"/>
  <c r="AE530" i="84"/>
  <c r="AC530" i="84"/>
  <c r="AB530" i="84"/>
  <c r="AA530" i="84"/>
  <c r="Z530" i="84"/>
  <c r="Y530" i="84"/>
  <c r="X530" i="84"/>
  <c r="W530" i="84"/>
  <c r="V530" i="84"/>
  <c r="U530" i="84"/>
  <c r="U521" i="84" s="1"/>
  <c r="T530" i="84"/>
  <c r="S530" i="84"/>
  <c r="O530" i="84"/>
  <c r="H530" i="84"/>
  <c r="G530" i="84"/>
  <c r="CQ529" i="84"/>
  <c r="CP529" i="84"/>
  <c r="CO529" i="84"/>
  <c r="CN529" i="84"/>
  <c r="CR529" i="84" s="1"/>
  <c r="J529" i="84" s="1"/>
  <c r="CM529" i="84"/>
  <c r="CJ529" i="84"/>
  <c r="CK529" i="84" s="1"/>
  <c r="BU529" i="84"/>
  <c r="BW529" i="84" s="1"/>
  <c r="BN529" i="84"/>
  <c r="BM529" i="84"/>
  <c r="AO529" i="84" s="1"/>
  <c r="BA529" i="84"/>
  <c r="AY529" i="84"/>
  <c r="AZ529" i="84" s="1"/>
  <c r="AX529" i="84"/>
  <c r="AW529" i="84"/>
  <c r="AK529" i="84"/>
  <c r="N529" i="84"/>
  <c r="AL529" i="84" s="1"/>
  <c r="M529" i="84"/>
  <c r="E529" i="84"/>
  <c r="A529" i="84"/>
  <c r="CQ528" i="84"/>
  <c r="CP528" i="84"/>
  <c r="CO528" i="84"/>
  <c r="CO522" i="84" s="1"/>
  <c r="CN528" i="84"/>
  <c r="CM528" i="84"/>
  <c r="I528" i="84" s="1"/>
  <c r="CK528" i="84"/>
  <c r="CJ528" i="84"/>
  <c r="BU528" i="84"/>
  <c r="BW528" i="84" s="1"/>
  <c r="BN528" i="84"/>
  <c r="BB528" i="84" s="1"/>
  <c r="BM528" i="84"/>
  <c r="BJ528" i="84"/>
  <c r="BA528" i="84"/>
  <c r="AY528" i="84"/>
  <c r="AX528" i="84"/>
  <c r="AW528" i="84"/>
  <c r="AZ528" i="84" s="1"/>
  <c r="BE528" i="84" s="1"/>
  <c r="AO528" i="84"/>
  <c r="AK528" i="84"/>
  <c r="N528" i="84"/>
  <c r="AL528" i="84" s="1"/>
  <c r="M528" i="84"/>
  <c r="E528" i="84"/>
  <c r="A528" i="84"/>
  <c r="CQ527" i="84"/>
  <c r="CP527" i="84"/>
  <c r="CO527" i="84"/>
  <c r="CN527" i="84"/>
  <c r="CR527" i="84" s="1"/>
  <c r="CM527" i="84"/>
  <c r="BJ527" i="84" s="1"/>
  <c r="BK527" i="84" s="1"/>
  <c r="CJ527" i="84"/>
  <c r="CK527" i="84" s="1"/>
  <c r="BU527" i="84"/>
  <c r="BW527" i="84" s="1"/>
  <c r="BN527" i="84"/>
  <c r="BB527" i="84" s="1"/>
  <c r="BM527" i="84"/>
  <c r="BA527" i="84"/>
  <c r="AY527" i="84"/>
  <c r="AX527" i="84"/>
  <c r="AW527" i="84"/>
  <c r="AO527" i="84"/>
  <c r="AK527" i="84"/>
  <c r="AJ527" i="84"/>
  <c r="N527" i="84"/>
  <c r="AL527" i="84" s="1"/>
  <c r="M527" i="84"/>
  <c r="I527" i="84"/>
  <c r="E527" i="84"/>
  <c r="A527" i="84"/>
  <c r="CQ526" i="84"/>
  <c r="CP526" i="84"/>
  <c r="CO526" i="84"/>
  <c r="CN526" i="84"/>
  <c r="CM526" i="84"/>
  <c r="CJ526" i="84"/>
  <c r="CK526" i="84" s="1"/>
  <c r="BU526" i="84"/>
  <c r="BW526" i="84" s="1"/>
  <c r="BM526" i="84"/>
  <c r="AO526" i="84" s="1"/>
  <c r="BJ526" i="84"/>
  <c r="AI526" i="84" s="1"/>
  <c r="BA526" i="84"/>
  <c r="AY526" i="84"/>
  <c r="AX526" i="84"/>
  <c r="AW526" i="84"/>
  <c r="AK526" i="84"/>
  <c r="S522" i="84"/>
  <c r="N526" i="84"/>
  <c r="AL526" i="84" s="1"/>
  <c r="M526" i="84"/>
  <c r="I526" i="84"/>
  <c r="E526" i="84"/>
  <c r="A526" i="84"/>
  <c r="CQ525" i="84"/>
  <c r="CP525" i="84"/>
  <c r="CO525" i="84"/>
  <c r="CN525" i="84"/>
  <c r="CR525" i="84" s="1"/>
  <c r="CM525" i="84"/>
  <c r="I525" i="84" s="1"/>
  <c r="CF525" i="84"/>
  <c r="CJ525" i="84" s="1"/>
  <c r="CK525" i="84" s="1"/>
  <c r="BW525" i="84"/>
  <c r="BU525" i="84"/>
  <c r="BN525" i="84"/>
  <c r="BM525" i="84"/>
  <c r="AO525" i="84" s="1"/>
  <c r="BB525" i="84"/>
  <c r="BA525" i="84"/>
  <c r="AY525" i="84"/>
  <c r="AZ525" i="84" s="1"/>
  <c r="BE525" i="84" s="1"/>
  <c r="AX525" i="84"/>
  <c r="AW525" i="84"/>
  <c r="AK525" i="84"/>
  <c r="N525" i="84"/>
  <c r="AL525" i="84" s="1"/>
  <c r="M525" i="84"/>
  <c r="E525" i="84"/>
  <c r="A525" i="84"/>
  <c r="CQ524" i="84"/>
  <c r="CP524" i="84"/>
  <c r="CO524" i="84"/>
  <c r="CM524" i="84"/>
  <c r="BJ524" i="84" s="1"/>
  <c r="BK524" i="84" s="1"/>
  <c r="CJ524" i="84"/>
  <c r="CK524" i="84" s="1"/>
  <c r="CF524" i="84"/>
  <c r="BU524" i="84"/>
  <c r="BW524" i="84" s="1"/>
  <c r="BN524" i="84"/>
  <c r="BB524" i="84" s="1"/>
  <c r="BM524" i="84"/>
  <c r="BA524" i="84"/>
  <c r="AY524" i="84"/>
  <c r="AX524" i="84"/>
  <c r="AW524" i="84"/>
  <c r="AZ524" i="84" s="1"/>
  <c r="AK524" i="84"/>
  <c r="AD522" i="84"/>
  <c r="AJ524" i="84"/>
  <c r="N524" i="84"/>
  <c r="AL524" i="84" s="1"/>
  <c r="M524" i="84"/>
  <c r="I524" i="84"/>
  <c r="E524" i="84"/>
  <c r="A524" i="84"/>
  <c r="CQ523" i="84"/>
  <c r="CP523" i="84"/>
  <c r="CO523" i="84"/>
  <c r="CN523" i="84"/>
  <c r="CM523" i="84"/>
  <c r="CJ523" i="84"/>
  <c r="CK523" i="84" s="1"/>
  <c r="BU523" i="84"/>
  <c r="BM523" i="84"/>
  <c r="AO523" i="84" s="1"/>
  <c r="BJ523" i="84"/>
  <c r="BA523" i="84"/>
  <c r="AY523" i="84"/>
  <c r="AZ523" i="84" s="1"/>
  <c r="AX523" i="84"/>
  <c r="AW523" i="84"/>
  <c r="AK523" i="84"/>
  <c r="R522" i="84"/>
  <c r="Q522" i="84"/>
  <c r="N523" i="84"/>
  <c r="M523" i="84"/>
  <c r="I523" i="84"/>
  <c r="E523" i="84"/>
  <c r="A523" i="84"/>
  <c r="CV522" i="84"/>
  <c r="CV521" i="84" s="1"/>
  <c r="CU522" i="84"/>
  <c r="CT522" i="84"/>
  <c r="CT521" i="84" s="1"/>
  <c r="CP522" i="84"/>
  <c r="CL522" i="84"/>
  <c r="CL521" i="84" s="1"/>
  <c r="CI522" i="84"/>
  <c r="CI521" i="84" s="1"/>
  <c r="CH522" i="84"/>
  <c r="CH521" i="84" s="1"/>
  <c r="CG522" i="84"/>
  <c r="CG521" i="84" s="1"/>
  <c r="CE522" i="84"/>
  <c r="CE521" i="84" s="1"/>
  <c r="CD522" i="84"/>
  <c r="CC522" i="84"/>
  <c r="CB522" i="84"/>
  <c r="CB521" i="84" s="1"/>
  <c r="CA522" i="84"/>
  <c r="CA521" i="84" s="1"/>
  <c r="BZ522" i="84"/>
  <c r="BZ521" i="84" s="1"/>
  <c r="BY522" i="84"/>
  <c r="BY521" i="84" s="1"/>
  <c r="BV522" i="84"/>
  <c r="BT522" i="84"/>
  <c r="BR522" i="84"/>
  <c r="BQ522" i="84"/>
  <c r="BP522" i="84"/>
  <c r="BO522" i="84"/>
  <c r="BL522" i="84"/>
  <c r="BI522" i="84"/>
  <c r="BC522" i="84"/>
  <c r="AU522" i="84"/>
  <c r="AT522" i="84"/>
  <c r="AT521" i="84" s="1"/>
  <c r="AS522" i="84"/>
  <c r="AR522" i="84"/>
  <c r="AE522" i="84"/>
  <c r="AE521" i="84" s="1"/>
  <c r="AC522" i="84"/>
  <c r="AC521" i="84" s="1"/>
  <c r="AB522" i="84"/>
  <c r="AA522" i="84"/>
  <c r="AA521" i="84" s="1"/>
  <c r="Z522" i="84"/>
  <c r="Y522" i="84"/>
  <c r="Y521" i="84" s="1"/>
  <c r="X522" i="84"/>
  <c r="W522" i="84"/>
  <c r="V522" i="84"/>
  <c r="U522" i="84"/>
  <c r="T522" i="84"/>
  <c r="O522" i="84"/>
  <c r="O521" i="84" s="1"/>
  <c r="H522" i="84"/>
  <c r="G522" i="84"/>
  <c r="G521" i="84" s="1"/>
  <c r="BT521" i="84"/>
  <c r="BR521" i="84"/>
  <c r="BQ521" i="84"/>
  <c r="AB521" i="84"/>
  <c r="X521" i="84"/>
  <c r="W521" i="84"/>
  <c r="V521" i="84"/>
  <c r="S521" i="84"/>
  <c r="H521" i="84"/>
  <c r="CQ520" i="84"/>
  <c r="CP520" i="84"/>
  <c r="CO520" i="84"/>
  <c r="CR520" i="84" s="1"/>
  <c r="J520" i="84" s="1"/>
  <c r="CN520" i="84"/>
  <c r="CM520" i="84"/>
  <c r="BJ520" i="84" s="1"/>
  <c r="BK520" i="84" s="1"/>
  <c r="CK520" i="84"/>
  <c r="CJ520" i="84"/>
  <c r="BU520" i="84"/>
  <c r="BW520" i="84" s="1"/>
  <c r="BN520" i="84"/>
  <c r="BM520" i="84"/>
  <c r="BA520" i="84"/>
  <c r="AY520" i="84"/>
  <c r="AX520" i="84"/>
  <c r="AW520" i="84"/>
  <c r="AZ520" i="84" s="1"/>
  <c r="AO520" i="84"/>
  <c r="AK520" i="84"/>
  <c r="N520" i="84"/>
  <c r="AL520" i="84" s="1"/>
  <c r="M520" i="84"/>
  <c r="E520" i="84"/>
  <c r="A520" i="84"/>
  <c r="CQ519" i="84"/>
  <c r="CP519" i="84"/>
  <c r="CO519" i="84"/>
  <c r="CN519" i="84"/>
  <c r="CM519" i="84"/>
  <c r="CJ519" i="84"/>
  <c r="CK519" i="84" s="1"/>
  <c r="BU519" i="84"/>
  <c r="BW519" i="84" s="1"/>
  <c r="BN519" i="84"/>
  <c r="BB519" i="84" s="1"/>
  <c r="BM519" i="84"/>
  <c r="BA519" i="84"/>
  <c r="AY519" i="84"/>
  <c r="AX519" i="84"/>
  <c r="AW519" i="84"/>
  <c r="AK519" i="84"/>
  <c r="N519" i="84"/>
  <c r="AL519" i="84" s="1"/>
  <c r="M519" i="84"/>
  <c r="E519" i="84"/>
  <c r="A519" i="84"/>
  <c r="CQ518" i="84"/>
  <c r="CP518" i="84"/>
  <c r="CO518" i="84"/>
  <c r="CN518" i="84"/>
  <c r="CM518" i="84"/>
  <c r="I518" i="84" s="1"/>
  <c r="CK518" i="84"/>
  <c r="CJ518" i="84"/>
  <c r="BU518" i="84"/>
  <c r="BW518" i="84" s="1"/>
  <c r="BM518" i="84"/>
  <c r="BJ518" i="84"/>
  <c r="BA518" i="84"/>
  <c r="BA515" i="84" s="1"/>
  <c r="AZ518" i="84"/>
  <c r="AY518" i="84"/>
  <c r="AX518" i="84"/>
  <c r="AW518" i="84"/>
  <c r="AO518" i="84"/>
  <c r="AK518" i="84"/>
  <c r="BN518" i="84"/>
  <c r="N518" i="84"/>
  <c r="AL518" i="84" s="1"/>
  <c r="M518" i="84"/>
  <c r="E518" i="84"/>
  <c r="A518" i="84"/>
  <c r="CQ517" i="84"/>
  <c r="CP517" i="84"/>
  <c r="CO517" i="84"/>
  <c r="CM517" i="84"/>
  <c r="I517" i="84" s="1"/>
  <c r="CF517" i="84"/>
  <c r="CN517" i="84" s="1"/>
  <c r="BU517" i="84"/>
  <c r="BW517" i="84" s="1"/>
  <c r="BN517" i="84"/>
  <c r="BB517" i="84" s="1"/>
  <c r="BM517" i="84"/>
  <c r="AO517" i="84" s="1"/>
  <c r="BA517" i="84"/>
  <c r="AY517" i="84"/>
  <c r="AX517" i="84"/>
  <c r="AW517" i="84"/>
  <c r="AL517" i="84"/>
  <c r="AK517" i="84"/>
  <c r="R515" i="84"/>
  <c r="N517" i="84"/>
  <c r="M517" i="84"/>
  <c r="E517" i="84"/>
  <c r="A517" i="84"/>
  <c r="CQ516" i="84"/>
  <c r="CP516" i="84"/>
  <c r="CO516" i="84"/>
  <c r="CN516" i="84"/>
  <c r="CM516" i="84"/>
  <c r="CJ516" i="84"/>
  <c r="CK516" i="84" s="1"/>
  <c r="CF516" i="84"/>
  <c r="BU516" i="84"/>
  <c r="BM516" i="84"/>
  <c r="BD515" i="84"/>
  <c r="BA516" i="84"/>
  <c r="AY516" i="84"/>
  <c r="AX516" i="84"/>
  <c r="AW516" i="84"/>
  <c r="AP515" i="84"/>
  <c r="AO516" i="84"/>
  <c r="AK516" i="84"/>
  <c r="AK515" i="84" s="1"/>
  <c r="AD515" i="84"/>
  <c r="N516" i="84"/>
  <c r="M516" i="84"/>
  <c r="E516" i="84"/>
  <c r="A516" i="84"/>
  <c r="CV515" i="84"/>
  <c r="CU515" i="84"/>
  <c r="CT515" i="84"/>
  <c r="CL515" i="84"/>
  <c r="CI515" i="84"/>
  <c r="CH515" i="84"/>
  <c r="CG515" i="84"/>
  <c r="CF515" i="84"/>
  <c r="CE515" i="84"/>
  <c r="CD515" i="84"/>
  <c r="CC515" i="84"/>
  <c r="CB515" i="84"/>
  <c r="CA515" i="84"/>
  <c r="BZ515" i="84"/>
  <c r="BY515" i="84"/>
  <c r="BV515" i="84"/>
  <c r="BT515" i="84"/>
  <c r="BR515" i="84"/>
  <c r="BQ515" i="84"/>
  <c r="BP515" i="84"/>
  <c r="BO515" i="84"/>
  <c r="BL515" i="84"/>
  <c r="BI515" i="84"/>
  <c r="BC515" i="84"/>
  <c r="AU515" i="84"/>
  <c r="AT515" i="84"/>
  <c r="AS515" i="84"/>
  <c r="AR515" i="84"/>
  <c r="AE515" i="84"/>
  <c r="AC515" i="84"/>
  <c r="AB515" i="84"/>
  <c r="AA515" i="84"/>
  <c r="Z515" i="84"/>
  <c r="Y515" i="84"/>
  <c r="X515" i="84"/>
  <c r="W515" i="84"/>
  <c r="V515" i="84"/>
  <c r="U515" i="84"/>
  <c r="T515" i="84"/>
  <c r="Q515" i="84"/>
  <c r="O515" i="84"/>
  <c r="H515" i="84"/>
  <c r="G515" i="84"/>
  <c r="CQ514" i="84"/>
  <c r="CP514" i="84"/>
  <c r="CO514" i="84"/>
  <c r="CM514" i="84"/>
  <c r="CJ514" i="84"/>
  <c r="CK514" i="84" s="1"/>
  <c r="CF514" i="84"/>
  <c r="CN514" i="84" s="1"/>
  <c r="BU514" i="84"/>
  <c r="BW514" i="84" s="1"/>
  <c r="BM514" i="84"/>
  <c r="AO514" i="84" s="1"/>
  <c r="BA514" i="84"/>
  <c r="AY514" i="84"/>
  <c r="AX514" i="84"/>
  <c r="AW514" i="84"/>
  <c r="AK514" i="84"/>
  <c r="N514" i="84"/>
  <c r="AL514" i="84" s="1"/>
  <c r="M514" i="84"/>
  <c r="I514" i="84"/>
  <c r="E514" i="84"/>
  <c r="A514" i="84"/>
  <c r="CQ513" i="84"/>
  <c r="CP513" i="84"/>
  <c r="CO513" i="84"/>
  <c r="CM513" i="84"/>
  <c r="CF513" i="84"/>
  <c r="BU513" i="84"/>
  <c r="BW513" i="84" s="1"/>
  <c r="BM513" i="84"/>
  <c r="BJ513" i="84"/>
  <c r="BB513" i="84"/>
  <c r="BA513" i="84"/>
  <c r="AY513" i="84"/>
  <c r="AX513" i="84"/>
  <c r="AW513" i="84"/>
  <c r="AO513" i="84"/>
  <c r="AL513" i="84"/>
  <c r="AK513" i="84"/>
  <c r="BN513" i="84"/>
  <c r="N513" i="84"/>
  <c r="M513" i="84"/>
  <c r="E513" i="84"/>
  <c r="A513" i="84"/>
  <c r="CQ512" i="84"/>
  <c r="CP512" i="84"/>
  <c r="CO512" i="84"/>
  <c r="CM512" i="84"/>
  <c r="BJ512" i="84" s="1"/>
  <c r="CF512" i="84"/>
  <c r="CN512" i="84" s="1"/>
  <c r="BU512" i="84"/>
  <c r="BW512" i="84" s="1"/>
  <c r="BM512" i="84"/>
  <c r="BA512" i="84"/>
  <c r="AY512" i="84"/>
  <c r="AX512" i="84"/>
  <c r="AW512" i="84"/>
  <c r="AZ512" i="84" s="1"/>
  <c r="AO512" i="84"/>
  <c r="AK512" i="84"/>
  <c r="AJ512" i="84"/>
  <c r="BN512" i="84"/>
  <c r="N512" i="84"/>
  <c r="AL512" i="84" s="1"/>
  <c r="M512" i="84"/>
  <c r="E512" i="84"/>
  <c r="A512" i="84"/>
  <c r="CQ511" i="84"/>
  <c r="CP511" i="84"/>
  <c r="CO511" i="84"/>
  <c r="CN511" i="84"/>
  <c r="CM511" i="84"/>
  <c r="CJ511" i="84"/>
  <c r="CK511" i="84" s="1"/>
  <c r="BU511" i="84"/>
  <c r="BW511" i="84" s="1"/>
  <c r="BN511" i="84"/>
  <c r="BB511" i="84" s="1"/>
  <c r="BM511" i="84"/>
  <c r="AO511" i="84" s="1"/>
  <c r="BJ511" i="84"/>
  <c r="BA511" i="84"/>
  <c r="AY511" i="84"/>
  <c r="AX511" i="84"/>
  <c r="AW511" i="84"/>
  <c r="AK511" i="84"/>
  <c r="N511" i="84"/>
  <c r="AL511" i="84" s="1"/>
  <c r="M511" i="84"/>
  <c r="I511" i="84"/>
  <c r="E511" i="84"/>
  <c r="A511" i="84"/>
  <c r="CQ510" i="84"/>
  <c r="CQ508" i="84" s="1"/>
  <c r="CP510" i="84"/>
  <c r="CO510" i="84"/>
  <c r="CN510" i="84"/>
  <c r="CM510" i="84"/>
  <c r="BJ510" i="84" s="1"/>
  <c r="CJ510" i="84"/>
  <c r="CK510" i="84" s="1"/>
  <c r="BU510" i="84"/>
  <c r="BW510" i="84" s="1"/>
  <c r="BM510" i="84"/>
  <c r="AO510" i="84" s="1"/>
  <c r="BA510" i="84"/>
  <c r="AY510" i="84"/>
  <c r="AX510" i="84"/>
  <c r="AW510" i="84"/>
  <c r="AZ510" i="84" s="1"/>
  <c r="AK510" i="84"/>
  <c r="AK508" i="84" s="1"/>
  <c r="N510" i="84"/>
  <c r="AL510" i="84" s="1"/>
  <c r="M510" i="84"/>
  <c r="E510" i="84"/>
  <c r="A510" i="84"/>
  <c r="CQ509" i="84"/>
  <c r="CP509" i="84"/>
  <c r="CO509" i="84"/>
  <c r="CM509" i="84"/>
  <c r="I509" i="84" s="1"/>
  <c r="CF509" i="84"/>
  <c r="CN509" i="84" s="1"/>
  <c r="BU509" i="84"/>
  <c r="BW509" i="84" s="1"/>
  <c r="BN509" i="84"/>
  <c r="BM509" i="84"/>
  <c r="BA509" i="84"/>
  <c r="AY509" i="84"/>
  <c r="AX509" i="84"/>
  <c r="AW509" i="84"/>
  <c r="AK509" i="84"/>
  <c r="Q508" i="84"/>
  <c r="N509" i="84"/>
  <c r="AL509" i="84" s="1"/>
  <c r="M509" i="84"/>
  <c r="E509" i="84"/>
  <c r="A509" i="84"/>
  <c r="CV508" i="84"/>
  <c r="CU508" i="84"/>
  <c r="CT508" i="84"/>
  <c r="CL508" i="84"/>
  <c r="CI508" i="84"/>
  <c r="CH508" i="84"/>
  <c r="CH507" i="84" s="1"/>
  <c r="CG508" i="84"/>
  <c r="CG507" i="84" s="1"/>
  <c r="CE508" i="84"/>
  <c r="CD508" i="84"/>
  <c r="CC508" i="84"/>
  <c r="CB508" i="84"/>
  <c r="CA508" i="84"/>
  <c r="BZ508" i="84"/>
  <c r="BY508" i="84"/>
  <c r="BV508" i="84"/>
  <c r="BT508" i="84"/>
  <c r="BR508" i="84"/>
  <c r="BQ508" i="84"/>
  <c r="BP508" i="84"/>
  <c r="BO508" i="84"/>
  <c r="BL508" i="84"/>
  <c r="BI508" i="84"/>
  <c r="BC508" i="84"/>
  <c r="AU508" i="84"/>
  <c r="AT508" i="84"/>
  <c r="AS508" i="84"/>
  <c r="AR508" i="84"/>
  <c r="AE508" i="84"/>
  <c r="AC508" i="84"/>
  <c r="AB508" i="84"/>
  <c r="AA508" i="84"/>
  <c r="Z508" i="84"/>
  <c r="Y508" i="84"/>
  <c r="X508" i="84"/>
  <c r="W508" i="84"/>
  <c r="V508" i="84"/>
  <c r="U508" i="84"/>
  <c r="T508" i="84"/>
  <c r="S508" i="84"/>
  <c r="O508" i="84"/>
  <c r="H508" i="84"/>
  <c r="G508" i="84"/>
  <c r="CQ506" i="84"/>
  <c r="CQ504" i="84" s="1"/>
  <c r="CP506" i="84"/>
  <c r="CO506" i="84"/>
  <c r="CM506" i="84"/>
  <c r="CF506" i="84"/>
  <c r="BW506" i="84"/>
  <c r="BU506" i="84"/>
  <c r="BM506" i="84"/>
  <c r="BA506" i="84"/>
  <c r="BA504" i="84" s="1"/>
  <c r="AY506" i="84"/>
  <c r="AX506" i="84"/>
  <c r="AX504" i="84" s="1"/>
  <c r="AW506" i="84"/>
  <c r="AZ506" i="84" s="1"/>
  <c r="AO506" i="84"/>
  <c r="AK506" i="84"/>
  <c r="AD504" i="84"/>
  <c r="S504" i="84"/>
  <c r="N506" i="84"/>
  <c r="AL506" i="84" s="1"/>
  <c r="M506" i="84"/>
  <c r="E506" i="84"/>
  <c r="A506" i="84"/>
  <c r="CQ505" i="84"/>
  <c r="CP505" i="84"/>
  <c r="CO505" i="84"/>
  <c r="CM505" i="84"/>
  <c r="CM504" i="84" s="1"/>
  <c r="CF505" i="84"/>
  <c r="CN505" i="84" s="1"/>
  <c r="BU505" i="84"/>
  <c r="BN505" i="84"/>
  <c r="BM505" i="84"/>
  <c r="BA505" i="84"/>
  <c r="AY505" i="84"/>
  <c r="AX505" i="84"/>
  <c r="AW505" i="84"/>
  <c r="AZ505" i="84" s="1"/>
  <c r="AP504" i="84"/>
  <c r="AK505" i="84"/>
  <c r="AK504" i="84" s="1"/>
  <c r="N505" i="84"/>
  <c r="M505" i="84"/>
  <c r="I505" i="84"/>
  <c r="E505" i="84"/>
  <c r="A505" i="84"/>
  <c r="CV504" i="84"/>
  <c r="CU504" i="84"/>
  <c r="CT504" i="84"/>
  <c r="CL504" i="84"/>
  <c r="CI504" i="84"/>
  <c r="CH504" i="84"/>
  <c r="CG504" i="84"/>
  <c r="CE504" i="84"/>
  <c r="CD504" i="84"/>
  <c r="CC504" i="84"/>
  <c r="CB504" i="84"/>
  <c r="CA504" i="84"/>
  <c r="BZ504" i="84"/>
  <c r="BZ485" i="84" s="1"/>
  <c r="BY504" i="84"/>
  <c r="BV504" i="84"/>
  <c r="BT504" i="84"/>
  <c r="BR504" i="84"/>
  <c r="BQ504" i="84"/>
  <c r="BQ485" i="84" s="1"/>
  <c r="BP504" i="84"/>
  <c r="BP485" i="84" s="1"/>
  <c r="BO504" i="84"/>
  <c r="BL504" i="84"/>
  <c r="BI504" i="84"/>
  <c r="BC504" i="84"/>
  <c r="AU504" i="84"/>
  <c r="AT504" i="84"/>
  <c r="AS504" i="84"/>
  <c r="AR504" i="84"/>
  <c r="AE504" i="84"/>
  <c r="AC504" i="84"/>
  <c r="AB504" i="84"/>
  <c r="AA504" i="84"/>
  <c r="Z504" i="84"/>
  <c r="Y504" i="84"/>
  <c r="X504" i="84"/>
  <c r="W504" i="84"/>
  <c r="V504" i="84"/>
  <c r="U504" i="84"/>
  <c r="T504" i="84"/>
  <c r="O504" i="84"/>
  <c r="H504" i="84"/>
  <c r="H485" i="84" s="1"/>
  <c r="G504" i="84"/>
  <c r="CQ503" i="84"/>
  <c r="CP503" i="84"/>
  <c r="CO503" i="84"/>
  <c r="CM503" i="84"/>
  <c r="I503" i="84" s="1"/>
  <c r="CF503" i="84"/>
  <c r="BU503" i="84"/>
  <c r="BW503" i="84" s="1"/>
  <c r="BM503" i="84"/>
  <c r="AO503" i="84" s="1"/>
  <c r="BJ503" i="84"/>
  <c r="BK503" i="84" s="1"/>
  <c r="BA503" i="84"/>
  <c r="AY503" i="84"/>
  <c r="AX503" i="84"/>
  <c r="AW503" i="84"/>
  <c r="AZ503" i="84" s="1"/>
  <c r="AK503" i="84"/>
  <c r="N503" i="84"/>
  <c r="AL503" i="84" s="1"/>
  <c r="M503" i="84"/>
  <c r="E503" i="84"/>
  <c r="A503" i="84"/>
  <c r="CQ502" i="84"/>
  <c r="CP502" i="84"/>
  <c r="CO502" i="84"/>
  <c r="CM502" i="84"/>
  <c r="CF502" i="84"/>
  <c r="BU502" i="84"/>
  <c r="BW502" i="84" s="1"/>
  <c r="BM502" i="84"/>
  <c r="AO502" i="84" s="1"/>
  <c r="BA502" i="84"/>
  <c r="AY502" i="84"/>
  <c r="AX502" i="84"/>
  <c r="AW502" i="84"/>
  <c r="AK502" i="84"/>
  <c r="N502" i="84"/>
  <c r="AL502" i="84" s="1"/>
  <c r="M502" i="84"/>
  <c r="E502" i="84"/>
  <c r="A502" i="84"/>
  <c r="CQ501" i="84"/>
  <c r="CP501" i="84"/>
  <c r="CO501" i="84"/>
  <c r="CM501" i="84"/>
  <c r="CF501" i="84"/>
  <c r="CN501" i="84" s="1"/>
  <c r="BU501" i="84"/>
  <c r="BW501" i="84" s="1"/>
  <c r="BM501" i="84"/>
  <c r="AO501" i="84" s="1"/>
  <c r="BA501" i="84"/>
  <c r="AY501" i="84"/>
  <c r="AX501" i="84"/>
  <c r="AW501" i="84"/>
  <c r="AK501" i="84"/>
  <c r="N501" i="84"/>
  <c r="AL501" i="84" s="1"/>
  <c r="M501" i="84"/>
  <c r="E501" i="84"/>
  <c r="A501" i="84"/>
  <c r="CQ500" i="84"/>
  <c r="CP500" i="84"/>
  <c r="CO500" i="84"/>
  <c r="CM500" i="84"/>
  <c r="CF500" i="84"/>
  <c r="CN500" i="84" s="1"/>
  <c r="BU500" i="84"/>
  <c r="BW500" i="84" s="1"/>
  <c r="BM500" i="84"/>
  <c r="AO500" i="84" s="1"/>
  <c r="BA500" i="84"/>
  <c r="AY500" i="84"/>
  <c r="AX500" i="84"/>
  <c r="AW500" i="84"/>
  <c r="AZ500" i="84" s="1"/>
  <c r="AK500" i="84"/>
  <c r="N500" i="84"/>
  <c r="AL500" i="84" s="1"/>
  <c r="M500" i="84"/>
  <c r="E500" i="84"/>
  <c r="A500" i="84"/>
  <c r="CQ499" i="84"/>
  <c r="CP499" i="84"/>
  <c r="CO499" i="84"/>
  <c r="CM499" i="84"/>
  <c r="CF499" i="84"/>
  <c r="CJ499" i="84" s="1"/>
  <c r="CK499" i="84" s="1"/>
  <c r="BU499" i="84"/>
  <c r="BW499" i="84" s="1"/>
  <c r="BM499" i="84"/>
  <c r="BA499" i="84"/>
  <c r="AY499" i="84"/>
  <c r="AX499" i="84"/>
  <c r="AW499" i="84"/>
  <c r="AO499" i="84"/>
  <c r="AK499" i="84"/>
  <c r="BN499" i="84"/>
  <c r="BB499" i="84" s="1"/>
  <c r="N499" i="84"/>
  <c r="AL499" i="84" s="1"/>
  <c r="M499" i="84"/>
  <c r="I499" i="84"/>
  <c r="E499" i="84"/>
  <c r="A499" i="84"/>
  <c r="CQ498" i="84"/>
  <c r="CP498" i="84"/>
  <c r="CO498" i="84"/>
  <c r="CM498" i="84"/>
  <c r="CF498" i="84"/>
  <c r="CN498" i="84" s="1"/>
  <c r="BU498" i="84"/>
  <c r="BW498" i="84" s="1"/>
  <c r="BM498" i="84"/>
  <c r="BJ498" i="84"/>
  <c r="BA498" i="84"/>
  <c r="AY498" i="84"/>
  <c r="AX498" i="84"/>
  <c r="AW498" i="84"/>
  <c r="AO498" i="84"/>
  <c r="AK498" i="84"/>
  <c r="AJ498" i="84"/>
  <c r="N498" i="84"/>
  <c r="AL498" i="84" s="1"/>
  <c r="M498" i="84"/>
  <c r="I498" i="84"/>
  <c r="AI498" i="84" s="1"/>
  <c r="E498" i="84"/>
  <c r="A498" i="84"/>
  <c r="CQ497" i="84"/>
  <c r="CP497" i="84"/>
  <c r="CO497" i="84"/>
  <c r="CM497" i="84"/>
  <c r="CF497" i="84"/>
  <c r="BW497" i="84"/>
  <c r="BU497" i="84"/>
  <c r="BM497" i="84"/>
  <c r="AO497" i="84" s="1"/>
  <c r="BA497" i="84"/>
  <c r="AY497" i="84"/>
  <c r="AX497" i="84"/>
  <c r="AW497" i="84"/>
  <c r="AK497" i="84"/>
  <c r="BN497" i="84"/>
  <c r="N497" i="84"/>
  <c r="AL497" i="84" s="1"/>
  <c r="M497" i="84"/>
  <c r="E497" i="84"/>
  <c r="A497" i="84"/>
  <c r="CQ496" i="84"/>
  <c r="CP496" i="84"/>
  <c r="CO496" i="84"/>
  <c r="CM496" i="84"/>
  <c r="I496" i="84" s="1"/>
  <c r="CF496" i="84"/>
  <c r="CN496" i="84" s="1"/>
  <c r="BU496" i="84"/>
  <c r="BW496" i="84" s="1"/>
  <c r="BN496" i="84"/>
  <c r="BM496" i="84"/>
  <c r="AO496" i="84" s="1"/>
  <c r="BJ496" i="84"/>
  <c r="AJ496" i="84" s="1"/>
  <c r="BA496" i="84"/>
  <c r="AY496" i="84"/>
  <c r="AX496" i="84"/>
  <c r="AW496" i="84"/>
  <c r="AK496" i="84"/>
  <c r="N496" i="84"/>
  <c r="AL496" i="84" s="1"/>
  <c r="M496" i="84"/>
  <c r="E496" i="84"/>
  <c r="A496" i="84"/>
  <c r="CQ495" i="84"/>
  <c r="CP495" i="84"/>
  <c r="CO495" i="84"/>
  <c r="CM495" i="84"/>
  <c r="BJ495" i="84" s="1"/>
  <c r="CF495" i="84"/>
  <c r="CN495" i="84" s="1"/>
  <c r="CR495" i="84" s="1"/>
  <c r="J495" i="84" s="1"/>
  <c r="BU495" i="84"/>
  <c r="BW495" i="84" s="1"/>
  <c r="BM495" i="84"/>
  <c r="AO495" i="84" s="1"/>
  <c r="BA495" i="84"/>
  <c r="AY495" i="84"/>
  <c r="AX495" i="84"/>
  <c r="AW495" i="84"/>
  <c r="AL495" i="84"/>
  <c r="AK495" i="84"/>
  <c r="AJ495" i="84"/>
  <c r="BN495" i="84"/>
  <c r="BB495" i="84" s="1"/>
  <c r="N495" i="84"/>
  <c r="M495" i="84"/>
  <c r="I495" i="84"/>
  <c r="E495" i="84"/>
  <c r="A495" i="84"/>
  <c r="CQ494" i="84"/>
  <c r="CP494" i="84"/>
  <c r="CO494" i="84"/>
  <c r="CN494" i="84"/>
  <c r="CM494" i="84"/>
  <c r="BJ494" i="84" s="1"/>
  <c r="CJ494" i="84"/>
  <c r="CK494" i="84" s="1"/>
  <c r="CF494" i="84"/>
  <c r="BU494" i="84"/>
  <c r="BW494" i="84" s="1"/>
  <c r="BM494" i="84"/>
  <c r="BA494" i="84"/>
  <c r="AY494" i="84"/>
  <c r="AX494" i="84"/>
  <c r="AW494" i="84"/>
  <c r="AO494" i="84"/>
  <c r="AK494" i="84"/>
  <c r="AJ494" i="84"/>
  <c r="N494" i="84"/>
  <c r="AL494" i="84" s="1"/>
  <c r="M494" i="84"/>
  <c r="E494" i="84"/>
  <c r="A494" i="84"/>
  <c r="CQ493" i="84"/>
  <c r="CP493" i="84"/>
  <c r="CO493" i="84"/>
  <c r="CM493" i="84"/>
  <c r="CF493" i="84"/>
  <c r="CJ493" i="84" s="1"/>
  <c r="CK493" i="84" s="1"/>
  <c r="BU493" i="84"/>
  <c r="BW493" i="84" s="1"/>
  <c r="BM493" i="84"/>
  <c r="AO493" i="84" s="1"/>
  <c r="BJ493" i="84"/>
  <c r="AI493" i="84" s="1"/>
  <c r="BA493" i="84"/>
  <c r="AY493" i="84"/>
  <c r="AZ493" i="84" s="1"/>
  <c r="AX493" i="84"/>
  <c r="AW493" i="84"/>
  <c r="AK493" i="84"/>
  <c r="N493" i="84"/>
  <c r="AL493" i="84" s="1"/>
  <c r="M493" i="84"/>
  <c r="I493" i="84"/>
  <c r="E493" i="84"/>
  <c r="A493" i="84"/>
  <c r="CQ492" i="84"/>
  <c r="CP492" i="84"/>
  <c r="CO492" i="84"/>
  <c r="CM492" i="84"/>
  <c r="BJ492" i="84" s="1"/>
  <c r="CJ492" i="84"/>
  <c r="CK492" i="84" s="1"/>
  <c r="CF492" i="84"/>
  <c r="CN492" i="84" s="1"/>
  <c r="BU492" i="84"/>
  <c r="BW492" i="84" s="1"/>
  <c r="BN492" i="84"/>
  <c r="BM492" i="84"/>
  <c r="BA492" i="84"/>
  <c r="AY492" i="84"/>
  <c r="AX492" i="84"/>
  <c r="AW492" i="84"/>
  <c r="AO492" i="84"/>
  <c r="AK492" i="84"/>
  <c r="N492" i="84"/>
  <c r="AL492" i="84" s="1"/>
  <c r="M492" i="84"/>
  <c r="I492" i="84"/>
  <c r="E492" i="84"/>
  <c r="A492" i="84"/>
  <c r="CQ491" i="84"/>
  <c r="CP491" i="84"/>
  <c r="CO491" i="84"/>
  <c r="CM491" i="84"/>
  <c r="I491" i="84" s="1"/>
  <c r="CF491" i="84"/>
  <c r="BU491" i="84"/>
  <c r="BW491" i="84" s="1"/>
  <c r="BM491" i="84"/>
  <c r="AO491" i="84" s="1"/>
  <c r="BJ491" i="84"/>
  <c r="BA491" i="84"/>
  <c r="AY491" i="84"/>
  <c r="AX491" i="84"/>
  <c r="AW491" i="84"/>
  <c r="AK491" i="84"/>
  <c r="N491" i="84"/>
  <c r="AL491" i="84" s="1"/>
  <c r="M491" i="84"/>
  <c r="E491" i="84"/>
  <c r="A491" i="84"/>
  <c r="CQ490" i="84"/>
  <c r="CP490" i="84"/>
  <c r="CO490" i="84"/>
  <c r="CM490" i="84"/>
  <c r="CF490" i="84"/>
  <c r="BU490" i="84"/>
  <c r="BW490" i="84" s="1"/>
  <c r="BN490" i="84"/>
  <c r="BB490" i="84" s="1"/>
  <c r="BM490" i="84"/>
  <c r="AO490" i="84" s="1"/>
  <c r="BA490" i="84"/>
  <c r="AY490" i="84"/>
  <c r="AX490" i="84"/>
  <c r="AW490" i="84"/>
  <c r="AZ490" i="84" s="1"/>
  <c r="AK490" i="84"/>
  <c r="N490" i="84"/>
  <c r="AL490" i="84" s="1"/>
  <c r="M490" i="84"/>
  <c r="E490" i="84"/>
  <c r="A490" i="84"/>
  <c r="CQ489" i="84"/>
  <c r="CP489" i="84"/>
  <c r="CO489" i="84"/>
  <c r="CM489" i="84"/>
  <c r="CF489" i="84"/>
  <c r="CN489" i="84" s="1"/>
  <c r="CR489" i="84" s="1"/>
  <c r="BW489" i="84"/>
  <c r="BU489" i="84"/>
  <c r="BM489" i="84"/>
  <c r="BA489" i="84"/>
  <c r="AY489" i="84"/>
  <c r="AX489" i="84"/>
  <c r="AW489" i="84"/>
  <c r="AP488" i="84"/>
  <c r="AO489" i="84"/>
  <c r="AK489" i="84"/>
  <c r="N489" i="84"/>
  <c r="M489" i="84"/>
  <c r="E489" i="84"/>
  <c r="A489" i="84"/>
  <c r="CV488" i="84"/>
  <c r="CV485" i="84" s="1"/>
  <c r="CU488" i="84"/>
  <c r="CT488" i="84"/>
  <c r="CL488" i="84"/>
  <c r="CL485" i="84" s="1"/>
  <c r="CI488" i="84"/>
  <c r="CI485" i="84" s="1"/>
  <c r="CH488" i="84"/>
  <c r="CG488" i="84"/>
  <c r="CE488" i="84"/>
  <c r="CD488" i="84"/>
  <c r="CC488" i="84"/>
  <c r="CB488" i="84"/>
  <c r="CA488" i="84"/>
  <c r="BZ488" i="84"/>
  <c r="BY488" i="84"/>
  <c r="BV488" i="84"/>
  <c r="BT488" i="84"/>
  <c r="BR488" i="84"/>
  <c r="BQ488" i="84"/>
  <c r="BP488" i="84"/>
  <c r="BO488" i="84"/>
  <c r="BL488" i="84"/>
  <c r="BI488" i="84"/>
  <c r="BC488" i="84"/>
  <c r="BC485" i="84" s="1"/>
  <c r="AU488" i="84"/>
  <c r="AT488" i="84"/>
  <c r="AS488" i="84"/>
  <c r="AR488" i="84"/>
  <c r="AE488" i="84"/>
  <c r="AE485" i="84" s="1"/>
  <c r="AC488" i="84"/>
  <c r="AC485" i="84" s="1"/>
  <c r="AB488" i="84"/>
  <c r="AA488" i="84"/>
  <c r="Z488" i="84"/>
  <c r="Y488" i="84"/>
  <c r="X488" i="84"/>
  <c r="W488" i="84"/>
  <c r="V488" i="84"/>
  <c r="U488" i="84"/>
  <c r="T488" i="84"/>
  <c r="O488" i="84"/>
  <c r="H488" i="84"/>
  <c r="G488" i="84"/>
  <c r="G485" i="84" s="1"/>
  <c r="CQ487" i="84"/>
  <c r="CQ486" i="84" s="1"/>
  <c r="CP487" i="84"/>
  <c r="CP486" i="84" s="1"/>
  <c r="CO487" i="84"/>
  <c r="CO486" i="84" s="1"/>
  <c r="CM487" i="84"/>
  <c r="BJ487" i="84" s="1"/>
  <c r="CF487" i="84"/>
  <c r="CF486" i="84" s="1"/>
  <c r="BU487" i="84"/>
  <c r="BU486" i="84" s="1"/>
  <c r="BM487" i="84"/>
  <c r="BD486" i="84"/>
  <c r="BA487" i="84"/>
  <c r="AY487" i="84"/>
  <c r="AY486" i="84" s="1"/>
  <c r="AX487" i="84"/>
  <c r="AX486" i="84" s="1"/>
  <c r="AW487" i="84"/>
  <c r="AK487" i="84"/>
  <c r="AK486" i="84" s="1"/>
  <c r="AD486" i="84"/>
  <c r="N487" i="84"/>
  <c r="M487" i="84"/>
  <c r="E487" i="84"/>
  <c r="A487" i="84"/>
  <c r="CV486" i="84"/>
  <c r="CU486" i="84"/>
  <c r="CT486" i="84"/>
  <c r="CL486" i="84"/>
  <c r="CI486" i="84"/>
  <c r="CH486" i="84"/>
  <c r="CG486" i="84"/>
  <c r="CG485" i="84" s="1"/>
  <c r="CE486" i="84"/>
  <c r="CE485" i="84" s="1"/>
  <c r="CD486" i="84"/>
  <c r="CC486" i="84"/>
  <c r="CC485" i="84" s="1"/>
  <c r="CB486" i="84"/>
  <c r="CA486" i="84"/>
  <c r="BZ486" i="84"/>
  <c r="BY486" i="84"/>
  <c r="BV486" i="84"/>
  <c r="BT486" i="84"/>
  <c r="BR486" i="84"/>
  <c r="BQ486" i="84"/>
  <c r="BP486" i="84"/>
  <c r="BO486" i="84"/>
  <c r="BL486" i="84"/>
  <c r="BI486" i="84"/>
  <c r="BC486" i="84"/>
  <c r="BA486" i="84"/>
  <c r="AU486" i="84"/>
  <c r="AU485" i="84" s="1"/>
  <c r="AT486" i="84"/>
  <c r="AT485" i="84" s="1"/>
  <c r="AS486" i="84"/>
  <c r="AR486" i="84"/>
  <c r="AP486" i="84"/>
  <c r="AE486" i="84"/>
  <c r="AC486" i="84"/>
  <c r="AB486" i="84"/>
  <c r="AA486" i="84"/>
  <c r="AA485" i="84" s="1"/>
  <c r="Z486" i="84"/>
  <c r="Z485" i="84" s="1"/>
  <c r="Y486" i="84"/>
  <c r="X486" i="84"/>
  <c r="W486" i="84"/>
  <c r="V486" i="84"/>
  <c r="U486" i="84"/>
  <c r="T486" i="84"/>
  <c r="S486" i="84"/>
  <c r="R486" i="84"/>
  <c r="P486" i="84"/>
  <c r="O486" i="84"/>
  <c r="H486" i="84"/>
  <c r="G486" i="84"/>
  <c r="CQ484" i="84"/>
  <c r="CQ483" i="84" s="1"/>
  <c r="CP484" i="84"/>
  <c r="CP483" i="84" s="1"/>
  <c r="CO484" i="84"/>
  <c r="CO483" i="84" s="1"/>
  <c r="CM484" i="84"/>
  <c r="CJ484" i="84"/>
  <c r="CF484" i="84"/>
  <c r="BU484" i="84"/>
  <c r="BM484" i="84"/>
  <c r="BM483" i="84" s="1"/>
  <c r="BA484" i="84"/>
  <c r="BA483" i="84" s="1"/>
  <c r="AY484" i="84"/>
  <c r="AX484" i="84"/>
  <c r="AW484" i="84"/>
  <c r="AO484" i="84"/>
  <c r="AO483" i="84" s="1"/>
  <c r="AK484" i="84"/>
  <c r="AK483" i="84" s="1"/>
  <c r="AD483" i="84"/>
  <c r="N484" i="84"/>
  <c r="M484" i="84"/>
  <c r="E484" i="84"/>
  <c r="A484" i="84"/>
  <c r="B483" i="84" s="1"/>
  <c r="CV483" i="84"/>
  <c r="CU483" i="84"/>
  <c r="CT483" i="84"/>
  <c r="CL483" i="84"/>
  <c r="CI483" i="84"/>
  <c r="CH483" i="84"/>
  <c r="CG483" i="84"/>
  <c r="CE483" i="84"/>
  <c r="CD483" i="84"/>
  <c r="CC483" i="84"/>
  <c r="CB483" i="84"/>
  <c r="CA483" i="84"/>
  <c r="BZ483" i="84"/>
  <c r="BY483" i="84"/>
  <c r="BV483" i="84"/>
  <c r="BT483" i="84"/>
  <c r="BR483" i="84"/>
  <c r="BQ483" i="84"/>
  <c r="BP483" i="84"/>
  <c r="BO483" i="84"/>
  <c r="BL483" i="84"/>
  <c r="BI483" i="84"/>
  <c r="BD483" i="84"/>
  <c r="BC483" i="84"/>
  <c r="AY483" i="84"/>
  <c r="AX483" i="84"/>
  <c r="AU483" i="84"/>
  <c r="AT483" i="84"/>
  <c r="AS483" i="84"/>
  <c r="AR483" i="84"/>
  <c r="AP483" i="84"/>
  <c r="AE483" i="84"/>
  <c r="AC483" i="84"/>
  <c r="AB483" i="84"/>
  <c r="AA483" i="84"/>
  <c r="Z483" i="84"/>
  <c r="Y483" i="84"/>
  <c r="X483" i="84"/>
  <c r="W483" i="84"/>
  <c r="V483" i="84"/>
  <c r="U483" i="84"/>
  <c r="T483" i="84"/>
  <c r="S483" i="84"/>
  <c r="R483" i="84"/>
  <c r="Q483" i="84"/>
  <c r="O483" i="84"/>
  <c r="H483" i="84"/>
  <c r="G483" i="84"/>
  <c r="CQ482" i="84"/>
  <c r="CP482" i="84"/>
  <c r="CO482" i="84"/>
  <c r="CN482" i="84"/>
  <c r="CR482" i="84" s="1"/>
  <c r="J482" i="84" s="1"/>
  <c r="CM482" i="84"/>
  <c r="CJ482" i="84"/>
  <c r="CK482" i="84" s="1"/>
  <c r="BU482" i="84"/>
  <c r="BM482" i="84"/>
  <c r="AO482" i="84" s="1"/>
  <c r="BA482" i="84"/>
  <c r="AY482" i="84"/>
  <c r="AX482" i="84"/>
  <c r="AW482" i="84"/>
  <c r="AL482" i="84"/>
  <c r="AK482" i="84"/>
  <c r="Q478" i="84"/>
  <c r="BN482" i="84"/>
  <c r="BB482" i="84" s="1"/>
  <c r="N482" i="84"/>
  <c r="M482" i="84"/>
  <c r="E482" i="84"/>
  <c r="A482" i="84"/>
  <c r="CQ481" i="84"/>
  <c r="CP481" i="84"/>
  <c r="CO481" i="84"/>
  <c r="CN481" i="84"/>
  <c r="CM481" i="84"/>
  <c r="BJ481" i="84" s="1"/>
  <c r="CJ481" i="84"/>
  <c r="CK481" i="84" s="1"/>
  <c r="BU481" i="84"/>
  <c r="BW481" i="84" s="1"/>
  <c r="BM481" i="84"/>
  <c r="AO481" i="84" s="1"/>
  <c r="BD478" i="84"/>
  <c r="BA481" i="84"/>
  <c r="AY481" i="84"/>
  <c r="AX481" i="84"/>
  <c r="AW481" i="84"/>
  <c r="AZ481" i="84" s="1"/>
  <c r="AK481" i="84"/>
  <c r="N481" i="84"/>
  <c r="AL481" i="84" s="1"/>
  <c r="M481" i="84"/>
  <c r="E481" i="84"/>
  <c r="A481" i="84"/>
  <c r="CQ480" i="84"/>
  <c r="CP480" i="84"/>
  <c r="CO480" i="84"/>
  <c r="CM480" i="84"/>
  <c r="CF480" i="84"/>
  <c r="BW480" i="84"/>
  <c r="BU480" i="84"/>
  <c r="BM480" i="84"/>
  <c r="AO480" i="84" s="1"/>
  <c r="BJ480" i="84"/>
  <c r="BA480" i="84"/>
  <c r="AY480" i="84"/>
  <c r="AX480" i="84"/>
  <c r="AW480" i="84"/>
  <c r="AZ480" i="84" s="1"/>
  <c r="AL480" i="84"/>
  <c r="AK480" i="84"/>
  <c r="R478" i="84"/>
  <c r="BN480" i="84"/>
  <c r="N480" i="84"/>
  <c r="M480" i="84"/>
  <c r="E480" i="84"/>
  <c r="A480" i="84"/>
  <c r="CQ479" i="84"/>
  <c r="CP479" i="84"/>
  <c r="CO479" i="84"/>
  <c r="CM479" i="84"/>
  <c r="CF479" i="84"/>
  <c r="BU479" i="84"/>
  <c r="BW479" i="84" s="1"/>
  <c r="BN479" i="84"/>
  <c r="BM479" i="84"/>
  <c r="BA479" i="84"/>
  <c r="AY479" i="84"/>
  <c r="AY478" i="84" s="1"/>
  <c r="AX479" i="84"/>
  <c r="AZ479" i="84" s="1"/>
  <c r="AW479" i="84"/>
  <c r="AO479" i="84"/>
  <c r="AL479" i="84"/>
  <c r="AK479" i="84"/>
  <c r="S478" i="84"/>
  <c r="N479" i="84"/>
  <c r="M479" i="84"/>
  <c r="E479" i="84"/>
  <c r="A479" i="84"/>
  <c r="CV478" i="84"/>
  <c r="CU478" i="84"/>
  <c r="CT478" i="84"/>
  <c r="CL478" i="84"/>
  <c r="CI478" i="84"/>
  <c r="CH478" i="84"/>
  <c r="CG478" i="84"/>
  <c r="CE478" i="84"/>
  <c r="CD478" i="84"/>
  <c r="CC478" i="84"/>
  <c r="CB478" i="84"/>
  <c r="CA478" i="84"/>
  <c r="BZ478" i="84"/>
  <c r="BY478" i="84"/>
  <c r="BV478" i="84"/>
  <c r="BT478" i="84"/>
  <c r="BR478" i="84"/>
  <c r="BQ478" i="84"/>
  <c r="BP478" i="84"/>
  <c r="BO478" i="84"/>
  <c r="BL478" i="84"/>
  <c r="BI478" i="84"/>
  <c r="BC478" i="84"/>
  <c r="AU478" i="84"/>
  <c r="AT478" i="84"/>
  <c r="AS478" i="84"/>
  <c r="AR478" i="84"/>
  <c r="AP478" i="84"/>
  <c r="AE478" i="84"/>
  <c r="AD478" i="84"/>
  <c r="AC478" i="84"/>
  <c r="AB478" i="84"/>
  <c r="AA478" i="84"/>
  <c r="Z478" i="84"/>
  <c r="Y478" i="84"/>
  <c r="X478" i="84"/>
  <c r="W478" i="84"/>
  <c r="V478" i="84"/>
  <c r="U478" i="84"/>
  <c r="T478" i="84"/>
  <c r="P478" i="84"/>
  <c r="O478" i="84"/>
  <c r="H478" i="84"/>
  <c r="G478" i="84"/>
  <c r="CQ477" i="84"/>
  <c r="CQ476" i="84" s="1"/>
  <c r="CP477" i="84"/>
  <c r="CP476" i="84" s="1"/>
  <c r="CO477" i="84"/>
  <c r="CO476" i="84" s="1"/>
  <c r="CN477" i="84"/>
  <c r="CN476" i="84" s="1"/>
  <c r="CM477" i="84"/>
  <c r="CK477" i="84"/>
  <c r="CK476" i="84" s="1"/>
  <c r="CJ477" i="84"/>
  <c r="BU477" i="84"/>
  <c r="BN477" i="84"/>
  <c r="BN476" i="84" s="1"/>
  <c r="BM477" i="84"/>
  <c r="BA477" i="84"/>
  <c r="AY477" i="84"/>
  <c r="AX477" i="84"/>
  <c r="AX476" i="84" s="1"/>
  <c r="AW477" i="84"/>
  <c r="AZ477" i="84" s="1"/>
  <c r="AZ476" i="84" s="1"/>
  <c r="AK477" i="84"/>
  <c r="N477" i="84"/>
  <c r="AL477" i="84" s="1"/>
  <c r="AL476" i="84" s="1"/>
  <c r="M477" i="84"/>
  <c r="E477" i="84"/>
  <c r="A477" i="84"/>
  <c r="CV476" i="84"/>
  <c r="CU476" i="84"/>
  <c r="CT476" i="84"/>
  <c r="CL476" i="84"/>
  <c r="CJ476" i="84"/>
  <c r="CI476" i="84"/>
  <c r="CH476" i="84"/>
  <c r="CG476" i="84"/>
  <c r="CF476" i="84"/>
  <c r="CE476" i="84"/>
  <c r="CD476" i="84"/>
  <c r="CC476" i="84"/>
  <c r="CB476" i="84"/>
  <c r="CA476" i="84"/>
  <c r="BZ476" i="84"/>
  <c r="BY476" i="84"/>
  <c r="BV476" i="84"/>
  <c r="BT476" i="84"/>
  <c r="BR476" i="84"/>
  <c r="BQ476" i="84"/>
  <c r="BP476" i="84"/>
  <c r="BO476" i="84"/>
  <c r="BL476" i="84"/>
  <c r="BI476" i="84"/>
  <c r="BD476" i="84"/>
  <c r="BC476" i="84"/>
  <c r="AY476" i="84"/>
  <c r="AW476" i="84"/>
  <c r="AU476" i="84"/>
  <c r="AT476" i="84"/>
  <c r="AS476" i="84"/>
  <c r="AR476" i="84"/>
  <c r="AP476" i="84"/>
  <c r="AK476" i="84"/>
  <c r="AE476" i="84"/>
  <c r="AD476" i="84"/>
  <c r="AC476" i="84"/>
  <c r="AB476" i="84"/>
  <c r="AA476" i="84"/>
  <c r="Z476" i="84"/>
  <c r="Y476" i="84"/>
  <c r="X476" i="84"/>
  <c r="W476" i="84"/>
  <c r="V476" i="84"/>
  <c r="U476" i="84"/>
  <c r="T476" i="84"/>
  <c r="S476" i="84"/>
  <c r="R476" i="84"/>
  <c r="Q476" i="84"/>
  <c r="P476" i="84"/>
  <c r="O476" i="84"/>
  <c r="N476" i="84"/>
  <c r="H476" i="84"/>
  <c r="G476" i="84"/>
  <c r="CQ474" i="84"/>
  <c r="CP474" i="84"/>
  <c r="CO474" i="84"/>
  <c r="CM474" i="84"/>
  <c r="CF474" i="84"/>
  <c r="BW474" i="84"/>
  <c r="BU474" i="84"/>
  <c r="BM474" i="84"/>
  <c r="BA474" i="84"/>
  <c r="AY474" i="84"/>
  <c r="AX474" i="84"/>
  <c r="AW474" i="84"/>
  <c r="AZ474" i="84" s="1"/>
  <c r="AO474" i="84"/>
  <c r="AK474" i="84"/>
  <c r="AE474" i="84"/>
  <c r="N474" i="84"/>
  <c r="AL474" i="84" s="1"/>
  <c r="M474" i="84"/>
  <c r="E474" i="84"/>
  <c r="A474" i="84"/>
  <c r="CQ473" i="84"/>
  <c r="CP473" i="84"/>
  <c r="CO473" i="84"/>
  <c r="CM473" i="84"/>
  <c r="CF473" i="84"/>
  <c r="CN473" i="84" s="1"/>
  <c r="CR473" i="84" s="1"/>
  <c r="J473" i="84" s="1"/>
  <c r="BU473" i="84"/>
  <c r="BW473" i="84" s="1"/>
  <c r="BM473" i="84"/>
  <c r="AO473" i="84" s="1"/>
  <c r="BA473" i="84"/>
  <c r="AZ473" i="84"/>
  <c r="AY473" i="84"/>
  <c r="AX473" i="84"/>
  <c r="AW473" i="84"/>
  <c r="AK473" i="84"/>
  <c r="AF473" i="84"/>
  <c r="AE473" i="84"/>
  <c r="BN473" i="84"/>
  <c r="N473" i="84"/>
  <c r="AL473" i="84" s="1"/>
  <c r="M473" i="84"/>
  <c r="I473" i="84"/>
  <c r="E473" i="84"/>
  <c r="A473" i="84"/>
  <c r="CQ472" i="84"/>
  <c r="CP472" i="84"/>
  <c r="CO472" i="84"/>
  <c r="CM472" i="84"/>
  <c r="I472" i="84" s="1"/>
  <c r="CF472" i="84"/>
  <c r="BU472" i="84"/>
  <c r="BW472" i="84" s="1"/>
  <c r="BN472" i="84"/>
  <c r="BB472" i="84" s="1"/>
  <c r="BM472" i="84"/>
  <c r="BA472" i="84"/>
  <c r="AY472" i="84"/>
  <c r="AX472" i="84"/>
  <c r="AW472" i="84"/>
  <c r="AZ472" i="84" s="1"/>
  <c r="AK472" i="84"/>
  <c r="AF472" i="84"/>
  <c r="AE472" i="84"/>
  <c r="AO472" i="84" s="1"/>
  <c r="N472" i="84"/>
  <c r="AL472" i="84" s="1"/>
  <c r="M472" i="84"/>
  <c r="E472" i="84"/>
  <c r="A472" i="84"/>
  <c r="CQ471" i="84"/>
  <c r="CP471" i="84"/>
  <c r="CO471" i="84"/>
  <c r="CM471" i="84"/>
  <c r="CF471" i="84"/>
  <c r="CN471" i="84" s="1"/>
  <c r="BU471" i="84"/>
  <c r="BW471" i="84" s="1"/>
  <c r="BM471" i="84"/>
  <c r="AO471" i="84" s="1"/>
  <c r="BJ471" i="84"/>
  <c r="AI471" i="84" s="1"/>
  <c r="BA471" i="84"/>
  <c r="AY471" i="84"/>
  <c r="AX471" i="84"/>
  <c r="AW471" i="84"/>
  <c r="AK471" i="84"/>
  <c r="AE471" i="84"/>
  <c r="AF471" i="84"/>
  <c r="N471" i="84"/>
  <c r="AL471" i="84" s="1"/>
  <c r="M471" i="84"/>
  <c r="I471" i="84"/>
  <c r="E471" i="84"/>
  <c r="A471" i="84"/>
  <c r="CQ470" i="84"/>
  <c r="CP470" i="84"/>
  <c r="CO470" i="84"/>
  <c r="CM470" i="84"/>
  <c r="CF470" i="84"/>
  <c r="CN470" i="84" s="1"/>
  <c r="BU470" i="84"/>
  <c r="BW470" i="84" s="1"/>
  <c r="BN470" i="84"/>
  <c r="BB470" i="84" s="1"/>
  <c r="BM470" i="84"/>
  <c r="AO470" i="84" s="1"/>
  <c r="BA470" i="84"/>
  <c r="AY470" i="84"/>
  <c r="AX470" i="84"/>
  <c r="AW470" i="84"/>
  <c r="AZ470" i="84" s="1"/>
  <c r="BE470" i="84" s="1"/>
  <c r="AK470" i="84"/>
  <c r="AF470" i="84"/>
  <c r="AE470" i="84"/>
  <c r="N470" i="84"/>
  <c r="AL470" i="84" s="1"/>
  <c r="M470" i="84"/>
  <c r="E470" i="84"/>
  <c r="A470" i="84"/>
  <c r="CQ469" i="84"/>
  <c r="CP469" i="84"/>
  <c r="CO469" i="84"/>
  <c r="CM469" i="84"/>
  <c r="BJ469" i="84" s="1"/>
  <c r="CF469" i="84"/>
  <c r="CN469" i="84" s="1"/>
  <c r="CR469" i="84" s="1"/>
  <c r="J469" i="84" s="1"/>
  <c r="BW469" i="84"/>
  <c r="BU469" i="84"/>
  <c r="BM469" i="84"/>
  <c r="BA469" i="84"/>
  <c r="AY469" i="84"/>
  <c r="AX469" i="84"/>
  <c r="AW469" i="84"/>
  <c r="AZ469" i="84" s="1"/>
  <c r="AL469" i="84"/>
  <c r="AK469" i="84"/>
  <c r="AF469" i="84"/>
  <c r="AE469" i="84"/>
  <c r="AO469" i="84" s="1"/>
  <c r="N469" i="84"/>
  <c r="M469" i="84"/>
  <c r="E469" i="84"/>
  <c r="A469" i="84"/>
  <c r="CQ468" i="84"/>
  <c r="CP468" i="84"/>
  <c r="CO468" i="84"/>
  <c r="CM468" i="84"/>
  <c r="CF468" i="84"/>
  <c r="CN468" i="84" s="1"/>
  <c r="BU468" i="84"/>
  <c r="BW468" i="84" s="1"/>
  <c r="BM468" i="84"/>
  <c r="BA468" i="84"/>
  <c r="AZ468" i="84"/>
  <c r="AY468" i="84"/>
  <c r="AX468" i="84"/>
  <c r="AW468" i="84"/>
  <c r="AK468" i="84"/>
  <c r="AF468" i="84"/>
  <c r="AE468" i="84"/>
  <c r="BN468" i="84"/>
  <c r="BB468" i="84" s="1"/>
  <c r="N468" i="84"/>
  <c r="AL468" i="84" s="1"/>
  <c r="M468" i="84"/>
  <c r="E468" i="84"/>
  <c r="A468" i="84"/>
  <c r="CQ467" i="84"/>
  <c r="CP467" i="84"/>
  <c r="CO467" i="84"/>
  <c r="CM467" i="84"/>
  <c r="CF467" i="84"/>
  <c r="CN467" i="84" s="1"/>
  <c r="CR467" i="84" s="1"/>
  <c r="BU467" i="84"/>
  <c r="BW467" i="84" s="1"/>
  <c r="BN467" i="84"/>
  <c r="BB467" i="84" s="1"/>
  <c r="BM467" i="84"/>
  <c r="AO467" i="84" s="1"/>
  <c r="BA467" i="84"/>
  <c r="AY467" i="84"/>
  <c r="AX467" i="84"/>
  <c r="AZ467" i="84" s="1"/>
  <c r="AW467" i="84"/>
  <c r="AK467" i="84"/>
  <c r="AF467" i="84"/>
  <c r="AE467" i="84"/>
  <c r="N467" i="84"/>
  <c r="AL467" i="84" s="1"/>
  <c r="M467" i="84"/>
  <c r="E467" i="84"/>
  <c r="A467" i="84"/>
  <c r="CQ466" i="84"/>
  <c r="CP466" i="84"/>
  <c r="CO466" i="84"/>
  <c r="CM466" i="84"/>
  <c r="CF466" i="84"/>
  <c r="CN466" i="84" s="1"/>
  <c r="CR466" i="84" s="1"/>
  <c r="J466" i="84" s="1"/>
  <c r="BW466" i="84"/>
  <c r="BU466" i="84"/>
  <c r="BM466" i="84"/>
  <c r="AO466" i="84" s="1"/>
  <c r="BA466" i="84"/>
  <c r="AY466" i="84"/>
  <c r="AX466" i="84"/>
  <c r="AZ466" i="84" s="1"/>
  <c r="AW466" i="84"/>
  <c r="AK466" i="84"/>
  <c r="AE466" i="84"/>
  <c r="N466" i="84"/>
  <c r="AL466" i="84" s="1"/>
  <c r="M466" i="84"/>
  <c r="E466" i="84"/>
  <c r="A466" i="84"/>
  <c r="CQ465" i="84"/>
  <c r="CP465" i="84"/>
  <c r="CO465" i="84"/>
  <c r="CN465" i="84"/>
  <c r="CM465" i="84"/>
  <c r="CK465" i="84"/>
  <c r="CJ465" i="84"/>
  <c r="BW465" i="84"/>
  <c r="BU465" i="84"/>
  <c r="BM465" i="84"/>
  <c r="BA465" i="84"/>
  <c r="AY465" i="84"/>
  <c r="AX465" i="84"/>
  <c r="AW465" i="84"/>
  <c r="AZ465" i="84" s="1"/>
  <c r="AO465" i="84"/>
  <c r="AL465" i="84"/>
  <c r="AK465" i="84"/>
  <c r="AE465" i="84"/>
  <c r="AF465" i="84"/>
  <c r="N465" i="84"/>
  <c r="M465" i="84"/>
  <c r="E465" i="84"/>
  <c r="A465" i="84"/>
  <c r="CQ464" i="84"/>
  <c r="CP464" i="84"/>
  <c r="CO464" i="84"/>
  <c r="CN464" i="84"/>
  <c r="CM464" i="84"/>
  <c r="CJ464" i="84"/>
  <c r="CK464" i="84" s="1"/>
  <c r="CF464" i="84"/>
  <c r="BU464" i="84"/>
  <c r="BW464" i="84" s="1"/>
  <c r="BM464" i="84"/>
  <c r="BA464" i="84"/>
  <c r="AY464" i="84"/>
  <c r="AX464" i="84"/>
  <c r="AW464" i="84"/>
  <c r="AK464" i="84"/>
  <c r="AF464" i="84"/>
  <c r="AE464" i="84"/>
  <c r="BN464" i="84"/>
  <c r="N464" i="84"/>
  <c r="AL464" i="84" s="1"/>
  <c r="M464" i="84"/>
  <c r="E464" i="84"/>
  <c r="A464" i="84"/>
  <c r="CQ463" i="84"/>
  <c r="CP463" i="84"/>
  <c r="CO463" i="84"/>
  <c r="CM463" i="84"/>
  <c r="CF463" i="84"/>
  <c r="BU463" i="84"/>
  <c r="BW463" i="84" s="1"/>
  <c r="BN463" i="84"/>
  <c r="BB463" i="84" s="1"/>
  <c r="BM463" i="84"/>
  <c r="BJ463" i="84"/>
  <c r="AJ463" i="84" s="1"/>
  <c r="BA463" i="84"/>
  <c r="AY463" i="84"/>
  <c r="AX463" i="84"/>
  <c r="AW463" i="84"/>
  <c r="AO463" i="84"/>
  <c r="AK463" i="84"/>
  <c r="AF463" i="84"/>
  <c r="AE463" i="84"/>
  <c r="N463" i="84"/>
  <c r="AL463" i="84" s="1"/>
  <c r="M463" i="84"/>
  <c r="I463" i="84"/>
  <c r="E463" i="84"/>
  <c r="A463" i="84"/>
  <c r="CQ462" i="84"/>
  <c r="CP462" i="84"/>
  <c r="CO462" i="84"/>
  <c r="CM462" i="84"/>
  <c r="BJ462" i="84" s="1"/>
  <c r="AJ462" i="84" s="1"/>
  <c r="CJ462" i="84"/>
  <c r="CK462" i="84" s="1"/>
  <c r="CF462" i="84"/>
  <c r="CN462" i="84" s="1"/>
  <c r="BU462" i="84"/>
  <c r="BW462" i="84" s="1"/>
  <c r="BM462" i="84"/>
  <c r="BB462" i="84"/>
  <c r="BA462" i="84"/>
  <c r="AY462" i="84"/>
  <c r="AX462" i="84"/>
  <c r="AW462" i="84"/>
  <c r="AZ462" i="84" s="1"/>
  <c r="AK462" i="84"/>
  <c r="AI462" i="84"/>
  <c r="AF462" i="84"/>
  <c r="AE462" i="84"/>
  <c r="AO462" i="84" s="1"/>
  <c r="BN462" i="84"/>
  <c r="N462" i="84"/>
  <c r="AL462" i="84" s="1"/>
  <c r="M462" i="84"/>
  <c r="I462" i="84"/>
  <c r="E462" i="84"/>
  <c r="A462" i="84"/>
  <c r="CQ461" i="84"/>
  <c r="CP461" i="84"/>
  <c r="CO461" i="84"/>
  <c r="CN461" i="84"/>
  <c r="CM461" i="84"/>
  <c r="BJ461" i="84" s="1"/>
  <c r="CK461" i="84"/>
  <c r="CJ461" i="84"/>
  <c r="BU461" i="84"/>
  <c r="BW461" i="84" s="1"/>
  <c r="BM461" i="84"/>
  <c r="BA461" i="84"/>
  <c r="AY461" i="84"/>
  <c r="AX461" i="84"/>
  <c r="AW461" i="84"/>
  <c r="AZ461" i="84" s="1"/>
  <c r="AK461" i="84"/>
  <c r="AE461" i="84"/>
  <c r="N461" i="84"/>
  <c r="AL461" i="84" s="1"/>
  <c r="M461" i="84"/>
  <c r="E461" i="84"/>
  <c r="A461" i="84"/>
  <c r="CQ460" i="84"/>
  <c r="CP460" i="84"/>
  <c r="CO460" i="84"/>
  <c r="CN460" i="84"/>
  <c r="CM460" i="84"/>
  <c r="CK460" i="84"/>
  <c r="CJ460" i="84"/>
  <c r="CF460" i="84"/>
  <c r="BU460" i="84"/>
  <c r="BW460" i="84" s="1"/>
  <c r="BM460" i="84"/>
  <c r="BA460" i="84"/>
  <c r="AY460" i="84"/>
  <c r="AX460" i="84"/>
  <c r="AW460" i="84"/>
  <c r="AZ460" i="84" s="1"/>
  <c r="AK460" i="84"/>
  <c r="AF460" i="84"/>
  <c r="AE460" i="84"/>
  <c r="BN460" i="84"/>
  <c r="N460" i="84"/>
  <c r="AL460" i="84" s="1"/>
  <c r="M460" i="84"/>
  <c r="E460" i="84"/>
  <c r="A460" i="84"/>
  <c r="CQ459" i="84"/>
  <c r="CP459" i="84"/>
  <c r="CO459" i="84"/>
  <c r="CN459" i="84"/>
  <c r="CR459" i="84" s="1"/>
  <c r="J459" i="84" s="1"/>
  <c r="CM459" i="84"/>
  <c r="CF459" i="84"/>
  <c r="CJ459" i="84" s="1"/>
  <c r="CK459" i="84" s="1"/>
  <c r="BU459" i="84"/>
  <c r="BM459" i="84"/>
  <c r="AO459" i="84" s="1"/>
  <c r="BJ459" i="84"/>
  <c r="BB459" i="84"/>
  <c r="BA459" i="84"/>
  <c r="AY459" i="84"/>
  <c r="AX459" i="84"/>
  <c r="AW459" i="84"/>
  <c r="AK459" i="84"/>
  <c r="AF459" i="84"/>
  <c r="AE459" i="84"/>
  <c r="BN459" i="84"/>
  <c r="N459" i="84"/>
  <c r="AL459" i="84" s="1"/>
  <c r="M459" i="84"/>
  <c r="E459" i="84"/>
  <c r="A459" i="84"/>
  <c r="CQ458" i="84"/>
  <c r="CP458" i="84"/>
  <c r="CO458" i="84"/>
  <c r="CM458" i="84"/>
  <c r="I458" i="84" s="1"/>
  <c r="CJ458" i="84"/>
  <c r="CK458" i="84" s="1"/>
  <c r="CF458" i="84"/>
  <c r="BU458" i="84"/>
  <c r="BW458" i="84" s="1"/>
  <c r="BM458" i="84"/>
  <c r="BK458" i="84"/>
  <c r="BJ458" i="84"/>
  <c r="BA458" i="84"/>
  <c r="AY458" i="84"/>
  <c r="AX458" i="84"/>
  <c r="AW458" i="84"/>
  <c r="AK458" i="84"/>
  <c r="AE458" i="84"/>
  <c r="N458" i="84"/>
  <c r="AL458" i="84" s="1"/>
  <c r="M458" i="84"/>
  <c r="E458" i="84"/>
  <c r="A458" i="84"/>
  <c r="CQ457" i="84"/>
  <c r="CP457" i="84"/>
  <c r="CO457" i="84"/>
  <c r="CR457" i="84" s="1"/>
  <c r="CN457" i="84"/>
  <c r="CM457" i="84"/>
  <c r="CJ457" i="84"/>
  <c r="CK457" i="84" s="1"/>
  <c r="BU457" i="84"/>
  <c r="BW457" i="84" s="1"/>
  <c r="BM457" i="84"/>
  <c r="BA457" i="84"/>
  <c r="AY457" i="84"/>
  <c r="AX457" i="84"/>
  <c r="AW457" i="84"/>
  <c r="AK457" i="84"/>
  <c r="AE457" i="84"/>
  <c r="AO457" i="84" s="1"/>
  <c r="N457" i="84"/>
  <c r="AL457" i="84" s="1"/>
  <c r="M457" i="84"/>
  <c r="E457" i="84"/>
  <c r="A457" i="84"/>
  <c r="CV456" i="84"/>
  <c r="CU456" i="84"/>
  <c r="CT456" i="84"/>
  <c r="CL456" i="84"/>
  <c r="CI456" i="84"/>
  <c r="CH456" i="84"/>
  <c r="CG456" i="84"/>
  <c r="CE456" i="84"/>
  <c r="CD456" i="84"/>
  <c r="CC456" i="84"/>
  <c r="CB456" i="84"/>
  <c r="CA456" i="84"/>
  <c r="BZ456" i="84"/>
  <c r="BY456" i="84"/>
  <c r="BV456" i="84"/>
  <c r="BT456" i="84"/>
  <c r="BR456" i="84"/>
  <c r="BQ456" i="84"/>
  <c r="BP456" i="84"/>
  <c r="BO456" i="84"/>
  <c r="BL456" i="84"/>
  <c r="BI456" i="84"/>
  <c r="BC456" i="84"/>
  <c r="AU456" i="84"/>
  <c r="AT456" i="84"/>
  <c r="AS456" i="84"/>
  <c r="AR456" i="84"/>
  <c r="AC456" i="84"/>
  <c r="AB456" i="84"/>
  <c r="AA456" i="84"/>
  <c r="Z456" i="84"/>
  <c r="Y456" i="84"/>
  <c r="X456" i="84"/>
  <c r="W456" i="84"/>
  <c r="V456" i="84"/>
  <c r="U456" i="84"/>
  <c r="T456" i="84"/>
  <c r="O456" i="84"/>
  <c r="H456" i="84"/>
  <c r="G456" i="84"/>
  <c r="CQ455" i="84"/>
  <c r="CP455" i="84"/>
  <c r="CO455" i="84"/>
  <c r="CN455" i="84"/>
  <c r="CM455" i="84"/>
  <c r="I455" i="84" s="1"/>
  <c r="CJ455" i="84"/>
  <c r="CK455" i="84" s="1"/>
  <c r="BU455" i="84"/>
  <c r="BW455" i="84" s="1"/>
  <c r="BM455" i="84"/>
  <c r="BJ455" i="84"/>
  <c r="BK455" i="84" s="1"/>
  <c r="BA455" i="84"/>
  <c r="AY455" i="84"/>
  <c r="AX455" i="84"/>
  <c r="AX451" i="84" s="1"/>
  <c r="AW455" i="84"/>
  <c r="AO455" i="84"/>
  <c r="AK455" i="84"/>
  <c r="AE455" i="84"/>
  <c r="N455" i="84"/>
  <c r="AL455" i="84" s="1"/>
  <c r="M455" i="84"/>
  <c r="E455" i="84"/>
  <c r="A455" i="84"/>
  <c r="CQ454" i="84"/>
  <c r="CP454" i="84"/>
  <c r="CO454" i="84"/>
  <c r="CN454" i="84"/>
  <c r="CM454" i="84"/>
  <c r="CJ454" i="84"/>
  <c r="CK454" i="84" s="1"/>
  <c r="BU454" i="84"/>
  <c r="BU451" i="84" s="1"/>
  <c r="BM454" i="84"/>
  <c r="BA454" i="84"/>
  <c r="AY454" i="84"/>
  <c r="AX454" i="84"/>
  <c r="AW454" i="84"/>
  <c r="AK454" i="84"/>
  <c r="AE454" i="84"/>
  <c r="AO454" i="84" s="1"/>
  <c r="Q451" i="84"/>
  <c r="N454" i="84"/>
  <c r="AL454" i="84" s="1"/>
  <c r="M454" i="84"/>
  <c r="E454" i="84"/>
  <c r="A454" i="84"/>
  <c r="CS453" i="84"/>
  <c r="CR453" i="84"/>
  <c r="CQ453" i="84"/>
  <c r="CP453" i="84"/>
  <c r="CO453" i="84"/>
  <c r="CN453" i="84"/>
  <c r="CM453" i="84"/>
  <c r="I453" i="84" s="1"/>
  <c r="CJ453" i="84"/>
  <c r="CK453" i="84" s="1"/>
  <c r="BW453" i="84"/>
  <c r="BU453" i="84"/>
  <c r="BM453" i="84"/>
  <c r="BJ453" i="84"/>
  <c r="BA453" i="84"/>
  <c r="AY453" i="84"/>
  <c r="AX453" i="84"/>
  <c r="AW453" i="84"/>
  <c r="AO453" i="84"/>
  <c r="AL453" i="84"/>
  <c r="AK453" i="84"/>
  <c r="AE453" i="84"/>
  <c r="N453" i="84"/>
  <c r="M453" i="84"/>
  <c r="J453" i="84"/>
  <c r="K453" i="84" s="1"/>
  <c r="L453" i="84" s="1"/>
  <c r="E453" i="84"/>
  <c r="A453" i="84"/>
  <c r="CQ452" i="84"/>
  <c r="CP452" i="84"/>
  <c r="CR452" i="84" s="1"/>
  <c r="CS452" i="84" s="1"/>
  <c r="CO452" i="84"/>
  <c r="CN452" i="84"/>
  <c r="CM452" i="84"/>
  <c r="CJ452" i="84"/>
  <c r="CK452" i="84" s="1"/>
  <c r="BU452" i="84"/>
  <c r="BW452" i="84" s="1"/>
  <c r="BM452" i="84"/>
  <c r="BJ452" i="84"/>
  <c r="BA452" i="84"/>
  <c r="AY452" i="84"/>
  <c r="AX452" i="84"/>
  <c r="AW452" i="84"/>
  <c r="AK452" i="84"/>
  <c r="AE452" i="84"/>
  <c r="AO452" i="84" s="1"/>
  <c r="N452" i="84"/>
  <c r="AL452" i="84" s="1"/>
  <c r="M452" i="84"/>
  <c r="E452" i="84"/>
  <c r="A452" i="84"/>
  <c r="B451" i="84" s="1"/>
  <c r="CV451" i="84"/>
  <c r="CU451" i="84"/>
  <c r="CT451" i="84"/>
  <c r="CO451" i="84"/>
  <c r="CL451" i="84"/>
  <c r="CJ451" i="84"/>
  <c r="CI451" i="84"/>
  <c r="CH451" i="84"/>
  <c r="CG451" i="84"/>
  <c r="CF451" i="84"/>
  <c r="CE451" i="84"/>
  <c r="CD451" i="84"/>
  <c r="CC451" i="84"/>
  <c r="CB451" i="84"/>
  <c r="CA451" i="84"/>
  <c r="BZ451" i="84"/>
  <c r="BY451" i="84"/>
  <c r="BV451" i="84"/>
  <c r="BT451" i="84"/>
  <c r="BR451" i="84"/>
  <c r="BQ451" i="84"/>
  <c r="BP451" i="84"/>
  <c r="BO451" i="84"/>
  <c r="BM451" i="84"/>
  <c r="BL451" i="84"/>
  <c r="BI451" i="84"/>
  <c r="BC451" i="84"/>
  <c r="AY451" i="84"/>
  <c r="AU451" i="84"/>
  <c r="AT451" i="84"/>
  <c r="AS451" i="84"/>
  <c r="AR451" i="84"/>
  <c r="AK451" i="84"/>
  <c r="AC451" i="84"/>
  <c r="AB451" i="84"/>
  <c r="AA451" i="84"/>
  <c r="Z451" i="84"/>
  <c r="Y451" i="84"/>
  <c r="X451" i="84"/>
  <c r="W451" i="84"/>
  <c r="V451" i="84"/>
  <c r="U451" i="84"/>
  <c r="T451" i="84"/>
  <c r="S451" i="84"/>
  <c r="R451" i="84"/>
  <c r="O451" i="84"/>
  <c r="H451" i="84"/>
  <c r="G451" i="84"/>
  <c r="CQ450" i="84"/>
  <c r="CP450" i="84"/>
  <c r="CO450" i="84"/>
  <c r="CM450" i="84"/>
  <c r="CF450" i="84"/>
  <c r="BU450" i="84"/>
  <c r="BW450" i="84" s="1"/>
  <c r="BM450" i="84"/>
  <c r="AO450" i="84" s="1"/>
  <c r="BA450" i="84"/>
  <c r="AY450" i="84"/>
  <c r="AX450" i="84"/>
  <c r="AW450" i="84"/>
  <c r="AZ450" i="84" s="1"/>
  <c r="AK450" i="84"/>
  <c r="AE450" i="84"/>
  <c r="BN450" i="84"/>
  <c r="N450" i="84"/>
  <c r="AL450" i="84" s="1"/>
  <c r="M450" i="84"/>
  <c r="E450" i="84"/>
  <c r="A450" i="84"/>
  <c r="CQ449" i="84"/>
  <c r="CP449" i="84"/>
  <c r="CP448" i="84" s="1"/>
  <c r="CO449" i="84"/>
  <c r="CM449" i="84"/>
  <c r="CF449" i="84"/>
  <c r="BU449" i="84"/>
  <c r="BM449" i="84"/>
  <c r="BA449" i="84"/>
  <c r="AY449" i="84"/>
  <c r="AX449" i="84"/>
  <c r="AW449" i="84"/>
  <c r="AP448" i="84"/>
  <c r="AK449" i="84"/>
  <c r="AE449" i="84"/>
  <c r="R448" i="84"/>
  <c r="Q448" i="84"/>
  <c r="N449" i="84"/>
  <c r="AL449" i="84" s="1"/>
  <c r="M449" i="84"/>
  <c r="I449" i="84"/>
  <c r="E449" i="84"/>
  <c r="A449" i="84"/>
  <c r="CV448" i="84"/>
  <c r="CU448" i="84"/>
  <c r="CT448" i="84"/>
  <c r="CL448" i="84"/>
  <c r="CI448" i="84"/>
  <c r="CH448" i="84"/>
  <c r="CG448" i="84"/>
  <c r="CE448" i="84"/>
  <c r="CD448" i="84"/>
  <c r="CC448" i="84"/>
  <c r="CB448" i="84"/>
  <c r="CA448" i="84"/>
  <c r="BZ448" i="84"/>
  <c r="BY448" i="84"/>
  <c r="BV448" i="84"/>
  <c r="BT448" i="84"/>
  <c r="BR448" i="84"/>
  <c r="BQ448" i="84"/>
  <c r="BP448" i="84"/>
  <c r="BO448" i="84"/>
  <c r="BL448" i="84"/>
  <c r="BI448" i="84"/>
  <c r="BD448" i="84"/>
  <c r="BC448" i="84"/>
  <c r="BA448" i="84"/>
  <c r="AU448" i="84"/>
  <c r="AT448" i="84"/>
  <c r="AS448" i="84"/>
  <c r="AR448" i="84"/>
  <c r="AD448" i="84"/>
  <c r="AC448" i="84"/>
  <c r="AB448" i="84"/>
  <c r="AA448" i="84"/>
  <c r="Z448" i="84"/>
  <c r="Y448" i="84"/>
  <c r="X448" i="84"/>
  <c r="W448" i="84"/>
  <c r="V448" i="84"/>
  <c r="U448" i="84"/>
  <c r="T448" i="84"/>
  <c r="O448" i="84"/>
  <c r="H448" i="84"/>
  <c r="G448" i="84"/>
  <c r="CQ447" i="84"/>
  <c r="CP447" i="84"/>
  <c r="CO447" i="84"/>
  <c r="CM447" i="84"/>
  <c r="CF447" i="84"/>
  <c r="CN447" i="84" s="1"/>
  <c r="BU447" i="84"/>
  <c r="BW447" i="84" s="1"/>
  <c r="BM447" i="84"/>
  <c r="BA447" i="84"/>
  <c r="AY447" i="84"/>
  <c r="AX447" i="84"/>
  <c r="AW447" i="84"/>
  <c r="AZ447" i="84" s="1"/>
  <c r="AP443" i="84"/>
  <c r="AL447" i="84"/>
  <c r="AK447" i="84"/>
  <c r="AE447" i="84"/>
  <c r="AO447" i="84" s="1"/>
  <c r="N447" i="84"/>
  <c r="M447" i="84"/>
  <c r="E447" i="84"/>
  <c r="A447" i="84"/>
  <c r="CQ446" i="84"/>
  <c r="CP446" i="84"/>
  <c r="CO446" i="84"/>
  <c r="CM446" i="84"/>
  <c r="BJ446" i="84" s="1"/>
  <c r="CF446" i="84"/>
  <c r="CN446" i="84" s="1"/>
  <c r="BW446" i="84"/>
  <c r="BU446" i="84"/>
  <c r="BM446" i="84"/>
  <c r="BA446" i="84"/>
  <c r="AY446" i="84"/>
  <c r="AX446" i="84"/>
  <c r="AW446" i="84"/>
  <c r="AZ446" i="84" s="1"/>
  <c r="AK446" i="84"/>
  <c r="AE446" i="84"/>
  <c r="N446" i="84"/>
  <c r="M446" i="84"/>
  <c r="E446" i="84"/>
  <c r="A446" i="84"/>
  <c r="CQ445" i="84"/>
  <c r="CP445" i="84"/>
  <c r="CO445" i="84"/>
  <c r="CN445" i="84"/>
  <c r="CM445" i="84"/>
  <c r="BJ445" i="84" s="1"/>
  <c r="CJ445" i="84"/>
  <c r="CK445" i="84" s="1"/>
  <c r="BU445" i="84"/>
  <c r="BN445" i="84"/>
  <c r="BB445" i="84" s="1"/>
  <c r="BM445" i="84"/>
  <c r="AO445" i="84" s="1"/>
  <c r="BA445" i="84"/>
  <c r="AY445" i="84"/>
  <c r="AX445" i="84"/>
  <c r="AW445" i="84"/>
  <c r="AL445" i="84"/>
  <c r="AK445" i="84"/>
  <c r="AE445" i="84"/>
  <c r="N445" i="84"/>
  <c r="M445" i="84"/>
  <c r="I445" i="84"/>
  <c r="E445" i="84"/>
  <c r="A445" i="84"/>
  <c r="CQ444" i="84"/>
  <c r="CP444" i="84"/>
  <c r="CO444" i="84"/>
  <c r="CM444" i="84"/>
  <c r="CJ444" i="84"/>
  <c r="CK444" i="84" s="1"/>
  <c r="CF444" i="84"/>
  <c r="BU444" i="84"/>
  <c r="BW444" i="84" s="1"/>
  <c r="BM444" i="84"/>
  <c r="BA444" i="84"/>
  <c r="BA443" i="84" s="1"/>
  <c r="AY444" i="84"/>
  <c r="AX444" i="84"/>
  <c r="AX443" i="84" s="1"/>
  <c r="AW444" i="84"/>
  <c r="AW443" i="84" s="1"/>
  <c r="AL444" i="84"/>
  <c r="AK444" i="84"/>
  <c r="AE444" i="84"/>
  <c r="N444" i="84"/>
  <c r="M444" i="84"/>
  <c r="E444" i="84"/>
  <c r="A444" i="84"/>
  <c r="CV443" i="84"/>
  <c r="CU443" i="84"/>
  <c r="CT443" i="84"/>
  <c r="CL443" i="84"/>
  <c r="CI443" i="84"/>
  <c r="CH443" i="84"/>
  <c r="CG443" i="84"/>
  <c r="CE443" i="84"/>
  <c r="CD443" i="84"/>
  <c r="CC443" i="84"/>
  <c r="CB443" i="84"/>
  <c r="CA443" i="84"/>
  <c r="BZ443" i="84"/>
  <c r="BY443" i="84"/>
  <c r="BV443" i="84"/>
  <c r="BT443" i="84"/>
  <c r="BR443" i="84"/>
  <c r="BQ443" i="84"/>
  <c r="BP443" i="84"/>
  <c r="BO443" i="84"/>
  <c r="BL443" i="84"/>
  <c r="BI443" i="84"/>
  <c r="BD443" i="84"/>
  <c r="BC443" i="84"/>
  <c r="AU443" i="84"/>
  <c r="AT443" i="84"/>
  <c r="AS443" i="84"/>
  <c r="AR443" i="84"/>
  <c r="AD443" i="84"/>
  <c r="AC443" i="84"/>
  <c r="AB443" i="84"/>
  <c r="AA443" i="84"/>
  <c r="Z443" i="84"/>
  <c r="Y443" i="84"/>
  <c r="X443" i="84"/>
  <c r="W443" i="84"/>
  <c r="V443" i="84"/>
  <c r="U443" i="84"/>
  <c r="T443" i="84"/>
  <c r="Q443" i="84"/>
  <c r="P443" i="84"/>
  <c r="O443" i="84"/>
  <c r="H443" i="84"/>
  <c r="G443" i="84"/>
  <c r="CQ442" i="84"/>
  <c r="CP442" i="84"/>
  <c r="CP439" i="84" s="1"/>
  <c r="CO442" i="84"/>
  <c r="CN442" i="84"/>
  <c r="CM442" i="84"/>
  <c r="BJ442" i="84" s="1"/>
  <c r="CK442" i="84"/>
  <c r="CJ442" i="84"/>
  <c r="CF442" i="84"/>
  <c r="BU442" i="84"/>
  <c r="BW442" i="84" s="1"/>
  <c r="BM442" i="84"/>
  <c r="BA442" i="84"/>
  <c r="AY442" i="84"/>
  <c r="AX442" i="84"/>
  <c r="AW442" i="84"/>
  <c r="AZ442" i="84" s="1"/>
  <c r="AK442" i="84"/>
  <c r="AE442" i="84"/>
  <c r="BN442" i="84"/>
  <c r="BB442" i="84" s="1"/>
  <c r="N442" i="84"/>
  <c r="AL442" i="84" s="1"/>
  <c r="M442" i="84"/>
  <c r="I442" i="84"/>
  <c r="E442" i="84"/>
  <c r="A442" i="84"/>
  <c r="CQ441" i="84"/>
  <c r="CP441" i="84"/>
  <c r="CO441" i="84"/>
  <c r="CM441" i="84"/>
  <c r="BJ441" i="84" s="1"/>
  <c r="CF441" i="84"/>
  <c r="CJ441" i="84" s="1"/>
  <c r="CK441" i="84" s="1"/>
  <c r="BW441" i="84"/>
  <c r="BU441" i="84"/>
  <c r="BM441" i="84"/>
  <c r="BA441" i="84"/>
  <c r="AY441" i="84"/>
  <c r="AX441" i="84"/>
  <c r="AW441" i="84"/>
  <c r="AO441" i="84"/>
  <c r="AK441" i="84"/>
  <c r="AJ441" i="84"/>
  <c r="AE441" i="84"/>
  <c r="BN441" i="84"/>
  <c r="BB441" i="84" s="1"/>
  <c r="N441" i="84"/>
  <c r="AL441" i="84" s="1"/>
  <c r="M441" i="84"/>
  <c r="I441" i="84"/>
  <c r="E441" i="84"/>
  <c r="A441" i="84"/>
  <c r="B439" i="84" s="1"/>
  <c r="CQ440" i="84"/>
  <c r="CP440" i="84"/>
  <c r="CO440" i="84"/>
  <c r="CM440" i="84"/>
  <c r="CF440" i="84"/>
  <c r="BU440" i="84"/>
  <c r="BM440" i="84"/>
  <c r="BA440" i="84"/>
  <c r="AY440" i="84"/>
  <c r="AX440" i="84"/>
  <c r="AW440" i="84"/>
  <c r="AP439" i="84"/>
  <c r="AK440" i="84"/>
  <c r="AE440" i="84"/>
  <c r="S439" i="84"/>
  <c r="R439" i="84"/>
  <c r="N440" i="84"/>
  <c r="M440" i="84"/>
  <c r="I440" i="84"/>
  <c r="E440" i="84"/>
  <c r="A440" i="84"/>
  <c r="CV439" i="84"/>
  <c r="CU439" i="84"/>
  <c r="CT439" i="84"/>
  <c r="CL439" i="84"/>
  <c r="CI439" i="84"/>
  <c r="CH439" i="84"/>
  <c r="CH426" i="84" s="1"/>
  <c r="CH422" i="84" s="1"/>
  <c r="CG439" i="84"/>
  <c r="CE439" i="84"/>
  <c r="CD439" i="84"/>
  <c r="CC439" i="84"/>
  <c r="CB439" i="84"/>
  <c r="CA439" i="84"/>
  <c r="BZ439" i="84"/>
  <c r="BY439" i="84"/>
  <c r="BV439" i="84"/>
  <c r="BT439" i="84"/>
  <c r="BR439" i="84"/>
  <c r="BQ439" i="84"/>
  <c r="BP439" i="84"/>
  <c r="BO439" i="84"/>
  <c r="BL439" i="84"/>
  <c r="BI439" i="84"/>
  <c r="BC439" i="84"/>
  <c r="AU439" i="84"/>
  <c r="AT439" i="84"/>
  <c r="AS439" i="84"/>
  <c r="AR439" i="84"/>
  <c r="AD439" i="84"/>
  <c r="AC439" i="84"/>
  <c r="AB439" i="84"/>
  <c r="AA439" i="84"/>
  <c r="Z439" i="84"/>
  <c r="Y439" i="84"/>
  <c r="X439" i="84"/>
  <c r="W439" i="84"/>
  <c r="V439" i="84"/>
  <c r="U439" i="84"/>
  <c r="T439" i="84"/>
  <c r="O439" i="84"/>
  <c r="H439" i="84"/>
  <c r="G439" i="84"/>
  <c r="CQ438" i="84"/>
  <c r="CP438" i="84"/>
  <c r="CO438" i="84"/>
  <c r="CM438" i="84"/>
  <c r="CF438" i="84"/>
  <c r="BW438" i="84"/>
  <c r="BU438" i="84"/>
  <c r="BN438" i="84"/>
  <c r="BB438" i="84" s="1"/>
  <c r="BM438" i="84"/>
  <c r="BA438" i="84"/>
  <c r="AY438" i="84"/>
  <c r="AX438" i="84"/>
  <c r="AW438" i="84"/>
  <c r="AK438" i="84"/>
  <c r="AE438" i="84"/>
  <c r="N438" i="84"/>
  <c r="AL438" i="84" s="1"/>
  <c r="M438" i="84"/>
  <c r="I438" i="84"/>
  <c r="E438" i="84"/>
  <c r="A438" i="84"/>
  <c r="CQ437" i="84"/>
  <c r="CP437" i="84"/>
  <c r="CO437" i="84"/>
  <c r="CM437" i="84"/>
  <c r="CF437" i="84"/>
  <c r="BU437" i="84"/>
  <c r="BW437" i="84" s="1"/>
  <c r="BM437" i="84"/>
  <c r="BA437" i="84"/>
  <c r="AY437" i="84"/>
  <c r="AX437" i="84"/>
  <c r="AW437" i="84"/>
  <c r="AZ437" i="84" s="1"/>
  <c r="AL437" i="84"/>
  <c r="AK437" i="84"/>
  <c r="AE437" i="84"/>
  <c r="N437" i="84"/>
  <c r="M437" i="84"/>
  <c r="E437" i="84"/>
  <c r="A437" i="84"/>
  <c r="CQ436" i="84"/>
  <c r="CP436" i="84"/>
  <c r="CO436" i="84"/>
  <c r="CO430" i="84" s="1"/>
  <c r="CN436" i="84"/>
  <c r="CM436" i="84"/>
  <c r="CF436" i="84"/>
  <c r="CJ436" i="84" s="1"/>
  <c r="CK436" i="84" s="1"/>
  <c r="BU436" i="84"/>
  <c r="BW436" i="84" s="1"/>
  <c r="BM436" i="84"/>
  <c r="BA436" i="84"/>
  <c r="AY436" i="84"/>
  <c r="AX436" i="84"/>
  <c r="AW436" i="84"/>
  <c r="AK436" i="84"/>
  <c r="AE436" i="84"/>
  <c r="BN436" i="84"/>
  <c r="N436" i="84"/>
  <c r="AL436" i="84" s="1"/>
  <c r="M436" i="84"/>
  <c r="E436" i="84"/>
  <c r="A436" i="84"/>
  <c r="CQ435" i="84"/>
  <c r="CP435" i="84"/>
  <c r="CO435" i="84"/>
  <c r="CM435" i="84"/>
  <c r="I435" i="84" s="1"/>
  <c r="CF435" i="84"/>
  <c r="CN435" i="84" s="1"/>
  <c r="BU435" i="84"/>
  <c r="BW435" i="84" s="1"/>
  <c r="BM435" i="84"/>
  <c r="BK435" i="84"/>
  <c r="BJ435" i="84"/>
  <c r="BA435" i="84"/>
  <c r="AY435" i="84"/>
  <c r="AX435" i="84"/>
  <c r="AW435" i="84"/>
  <c r="AO435" i="84"/>
  <c r="AK435" i="84"/>
  <c r="AE435" i="84"/>
  <c r="N435" i="84"/>
  <c r="AL435" i="84" s="1"/>
  <c r="M435" i="84"/>
  <c r="E435" i="84"/>
  <c r="A435" i="84"/>
  <c r="CQ434" i="84"/>
  <c r="CP434" i="84"/>
  <c r="CO434" i="84"/>
  <c r="CM434" i="84"/>
  <c r="CJ434" i="84"/>
  <c r="CK434" i="84" s="1"/>
  <c r="CF434" i="84"/>
  <c r="CN434" i="84" s="1"/>
  <c r="BU434" i="84"/>
  <c r="BW434" i="84" s="1"/>
  <c r="BM434" i="84"/>
  <c r="AO434" i="84" s="1"/>
  <c r="BA434" i="84"/>
  <c r="AY434" i="84"/>
  <c r="AX434" i="84"/>
  <c r="AW434" i="84"/>
  <c r="AK434" i="84"/>
  <c r="AE434" i="84"/>
  <c r="N434" i="84"/>
  <c r="AL434" i="84" s="1"/>
  <c r="M434" i="84"/>
  <c r="I434" i="84"/>
  <c r="E434" i="84"/>
  <c r="A434" i="84"/>
  <c r="CQ433" i="84"/>
  <c r="CP433" i="84"/>
  <c r="CO433" i="84"/>
  <c r="CM433" i="84"/>
  <c r="CF433" i="84"/>
  <c r="BU433" i="84"/>
  <c r="BW433" i="84" s="1"/>
  <c r="BN433" i="84"/>
  <c r="BB433" i="84" s="1"/>
  <c r="BM433" i="84"/>
  <c r="BA433" i="84"/>
  <c r="AY433" i="84"/>
  <c r="AX433" i="84"/>
  <c r="AW433" i="84"/>
  <c r="AP430" i="84"/>
  <c r="AK433" i="84"/>
  <c r="AE433" i="84"/>
  <c r="N433" i="84"/>
  <c r="AL433" i="84" s="1"/>
  <c r="M433" i="84"/>
  <c r="E433" i="84"/>
  <c r="A433" i="84"/>
  <c r="CQ432" i="84"/>
  <c r="CP432" i="84"/>
  <c r="CO432" i="84"/>
  <c r="CN432" i="84"/>
  <c r="CM432" i="84"/>
  <c r="CK432" i="84"/>
  <c r="CJ432" i="84"/>
  <c r="CF432" i="84"/>
  <c r="BU432" i="84"/>
  <c r="BN432" i="84"/>
  <c r="BM432" i="84"/>
  <c r="BA432" i="84"/>
  <c r="AZ432" i="84"/>
  <c r="AY432" i="84"/>
  <c r="AX432" i="84"/>
  <c r="AW432" i="84"/>
  <c r="AK432" i="84"/>
  <c r="AE432" i="84"/>
  <c r="AO432" i="84" s="1"/>
  <c r="N432" i="84"/>
  <c r="AL432" i="84" s="1"/>
  <c r="M432" i="84"/>
  <c r="E432" i="84"/>
  <c r="A432" i="84"/>
  <c r="CQ431" i="84"/>
  <c r="CQ430" i="84" s="1"/>
  <c r="CP431" i="84"/>
  <c r="CO431" i="84"/>
  <c r="CM431" i="84"/>
  <c r="BJ431" i="84" s="1"/>
  <c r="CJ431" i="84"/>
  <c r="CF431" i="84"/>
  <c r="CN431" i="84" s="1"/>
  <c r="BU431" i="84"/>
  <c r="BW431" i="84" s="1"/>
  <c r="BN431" i="84"/>
  <c r="BB431" i="84" s="1"/>
  <c r="BM431" i="84"/>
  <c r="BA431" i="84"/>
  <c r="AY431" i="84"/>
  <c r="AX431" i="84"/>
  <c r="AW431" i="84"/>
  <c r="AZ431" i="84" s="1"/>
  <c r="AL431" i="84"/>
  <c r="AK431" i="84"/>
  <c r="AE431" i="84"/>
  <c r="S430" i="84"/>
  <c r="R430" i="84"/>
  <c r="N431" i="84"/>
  <c r="M431" i="84"/>
  <c r="E431" i="84"/>
  <c r="A431" i="84"/>
  <c r="CV430" i="84"/>
  <c r="CU430" i="84"/>
  <c r="CT430" i="84"/>
  <c r="CL430" i="84"/>
  <c r="CI430" i="84"/>
  <c r="CH430" i="84"/>
  <c r="CG430" i="84"/>
  <c r="CE430" i="84"/>
  <c r="CD430" i="84"/>
  <c r="CC430" i="84"/>
  <c r="CB430" i="84"/>
  <c r="CA430" i="84"/>
  <c r="BZ430" i="84"/>
  <c r="BY430" i="84"/>
  <c r="BV430" i="84"/>
  <c r="BT430" i="84"/>
  <c r="BR430" i="84"/>
  <c r="BQ430" i="84"/>
  <c r="BP430" i="84"/>
  <c r="BO430" i="84"/>
  <c r="BL430" i="84"/>
  <c r="BI430" i="84"/>
  <c r="BC430" i="84"/>
  <c r="AU430" i="84"/>
  <c r="AT430" i="84"/>
  <c r="AS430" i="84"/>
  <c r="AR430" i="84"/>
  <c r="AD430" i="84"/>
  <c r="AC430" i="84"/>
  <c r="AB430" i="84"/>
  <c r="AA430" i="84"/>
  <c r="Z430" i="84"/>
  <c r="Y430" i="84"/>
  <c r="X430" i="84"/>
  <c r="W430" i="84"/>
  <c r="V430" i="84"/>
  <c r="U430" i="84"/>
  <c r="T430" i="84"/>
  <c r="P430" i="84"/>
  <c r="O430" i="84"/>
  <c r="H430" i="84"/>
  <c r="G430" i="84"/>
  <c r="CQ429" i="84"/>
  <c r="CP429" i="84"/>
  <c r="CO429" i="84"/>
  <c r="CM429" i="84"/>
  <c r="I429" i="84" s="1"/>
  <c r="CF429" i="84"/>
  <c r="BW429" i="84"/>
  <c r="BW427" i="84" s="1"/>
  <c r="BU429" i="84"/>
  <c r="BM429" i="84"/>
  <c r="BA429" i="84"/>
  <c r="AY429" i="84"/>
  <c r="AX429" i="84"/>
  <c r="AW429" i="84"/>
  <c r="AK429" i="84"/>
  <c r="AE429" i="84"/>
  <c r="BN429" i="84"/>
  <c r="BB429" i="84" s="1"/>
  <c r="N429" i="84"/>
  <c r="AL429" i="84" s="1"/>
  <c r="M429" i="84"/>
  <c r="E429" i="84"/>
  <c r="A429" i="84"/>
  <c r="CQ428" i="84"/>
  <c r="CP428" i="84"/>
  <c r="CP427" i="84" s="1"/>
  <c r="CO428" i="84"/>
  <c r="CM428" i="84"/>
  <c r="BJ428" i="84" s="1"/>
  <c r="AN428" i="84" s="1"/>
  <c r="CF428" i="84"/>
  <c r="BU428" i="84"/>
  <c r="BW428" i="84" s="1"/>
  <c r="BN428" i="84"/>
  <c r="BM428" i="84"/>
  <c r="BD427" i="84"/>
  <c r="BA428" i="84"/>
  <c r="AY428" i="84"/>
  <c r="AX428" i="84"/>
  <c r="AW428" i="84"/>
  <c r="AP427" i="84"/>
  <c r="AO428" i="84"/>
  <c r="AK428" i="84"/>
  <c r="AE428" i="84"/>
  <c r="AD427" i="84"/>
  <c r="S427" i="84"/>
  <c r="N428" i="84"/>
  <c r="M428" i="84"/>
  <c r="I428" i="84"/>
  <c r="E428" i="84"/>
  <c r="A428" i="84"/>
  <c r="B427" i="84" s="1"/>
  <c r="CV427" i="84"/>
  <c r="CU427" i="84"/>
  <c r="CT427" i="84"/>
  <c r="CQ427" i="84"/>
  <c r="CL427" i="84"/>
  <c r="CI427" i="84"/>
  <c r="CH427" i="84"/>
  <c r="CG427" i="84"/>
  <c r="CE427" i="84"/>
  <c r="CD427" i="84"/>
  <c r="CC427" i="84"/>
  <c r="CB427" i="84"/>
  <c r="CA427" i="84"/>
  <c r="BZ427" i="84"/>
  <c r="BY427" i="84"/>
  <c r="BV427" i="84"/>
  <c r="BU427" i="84"/>
  <c r="BT427" i="84"/>
  <c r="BR427" i="84"/>
  <c r="BQ427" i="84"/>
  <c r="BP427" i="84"/>
  <c r="BO427" i="84"/>
  <c r="BL427" i="84"/>
  <c r="BL426" i="84" s="1"/>
  <c r="BI427" i="84"/>
  <c r="BC427" i="84"/>
  <c r="AX427" i="84"/>
  <c r="AU427" i="84"/>
  <c r="AT427" i="84"/>
  <c r="AT426" i="84" s="1"/>
  <c r="AS427" i="84"/>
  <c r="AR427" i="84"/>
  <c r="AC427" i="84"/>
  <c r="AB427" i="84"/>
  <c r="AA427" i="84"/>
  <c r="Z427" i="84"/>
  <c r="Y427" i="84"/>
  <c r="X427" i="84"/>
  <c r="W427" i="84"/>
  <c r="V427" i="84"/>
  <c r="U427" i="84"/>
  <c r="T427" i="84"/>
  <c r="R427" i="84"/>
  <c r="Q427" i="84"/>
  <c r="O427" i="84"/>
  <c r="O426" i="84" s="1"/>
  <c r="H427" i="84"/>
  <c r="H426" i="84" s="1"/>
  <c r="G427" i="84"/>
  <c r="G426" i="84" s="1"/>
  <c r="CQ425" i="84"/>
  <c r="CP425" i="84"/>
  <c r="CO425" i="84"/>
  <c r="CM425" i="84"/>
  <c r="CF425" i="84"/>
  <c r="CN425" i="84" s="1"/>
  <c r="BU425" i="84"/>
  <c r="BM425" i="84"/>
  <c r="AO425" i="84" s="1"/>
  <c r="BA425" i="84"/>
  <c r="AY425" i="84"/>
  <c r="AY423" i="84" s="1"/>
  <c r="AX425" i="84"/>
  <c r="AW425" i="84"/>
  <c r="AK425" i="84"/>
  <c r="AE425" i="84"/>
  <c r="S423" i="84"/>
  <c r="R423" i="84"/>
  <c r="N425" i="84"/>
  <c r="AL425" i="84" s="1"/>
  <c r="M425" i="84"/>
  <c r="E425" i="84"/>
  <c r="A425" i="84"/>
  <c r="CQ424" i="84"/>
  <c r="CQ423" i="84" s="1"/>
  <c r="CP424" i="84"/>
  <c r="CO424" i="84"/>
  <c r="CM424" i="84"/>
  <c r="I424" i="84" s="1"/>
  <c r="CJ424" i="84"/>
  <c r="CF424" i="84"/>
  <c r="CN424" i="84" s="1"/>
  <c r="CN423" i="84" s="1"/>
  <c r="BU424" i="84"/>
  <c r="BW424" i="84" s="1"/>
  <c r="BM424" i="84"/>
  <c r="BJ424" i="84"/>
  <c r="BA424" i="84"/>
  <c r="AY424" i="84"/>
  <c r="AX424" i="84"/>
  <c r="AZ424" i="84" s="1"/>
  <c r="AW424" i="84"/>
  <c r="AK424" i="84"/>
  <c r="AK423" i="84" s="1"/>
  <c r="AE424" i="84"/>
  <c r="N424" i="84"/>
  <c r="M424" i="84"/>
  <c r="E424" i="84"/>
  <c r="A424" i="84"/>
  <c r="CV423" i="84"/>
  <c r="CU423" i="84"/>
  <c r="CT423" i="84"/>
  <c r="CL423" i="84"/>
  <c r="CI423" i="84"/>
  <c r="CH423" i="84"/>
  <c r="CG423" i="84"/>
  <c r="CE423" i="84"/>
  <c r="CD423" i="84"/>
  <c r="CC423" i="84"/>
  <c r="CB423" i="84"/>
  <c r="CA423" i="84"/>
  <c r="BZ423" i="84"/>
  <c r="BY423" i="84"/>
  <c r="BV423" i="84"/>
  <c r="BT423" i="84"/>
  <c r="BR423" i="84"/>
  <c r="BQ423" i="84"/>
  <c r="BP423" i="84"/>
  <c r="BO423" i="84"/>
  <c r="BL423" i="84"/>
  <c r="BI423" i="84"/>
  <c r="BC423" i="84"/>
  <c r="BA423" i="84"/>
  <c r="AX423" i="84"/>
  <c r="AU423" i="84"/>
  <c r="AT423" i="84"/>
  <c r="AS423" i="84"/>
  <c r="AR423" i="84"/>
  <c r="AC423" i="84"/>
  <c r="AB423" i="84"/>
  <c r="AA423" i="84"/>
  <c r="Z423" i="84"/>
  <c r="Y423" i="84"/>
  <c r="X423" i="84"/>
  <c r="W423" i="84"/>
  <c r="V423" i="84"/>
  <c r="U423" i="84"/>
  <c r="T423" i="84"/>
  <c r="O423" i="84"/>
  <c r="H423" i="84"/>
  <c r="G423" i="84"/>
  <c r="CQ421" i="84"/>
  <c r="CR421" i="84" s="1"/>
  <c r="CM421" i="84"/>
  <c r="CJ421" i="84"/>
  <c r="CK421" i="84" s="1"/>
  <c r="BU421" i="84"/>
  <c r="BW421" i="84" s="1"/>
  <c r="BM421" i="84"/>
  <c r="AO421" i="84" s="1"/>
  <c r="BJ421" i="84"/>
  <c r="BA421" i="84"/>
  <c r="AY421" i="84"/>
  <c r="AX421" i="84"/>
  <c r="AW421" i="84"/>
  <c r="AK421" i="84"/>
  <c r="AJ421" i="84"/>
  <c r="AE421" i="84"/>
  <c r="N421" i="84"/>
  <c r="AL421" i="84" s="1"/>
  <c r="M421" i="84"/>
  <c r="I421" i="84"/>
  <c r="E421" i="84"/>
  <c r="A421" i="84"/>
  <c r="CQ420" i="84"/>
  <c r="CP420" i="84"/>
  <c r="CO420" i="84"/>
  <c r="CM420" i="84"/>
  <c r="CF420" i="84"/>
  <c r="BW420" i="84"/>
  <c r="BU420" i="84"/>
  <c r="BM420" i="84"/>
  <c r="BA420" i="84"/>
  <c r="AY420" i="84"/>
  <c r="AX420" i="84"/>
  <c r="AW420" i="84"/>
  <c r="AK420" i="84"/>
  <c r="AE420" i="84"/>
  <c r="N420" i="84"/>
  <c r="AL420" i="84" s="1"/>
  <c r="M420" i="84"/>
  <c r="E420" i="84"/>
  <c r="A420" i="84"/>
  <c r="CQ419" i="84"/>
  <c r="CP419" i="84"/>
  <c r="CO419" i="84"/>
  <c r="CN419" i="84"/>
  <c r="CM419" i="84"/>
  <c r="CJ419" i="84"/>
  <c r="CK419" i="84" s="1"/>
  <c r="BU419" i="84"/>
  <c r="BW419" i="84" s="1"/>
  <c r="BM419" i="84"/>
  <c r="AO419" i="84" s="1"/>
  <c r="BA419" i="84"/>
  <c r="AY419" i="84"/>
  <c r="AX419" i="84"/>
  <c r="AZ419" i="84" s="1"/>
  <c r="AW419" i="84"/>
  <c r="AK419" i="84"/>
  <c r="AE419" i="84"/>
  <c r="BN419" i="84"/>
  <c r="N419" i="84"/>
  <c r="AL419" i="84" s="1"/>
  <c r="M419" i="84"/>
  <c r="E419" i="84"/>
  <c r="A419" i="84"/>
  <c r="CQ418" i="84"/>
  <c r="CP418" i="84"/>
  <c r="CO418" i="84"/>
  <c r="CM418" i="84"/>
  <c r="CF418" i="84"/>
  <c r="CN418" i="84" s="1"/>
  <c r="BU418" i="84"/>
  <c r="BW418" i="84" s="1"/>
  <c r="BM418" i="84"/>
  <c r="BA418" i="84"/>
  <c r="AY418" i="84"/>
  <c r="AX418" i="84"/>
  <c r="AW418" i="84"/>
  <c r="AZ418" i="84" s="1"/>
  <c r="AK418" i="84"/>
  <c r="AE418" i="84"/>
  <c r="BN418" i="84"/>
  <c r="N418" i="84"/>
  <c r="AL418" i="84" s="1"/>
  <c r="M418" i="84"/>
  <c r="E418" i="84"/>
  <c r="A418" i="84"/>
  <c r="CQ417" i="84"/>
  <c r="CP417" i="84"/>
  <c r="CO417" i="84"/>
  <c r="CN417" i="84"/>
  <c r="CM417" i="84"/>
  <c r="I417" i="84" s="1"/>
  <c r="CJ417" i="84"/>
  <c r="CK417" i="84" s="1"/>
  <c r="BW417" i="84"/>
  <c r="BU417" i="84"/>
  <c r="BM417" i="84"/>
  <c r="BJ417" i="84"/>
  <c r="BA417" i="84"/>
  <c r="AY417" i="84"/>
  <c r="AX417" i="84"/>
  <c r="AW417" i="84"/>
  <c r="AK417" i="84"/>
  <c r="N417" i="84"/>
  <c r="AL417" i="84" s="1"/>
  <c r="M417" i="84"/>
  <c r="E417" i="84"/>
  <c r="A417" i="84"/>
  <c r="CQ416" i="84"/>
  <c r="CP416" i="84"/>
  <c r="CO416" i="84"/>
  <c r="CN416" i="84"/>
  <c r="CR416" i="84" s="1"/>
  <c r="J416" i="84" s="1"/>
  <c r="CM416" i="84"/>
  <c r="CJ416" i="84"/>
  <c r="CK416" i="84" s="1"/>
  <c r="BU416" i="84"/>
  <c r="BW416" i="84" s="1"/>
  <c r="BM416" i="84"/>
  <c r="BA416" i="84"/>
  <c r="AY416" i="84"/>
  <c r="AX416" i="84"/>
  <c r="AW416" i="84"/>
  <c r="AK416" i="84"/>
  <c r="AE416" i="84"/>
  <c r="N416" i="84"/>
  <c r="AL416" i="84" s="1"/>
  <c r="M416" i="84"/>
  <c r="E416" i="84"/>
  <c r="A416" i="84"/>
  <c r="CQ415" i="84"/>
  <c r="CP415" i="84"/>
  <c r="CO415" i="84"/>
  <c r="CN415" i="84"/>
  <c r="CM415" i="84"/>
  <c r="BJ415" i="84" s="1"/>
  <c r="CK415" i="84"/>
  <c r="CJ415" i="84"/>
  <c r="BU415" i="84"/>
  <c r="BW415" i="84" s="1"/>
  <c r="BM415" i="84"/>
  <c r="BA415" i="84"/>
  <c r="AY415" i="84"/>
  <c r="AX415" i="84"/>
  <c r="AW415" i="84"/>
  <c r="AL415" i="84"/>
  <c r="AK415" i="84"/>
  <c r="AE415" i="84"/>
  <c r="N415" i="84"/>
  <c r="M415" i="84"/>
  <c r="E415" i="84"/>
  <c r="A415" i="84"/>
  <c r="CR414" i="84"/>
  <c r="CM414" i="84"/>
  <c r="I414" i="84" s="1"/>
  <c r="CJ414" i="84"/>
  <c r="CK414" i="84" s="1"/>
  <c r="BU414" i="84"/>
  <c r="BW414" i="84" s="1"/>
  <c r="BN414" i="84"/>
  <c r="BM414" i="84"/>
  <c r="AO414" i="84" s="1"/>
  <c r="BA414" i="84"/>
  <c r="AY414" i="84"/>
  <c r="AX414" i="84"/>
  <c r="AW414" i="84"/>
  <c r="AZ414" i="84" s="1"/>
  <c r="AL414" i="84"/>
  <c r="AK414" i="84"/>
  <c r="AE414" i="84"/>
  <c r="N414" i="84"/>
  <c r="M414" i="84"/>
  <c r="E414" i="84"/>
  <c r="A414" i="84"/>
  <c r="CN413" i="84"/>
  <c r="CR413" i="84" s="1"/>
  <c r="CM413" i="84"/>
  <c r="BJ413" i="84" s="1"/>
  <c r="CF413" i="84"/>
  <c r="CJ413" i="84" s="1"/>
  <c r="CK413" i="84" s="1"/>
  <c r="BW413" i="84"/>
  <c r="BU413" i="84"/>
  <c r="BN413" i="84"/>
  <c r="BM413" i="84"/>
  <c r="BA413" i="84"/>
  <c r="AY413" i="84"/>
  <c r="AX413" i="84"/>
  <c r="AW413" i="84"/>
  <c r="AZ413" i="84" s="1"/>
  <c r="AL413" i="84"/>
  <c r="AK413" i="84"/>
  <c r="AE413" i="84"/>
  <c r="N413" i="84"/>
  <c r="M413" i="84"/>
  <c r="J413" i="84"/>
  <c r="I413" i="84"/>
  <c r="E413" i="84"/>
  <c r="A413" i="84"/>
  <c r="CQ412" i="84"/>
  <c r="CP412" i="84"/>
  <c r="CO412" i="84"/>
  <c r="CN412" i="84"/>
  <c r="CM412" i="84"/>
  <c r="CJ412" i="84"/>
  <c r="CK412" i="84" s="1"/>
  <c r="BU412" i="84"/>
  <c r="BW412" i="84" s="1"/>
  <c r="BM412" i="84"/>
  <c r="BJ412" i="84"/>
  <c r="BA412" i="84"/>
  <c r="AY412" i="84"/>
  <c r="AX412" i="84"/>
  <c r="AW412" i="84"/>
  <c r="AK412" i="84"/>
  <c r="AE412" i="84"/>
  <c r="AD408" i="84"/>
  <c r="N412" i="84"/>
  <c r="AL412" i="84" s="1"/>
  <c r="M412" i="84"/>
  <c r="I412" i="84"/>
  <c r="E412" i="84"/>
  <c r="A412" i="84"/>
  <c r="CQ411" i="84"/>
  <c r="CP411" i="84"/>
  <c r="CO411" i="84"/>
  <c r="CN411" i="84"/>
  <c r="CM411" i="84"/>
  <c r="CF411" i="84"/>
  <c r="CJ411" i="84" s="1"/>
  <c r="CK411" i="84" s="1"/>
  <c r="BW411" i="84"/>
  <c r="BU411" i="84"/>
  <c r="BM411" i="84"/>
  <c r="BA411" i="84"/>
  <c r="AY411" i="84"/>
  <c r="AX411" i="84"/>
  <c r="AW411" i="84"/>
  <c r="AZ411" i="84" s="1"/>
  <c r="AO411" i="84"/>
  <c r="AL411" i="84"/>
  <c r="AK411" i="84"/>
  <c r="AE411" i="84"/>
  <c r="N411" i="84"/>
  <c r="M411" i="84"/>
  <c r="E411" i="84"/>
  <c r="A411" i="84"/>
  <c r="CQ410" i="84"/>
  <c r="CP410" i="84"/>
  <c r="CO410" i="84"/>
  <c r="CM410" i="84"/>
  <c r="CF410" i="84"/>
  <c r="CN410" i="84" s="1"/>
  <c r="BW410" i="84"/>
  <c r="BU410" i="84"/>
  <c r="BM410" i="84"/>
  <c r="BA410" i="84"/>
  <c r="AY410" i="84"/>
  <c r="AX410" i="84"/>
  <c r="AW410" i="84"/>
  <c r="AK410" i="84"/>
  <c r="AE410" i="84"/>
  <c r="N410" i="84"/>
  <c r="AL410" i="84" s="1"/>
  <c r="M410" i="84"/>
  <c r="E410" i="84"/>
  <c r="A410" i="84"/>
  <c r="CQ409" i="84"/>
  <c r="CP409" i="84"/>
  <c r="CO409" i="84"/>
  <c r="CN409" i="84"/>
  <c r="CM409" i="84"/>
  <c r="I409" i="84" s="1"/>
  <c r="CF409" i="84"/>
  <c r="CJ409" i="84" s="1"/>
  <c r="BU409" i="84"/>
  <c r="BW409" i="84" s="1"/>
  <c r="BM409" i="84"/>
  <c r="BA409" i="84"/>
  <c r="AY409" i="84"/>
  <c r="AX409" i="84"/>
  <c r="AW409" i="84"/>
  <c r="AZ409" i="84" s="1"/>
  <c r="AL409" i="84"/>
  <c r="AK409" i="84"/>
  <c r="AE409" i="84"/>
  <c r="N409" i="84"/>
  <c r="M409" i="84"/>
  <c r="E409" i="84"/>
  <c r="A409" i="84"/>
  <c r="CV408" i="84"/>
  <c r="CU408" i="84"/>
  <c r="CT408" i="84"/>
  <c r="CL408" i="84"/>
  <c r="CI408" i="84"/>
  <c r="CH408" i="84"/>
  <c r="CG408" i="84"/>
  <c r="CF408" i="84"/>
  <c r="CE408" i="84"/>
  <c r="CD408" i="84"/>
  <c r="CC408" i="84"/>
  <c r="CB408" i="84"/>
  <c r="CA408" i="84"/>
  <c r="BZ408" i="84"/>
  <c r="BY408" i="84"/>
  <c r="BV408" i="84"/>
  <c r="BT408" i="84"/>
  <c r="BT398" i="84" s="1"/>
  <c r="BR408" i="84"/>
  <c r="BR398" i="84" s="1"/>
  <c r="BQ408" i="84"/>
  <c r="BP408" i="84"/>
  <c r="BO408" i="84"/>
  <c r="BL408" i="84"/>
  <c r="BI408" i="84"/>
  <c r="BC408" i="84"/>
  <c r="AU408" i="84"/>
  <c r="AT408" i="84"/>
  <c r="AS408" i="84"/>
  <c r="AR408" i="84"/>
  <c r="AC408" i="84"/>
  <c r="AB408" i="84"/>
  <c r="AA408" i="84"/>
  <c r="Z408" i="84"/>
  <c r="Y408" i="84"/>
  <c r="X408" i="84"/>
  <c r="W408" i="84"/>
  <c r="W398" i="84" s="1"/>
  <c r="V408" i="84"/>
  <c r="V398" i="84" s="1"/>
  <c r="U408" i="84"/>
  <c r="T408" i="84"/>
  <c r="R408" i="84"/>
  <c r="O408" i="84"/>
  <c r="H408" i="84"/>
  <c r="H398" i="84" s="1"/>
  <c r="G408" i="84"/>
  <c r="G398" i="84" s="1"/>
  <c r="CQ407" i="84"/>
  <c r="CP407" i="84"/>
  <c r="CO407" i="84"/>
  <c r="CM407" i="84"/>
  <c r="BJ407" i="84" s="1"/>
  <c r="CF407" i="84"/>
  <c r="CN407" i="84" s="1"/>
  <c r="BW407" i="84"/>
  <c r="BU407" i="84"/>
  <c r="BM407" i="84"/>
  <c r="BA407" i="84"/>
  <c r="AY407" i="84"/>
  <c r="AX407" i="84"/>
  <c r="AW407" i="84"/>
  <c r="AZ407" i="84" s="1"/>
  <c r="AK407" i="84"/>
  <c r="AE407" i="84"/>
  <c r="AO407" i="84" s="1"/>
  <c r="R399" i="84"/>
  <c r="N407" i="84"/>
  <c r="AL407" i="84" s="1"/>
  <c r="M407" i="84"/>
  <c r="I407" i="84"/>
  <c r="E407" i="84"/>
  <c r="A407" i="84"/>
  <c r="CQ406" i="84"/>
  <c r="CP406" i="84"/>
  <c r="CO406" i="84"/>
  <c r="CN406" i="84"/>
  <c r="CM406" i="84"/>
  <c r="I406" i="84" s="1"/>
  <c r="CK406" i="84"/>
  <c r="CJ406" i="84"/>
  <c r="BU406" i="84"/>
  <c r="BW406" i="84" s="1"/>
  <c r="BN406" i="84"/>
  <c r="BB406" i="84" s="1"/>
  <c r="BM406" i="84"/>
  <c r="BA406" i="84"/>
  <c r="AY406" i="84"/>
  <c r="AX406" i="84"/>
  <c r="AW406" i="84"/>
  <c r="AK406" i="84"/>
  <c r="AE406" i="84"/>
  <c r="N406" i="84"/>
  <c r="AL406" i="84" s="1"/>
  <c r="M406" i="84"/>
  <c r="E406" i="84"/>
  <c r="A406" i="84"/>
  <c r="CQ405" i="84"/>
  <c r="CP405" i="84"/>
  <c r="CO405" i="84"/>
  <c r="CN405" i="84"/>
  <c r="CR405" i="84" s="1"/>
  <c r="J405" i="84" s="1"/>
  <c r="CM405" i="84"/>
  <c r="CK405" i="84"/>
  <c r="CJ405" i="84"/>
  <c r="BU405" i="84"/>
  <c r="BW405" i="84" s="1"/>
  <c r="BN405" i="84"/>
  <c r="BB405" i="84" s="1"/>
  <c r="BM405" i="84"/>
  <c r="AO405" i="84" s="1"/>
  <c r="BA405" i="84"/>
  <c r="AY405" i="84"/>
  <c r="AX405" i="84"/>
  <c r="AW405" i="84"/>
  <c r="AK405" i="84"/>
  <c r="AE405" i="84"/>
  <c r="N405" i="84"/>
  <c r="AL405" i="84" s="1"/>
  <c r="M405" i="84"/>
  <c r="E405" i="84"/>
  <c r="A405" i="84"/>
  <c r="CQ404" i="84"/>
  <c r="CP404" i="84"/>
  <c r="CO404" i="84"/>
  <c r="CM404" i="84"/>
  <c r="CF404" i="84"/>
  <c r="CN404" i="84" s="1"/>
  <c r="BU404" i="84"/>
  <c r="BW404" i="84" s="1"/>
  <c r="BN404" i="84"/>
  <c r="BB404" i="84" s="1"/>
  <c r="BM404" i="84"/>
  <c r="BJ404" i="84"/>
  <c r="BD399" i="84"/>
  <c r="BA404" i="84"/>
  <c r="AY404" i="84"/>
  <c r="AX404" i="84"/>
  <c r="AW404" i="84"/>
  <c r="AK404" i="84"/>
  <c r="N404" i="84"/>
  <c r="AL404" i="84" s="1"/>
  <c r="M404" i="84"/>
  <c r="I404" i="84"/>
  <c r="E404" i="84"/>
  <c r="A404" i="84"/>
  <c r="CQ403" i="84"/>
  <c r="CP403" i="84"/>
  <c r="CO403" i="84"/>
  <c r="CM403" i="84"/>
  <c r="CF403" i="84"/>
  <c r="BW403" i="84"/>
  <c r="BU403" i="84"/>
  <c r="BM403" i="84"/>
  <c r="BK403" i="84"/>
  <c r="BJ403" i="84"/>
  <c r="BA403" i="84"/>
  <c r="AY403" i="84"/>
  <c r="AX403" i="84"/>
  <c r="AW403" i="84"/>
  <c r="AK403" i="84"/>
  <c r="AI403" i="84"/>
  <c r="AG403" i="84"/>
  <c r="AE403" i="84"/>
  <c r="N403" i="84"/>
  <c r="AL403" i="84" s="1"/>
  <c r="M403" i="84"/>
  <c r="I403" i="84"/>
  <c r="E403" i="84"/>
  <c r="A403" i="84"/>
  <c r="CQ402" i="84"/>
  <c r="CP402" i="84"/>
  <c r="CO402" i="84"/>
  <c r="CM402" i="84"/>
  <c r="CF402" i="84"/>
  <c r="CJ402" i="84" s="1"/>
  <c r="CK402" i="84" s="1"/>
  <c r="BW402" i="84"/>
  <c r="BU402" i="84"/>
  <c r="BM402" i="84"/>
  <c r="BA402" i="84"/>
  <c r="AY402" i="84"/>
  <c r="AX402" i="84"/>
  <c r="AW402" i="84"/>
  <c r="AK402" i="84"/>
  <c r="AE402" i="84"/>
  <c r="AO402" i="84" s="1"/>
  <c r="N402" i="84"/>
  <c r="AL402" i="84" s="1"/>
  <c r="M402" i="84"/>
  <c r="E402" i="84"/>
  <c r="A402" i="84"/>
  <c r="CQ401" i="84"/>
  <c r="CP401" i="84"/>
  <c r="CO401" i="84"/>
  <c r="CN401" i="84"/>
  <c r="CM401" i="84"/>
  <c r="CJ401" i="84"/>
  <c r="CK401" i="84" s="1"/>
  <c r="BU401" i="84"/>
  <c r="BW401" i="84" s="1"/>
  <c r="BM401" i="84"/>
  <c r="BA401" i="84"/>
  <c r="AY401" i="84"/>
  <c r="AY399" i="84" s="1"/>
  <c r="AX401" i="84"/>
  <c r="AW401" i="84"/>
  <c r="AK401" i="84"/>
  <c r="AE401" i="84"/>
  <c r="N401" i="84"/>
  <c r="AL401" i="84" s="1"/>
  <c r="M401" i="84"/>
  <c r="E401" i="84"/>
  <c r="A401" i="84"/>
  <c r="CQ400" i="84"/>
  <c r="CP400" i="84"/>
  <c r="CO400" i="84"/>
  <c r="CM400" i="84"/>
  <c r="CF400" i="84"/>
  <c r="CJ400" i="84" s="1"/>
  <c r="CK400" i="84" s="1"/>
  <c r="BU400" i="84"/>
  <c r="BW400" i="84" s="1"/>
  <c r="BM400" i="84"/>
  <c r="BA400" i="84"/>
  <c r="AY400" i="84"/>
  <c r="AX400" i="84"/>
  <c r="AW400" i="84"/>
  <c r="AK400" i="84"/>
  <c r="AE400" i="84"/>
  <c r="AO400" i="84" s="1"/>
  <c r="S399" i="84"/>
  <c r="N400" i="84"/>
  <c r="N399" i="84" s="1"/>
  <c r="M400" i="84"/>
  <c r="E400" i="84"/>
  <c r="A400" i="84"/>
  <c r="CV399" i="84"/>
  <c r="CV398" i="84" s="1"/>
  <c r="CU399" i="84"/>
  <c r="CU398" i="84" s="1"/>
  <c r="CT399" i="84"/>
  <c r="CT398" i="84" s="1"/>
  <c r="CL399" i="84"/>
  <c r="CL398" i="84" s="1"/>
  <c r="CI399" i="84"/>
  <c r="CH399" i="84"/>
  <c r="CG399" i="84"/>
  <c r="CE399" i="84"/>
  <c r="CD399" i="84"/>
  <c r="CD398" i="84" s="1"/>
  <c r="CC399" i="84"/>
  <c r="CB399" i="84"/>
  <c r="CA399" i="84"/>
  <c r="CA398" i="84" s="1"/>
  <c r="BZ399" i="84"/>
  <c r="BY399" i="84"/>
  <c r="BV399" i="84"/>
  <c r="BT399" i="84"/>
  <c r="BR399" i="84"/>
  <c r="BQ399" i="84"/>
  <c r="BP399" i="84"/>
  <c r="BO399" i="84"/>
  <c r="BO398" i="84" s="1"/>
  <c r="BL399" i="84"/>
  <c r="BI399" i="84"/>
  <c r="BI398" i="84" s="1"/>
  <c r="BC399" i="84"/>
  <c r="BC398" i="84" s="1"/>
  <c r="AU399" i="84"/>
  <c r="AT399" i="84"/>
  <c r="AS399" i="84"/>
  <c r="AR399" i="84"/>
  <c r="AC399" i="84"/>
  <c r="AC398" i="84" s="1"/>
  <c r="AB399" i="84"/>
  <c r="AA399" i="84"/>
  <c r="AA398" i="84" s="1"/>
  <c r="Z399" i="84"/>
  <c r="Y399" i="84"/>
  <c r="Y398" i="84" s="1"/>
  <c r="X399" i="84"/>
  <c r="W399" i="84"/>
  <c r="V399" i="84"/>
  <c r="U399" i="84"/>
  <c r="U398" i="84" s="1"/>
  <c r="T399" i="84"/>
  <c r="O399" i="84"/>
  <c r="O398" i="84" s="1"/>
  <c r="H399" i="84"/>
  <c r="G399" i="84"/>
  <c r="CC398" i="84"/>
  <c r="BV398" i="84"/>
  <c r="AU398" i="84"/>
  <c r="AS398" i="84"/>
  <c r="AR398" i="84"/>
  <c r="AB398" i="84"/>
  <c r="T398" i="84"/>
  <c r="CQ397" i="84"/>
  <c r="CP397" i="84"/>
  <c r="CO397" i="84"/>
  <c r="CN397" i="84"/>
  <c r="CM397" i="84"/>
  <c r="CF397" i="84"/>
  <c r="CJ397" i="84" s="1"/>
  <c r="CK397" i="84" s="1"/>
  <c r="BU397" i="84"/>
  <c r="BW397" i="84" s="1"/>
  <c r="BN397" i="84"/>
  <c r="BM397" i="84"/>
  <c r="BA397" i="84"/>
  <c r="AY397" i="84"/>
  <c r="AX397" i="84"/>
  <c r="AW397" i="84"/>
  <c r="AZ397" i="84" s="1"/>
  <c r="AK397" i="84"/>
  <c r="AE397" i="84"/>
  <c r="AO397" i="84" s="1"/>
  <c r="N397" i="84"/>
  <c r="AL397" i="84" s="1"/>
  <c r="M397" i="84"/>
  <c r="E397" i="84"/>
  <c r="A397" i="84"/>
  <c r="CR396" i="84"/>
  <c r="J396" i="84" s="1"/>
  <c r="CM396" i="84"/>
  <c r="CJ396" i="84"/>
  <c r="CK396" i="84" s="1"/>
  <c r="BU396" i="84"/>
  <c r="BW396" i="84" s="1"/>
  <c r="BN396" i="84"/>
  <c r="BM396" i="84"/>
  <c r="BA396" i="84"/>
  <c r="AY396" i="84"/>
  <c r="AX396" i="84"/>
  <c r="AZ396" i="84" s="1"/>
  <c r="AW396" i="84"/>
  <c r="AK396" i="84"/>
  <c r="AE396" i="84"/>
  <c r="AO396" i="84" s="1"/>
  <c r="N396" i="84"/>
  <c r="AL396" i="84" s="1"/>
  <c r="M396" i="84"/>
  <c r="A396" i="84"/>
  <c r="CR395" i="84"/>
  <c r="J395" i="84" s="1"/>
  <c r="CM395" i="84"/>
  <c r="CJ395" i="84"/>
  <c r="CK395" i="84" s="1"/>
  <c r="BW395" i="84"/>
  <c r="BU395" i="84"/>
  <c r="BM395" i="84"/>
  <c r="BA395" i="84"/>
  <c r="AY395" i="84"/>
  <c r="AX395" i="84"/>
  <c r="AZ395" i="84" s="1"/>
  <c r="AW395" i="84"/>
  <c r="AK395" i="84"/>
  <c r="AE395" i="84"/>
  <c r="N395" i="84"/>
  <c r="AL395" i="84" s="1"/>
  <c r="M395" i="84"/>
  <c r="E395" i="84"/>
  <c r="A395" i="84"/>
  <c r="CR394" i="84"/>
  <c r="CM394" i="84"/>
  <c r="I394" i="84" s="1"/>
  <c r="CJ394" i="84"/>
  <c r="CK394" i="84" s="1"/>
  <c r="BU394" i="84"/>
  <c r="BW394" i="84" s="1"/>
  <c r="BM394" i="84"/>
  <c r="BJ394" i="84"/>
  <c r="BK394" i="84" s="1"/>
  <c r="BA394" i="84"/>
  <c r="AY394" i="84"/>
  <c r="AX394" i="84"/>
  <c r="AW394" i="84"/>
  <c r="AN394" i="84"/>
  <c r="AK394" i="84"/>
  <c r="AE394" i="84"/>
  <c r="AO394" i="84" s="1"/>
  <c r="N394" i="84"/>
  <c r="AL394" i="84" s="1"/>
  <c r="M394" i="84"/>
  <c r="E394" i="84"/>
  <c r="A394" i="84"/>
  <c r="CR393" i="84"/>
  <c r="CM393" i="84"/>
  <c r="CJ393" i="84"/>
  <c r="CK393" i="84" s="1"/>
  <c r="BW393" i="84"/>
  <c r="BU393" i="84"/>
  <c r="BN393" i="84"/>
  <c r="BB393" i="84" s="1"/>
  <c r="BM393" i="84"/>
  <c r="BA393" i="84"/>
  <c r="AY393" i="84"/>
  <c r="AX393" i="84"/>
  <c r="AW393" i="84"/>
  <c r="AZ393" i="84" s="1"/>
  <c r="BE393" i="84" s="1"/>
  <c r="AK393" i="84"/>
  <c r="AE393" i="84"/>
  <c r="N393" i="84"/>
  <c r="AL393" i="84" s="1"/>
  <c r="M393" i="84"/>
  <c r="J393" i="84"/>
  <c r="I393" i="84"/>
  <c r="E393" i="84"/>
  <c r="A393" i="84"/>
  <c r="CR392" i="84"/>
  <c r="J392" i="84" s="1"/>
  <c r="CM392" i="84"/>
  <c r="CK392" i="84"/>
  <c r="CJ392" i="84"/>
  <c r="BU392" i="84"/>
  <c r="BW392" i="84" s="1"/>
  <c r="BM392" i="84"/>
  <c r="AO392" i="84" s="1"/>
  <c r="BA392" i="84"/>
  <c r="AY392" i="84"/>
  <c r="AX392" i="84"/>
  <c r="AW392" i="84"/>
  <c r="AK392" i="84"/>
  <c r="AE392" i="84"/>
  <c r="BN392" i="84"/>
  <c r="BB392" i="84" s="1"/>
  <c r="N392" i="84"/>
  <c r="AL392" i="84" s="1"/>
  <c r="M392" i="84"/>
  <c r="E392" i="84"/>
  <c r="A392" i="84"/>
  <c r="CR391" i="84"/>
  <c r="J391" i="84" s="1"/>
  <c r="CM391" i="84"/>
  <c r="I391" i="84" s="1"/>
  <c r="CJ391" i="84"/>
  <c r="CK391" i="84" s="1"/>
  <c r="BW391" i="84"/>
  <c r="BU391" i="84"/>
  <c r="BM391" i="84"/>
  <c r="AO391" i="84" s="1"/>
  <c r="BA391" i="84"/>
  <c r="AY391" i="84"/>
  <c r="AX391" i="84"/>
  <c r="AW391" i="84"/>
  <c r="AL391" i="84"/>
  <c r="AK391" i="84"/>
  <c r="AE391" i="84"/>
  <c r="BN391" i="84"/>
  <c r="BB391" i="84" s="1"/>
  <c r="N391" i="84"/>
  <c r="M391" i="84"/>
  <c r="E391" i="84"/>
  <c r="A391" i="84"/>
  <c r="CR390" i="84"/>
  <c r="CM390" i="84"/>
  <c r="CK390" i="84"/>
  <c r="CJ390" i="84"/>
  <c r="BU390" i="84"/>
  <c r="BW390" i="84" s="1"/>
  <c r="BM390" i="84"/>
  <c r="AO390" i="84" s="1"/>
  <c r="BJ390" i="84"/>
  <c r="BA390" i="84"/>
  <c r="AY390" i="84"/>
  <c r="AX390" i="84"/>
  <c r="AZ390" i="84" s="1"/>
  <c r="AW390" i="84"/>
  <c r="AL390" i="84"/>
  <c r="AK390" i="84"/>
  <c r="AE390" i="84"/>
  <c r="BN390" i="84"/>
  <c r="BB390" i="84" s="1"/>
  <c r="N390" i="84"/>
  <c r="M390" i="84"/>
  <c r="I390" i="84"/>
  <c r="E390" i="84"/>
  <c r="A390" i="84"/>
  <c r="CR389" i="84"/>
  <c r="J389" i="84" s="1"/>
  <c r="CM389" i="84"/>
  <c r="BJ389" i="84" s="1"/>
  <c r="CJ389" i="84"/>
  <c r="CK389" i="84" s="1"/>
  <c r="BU389" i="84"/>
  <c r="BW389" i="84" s="1"/>
  <c r="BN389" i="84"/>
  <c r="BM389" i="84"/>
  <c r="AO389" i="84" s="1"/>
  <c r="BK389" i="84"/>
  <c r="BB389" i="84"/>
  <c r="BA389" i="84"/>
  <c r="AY389" i="84"/>
  <c r="AZ389" i="84" s="1"/>
  <c r="BE389" i="84" s="1"/>
  <c r="AX389" i="84"/>
  <c r="AW389" i="84"/>
  <c r="AK389" i="84"/>
  <c r="AJ389" i="84"/>
  <c r="AE389" i="84"/>
  <c r="N389" i="84"/>
  <c r="AL389" i="84" s="1"/>
  <c r="M389" i="84"/>
  <c r="I389" i="84"/>
  <c r="E389" i="84"/>
  <c r="A389" i="84"/>
  <c r="CR388" i="84"/>
  <c r="J388" i="84" s="1"/>
  <c r="CM388" i="84"/>
  <c r="CJ388" i="84"/>
  <c r="CK388" i="84" s="1"/>
  <c r="BW388" i="84"/>
  <c r="BU388" i="84"/>
  <c r="BM388" i="84"/>
  <c r="BA388" i="84"/>
  <c r="AY388" i="84"/>
  <c r="AX388" i="84"/>
  <c r="AW388" i="84"/>
  <c r="AK388" i="84"/>
  <c r="AE388" i="84"/>
  <c r="BN388" i="84"/>
  <c r="BB388" i="84" s="1"/>
  <c r="N388" i="84"/>
  <c r="AL388" i="84" s="1"/>
  <c r="M388" i="84"/>
  <c r="E388" i="84"/>
  <c r="A388" i="84"/>
  <c r="CR387" i="84"/>
  <c r="J387" i="84" s="1"/>
  <c r="CM387" i="84"/>
  <c r="CJ387" i="84"/>
  <c r="CK387" i="84" s="1"/>
  <c r="BU387" i="84"/>
  <c r="BW387" i="84" s="1"/>
  <c r="BM387" i="84"/>
  <c r="AO387" i="84" s="1"/>
  <c r="BA387" i="84"/>
  <c r="AZ387" i="84"/>
  <c r="AY387" i="84"/>
  <c r="AX387" i="84"/>
  <c r="AW387" i="84"/>
  <c r="AL387" i="84"/>
  <c r="AK387" i="84"/>
  <c r="AE387" i="84"/>
  <c r="N387" i="84"/>
  <c r="M387" i="84"/>
  <c r="E387" i="84"/>
  <c r="A387" i="84"/>
  <c r="CR386" i="84"/>
  <c r="CM386" i="84"/>
  <c r="BJ386" i="84" s="1"/>
  <c r="CJ386" i="84"/>
  <c r="CK386" i="84" s="1"/>
  <c r="BU386" i="84"/>
  <c r="BW386" i="84" s="1"/>
  <c r="BN386" i="84"/>
  <c r="BB386" i="84" s="1"/>
  <c r="BM386" i="84"/>
  <c r="BK386" i="84"/>
  <c r="BA386" i="84"/>
  <c r="AY386" i="84"/>
  <c r="AX386" i="84"/>
  <c r="AW386" i="84"/>
  <c r="AK386" i="84"/>
  <c r="AI386" i="84"/>
  <c r="AE386" i="84"/>
  <c r="AG386" i="84"/>
  <c r="AJ386" i="84"/>
  <c r="N386" i="84"/>
  <c r="AL386" i="84" s="1"/>
  <c r="M386" i="84"/>
  <c r="I386" i="84"/>
  <c r="E386" i="84"/>
  <c r="A386" i="84"/>
  <c r="CR385" i="84"/>
  <c r="J385" i="84" s="1"/>
  <c r="CM385" i="84"/>
  <c r="CJ385" i="84"/>
  <c r="CK385" i="84" s="1"/>
  <c r="BU385" i="84"/>
  <c r="BW385" i="84" s="1"/>
  <c r="BM385" i="84"/>
  <c r="BA385" i="84"/>
  <c r="AY385" i="84"/>
  <c r="AX385" i="84"/>
  <c r="AW385" i="84"/>
  <c r="AK385" i="84"/>
  <c r="AE385" i="84"/>
  <c r="AO385" i="84" s="1"/>
  <c r="N385" i="84"/>
  <c r="AL385" i="84" s="1"/>
  <c r="M385" i="84"/>
  <c r="E385" i="84"/>
  <c r="A385" i="84"/>
  <c r="CR384" i="84"/>
  <c r="J384" i="84" s="1"/>
  <c r="CM384" i="84"/>
  <c r="CJ384" i="84"/>
  <c r="CK384" i="84" s="1"/>
  <c r="BU384" i="84"/>
  <c r="BW384" i="84" s="1"/>
  <c r="BN384" i="84"/>
  <c r="BM384" i="84"/>
  <c r="BA384" i="84"/>
  <c r="AY384" i="84"/>
  <c r="AX384" i="84"/>
  <c r="AW384" i="84"/>
  <c r="AK384" i="84"/>
  <c r="AE384" i="84"/>
  <c r="N384" i="84"/>
  <c r="AL384" i="84" s="1"/>
  <c r="M384" i="84"/>
  <c r="E384" i="84"/>
  <c r="A384" i="84"/>
  <c r="CR383" i="84"/>
  <c r="J383" i="84" s="1"/>
  <c r="CM383" i="84"/>
  <c r="CS383" i="84" s="1"/>
  <c r="CJ383" i="84"/>
  <c r="CK383" i="84" s="1"/>
  <c r="BU383" i="84"/>
  <c r="BW383" i="84" s="1"/>
  <c r="BM383" i="84"/>
  <c r="BJ383" i="84"/>
  <c r="BA383" i="84"/>
  <c r="AY383" i="84"/>
  <c r="AX383" i="84"/>
  <c r="AW383" i="84"/>
  <c r="AK383" i="84"/>
  <c r="AE383" i="84"/>
  <c r="N383" i="84"/>
  <c r="AL383" i="84" s="1"/>
  <c r="M383" i="84"/>
  <c r="I383" i="84"/>
  <c r="E383" i="84"/>
  <c r="A383" i="84"/>
  <c r="CS382" i="84"/>
  <c r="CR382" i="84"/>
  <c r="J382" i="84" s="1"/>
  <c r="CM382" i="84"/>
  <c r="BJ382" i="84" s="1"/>
  <c r="CJ382" i="84"/>
  <c r="CK382" i="84" s="1"/>
  <c r="BU382" i="84"/>
  <c r="BW382" i="84" s="1"/>
  <c r="BN382" i="84"/>
  <c r="BM382" i="84"/>
  <c r="BK382" i="84"/>
  <c r="BB382" i="84"/>
  <c r="BA382" i="84"/>
  <c r="AY382" i="84"/>
  <c r="AX382" i="84"/>
  <c r="AZ382" i="84" s="1"/>
  <c r="AW382" i="84"/>
  <c r="AK382" i="84"/>
  <c r="AJ382" i="84"/>
  <c r="AE382" i="84"/>
  <c r="N382" i="84"/>
  <c r="AL382" i="84" s="1"/>
  <c r="M382" i="84"/>
  <c r="I382" i="84"/>
  <c r="AI382" i="84" s="1"/>
  <c r="E382" i="84"/>
  <c r="A382" i="84"/>
  <c r="CR381" i="84"/>
  <c r="CS381" i="84" s="1"/>
  <c r="CM381" i="84"/>
  <c r="CK381" i="84"/>
  <c r="CJ381" i="84"/>
  <c r="BW381" i="84"/>
  <c r="BU381" i="84"/>
  <c r="BM381" i="84"/>
  <c r="BA381" i="84"/>
  <c r="AY381" i="84"/>
  <c r="AX381" i="84"/>
  <c r="AW381" i="84"/>
  <c r="AK381" i="84"/>
  <c r="AE381" i="84"/>
  <c r="N381" i="84"/>
  <c r="AL381" i="84" s="1"/>
  <c r="M381" i="84"/>
  <c r="E381" i="84"/>
  <c r="A381" i="84"/>
  <c r="CR380" i="84"/>
  <c r="J380" i="84" s="1"/>
  <c r="CM380" i="84"/>
  <c r="CJ380" i="84"/>
  <c r="CK380" i="84" s="1"/>
  <c r="BU380" i="84"/>
  <c r="BW380" i="84" s="1"/>
  <c r="BN380" i="84"/>
  <c r="BB380" i="84" s="1"/>
  <c r="BM380" i="84"/>
  <c r="AO380" i="84" s="1"/>
  <c r="BJ380" i="84"/>
  <c r="BA380" i="84"/>
  <c r="AY380" i="84"/>
  <c r="AX380" i="84"/>
  <c r="AZ380" i="84" s="1"/>
  <c r="BE380" i="84" s="1"/>
  <c r="AW380" i="84"/>
  <c r="AK380" i="84"/>
  <c r="AE380" i="84"/>
  <c r="N380" i="84"/>
  <c r="AL380" i="84" s="1"/>
  <c r="M380" i="84"/>
  <c r="E380" i="84"/>
  <c r="A380" i="84"/>
  <c r="CR379" i="84"/>
  <c r="CM379" i="84"/>
  <c r="I379" i="84" s="1"/>
  <c r="CJ379" i="84"/>
  <c r="CK379" i="84" s="1"/>
  <c r="BU379" i="84"/>
  <c r="BW379" i="84" s="1"/>
  <c r="BN379" i="84"/>
  <c r="BB379" i="84" s="1"/>
  <c r="BM379" i="84"/>
  <c r="BK379" i="84"/>
  <c r="BJ379" i="84"/>
  <c r="BA379" i="84"/>
  <c r="AY379" i="84"/>
  <c r="AX379" i="84"/>
  <c r="AW379" i="84"/>
  <c r="AK379" i="84"/>
  <c r="AI379" i="84"/>
  <c r="AE379" i="84"/>
  <c r="AJ379" i="84"/>
  <c r="N379" i="84"/>
  <c r="AL379" i="84" s="1"/>
  <c r="M379" i="84"/>
  <c r="E379" i="84"/>
  <c r="A379" i="84"/>
  <c r="CR378" i="84"/>
  <c r="J378" i="84" s="1"/>
  <c r="CM378" i="84"/>
  <c r="CJ378" i="84"/>
  <c r="CK378" i="84" s="1"/>
  <c r="BU378" i="84"/>
  <c r="BW378" i="84" s="1"/>
  <c r="BM378" i="84"/>
  <c r="BA378" i="84"/>
  <c r="AY378" i="84"/>
  <c r="AX378" i="84"/>
  <c r="AZ378" i="84" s="1"/>
  <c r="AW378" i="84"/>
  <c r="AK378" i="84"/>
  <c r="AE378" i="84"/>
  <c r="N378" i="84"/>
  <c r="AL378" i="84" s="1"/>
  <c r="M378" i="84"/>
  <c r="E378" i="84"/>
  <c r="A378" i="84"/>
  <c r="CR377" i="84"/>
  <c r="J377" i="84" s="1"/>
  <c r="CM377" i="84"/>
  <c r="CJ377" i="84"/>
  <c r="CK377" i="84" s="1"/>
  <c r="BU377" i="84"/>
  <c r="BW377" i="84" s="1"/>
  <c r="BN377" i="84"/>
  <c r="BM377" i="84"/>
  <c r="BA377" i="84"/>
  <c r="AY377" i="84"/>
  <c r="AX377" i="84"/>
  <c r="AW377" i="84"/>
  <c r="AK377" i="84"/>
  <c r="AE377" i="84"/>
  <c r="N377" i="84"/>
  <c r="AL377" i="84" s="1"/>
  <c r="M377" i="84"/>
  <c r="E377" i="84"/>
  <c r="A377" i="84"/>
  <c r="CR376" i="84"/>
  <c r="CM376" i="84"/>
  <c r="CJ376" i="84"/>
  <c r="CK376" i="84" s="1"/>
  <c r="BU376" i="84"/>
  <c r="BW376" i="84" s="1"/>
  <c r="BM376" i="84"/>
  <c r="AO376" i="84" s="1"/>
  <c r="BJ376" i="84"/>
  <c r="AJ376" i="84" s="1"/>
  <c r="BA376" i="84"/>
  <c r="AY376" i="84"/>
  <c r="AX376" i="84"/>
  <c r="AW376" i="84"/>
  <c r="AK376" i="84"/>
  <c r="AE376" i="84"/>
  <c r="N376" i="84"/>
  <c r="AL376" i="84" s="1"/>
  <c r="M376" i="84"/>
  <c r="I376" i="84"/>
  <c r="E376" i="84"/>
  <c r="A376" i="84"/>
  <c r="CR375" i="84"/>
  <c r="CM375" i="84"/>
  <c r="CJ375" i="84"/>
  <c r="CK375" i="84" s="1"/>
  <c r="BU375" i="84"/>
  <c r="BW375" i="84" s="1"/>
  <c r="BN375" i="84"/>
  <c r="BM375" i="84"/>
  <c r="BA375" i="84"/>
  <c r="AY375" i="84"/>
  <c r="AX375" i="84"/>
  <c r="AW375" i="84"/>
  <c r="AK375" i="84"/>
  <c r="AE375" i="84"/>
  <c r="N375" i="84"/>
  <c r="AL375" i="84" s="1"/>
  <c r="M375" i="84"/>
  <c r="J375" i="84"/>
  <c r="E375" i="84"/>
  <c r="A375" i="84"/>
  <c r="CR374" i="84"/>
  <c r="CM374" i="84"/>
  <c r="I374" i="84" s="1"/>
  <c r="CJ374" i="84"/>
  <c r="CK374" i="84" s="1"/>
  <c r="BU374" i="84"/>
  <c r="BW374" i="84" s="1"/>
  <c r="BN374" i="84"/>
  <c r="BB374" i="84" s="1"/>
  <c r="BM374" i="84"/>
  <c r="AO374" i="84" s="1"/>
  <c r="BJ374" i="84"/>
  <c r="BA374" i="84"/>
  <c r="AY374" i="84"/>
  <c r="AX374" i="84"/>
  <c r="AW374" i="84"/>
  <c r="AL374" i="84"/>
  <c r="AK374" i="84"/>
  <c r="AE374" i="84"/>
  <c r="N374" i="84"/>
  <c r="M374" i="84"/>
  <c r="E374" i="84"/>
  <c r="A374" i="84"/>
  <c r="CR373" i="84"/>
  <c r="J373" i="84" s="1"/>
  <c r="CM373" i="84"/>
  <c r="CJ373" i="84"/>
  <c r="CK373" i="84" s="1"/>
  <c r="BU373" i="84"/>
  <c r="BW373" i="84" s="1"/>
  <c r="BM373" i="84"/>
  <c r="AO373" i="84" s="1"/>
  <c r="BA373" i="84"/>
  <c r="AY373" i="84"/>
  <c r="AX373" i="84"/>
  <c r="AW373" i="84"/>
  <c r="AK373" i="84"/>
  <c r="AE373" i="84"/>
  <c r="N373" i="84"/>
  <c r="AL373" i="84" s="1"/>
  <c r="M373" i="84"/>
  <c r="I373" i="84"/>
  <c r="E373" i="84"/>
  <c r="A373" i="84"/>
  <c r="CR372" i="84"/>
  <c r="CM372" i="84"/>
  <c r="CJ372" i="84"/>
  <c r="CK372" i="84" s="1"/>
  <c r="BU372" i="84"/>
  <c r="BW372" i="84" s="1"/>
  <c r="BM372" i="84"/>
  <c r="AO372" i="84" s="1"/>
  <c r="BJ372" i="84"/>
  <c r="BK372" i="84" s="1"/>
  <c r="AN372" i="84" s="1"/>
  <c r="BA372" i="84"/>
  <c r="AY372" i="84"/>
  <c r="AX372" i="84"/>
  <c r="AW372" i="84"/>
  <c r="AK372" i="84"/>
  <c r="AE372" i="84"/>
  <c r="N372" i="84"/>
  <c r="AL372" i="84" s="1"/>
  <c r="M372" i="84"/>
  <c r="AH372" i="84" s="1"/>
  <c r="J372" i="84"/>
  <c r="I372" i="84"/>
  <c r="E372" i="84"/>
  <c r="A372" i="84"/>
  <c r="CS371" i="84"/>
  <c r="CR371" i="84"/>
  <c r="CM371" i="84"/>
  <c r="CK371" i="84"/>
  <c r="CJ371" i="84"/>
  <c r="BU371" i="84"/>
  <c r="BW371" i="84" s="1"/>
  <c r="BM371" i="84"/>
  <c r="AO371" i="84" s="1"/>
  <c r="BA371" i="84"/>
  <c r="AY371" i="84"/>
  <c r="AX371" i="84"/>
  <c r="AW371" i="84"/>
  <c r="AK371" i="84"/>
  <c r="AE371" i="84"/>
  <c r="N371" i="84"/>
  <c r="AL371" i="84" s="1"/>
  <c r="M371" i="84"/>
  <c r="J371" i="84"/>
  <c r="E371" i="84"/>
  <c r="A371" i="84"/>
  <c r="CR370" i="84"/>
  <c r="J370" i="84" s="1"/>
  <c r="CM370" i="84"/>
  <c r="CJ370" i="84"/>
  <c r="CK370" i="84" s="1"/>
  <c r="BU370" i="84"/>
  <c r="BW370" i="84" s="1"/>
  <c r="BM370" i="84"/>
  <c r="BA370" i="84"/>
  <c r="AY370" i="84"/>
  <c r="AX370" i="84"/>
  <c r="AW370" i="84"/>
  <c r="AZ370" i="84" s="1"/>
  <c r="AK370" i="84"/>
  <c r="AE370" i="84"/>
  <c r="N370" i="84"/>
  <c r="AL370" i="84" s="1"/>
  <c r="M370" i="84"/>
  <c r="E370" i="84"/>
  <c r="A370" i="84"/>
  <c r="CR369" i="84"/>
  <c r="J369" i="84" s="1"/>
  <c r="CM369" i="84"/>
  <c r="BJ369" i="84" s="1"/>
  <c r="CK369" i="84"/>
  <c r="CJ369" i="84"/>
  <c r="BU369" i="84"/>
  <c r="BW369" i="84" s="1"/>
  <c r="BM369" i="84"/>
  <c r="BA369" i="84"/>
  <c r="AY369" i="84"/>
  <c r="AX369" i="84"/>
  <c r="AW369" i="84"/>
  <c r="AZ369" i="84" s="1"/>
  <c r="AK369" i="84"/>
  <c r="AJ369" i="84"/>
  <c r="AE369" i="84"/>
  <c r="N369" i="84"/>
  <c r="AL369" i="84" s="1"/>
  <c r="M369" i="84"/>
  <c r="K369" i="84"/>
  <c r="L369" i="84" s="1"/>
  <c r="AM369" i="84" s="1"/>
  <c r="I369" i="84"/>
  <c r="E369" i="84"/>
  <c r="A369" i="84"/>
  <c r="CR368" i="84"/>
  <c r="CM368" i="84"/>
  <c r="CJ368" i="84"/>
  <c r="CK368" i="84" s="1"/>
  <c r="BW368" i="84"/>
  <c r="BU368" i="84"/>
  <c r="BN368" i="84"/>
  <c r="BM368" i="84"/>
  <c r="BA368" i="84"/>
  <c r="AY368" i="84"/>
  <c r="AX368" i="84"/>
  <c r="AW368" i="84"/>
  <c r="AZ368" i="84" s="1"/>
  <c r="AK368" i="84"/>
  <c r="AE368" i="84"/>
  <c r="N368" i="84"/>
  <c r="AL368" i="84" s="1"/>
  <c r="M368" i="84"/>
  <c r="J368" i="84"/>
  <c r="E368" i="84"/>
  <c r="A368" i="84"/>
  <c r="CR367" i="84"/>
  <c r="J367" i="84" s="1"/>
  <c r="CM367" i="84"/>
  <c r="CJ367" i="84"/>
  <c r="CK367" i="84" s="1"/>
  <c r="BU367" i="84"/>
  <c r="BW367" i="84" s="1"/>
  <c r="BM367" i="84"/>
  <c r="AO367" i="84" s="1"/>
  <c r="BA367" i="84"/>
  <c r="AY367" i="84"/>
  <c r="AX367" i="84"/>
  <c r="AW367" i="84"/>
  <c r="AK367" i="84"/>
  <c r="AE367" i="84"/>
  <c r="BN367" i="84"/>
  <c r="N367" i="84"/>
  <c r="AL367" i="84" s="1"/>
  <c r="M367" i="84"/>
  <c r="E367" i="84"/>
  <c r="A367" i="84"/>
  <c r="CR366" i="84"/>
  <c r="CM366" i="84"/>
  <c r="I366" i="84" s="1"/>
  <c r="CJ366" i="84"/>
  <c r="CK366" i="84" s="1"/>
  <c r="BU366" i="84"/>
  <c r="BW366" i="84" s="1"/>
  <c r="BM366" i="84"/>
  <c r="BJ366" i="84"/>
  <c r="BA366" i="84"/>
  <c r="AY366" i="84"/>
  <c r="AX366" i="84"/>
  <c r="AZ366" i="84" s="1"/>
  <c r="AW366" i="84"/>
  <c r="AL366" i="84"/>
  <c r="AK366" i="84"/>
  <c r="AE366" i="84"/>
  <c r="AO366" i="84" s="1"/>
  <c r="N366" i="84"/>
  <c r="M366" i="84"/>
  <c r="E366" i="84"/>
  <c r="A366" i="84"/>
  <c r="CR365" i="84"/>
  <c r="J365" i="84" s="1"/>
  <c r="CM365" i="84"/>
  <c r="CJ365" i="84"/>
  <c r="CK365" i="84" s="1"/>
  <c r="BU365" i="84"/>
  <c r="BW365" i="84" s="1"/>
  <c r="BM365" i="84"/>
  <c r="BJ365" i="84"/>
  <c r="BA365" i="84"/>
  <c r="AZ365" i="84"/>
  <c r="AY365" i="84"/>
  <c r="AX365" i="84"/>
  <c r="AW365" i="84"/>
  <c r="AK365" i="84"/>
  <c r="AE365" i="84"/>
  <c r="N365" i="84"/>
  <c r="AL365" i="84" s="1"/>
  <c r="M365" i="84"/>
  <c r="I365" i="84"/>
  <c r="K365" i="84" s="1"/>
  <c r="L365" i="84" s="1"/>
  <c r="AM365" i="84" s="1"/>
  <c r="E365" i="84"/>
  <c r="A365" i="84"/>
  <c r="CR364" i="84"/>
  <c r="CM364" i="84"/>
  <c r="CJ364" i="84"/>
  <c r="CK364" i="84" s="1"/>
  <c r="BW364" i="84"/>
  <c r="BU364" i="84"/>
  <c r="BN364" i="84"/>
  <c r="BM364" i="84"/>
  <c r="BA364" i="84"/>
  <c r="AX364" i="84"/>
  <c r="AZ364" i="84" s="1"/>
  <c r="BE364" i="84" s="1"/>
  <c r="AK364" i="84"/>
  <c r="AE364" i="84"/>
  <c r="N364" i="84"/>
  <c r="AL364" i="84" s="1"/>
  <c r="M364" i="84"/>
  <c r="E364" i="84"/>
  <c r="A364" i="84"/>
  <c r="CR363" i="84"/>
  <c r="J363" i="84" s="1"/>
  <c r="CM363" i="84"/>
  <c r="CJ363" i="84"/>
  <c r="CK363" i="84" s="1"/>
  <c r="BW363" i="84"/>
  <c r="BU363" i="84"/>
  <c r="BM363" i="84"/>
  <c r="AO363" i="84" s="1"/>
  <c r="BA363" i="84"/>
  <c r="AY363" i="84"/>
  <c r="AX363" i="84"/>
  <c r="AW363" i="84"/>
  <c r="AK363" i="84"/>
  <c r="AE363" i="84"/>
  <c r="N363" i="84"/>
  <c r="AL363" i="84" s="1"/>
  <c r="M363" i="84"/>
  <c r="E363" i="84"/>
  <c r="A363" i="84"/>
  <c r="CQ362" i="84"/>
  <c r="CP362" i="84"/>
  <c r="CO362" i="84"/>
  <c r="CN362" i="84"/>
  <c r="CM362" i="84"/>
  <c r="BJ362" i="84" s="1"/>
  <c r="CJ362" i="84"/>
  <c r="CK362" i="84" s="1"/>
  <c r="BU362" i="84"/>
  <c r="BW362" i="84" s="1"/>
  <c r="BM362" i="84"/>
  <c r="BA362" i="84"/>
  <c r="AY362" i="84"/>
  <c r="AX362" i="84"/>
  <c r="AW362" i="84"/>
  <c r="AZ362" i="84" s="1"/>
  <c r="AO362" i="84"/>
  <c r="AL362" i="84"/>
  <c r="AK362" i="84"/>
  <c r="AE362" i="84"/>
  <c r="BN362" i="84"/>
  <c r="N362" i="84"/>
  <c r="M362" i="84"/>
  <c r="I362" i="84"/>
  <c r="E362" i="84"/>
  <c r="A362" i="84"/>
  <c r="CQ361" i="84"/>
  <c r="CP361" i="84"/>
  <c r="CO361" i="84"/>
  <c r="CN361" i="84"/>
  <c r="CM361" i="84"/>
  <c r="I361" i="84" s="1"/>
  <c r="CJ361" i="84"/>
  <c r="CK361" i="84" s="1"/>
  <c r="BU361" i="84"/>
  <c r="BW361" i="84" s="1"/>
  <c r="BN361" i="84"/>
  <c r="BM361" i="84"/>
  <c r="AO361" i="84" s="1"/>
  <c r="BJ361" i="84"/>
  <c r="BA361" i="84"/>
  <c r="AX361" i="84"/>
  <c r="AZ361" i="84" s="1"/>
  <c r="AL361" i="84"/>
  <c r="AK361" i="84"/>
  <c r="AE361" i="84"/>
  <c r="N361" i="84"/>
  <c r="M361" i="84"/>
  <c r="E361" i="84"/>
  <c r="A361" i="84"/>
  <c r="CQ360" i="84"/>
  <c r="CP360" i="84"/>
  <c r="CO360" i="84"/>
  <c r="CM360" i="84"/>
  <c r="CF360" i="84"/>
  <c r="CJ360" i="84" s="1"/>
  <c r="CK360" i="84" s="1"/>
  <c r="BU360" i="84"/>
  <c r="BW360" i="84" s="1"/>
  <c r="BN360" i="84"/>
  <c r="BB360" i="84" s="1"/>
  <c r="BM360" i="84"/>
  <c r="BJ360" i="84"/>
  <c r="BA360" i="84"/>
  <c r="AY360" i="84"/>
  <c r="AX360" i="84"/>
  <c r="AW360" i="84"/>
  <c r="AZ360" i="84" s="1"/>
  <c r="AK360" i="84"/>
  <c r="AE360" i="84"/>
  <c r="N360" i="84"/>
  <c r="AL360" i="84" s="1"/>
  <c r="M360" i="84"/>
  <c r="I360" i="84"/>
  <c r="E360" i="84"/>
  <c r="A360" i="84"/>
  <c r="CQ359" i="84"/>
  <c r="CP359" i="84"/>
  <c r="CO359" i="84"/>
  <c r="CM359" i="84"/>
  <c r="CF359" i="84"/>
  <c r="BW359" i="84"/>
  <c r="BU359" i="84"/>
  <c r="BM359" i="84"/>
  <c r="BA359" i="84"/>
  <c r="AY359" i="84"/>
  <c r="AX359" i="84"/>
  <c r="AW359" i="84"/>
  <c r="AK359" i="84"/>
  <c r="AE359" i="84"/>
  <c r="N359" i="84"/>
  <c r="AL359" i="84" s="1"/>
  <c r="M359" i="84"/>
  <c r="E359" i="84"/>
  <c r="A359" i="84"/>
  <c r="CQ358" i="84"/>
  <c r="CP358" i="84"/>
  <c r="CO358" i="84"/>
  <c r="CN358" i="84"/>
  <c r="CM358" i="84"/>
  <c r="CJ358" i="84"/>
  <c r="CK358" i="84" s="1"/>
  <c r="BU358" i="84"/>
  <c r="BW358" i="84" s="1"/>
  <c r="BM358" i="84"/>
  <c r="BA358" i="84"/>
  <c r="AY358" i="84"/>
  <c r="AX358" i="84"/>
  <c r="AW358" i="84"/>
  <c r="AL358" i="84"/>
  <c r="AK358" i="84"/>
  <c r="AE358" i="84"/>
  <c r="AO358" i="84" s="1"/>
  <c r="N358" i="84"/>
  <c r="M358" i="84"/>
  <c r="E358" i="84"/>
  <c r="A358" i="84"/>
  <c r="CQ357" i="84"/>
  <c r="CP357" i="84"/>
  <c r="CO357" i="84"/>
  <c r="CM357" i="84"/>
  <c r="CJ357" i="84"/>
  <c r="CK357" i="84" s="1"/>
  <c r="CF357" i="84"/>
  <c r="CN357" i="84" s="1"/>
  <c r="CR357" i="84" s="1"/>
  <c r="J357" i="84" s="1"/>
  <c r="BU357" i="84"/>
  <c r="BW357" i="84" s="1"/>
  <c r="BM357" i="84"/>
  <c r="BA357" i="84"/>
  <c r="AY357" i="84"/>
  <c r="AX357" i="84"/>
  <c r="AW357" i="84"/>
  <c r="AL357" i="84"/>
  <c r="AK357" i="84"/>
  <c r="AE357" i="84"/>
  <c r="N357" i="84"/>
  <c r="M357" i="84"/>
  <c r="E357" i="84"/>
  <c r="A357" i="84"/>
  <c r="CQ356" i="84"/>
  <c r="CP356" i="84"/>
  <c r="CO356" i="84"/>
  <c r="CN356" i="84"/>
  <c r="CR356" i="84" s="1"/>
  <c r="J356" i="84" s="1"/>
  <c r="CM356" i="84"/>
  <c r="I356" i="84" s="1"/>
  <c r="CF356" i="84"/>
  <c r="CJ356" i="84" s="1"/>
  <c r="CK356" i="84" s="1"/>
  <c r="BU356" i="84"/>
  <c r="BW356" i="84" s="1"/>
  <c r="BM356" i="84"/>
  <c r="BA356" i="84"/>
  <c r="AY356" i="84"/>
  <c r="AX356" i="84"/>
  <c r="AW356" i="84"/>
  <c r="AZ356" i="84" s="1"/>
  <c r="AO356" i="84"/>
  <c r="AL356" i="84"/>
  <c r="AK356" i="84"/>
  <c r="AE356" i="84"/>
  <c r="N356" i="84"/>
  <c r="M356" i="84"/>
  <c r="E356" i="84"/>
  <c r="A356" i="84"/>
  <c r="CQ355" i="84"/>
  <c r="CR355" i="84" s="1"/>
  <c r="J355" i="84" s="1"/>
  <c r="CP355" i="84"/>
  <c r="CO355" i="84"/>
  <c r="CM355" i="84"/>
  <c r="CJ355" i="84"/>
  <c r="CK355" i="84" s="1"/>
  <c r="CF355" i="84"/>
  <c r="CN355" i="84" s="1"/>
  <c r="BW355" i="84"/>
  <c r="BU355" i="84"/>
  <c r="BM355" i="84"/>
  <c r="AO355" i="84" s="1"/>
  <c r="BA355" i="84"/>
  <c r="AY355" i="84"/>
  <c r="AZ355" i="84" s="1"/>
  <c r="AX355" i="84"/>
  <c r="AW355" i="84"/>
  <c r="AK355" i="84"/>
  <c r="AE355" i="84"/>
  <c r="N355" i="84"/>
  <c r="AL355" i="84" s="1"/>
  <c r="M355" i="84"/>
  <c r="I355" i="84"/>
  <c r="E355" i="84"/>
  <c r="A355" i="84"/>
  <c r="CQ354" i="84"/>
  <c r="CP354" i="84"/>
  <c r="CO354" i="84"/>
  <c r="CN354" i="84"/>
  <c r="CM354" i="84"/>
  <c r="CJ354" i="84"/>
  <c r="CK354" i="84" s="1"/>
  <c r="BW354" i="84"/>
  <c r="BU354" i="84"/>
  <c r="BM354" i="84"/>
  <c r="BA354" i="84"/>
  <c r="AY354" i="84"/>
  <c r="AX354" i="84"/>
  <c r="AW354" i="84"/>
  <c r="AZ354" i="84" s="1"/>
  <c r="AO354" i="84"/>
  <c r="AK354" i="84"/>
  <c r="AE354" i="84"/>
  <c r="N354" i="84"/>
  <c r="AL354" i="84" s="1"/>
  <c r="M354" i="84"/>
  <c r="E354" i="84"/>
  <c r="A354" i="84"/>
  <c r="CQ353" i="84"/>
  <c r="CP353" i="84"/>
  <c r="CO353" i="84"/>
  <c r="CN353" i="84"/>
  <c r="CR353" i="84" s="1"/>
  <c r="CM353" i="84"/>
  <c r="I353" i="84" s="1"/>
  <c r="CJ353" i="84"/>
  <c r="CK353" i="84" s="1"/>
  <c r="BU353" i="84"/>
  <c r="BW353" i="84" s="1"/>
  <c r="BN353" i="84"/>
  <c r="BB353" i="84" s="1"/>
  <c r="BM353" i="84"/>
  <c r="BA353" i="84"/>
  <c r="AY353" i="84"/>
  <c r="AX353" i="84"/>
  <c r="AW353" i="84"/>
  <c r="AK353" i="84"/>
  <c r="AE353" i="84"/>
  <c r="N353" i="84"/>
  <c r="AL353" i="84" s="1"/>
  <c r="M353" i="84"/>
  <c r="E353" i="84"/>
  <c r="A353" i="84"/>
  <c r="CQ352" i="84"/>
  <c r="CP352" i="84"/>
  <c r="CO352" i="84"/>
  <c r="CN352" i="84"/>
  <c r="CM352" i="84"/>
  <c r="CJ352" i="84"/>
  <c r="CK352" i="84" s="1"/>
  <c r="BU352" i="84"/>
  <c r="BW352" i="84" s="1"/>
  <c r="BN352" i="84"/>
  <c r="BB352" i="84" s="1"/>
  <c r="BM352" i="84"/>
  <c r="AO352" i="84" s="1"/>
  <c r="BK352" i="84"/>
  <c r="AG352" i="84" s="1"/>
  <c r="BJ352" i="84"/>
  <c r="BA352" i="84"/>
  <c r="AY352" i="84"/>
  <c r="AX352" i="84"/>
  <c r="AW352" i="84"/>
  <c r="AK352" i="84"/>
  <c r="AE352" i="84"/>
  <c r="N352" i="84"/>
  <c r="AL352" i="84" s="1"/>
  <c r="M352" i="84"/>
  <c r="I352" i="84"/>
  <c r="E352" i="84"/>
  <c r="A352" i="84"/>
  <c r="CQ351" i="84"/>
  <c r="CP351" i="84"/>
  <c r="CO351" i="84"/>
  <c r="CM351" i="84"/>
  <c r="I351" i="84" s="1"/>
  <c r="CJ351" i="84"/>
  <c r="CK351" i="84" s="1"/>
  <c r="CF351" i="84"/>
  <c r="CN351" i="84" s="1"/>
  <c r="BU351" i="84"/>
  <c r="BW351" i="84" s="1"/>
  <c r="BN351" i="84"/>
  <c r="BB351" i="84" s="1"/>
  <c r="BM351" i="84"/>
  <c r="BJ351" i="84"/>
  <c r="BK351" i="84" s="1"/>
  <c r="AG351" i="84" s="1"/>
  <c r="BA351" i="84"/>
  <c r="AY351" i="84"/>
  <c r="AX351" i="84"/>
  <c r="AW351" i="84"/>
  <c r="AK351" i="84"/>
  <c r="AE351" i="84"/>
  <c r="N351" i="84"/>
  <c r="AL351" i="84" s="1"/>
  <c r="M351" i="84"/>
  <c r="E351" i="84"/>
  <c r="A351" i="84"/>
  <c r="CQ350" i="84"/>
  <c r="CP350" i="84"/>
  <c r="CO350" i="84"/>
  <c r="CN350" i="84"/>
  <c r="CM350" i="84"/>
  <c r="I350" i="84" s="1"/>
  <c r="CF350" i="84"/>
  <c r="CJ350" i="84" s="1"/>
  <c r="CK350" i="84" s="1"/>
  <c r="BU350" i="84"/>
  <c r="BW350" i="84" s="1"/>
  <c r="BN350" i="84"/>
  <c r="BM350" i="84"/>
  <c r="BJ350" i="84"/>
  <c r="BK350" i="84" s="1"/>
  <c r="BA350" i="84"/>
  <c r="AY350" i="84"/>
  <c r="AX350" i="84"/>
  <c r="AW350" i="84"/>
  <c r="AK350" i="84"/>
  <c r="AE350" i="84"/>
  <c r="AO350" i="84" s="1"/>
  <c r="N350" i="84"/>
  <c r="AL350" i="84" s="1"/>
  <c r="M350" i="84"/>
  <c r="E350" i="84"/>
  <c r="A350" i="84"/>
  <c r="CQ349" i="84"/>
  <c r="CP349" i="84"/>
  <c r="CN349" i="84"/>
  <c r="CM349" i="84"/>
  <c r="I349" i="84" s="1"/>
  <c r="CG349" i="84"/>
  <c r="BU349" i="84"/>
  <c r="BW349" i="84" s="1"/>
  <c r="BN349" i="84"/>
  <c r="BB349" i="84" s="1"/>
  <c r="BM349" i="84"/>
  <c r="AO349" i="84" s="1"/>
  <c r="BA349" i="84"/>
  <c r="AY349" i="84"/>
  <c r="AX349" i="84"/>
  <c r="AW349" i="84"/>
  <c r="AK349" i="84"/>
  <c r="AE349" i="84"/>
  <c r="N349" i="84"/>
  <c r="AL349" i="84" s="1"/>
  <c r="M349" i="84"/>
  <c r="E349" i="84"/>
  <c r="A349" i="84"/>
  <c r="CQ348" i="84"/>
  <c r="CP348" i="84"/>
  <c r="CO348" i="84"/>
  <c r="CN348" i="84"/>
  <c r="CR348" i="84" s="1"/>
  <c r="J348" i="84" s="1"/>
  <c r="CM348" i="84"/>
  <c r="CJ348" i="84"/>
  <c r="CK348" i="84" s="1"/>
  <c r="BU348" i="84"/>
  <c r="BW348" i="84" s="1"/>
  <c r="BM348" i="84"/>
  <c r="BJ348" i="84"/>
  <c r="BA348" i="84"/>
  <c r="AY348" i="84"/>
  <c r="AX348" i="84"/>
  <c r="AW348" i="84"/>
  <c r="AK348" i="84"/>
  <c r="AE348" i="84"/>
  <c r="N348" i="84"/>
  <c r="AL348" i="84" s="1"/>
  <c r="M348" i="84"/>
  <c r="E348" i="84"/>
  <c r="A348" i="84"/>
  <c r="CQ347" i="84"/>
  <c r="CP347" i="84"/>
  <c r="CO347" i="84"/>
  <c r="CN347" i="84"/>
  <c r="CM347" i="84"/>
  <c r="CJ347" i="84"/>
  <c r="CK347" i="84" s="1"/>
  <c r="BW347" i="84"/>
  <c r="BU347" i="84"/>
  <c r="BN347" i="84"/>
  <c r="BM347" i="84"/>
  <c r="BA347" i="84"/>
  <c r="AY347" i="84"/>
  <c r="AX347" i="84"/>
  <c r="AW347" i="84"/>
  <c r="AZ347" i="84" s="1"/>
  <c r="AK347" i="84"/>
  <c r="AE347" i="84"/>
  <c r="N347" i="84"/>
  <c r="AL347" i="84" s="1"/>
  <c r="M347" i="84"/>
  <c r="E347" i="84"/>
  <c r="A347" i="84"/>
  <c r="CQ346" i="84"/>
  <c r="CP346" i="84"/>
  <c r="CO346" i="84"/>
  <c r="CN346" i="84"/>
  <c r="CR346" i="84" s="1"/>
  <c r="J346" i="84" s="1"/>
  <c r="CM346" i="84"/>
  <c r="CK346" i="84"/>
  <c r="CF346" i="84"/>
  <c r="CJ346" i="84" s="1"/>
  <c r="BW346" i="84"/>
  <c r="BU346" i="84"/>
  <c r="BM346" i="84"/>
  <c r="AO346" i="84" s="1"/>
  <c r="BA346" i="84"/>
  <c r="AZ346" i="84"/>
  <c r="AY346" i="84"/>
  <c r="AX346" i="84"/>
  <c r="AW346" i="84"/>
  <c r="AL346" i="84"/>
  <c r="AK346" i="84"/>
  <c r="AE346" i="84"/>
  <c r="N346" i="84"/>
  <c r="M346" i="84"/>
  <c r="E346" i="84"/>
  <c r="A346" i="84"/>
  <c r="CQ345" i="84"/>
  <c r="CP345" i="84"/>
  <c r="CO345" i="84"/>
  <c r="CM345" i="84"/>
  <c r="I345" i="84" s="1"/>
  <c r="CF345" i="84"/>
  <c r="CN345" i="84" s="1"/>
  <c r="BU345" i="84"/>
  <c r="BW345" i="84" s="1"/>
  <c r="BM345" i="84"/>
  <c r="AO345" i="84" s="1"/>
  <c r="BA345" i="84"/>
  <c r="AZ345" i="84"/>
  <c r="AY345" i="84"/>
  <c r="AX345" i="84"/>
  <c r="AW345" i="84"/>
  <c r="AK345" i="84"/>
  <c r="AE345" i="84"/>
  <c r="BN345" i="84"/>
  <c r="N345" i="84"/>
  <c r="AL345" i="84" s="1"/>
  <c r="M345" i="84"/>
  <c r="E345" i="84"/>
  <c r="A345" i="84"/>
  <c r="CQ344" i="84"/>
  <c r="CP344" i="84"/>
  <c r="CO344" i="84"/>
  <c r="CN344" i="84"/>
  <c r="CM344" i="84"/>
  <c r="CJ344" i="84"/>
  <c r="CK344" i="84" s="1"/>
  <c r="BU344" i="84"/>
  <c r="BW344" i="84" s="1"/>
  <c r="BN344" i="84"/>
  <c r="BB344" i="84" s="1"/>
  <c r="BM344" i="84"/>
  <c r="BA344" i="84"/>
  <c r="AY344" i="84"/>
  <c r="AX344" i="84"/>
  <c r="AW344" i="84"/>
  <c r="AK344" i="84"/>
  <c r="AE344" i="84"/>
  <c r="AO344" i="84" s="1"/>
  <c r="N344" i="84"/>
  <c r="AL344" i="84" s="1"/>
  <c r="M344" i="84"/>
  <c r="E344" i="84"/>
  <c r="A344" i="84"/>
  <c r="CQ343" i="84"/>
  <c r="CP343" i="84"/>
  <c r="CO343" i="84"/>
  <c r="CN343" i="84"/>
  <c r="CM343" i="84"/>
  <c r="CF343" i="84"/>
  <c r="CJ343" i="84" s="1"/>
  <c r="CK343" i="84" s="1"/>
  <c r="BU343" i="84"/>
  <c r="BW343" i="84" s="1"/>
  <c r="BN343" i="84"/>
  <c r="BM343" i="84"/>
  <c r="BA343" i="84"/>
  <c r="AY343" i="84"/>
  <c r="AX343" i="84"/>
  <c r="AW343" i="84"/>
  <c r="AK343" i="84"/>
  <c r="AE343" i="84"/>
  <c r="N343" i="84"/>
  <c r="AL343" i="84" s="1"/>
  <c r="M343" i="84"/>
  <c r="I343" i="84"/>
  <c r="E343" i="84"/>
  <c r="A343" i="84"/>
  <c r="CQ342" i="84"/>
  <c r="CP342" i="84"/>
  <c r="CO342" i="84"/>
  <c r="CM342" i="84"/>
  <c r="CF342" i="84"/>
  <c r="BW342" i="84"/>
  <c r="BU342" i="84"/>
  <c r="BN342" i="84"/>
  <c r="BM342" i="84"/>
  <c r="BA342" i="84"/>
  <c r="AY342" i="84"/>
  <c r="AX342" i="84"/>
  <c r="AW342" i="84"/>
  <c r="AZ342" i="84" s="1"/>
  <c r="AK342" i="84"/>
  <c r="AE342" i="84"/>
  <c r="N342" i="84"/>
  <c r="AL342" i="84" s="1"/>
  <c r="M342" i="84"/>
  <c r="E342" i="84"/>
  <c r="A342" i="84"/>
  <c r="CQ341" i="84"/>
  <c r="CP341" i="84"/>
  <c r="CO341" i="84"/>
  <c r="CN341" i="84"/>
  <c r="CM341" i="84"/>
  <c r="I341" i="84" s="1"/>
  <c r="CK341" i="84"/>
  <c r="CJ341" i="84"/>
  <c r="BW341" i="84"/>
  <c r="BU341" i="84"/>
  <c r="BN341" i="84"/>
  <c r="BB341" i="84" s="1"/>
  <c r="BM341" i="84"/>
  <c r="AO341" i="84" s="1"/>
  <c r="BJ341" i="84"/>
  <c r="BA341" i="84"/>
  <c r="AY341" i="84"/>
  <c r="AX341" i="84"/>
  <c r="AW341" i="84"/>
  <c r="AK341" i="84"/>
  <c r="AE341" i="84"/>
  <c r="N341" i="84"/>
  <c r="AL341" i="84" s="1"/>
  <c r="M341" i="84"/>
  <c r="E341" i="84"/>
  <c r="A341" i="84"/>
  <c r="CQ340" i="84"/>
  <c r="CP340" i="84"/>
  <c r="CR340" i="84" s="1"/>
  <c r="CO340" i="84"/>
  <c r="CN340" i="84"/>
  <c r="CM340" i="84"/>
  <c r="I340" i="84" s="1"/>
  <c r="CJ340" i="84"/>
  <c r="CK340" i="84" s="1"/>
  <c r="BW340" i="84"/>
  <c r="BU340" i="84"/>
  <c r="BM340" i="84"/>
  <c r="BJ340" i="84"/>
  <c r="BK340" i="84" s="1"/>
  <c r="BA340" i="84"/>
  <c r="AY340" i="84"/>
  <c r="AX340" i="84"/>
  <c r="AW340" i="84"/>
  <c r="AO340" i="84"/>
  <c r="AK340" i="84"/>
  <c r="AE340" i="84"/>
  <c r="N340" i="84"/>
  <c r="AL340" i="84" s="1"/>
  <c r="M340" i="84"/>
  <c r="E340" i="84"/>
  <c r="A340" i="84"/>
  <c r="CQ339" i="84"/>
  <c r="CP339" i="84"/>
  <c r="CO339" i="84"/>
  <c r="CN339" i="84"/>
  <c r="CR339" i="84" s="1"/>
  <c r="J339" i="84" s="1"/>
  <c r="CM339" i="84"/>
  <c r="I339" i="84" s="1"/>
  <c r="CJ339" i="84"/>
  <c r="CK339" i="84" s="1"/>
  <c r="CF339" i="84"/>
  <c r="BW339" i="84"/>
  <c r="BU339" i="84"/>
  <c r="BM339" i="84"/>
  <c r="AO339" i="84" s="1"/>
  <c r="BA339" i="84"/>
  <c r="AY339" i="84"/>
  <c r="AZ339" i="84" s="1"/>
  <c r="AX339" i="84"/>
  <c r="AW339" i="84"/>
  <c r="AK339" i="84"/>
  <c r="AE339" i="84"/>
  <c r="BN339" i="84"/>
  <c r="N339" i="84"/>
  <c r="AL339" i="84" s="1"/>
  <c r="M339" i="84"/>
  <c r="E339" i="84"/>
  <c r="A339" i="84"/>
  <c r="CQ338" i="84"/>
  <c r="CP338" i="84"/>
  <c r="CO338" i="84"/>
  <c r="CM338" i="84"/>
  <c r="CJ338" i="84"/>
  <c r="CK338" i="84" s="1"/>
  <c r="CF338" i="84"/>
  <c r="CN338" i="84" s="1"/>
  <c r="BU338" i="84"/>
  <c r="BW338" i="84" s="1"/>
  <c r="BM338" i="84"/>
  <c r="BJ338" i="84"/>
  <c r="BA338" i="84"/>
  <c r="AY338" i="84"/>
  <c r="AX338" i="84"/>
  <c r="AW338" i="84"/>
  <c r="AZ338" i="84" s="1"/>
  <c r="AK338" i="84"/>
  <c r="AE338" i="84"/>
  <c r="N338" i="84"/>
  <c r="AL338" i="84" s="1"/>
  <c r="M338" i="84"/>
  <c r="E338" i="84"/>
  <c r="A338" i="84"/>
  <c r="CQ337" i="84"/>
  <c r="CP337" i="84"/>
  <c r="CO337" i="84"/>
  <c r="CM337" i="84"/>
  <c r="CF337" i="84"/>
  <c r="CN337" i="84" s="1"/>
  <c r="CR337" i="84" s="1"/>
  <c r="J337" i="84" s="1"/>
  <c r="BU337" i="84"/>
  <c r="BW337" i="84" s="1"/>
  <c r="BM337" i="84"/>
  <c r="BA337" i="84"/>
  <c r="AY337" i="84"/>
  <c r="AX337" i="84"/>
  <c r="AW337" i="84"/>
  <c r="AO337" i="84"/>
  <c r="AK337" i="84"/>
  <c r="AE337" i="84"/>
  <c r="N337" i="84"/>
  <c r="AL337" i="84" s="1"/>
  <c r="M337" i="84"/>
  <c r="E337" i="84"/>
  <c r="A337" i="84"/>
  <c r="CQ336" i="84"/>
  <c r="CP336" i="84"/>
  <c r="CO336" i="84"/>
  <c r="CN336" i="84"/>
  <c r="CR336" i="84" s="1"/>
  <c r="J336" i="84" s="1"/>
  <c r="CM336" i="84"/>
  <c r="CJ336" i="84"/>
  <c r="CK336" i="84" s="1"/>
  <c r="CF336" i="84"/>
  <c r="BU336" i="84"/>
  <c r="BW336" i="84" s="1"/>
  <c r="BM336" i="84"/>
  <c r="BA336" i="84"/>
  <c r="AY336" i="84"/>
  <c r="AX336" i="84"/>
  <c r="AW336" i="84"/>
  <c r="AZ336" i="84" s="1"/>
  <c r="AK336" i="84"/>
  <c r="AE336" i="84"/>
  <c r="N336" i="84"/>
  <c r="AL336" i="84" s="1"/>
  <c r="M336" i="84"/>
  <c r="E336" i="84"/>
  <c r="A336" i="84"/>
  <c r="CQ335" i="84"/>
  <c r="CP335" i="84"/>
  <c r="CO335" i="84"/>
  <c r="CM335" i="84"/>
  <c r="BJ335" i="84" s="1"/>
  <c r="CF335" i="84"/>
  <c r="BU335" i="84"/>
  <c r="BW335" i="84" s="1"/>
  <c r="BN335" i="84"/>
  <c r="BB335" i="84" s="1"/>
  <c r="BM335" i="84"/>
  <c r="AO335" i="84" s="1"/>
  <c r="BK335" i="84"/>
  <c r="BA335" i="84"/>
  <c r="AY335" i="84"/>
  <c r="AX335" i="84"/>
  <c r="AW335" i="84"/>
  <c r="AL335" i="84"/>
  <c r="AK335" i="84"/>
  <c r="AE335" i="84"/>
  <c r="AJ335" i="84"/>
  <c r="N335" i="84"/>
  <c r="M335" i="84"/>
  <c r="E335" i="84"/>
  <c r="A335" i="84"/>
  <c r="CQ334" i="84"/>
  <c r="CP334" i="84"/>
  <c r="CO334" i="84"/>
  <c r="CN334" i="84"/>
  <c r="CM334" i="84"/>
  <c r="I334" i="84" s="1"/>
  <c r="CF334" i="84"/>
  <c r="CJ334" i="84" s="1"/>
  <c r="CK334" i="84" s="1"/>
  <c r="BW334" i="84"/>
  <c r="BU334" i="84"/>
  <c r="BM334" i="84"/>
  <c r="BA334" i="84"/>
  <c r="AY334" i="84"/>
  <c r="AX334" i="84"/>
  <c r="AW334" i="84"/>
  <c r="AK334" i="84"/>
  <c r="AE334" i="84"/>
  <c r="AO334" i="84" s="1"/>
  <c r="BN334" i="84"/>
  <c r="BB334" i="84" s="1"/>
  <c r="N334" i="84"/>
  <c r="AL334" i="84" s="1"/>
  <c r="M334" i="84"/>
  <c r="E334" i="84"/>
  <c r="A334" i="84"/>
  <c r="CQ333" i="84"/>
  <c r="CP333" i="84"/>
  <c r="CO333" i="84"/>
  <c r="CN333" i="84"/>
  <c r="CM333" i="84"/>
  <c r="CJ333" i="84"/>
  <c r="CK333" i="84" s="1"/>
  <c r="BU333" i="84"/>
  <c r="BW333" i="84" s="1"/>
  <c r="BM333" i="84"/>
  <c r="BA333" i="84"/>
  <c r="AY333" i="84"/>
  <c r="AX333" i="84"/>
  <c r="AW333" i="84"/>
  <c r="AK333" i="84"/>
  <c r="AE333" i="84"/>
  <c r="BN333" i="84"/>
  <c r="BB333" i="84" s="1"/>
  <c r="N333" i="84"/>
  <c r="AL333" i="84" s="1"/>
  <c r="M333" i="84"/>
  <c r="E333" i="84"/>
  <c r="A333" i="84"/>
  <c r="CQ332" i="84"/>
  <c r="CP332" i="84"/>
  <c r="CO332" i="84"/>
  <c r="CM332" i="84"/>
  <c r="CF332" i="84"/>
  <c r="CN332" i="84" s="1"/>
  <c r="CR332" i="84" s="1"/>
  <c r="J332" i="84" s="1"/>
  <c r="BU332" i="84"/>
  <c r="BW332" i="84" s="1"/>
  <c r="BN332" i="84"/>
  <c r="BB332" i="84" s="1"/>
  <c r="BM332" i="84"/>
  <c r="AO332" i="84" s="1"/>
  <c r="BA332" i="84"/>
  <c r="AY332" i="84"/>
  <c r="AX332" i="84"/>
  <c r="AW332" i="84"/>
  <c r="AK332" i="84"/>
  <c r="AE332" i="84"/>
  <c r="N332" i="84"/>
  <c r="AL332" i="84" s="1"/>
  <c r="M332" i="84"/>
  <c r="E332" i="84"/>
  <c r="A332" i="84"/>
  <c r="CQ331" i="84"/>
  <c r="CP331" i="84"/>
  <c r="CO331" i="84"/>
  <c r="CN331" i="84"/>
  <c r="CM331" i="84"/>
  <c r="CK331" i="84"/>
  <c r="CJ331" i="84"/>
  <c r="BU331" i="84"/>
  <c r="BW331" i="84" s="1"/>
  <c r="BM331" i="84"/>
  <c r="BJ331" i="84"/>
  <c r="AI331" i="84" s="1"/>
  <c r="BA331" i="84"/>
  <c r="AY331" i="84"/>
  <c r="AX331" i="84"/>
  <c r="AW331" i="84"/>
  <c r="AZ331" i="84" s="1"/>
  <c r="AO331" i="84"/>
  <c r="AK331" i="84"/>
  <c r="AE331" i="84"/>
  <c r="BN331" i="84"/>
  <c r="BB331" i="84" s="1"/>
  <c r="N331" i="84"/>
  <c r="AL331" i="84" s="1"/>
  <c r="M331" i="84"/>
  <c r="I331" i="84"/>
  <c r="E331" i="84"/>
  <c r="A331" i="84"/>
  <c r="CQ330" i="84"/>
  <c r="CP330" i="84"/>
  <c r="CO330" i="84"/>
  <c r="CM330" i="84"/>
  <c r="CF330" i="84"/>
  <c r="CN330" i="84" s="1"/>
  <c r="BU330" i="84"/>
  <c r="BW330" i="84" s="1"/>
  <c r="BM330" i="84"/>
  <c r="AO330" i="84" s="1"/>
  <c r="BA330" i="84"/>
  <c r="AY330" i="84"/>
  <c r="AX330" i="84"/>
  <c r="AW330" i="84"/>
  <c r="AK330" i="84"/>
  <c r="AE330" i="84"/>
  <c r="N330" i="84"/>
  <c r="AL330" i="84" s="1"/>
  <c r="M330" i="84"/>
  <c r="E330" i="84"/>
  <c r="A330" i="84"/>
  <c r="CQ329" i="84"/>
  <c r="CP329" i="84"/>
  <c r="CO329" i="84"/>
  <c r="CM329" i="84"/>
  <c r="CF329" i="84"/>
  <c r="CN329" i="84" s="1"/>
  <c r="BU329" i="84"/>
  <c r="BW329" i="84" s="1"/>
  <c r="BN329" i="84"/>
  <c r="BB329" i="84" s="1"/>
  <c r="BM329" i="84"/>
  <c r="BA329" i="84"/>
  <c r="AY329" i="84"/>
  <c r="AX329" i="84"/>
  <c r="AW329" i="84"/>
  <c r="AZ329" i="84" s="1"/>
  <c r="AK329" i="84"/>
  <c r="AE329" i="84"/>
  <c r="N329" i="84"/>
  <c r="AL329" i="84" s="1"/>
  <c r="M329" i="84"/>
  <c r="I329" i="84"/>
  <c r="E329" i="84"/>
  <c r="A329" i="84"/>
  <c r="CQ328" i="84"/>
  <c r="CP328" i="84"/>
  <c r="CO328" i="84"/>
  <c r="CM328" i="84"/>
  <c r="BJ328" i="84" s="1"/>
  <c r="CF328" i="84"/>
  <c r="CN328" i="84" s="1"/>
  <c r="CR328" i="84" s="1"/>
  <c r="BU328" i="84"/>
  <c r="BW328" i="84" s="1"/>
  <c r="BM328" i="84"/>
  <c r="AO328" i="84" s="1"/>
  <c r="AX328" i="84"/>
  <c r="AZ328" i="84" s="1"/>
  <c r="AK328" i="84"/>
  <c r="AE328" i="84"/>
  <c r="N328" i="84"/>
  <c r="AL328" i="84" s="1"/>
  <c r="M328" i="84"/>
  <c r="I328" i="84"/>
  <c r="E328" i="84"/>
  <c r="A328" i="84"/>
  <c r="CQ327" i="84"/>
  <c r="CP327" i="84"/>
  <c r="CO327" i="84"/>
  <c r="CM327" i="84"/>
  <c r="I327" i="84" s="1"/>
  <c r="CF327" i="84"/>
  <c r="CJ327" i="84" s="1"/>
  <c r="CK327" i="84" s="1"/>
  <c r="BU327" i="84"/>
  <c r="BW327" i="84" s="1"/>
  <c r="BM327" i="84"/>
  <c r="AO327" i="84" s="1"/>
  <c r="BA327" i="84"/>
  <c r="AY327" i="84"/>
  <c r="AX327" i="84"/>
  <c r="AW327" i="84"/>
  <c r="AK327" i="84"/>
  <c r="AE327" i="84"/>
  <c r="N327" i="84"/>
  <c r="AL327" i="84" s="1"/>
  <c r="M327" i="84"/>
  <c r="E327" i="84"/>
  <c r="A327" i="84"/>
  <c r="CQ326" i="84"/>
  <c r="CP326" i="84"/>
  <c r="CO326" i="84"/>
  <c r="CM326" i="84"/>
  <c r="CF326" i="84"/>
  <c r="BU326" i="84"/>
  <c r="BW326" i="84" s="1"/>
  <c r="BM326" i="84"/>
  <c r="BA326" i="84"/>
  <c r="AY326" i="84"/>
  <c r="AX326" i="84"/>
  <c r="AW326" i="84"/>
  <c r="AZ326" i="84" s="1"/>
  <c r="AK326" i="84"/>
  <c r="AE326" i="84"/>
  <c r="N326" i="84"/>
  <c r="AL326" i="84" s="1"/>
  <c r="M326" i="84"/>
  <c r="E326" i="84"/>
  <c r="A326" i="84"/>
  <c r="CR325" i="84"/>
  <c r="J325" i="84" s="1"/>
  <c r="CM325" i="84"/>
  <c r="CK325" i="84"/>
  <c r="CJ325" i="84"/>
  <c r="BU325" i="84"/>
  <c r="BW325" i="84" s="1"/>
  <c r="BM325" i="84"/>
  <c r="BK325" i="84"/>
  <c r="BJ325" i="84"/>
  <c r="BA325" i="84"/>
  <c r="AY325" i="84"/>
  <c r="AX325" i="84"/>
  <c r="AW325" i="84"/>
  <c r="AZ325" i="84" s="1"/>
  <c r="AK325" i="84"/>
  <c r="AE325" i="84"/>
  <c r="N325" i="84"/>
  <c r="AL325" i="84" s="1"/>
  <c r="M325" i="84"/>
  <c r="E325" i="84"/>
  <c r="A325" i="84"/>
  <c r="CR324" i="84"/>
  <c r="J324" i="84" s="1"/>
  <c r="CM324" i="84"/>
  <c r="CJ324" i="84"/>
  <c r="CK324" i="84" s="1"/>
  <c r="BU324" i="84"/>
  <c r="BW324" i="84" s="1"/>
  <c r="BN324" i="84"/>
  <c r="BM324" i="84"/>
  <c r="AO324" i="84" s="1"/>
  <c r="BA324" i="84"/>
  <c r="AZ324" i="84"/>
  <c r="AY324" i="84"/>
  <c r="AX324" i="84"/>
  <c r="AW324" i="84"/>
  <c r="AK324" i="84"/>
  <c r="AE324" i="84"/>
  <c r="N324" i="84"/>
  <c r="AL324" i="84" s="1"/>
  <c r="M324" i="84"/>
  <c r="E324" i="84"/>
  <c r="A324" i="84"/>
  <c r="CR323" i="84"/>
  <c r="CM323" i="84"/>
  <c r="BJ323" i="84" s="1"/>
  <c r="BK323" i="84" s="1"/>
  <c r="CJ323" i="84"/>
  <c r="CK323" i="84" s="1"/>
  <c r="BU323" i="84"/>
  <c r="BW323" i="84" s="1"/>
  <c r="BN323" i="84"/>
  <c r="BM323" i="84"/>
  <c r="BA323" i="84"/>
  <c r="AY323" i="84"/>
  <c r="AX323" i="84"/>
  <c r="AW323" i="84"/>
  <c r="AL323" i="84"/>
  <c r="AK323" i="84"/>
  <c r="AE323" i="84"/>
  <c r="N323" i="84"/>
  <c r="M323" i="84"/>
  <c r="J323" i="84"/>
  <c r="I323" i="84"/>
  <c r="E323" i="84"/>
  <c r="A323" i="84"/>
  <c r="CR322" i="84"/>
  <c r="J322" i="84" s="1"/>
  <c r="CM322" i="84"/>
  <c r="BJ322" i="84" s="1"/>
  <c r="CJ322" i="84"/>
  <c r="CK322" i="84" s="1"/>
  <c r="BU322" i="84"/>
  <c r="BW322" i="84" s="1"/>
  <c r="BN322" i="84"/>
  <c r="BM322" i="84"/>
  <c r="AO322" i="84" s="1"/>
  <c r="BB322" i="84"/>
  <c r="BA322" i="84"/>
  <c r="AZ322" i="84"/>
  <c r="AY322" i="84"/>
  <c r="AX322" i="84"/>
  <c r="AW322" i="84"/>
  <c r="AK322" i="84"/>
  <c r="AE322" i="84"/>
  <c r="N322" i="84"/>
  <c r="AL322" i="84" s="1"/>
  <c r="M322" i="84"/>
  <c r="I322" i="84"/>
  <c r="AI322" i="84" s="1"/>
  <c r="E322" i="84"/>
  <c r="A322" i="84"/>
  <c r="CR321" i="84"/>
  <c r="J321" i="84" s="1"/>
  <c r="CM321" i="84"/>
  <c r="CJ321" i="84"/>
  <c r="CK321" i="84" s="1"/>
  <c r="BU321" i="84"/>
  <c r="BW321" i="84" s="1"/>
  <c r="BM321" i="84"/>
  <c r="AO321" i="84" s="1"/>
  <c r="BA321" i="84"/>
  <c r="AY321" i="84"/>
  <c r="AX321" i="84"/>
  <c r="AW321" i="84"/>
  <c r="AZ321" i="84" s="1"/>
  <c r="AK321" i="84"/>
  <c r="AE321" i="84"/>
  <c r="N321" i="84"/>
  <c r="AL321" i="84" s="1"/>
  <c r="M321" i="84"/>
  <c r="E321" i="84"/>
  <c r="A321" i="84"/>
  <c r="CR320" i="84"/>
  <c r="J320" i="84" s="1"/>
  <c r="CM320" i="84"/>
  <c r="I320" i="84" s="1"/>
  <c r="CK320" i="84"/>
  <c r="CJ320" i="84"/>
  <c r="BU320" i="84"/>
  <c r="BW320" i="84" s="1"/>
  <c r="BN320" i="84"/>
  <c r="BB320" i="84" s="1"/>
  <c r="BM320" i="84"/>
  <c r="BA320" i="84"/>
  <c r="AY320" i="84"/>
  <c r="AX320" i="84"/>
  <c r="AW320" i="84"/>
  <c r="AK320" i="84"/>
  <c r="AE320" i="84"/>
  <c r="N320" i="84"/>
  <c r="AL320" i="84" s="1"/>
  <c r="M320" i="84"/>
  <c r="E320" i="84"/>
  <c r="A320" i="84"/>
  <c r="CR319" i="84"/>
  <c r="J319" i="84" s="1"/>
  <c r="CM319" i="84"/>
  <c r="CS319" i="84" s="1"/>
  <c r="CJ319" i="84"/>
  <c r="CK319" i="84" s="1"/>
  <c r="BW319" i="84"/>
  <c r="BU319" i="84"/>
  <c r="BN319" i="84"/>
  <c r="BB319" i="84" s="1"/>
  <c r="BM319" i="84"/>
  <c r="BJ319" i="84"/>
  <c r="BA319" i="84"/>
  <c r="AY319" i="84"/>
  <c r="AX319" i="84"/>
  <c r="AW319" i="84"/>
  <c r="AK319" i="84"/>
  <c r="AE319" i="84"/>
  <c r="N319" i="84"/>
  <c r="AL319" i="84" s="1"/>
  <c r="M319" i="84"/>
  <c r="I319" i="84"/>
  <c r="K319" i="84" s="1"/>
  <c r="L319" i="84" s="1"/>
  <c r="E319" i="84"/>
  <c r="A319" i="84"/>
  <c r="CR318" i="84"/>
  <c r="J318" i="84" s="1"/>
  <c r="CM318" i="84"/>
  <c r="BJ318" i="84" s="1"/>
  <c r="AI318" i="84" s="1"/>
  <c r="CJ318" i="84"/>
  <c r="CK318" i="84" s="1"/>
  <c r="BU318" i="84"/>
  <c r="BW318" i="84" s="1"/>
  <c r="BN318" i="84"/>
  <c r="BM318" i="84"/>
  <c r="BB318" i="84"/>
  <c r="BA318" i="84"/>
  <c r="AY318" i="84"/>
  <c r="AX318" i="84"/>
  <c r="AW318" i="84"/>
  <c r="AZ318" i="84" s="1"/>
  <c r="AK318" i="84"/>
  <c r="AE318" i="84"/>
  <c r="N318" i="84"/>
  <c r="AL318" i="84" s="1"/>
  <c r="M318" i="84"/>
  <c r="I318" i="84"/>
  <c r="E318" i="84"/>
  <c r="A318" i="84"/>
  <c r="CR317" i="84"/>
  <c r="J317" i="84" s="1"/>
  <c r="CM317" i="84"/>
  <c r="CS317" i="84" s="1"/>
  <c r="CJ317" i="84"/>
  <c r="CK317" i="84" s="1"/>
  <c r="BU317" i="84"/>
  <c r="BW317" i="84" s="1"/>
  <c r="BM317" i="84"/>
  <c r="BJ317" i="84"/>
  <c r="BA317" i="84"/>
  <c r="AY317" i="84"/>
  <c r="AX317" i="84"/>
  <c r="AW317" i="84"/>
  <c r="AK317" i="84"/>
  <c r="AE317" i="84"/>
  <c r="BN317" i="84"/>
  <c r="BB317" i="84" s="1"/>
  <c r="N317" i="84"/>
  <c r="AL317" i="84" s="1"/>
  <c r="M317" i="84"/>
  <c r="E317" i="84"/>
  <c r="A317" i="84"/>
  <c r="CR316" i="84"/>
  <c r="CM316" i="84"/>
  <c r="BJ316" i="84" s="1"/>
  <c r="CJ316" i="84"/>
  <c r="CK316" i="84" s="1"/>
  <c r="BU316" i="84"/>
  <c r="BW316" i="84" s="1"/>
  <c r="BM316" i="84"/>
  <c r="AO316" i="84" s="1"/>
  <c r="BA316" i="84"/>
  <c r="AZ316" i="84"/>
  <c r="AY316" i="84"/>
  <c r="AX316" i="84"/>
  <c r="AW316" i="84"/>
  <c r="AK316" i="84"/>
  <c r="AE316" i="84"/>
  <c r="N316" i="84"/>
  <c r="AL316" i="84" s="1"/>
  <c r="M316" i="84"/>
  <c r="J316" i="84"/>
  <c r="E316" i="84"/>
  <c r="A316" i="84"/>
  <c r="CR315" i="84"/>
  <c r="CM315" i="84"/>
  <c r="BJ315" i="84" s="1"/>
  <c r="CJ315" i="84"/>
  <c r="CK315" i="84" s="1"/>
  <c r="BU315" i="84"/>
  <c r="BW315" i="84" s="1"/>
  <c r="BN315" i="84"/>
  <c r="BB315" i="84" s="1"/>
  <c r="BM315" i="84"/>
  <c r="BK315" i="84"/>
  <c r="BA315" i="84"/>
  <c r="AY315" i="84"/>
  <c r="AX315" i="84"/>
  <c r="AW315" i="84"/>
  <c r="AK315" i="84"/>
  <c r="AI315" i="84"/>
  <c r="AE315" i="84"/>
  <c r="AJ315" i="84"/>
  <c r="N315" i="84"/>
  <c r="AL315" i="84" s="1"/>
  <c r="M315" i="84"/>
  <c r="J315" i="84"/>
  <c r="I315" i="84"/>
  <c r="E315" i="84"/>
  <c r="A315" i="84"/>
  <c r="CR314" i="84"/>
  <c r="J314" i="84" s="1"/>
  <c r="CM314" i="84"/>
  <c r="CJ314" i="84"/>
  <c r="CK314" i="84" s="1"/>
  <c r="BU314" i="84"/>
  <c r="BW314" i="84" s="1"/>
  <c r="BM314" i="84"/>
  <c r="BA314" i="84"/>
  <c r="AY314" i="84"/>
  <c r="AX314" i="84"/>
  <c r="AW314" i="84"/>
  <c r="AO314" i="84"/>
  <c r="AK314" i="84"/>
  <c r="AE314" i="84"/>
  <c r="N314" i="84"/>
  <c r="AL314" i="84" s="1"/>
  <c r="M314" i="84"/>
  <c r="E314" i="84"/>
  <c r="A314" i="84"/>
  <c r="CQ313" i="84"/>
  <c r="CP313" i="84"/>
  <c r="CO313" i="84"/>
  <c r="CN313" i="84"/>
  <c r="CM313" i="84"/>
  <c r="CJ313" i="84"/>
  <c r="CK313" i="84" s="1"/>
  <c r="BU313" i="84"/>
  <c r="BW313" i="84" s="1"/>
  <c r="BM313" i="84"/>
  <c r="BA313" i="84"/>
  <c r="AY313" i="84"/>
  <c r="AX313" i="84"/>
  <c r="AW313" i="84"/>
  <c r="AZ313" i="84" s="1"/>
  <c r="AL313" i="84"/>
  <c r="AK313" i="84"/>
  <c r="AE313" i="84"/>
  <c r="AO313" i="84" s="1"/>
  <c r="N313" i="84"/>
  <c r="M313" i="84"/>
  <c r="E313" i="84"/>
  <c r="A313" i="84"/>
  <c r="CR312" i="84"/>
  <c r="CM312" i="84"/>
  <c r="CJ312" i="84"/>
  <c r="CK312" i="84" s="1"/>
  <c r="BU312" i="84"/>
  <c r="BW312" i="84" s="1"/>
  <c r="BN312" i="84"/>
  <c r="BM312" i="84"/>
  <c r="BA312" i="84"/>
  <c r="AY312" i="84"/>
  <c r="AX312" i="84"/>
  <c r="AW312" i="84"/>
  <c r="AK312" i="84"/>
  <c r="AE312" i="84"/>
  <c r="N312" i="84"/>
  <c r="AL312" i="84" s="1"/>
  <c r="M312" i="84"/>
  <c r="E312" i="84"/>
  <c r="A312" i="84"/>
  <c r="CR311" i="84"/>
  <c r="CM311" i="84"/>
  <c r="CK311" i="84"/>
  <c r="CJ311" i="84"/>
  <c r="BU311" i="84"/>
  <c r="BW311" i="84" s="1"/>
  <c r="BM311" i="84"/>
  <c r="BA311" i="84"/>
  <c r="AY311" i="84"/>
  <c r="AX311" i="84"/>
  <c r="AW311" i="84"/>
  <c r="AO311" i="84"/>
  <c r="AK311" i="84"/>
  <c r="AE311" i="84"/>
  <c r="N311" i="84"/>
  <c r="AL311" i="84" s="1"/>
  <c r="M311" i="84"/>
  <c r="E311" i="84"/>
  <c r="A311" i="84"/>
  <c r="CR310" i="84"/>
  <c r="CM310" i="84"/>
  <c r="CJ310" i="84"/>
  <c r="CK310" i="84" s="1"/>
  <c r="BU310" i="84"/>
  <c r="BW310" i="84" s="1"/>
  <c r="BN310" i="84"/>
  <c r="BB310" i="84" s="1"/>
  <c r="BM310" i="84"/>
  <c r="BA310" i="84"/>
  <c r="AY310" i="84"/>
  <c r="AX310" i="84"/>
  <c r="AW310" i="84"/>
  <c r="AK310" i="84"/>
  <c r="AE310" i="84"/>
  <c r="N310" i="84"/>
  <c r="AL310" i="84" s="1"/>
  <c r="M310" i="84"/>
  <c r="J310" i="84"/>
  <c r="I310" i="84"/>
  <c r="E310" i="84"/>
  <c r="A310" i="84"/>
  <c r="CR309" i="84"/>
  <c r="J309" i="84" s="1"/>
  <c r="CM309" i="84"/>
  <c r="CJ309" i="84"/>
  <c r="CK309" i="84" s="1"/>
  <c r="BW309" i="84"/>
  <c r="BU309" i="84"/>
  <c r="BN309" i="84"/>
  <c r="BM309" i="84"/>
  <c r="BA309" i="84"/>
  <c r="AY309" i="84"/>
  <c r="AX309" i="84"/>
  <c r="AW309" i="84"/>
  <c r="AZ309" i="84" s="1"/>
  <c r="AK309" i="84"/>
  <c r="AE309" i="84"/>
  <c r="N309" i="84"/>
  <c r="AL309" i="84" s="1"/>
  <c r="M309" i="84"/>
  <c r="E309" i="84"/>
  <c r="A309" i="84"/>
  <c r="CQ308" i="84"/>
  <c r="CP308" i="84"/>
  <c r="CO308" i="84"/>
  <c r="CN308" i="84"/>
  <c r="CM308" i="84"/>
  <c r="I308" i="84" s="1"/>
  <c r="CK308" i="84"/>
  <c r="CJ308" i="84"/>
  <c r="BU308" i="84"/>
  <c r="BW308" i="84" s="1"/>
  <c r="BM308" i="84"/>
  <c r="AO308" i="84" s="1"/>
  <c r="BJ308" i="84"/>
  <c r="AJ308" i="84" s="1"/>
  <c r="BA308" i="84"/>
  <c r="AY308" i="84"/>
  <c r="AX308" i="84"/>
  <c r="AW308" i="84"/>
  <c r="AK308" i="84"/>
  <c r="AE308" i="84"/>
  <c r="N308" i="84"/>
  <c r="AL308" i="84" s="1"/>
  <c r="M308" i="84"/>
  <c r="E308" i="84"/>
  <c r="A308" i="84"/>
  <c r="CQ307" i="84"/>
  <c r="CP307" i="84"/>
  <c r="CO307" i="84"/>
  <c r="CM307" i="84"/>
  <c r="BJ307" i="84" s="1"/>
  <c r="CJ307" i="84"/>
  <c r="CK307" i="84" s="1"/>
  <c r="CF307" i="84"/>
  <c r="CN307" i="84" s="1"/>
  <c r="BU307" i="84"/>
  <c r="BW307" i="84" s="1"/>
  <c r="BM307" i="84"/>
  <c r="BA307" i="84"/>
  <c r="AY307" i="84"/>
  <c r="AX307" i="84"/>
  <c r="AW307" i="84"/>
  <c r="AO307" i="84"/>
  <c r="AL307" i="84"/>
  <c r="AK307" i="84"/>
  <c r="AE307" i="84"/>
  <c r="N307" i="84"/>
  <c r="M307" i="84"/>
  <c r="E307" i="84"/>
  <c r="A307" i="84"/>
  <c r="CQ306" i="84"/>
  <c r="CP306" i="84"/>
  <c r="CO306" i="84"/>
  <c r="CM306" i="84"/>
  <c r="CF306" i="84"/>
  <c r="CN306" i="84" s="1"/>
  <c r="CR306" i="84" s="1"/>
  <c r="BU306" i="84"/>
  <c r="BW306" i="84" s="1"/>
  <c r="BM306" i="84"/>
  <c r="AO306" i="84" s="1"/>
  <c r="BJ306" i="84"/>
  <c r="AJ306" i="84" s="1"/>
  <c r="BA306" i="84"/>
  <c r="AZ306" i="84"/>
  <c r="AY306" i="84"/>
  <c r="AX306" i="84"/>
  <c r="AW306" i="84"/>
  <c r="AK306" i="84"/>
  <c r="AE306" i="84"/>
  <c r="N306" i="84"/>
  <c r="AL306" i="84" s="1"/>
  <c r="M306" i="84"/>
  <c r="J306" i="84"/>
  <c r="K306" i="84" s="1"/>
  <c r="L306" i="84" s="1"/>
  <c r="AM306" i="84" s="1"/>
  <c r="I306" i="84"/>
  <c r="E306" i="84"/>
  <c r="A306" i="84"/>
  <c r="CQ305" i="84"/>
  <c r="CP305" i="84"/>
  <c r="CO305" i="84"/>
  <c r="CM305" i="84"/>
  <c r="CF305" i="84"/>
  <c r="BW305" i="84"/>
  <c r="BU305" i="84"/>
  <c r="BM305" i="84"/>
  <c r="BA305" i="84"/>
  <c r="AY305" i="84"/>
  <c r="AX305" i="84"/>
  <c r="AW305" i="84"/>
  <c r="AZ305" i="84" s="1"/>
  <c r="AK305" i="84"/>
  <c r="AE305" i="84"/>
  <c r="N305" i="84"/>
  <c r="AL305" i="84" s="1"/>
  <c r="M305" i="84"/>
  <c r="E305" i="84"/>
  <c r="A305" i="84"/>
  <c r="CQ304" i="84"/>
  <c r="CP304" i="84"/>
  <c r="CO304" i="84"/>
  <c r="CM304" i="84"/>
  <c r="CF304" i="84"/>
  <c r="BW304" i="84"/>
  <c r="BU304" i="84"/>
  <c r="BN304" i="84"/>
  <c r="BM304" i="84"/>
  <c r="BA304" i="84"/>
  <c r="AY304" i="84"/>
  <c r="AX304" i="84"/>
  <c r="AW304" i="84"/>
  <c r="AK304" i="84"/>
  <c r="AE304" i="84"/>
  <c r="N304" i="84"/>
  <c r="AL304" i="84" s="1"/>
  <c r="M304" i="84"/>
  <c r="E304" i="84"/>
  <c r="A304" i="84"/>
  <c r="CQ303" i="84"/>
  <c r="CP303" i="84"/>
  <c r="CO303" i="84"/>
  <c r="CM303" i="84"/>
  <c r="CF303" i="84"/>
  <c r="CN303" i="84" s="1"/>
  <c r="CR303" i="84" s="1"/>
  <c r="J303" i="84" s="1"/>
  <c r="BW303" i="84"/>
  <c r="BU303" i="84"/>
  <c r="BM303" i="84"/>
  <c r="BA303" i="84"/>
  <c r="AY303" i="84"/>
  <c r="AX303" i="84"/>
  <c r="AW303" i="84"/>
  <c r="AL303" i="84"/>
  <c r="AK303" i="84"/>
  <c r="AE303" i="84"/>
  <c r="BN303" i="84"/>
  <c r="BB303" i="84" s="1"/>
  <c r="N303" i="84"/>
  <c r="M303" i="84"/>
  <c r="E303" i="84"/>
  <c r="A303" i="84"/>
  <c r="CQ302" i="84"/>
  <c r="CP302" i="84"/>
  <c r="CO302" i="84"/>
  <c r="CM302" i="84"/>
  <c r="CF302" i="84"/>
  <c r="BU302" i="84"/>
  <c r="BW302" i="84" s="1"/>
  <c r="BN302" i="84"/>
  <c r="BB302" i="84" s="1"/>
  <c r="BM302" i="84"/>
  <c r="BJ302" i="84"/>
  <c r="BA302" i="84"/>
  <c r="AY302" i="84"/>
  <c r="AZ302" i="84" s="1"/>
  <c r="AX302" i="84"/>
  <c r="AW302" i="84"/>
  <c r="AK302" i="84"/>
  <c r="AI302" i="84"/>
  <c r="AE302" i="84"/>
  <c r="AO302" i="84" s="1"/>
  <c r="AD293" i="84"/>
  <c r="N302" i="84"/>
  <c r="AL302" i="84" s="1"/>
  <c r="M302" i="84"/>
  <c r="I302" i="84"/>
  <c r="E302" i="84"/>
  <c r="A302" i="84"/>
  <c r="CQ301" i="84"/>
  <c r="CP301" i="84"/>
  <c r="CO301" i="84"/>
  <c r="CM301" i="84"/>
  <c r="CJ301" i="84"/>
  <c r="CK301" i="84" s="1"/>
  <c r="CF301" i="84"/>
  <c r="CN301" i="84" s="1"/>
  <c r="CR301" i="84" s="1"/>
  <c r="CS301" i="84" s="1"/>
  <c r="BU301" i="84"/>
  <c r="BW301" i="84" s="1"/>
  <c r="BN301" i="84"/>
  <c r="BB301" i="84" s="1"/>
  <c r="BM301" i="84"/>
  <c r="AO301" i="84" s="1"/>
  <c r="BJ301" i="84"/>
  <c r="BA301" i="84"/>
  <c r="AY301" i="84"/>
  <c r="AX301" i="84"/>
  <c r="AW301" i="84"/>
  <c r="AK301" i="84"/>
  <c r="AE301" i="84"/>
  <c r="N301" i="84"/>
  <c r="AL301" i="84" s="1"/>
  <c r="M301" i="84"/>
  <c r="J301" i="84"/>
  <c r="I301" i="84"/>
  <c r="E301" i="84"/>
  <c r="A301" i="84"/>
  <c r="CQ300" i="84"/>
  <c r="CR300" i="84" s="1"/>
  <c r="CP300" i="84"/>
  <c r="CO300" i="84"/>
  <c r="CN300" i="84"/>
  <c r="CM300" i="84"/>
  <c r="CK300" i="84"/>
  <c r="CJ300" i="84"/>
  <c r="BU300" i="84"/>
  <c r="BW300" i="84" s="1"/>
  <c r="BN300" i="84"/>
  <c r="BB300" i="84" s="1"/>
  <c r="BM300" i="84"/>
  <c r="AO300" i="84" s="1"/>
  <c r="BK300" i="84"/>
  <c r="AH300" i="84" s="1"/>
  <c r="BJ300" i="84"/>
  <c r="BA300" i="84"/>
  <c r="AY300" i="84"/>
  <c r="AX300" i="84"/>
  <c r="AW300" i="84"/>
  <c r="AK300" i="84"/>
  <c r="AE300" i="84"/>
  <c r="N300" i="84"/>
  <c r="AL300" i="84" s="1"/>
  <c r="M300" i="84"/>
  <c r="I300" i="84"/>
  <c r="E300" i="84"/>
  <c r="A300" i="84"/>
  <c r="CQ299" i="84"/>
  <c r="CP299" i="84"/>
  <c r="CO299" i="84"/>
  <c r="CR299" i="84" s="1"/>
  <c r="J299" i="84" s="1"/>
  <c r="CM299" i="84"/>
  <c r="CF299" i="84"/>
  <c r="CN299" i="84" s="1"/>
  <c r="BW299" i="84"/>
  <c r="BU299" i="84"/>
  <c r="BN299" i="84"/>
  <c r="BM299" i="84"/>
  <c r="BA299" i="84"/>
  <c r="AY299" i="84"/>
  <c r="AX299" i="84"/>
  <c r="AW299" i="84"/>
  <c r="AK299" i="84"/>
  <c r="AE299" i="84"/>
  <c r="N299" i="84"/>
  <c r="AL299" i="84" s="1"/>
  <c r="M299" i="84"/>
  <c r="E299" i="84"/>
  <c r="A299" i="84"/>
  <c r="CQ298" i="84"/>
  <c r="CP298" i="84"/>
  <c r="CO298" i="84"/>
  <c r="CN298" i="84"/>
  <c r="CR298" i="84" s="1"/>
  <c r="CM298" i="84"/>
  <c r="BJ298" i="84" s="1"/>
  <c r="CJ298" i="84"/>
  <c r="CK298" i="84" s="1"/>
  <c r="BU298" i="84"/>
  <c r="BW298" i="84" s="1"/>
  <c r="BM298" i="84"/>
  <c r="AO298" i="84" s="1"/>
  <c r="BA298" i="84"/>
  <c r="AY298" i="84"/>
  <c r="AX298" i="84"/>
  <c r="AW298" i="84"/>
  <c r="AZ298" i="84" s="1"/>
  <c r="AK298" i="84"/>
  <c r="AE298" i="84"/>
  <c r="BN298" i="84"/>
  <c r="N298" i="84"/>
  <c r="AL298" i="84" s="1"/>
  <c r="M298" i="84"/>
  <c r="I298" i="84"/>
  <c r="E298" i="84"/>
  <c r="A298" i="84"/>
  <c r="CQ297" i="84"/>
  <c r="CP297" i="84"/>
  <c r="CO297" i="84"/>
  <c r="CN297" i="84"/>
  <c r="CM297" i="84"/>
  <c r="CK297" i="84"/>
  <c r="CJ297" i="84"/>
  <c r="BU297" i="84"/>
  <c r="BW297" i="84" s="1"/>
  <c r="BM297" i="84"/>
  <c r="BA297" i="84"/>
  <c r="AY297" i="84"/>
  <c r="AX297" i="84"/>
  <c r="AW297" i="84"/>
  <c r="AL297" i="84"/>
  <c r="AK297" i="84"/>
  <c r="AE297" i="84"/>
  <c r="N297" i="84"/>
  <c r="M297" i="84"/>
  <c r="E297" i="84"/>
  <c r="A297" i="84"/>
  <c r="CQ296" i="84"/>
  <c r="CP296" i="84"/>
  <c r="CO296" i="84"/>
  <c r="CN296" i="84"/>
  <c r="CM296" i="84"/>
  <c r="I296" i="84" s="1"/>
  <c r="CJ296" i="84"/>
  <c r="CK296" i="84" s="1"/>
  <c r="BU296" i="84"/>
  <c r="BW296" i="84" s="1"/>
  <c r="BM296" i="84"/>
  <c r="BA296" i="84"/>
  <c r="AZ296" i="84"/>
  <c r="AY296" i="84"/>
  <c r="AX296" i="84"/>
  <c r="AW296" i="84"/>
  <c r="AK296" i="84"/>
  <c r="AE296" i="84"/>
  <c r="AO296" i="84" s="1"/>
  <c r="N296" i="84"/>
  <c r="AL296" i="84" s="1"/>
  <c r="M296" i="84"/>
  <c r="E296" i="84"/>
  <c r="A296" i="84"/>
  <c r="CQ295" i="84"/>
  <c r="CP295" i="84"/>
  <c r="CO295" i="84"/>
  <c r="CN295" i="84"/>
  <c r="CM295" i="84"/>
  <c r="CJ295" i="84"/>
  <c r="CK295" i="84" s="1"/>
  <c r="BW295" i="84"/>
  <c r="BU295" i="84"/>
  <c r="BN295" i="84"/>
  <c r="BM295" i="84"/>
  <c r="BA295" i="84"/>
  <c r="AY295" i="84"/>
  <c r="AZ295" i="84" s="1"/>
  <c r="AX295" i="84"/>
  <c r="AW295" i="84"/>
  <c r="AK295" i="84"/>
  <c r="AE295" i="84"/>
  <c r="N295" i="84"/>
  <c r="M295" i="84"/>
  <c r="E295" i="84"/>
  <c r="A295" i="84"/>
  <c r="CQ294" i="84"/>
  <c r="CP294" i="84"/>
  <c r="CO294" i="84"/>
  <c r="CM294" i="84"/>
  <c r="I294" i="84" s="1"/>
  <c r="CF294" i="84"/>
  <c r="BU294" i="84"/>
  <c r="BM294" i="84"/>
  <c r="BA294" i="84"/>
  <c r="AY294" i="84"/>
  <c r="AX294" i="84"/>
  <c r="AW294" i="84"/>
  <c r="AZ294" i="84" s="1"/>
  <c r="AL294" i="84"/>
  <c r="AK294" i="84"/>
  <c r="AE294" i="84"/>
  <c r="AO294" i="84" s="1"/>
  <c r="BN294" i="84"/>
  <c r="N294" i="84"/>
  <c r="M294" i="84"/>
  <c r="E294" i="84"/>
  <c r="A294" i="84"/>
  <c r="CV293" i="84"/>
  <c r="CU293" i="84"/>
  <c r="CT293" i="84"/>
  <c r="CL293" i="84"/>
  <c r="CI293" i="84"/>
  <c r="CH293" i="84"/>
  <c r="CG293" i="84"/>
  <c r="CE293" i="84"/>
  <c r="CD293" i="84"/>
  <c r="CD287" i="84" s="1"/>
  <c r="CC293" i="84"/>
  <c r="CB293" i="84"/>
  <c r="CA293" i="84"/>
  <c r="BZ293" i="84"/>
  <c r="BY293" i="84"/>
  <c r="BV293" i="84"/>
  <c r="BT293" i="84"/>
  <c r="BR293" i="84"/>
  <c r="BQ293" i="84"/>
  <c r="BP293" i="84"/>
  <c r="BP287" i="84" s="1"/>
  <c r="BO293" i="84"/>
  <c r="BL293" i="84"/>
  <c r="BL287" i="84" s="1"/>
  <c r="BI293" i="84"/>
  <c r="BC293" i="84"/>
  <c r="AU293" i="84"/>
  <c r="AT293" i="84"/>
  <c r="AS293" i="84"/>
  <c r="AR293" i="84"/>
  <c r="AC293" i="84"/>
  <c r="AB293" i="84"/>
  <c r="AA293" i="84"/>
  <c r="Z293" i="84"/>
  <c r="Y293" i="84"/>
  <c r="X293" i="84"/>
  <c r="W293" i="84"/>
  <c r="W287" i="84" s="1"/>
  <c r="V293" i="84"/>
  <c r="U293" i="84"/>
  <c r="T293" i="84"/>
  <c r="S293" i="84"/>
  <c r="R293" i="84"/>
  <c r="Q293" i="84"/>
  <c r="O293" i="84"/>
  <c r="H293" i="84"/>
  <c r="G293" i="84"/>
  <c r="CQ292" i="84"/>
  <c r="CP292" i="84"/>
  <c r="CO292" i="84"/>
  <c r="CM292" i="84"/>
  <c r="BJ292" i="84" s="1"/>
  <c r="CF292" i="84"/>
  <c r="BW292" i="84"/>
  <c r="BU292" i="84"/>
  <c r="BM292" i="84"/>
  <c r="BA292" i="84"/>
  <c r="AY292" i="84"/>
  <c r="AX292" i="84"/>
  <c r="AW292" i="84"/>
  <c r="AZ292" i="84" s="1"/>
  <c r="AL292" i="84"/>
  <c r="AK292" i="84"/>
  <c r="AE292" i="84"/>
  <c r="AD288" i="84"/>
  <c r="N292" i="84"/>
  <c r="M292" i="84"/>
  <c r="E292" i="84"/>
  <c r="A292" i="84"/>
  <c r="CQ291" i="84"/>
  <c r="CM291" i="84"/>
  <c r="BJ291" i="84" s="1"/>
  <c r="CJ291" i="84"/>
  <c r="CK291" i="84" s="1"/>
  <c r="BU291" i="84"/>
  <c r="BW291" i="84" s="1"/>
  <c r="BN291" i="84"/>
  <c r="BB291" i="84" s="1"/>
  <c r="BE291" i="84" s="1"/>
  <c r="BM291" i="84"/>
  <c r="AZ291" i="84"/>
  <c r="AY291" i="84"/>
  <c r="AX291" i="84"/>
  <c r="AW291" i="84"/>
  <c r="AK291" i="84"/>
  <c r="AJ291" i="84"/>
  <c r="AF291" i="84"/>
  <c r="AE291" i="84"/>
  <c r="N291" i="84"/>
  <c r="M291" i="84"/>
  <c r="I291" i="84"/>
  <c r="AI291" i="84" s="1"/>
  <c r="E291" i="84"/>
  <c r="A291" i="84"/>
  <c r="CQ290" i="84"/>
  <c r="CP290" i="84"/>
  <c r="CR290" i="84" s="1"/>
  <c r="J290" i="84" s="1"/>
  <c r="K290" i="84" s="1"/>
  <c r="L290" i="84" s="1"/>
  <c r="CO290" i="84"/>
  <c r="CN290" i="84"/>
  <c r="CM290" i="84"/>
  <c r="CJ290" i="84"/>
  <c r="CK290" i="84" s="1"/>
  <c r="BU290" i="84"/>
  <c r="BW290" i="84" s="1"/>
  <c r="BN290" i="84"/>
  <c r="BB290" i="84" s="1"/>
  <c r="BM290" i="84"/>
  <c r="BK290" i="84"/>
  <c r="BJ290" i="84"/>
  <c r="AI290" i="84" s="1"/>
  <c r="BA290" i="84"/>
  <c r="AY290" i="84"/>
  <c r="AX290" i="84"/>
  <c r="AX288" i="84" s="1"/>
  <c r="AW290" i="84"/>
  <c r="AO290" i="84"/>
  <c r="AN290" i="84"/>
  <c r="AK290" i="84"/>
  <c r="AE290" i="84"/>
  <c r="AG290" i="84"/>
  <c r="N290" i="84"/>
  <c r="AL290" i="84" s="1"/>
  <c r="M290" i="84"/>
  <c r="I290" i="84"/>
  <c r="E290" i="84"/>
  <c r="A290" i="84"/>
  <c r="CQ289" i="84"/>
  <c r="CP289" i="84"/>
  <c r="CO289" i="84"/>
  <c r="CN289" i="84"/>
  <c r="CM289" i="84"/>
  <c r="BJ289" i="84" s="1"/>
  <c r="CJ289" i="84"/>
  <c r="CK289" i="84" s="1"/>
  <c r="BU289" i="84"/>
  <c r="BM289" i="84"/>
  <c r="BK289" i="84"/>
  <c r="BA289" i="84"/>
  <c r="AY289" i="84"/>
  <c r="AX289" i="84"/>
  <c r="AW289" i="84"/>
  <c r="AK289" i="84"/>
  <c r="AE289" i="84"/>
  <c r="N289" i="84"/>
  <c r="AL289" i="84" s="1"/>
  <c r="M289" i="84"/>
  <c r="I289" i="84"/>
  <c r="AI289" i="84" s="1"/>
  <c r="E289" i="84"/>
  <c r="A289" i="84"/>
  <c r="CV288" i="84"/>
  <c r="CU288" i="84"/>
  <c r="CT288" i="84"/>
  <c r="CL288" i="84"/>
  <c r="CL287" i="84" s="1"/>
  <c r="CI288" i="84"/>
  <c r="CH288" i="84"/>
  <c r="CG288" i="84"/>
  <c r="CE288" i="84"/>
  <c r="CD288" i="84"/>
  <c r="CC288" i="84"/>
  <c r="CB288" i="84"/>
  <c r="CA288" i="84"/>
  <c r="BZ288" i="84"/>
  <c r="BY288" i="84"/>
  <c r="BV288" i="84"/>
  <c r="BV287" i="84" s="1"/>
  <c r="BT288" i="84"/>
  <c r="BT287" i="84" s="1"/>
  <c r="BR288" i="84"/>
  <c r="BR287" i="84" s="1"/>
  <c r="BQ288" i="84"/>
  <c r="BQ287" i="84" s="1"/>
  <c r="BP288" i="84"/>
  <c r="BO288" i="84"/>
  <c r="BL288" i="84"/>
  <c r="BI288" i="84"/>
  <c r="BC288" i="84"/>
  <c r="BC287" i="84" s="1"/>
  <c r="AU288" i="84"/>
  <c r="AT288" i="84"/>
  <c r="AS288" i="84"/>
  <c r="AS287" i="84" s="1"/>
  <c r="AR288" i="84"/>
  <c r="AC288" i="84"/>
  <c r="AB288" i="84"/>
  <c r="AA288" i="84"/>
  <c r="AA287" i="84" s="1"/>
  <c r="AA274" i="84" s="1"/>
  <c r="Z288" i="84"/>
  <c r="Z287" i="84" s="1"/>
  <c r="Y288" i="84"/>
  <c r="X288" i="84"/>
  <c r="W288" i="84"/>
  <c r="V288" i="84"/>
  <c r="U288" i="84"/>
  <c r="T288" i="84"/>
  <c r="R288" i="84"/>
  <c r="Q288" i="84"/>
  <c r="P288" i="84"/>
  <c r="O288" i="84"/>
  <c r="O287" i="84" s="1"/>
  <c r="H288" i="84"/>
  <c r="H287" i="84" s="1"/>
  <c r="H274" i="84" s="1"/>
  <c r="G288" i="84"/>
  <c r="G287" i="84" s="1"/>
  <c r="CE287" i="84"/>
  <c r="CC287" i="84"/>
  <c r="CB287" i="84"/>
  <c r="CA287" i="84"/>
  <c r="BZ287" i="84"/>
  <c r="BY287" i="84"/>
  <c r="AU287" i="84"/>
  <c r="AU274" i="84" s="1"/>
  <c r="AR287" i="84"/>
  <c r="V287" i="84"/>
  <c r="U287" i="84"/>
  <c r="T287" i="84"/>
  <c r="CQ286" i="84"/>
  <c r="CP286" i="84"/>
  <c r="CO286" i="84"/>
  <c r="CN286" i="84"/>
  <c r="CM286" i="84"/>
  <c r="BJ286" i="84" s="1"/>
  <c r="CJ286" i="84"/>
  <c r="CK286" i="84" s="1"/>
  <c r="BU286" i="84"/>
  <c r="BW286" i="84" s="1"/>
  <c r="BN286" i="84"/>
  <c r="BB286" i="84" s="1"/>
  <c r="BM286" i="84"/>
  <c r="AO286" i="84" s="1"/>
  <c r="BA286" i="84"/>
  <c r="AZ286" i="84"/>
  <c r="AY286" i="84"/>
  <c r="AX286" i="84"/>
  <c r="AW286" i="84"/>
  <c r="AP281" i="84"/>
  <c r="AK286" i="84"/>
  <c r="AE286" i="84"/>
  <c r="N286" i="84"/>
  <c r="AL286" i="84" s="1"/>
  <c r="M286" i="84"/>
  <c r="I286" i="84"/>
  <c r="E286" i="84"/>
  <c r="A286" i="84"/>
  <c r="CR285" i="84"/>
  <c r="J285" i="84" s="1"/>
  <c r="CM285" i="84"/>
  <c r="CK285" i="84"/>
  <c r="CJ285" i="84"/>
  <c r="BU285" i="84"/>
  <c r="BM285" i="84"/>
  <c r="BA285" i="84"/>
  <c r="AY285" i="84"/>
  <c r="AX285" i="84"/>
  <c r="AW285" i="84"/>
  <c r="AZ285" i="84" s="1"/>
  <c r="AK285" i="84"/>
  <c r="AE285" i="84"/>
  <c r="AO285" i="84" s="1"/>
  <c r="N285" i="84"/>
  <c r="AL285" i="84" s="1"/>
  <c r="M285" i="84"/>
  <c r="E285" i="84"/>
  <c r="A285" i="84"/>
  <c r="CQ284" i="84"/>
  <c r="CR284" i="84" s="1"/>
  <c r="J284" i="84" s="1"/>
  <c r="CM284" i="84"/>
  <c r="CK284" i="84"/>
  <c r="CJ284" i="84"/>
  <c r="BU284" i="84"/>
  <c r="BW284" i="84" s="1"/>
  <c r="BM284" i="84"/>
  <c r="BA284" i="84"/>
  <c r="AY284" i="84"/>
  <c r="AX284" i="84"/>
  <c r="AW284" i="84"/>
  <c r="AZ284" i="84" s="1"/>
  <c r="AL284" i="84"/>
  <c r="AK284" i="84"/>
  <c r="AE284" i="84"/>
  <c r="N284" i="84"/>
  <c r="M284" i="84"/>
  <c r="E284" i="84"/>
  <c r="A284" i="84"/>
  <c r="CQ283" i="84"/>
  <c r="CP283" i="84"/>
  <c r="CP281" i="84" s="1"/>
  <c r="CO283" i="84"/>
  <c r="CN283" i="84"/>
  <c r="CM283" i="84"/>
  <c r="CJ283" i="84"/>
  <c r="CK283" i="84" s="1"/>
  <c r="BU283" i="84"/>
  <c r="BW283" i="84" s="1"/>
  <c r="BN283" i="84"/>
  <c r="BB283" i="84" s="1"/>
  <c r="BM283" i="84"/>
  <c r="BJ283" i="84"/>
  <c r="BA283" i="84"/>
  <c r="AY283" i="84"/>
  <c r="AX283" i="84"/>
  <c r="AW283" i="84"/>
  <c r="AK283" i="84"/>
  <c r="AE283" i="84"/>
  <c r="Q281" i="84"/>
  <c r="N283" i="84"/>
  <c r="M283" i="84"/>
  <c r="I283" i="84"/>
  <c r="E283" i="84"/>
  <c r="A283" i="84"/>
  <c r="CQ282" i="84"/>
  <c r="CP282" i="84"/>
  <c r="CO282" i="84"/>
  <c r="CM282" i="84"/>
  <c r="CK282" i="84"/>
  <c r="CF282" i="84"/>
  <c r="CJ282" i="84" s="1"/>
  <c r="BU282" i="84"/>
  <c r="BW282" i="84" s="1"/>
  <c r="BM282" i="84"/>
  <c r="BD281" i="84"/>
  <c r="BA282" i="84"/>
  <c r="AY282" i="84"/>
  <c r="AX282" i="84"/>
  <c r="AW282" i="84"/>
  <c r="AZ282" i="84" s="1"/>
  <c r="AL282" i="84"/>
  <c r="AK282" i="84"/>
  <c r="AE282" i="84"/>
  <c r="AD281" i="84"/>
  <c r="R281" i="84"/>
  <c r="N282" i="84"/>
  <c r="M282" i="84"/>
  <c r="I282" i="84"/>
  <c r="E282" i="84"/>
  <c r="A282" i="84"/>
  <c r="CV281" i="84"/>
  <c r="CU281" i="84"/>
  <c r="CT281" i="84"/>
  <c r="CL281" i="84"/>
  <c r="CI281" i="84"/>
  <c r="CH281" i="84"/>
  <c r="CG281" i="84"/>
  <c r="CF281" i="84"/>
  <c r="CE281" i="84"/>
  <c r="CD281" i="84"/>
  <c r="CC281" i="84"/>
  <c r="CB281" i="84"/>
  <c r="CA281" i="84"/>
  <c r="BZ281" i="84"/>
  <c r="BY281" i="84"/>
  <c r="BY274" i="84" s="1"/>
  <c r="BV281" i="84"/>
  <c r="BT281" i="84"/>
  <c r="BR281" i="84"/>
  <c r="BQ281" i="84"/>
  <c r="BP281" i="84"/>
  <c r="BO281" i="84"/>
  <c r="BL281" i="84"/>
  <c r="BI281" i="84"/>
  <c r="BC281" i="84"/>
  <c r="AU281" i="84"/>
  <c r="AT281" i="84"/>
  <c r="AS281" i="84"/>
  <c r="AR281" i="84"/>
  <c r="AC281" i="84"/>
  <c r="AB281" i="84"/>
  <c r="AA281" i="84"/>
  <c r="Z281" i="84"/>
  <c r="Y281" i="84"/>
  <c r="X281" i="84"/>
  <c r="W281" i="84"/>
  <c r="V281" i="84"/>
  <c r="U281" i="84"/>
  <c r="T281" i="84"/>
  <c r="O281" i="84"/>
  <c r="H281" i="84"/>
  <c r="G281" i="84"/>
  <c r="CQ280" i="84"/>
  <c r="CP280" i="84"/>
  <c r="CO280" i="84"/>
  <c r="CN280" i="84"/>
  <c r="CM280" i="84"/>
  <c r="CK280" i="84"/>
  <c r="CJ280" i="84"/>
  <c r="BU280" i="84"/>
  <c r="BW280" i="84" s="1"/>
  <c r="BM280" i="84"/>
  <c r="BA280" i="84"/>
  <c r="AY280" i="84"/>
  <c r="AX280" i="84"/>
  <c r="AW280" i="84"/>
  <c r="AL280" i="84"/>
  <c r="AK280" i="84"/>
  <c r="AE280" i="84"/>
  <c r="BN280" i="84"/>
  <c r="N280" i="84"/>
  <c r="M280" i="84"/>
  <c r="E280" i="84"/>
  <c r="A280" i="84"/>
  <c r="CQ279" i="84"/>
  <c r="CP279" i="84"/>
  <c r="CO279" i="84"/>
  <c r="CN279" i="84"/>
  <c r="CM279" i="84"/>
  <c r="I279" i="84" s="1"/>
  <c r="CJ279" i="84"/>
  <c r="CK279" i="84" s="1"/>
  <c r="BW279" i="84"/>
  <c r="BU279" i="84"/>
  <c r="BN279" i="84"/>
  <c r="BM279" i="84"/>
  <c r="BM275" i="84" s="1"/>
  <c r="BA279" i="84"/>
  <c r="AY279" i="84"/>
  <c r="AX279" i="84"/>
  <c r="AW279" i="84"/>
  <c r="AO279" i="84"/>
  <c r="AL279" i="84"/>
  <c r="AK279" i="84"/>
  <c r="AE279" i="84"/>
  <c r="N279" i="84"/>
  <c r="M279" i="84"/>
  <c r="E279" i="84"/>
  <c r="A279" i="84"/>
  <c r="CQ278" i="84"/>
  <c r="CP278" i="84"/>
  <c r="CO278" i="84"/>
  <c r="CR278" i="84" s="1"/>
  <c r="J278" i="84" s="1"/>
  <c r="CM278" i="84"/>
  <c r="CK278" i="84"/>
  <c r="CJ278" i="84"/>
  <c r="BU278" i="84"/>
  <c r="BW278" i="84" s="1"/>
  <c r="BN278" i="84"/>
  <c r="BB278" i="84" s="1"/>
  <c r="BM278" i="84"/>
  <c r="BJ278" i="84"/>
  <c r="BA278" i="84"/>
  <c r="AY278" i="84"/>
  <c r="AX278" i="84"/>
  <c r="AW278" i="84"/>
  <c r="AK278" i="84"/>
  <c r="AE278" i="84"/>
  <c r="N278" i="84"/>
  <c r="AL278" i="84" s="1"/>
  <c r="M278" i="84"/>
  <c r="I278" i="84"/>
  <c r="E278" i="84"/>
  <c r="A278" i="84"/>
  <c r="CQ277" i="84"/>
  <c r="CP277" i="84"/>
  <c r="CO277" i="84"/>
  <c r="CN277" i="84"/>
  <c r="CM277" i="84"/>
  <c r="CJ277" i="84"/>
  <c r="CK277" i="84" s="1"/>
  <c r="BU277" i="84"/>
  <c r="BW277" i="84" s="1"/>
  <c r="BM277" i="84"/>
  <c r="BJ277" i="84"/>
  <c r="BK277" i="84" s="1"/>
  <c r="BA277" i="84"/>
  <c r="AY277" i="84"/>
  <c r="AX277" i="84"/>
  <c r="AW277" i="84"/>
  <c r="AL277" i="84"/>
  <c r="AK277" i="84"/>
  <c r="AJ277" i="84"/>
  <c r="AE277" i="84"/>
  <c r="BN277" i="84"/>
  <c r="BB277" i="84" s="1"/>
  <c r="N277" i="84"/>
  <c r="M277" i="84"/>
  <c r="I277" i="84"/>
  <c r="E277" i="84"/>
  <c r="A277" i="84"/>
  <c r="CQ276" i="84"/>
  <c r="CP276" i="84"/>
  <c r="CP275" i="84" s="1"/>
  <c r="CO276" i="84"/>
  <c r="CM276" i="84"/>
  <c r="CF276" i="84"/>
  <c r="CN276" i="84" s="1"/>
  <c r="BU276" i="84"/>
  <c r="BW276" i="84" s="1"/>
  <c r="BM276" i="84"/>
  <c r="BA276" i="84"/>
  <c r="AY276" i="84"/>
  <c r="AX276" i="84"/>
  <c r="AW276" i="84"/>
  <c r="AK276" i="84"/>
  <c r="AE276" i="84"/>
  <c r="N276" i="84"/>
  <c r="AL276" i="84" s="1"/>
  <c r="M276" i="84"/>
  <c r="E276" i="84"/>
  <c r="A276" i="84"/>
  <c r="CV275" i="84"/>
  <c r="CU275" i="84"/>
  <c r="CT275" i="84"/>
  <c r="CL275" i="84"/>
  <c r="CI275" i="84"/>
  <c r="CH275" i="84"/>
  <c r="CG275" i="84"/>
  <c r="CF275" i="84"/>
  <c r="CE275" i="84"/>
  <c r="CD275" i="84"/>
  <c r="CC275" i="84"/>
  <c r="CB275" i="84"/>
  <c r="CA275" i="84"/>
  <c r="CA274" i="84" s="1"/>
  <c r="BZ275" i="84"/>
  <c r="BY275" i="84"/>
  <c r="BV275" i="84"/>
  <c r="BT275" i="84"/>
  <c r="BR275" i="84"/>
  <c r="BQ275" i="84"/>
  <c r="BP275" i="84"/>
  <c r="BO275" i="84"/>
  <c r="BL275" i="84"/>
  <c r="BL274" i="84" s="1"/>
  <c r="BI275" i="84"/>
  <c r="BC275" i="84"/>
  <c r="AU275" i="84"/>
  <c r="AT275" i="84"/>
  <c r="AS275" i="84"/>
  <c r="AS274" i="84" s="1"/>
  <c r="AR275" i="84"/>
  <c r="AD275" i="84"/>
  <c r="AC275" i="84"/>
  <c r="AB275" i="84"/>
  <c r="AA275" i="84"/>
  <c r="Z275" i="84"/>
  <c r="Y275" i="84"/>
  <c r="X275" i="84"/>
  <c r="W275" i="84"/>
  <c r="V275" i="84"/>
  <c r="U275" i="84"/>
  <c r="T275" i="84"/>
  <c r="T274" i="84" s="1"/>
  <c r="S275" i="84"/>
  <c r="R275" i="84"/>
  <c r="P275" i="84"/>
  <c r="O275" i="84"/>
  <c r="H275" i="84"/>
  <c r="G275" i="84"/>
  <c r="CQ273" i="84"/>
  <c r="CP273" i="84"/>
  <c r="CO273" i="84"/>
  <c r="CN273" i="84"/>
  <c r="CM273" i="84"/>
  <c r="CJ273" i="84"/>
  <c r="CK273" i="84" s="1"/>
  <c r="BU273" i="84"/>
  <c r="BW273" i="84" s="1"/>
  <c r="BM273" i="84"/>
  <c r="AO273" i="84" s="1"/>
  <c r="BA273" i="84"/>
  <c r="AY273" i="84"/>
  <c r="AX273" i="84"/>
  <c r="AW273" i="84"/>
  <c r="AL273" i="84"/>
  <c r="AK273" i="84"/>
  <c r="AE273" i="84"/>
  <c r="BN273" i="84"/>
  <c r="N273" i="84"/>
  <c r="M273" i="84"/>
  <c r="E273" i="84"/>
  <c r="A273" i="84"/>
  <c r="CQ272" i="84"/>
  <c r="CP272" i="84"/>
  <c r="CO272" i="84"/>
  <c r="CM272" i="84"/>
  <c r="I272" i="84" s="1"/>
  <c r="CF272" i="84"/>
  <c r="CJ272" i="84" s="1"/>
  <c r="CK272" i="84" s="1"/>
  <c r="BU272" i="84"/>
  <c r="BW272" i="84" s="1"/>
  <c r="BM272" i="84"/>
  <c r="AO272" i="84" s="1"/>
  <c r="BK272" i="84"/>
  <c r="BJ272" i="84"/>
  <c r="AJ272" i="84" s="1"/>
  <c r="BD268" i="84"/>
  <c r="BA272" i="84"/>
  <c r="AY272" i="84"/>
  <c r="AX272" i="84"/>
  <c r="AW272" i="84"/>
  <c r="AK272" i="84"/>
  <c r="AE272" i="84"/>
  <c r="N272" i="84"/>
  <c r="AL272" i="84" s="1"/>
  <c r="M272" i="84"/>
  <c r="E272" i="84"/>
  <c r="A272" i="84"/>
  <c r="CQ271" i="84"/>
  <c r="CP271" i="84"/>
  <c r="CO271" i="84"/>
  <c r="CM271" i="84"/>
  <c r="CF271" i="84"/>
  <c r="CN271" i="84" s="1"/>
  <c r="CR271" i="84" s="1"/>
  <c r="J271" i="84" s="1"/>
  <c r="BU271" i="84"/>
  <c r="BW271" i="84" s="1"/>
  <c r="BM271" i="84"/>
  <c r="BJ271" i="84"/>
  <c r="BA271" i="84"/>
  <c r="AY271" i="84"/>
  <c r="AX271" i="84"/>
  <c r="AW271" i="84"/>
  <c r="AK271" i="84"/>
  <c r="AE271" i="84"/>
  <c r="AO271" i="84" s="1"/>
  <c r="N271" i="84"/>
  <c r="AL271" i="84" s="1"/>
  <c r="M271" i="84"/>
  <c r="I271" i="84"/>
  <c r="E271" i="84"/>
  <c r="A271" i="84"/>
  <c r="CQ270" i="84"/>
  <c r="CP270" i="84"/>
  <c r="CO270" i="84"/>
  <c r="CM270" i="84"/>
  <c r="CF270" i="84"/>
  <c r="BU270" i="84"/>
  <c r="BM270" i="84"/>
  <c r="BA270" i="84"/>
  <c r="AY270" i="84"/>
  <c r="AX270" i="84"/>
  <c r="AW270" i="84"/>
  <c r="AK270" i="84"/>
  <c r="AE270" i="84"/>
  <c r="S268" i="84"/>
  <c r="R268" i="84"/>
  <c r="N270" i="84"/>
  <c r="M270" i="84"/>
  <c r="E270" i="84"/>
  <c r="A270" i="84"/>
  <c r="CQ269" i="84"/>
  <c r="CP269" i="84"/>
  <c r="CP268" i="84" s="1"/>
  <c r="CO269" i="84"/>
  <c r="CM269" i="84"/>
  <c r="I269" i="84" s="1"/>
  <c r="CF269" i="84"/>
  <c r="CJ269" i="84" s="1"/>
  <c r="CK269" i="84" s="1"/>
  <c r="BW269" i="84"/>
  <c r="BU269" i="84"/>
  <c r="BM269" i="84"/>
  <c r="BA269" i="84"/>
  <c r="AY269" i="84"/>
  <c r="AX269" i="84"/>
  <c r="AW269" i="84"/>
  <c r="AL269" i="84"/>
  <c r="AK269" i="84"/>
  <c r="AE269" i="84"/>
  <c r="AO269" i="84" s="1"/>
  <c r="N269" i="84"/>
  <c r="M269" i="84"/>
  <c r="E269" i="84"/>
  <c r="A269" i="84"/>
  <c r="CV268" i="84"/>
  <c r="CU268" i="84"/>
  <c r="CT268" i="84"/>
  <c r="CL268" i="84"/>
  <c r="CI268" i="84"/>
  <c r="CH268" i="84"/>
  <c r="CG268" i="84"/>
  <c r="CE268" i="84"/>
  <c r="CD268" i="84"/>
  <c r="CC268" i="84"/>
  <c r="CB268" i="84"/>
  <c r="CA268" i="84"/>
  <c r="BZ268" i="84"/>
  <c r="BY268" i="84"/>
  <c r="BV268" i="84"/>
  <c r="BT268" i="84"/>
  <c r="BR268" i="84"/>
  <c r="BQ268" i="84"/>
  <c r="BP268" i="84"/>
  <c r="BO268" i="84"/>
  <c r="BL268" i="84"/>
  <c r="BI268" i="84"/>
  <c r="BC268" i="84"/>
  <c r="AU268" i="84"/>
  <c r="AT268" i="84"/>
  <c r="AS268" i="84"/>
  <c r="AR268" i="84"/>
  <c r="AP268" i="84"/>
  <c r="AC268" i="84"/>
  <c r="AB268" i="84"/>
  <c r="AA268" i="84"/>
  <c r="Z268" i="84"/>
  <c r="Y268" i="84"/>
  <c r="X268" i="84"/>
  <c r="W268" i="84"/>
  <c r="V268" i="84"/>
  <c r="U268" i="84"/>
  <c r="T268" i="84"/>
  <c r="Q268" i="84"/>
  <c r="O268" i="84"/>
  <c r="H268" i="84"/>
  <c r="G268" i="84"/>
  <c r="CQ267" i="84"/>
  <c r="CP267" i="84"/>
  <c r="CO267" i="84"/>
  <c r="CN267" i="84"/>
  <c r="CM267" i="84"/>
  <c r="CJ267" i="84"/>
  <c r="CK267" i="84" s="1"/>
  <c r="CF267" i="84"/>
  <c r="BW267" i="84"/>
  <c r="BU267" i="84"/>
  <c r="BM267" i="84"/>
  <c r="BJ267" i="84"/>
  <c r="BA267" i="84"/>
  <c r="AY267" i="84"/>
  <c r="AX267" i="84"/>
  <c r="AW267" i="84"/>
  <c r="AP208" i="84"/>
  <c r="AK267" i="84"/>
  <c r="AE267" i="84"/>
  <c r="N267" i="84"/>
  <c r="AL267" i="84" s="1"/>
  <c r="M267" i="84"/>
  <c r="I267" i="84"/>
  <c r="E267" i="84"/>
  <c r="A267" i="84"/>
  <c r="CQ266" i="84"/>
  <c r="CP266" i="84"/>
  <c r="CO266" i="84"/>
  <c r="CN266" i="84"/>
  <c r="CM266" i="84"/>
  <c r="CJ266" i="84"/>
  <c r="CK266" i="84" s="1"/>
  <c r="BU266" i="84"/>
  <c r="BW266" i="84" s="1"/>
  <c r="BM266" i="84"/>
  <c r="AO266" i="84" s="1"/>
  <c r="BA266" i="84"/>
  <c r="AY266" i="84"/>
  <c r="AX266" i="84"/>
  <c r="AW266" i="84"/>
  <c r="AZ266" i="84" s="1"/>
  <c r="AK266" i="84"/>
  <c r="AE266" i="84"/>
  <c r="N266" i="84"/>
  <c r="AL266" i="84" s="1"/>
  <c r="M266" i="84"/>
  <c r="E266" i="84"/>
  <c r="A266" i="84"/>
  <c r="CS265" i="84"/>
  <c r="CR265" i="84"/>
  <c r="J265" i="84" s="1"/>
  <c r="CM265" i="84"/>
  <c r="CJ265" i="84"/>
  <c r="CK265" i="84" s="1"/>
  <c r="BW265" i="84"/>
  <c r="BU265" i="84"/>
  <c r="BM265" i="84"/>
  <c r="BA265" i="84"/>
  <c r="AY265" i="84"/>
  <c r="AX265" i="84"/>
  <c r="AW265" i="84"/>
  <c r="AZ265" i="84" s="1"/>
  <c r="AK265" i="84"/>
  <c r="AE265" i="84"/>
  <c r="BN265" i="84"/>
  <c r="BB265" i="84" s="1"/>
  <c r="N265" i="84"/>
  <c r="AL265" i="84" s="1"/>
  <c r="M265" i="84"/>
  <c r="E265" i="84"/>
  <c r="A265" i="84"/>
  <c r="CR264" i="84"/>
  <c r="J264" i="84" s="1"/>
  <c r="CM264" i="84"/>
  <c r="BJ264" i="84" s="1"/>
  <c r="CJ264" i="84"/>
  <c r="CK264" i="84" s="1"/>
  <c r="BU264" i="84"/>
  <c r="BW264" i="84" s="1"/>
  <c r="BN264" i="84"/>
  <c r="BM264" i="84"/>
  <c r="BA264" i="84"/>
  <c r="AY264" i="84"/>
  <c r="AX264" i="84"/>
  <c r="AW264" i="84"/>
  <c r="AO264" i="84"/>
  <c r="AK264" i="84"/>
  <c r="AE264" i="84"/>
  <c r="N264" i="84"/>
  <c r="AL264" i="84" s="1"/>
  <c r="M264" i="84"/>
  <c r="E264" i="84"/>
  <c r="A264" i="84"/>
  <c r="CR263" i="84"/>
  <c r="CM263" i="84"/>
  <c r="CK263" i="84"/>
  <c r="CJ263" i="84"/>
  <c r="BU263" i="84"/>
  <c r="BW263" i="84" s="1"/>
  <c r="BM263" i="84"/>
  <c r="BA263" i="84"/>
  <c r="AY263" i="84"/>
  <c r="AX263" i="84"/>
  <c r="AW263" i="84"/>
  <c r="AK263" i="84"/>
  <c r="AE263" i="84"/>
  <c r="N263" i="84"/>
  <c r="AL263" i="84" s="1"/>
  <c r="M263" i="84"/>
  <c r="E263" i="84"/>
  <c r="A263" i="84"/>
  <c r="CR262" i="84"/>
  <c r="J262" i="84" s="1"/>
  <c r="CM262" i="84"/>
  <c r="BJ262" i="84" s="1"/>
  <c r="AJ262" i="84" s="1"/>
  <c r="CJ262" i="84"/>
  <c r="CK262" i="84" s="1"/>
  <c r="BU262" i="84"/>
  <c r="BW262" i="84" s="1"/>
  <c r="BN262" i="84"/>
  <c r="BM262" i="84"/>
  <c r="BA262" i="84"/>
  <c r="AY262" i="84"/>
  <c r="AX262" i="84"/>
  <c r="AZ262" i="84" s="1"/>
  <c r="AW262" i="84"/>
  <c r="AO262" i="84"/>
  <c r="AK262" i="84"/>
  <c r="AE262" i="84"/>
  <c r="N262" i="84"/>
  <c r="AL262" i="84" s="1"/>
  <c r="M262" i="84"/>
  <c r="E262" i="84"/>
  <c r="A262" i="84"/>
  <c r="CR261" i="84"/>
  <c r="J261" i="84" s="1"/>
  <c r="CM261" i="84"/>
  <c r="BJ261" i="84" s="1"/>
  <c r="CJ261" i="84"/>
  <c r="CK261" i="84" s="1"/>
  <c r="BU261" i="84"/>
  <c r="BW261" i="84" s="1"/>
  <c r="BM261" i="84"/>
  <c r="AO261" i="84" s="1"/>
  <c r="BA261" i="84"/>
  <c r="AY261" i="84"/>
  <c r="AX261" i="84"/>
  <c r="AW261" i="84"/>
  <c r="AK261" i="84"/>
  <c r="AE261" i="84"/>
  <c r="N261" i="84"/>
  <c r="AL261" i="84" s="1"/>
  <c r="M261" i="84"/>
  <c r="E261" i="84"/>
  <c r="A261" i="84"/>
  <c r="CR260" i="84"/>
  <c r="CM260" i="84"/>
  <c r="CJ260" i="84"/>
  <c r="CK260" i="84" s="1"/>
  <c r="BU260" i="84"/>
  <c r="BW260" i="84" s="1"/>
  <c r="BM260" i="84"/>
  <c r="BA260" i="84"/>
  <c r="AY260" i="84"/>
  <c r="AX260" i="84"/>
  <c r="AW260" i="84"/>
  <c r="AZ260" i="84" s="1"/>
  <c r="AK260" i="84"/>
  <c r="AE260" i="84"/>
  <c r="N260" i="84"/>
  <c r="AL260" i="84" s="1"/>
  <c r="M260" i="84"/>
  <c r="J260" i="84"/>
  <c r="E260" i="84"/>
  <c r="A260" i="84"/>
  <c r="CS259" i="84"/>
  <c r="CR259" i="84"/>
  <c r="J259" i="84" s="1"/>
  <c r="CM259" i="84"/>
  <c r="CJ259" i="84"/>
  <c r="CK259" i="84" s="1"/>
  <c r="BU259" i="84"/>
  <c r="BW259" i="84" s="1"/>
  <c r="BM259" i="84"/>
  <c r="BA259" i="84"/>
  <c r="AY259" i="84"/>
  <c r="AX259" i="84"/>
  <c r="AW259" i="84"/>
  <c r="AK259" i="84"/>
  <c r="AE259" i="84"/>
  <c r="BN259" i="84"/>
  <c r="BB259" i="84" s="1"/>
  <c r="N259" i="84"/>
  <c r="AL259" i="84" s="1"/>
  <c r="M259" i="84"/>
  <c r="E259" i="84"/>
  <c r="A259" i="84"/>
  <c r="CQ258" i="84"/>
  <c r="CP258" i="84"/>
  <c r="CO258" i="84"/>
  <c r="CR258" i="84" s="1"/>
  <c r="J258" i="84" s="1"/>
  <c r="CM258" i="84"/>
  <c r="CJ258" i="84"/>
  <c r="CK258" i="84" s="1"/>
  <c r="CF258" i="84"/>
  <c r="CN258" i="84" s="1"/>
  <c r="BW258" i="84"/>
  <c r="BU258" i="84"/>
  <c r="BM258" i="84"/>
  <c r="BA258" i="84"/>
  <c r="AY258" i="84"/>
  <c r="AX258" i="84"/>
  <c r="AW258" i="84"/>
  <c r="AK258" i="84"/>
  <c r="AE258" i="84"/>
  <c r="BN258" i="84"/>
  <c r="N258" i="84"/>
  <c r="AL258" i="84" s="1"/>
  <c r="M258" i="84"/>
  <c r="E258" i="84"/>
  <c r="A258" i="84"/>
  <c r="CQ257" i="84"/>
  <c r="CP257" i="84"/>
  <c r="CO257" i="84"/>
  <c r="CM257" i="84"/>
  <c r="I257" i="84" s="1"/>
  <c r="CK257" i="84"/>
  <c r="CF257" i="84"/>
  <c r="CJ257" i="84" s="1"/>
  <c r="BU257" i="84"/>
  <c r="BW257" i="84" s="1"/>
  <c r="BM257" i="84"/>
  <c r="AO257" i="84" s="1"/>
  <c r="BJ257" i="84"/>
  <c r="AI257" i="84" s="1"/>
  <c r="BA257" i="84"/>
  <c r="AY257" i="84"/>
  <c r="AX257" i="84"/>
  <c r="AW257" i="84"/>
  <c r="AK257" i="84"/>
  <c r="AE257" i="84"/>
  <c r="N257" i="84"/>
  <c r="AL257" i="84" s="1"/>
  <c r="M257" i="84"/>
  <c r="E257" i="84"/>
  <c r="A257" i="84"/>
  <c r="CQ256" i="84"/>
  <c r="CP256" i="84"/>
  <c r="CR256" i="84" s="1"/>
  <c r="J256" i="84" s="1"/>
  <c r="CO256" i="84"/>
  <c r="CN256" i="84"/>
  <c r="CM256" i="84"/>
  <c r="CJ256" i="84"/>
  <c r="CK256" i="84" s="1"/>
  <c r="BU256" i="84"/>
  <c r="BW256" i="84" s="1"/>
  <c r="BN256" i="84"/>
  <c r="BB256" i="84" s="1"/>
  <c r="BM256" i="84"/>
  <c r="BA256" i="84"/>
  <c r="AY256" i="84"/>
  <c r="AX256" i="84"/>
  <c r="AW256" i="84"/>
  <c r="AK256" i="84"/>
  <c r="AE256" i="84"/>
  <c r="AO256" i="84" s="1"/>
  <c r="N256" i="84"/>
  <c r="AL256" i="84" s="1"/>
  <c r="M256" i="84"/>
  <c r="E256" i="84"/>
  <c r="A256" i="84"/>
  <c r="CQ255" i="84"/>
  <c r="CP255" i="84"/>
  <c r="CO255" i="84"/>
  <c r="CR255" i="84" s="1"/>
  <c r="CN255" i="84"/>
  <c r="CM255" i="84"/>
  <c r="CJ255" i="84"/>
  <c r="CK255" i="84" s="1"/>
  <c r="BW255" i="84"/>
  <c r="BU255" i="84"/>
  <c r="BM255" i="84"/>
  <c r="AO255" i="84" s="1"/>
  <c r="BJ255" i="84"/>
  <c r="BA255" i="84"/>
  <c r="AY255" i="84"/>
  <c r="AZ255" i="84" s="1"/>
  <c r="AX255" i="84"/>
  <c r="AW255" i="84"/>
  <c r="AK255" i="84"/>
  <c r="AE255" i="84"/>
  <c r="N255" i="84"/>
  <c r="AL255" i="84" s="1"/>
  <c r="M255" i="84"/>
  <c r="I255" i="84"/>
  <c r="E255" i="84"/>
  <c r="A255" i="84"/>
  <c r="CQ254" i="84"/>
  <c r="CP254" i="84"/>
  <c r="CO254" i="84"/>
  <c r="CN254" i="84"/>
  <c r="CM254" i="84"/>
  <c r="CJ254" i="84"/>
  <c r="CK254" i="84" s="1"/>
  <c r="BU254" i="84"/>
  <c r="BW254" i="84" s="1"/>
  <c r="BM254" i="84"/>
  <c r="BK254" i="84"/>
  <c r="BJ254" i="84"/>
  <c r="BA254" i="84"/>
  <c r="AY254" i="84"/>
  <c r="AX254" i="84"/>
  <c r="AW254" i="84"/>
  <c r="AZ254" i="84" s="1"/>
  <c r="AK254" i="84"/>
  <c r="AE254" i="84"/>
  <c r="AO254" i="84" s="1"/>
  <c r="N254" i="84"/>
  <c r="AL254" i="84" s="1"/>
  <c r="M254" i="84"/>
  <c r="I254" i="84"/>
  <c r="E254" i="84"/>
  <c r="A254" i="84"/>
  <c r="CQ253" i="84"/>
  <c r="CP253" i="84"/>
  <c r="CO253" i="84"/>
  <c r="CN253" i="84"/>
  <c r="CM253" i="84"/>
  <c r="BJ253" i="84" s="1"/>
  <c r="CK253" i="84"/>
  <c r="CJ253" i="84"/>
  <c r="BU253" i="84"/>
  <c r="BW253" i="84" s="1"/>
  <c r="BM253" i="84"/>
  <c r="BA253" i="84"/>
  <c r="AY253" i="84"/>
  <c r="AX253" i="84"/>
  <c r="AW253" i="84"/>
  <c r="AK253" i="84"/>
  <c r="AE253" i="84"/>
  <c r="AO253" i="84" s="1"/>
  <c r="N253" i="84"/>
  <c r="AL253" i="84" s="1"/>
  <c r="M253" i="84"/>
  <c r="I253" i="84"/>
  <c r="E253" i="84"/>
  <c r="A253" i="84"/>
  <c r="CQ252" i="84"/>
  <c r="CP252" i="84"/>
  <c r="CO252" i="84"/>
  <c r="CN252" i="84"/>
  <c r="CM252" i="84"/>
  <c r="CK252" i="84"/>
  <c r="CJ252" i="84"/>
  <c r="BU252" i="84"/>
  <c r="BW252" i="84" s="1"/>
  <c r="BN252" i="84"/>
  <c r="BM252" i="84"/>
  <c r="BA252" i="84"/>
  <c r="AY252" i="84"/>
  <c r="AX252" i="84"/>
  <c r="AW252" i="84"/>
  <c r="AZ252" i="84" s="1"/>
  <c r="AL252" i="84"/>
  <c r="AK252" i="84"/>
  <c r="AE252" i="84"/>
  <c r="AO252" i="84" s="1"/>
  <c r="N252" i="84"/>
  <c r="M252" i="84"/>
  <c r="E252" i="84"/>
  <c r="A252" i="84"/>
  <c r="CQ251" i="84"/>
  <c r="CP251" i="84"/>
  <c r="CO251" i="84"/>
  <c r="CN251" i="84"/>
  <c r="CM251" i="84"/>
  <c r="CJ251" i="84"/>
  <c r="CK251" i="84" s="1"/>
  <c r="BU251" i="84"/>
  <c r="BW251" i="84" s="1"/>
  <c r="BN251" i="84"/>
  <c r="BB251" i="84" s="1"/>
  <c r="BM251" i="84"/>
  <c r="BK251" i="84"/>
  <c r="BJ251" i="84"/>
  <c r="AJ251" i="84" s="1"/>
  <c r="BA251" i="84"/>
  <c r="AY251" i="84"/>
  <c r="AX251" i="84"/>
  <c r="AZ251" i="84" s="1"/>
  <c r="AW251" i="84"/>
  <c r="AK251" i="84"/>
  <c r="AE251" i="84"/>
  <c r="N251" i="84"/>
  <c r="AL251" i="84" s="1"/>
  <c r="M251" i="84"/>
  <c r="I251" i="84"/>
  <c r="E251" i="84"/>
  <c r="A251" i="84"/>
  <c r="CQ250" i="84"/>
  <c r="CP250" i="84"/>
  <c r="CO250" i="84"/>
  <c r="CN250" i="84"/>
  <c r="CM250" i="84"/>
  <c r="I250" i="84" s="1"/>
  <c r="CJ250" i="84"/>
  <c r="CK250" i="84" s="1"/>
  <c r="BW250" i="84"/>
  <c r="BU250" i="84"/>
  <c r="BN250" i="84"/>
  <c r="BM250" i="84"/>
  <c r="AO250" i="84" s="1"/>
  <c r="BJ250" i="84"/>
  <c r="BK250" i="84" s="1"/>
  <c r="BA250" i="84"/>
  <c r="AY250" i="84"/>
  <c r="AX250" i="84"/>
  <c r="AW250" i="84"/>
  <c r="AK250" i="84"/>
  <c r="AE250" i="84"/>
  <c r="N250" i="84"/>
  <c r="AL250" i="84" s="1"/>
  <c r="M250" i="84"/>
  <c r="E250" i="84"/>
  <c r="A250" i="84"/>
  <c r="CQ249" i="84"/>
  <c r="CP249" i="84"/>
  <c r="CO249" i="84"/>
  <c r="CN249" i="84"/>
  <c r="CM249" i="84"/>
  <c r="BJ249" i="84" s="1"/>
  <c r="CJ249" i="84"/>
  <c r="CK249" i="84" s="1"/>
  <c r="BU249" i="84"/>
  <c r="BW249" i="84" s="1"/>
  <c r="BN249" i="84"/>
  <c r="BM249" i="84"/>
  <c r="BA249" i="84"/>
  <c r="AY249" i="84"/>
  <c r="AX249" i="84"/>
  <c r="AW249" i="84"/>
  <c r="AK249" i="84"/>
  <c r="AE249" i="84"/>
  <c r="N249" i="84"/>
  <c r="AL249" i="84" s="1"/>
  <c r="M249" i="84"/>
  <c r="E249" i="84"/>
  <c r="A249" i="84"/>
  <c r="CQ248" i="84"/>
  <c r="CP248" i="84"/>
  <c r="CO248" i="84"/>
  <c r="CN248" i="84"/>
  <c r="CR248" i="84" s="1"/>
  <c r="J248" i="84" s="1"/>
  <c r="CM248" i="84"/>
  <c r="I248" i="84" s="1"/>
  <c r="CK248" i="84"/>
  <c r="CJ248" i="84"/>
  <c r="BW248" i="84"/>
  <c r="BU248" i="84"/>
  <c r="BM248" i="84"/>
  <c r="AO248" i="84" s="1"/>
  <c r="BJ248" i="84"/>
  <c r="BA248" i="84"/>
  <c r="AY248" i="84"/>
  <c r="AX248" i="84"/>
  <c r="AW248" i="84"/>
  <c r="AL248" i="84"/>
  <c r="AK248" i="84"/>
  <c r="AE248" i="84"/>
  <c r="N248" i="84"/>
  <c r="M248" i="84"/>
  <c r="E248" i="84"/>
  <c r="A248" i="84"/>
  <c r="CR247" i="84"/>
  <c r="J247" i="84" s="1"/>
  <c r="CM247" i="84"/>
  <c r="BJ247" i="84" s="1"/>
  <c r="CJ247" i="84"/>
  <c r="CK247" i="84" s="1"/>
  <c r="BU247" i="84"/>
  <c r="BW247" i="84" s="1"/>
  <c r="BM247" i="84"/>
  <c r="BA247" i="84"/>
  <c r="AY247" i="84"/>
  <c r="AX247" i="84"/>
  <c r="AW247" i="84"/>
  <c r="AZ247" i="84" s="1"/>
  <c r="AL247" i="84"/>
  <c r="AK247" i="84"/>
  <c r="AE247" i="84"/>
  <c r="N247" i="84"/>
  <c r="M247" i="84"/>
  <c r="E247" i="84"/>
  <c r="A247" i="84"/>
  <c r="CS246" i="84"/>
  <c r="CR246" i="84"/>
  <c r="J246" i="84" s="1"/>
  <c r="CM246" i="84"/>
  <c r="CJ246" i="84"/>
  <c r="CK246" i="84" s="1"/>
  <c r="BU246" i="84"/>
  <c r="BW246" i="84" s="1"/>
  <c r="BN246" i="84"/>
  <c r="BM246" i="84"/>
  <c r="AO246" i="84" s="1"/>
  <c r="BA246" i="84"/>
  <c r="AY246" i="84"/>
  <c r="AX246" i="84"/>
  <c r="AW246" i="84"/>
  <c r="AK246" i="84"/>
  <c r="AE246" i="84"/>
  <c r="N246" i="84"/>
  <c r="AL246" i="84" s="1"/>
  <c r="M246" i="84"/>
  <c r="E246" i="84"/>
  <c r="A246" i="84"/>
  <c r="CQ245" i="84"/>
  <c r="CP245" i="84"/>
  <c r="CO245" i="84"/>
  <c r="CM245" i="84"/>
  <c r="I245" i="84" s="1"/>
  <c r="CF245" i="84"/>
  <c r="BU245" i="84"/>
  <c r="BW245" i="84" s="1"/>
  <c r="BM245" i="84"/>
  <c r="AO245" i="84" s="1"/>
  <c r="BJ245" i="84"/>
  <c r="BA245" i="84"/>
  <c r="AY245" i="84"/>
  <c r="AX245" i="84"/>
  <c r="AW245" i="84"/>
  <c r="AL245" i="84"/>
  <c r="AK245" i="84"/>
  <c r="AE245" i="84"/>
  <c r="N245" i="84"/>
  <c r="M245" i="84"/>
  <c r="E245" i="84"/>
  <c r="A245" i="84"/>
  <c r="CR244" i="84"/>
  <c r="CM244" i="84"/>
  <c r="BJ244" i="84" s="1"/>
  <c r="CJ244" i="84"/>
  <c r="CK244" i="84" s="1"/>
  <c r="BU244" i="84"/>
  <c r="BW244" i="84" s="1"/>
  <c r="BM244" i="84"/>
  <c r="BK244" i="84"/>
  <c r="BA244" i="84"/>
  <c r="AY244" i="84"/>
  <c r="AX244" i="84"/>
  <c r="AW244" i="84"/>
  <c r="AZ244" i="84" s="1"/>
  <c r="AK244" i="84"/>
  <c r="AI244" i="84"/>
  <c r="AE244" i="84"/>
  <c r="AN244" i="84"/>
  <c r="AJ244" i="84"/>
  <c r="N244" i="84"/>
  <c r="AL244" i="84" s="1"/>
  <c r="M244" i="84"/>
  <c r="J244" i="84"/>
  <c r="K244" i="84" s="1"/>
  <c r="L244" i="84" s="1"/>
  <c r="I244" i="84"/>
  <c r="E244" i="84"/>
  <c r="A244" i="84"/>
  <c r="CQ243" i="84"/>
  <c r="CP243" i="84"/>
  <c r="CO243" i="84"/>
  <c r="CN243" i="84"/>
  <c r="CM243" i="84"/>
  <c r="CJ243" i="84"/>
  <c r="CK243" i="84" s="1"/>
  <c r="BU243" i="84"/>
  <c r="BW243" i="84" s="1"/>
  <c r="BM243" i="84"/>
  <c r="BA243" i="84"/>
  <c r="AY243" i="84"/>
  <c r="AZ243" i="84" s="1"/>
  <c r="AX243" i="84"/>
  <c r="AW243" i="84"/>
  <c r="AK243" i="84"/>
  <c r="AE243" i="84"/>
  <c r="N243" i="84"/>
  <c r="AL243" i="84" s="1"/>
  <c r="M243" i="84"/>
  <c r="E243" i="84"/>
  <c r="A243" i="84"/>
  <c r="CQ242" i="84"/>
  <c r="CP242" i="84"/>
  <c r="CO242" i="84"/>
  <c r="CN242" i="84"/>
  <c r="CR242" i="84" s="1"/>
  <c r="CM242" i="84"/>
  <c r="CJ242" i="84"/>
  <c r="CK242" i="84" s="1"/>
  <c r="BW242" i="84"/>
  <c r="BU242" i="84"/>
  <c r="BN242" i="84"/>
  <c r="BM242" i="84"/>
  <c r="BA242" i="84"/>
  <c r="AY242" i="84"/>
  <c r="AX242" i="84"/>
  <c r="AW242" i="84"/>
  <c r="AZ242" i="84" s="1"/>
  <c r="AK242" i="84"/>
  <c r="AE242" i="84"/>
  <c r="N242" i="84"/>
  <c r="AL242" i="84" s="1"/>
  <c r="M242" i="84"/>
  <c r="E242" i="84"/>
  <c r="A242" i="84"/>
  <c r="CQ241" i="84"/>
  <c r="CP241" i="84"/>
  <c r="CO241" i="84"/>
  <c r="CM241" i="84"/>
  <c r="I241" i="84" s="1"/>
  <c r="CF241" i="84"/>
  <c r="CJ241" i="84" s="1"/>
  <c r="CK241" i="84" s="1"/>
  <c r="BU241" i="84"/>
  <c r="BW241" i="84" s="1"/>
  <c r="BM241" i="84"/>
  <c r="AO241" i="84" s="1"/>
  <c r="BA241" i="84"/>
  <c r="AY241" i="84"/>
  <c r="AX241" i="84"/>
  <c r="AW241" i="84"/>
  <c r="AK241" i="84"/>
  <c r="AE241" i="84"/>
  <c r="N241" i="84"/>
  <c r="AL241" i="84" s="1"/>
  <c r="M241" i="84"/>
  <c r="E241" i="84"/>
  <c r="A241" i="84"/>
  <c r="CR240" i="84"/>
  <c r="J240" i="84" s="1"/>
  <c r="CM240" i="84"/>
  <c r="BJ240" i="84" s="1"/>
  <c r="BK240" i="84" s="1"/>
  <c r="CJ240" i="84"/>
  <c r="CK240" i="84" s="1"/>
  <c r="BU240" i="84"/>
  <c r="BW240" i="84" s="1"/>
  <c r="BM240" i="84"/>
  <c r="BA240" i="84"/>
  <c r="AY240" i="84"/>
  <c r="AX240" i="84"/>
  <c r="AW240" i="84"/>
  <c r="AK240" i="84"/>
  <c r="AE240" i="84"/>
  <c r="N240" i="84"/>
  <c r="AL240" i="84" s="1"/>
  <c r="M240" i="84"/>
  <c r="E240" i="84"/>
  <c r="A240" i="84"/>
  <c r="CM239" i="84"/>
  <c r="BJ239" i="84" s="1"/>
  <c r="CF239" i="84"/>
  <c r="CN239" i="84" s="1"/>
  <c r="CR239" i="84" s="1"/>
  <c r="J239" i="84" s="1"/>
  <c r="BU239" i="84"/>
  <c r="BW239" i="84" s="1"/>
  <c r="BM239" i="84"/>
  <c r="BA239" i="84"/>
  <c r="AY239" i="84"/>
  <c r="AX239" i="84"/>
  <c r="AW239" i="84"/>
  <c r="AZ239" i="84" s="1"/>
  <c r="AK239" i="84"/>
  <c r="AJ239" i="84"/>
  <c r="AE239" i="84"/>
  <c r="AO239" i="84" s="1"/>
  <c r="BN239" i="84"/>
  <c r="BB239" i="84" s="1"/>
  <c r="N239" i="84"/>
  <c r="AL239" i="84" s="1"/>
  <c r="M239" i="84"/>
  <c r="I239" i="84"/>
  <c r="K239" i="84" s="1"/>
  <c r="L239" i="84" s="1"/>
  <c r="E239" i="84"/>
  <c r="A239" i="84"/>
  <c r="CQ238" i="84"/>
  <c r="CP238" i="84"/>
  <c r="CO238" i="84"/>
  <c r="CM238" i="84"/>
  <c r="CF238" i="84"/>
  <c r="BU238" i="84"/>
  <c r="BW238" i="84" s="1"/>
  <c r="BM238" i="84"/>
  <c r="AO238" i="84" s="1"/>
  <c r="AX238" i="84"/>
  <c r="AZ238" i="84" s="1"/>
  <c r="AK238" i="84"/>
  <c r="AE238" i="84"/>
  <c r="N238" i="84"/>
  <c r="AL238" i="84" s="1"/>
  <c r="M238" i="84"/>
  <c r="E238" i="84"/>
  <c r="A238" i="84"/>
  <c r="CR237" i="84"/>
  <c r="J237" i="84" s="1"/>
  <c r="CM237" i="84"/>
  <c r="CS237" i="84" s="1"/>
  <c r="CJ237" i="84"/>
  <c r="CK237" i="84" s="1"/>
  <c r="BU237" i="84"/>
  <c r="BW237" i="84" s="1"/>
  <c r="BM237" i="84"/>
  <c r="AO237" i="84" s="1"/>
  <c r="BJ237" i="84"/>
  <c r="AJ237" i="84" s="1"/>
  <c r="BA237" i="84"/>
  <c r="AY237" i="84"/>
  <c r="AX237" i="84"/>
  <c r="AW237" i="84"/>
  <c r="AL237" i="84"/>
  <c r="AK237" i="84"/>
  <c r="AE237" i="84"/>
  <c r="N237" i="84"/>
  <c r="M237" i="84"/>
  <c r="E237" i="84"/>
  <c r="A237" i="84"/>
  <c r="CR236" i="84"/>
  <c r="CM236" i="84"/>
  <c r="BJ236" i="84" s="1"/>
  <c r="CJ236" i="84"/>
  <c r="CK236" i="84" s="1"/>
  <c r="BU236" i="84"/>
  <c r="BW236" i="84" s="1"/>
  <c r="BM236" i="84"/>
  <c r="AO236" i="84" s="1"/>
  <c r="BK236" i="84"/>
  <c r="BA236" i="84"/>
  <c r="AY236" i="84"/>
  <c r="AX236" i="84"/>
  <c r="AW236" i="84"/>
  <c r="AK236" i="84"/>
  <c r="AE236" i="84"/>
  <c r="N236" i="84"/>
  <c r="AL236" i="84" s="1"/>
  <c r="M236" i="84"/>
  <c r="J236" i="84"/>
  <c r="I236" i="84"/>
  <c r="E236" i="84"/>
  <c r="A236" i="84"/>
  <c r="CQ235" i="84"/>
  <c r="CP235" i="84"/>
  <c r="CO235" i="84"/>
  <c r="CN235" i="84"/>
  <c r="CM235" i="84"/>
  <c r="CF235" i="84"/>
  <c r="CJ235" i="84" s="1"/>
  <c r="CK235" i="84" s="1"/>
  <c r="BU235" i="84"/>
  <c r="BW235" i="84" s="1"/>
  <c r="BM235" i="84"/>
  <c r="BA235" i="84"/>
  <c r="AY235" i="84"/>
  <c r="AX235" i="84"/>
  <c r="AW235" i="84"/>
  <c r="AL235" i="84"/>
  <c r="AK235" i="84"/>
  <c r="AE235" i="84"/>
  <c r="N235" i="84"/>
  <c r="M235" i="84"/>
  <c r="E235" i="84"/>
  <c r="A235" i="84"/>
  <c r="CQ234" i="84"/>
  <c r="CP234" i="84"/>
  <c r="CO234" i="84"/>
  <c r="CM234" i="84"/>
  <c r="I234" i="84" s="1"/>
  <c r="CF234" i="84"/>
  <c r="BU234" i="84"/>
  <c r="BW234" i="84" s="1"/>
  <c r="BM234" i="84"/>
  <c r="BA234" i="84"/>
  <c r="AY234" i="84"/>
  <c r="AX234" i="84"/>
  <c r="AW234" i="84"/>
  <c r="AL234" i="84"/>
  <c r="AK234" i="84"/>
  <c r="AE234" i="84"/>
  <c r="N234" i="84"/>
  <c r="M234" i="84"/>
  <c r="E234" i="84"/>
  <c r="A234" i="84"/>
  <c r="CQ233" i="84"/>
  <c r="CP233" i="84"/>
  <c r="CO233" i="84"/>
  <c r="CN233" i="84"/>
  <c r="CM233" i="84"/>
  <c r="CK233" i="84"/>
  <c r="CJ233" i="84"/>
  <c r="CF233" i="84"/>
  <c r="BU233" i="84"/>
  <c r="BW233" i="84" s="1"/>
  <c r="BM233" i="84"/>
  <c r="BA233" i="84"/>
  <c r="AY233" i="84"/>
  <c r="AX233" i="84"/>
  <c r="AW233" i="84"/>
  <c r="AK233" i="84"/>
  <c r="AE233" i="84"/>
  <c r="N233" i="84"/>
  <c r="AL233" i="84" s="1"/>
  <c r="M233" i="84"/>
  <c r="E233" i="84"/>
  <c r="A233" i="84"/>
  <c r="CQ232" i="84"/>
  <c r="CP232" i="84"/>
  <c r="CO232" i="84"/>
  <c r="CM232" i="84"/>
  <c r="CF232" i="84"/>
  <c r="CN232" i="84" s="1"/>
  <c r="BU232" i="84"/>
  <c r="BW232" i="84" s="1"/>
  <c r="BM232" i="84"/>
  <c r="BB232" i="84"/>
  <c r="BA232" i="84"/>
  <c r="AY232" i="84"/>
  <c r="AX232" i="84"/>
  <c r="AW232" i="84"/>
  <c r="AK232" i="84"/>
  <c r="AE232" i="84"/>
  <c r="BN232" i="84"/>
  <c r="N232" i="84"/>
  <c r="AL232" i="84" s="1"/>
  <c r="M232" i="84"/>
  <c r="E232" i="84"/>
  <c r="A232" i="84"/>
  <c r="CQ231" i="84"/>
  <c r="CP231" i="84"/>
  <c r="CO231" i="84"/>
  <c r="CM231" i="84"/>
  <c r="CF231" i="84"/>
  <c r="BU231" i="84"/>
  <c r="BW231" i="84" s="1"/>
  <c r="BN231" i="84"/>
  <c r="BM231" i="84"/>
  <c r="BA231" i="84"/>
  <c r="AY231" i="84"/>
  <c r="AX231" i="84"/>
  <c r="AW231" i="84"/>
  <c r="AZ231" i="84" s="1"/>
  <c r="AO231" i="84"/>
  <c r="AL231" i="84"/>
  <c r="AK231" i="84"/>
  <c r="AE231" i="84"/>
  <c r="N231" i="84"/>
  <c r="M231" i="84"/>
  <c r="E231" i="84"/>
  <c r="A231" i="84"/>
  <c r="CQ230" i="84"/>
  <c r="CP230" i="84"/>
  <c r="CO230" i="84"/>
  <c r="CM230" i="84"/>
  <c r="BJ230" i="84" s="1"/>
  <c r="CF230" i="84"/>
  <c r="CN230" i="84" s="1"/>
  <c r="BU230" i="84"/>
  <c r="BW230" i="84" s="1"/>
  <c r="BM230" i="84"/>
  <c r="AO230" i="84" s="1"/>
  <c r="BA230" i="84"/>
  <c r="AY230" i="84"/>
  <c r="AX230" i="84"/>
  <c r="AW230" i="84"/>
  <c r="AZ230" i="84" s="1"/>
  <c r="AK230" i="84"/>
  <c r="AE230" i="84"/>
  <c r="N230" i="84"/>
  <c r="AL230" i="84" s="1"/>
  <c r="M230" i="84"/>
  <c r="E230" i="84"/>
  <c r="A230" i="84"/>
  <c r="CQ229" i="84"/>
  <c r="CP229" i="84"/>
  <c r="CO229" i="84"/>
  <c r="CM229" i="84"/>
  <c r="CF229" i="84"/>
  <c r="CN229" i="84" s="1"/>
  <c r="BU229" i="84"/>
  <c r="BW229" i="84" s="1"/>
  <c r="BN229" i="84"/>
  <c r="BM229" i="84"/>
  <c r="AO229" i="84" s="1"/>
  <c r="BA229" i="84"/>
  <c r="AY229" i="84"/>
  <c r="AX229" i="84"/>
  <c r="AW229" i="84"/>
  <c r="AK229" i="84"/>
  <c r="AE229" i="84"/>
  <c r="N229" i="84"/>
  <c r="AL229" i="84" s="1"/>
  <c r="M229" i="84"/>
  <c r="E229" i="84"/>
  <c r="A229" i="84"/>
  <c r="CQ228" i="84"/>
  <c r="CP228" i="84"/>
  <c r="CO228" i="84"/>
  <c r="CM228" i="84"/>
  <c r="CF228" i="84"/>
  <c r="CN228" i="84" s="1"/>
  <c r="CR228" i="84" s="1"/>
  <c r="J228" i="84" s="1"/>
  <c r="BW228" i="84"/>
  <c r="BU228" i="84"/>
  <c r="BM228" i="84"/>
  <c r="BA228" i="84"/>
  <c r="AY228" i="84"/>
  <c r="AX228" i="84"/>
  <c r="AW228" i="84"/>
  <c r="AK228" i="84"/>
  <c r="AE228" i="84"/>
  <c r="N228" i="84"/>
  <c r="AL228" i="84" s="1"/>
  <c r="M228" i="84"/>
  <c r="E228" i="84"/>
  <c r="A228" i="84"/>
  <c r="CQ227" i="84"/>
  <c r="CP227" i="84"/>
  <c r="CO227" i="84"/>
  <c r="CM227" i="84"/>
  <c r="CF227" i="84"/>
  <c r="CN227" i="84" s="1"/>
  <c r="BW227" i="84"/>
  <c r="BU227" i="84"/>
  <c r="BN227" i="84"/>
  <c r="BM227" i="84"/>
  <c r="BA227" i="84"/>
  <c r="AY227" i="84"/>
  <c r="AZ227" i="84" s="1"/>
  <c r="AX227" i="84"/>
  <c r="AW227" i="84"/>
  <c r="AK227" i="84"/>
  <c r="AE227" i="84"/>
  <c r="N227" i="84"/>
  <c r="AL227" i="84" s="1"/>
  <c r="M227" i="84"/>
  <c r="E227" i="84"/>
  <c r="A227" i="84"/>
  <c r="CQ226" i="84"/>
  <c r="CR226" i="84" s="1"/>
  <c r="J226" i="84" s="1"/>
  <c r="CP226" i="84"/>
  <c r="CO226" i="84"/>
  <c r="CM226" i="84"/>
  <c r="CF226" i="84"/>
  <c r="CN226" i="84" s="1"/>
  <c r="BU226" i="84"/>
  <c r="BW226" i="84" s="1"/>
  <c r="BM226" i="84"/>
  <c r="BB226" i="84"/>
  <c r="BA226" i="84"/>
  <c r="AY226" i="84"/>
  <c r="AX226" i="84"/>
  <c r="AW226" i="84"/>
  <c r="AZ226" i="84" s="1"/>
  <c r="AL226" i="84"/>
  <c r="AK226" i="84"/>
  <c r="AE226" i="84"/>
  <c r="BN226" i="84"/>
  <c r="N226" i="84"/>
  <c r="M226" i="84"/>
  <c r="E226" i="84"/>
  <c r="A226" i="84"/>
  <c r="CQ225" i="84"/>
  <c r="CP225" i="84"/>
  <c r="CO225" i="84"/>
  <c r="CN225" i="84"/>
  <c r="CM225" i="84"/>
  <c r="BJ225" i="84" s="1"/>
  <c r="BK225" i="84" s="1"/>
  <c r="CF225" i="84"/>
  <c r="CJ225" i="84" s="1"/>
  <c r="CK225" i="84" s="1"/>
  <c r="BU225" i="84"/>
  <c r="BW225" i="84" s="1"/>
  <c r="BN225" i="84"/>
  <c r="BM225" i="84"/>
  <c r="BA225" i="84"/>
  <c r="AY225" i="84"/>
  <c r="AX225" i="84"/>
  <c r="AW225" i="84"/>
  <c r="AK225" i="84"/>
  <c r="AG225" i="84"/>
  <c r="AE225" i="84"/>
  <c r="N225" i="84"/>
  <c r="AL225" i="84" s="1"/>
  <c r="M225" i="84"/>
  <c r="I225" i="84"/>
  <c r="E225" i="84"/>
  <c r="A225" i="84"/>
  <c r="CQ224" i="84"/>
  <c r="CP224" i="84"/>
  <c r="CO224" i="84"/>
  <c r="CN224" i="84"/>
  <c r="CM224" i="84"/>
  <c r="CF224" i="84"/>
  <c r="CJ224" i="84" s="1"/>
  <c r="CK224" i="84" s="1"/>
  <c r="BU224" i="84"/>
  <c r="BW224" i="84" s="1"/>
  <c r="BM224" i="84"/>
  <c r="AO224" i="84" s="1"/>
  <c r="BJ224" i="84"/>
  <c r="BA224" i="84"/>
  <c r="AY224" i="84"/>
  <c r="AX224" i="84"/>
  <c r="AW224" i="84"/>
  <c r="AK224" i="84"/>
  <c r="AJ224" i="84"/>
  <c r="AE224" i="84"/>
  <c r="BN224" i="84"/>
  <c r="BB224" i="84" s="1"/>
  <c r="N224" i="84"/>
  <c r="AL224" i="84" s="1"/>
  <c r="M224" i="84"/>
  <c r="I224" i="84"/>
  <c r="AI224" i="84" s="1"/>
  <c r="E224" i="84"/>
  <c r="A224" i="84"/>
  <c r="CQ223" i="84"/>
  <c r="CP223" i="84"/>
  <c r="CO223" i="84"/>
  <c r="CM223" i="84"/>
  <c r="I223" i="84" s="1"/>
  <c r="CF223" i="84"/>
  <c r="BU223" i="84"/>
  <c r="BW223" i="84" s="1"/>
  <c r="BM223" i="84"/>
  <c r="AO223" i="84" s="1"/>
  <c r="BJ223" i="84"/>
  <c r="BA223" i="84"/>
  <c r="AY223" i="84"/>
  <c r="AX223" i="84"/>
  <c r="AW223" i="84"/>
  <c r="AZ223" i="84" s="1"/>
  <c r="AK223" i="84"/>
  <c r="AE223" i="84"/>
  <c r="N223" i="84"/>
  <c r="AL223" i="84" s="1"/>
  <c r="M223" i="84"/>
  <c r="E223" i="84"/>
  <c r="A223" i="84"/>
  <c r="CQ222" i="84"/>
  <c r="CP222" i="84"/>
  <c r="CO222" i="84"/>
  <c r="CN222" i="84"/>
  <c r="CM222" i="84"/>
  <c r="I222" i="84" s="1"/>
  <c r="CK222" i="84"/>
  <c r="CJ222" i="84"/>
  <c r="BU222" i="84"/>
  <c r="BW222" i="84" s="1"/>
  <c r="BM222" i="84"/>
  <c r="AO222" i="84" s="1"/>
  <c r="BJ222" i="84"/>
  <c r="BA222" i="84"/>
  <c r="AY222" i="84"/>
  <c r="AX222" i="84"/>
  <c r="AW222" i="84"/>
  <c r="AZ222" i="84" s="1"/>
  <c r="AK222" i="84"/>
  <c r="AE222" i="84"/>
  <c r="N222" i="84"/>
  <c r="AL222" i="84" s="1"/>
  <c r="M222" i="84"/>
  <c r="E222" i="84"/>
  <c r="A222" i="84"/>
  <c r="CQ221" i="84"/>
  <c r="CP221" i="84"/>
  <c r="CO221" i="84"/>
  <c r="CR221" i="84" s="1"/>
  <c r="J221" i="84" s="1"/>
  <c r="CN221" i="84"/>
  <c r="CM221" i="84"/>
  <c r="CJ221" i="84"/>
  <c r="CK221" i="84" s="1"/>
  <c r="BU221" i="84"/>
  <c r="BW221" i="84" s="1"/>
  <c r="BM221" i="84"/>
  <c r="AO221" i="84" s="1"/>
  <c r="BJ221" i="84"/>
  <c r="BA221" i="84"/>
  <c r="AY221" i="84"/>
  <c r="AX221" i="84"/>
  <c r="AW221" i="84"/>
  <c r="AK221" i="84"/>
  <c r="AE221" i="84"/>
  <c r="N221" i="84"/>
  <c r="AL221" i="84" s="1"/>
  <c r="M221" i="84"/>
  <c r="E221" i="84"/>
  <c r="A221" i="84"/>
  <c r="CR220" i="84"/>
  <c r="CQ220" i="84"/>
  <c r="CP220" i="84"/>
  <c r="CO220" i="84"/>
  <c r="CN220" i="84"/>
  <c r="CM220" i="84"/>
  <c r="I220" i="84" s="1"/>
  <c r="CJ220" i="84"/>
  <c r="CK220" i="84" s="1"/>
  <c r="BU220" i="84"/>
  <c r="BW220" i="84" s="1"/>
  <c r="BN220" i="84"/>
  <c r="BB220" i="84" s="1"/>
  <c r="BM220" i="84"/>
  <c r="BJ220" i="84"/>
  <c r="AI220" i="84" s="1"/>
  <c r="BA220" i="84"/>
  <c r="AY220" i="84"/>
  <c r="AX220" i="84"/>
  <c r="AW220" i="84"/>
  <c r="AO220" i="84"/>
  <c r="AK220" i="84"/>
  <c r="AE220" i="84"/>
  <c r="N220" i="84"/>
  <c r="AL220" i="84" s="1"/>
  <c r="M220" i="84"/>
  <c r="E220" i="84"/>
  <c r="A220" i="84"/>
  <c r="CQ219" i="84"/>
  <c r="CP219" i="84"/>
  <c r="CO219" i="84"/>
  <c r="CN219" i="84"/>
  <c r="CM219" i="84"/>
  <c r="CJ219" i="84"/>
  <c r="CK219" i="84" s="1"/>
  <c r="BW219" i="84"/>
  <c r="BU219" i="84"/>
  <c r="BM219" i="84"/>
  <c r="BA219" i="84"/>
  <c r="AY219" i="84"/>
  <c r="AX219" i="84"/>
  <c r="AW219" i="84"/>
  <c r="AZ219" i="84" s="1"/>
  <c r="AL219" i="84"/>
  <c r="AK219" i="84"/>
  <c r="AE219" i="84"/>
  <c r="AO219" i="84" s="1"/>
  <c r="N219" i="84"/>
  <c r="M219" i="84"/>
  <c r="E219" i="84"/>
  <c r="A219" i="84"/>
  <c r="CQ218" i="84"/>
  <c r="CP218" i="84"/>
  <c r="CO218" i="84"/>
  <c r="CR218" i="84" s="1"/>
  <c r="J218" i="84" s="1"/>
  <c r="CM218" i="84"/>
  <c r="CJ218" i="84"/>
  <c r="CK218" i="84" s="1"/>
  <c r="CF218" i="84"/>
  <c r="CN218" i="84" s="1"/>
  <c r="BU218" i="84"/>
  <c r="BW218" i="84" s="1"/>
  <c r="BM218" i="84"/>
  <c r="BA218" i="84"/>
  <c r="AY218" i="84"/>
  <c r="AX218" i="84"/>
  <c r="AW218" i="84"/>
  <c r="AK218" i="84"/>
  <c r="AE218" i="84"/>
  <c r="N218" i="84"/>
  <c r="AL218" i="84" s="1"/>
  <c r="M218" i="84"/>
  <c r="E218" i="84"/>
  <c r="A218" i="84"/>
  <c r="CQ217" i="84"/>
  <c r="CP217" i="84"/>
  <c r="CO217" i="84"/>
  <c r="CN217" i="84"/>
  <c r="CM217" i="84"/>
  <c r="CF217" i="84"/>
  <c r="CJ217" i="84" s="1"/>
  <c r="CK217" i="84" s="1"/>
  <c r="BU217" i="84"/>
  <c r="BW217" i="84" s="1"/>
  <c r="BM217" i="84"/>
  <c r="BJ217" i="84"/>
  <c r="BA217" i="84"/>
  <c r="AY217" i="84"/>
  <c r="AX217" i="84"/>
  <c r="AW217" i="84"/>
  <c r="AK217" i="84"/>
  <c r="AE217" i="84"/>
  <c r="AO217" i="84" s="1"/>
  <c r="N217" i="84"/>
  <c r="AL217" i="84" s="1"/>
  <c r="M217" i="84"/>
  <c r="I217" i="84"/>
  <c r="E217" i="84"/>
  <c r="A217" i="84"/>
  <c r="CQ216" i="84"/>
  <c r="CP216" i="84"/>
  <c r="CO216" i="84"/>
  <c r="CN216" i="84"/>
  <c r="CM216" i="84"/>
  <c r="BJ216" i="84" s="1"/>
  <c r="BK216" i="84" s="1"/>
  <c r="CJ216" i="84"/>
  <c r="CK216" i="84" s="1"/>
  <c r="BW216" i="84"/>
  <c r="BU216" i="84"/>
  <c r="BN216" i="84"/>
  <c r="BM216" i="84"/>
  <c r="BB216" i="84"/>
  <c r="BA216" i="84"/>
  <c r="AY216" i="84"/>
  <c r="AX216" i="84"/>
  <c r="AW216" i="84"/>
  <c r="AL216" i="84"/>
  <c r="AK216" i="84"/>
  <c r="AI216" i="84"/>
  <c r="AG216" i="84"/>
  <c r="AE216" i="84"/>
  <c r="N216" i="84"/>
  <c r="M216" i="84"/>
  <c r="I216" i="84"/>
  <c r="AH216" i="84" s="1"/>
  <c r="E216" i="84"/>
  <c r="A216" i="84"/>
  <c r="CQ215" i="84"/>
  <c r="CP215" i="84"/>
  <c r="CO215" i="84"/>
  <c r="CM215" i="84"/>
  <c r="CF215" i="84"/>
  <c r="BU215" i="84"/>
  <c r="BW215" i="84" s="1"/>
  <c r="BM215" i="84"/>
  <c r="BJ215" i="84"/>
  <c r="BA215" i="84"/>
  <c r="AY215" i="84"/>
  <c r="AX215" i="84"/>
  <c r="AW215" i="84"/>
  <c r="AK215" i="84"/>
  <c r="AE215" i="84"/>
  <c r="BN215" i="84"/>
  <c r="BB215" i="84" s="1"/>
  <c r="N215" i="84"/>
  <c r="AL215" i="84" s="1"/>
  <c r="M215" i="84"/>
  <c r="I215" i="84"/>
  <c r="E215" i="84"/>
  <c r="A215" i="84"/>
  <c r="CQ214" i="84"/>
  <c r="CP214" i="84"/>
  <c r="CN214" i="84"/>
  <c r="CM214" i="84"/>
  <c r="BJ214" i="84" s="1"/>
  <c r="BK214" i="84" s="1"/>
  <c r="CF214" i="84"/>
  <c r="CJ214" i="84" s="1"/>
  <c r="CK214" i="84" s="1"/>
  <c r="BU214" i="84"/>
  <c r="BW214" i="84" s="1"/>
  <c r="BM214" i="84"/>
  <c r="BA214" i="84"/>
  <c r="AY214" i="84"/>
  <c r="AX214" i="84"/>
  <c r="AW214" i="84"/>
  <c r="AZ214" i="84" s="1"/>
  <c r="AK214" i="84"/>
  <c r="AE214" i="84"/>
  <c r="AO214" i="84" s="1"/>
  <c r="N214" i="84"/>
  <c r="AL214" i="84" s="1"/>
  <c r="M214" i="84"/>
  <c r="E214" i="84"/>
  <c r="A214" i="84"/>
  <c r="CQ213" i="84"/>
  <c r="CP213" i="84"/>
  <c r="CO213" i="84"/>
  <c r="CN213" i="84"/>
  <c r="CM213" i="84"/>
  <c r="CJ213" i="84"/>
  <c r="CK213" i="84" s="1"/>
  <c r="BW213" i="84"/>
  <c r="BU213" i="84"/>
  <c r="BN213" i="84"/>
  <c r="BM213" i="84"/>
  <c r="BA213" i="84"/>
  <c r="AZ213" i="84"/>
  <c r="AY213" i="84"/>
  <c r="AX213" i="84"/>
  <c r="AW213" i="84"/>
  <c r="AK213" i="84"/>
  <c r="AE213" i="84"/>
  <c r="N213" i="84"/>
  <c r="AL213" i="84" s="1"/>
  <c r="M213" i="84"/>
  <c r="E213" i="84"/>
  <c r="A213" i="84"/>
  <c r="CQ212" i="84"/>
  <c r="CP212" i="84"/>
  <c r="CO212" i="84"/>
  <c r="CN212" i="84"/>
  <c r="CM212" i="84"/>
  <c r="BJ212" i="84" s="1"/>
  <c r="CF212" i="84"/>
  <c r="CJ212" i="84" s="1"/>
  <c r="CK212" i="84" s="1"/>
  <c r="BW212" i="84"/>
  <c r="BU212" i="84"/>
  <c r="BN212" i="84"/>
  <c r="BB212" i="84" s="1"/>
  <c r="BM212" i="84"/>
  <c r="BA212" i="84"/>
  <c r="AY212" i="84"/>
  <c r="AX212" i="84"/>
  <c r="AW212" i="84"/>
  <c r="AK212" i="84"/>
  <c r="AE212" i="84"/>
  <c r="N212" i="84"/>
  <c r="AL212" i="84" s="1"/>
  <c r="M212" i="84"/>
  <c r="I212" i="84"/>
  <c r="E212" i="84"/>
  <c r="A212" i="84"/>
  <c r="CQ211" i="84"/>
  <c r="CP211" i="84"/>
  <c r="CO211" i="84"/>
  <c r="CM211" i="84"/>
  <c r="CJ211" i="84"/>
  <c r="CK211" i="84" s="1"/>
  <c r="CF211" i="84"/>
  <c r="CN211" i="84" s="1"/>
  <c r="BU211" i="84"/>
  <c r="BW211" i="84" s="1"/>
  <c r="BN211" i="84"/>
  <c r="BB211" i="84" s="1"/>
  <c r="BM211" i="84"/>
  <c r="BJ211" i="84"/>
  <c r="BK211" i="84" s="1"/>
  <c r="BA211" i="84"/>
  <c r="AZ211" i="84"/>
  <c r="AY211" i="84"/>
  <c r="AX211" i="84"/>
  <c r="AW211" i="84"/>
  <c r="AK211" i="84"/>
  <c r="AE211" i="84"/>
  <c r="N211" i="84"/>
  <c r="AL211" i="84" s="1"/>
  <c r="M211" i="84"/>
  <c r="I211" i="84"/>
  <c r="E211" i="84"/>
  <c r="A211" i="84"/>
  <c r="CQ210" i="84"/>
  <c r="CP210" i="84"/>
  <c r="CO210" i="84"/>
  <c r="CM210" i="84"/>
  <c r="BJ210" i="84" s="1"/>
  <c r="BK210" i="84" s="1"/>
  <c r="CJ210" i="84"/>
  <c r="CK210" i="84" s="1"/>
  <c r="CF210" i="84"/>
  <c r="CN210" i="84" s="1"/>
  <c r="CR210" i="84" s="1"/>
  <c r="BU210" i="84"/>
  <c r="BN210" i="84"/>
  <c r="BM210" i="84"/>
  <c r="BA210" i="84"/>
  <c r="AY210" i="84"/>
  <c r="AX210" i="84"/>
  <c r="AW210" i="84"/>
  <c r="AO210" i="84"/>
  <c r="AK210" i="84"/>
  <c r="AE210" i="84"/>
  <c r="N210" i="84"/>
  <c r="AL210" i="84" s="1"/>
  <c r="M210" i="84"/>
  <c r="J210" i="84"/>
  <c r="I210" i="84"/>
  <c r="E210" i="84"/>
  <c r="A210" i="84"/>
  <c r="CQ209" i="84"/>
  <c r="CP209" i="84"/>
  <c r="CM209" i="84"/>
  <c r="CG209" i="84"/>
  <c r="CF209" i="84"/>
  <c r="BW209" i="84"/>
  <c r="BU209" i="84"/>
  <c r="BN209" i="84"/>
  <c r="BB209" i="84" s="1"/>
  <c r="BM209" i="84"/>
  <c r="BD208" i="84"/>
  <c r="BA209" i="84"/>
  <c r="AY209" i="84"/>
  <c r="AX209" i="84"/>
  <c r="AW209" i="84"/>
  <c r="AK209" i="84"/>
  <c r="AE209" i="84"/>
  <c r="N209" i="84"/>
  <c r="AL209" i="84" s="1"/>
  <c r="M209" i="84"/>
  <c r="E209" i="84"/>
  <c r="A209" i="84"/>
  <c r="CV208" i="84"/>
  <c r="CU208" i="84"/>
  <c r="CT208" i="84"/>
  <c r="CL208" i="84"/>
  <c r="CI208" i="84"/>
  <c r="CH208" i="84"/>
  <c r="CE208" i="84"/>
  <c r="CD208" i="84"/>
  <c r="CC208" i="84"/>
  <c r="CB208" i="84"/>
  <c r="CA208" i="84"/>
  <c r="BZ208" i="84"/>
  <c r="BY208" i="84"/>
  <c r="BV208" i="84"/>
  <c r="BT208" i="84"/>
  <c r="BR208" i="84"/>
  <c r="BQ208" i="84"/>
  <c r="BP208" i="84"/>
  <c r="BO208" i="84"/>
  <c r="BL208" i="84"/>
  <c r="BI208" i="84"/>
  <c r="BC208" i="84"/>
  <c r="AU208" i="84"/>
  <c r="AT208" i="84"/>
  <c r="AS208" i="84"/>
  <c r="AR208" i="84"/>
  <c r="AC208" i="84"/>
  <c r="AB208" i="84"/>
  <c r="AA208" i="84"/>
  <c r="Z208" i="84"/>
  <c r="Y208" i="84"/>
  <c r="X208" i="84"/>
  <c r="W208" i="84"/>
  <c r="V208" i="84"/>
  <c r="U208" i="84"/>
  <c r="T208" i="84"/>
  <c r="O208" i="84"/>
  <c r="H208" i="84"/>
  <c r="G208" i="84"/>
  <c r="CQ207" i="84"/>
  <c r="CP207" i="84"/>
  <c r="CO207" i="84"/>
  <c r="CR207" i="84" s="1"/>
  <c r="J207" i="84" s="1"/>
  <c r="CN207" i="84"/>
  <c r="CM207" i="84"/>
  <c r="CF207" i="84"/>
  <c r="CJ207" i="84" s="1"/>
  <c r="CK207" i="84" s="1"/>
  <c r="BU207" i="84"/>
  <c r="BW207" i="84" s="1"/>
  <c r="BM207" i="84"/>
  <c r="AO207" i="84" s="1"/>
  <c r="BJ207" i="84"/>
  <c r="BK207" i="84" s="1"/>
  <c r="BA207" i="84"/>
  <c r="AY207" i="84"/>
  <c r="AX207" i="84"/>
  <c r="AW207" i="84"/>
  <c r="AZ207" i="84" s="1"/>
  <c r="AK207" i="84"/>
  <c r="AF207" i="84"/>
  <c r="AE207" i="84"/>
  <c r="N207" i="84"/>
  <c r="AL207" i="84" s="1"/>
  <c r="M207" i="84"/>
  <c r="E207" i="84"/>
  <c r="A207" i="84"/>
  <c r="CQ206" i="84"/>
  <c r="CP206" i="84"/>
  <c r="CO206" i="84"/>
  <c r="CM206" i="84"/>
  <c r="CF206" i="84"/>
  <c r="BU206" i="84"/>
  <c r="BW206" i="84" s="1"/>
  <c r="BM206" i="84"/>
  <c r="BA206" i="84"/>
  <c r="AY206" i="84"/>
  <c r="AX206" i="84"/>
  <c r="AW206" i="84"/>
  <c r="AK206" i="84"/>
  <c r="AE206" i="84"/>
  <c r="N206" i="84"/>
  <c r="AL206" i="84" s="1"/>
  <c r="M206" i="84"/>
  <c r="E206" i="84"/>
  <c r="A206" i="84"/>
  <c r="CQ205" i="84"/>
  <c r="CP205" i="84"/>
  <c r="CO205" i="84"/>
  <c r="CN205" i="84"/>
  <c r="CM205" i="84"/>
  <c r="CF205" i="84"/>
  <c r="CJ205" i="84" s="1"/>
  <c r="CK205" i="84" s="1"/>
  <c r="BU205" i="84"/>
  <c r="BW205" i="84" s="1"/>
  <c r="BM205" i="84"/>
  <c r="BA205" i="84"/>
  <c r="AY205" i="84"/>
  <c r="AX205" i="84"/>
  <c r="AW205" i="84"/>
  <c r="AZ205" i="84" s="1"/>
  <c r="AL205" i="84"/>
  <c r="AK205" i="84"/>
  <c r="AE205" i="84"/>
  <c r="BN205" i="84"/>
  <c r="N205" i="84"/>
  <c r="M205" i="84"/>
  <c r="E205" i="84"/>
  <c r="A205" i="84"/>
  <c r="CQ204" i="84"/>
  <c r="CP204" i="84"/>
  <c r="CO204" i="84"/>
  <c r="CM204" i="84"/>
  <c r="BJ204" i="84" s="1"/>
  <c r="CJ204" i="84"/>
  <c r="CK204" i="84" s="1"/>
  <c r="CF204" i="84"/>
  <c r="CN204" i="84" s="1"/>
  <c r="CR204" i="84" s="1"/>
  <c r="BU204" i="84"/>
  <c r="BW204" i="84" s="1"/>
  <c r="BM204" i="84"/>
  <c r="AO204" i="84" s="1"/>
  <c r="BA204" i="84"/>
  <c r="AZ204" i="84"/>
  <c r="AY204" i="84"/>
  <c r="AX204" i="84"/>
  <c r="AW204" i="84"/>
  <c r="AK204" i="84"/>
  <c r="AE204" i="84"/>
  <c r="N204" i="84"/>
  <c r="AL204" i="84" s="1"/>
  <c r="M204" i="84"/>
  <c r="E204" i="84"/>
  <c r="A204" i="84"/>
  <c r="CR203" i="84"/>
  <c r="J203" i="84" s="1"/>
  <c r="CQ203" i="84"/>
  <c r="CP203" i="84"/>
  <c r="CO203" i="84"/>
  <c r="CM203" i="84"/>
  <c r="CF203" i="84"/>
  <c r="CN203" i="84" s="1"/>
  <c r="BU203" i="84"/>
  <c r="BW203" i="84" s="1"/>
  <c r="BM203" i="84"/>
  <c r="AO203" i="84" s="1"/>
  <c r="BJ203" i="84"/>
  <c r="BK203" i="84" s="1"/>
  <c r="BA203" i="84"/>
  <c r="AY203" i="84"/>
  <c r="AX203" i="84"/>
  <c r="AW203" i="84"/>
  <c r="AK203" i="84"/>
  <c r="AE203" i="84"/>
  <c r="BN203" i="84"/>
  <c r="N203" i="84"/>
  <c r="AL203" i="84" s="1"/>
  <c r="M203" i="84"/>
  <c r="E203" i="84"/>
  <c r="A203" i="84"/>
  <c r="CQ202" i="84"/>
  <c r="CP202" i="84"/>
  <c r="CO202" i="84"/>
  <c r="CM202" i="84"/>
  <c r="I202" i="84" s="1"/>
  <c r="CJ202" i="84"/>
  <c r="CK202" i="84" s="1"/>
  <c r="CF202" i="84"/>
  <c r="CN202" i="84" s="1"/>
  <c r="BU202" i="84"/>
  <c r="BW202" i="84" s="1"/>
  <c r="BM202" i="84"/>
  <c r="BA202" i="84"/>
  <c r="AY202" i="84"/>
  <c r="AZ202" i="84" s="1"/>
  <c r="BE202" i="84" s="1"/>
  <c r="AX202" i="84"/>
  <c r="AW202" i="84"/>
  <c r="AK202" i="84"/>
  <c r="AF202" i="84"/>
  <c r="AE202" i="84"/>
  <c r="AO202" i="84" s="1"/>
  <c r="BN202" i="84"/>
  <c r="BB202" i="84" s="1"/>
  <c r="N202" i="84"/>
  <c r="AL202" i="84" s="1"/>
  <c r="M202" i="84"/>
  <c r="E202" i="84"/>
  <c r="A202" i="84"/>
  <c r="CQ201" i="84"/>
  <c r="CP201" i="84"/>
  <c r="CO201" i="84"/>
  <c r="CM201" i="84"/>
  <c r="CF201" i="84"/>
  <c r="BU201" i="84"/>
  <c r="BW201" i="84" s="1"/>
  <c r="BM201" i="84"/>
  <c r="BJ201" i="84"/>
  <c r="BA201" i="84"/>
  <c r="AY201" i="84"/>
  <c r="AX201" i="84"/>
  <c r="AW201" i="84"/>
  <c r="AK201" i="84"/>
  <c r="AF201" i="84"/>
  <c r="AE201" i="84"/>
  <c r="AJ201" i="84"/>
  <c r="N201" i="84"/>
  <c r="AL201" i="84" s="1"/>
  <c r="M201" i="84"/>
  <c r="I201" i="84"/>
  <c r="E201" i="84"/>
  <c r="A201" i="84"/>
  <c r="CQ200" i="84"/>
  <c r="CP200" i="84"/>
  <c r="CO200" i="84"/>
  <c r="CM200" i="84"/>
  <c r="CF200" i="84"/>
  <c r="CN200" i="84" s="1"/>
  <c r="BU200" i="84"/>
  <c r="BW200" i="84" s="1"/>
  <c r="BN200" i="84"/>
  <c r="BM200" i="84"/>
  <c r="AO200" i="84" s="1"/>
  <c r="BA200" i="84"/>
  <c r="AY200" i="84"/>
  <c r="AX200" i="84"/>
  <c r="AW200" i="84"/>
  <c r="AK200" i="84"/>
  <c r="AE200" i="84"/>
  <c r="N200" i="84"/>
  <c r="AL200" i="84" s="1"/>
  <c r="M200" i="84"/>
  <c r="E200" i="84"/>
  <c r="A200" i="84"/>
  <c r="CQ199" i="84"/>
  <c r="CP199" i="84"/>
  <c r="CO199" i="84"/>
  <c r="CN199" i="84"/>
  <c r="CR199" i="84" s="1"/>
  <c r="CM199" i="84"/>
  <c r="BJ199" i="84" s="1"/>
  <c r="CK199" i="84"/>
  <c r="CF199" i="84"/>
  <c r="CJ199" i="84" s="1"/>
  <c r="BU199" i="84"/>
  <c r="BW199" i="84" s="1"/>
  <c r="BN199" i="84"/>
  <c r="BB199" i="84" s="1"/>
  <c r="BM199" i="84"/>
  <c r="BA199" i="84"/>
  <c r="AY199" i="84"/>
  <c r="AX199" i="84"/>
  <c r="AW199" i="84"/>
  <c r="AZ199" i="84" s="1"/>
  <c r="BE199" i="84" s="1"/>
  <c r="AK199" i="84"/>
  <c r="AF199" i="84"/>
  <c r="AE199" i="84"/>
  <c r="N199" i="84"/>
  <c r="AL199" i="84" s="1"/>
  <c r="M199" i="84"/>
  <c r="I199" i="84"/>
  <c r="E199" i="84"/>
  <c r="A199" i="84"/>
  <c r="CQ198" i="84"/>
  <c r="CP198" i="84"/>
  <c r="CO198" i="84"/>
  <c r="CM198" i="84"/>
  <c r="CF198" i="84"/>
  <c r="BU198" i="84"/>
  <c r="BW198" i="84" s="1"/>
  <c r="BN198" i="84"/>
  <c r="BM198" i="84"/>
  <c r="BB198" i="84"/>
  <c r="BA198" i="84"/>
  <c r="AY198" i="84"/>
  <c r="AX198" i="84"/>
  <c r="AW198" i="84"/>
  <c r="AL198" i="84"/>
  <c r="AK198" i="84"/>
  <c r="AE198" i="84"/>
  <c r="N198" i="84"/>
  <c r="M198" i="84"/>
  <c r="E198" i="84"/>
  <c r="A198" i="84"/>
  <c r="CQ197" i="84"/>
  <c r="CR197" i="84" s="1"/>
  <c r="CS197" i="84" s="1"/>
  <c r="CP197" i="84"/>
  <c r="CO197" i="84"/>
  <c r="CM197" i="84"/>
  <c r="BJ197" i="84" s="1"/>
  <c r="CF197" i="84"/>
  <c r="CN197" i="84" s="1"/>
  <c r="BU197" i="84"/>
  <c r="BW197" i="84" s="1"/>
  <c r="BN197" i="84"/>
  <c r="BM197" i="84"/>
  <c r="BA197" i="84"/>
  <c r="AY197" i="84"/>
  <c r="AX197" i="84"/>
  <c r="AW197" i="84"/>
  <c r="AK197" i="84"/>
  <c r="AE197" i="84"/>
  <c r="AO197" i="84" s="1"/>
  <c r="N197" i="84"/>
  <c r="AL197" i="84" s="1"/>
  <c r="M197" i="84"/>
  <c r="I197" i="84"/>
  <c r="E197" i="84"/>
  <c r="A197" i="84"/>
  <c r="CQ196" i="84"/>
  <c r="CP196" i="84"/>
  <c r="CO196" i="84"/>
  <c r="CM196" i="84"/>
  <c r="CF196" i="84"/>
  <c r="CN196" i="84" s="1"/>
  <c r="CR196" i="84" s="1"/>
  <c r="BU196" i="84"/>
  <c r="BM196" i="84"/>
  <c r="BJ196" i="84"/>
  <c r="BA196" i="84"/>
  <c r="AY196" i="84"/>
  <c r="AX196" i="84"/>
  <c r="AW196" i="84"/>
  <c r="AZ196" i="84" s="1"/>
  <c r="AK196" i="84"/>
  <c r="AF196" i="84"/>
  <c r="AE196" i="84"/>
  <c r="N196" i="84"/>
  <c r="AL196" i="84" s="1"/>
  <c r="M196" i="84"/>
  <c r="I196" i="84"/>
  <c r="E196" i="84"/>
  <c r="A196" i="84"/>
  <c r="CQ195" i="84"/>
  <c r="CP195" i="84"/>
  <c r="CO195" i="84"/>
  <c r="CN195" i="84"/>
  <c r="CM195" i="84"/>
  <c r="CF195" i="84"/>
  <c r="CJ195" i="84" s="1"/>
  <c r="CK195" i="84" s="1"/>
  <c r="BW195" i="84"/>
  <c r="BU195" i="84"/>
  <c r="BM195" i="84"/>
  <c r="AO195" i="84" s="1"/>
  <c r="BJ195" i="84"/>
  <c r="BA195" i="84"/>
  <c r="AY195" i="84"/>
  <c r="AX195" i="84"/>
  <c r="AW195" i="84"/>
  <c r="AZ195" i="84" s="1"/>
  <c r="AL195" i="84"/>
  <c r="AK195" i="84"/>
  <c r="AE195" i="84"/>
  <c r="N195" i="84"/>
  <c r="M195" i="84"/>
  <c r="I195" i="84"/>
  <c r="E195" i="84"/>
  <c r="A195" i="84"/>
  <c r="CV194" i="84"/>
  <c r="CU194" i="84"/>
  <c r="CT194" i="84"/>
  <c r="CL194" i="84"/>
  <c r="CI194" i="84"/>
  <c r="CH194" i="84"/>
  <c r="CG194" i="84"/>
  <c r="CE194" i="84"/>
  <c r="CD194" i="84"/>
  <c r="CC194" i="84"/>
  <c r="CB194" i="84"/>
  <c r="CA194" i="84"/>
  <c r="BZ194" i="84"/>
  <c r="BY194" i="84"/>
  <c r="BV194" i="84"/>
  <c r="BT194" i="84"/>
  <c r="BR194" i="84"/>
  <c r="BQ194" i="84"/>
  <c r="BP194" i="84"/>
  <c r="BO194" i="84"/>
  <c r="BL194" i="84"/>
  <c r="BI194" i="84"/>
  <c r="BC194" i="84"/>
  <c r="AU194" i="84"/>
  <c r="AT194" i="84"/>
  <c r="AS194" i="84"/>
  <c r="AR194" i="84"/>
  <c r="AC194" i="84"/>
  <c r="AB194" i="84"/>
  <c r="AA194" i="84"/>
  <c r="Z194" i="84"/>
  <c r="Y194" i="84"/>
  <c r="X194" i="84"/>
  <c r="W194" i="84"/>
  <c r="V194" i="84"/>
  <c r="U194" i="84"/>
  <c r="T194" i="84"/>
  <c r="O194" i="84"/>
  <c r="H194" i="84"/>
  <c r="G194" i="84"/>
  <c r="CQ193" i="84"/>
  <c r="CP193" i="84"/>
  <c r="CO193" i="84"/>
  <c r="CM193" i="84"/>
  <c r="BJ193" i="84" s="1"/>
  <c r="AJ193" i="84" s="1"/>
  <c r="CF193" i="84"/>
  <c r="CN193" i="84" s="1"/>
  <c r="BW193" i="84"/>
  <c r="BU193" i="84"/>
  <c r="BM193" i="84"/>
  <c r="BA193" i="84"/>
  <c r="AY193" i="84"/>
  <c r="AX193" i="84"/>
  <c r="AW193" i="84"/>
  <c r="AK193" i="84"/>
  <c r="AE193" i="84"/>
  <c r="AO193" i="84" s="1"/>
  <c r="N193" i="84"/>
  <c r="AL193" i="84" s="1"/>
  <c r="M193" i="84"/>
  <c r="E193" i="84"/>
  <c r="A193" i="84"/>
  <c r="CQ192" i="84"/>
  <c r="CP192" i="84"/>
  <c r="CO192" i="84"/>
  <c r="CN192" i="84"/>
  <c r="CM192" i="84"/>
  <c r="BJ192" i="84" s="1"/>
  <c r="CK192" i="84"/>
  <c r="CJ192" i="84"/>
  <c r="BU192" i="84"/>
  <c r="BW192" i="84" s="1"/>
  <c r="BM192" i="84"/>
  <c r="BA192" i="84"/>
  <c r="AY192" i="84"/>
  <c r="AX192" i="84"/>
  <c r="AW192" i="84"/>
  <c r="AK192" i="84"/>
  <c r="AE192" i="84"/>
  <c r="BN192" i="84"/>
  <c r="N192" i="84"/>
  <c r="AL192" i="84" s="1"/>
  <c r="M192" i="84"/>
  <c r="E192" i="84"/>
  <c r="A192" i="84"/>
  <c r="CQ191" i="84"/>
  <c r="CP191" i="84"/>
  <c r="CO191" i="84"/>
  <c r="CM191" i="84"/>
  <c r="CF191" i="84"/>
  <c r="CJ191" i="84" s="1"/>
  <c r="CK191" i="84" s="1"/>
  <c r="BU191" i="84"/>
  <c r="BW191" i="84" s="1"/>
  <c r="BN191" i="84"/>
  <c r="BB191" i="84" s="1"/>
  <c r="BM191" i="84"/>
  <c r="BA191" i="84"/>
  <c r="AY191" i="84"/>
  <c r="AX191" i="84"/>
  <c r="AW191" i="84"/>
  <c r="AK191" i="84"/>
  <c r="AE191" i="84"/>
  <c r="N191" i="84"/>
  <c r="AL191" i="84" s="1"/>
  <c r="M191" i="84"/>
  <c r="E191" i="84"/>
  <c r="A191" i="84"/>
  <c r="CQ190" i="84"/>
  <c r="CP190" i="84"/>
  <c r="CO190" i="84"/>
  <c r="CM190" i="84"/>
  <c r="CF190" i="84"/>
  <c r="CN190" i="84" s="1"/>
  <c r="CR190" i="84" s="1"/>
  <c r="BU190" i="84"/>
  <c r="BW190" i="84" s="1"/>
  <c r="BM190" i="84"/>
  <c r="BJ190" i="84"/>
  <c r="BA190" i="84"/>
  <c r="AY190" i="84"/>
  <c r="AX190" i="84"/>
  <c r="AW190" i="84"/>
  <c r="AK190" i="84"/>
  <c r="AE190" i="84"/>
  <c r="BN190" i="84"/>
  <c r="BB190" i="84" s="1"/>
  <c r="N190" i="84"/>
  <c r="AL190" i="84" s="1"/>
  <c r="M190" i="84"/>
  <c r="I190" i="84"/>
  <c r="E190" i="84"/>
  <c r="A190" i="84"/>
  <c r="CQ189" i="84"/>
  <c r="CP189" i="84"/>
  <c r="CR189" i="84" s="1"/>
  <c r="CO189" i="84"/>
  <c r="CM189" i="84"/>
  <c r="I189" i="84" s="1"/>
  <c r="CF189" i="84"/>
  <c r="CN189" i="84" s="1"/>
  <c r="BU189" i="84"/>
  <c r="BW189" i="84" s="1"/>
  <c r="BN189" i="84"/>
  <c r="BB189" i="84" s="1"/>
  <c r="BM189" i="84"/>
  <c r="BJ189" i="84"/>
  <c r="AJ189" i="84" s="1"/>
  <c r="BA189" i="84"/>
  <c r="AY189" i="84"/>
  <c r="AX189" i="84"/>
  <c r="AW189" i="84"/>
  <c r="AO189" i="84"/>
  <c r="AL189" i="84"/>
  <c r="AK189" i="84"/>
  <c r="AE189" i="84"/>
  <c r="AF189" i="84"/>
  <c r="N189" i="84"/>
  <c r="M189" i="84"/>
  <c r="E189" i="84"/>
  <c r="A189" i="84"/>
  <c r="CQ188" i="84"/>
  <c r="CP188" i="84"/>
  <c r="CO188" i="84"/>
  <c r="CM188" i="84"/>
  <c r="I188" i="84" s="1"/>
  <c r="CF188" i="84"/>
  <c r="BU188" i="84"/>
  <c r="BW188" i="84" s="1"/>
  <c r="BM188" i="84"/>
  <c r="BJ188" i="84"/>
  <c r="BA188" i="84"/>
  <c r="AY188" i="84"/>
  <c r="AX188" i="84"/>
  <c r="AW188" i="84"/>
  <c r="AZ188" i="84" s="1"/>
  <c r="AK188" i="84"/>
  <c r="AE188" i="84"/>
  <c r="BN188" i="84"/>
  <c r="N188" i="84"/>
  <c r="AL188" i="84" s="1"/>
  <c r="M188" i="84"/>
  <c r="E188" i="84"/>
  <c r="A188" i="84"/>
  <c r="CQ187" i="84"/>
  <c r="CP187" i="84"/>
  <c r="CO187" i="84"/>
  <c r="CM187" i="84"/>
  <c r="I187" i="84" s="1"/>
  <c r="CF187" i="84"/>
  <c r="CJ187" i="84" s="1"/>
  <c r="CK187" i="84" s="1"/>
  <c r="BW187" i="84"/>
  <c r="BU187" i="84"/>
  <c r="BM187" i="84"/>
  <c r="AO187" i="84" s="1"/>
  <c r="BA187" i="84"/>
  <c r="AY187" i="84"/>
  <c r="AX187" i="84"/>
  <c r="AW187" i="84"/>
  <c r="AK187" i="84"/>
  <c r="AE187" i="84"/>
  <c r="N187" i="84"/>
  <c r="AL187" i="84" s="1"/>
  <c r="M187" i="84"/>
  <c r="E187" i="84"/>
  <c r="A187" i="84"/>
  <c r="CQ186" i="84"/>
  <c r="CP186" i="84"/>
  <c r="CO186" i="84"/>
  <c r="CN186" i="84"/>
  <c r="CM186" i="84"/>
  <c r="I186" i="84" s="1"/>
  <c r="CF186" i="84"/>
  <c r="CJ186" i="84" s="1"/>
  <c r="CK186" i="84" s="1"/>
  <c r="BU186" i="84"/>
  <c r="BW186" i="84" s="1"/>
  <c r="BM186" i="84"/>
  <c r="AO186" i="84" s="1"/>
  <c r="BK186" i="84"/>
  <c r="AN186" i="84" s="1"/>
  <c r="BJ186" i="84"/>
  <c r="AI186" i="84" s="1"/>
  <c r="BA186" i="84"/>
  <c r="AY186" i="84"/>
  <c r="AX186" i="84"/>
  <c r="AW186" i="84"/>
  <c r="AL186" i="84"/>
  <c r="AK186" i="84"/>
  <c r="AE186" i="84"/>
  <c r="N186" i="84"/>
  <c r="M186" i="84"/>
  <c r="E186" i="84"/>
  <c r="A186" i="84"/>
  <c r="CQ185" i="84"/>
  <c r="CP185" i="84"/>
  <c r="CO185" i="84"/>
  <c r="CM185" i="84"/>
  <c r="CF185" i="84"/>
  <c r="BU185" i="84"/>
  <c r="BW185" i="84" s="1"/>
  <c r="BM185" i="84"/>
  <c r="AO185" i="84" s="1"/>
  <c r="BA185" i="84"/>
  <c r="AY185" i="84"/>
  <c r="AX185" i="84"/>
  <c r="AW185" i="84"/>
  <c r="AK185" i="84"/>
  <c r="AE185" i="84"/>
  <c r="N185" i="84"/>
  <c r="AL185" i="84" s="1"/>
  <c r="M185" i="84"/>
  <c r="I185" i="84"/>
  <c r="E185" i="84"/>
  <c r="A185" i="84"/>
  <c r="CQ184" i="84"/>
  <c r="CP184" i="84"/>
  <c r="CO184" i="84"/>
  <c r="CM184" i="84"/>
  <c r="I184" i="84" s="1"/>
  <c r="CJ184" i="84"/>
  <c r="CK184" i="84" s="1"/>
  <c r="CF184" i="84"/>
  <c r="CN184" i="84" s="1"/>
  <c r="BU184" i="84"/>
  <c r="BW184" i="84" s="1"/>
  <c r="BN184" i="84"/>
  <c r="BM184" i="84"/>
  <c r="BA184" i="84"/>
  <c r="AY184" i="84"/>
  <c r="AX184" i="84"/>
  <c r="AW184" i="84"/>
  <c r="AZ184" i="84" s="1"/>
  <c r="AL184" i="84"/>
  <c r="AK184" i="84"/>
  <c r="AF184" i="84"/>
  <c r="AE184" i="84"/>
  <c r="N184" i="84"/>
  <c r="M184" i="84"/>
  <c r="E184" i="84"/>
  <c r="A184" i="84"/>
  <c r="CQ183" i="84"/>
  <c r="CP183" i="84"/>
  <c r="CO183" i="84"/>
  <c r="CM183" i="84"/>
  <c r="I183" i="84" s="1"/>
  <c r="CF183" i="84"/>
  <c r="CN183" i="84" s="1"/>
  <c r="BU183" i="84"/>
  <c r="BW183" i="84" s="1"/>
  <c r="BM183" i="84"/>
  <c r="AO183" i="84" s="1"/>
  <c r="BJ183" i="84"/>
  <c r="BA183" i="84"/>
  <c r="AY183" i="84"/>
  <c r="AX183" i="84"/>
  <c r="AW183" i="84"/>
  <c r="AK183" i="84"/>
  <c r="AE183" i="84"/>
  <c r="S180" i="84"/>
  <c r="N183" i="84"/>
  <c r="AL183" i="84" s="1"/>
  <c r="M183" i="84"/>
  <c r="E183" i="84"/>
  <c r="A183" i="84"/>
  <c r="CQ182" i="84"/>
  <c r="CP182" i="84"/>
  <c r="CO182" i="84"/>
  <c r="CN182" i="84"/>
  <c r="CM182" i="84"/>
  <c r="CK182" i="84"/>
  <c r="CF182" i="84"/>
  <c r="CJ182" i="84" s="1"/>
  <c r="BU182" i="84"/>
  <c r="BW182" i="84" s="1"/>
  <c r="BM182" i="84"/>
  <c r="BM180" i="84" s="1"/>
  <c r="BA182" i="84"/>
  <c r="AY182" i="84"/>
  <c r="AX182" i="84"/>
  <c r="AW182" i="84"/>
  <c r="AZ182" i="84" s="1"/>
  <c r="AO182" i="84"/>
  <c r="AK182" i="84"/>
  <c r="AE182" i="84"/>
  <c r="AD180" i="84"/>
  <c r="BN182" i="84"/>
  <c r="N182" i="84"/>
  <c r="AL182" i="84" s="1"/>
  <c r="M182" i="84"/>
  <c r="E182" i="84"/>
  <c r="A182" i="84"/>
  <c r="CQ181" i="84"/>
  <c r="CP181" i="84"/>
  <c r="CO181" i="84"/>
  <c r="CM181" i="84"/>
  <c r="CJ181" i="84"/>
  <c r="CK181" i="84" s="1"/>
  <c r="CF181" i="84"/>
  <c r="CN181" i="84" s="1"/>
  <c r="BU181" i="84"/>
  <c r="BW181" i="84" s="1"/>
  <c r="BM181" i="84"/>
  <c r="BD180" i="84"/>
  <c r="BA181" i="84"/>
  <c r="AY181" i="84"/>
  <c r="AX181" i="84"/>
  <c r="AW181" i="84"/>
  <c r="AL181" i="84"/>
  <c r="AK181" i="84"/>
  <c r="AE181" i="84"/>
  <c r="AO181" i="84" s="1"/>
  <c r="Q180" i="84"/>
  <c r="P180" i="84"/>
  <c r="N181" i="84"/>
  <c r="M181" i="84"/>
  <c r="E181" i="84"/>
  <c r="A181" i="84"/>
  <c r="CV180" i="84"/>
  <c r="CU180" i="84"/>
  <c r="CT180" i="84"/>
  <c r="CL180" i="84"/>
  <c r="CI180" i="84"/>
  <c r="CH180" i="84"/>
  <c r="CG180" i="84"/>
  <c r="CE180" i="84"/>
  <c r="CD180" i="84"/>
  <c r="CC180" i="84"/>
  <c r="CB180" i="84"/>
  <c r="CA180" i="84"/>
  <c r="BZ180" i="84"/>
  <c r="BY180" i="84"/>
  <c r="BV180" i="84"/>
  <c r="BT180" i="84"/>
  <c r="BR180" i="84"/>
  <c r="BQ180" i="84"/>
  <c r="BP180" i="84"/>
  <c r="BO180" i="84"/>
  <c r="BL180" i="84"/>
  <c r="BI180" i="84"/>
  <c r="BC180" i="84"/>
  <c r="AU180" i="84"/>
  <c r="AT180" i="84"/>
  <c r="AS180" i="84"/>
  <c r="AR180" i="84"/>
  <c r="AC180" i="84"/>
  <c r="AB180" i="84"/>
  <c r="AA180" i="84"/>
  <c r="Z180" i="84"/>
  <c r="Y180" i="84"/>
  <c r="X180" i="84"/>
  <c r="W180" i="84"/>
  <c r="V180" i="84"/>
  <c r="U180" i="84"/>
  <c r="T180" i="84"/>
  <c r="O180" i="84"/>
  <c r="H180" i="84"/>
  <c r="G180" i="84"/>
  <c r="CQ179" i="84"/>
  <c r="CP179" i="84"/>
  <c r="CO179" i="84"/>
  <c r="CM179" i="84"/>
  <c r="BJ179" i="84" s="1"/>
  <c r="CJ179" i="84"/>
  <c r="CK179" i="84" s="1"/>
  <c r="CF179" i="84"/>
  <c r="CN179" i="84" s="1"/>
  <c r="CR179" i="84" s="1"/>
  <c r="J179" i="84" s="1"/>
  <c r="BW179" i="84"/>
  <c r="BU179" i="84"/>
  <c r="BN179" i="84"/>
  <c r="BM179" i="84"/>
  <c r="BA179" i="84"/>
  <c r="AY179" i="84"/>
  <c r="AX179" i="84"/>
  <c r="AW179" i="84"/>
  <c r="AZ179" i="84" s="1"/>
  <c r="AL179" i="84"/>
  <c r="AK179" i="84"/>
  <c r="AE179" i="84"/>
  <c r="N179" i="84"/>
  <c r="M179" i="84"/>
  <c r="I179" i="84"/>
  <c r="E179" i="84"/>
  <c r="A179" i="84"/>
  <c r="CR178" i="84"/>
  <c r="CQ178" i="84"/>
  <c r="CP178" i="84"/>
  <c r="CO178" i="84"/>
  <c r="CM178" i="84"/>
  <c r="BJ178" i="84" s="1"/>
  <c r="CF178" i="84"/>
  <c r="CN178" i="84" s="1"/>
  <c r="BU178" i="84"/>
  <c r="BW178" i="84" s="1"/>
  <c r="BN178" i="84"/>
  <c r="BM178" i="84"/>
  <c r="AO178" i="84" s="1"/>
  <c r="BK178" i="84"/>
  <c r="BA178" i="84"/>
  <c r="AY178" i="84"/>
  <c r="AX178" i="84"/>
  <c r="AW178" i="84"/>
  <c r="AK178" i="84"/>
  <c r="AF178" i="84"/>
  <c r="AE178" i="84"/>
  <c r="S169" i="84"/>
  <c r="AJ178" i="84"/>
  <c r="N178" i="84"/>
  <c r="AL178" i="84" s="1"/>
  <c r="M178" i="84"/>
  <c r="E178" i="84"/>
  <c r="A178" i="84"/>
  <c r="CQ177" i="84"/>
  <c r="CP177" i="84"/>
  <c r="CO177" i="84"/>
  <c r="CN177" i="84"/>
  <c r="CM177" i="84"/>
  <c r="CJ177" i="84"/>
  <c r="CK177" i="84" s="1"/>
  <c r="CF177" i="84"/>
  <c r="BU177" i="84"/>
  <c r="BW177" i="84" s="1"/>
  <c r="BM177" i="84"/>
  <c r="AO177" i="84" s="1"/>
  <c r="BA177" i="84"/>
  <c r="AY177" i="84"/>
  <c r="AX177" i="84"/>
  <c r="AW177" i="84"/>
  <c r="AL177" i="84"/>
  <c r="AK177" i="84"/>
  <c r="AE177" i="84"/>
  <c r="N177" i="84"/>
  <c r="M177" i="84"/>
  <c r="E177" i="84"/>
  <c r="A177" i="84"/>
  <c r="CQ176" i="84"/>
  <c r="CP176" i="84"/>
  <c r="CO176" i="84"/>
  <c r="CM176" i="84"/>
  <c r="I176" i="84" s="1"/>
  <c r="CF176" i="84"/>
  <c r="CN176" i="84" s="1"/>
  <c r="BU176" i="84"/>
  <c r="BW176" i="84" s="1"/>
  <c r="BM176" i="84"/>
  <c r="AO176" i="84" s="1"/>
  <c r="BK176" i="84"/>
  <c r="BJ176" i="84"/>
  <c r="BA176" i="84"/>
  <c r="AY176" i="84"/>
  <c r="AX176" i="84"/>
  <c r="AW176" i="84"/>
  <c r="AL176" i="84"/>
  <c r="AK176" i="84"/>
  <c r="AE176" i="84"/>
  <c r="N176" i="84"/>
  <c r="M176" i="84"/>
  <c r="E176" i="84"/>
  <c r="A176" i="84"/>
  <c r="CQ175" i="84"/>
  <c r="CP175" i="84"/>
  <c r="CO175" i="84"/>
  <c r="CM175" i="84"/>
  <c r="CJ175" i="84"/>
  <c r="CK175" i="84" s="1"/>
  <c r="CF175" i="84"/>
  <c r="CN175" i="84" s="1"/>
  <c r="CR175" i="84" s="1"/>
  <c r="J175" i="84" s="1"/>
  <c r="BU175" i="84"/>
  <c r="BW175" i="84" s="1"/>
  <c r="BN175" i="84"/>
  <c r="BM175" i="84"/>
  <c r="BA175" i="84"/>
  <c r="AY175" i="84"/>
  <c r="AX175" i="84"/>
  <c r="AW175" i="84"/>
  <c r="AK175" i="84"/>
  <c r="AE175" i="84"/>
  <c r="AO175" i="84" s="1"/>
  <c r="N175" i="84"/>
  <c r="AL175" i="84" s="1"/>
  <c r="M175" i="84"/>
  <c r="E175" i="84"/>
  <c r="A175" i="84"/>
  <c r="CQ174" i="84"/>
  <c r="CP174" i="84"/>
  <c r="CO174" i="84"/>
  <c r="CN174" i="84"/>
  <c r="CR174" i="84" s="1"/>
  <c r="J174" i="84" s="1"/>
  <c r="CM174" i="84"/>
  <c r="CF174" i="84"/>
  <c r="CJ174" i="84" s="1"/>
  <c r="CK174" i="84" s="1"/>
  <c r="BU174" i="84"/>
  <c r="BW174" i="84" s="1"/>
  <c r="BM174" i="84"/>
  <c r="BA174" i="84"/>
  <c r="AY174" i="84"/>
  <c r="AX174" i="84"/>
  <c r="AW174" i="84"/>
  <c r="AZ174" i="84" s="1"/>
  <c r="AK174" i="84"/>
  <c r="AE174" i="84"/>
  <c r="N174" i="84"/>
  <c r="AL174" i="84" s="1"/>
  <c r="M174" i="84"/>
  <c r="E174" i="84"/>
  <c r="A174" i="84"/>
  <c r="CQ173" i="84"/>
  <c r="CP173" i="84"/>
  <c r="CO173" i="84"/>
  <c r="CM173" i="84"/>
  <c r="CF173" i="84"/>
  <c r="CJ173" i="84" s="1"/>
  <c r="CK173" i="84" s="1"/>
  <c r="BU173" i="84"/>
  <c r="BW173" i="84" s="1"/>
  <c r="BM173" i="84"/>
  <c r="AO173" i="84" s="1"/>
  <c r="BA173" i="84"/>
  <c r="AY173" i="84"/>
  <c r="AX173" i="84"/>
  <c r="AW173" i="84"/>
  <c r="AK173" i="84"/>
  <c r="AE173" i="84"/>
  <c r="N173" i="84"/>
  <c r="AL173" i="84" s="1"/>
  <c r="M173" i="84"/>
  <c r="E173" i="84"/>
  <c r="A173" i="84"/>
  <c r="CQ172" i="84"/>
  <c r="CP172" i="84"/>
  <c r="CO172" i="84"/>
  <c r="CM172" i="84"/>
  <c r="CJ172" i="84"/>
  <c r="CK172" i="84" s="1"/>
  <c r="CF172" i="84"/>
  <c r="CN172" i="84" s="1"/>
  <c r="BW172" i="84"/>
  <c r="BU172" i="84"/>
  <c r="BM172" i="84"/>
  <c r="BA172" i="84"/>
  <c r="AY172" i="84"/>
  <c r="AX172" i="84"/>
  <c r="AW172" i="84"/>
  <c r="AZ172" i="84" s="1"/>
  <c r="AO172" i="84"/>
  <c r="AL172" i="84"/>
  <c r="AK172" i="84"/>
  <c r="AE172" i="84"/>
  <c r="Q169" i="84"/>
  <c r="N172" i="84"/>
  <c r="M172" i="84"/>
  <c r="E172" i="84"/>
  <c r="A172" i="84"/>
  <c r="CQ171" i="84"/>
  <c r="CP171" i="84"/>
  <c r="CO171" i="84"/>
  <c r="CM171" i="84"/>
  <c r="I171" i="84" s="1"/>
  <c r="CF171" i="84"/>
  <c r="CN171" i="84" s="1"/>
  <c r="CR171" i="84" s="1"/>
  <c r="J171" i="84" s="1"/>
  <c r="BU171" i="84"/>
  <c r="BW171" i="84" s="1"/>
  <c r="BM171" i="84"/>
  <c r="BA171" i="84"/>
  <c r="AY171" i="84"/>
  <c r="AX171" i="84"/>
  <c r="AW171" i="84"/>
  <c r="AK171" i="84"/>
  <c r="AE171" i="84"/>
  <c r="N171" i="84"/>
  <c r="AL171" i="84" s="1"/>
  <c r="M171" i="84"/>
  <c r="E171" i="84"/>
  <c r="A171" i="84"/>
  <c r="CQ170" i="84"/>
  <c r="CP170" i="84"/>
  <c r="CO170" i="84"/>
  <c r="CN170" i="84"/>
  <c r="CM170" i="84"/>
  <c r="CJ170" i="84"/>
  <c r="CF170" i="84"/>
  <c r="BU170" i="84"/>
  <c r="BW170" i="84" s="1"/>
  <c r="BM170" i="84"/>
  <c r="BA170" i="84"/>
  <c r="AY170" i="84"/>
  <c r="AX170" i="84"/>
  <c r="AW170" i="84"/>
  <c r="AZ170" i="84" s="1"/>
  <c r="AO170" i="84"/>
  <c r="AK170" i="84"/>
  <c r="AE170" i="84"/>
  <c r="BN170" i="84"/>
  <c r="BB170" i="84" s="1"/>
  <c r="N170" i="84"/>
  <c r="M170" i="84"/>
  <c r="I170" i="84"/>
  <c r="E170" i="84"/>
  <c r="A170" i="84"/>
  <c r="CV169" i="84"/>
  <c r="CU169" i="84"/>
  <c r="CT169" i="84"/>
  <c r="CP169" i="84"/>
  <c r="CL169" i="84"/>
  <c r="CI169" i="84"/>
  <c r="CH169" i="84"/>
  <c r="CG169" i="84"/>
  <c r="CE169" i="84"/>
  <c r="CD169" i="84"/>
  <c r="CC169" i="84"/>
  <c r="CB169" i="84"/>
  <c r="CA169" i="84"/>
  <c r="BZ169" i="84"/>
  <c r="BY169" i="84"/>
  <c r="BV169" i="84"/>
  <c r="BT169" i="84"/>
  <c r="BR169" i="84"/>
  <c r="BQ169" i="84"/>
  <c r="BP169" i="84"/>
  <c r="BO169" i="84"/>
  <c r="BL169" i="84"/>
  <c r="BI169" i="84"/>
  <c r="BC169" i="84"/>
  <c r="AX169" i="84"/>
  <c r="AU169" i="84"/>
  <c r="AT169" i="84"/>
  <c r="AS169" i="84"/>
  <c r="AR169" i="84"/>
  <c r="AC169" i="84"/>
  <c r="AB169" i="84"/>
  <c r="AA169" i="84"/>
  <c r="Z169" i="84"/>
  <c r="Y169" i="84"/>
  <c r="X169" i="84"/>
  <c r="W169" i="84"/>
  <c r="V169" i="84"/>
  <c r="U169" i="84"/>
  <c r="T169" i="84"/>
  <c r="R169" i="84"/>
  <c r="O169" i="84"/>
  <c r="H169" i="84"/>
  <c r="G169" i="84"/>
  <c r="CQ168" i="84"/>
  <c r="CP168" i="84"/>
  <c r="CO168" i="84"/>
  <c r="CN168" i="84"/>
  <c r="CM168" i="84"/>
  <c r="CF168" i="84"/>
  <c r="CJ168" i="84" s="1"/>
  <c r="CK168" i="84" s="1"/>
  <c r="BU168" i="84"/>
  <c r="BW168" i="84" s="1"/>
  <c r="BM168" i="84"/>
  <c r="AO168" i="84" s="1"/>
  <c r="BJ168" i="84"/>
  <c r="BA168" i="84"/>
  <c r="AY168" i="84"/>
  <c r="AX168" i="84"/>
  <c r="AW168" i="84"/>
  <c r="AK168" i="84"/>
  <c r="AE168" i="84"/>
  <c r="N168" i="84"/>
  <c r="AL168" i="84" s="1"/>
  <c r="M168" i="84"/>
  <c r="I168" i="84"/>
  <c r="E168" i="84"/>
  <c r="A168" i="84"/>
  <c r="CQ167" i="84"/>
  <c r="CP167" i="84"/>
  <c r="CO167" i="84"/>
  <c r="CM167" i="84"/>
  <c r="I167" i="84" s="1"/>
  <c r="CF167" i="84"/>
  <c r="CN167" i="84" s="1"/>
  <c r="BU167" i="84"/>
  <c r="BW167" i="84" s="1"/>
  <c r="BM167" i="84"/>
  <c r="BJ167" i="84"/>
  <c r="BK167" i="84" s="1"/>
  <c r="AN167" i="84" s="1"/>
  <c r="BA167" i="84"/>
  <c r="AY167" i="84"/>
  <c r="AX167" i="84"/>
  <c r="AW167" i="84"/>
  <c r="AZ167" i="84" s="1"/>
  <c r="AL167" i="84"/>
  <c r="AK167" i="84"/>
  <c r="AE167" i="84"/>
  <c r="AO167" i="84" s="1"/>
  <c r="N167" i="84"/>
  <c r="M167" i="84"/>
  <c r="E167" i="84"/>
  <c r="A167" i="84"/>
  <c r="CQ166" i="84"/>
  <c r="CP166" i="84"/>
  <c r="CO166" i="84"/>
  <c r="CN166" i="84"/>
  <c r="CM166" i="84"/>
  <c r="CJ166" i="84"/>
  <c r="CK166" i="84" s="1"/>
  <c r="CF166" i="84"/>
  <c r="BU166" i="84"/>
  <c r="BW166" i="84" s="1"/>
  <c r="BM166" i="84"/>
  <c r="BA166" i="84"/>
  <c r="AY166" i="84"/>
  <c r="AX166" i="84"/>
  <c r="AW166" i="84"/>
  <c r="AO166" i="84"/>
  <c r="AK166" i="84"/>
  <c r="AE166" i="84"/>
  <c r="N166" i="84"/>
  <c r="AL166" i="84" s="1"/>
  <c r="M166" i="84"/>
  <c r="E166" i="84"/>
  <c r="A166" i="84"/>
  <c r="CQ165" i="84"/>
  <c r="CP165" i="84"/>
  <c r="CO165" i="84"/>
  <c r="CM165" i="84"/>
  <c r="CF165" i="84"/>
  <c r="CJ165" i="84" s="1"/>
  <c r="CK165" i="84" s="1"/>
  <c r="BW165" i="84"/>
  <c r="BU165" i="84"/>
  <c r="BM165" i="84"/>
  <c r="AO165" i="84" s="1"/>
  <c r="BA165" i="84"/>
  <c r="AY165" i="84"/>
  <c r="AX165" i="84"/>
  <c r="AW165" i="84"/>
  <c r="AZ165" i="84" s="1"/>
  <c r="AL165" i="84"/>
  <c r="AK165" i="84"/>
  <c r="AE165" i="84"/>
  <c r="N165" i="84"/>
  <c r="M165" i="84"/>
  <c r="E165" i="84"/>
  <c r="A165" i="84"/>
  <c r="CQ164" i="84"/>
  <c r="CP164" i="84"/>
  <c r="CO164" i="84"/>
  <c r="CM164" i="84"/>
  <c r="CF164" i="84"/>
  <c r="CJ164" i="84" s="1"/>
  <c r="CK164" i="84" s="1"/>
  <c r="BU164" i="84"/>
  <c r="BW164" i="84" s="1"/>
  <c r="BM164" i="84"/>
  <c r="AO164" i="84" s="1"/>
  <c r="BA164" i="84"/>
  <c r="AY164" i="84"/>
  <c r="AX164" i="84"/>
  <c r="AW164" i="84"/>
  <c r="AP156" i="84"/>
  <c r="AK164" i="84"/>
  <c r="AE164" i="84"/>
  <c r="N164" i="84"/>
  <c r="AL164" i="84" s="1"/>
  <c r="M164" i="84"/>
  <c r="E164" i="84"/>
  <c r="A164" i="84"/>
  <c r="CQ163" i="84"/>
  <c r="CP163" i="84"/>
  <c r="CO163" i="84"/>
  <c r="CN163" i="84"/>
  <c r="CM163" i="84"/>
  <c r="CK163" i="84"/>
  <c r="CJ163" i="84"/>
  <c r="BU163" i="84"/>
  <c r="BW163" i="84" s="1"/>
  <c r="BM163" i="84"/>
  <c r="BD156" i="84"/>
  <c r="BA163" i="84"/>
  <c r="AY163" i="84"/>
  <c r="AX163" i="84"/>
  <c r="AW163" i="84"/>
  <c r="AK163" i="84"/>
  <c r="AE163" i="84"/>
  <c r="N163" i="84"/>
  <c r="AL163" i="84" s="1"/>
  <c r="M163" i="84"/>
  <c r="E163" i="84"/>
  <c r="A163" i="84"/>
  <c r="CQ162" i="84"/>
  <c r="CP162" i="84"/>
  <c r="CO162" i="84"/>
  <c r="CM162" i="84"/>
  <c r="I162" i="84" s="1"/>
  <c r="CF162" i="84"/>
  <c r="BU162" i="84"/>
  <c r="BW162" i="84" s="1"/>
  <c r="BM162" i="84"/>
  <c r="AO162" i="84" s="1"/>
  <c r="BA162" i="84"/>
  <c r="AY162" i="84"/>
  <c r="AX162" i="84"/>
  <c r="AW162" i="84"/>
  <c r="AZ162" i="84" s="1"/>
  <c r="AK162" i="84"/>
  <c r="AE162" i="84"/>
  <c r="BN162" i="84"/>
  <c r="N162" i="84"/>
  <c r="AL162" i="84" s="1"/>
  <c r="M162" i="84"/>
  <c r="E162" i="84"/>
  <c r="A162" i="84"/>
  <c r="CQ161" i="84"/>
  <c r="CP161" i="84"/>
  <c r="CO161" i="84"/>
  <c r="CM161" i="84"/>
  <c r="I161" i="84" s="1"/>
  <c r="CF161" i="84"/>
  <c r="BW161" i="84"/>
  <c r="BU161" i="84"/>
  <c r="BM161" i="84"/>
  <c r="AO161" i="84" s="1"/>
  <c r="BA161" i="84"/>
  <c r="AY161" i="84"/>
  <c r="AX161" i="84"/>
  <c r="AW161" i="84"/>
  <c r="AZ161" i="84" s="1"/>
  <c r="AL161" i="84"/>
  <c r="AK161" i="84"/>
  <c r="AE161" i="84"/>
  <c r="N161" i="84"/>
  <c r="M161" i="84"/>
  <c r="E161" i="84"/>
  <c r="A161" i="84"/>
  <c r="CQ160" i="84"/>
  <c r="CP160" i="84"/>
  <c r="CO160" i="84"/>
  <c r="CM160" i="84"/>
  <c r="I160" i="84" s="1"/>
  <c r="CF160" i="84"/>
  <c r="CN160" i="84" s="1"/>
  <c r="CR160" i="84" s="1"/>
  <c r="BU160" i="84"/>
  <c r="BW160" i="84" s="1"/>
  <c r="BM160" i="84"/>
  <c r="AO160" i="84" s="1"/>
  <c r="BJ160" i="84"/>
  <c r="BA160" i="84"/>
  <c r="AY160" i="84"/>
  <c r="AX160" i="84"/>
  <c r="AW160" i="84"/>
  <c r="AK160" i="84"/>
  <c r="AE160" i="84"/>
  <c r="BN160" i="84"/>
  <c r="BB160" i="84" s="1"/>
  <c r="N160" i="84"/>
  <c r="AL160" i="84" s="1"/>
  <c r="M160" i="84"/>
  <c r="E160" i="84"/>
  <c r="A160" i="84"/>
  <c r="CQ159" i="84"/>
  <c r="CP159" i="84"/>
  <c r="CO159" i="84"/>
  <c r="CM159" i="84"/>
  <c r="I159" i="84" s="1"/>
  <c r="CJ159" i="84"/>
  <c r="CK159" i="84" s="1"/>
  <c r="CF159" i="84"/>
  <c r="CN159" i="84" s="1"/>
  <c r="BW159" i="84"/>
  <c r="BU159" i="84"/>
  <c r="BM159" i="84"/>
  <c r="BA159" i="84"/>
  <c r="AY159" i="84"/>
  <c r="AX159" i="84"/>
  <c r="AW159" i="84"/>
  <c r="AL159" i="84"/>
  <c r="AK159" i="84"/>
  <c r="AF159" i="84"/>
  <c r="AE159" i="84"/>
  <c r="AO159" i="84" s="1"/>
  <c r="BN159" i="84"/>
  <c r="N159" i="84"/>
  <c r="M159" i="84"/>
  <c r="E159" i="84"/>
  <c r="A159" i="84"/>
  <c r="CQ158" i="84"/>
  <c r="CP158" i="84"/>
  <c r="CO158" i="84"/>
  <c r="CM158" i="84"/>
  <c r="CF158" i="84"/>
  <c r="BU158" i="84"/>
  <c r="BN158" i="84"/>
  <c r="BB158" i="84" s="1"/>
  <c r="BM158" i="84"/>
  <c r="BJ158" i="84"/>
  <c r="BA158" i="84"/>
  <c r="AY158" i="84"/>
  <c r="AX158" i="84"/>
  <c r="AW158" i="84"/>
  <c r="AK158" i="84"/>
  <c r="AF158" i="84"/>
  <c r="AE158" i="84"/>
  <c r="N158" i="84"/>
  <c r="AL158" i="84" s="1"/>
  <c r="M158" i="84"/>
  <c r="I158" i="84"/>
  <c r="E158" i="84"/>
  <c r="A158" i="84"/>
  <c r="CQ157" i="84"/>
  <c r="CP157" i="84"/>
  <c r="CO157" i="84"/>
  <c r="CN157" i="84"/>
  <c r="CM157" i="84"/>
  <c r="BJ157" i="84" s="1"/>
  <c r="CJ157" i="84"/>
  <c r="CK157" i="84" s="1"/>
  <c r="CF157" i="84"/>
  <c r="BU157" i="84"/>
  <c r="BW157" i="84" s="1"/>
  <c r="BN157" i="84"/>
  <c r="BM157" i="84"/>
  <c r="BA157" i="84"/>
  <c r="AY157" i="84"/>
  <c r="AZ157" i="84" s="1"/>
  <c r="AX157" i="84"/>
  <c r="AW157" i="84"/>
  <c r="AL157" i="84"/>
  <c r="AK157" i="84"/>
  <c r="AF157" i="84"/>
  <c r="AE157" i="84"/>
  <c r="N157" i="84"/>
  <c r="M157" i="84"/>
  <c r="I157" i="84"/>
  <c r="E157" i="84"/>
  <c r="A157" i="84"/>
  <c r="CV156" i="84"/>
  <c r="CU156" i="84"/>
  <c r="CT156" i="84"/>
  <c r="CL156" i="84"/>
  <c r="CI156" i="84"/>
  <c r="CH156" i="84"/>
  <c r="CG156" i="84"/>
  <c r="CE156" i="84"/>
  <c r="CD156" i="84"/>
  <c r="CC156" i="84"/>
  <c r="CB156" i="84"/>
  <c r="CA156" i="84"/>
  <c r="BZ156" i="84"/>
  <c r="BY156" i="84"/>
  <c r="BV156" i="84"/>
  <c r="BT156" i="84"/>
  <c r="BR156" i="84"/>
  <c r="BQ156" i="84"/>
  <c r="BP156" i="84"/>
  <c r="BO156" i="84"/>
  <c r="BL156" i="84"/>
  <c r="BI156" i="84"/>
  <c r="BC156" i="84"/>
  <c r="AU156" i="84"/>
  <c r="AT156" i="84"/>
  <c r="AS156" i="84"/>
  <c r="AR156" i="84"/>
  <c r="AC156" i="84"/>
  <c r="AB156" i="84"/>
  <c r="AA156" i="84"/>
  <c r="Z156" i="84"/>
  <c r="Y156" i="84"/>
  <c r="X156" i="84"/>
  <c r="W156" i="84"/>
  <c r="V156" i="84"/>
  <c r="U156" i="84"/>
  <c r="T156" i="84"/>
  <c r="O156" i="84"/>
  <c r="H156" i="84"/>
  <c r="G156" i="84"/>
  <c r="CQ155" i="84"/>
  <c r="CP155" i="84"/>
  <c r="CO155" i="84"/>
  <c r="CM155" i="84"/>
  <c r="BJ155" i="84" s="1"/>
  <c r="AJ155" i="84" s="1"/>
  <c r="CF155" i="84"/>
  <c r="CJ155" i="84" s="1"/>
  <c r="CK155" i="84" s="1"/>
  <c r="BU155" i="84"/>
  <c r="BW155" i="84" s="1"/>
  <c r="BM155" i="84"/>
  <c r="AO155" i="84" s="1"/>
  <c r="BA155" i="84"/>
  <c r="AY155" i="84"/>
  <c r="AX155" i="84"/>
  <c r="AW155" i="84"/>
  <c r="AZ155" i="84" s="1"/>
  <c r="AL155" i="84"/>
  <c r="AK155" i="84"/>
  <c r="AE155" i="84"/>
  <c r="N155" i="84"/>
  <c r="M155" i="84"/>
  <c r="E155" i="84"/>
  <c r="A155" i="84"/>
  <c r="CQ154" i="84"/>
  <c r="CP154" i="84"/>
  <c r="CO154" i="84"/>
  <c r="CM154" i="84"/>
  <c r="CF154" i="84"/>
  <c r="CN154" i="84" s="1"/>
  <c r="BU154" i="84"/>
  <c r="BW154" i="84" s="1"/>
  <c r="BM154" i="84"/>
  <c r="BA154" i="84"/>
  <c r="AY154" i="84"/>
  <c r="AX154" i="84"/>
  <c r="AW154" i="84"/>
  <c r="AL154" i="84"/>
  <c r="AK154" i="84"/>
  <c r="AE154" i="84"/>
  <c r="N154" i="84"/>
  <c r="M154" i="84"/>
  <c r="E154" i="84"/>
  <c r="A154" i="84"/>
  <c r="CQ153" i="84"/>
  <c r="CP153" i="84"/>
  <c r="CO153" i="84"/>
  <c r="CM153" i="84"/>
  <c r="CF153" i="84"/>
  <c r="BU153" i="84"/>
  <c r="BW153" i="84" s="1"/>
  <c r="BM153" i="84"/>
  <c r="AO153" i="84" s="1"/>
  <c r="BD143" i="84"/>
  <c r="BA153" i="84"/>
  <c r="AY153" i="84"/>
  <c r="AX153" i="84"/>
  <c r="AW153" i="84"/>
  <c r="AZ153" i="84" s="1"/>
  <c r="AK153" i="84"/>
  <c r="AE153" i="84"/>
  <c r="BN153" i="84"/>
  <c r="BB153" i="84" s="1"/>
  <c r="N153" i="84"/>
  <c r="AL153" i="84" s="1"/>
  <c r="M153" i="84"/>
  <c r="I153" i="84"/>
  <c r="E153" i="84"/>
  <c r="A153" i="84"/>
  <c r="CQ152" i="84"/>
  <c r="CP152" i="84"/>
  <c r="CO152" i="84"/>
  <c r="CM152" i="84"/>
  <c r="I152" i="84" s="1"/>
  <c r="CF152" i="84"/>
  <c r="CN152" i="84" s="1"/>
  <c r="BU152" i="84"/>
  <c r="BW152" i="84" s="1"/>
  <c r="BM152" i="84"/>
  <c r="AO152" i="84" s="1"/>
  <c r="BA152" i="84"/>
  <c r="AY152" i="84"/>
  <c r="AX152" i="84"/>
  <c r="AW152" i="84"/>
  <c r="AK152" i="84"/>
  <c r="AE152" i="84"/>
  <c r="N152" i="84"/>
  <c r="AL152" i="84" s="1"/>
  <c r="M152" i="84"/>
  <c r="E152" i="84"/>
  <c r="A152" i="84"/>
  <c r="CQ151" i="84"/>
  <c r="CP151" i="84"/>
  <c r="CO151" i="84"/>
  <c r="CM151" i="84"/>
  <c r="I151" i="84" s="1"/>
  <c r="CF151" i="84"/>
  <c r="BU151" i="84"/>
  <c r="BW151" i="84" s="1"/>
  <c r="BM151" i="84"/>
  <c r="AO151" i="84" s="1"/>
  <c r="BJ151" i="84"/>
  <c r="BA151" i="84"/>
  <c r="AY151" i="84"/>
  <c r="AX151" i="84"/>
  <c r="AW151" i="84"/>
  <c r="AK151" i="84"/>
  <c r="AE151" i="84"/>
  <c r="BN151" i="84"/>
  <c r="N151" i="84"/>
  <c r="AL151" i="84" s="1"/>
  <c r="M151" i="84"/>
  <c r="E151" i="84"/>
  <c r="A151" i="84"/>
  <c r="CQ150" i="84"/>
  <c r="CP150" i="84"/>
  <c r="CO150" i="84"/>
  <c r="CM150" i="84"/>
  <c r="I150" i="84" s="1"/>
  <c r="CJ150" i="84"/>
  <c r="CK150" i="84" s="1"/>
  <c r="CF150" i="84"/>
  <c r="CN150" i="84" s="1"/>
  <c r="BU150" i="84"/>
  <c r="BW150" i="84" s="1"/>
  <c r="BM150" i="84"/>
  <c r="BA150" i="84"/>
  <c r="AY150" i="84"/>
  <c r="AX150" i="84"/>
  <c r="AW150" i="84"/>
  <c r="AZ150" i="84" s="1"/>
  <c r="AL150" i="84"/>
  <c r="AK150" i="84"/>
  <c r="AE150" i="84"/>
  <c r="AO150" i="84" s="1"/>
  <c r="BN150" i="84"/>
  <c r="N150" i="84"/>
  <c r="M150" i="84"/>
  <c r="E150" i="84"/>
  <c r="A150" i="84"/>
  <c r="CQ149" i="84"/>
  <c r="CP149" i="84"/>
  <c r="CO149" i="84"/>
  <c r="CM149" i="84"/>
  <c r="CF149" i="84"/>
  <c r="BU149" i="84"/>
  <c r="BW149" i="84" s="1"/>
  <c r="BN149" i="84"/>
  <c r="BB149" i="84" s="1"/>
  <c r="BM149" i="84"/>
  <c r="BJ149" i="84"/>
  <c r="BA149" i="84"/>
  <c r="AY149" i="84"/>
  <c r="AX149" i="84"/>
  <c r="AZ149" i="84" s="1"/>
  <c r="AW149" i="84"/>
  <c r="AK149" i="84"/>
  <c r="AF149" i="84"/>
  <c r="AE149" i="84"/>
  <c r="N149" i="84"/>
  <c r="AL149" i="84" s="1"/>
  <c r="M149" i="84"/>
  <c r="I149" i="84"/>
  <c r="E149" i="84"/>
  <c r="A149" i="84"/>
  <c r="CR148" i="84"/>
  <c r="J148" i="84" s="1"/>
  <c r="CQ148" i="84"/>
  <c r="CP148" i="84"/>
  <c r="CO148" i="84"/>
  <c r="CN148" i="84"/>
  <c r="CM148" i="84"/>
  <c r="BJ148" i="84" s="1"/>
  <c r="CJ148" i="84"/>
  <c r="CK148" i="84" s="1"/>
  <c r="CF148" i="84"/>
  <c r="BU148" i="84"/>
  <c r="BW148" i="84" s="1"/>
  <c r="BN148" i="84"/>
  <c r="BM148" i="84"/>
  <c r="BA148" i="84"/>
  <c r="AY148" i="84"/>
  <c r="AX148" i="84"/>
  <c r="AW148" i="84"/>
  <c r="AK148" i="84"/>
  <c r="AF148" i="84"/>
  <c r="AE148" i="84"/>
  <c r="N148" i="84"/>
  <c r="AL148" i="84" s="1"/>
  <c r="M148" i="84"/>
  <c r="I148" i="84"/>
  <c r="E148" i="84"/>
  <c r="A148" i="84"/>
  <c r="CQ147" i="84"/>
  <c r="CP147" i="84"/>
  <c r="CO147" i="84"/>
  <c r="CM147" i="84"/>
  <c r="BJ147" i="84" s="1"/>
  <c r="BK147" i="84" s="1"/>
  <c r="CF147" i="84"/>
  <c r="CN147" i="84" s="1"/>
  <c r="BU147" i="84"/>
  <c r="BW147" i="84" s="1"/>
  <c r="BN147" i="84"/>
  <c r="BB147" i="84" s="1"/>
  <c r="BM147" i="84"/>
  <c r="AO147" i="84" s="1"/>
  <c r="BA147" i="84"/>
  <c r="AY147" i="84"/>
  <c r="AX147" i="84"/>
  <c r="AW147" i="84"/>
  <c r="AK147" i="84"/>
  <c r="AE147" i="84"/>
  <c r="AJ147" i="84"/>
  <c r="N147" i="84"/>
  <c r="AL147" i="84" s="1"/>
  <c r="M147" i="84"/>
  <c r="E147" i="84"/>
  <c r="A147" i="84"/>
  <c r="CQ146" i="84"/>
  <c r="CP146" i="84"/>
  <c r="CO146" i="84"/>
  <c r="CM146" i="84"/>
  <c r="I146" i="84" s="1"/>
  <c r="CF146" i="84"/>
  <c r="CN146" i="84" s="1"/>
  <c r="BU146" i="84"/>
  <c r="BN146" i="84"/>
  <c r="BB146" i="84" s="1"/>
  <c r="BM146" i="84"/>
  <c r="AO146" i="84" s="1"/>
  <c r="BJ146" i="84"/>
  <c r="AJ146" i="84" s="1"/>
  <c r="BA146" i="84"/>
  <c r="AY146" i="84"/>
  <c r="AX146" i="84"/>
  <c r="AW146" i="84"/>
  <c r="AL146" i="84"/>
  <c r="AK146" i="84"/>
  <c r="AE146" i="84"/>
  <c r="N146" i="84"/>
  <c r="M146" i="84"/>
  <c r="E146" i="84"/>
  <c r="A146" i="84"/>
  <c r="CQ145" i="84"/>
  <c r="CP145" i="84"/>
  <c r="CO145" i="84"/>
  <c r="CM145" i="84"/>
  <c r="CF145" i="84"/>
  <c r="CN145" i="84" s="1"/>
  <c r="BU145" i="84"/>
  <c r="BW145" i="84" s="1"/>
  <c r="BM145" i="84"/>
  <c r="BA145" i="84"/>
  <c r="AY145" i="84"/>
  <c r="AX145" i="84"/>
  <c r="AW145" i="84"/>
  <c r="AK145" i="84"/>
  <c r="AE145" i="84"/>
  <c r="BN145" i="84"/>
  <c r="N145" i="84"/>
  <c r="AL145" i="84" s="1"/>
  <c r="M145" i="84"/>
  <c r="E145" i="84"/>
  <c r="A145" i="84"/>
  <c r="CQ144" i="84"/>
  <c r="CP144" i="84"/>
  <c r="CM144" i="84"/>
  <c r="CG144" i="84"/>
  <c r="CF144" i="84"/>
  <c r="BU144" i="84"/>
  <c r="BW144" i="84" s="1"/>
  <c r="BM144" i="84"/>
  <c r="BJ144" i="84"/>
  <c r="BK144" i="84" s="1"/>
  <c r="BA144" i="84"/>
  <c r="AY144" i="84"/>
  <c r="AX144" i="84"/>
  <c r="AW144" i="84"/>
  <c r="AK144" i="84"/>
  <c r="AE144" i="84"/>
  <c r="S143" i="84"/>
  <c r="N144" i="84"/>
  <c r="AL144" i="84" s="1"/>
  <c r="M144" i="84"/>
  <c r="I144" i="84"/>
  <c r="E144" i="84"/>
  <c r="A144" i="84"/>
  <c r="B85" i="84" s="1"/>
  <c r="CV143" i="84"/>
  <c r="CU143" i="84"/>
  <c r="CT143" i="84"/>
  <c r="CL143" i="84"/>
  <c r="CI143" i="84"/>
  <c r="CH143" i="84"/>
  <c r="CE143" i="84"/>
  <c r="CD143" i="84"/>
  <c r="CC143" i="84"/>
  <c r="CB143" i="84"/>
  <c r="CA143" i="84"/>
  <c r="BZ143" i="84"/>
  <c r="BY143" i="84"/>
  <c r="BV143" i="84"/>
  <c r="BT143" i="84"/>
  <c r="BR143" i="84"/>
  <c r="BQ143" i="84"/>
  <c r="BP143" i="84"/>
  <c r="BO143" i="84"/>
  <c r="BL143" i="84"/>
  <c r="BI143" i="84"/>
  <c r="BC143" i="84"/>
  <c r="AU143" i="84"/>
  <c r="AT143" i="84"/>
  <c r="AS143" i="84"/>
  <c r="AR143" i="84"/>
  <c r="AP143" i="84"/>
  <c r="AC143" i="84"/>
  <c r="AB143" i="84"/>
  <c r="AA143" i="84"/>
  <c r="Z143" i="84"/>
  <c r="Y143" i="84"/>
  <c r="X143" i="84"/>
  <c r="W143" i="84"/>
  <c r="V143" i="84"/>
  <c r="U143" i="84"/>
  <c r="T143" i="84"/>
  <c r="O143" i="84"/>
  <c r="H143" i="84"/>
  <c r="G143" i="84"/>
  <c r="CQ142" i="84"/>
  <c r="CP142" i="84"/>
  <c r="CO142" i="84"/>
  <c r="CM142" i="84"/>
  <c r="CF142" i="84"/>
  <c r="CN142" i="84" s="1"/>
  <c r="BW142" i="84"/>
  <c r="BU142" i="84"/>
  <c r="BM142" i="84"/>
  <c r="BA142" i="84"/>
  <c r="AY142" i="84"/>
  <c r="AX142" i="84"/>
  <c r="AW142" i="84"/>
  <c r="AL142" i="84"/>
  <c r="AK142" i="84"/>
  <c r="AE142" i="84"/>
  <c r="N142" i="84"/>
  <c r="M142" i="84"/>
  <c r="E142" i="84"/>
  <c r="A142" i="84"/>
  <c r="CQ141" i="84"/>
  <c r="CP141" i="84"/>
  <c r="CO141" i="84"/>
  <c r="CM141" i="84"/>
  <c r="CF141" i="84"/>
  <c r="BU141" i="84"/>
  <c r="BW141" i="84" s="1"/>
  <c r="BM141" i="84"/>
  <c r="AO141" i="84" s="1"/>
  <c r="BJ141" i="84"/>
  <c r="BK141" i="84" s="1"/>
  <c r="BA141" i="84"/>
  <c r="AY141" i="84"/>
  <c r="AX141" i="84"/>
  <c r="AW141" i="84"/>
  <c r="AK141" i="84"/>
  <c r="AE141" i="84"/>
  <c r="BN141" i="84"/>
  <c r="BB141" i="84" s="1"/>
  <c r="N141" i="84"/>
  <c r="AL141" i="84" s="1"/>
  <c r="M141" i="84"/>
  <c r="I141" i="84"/>
  <c r="E141" i="84"/>
  <c r="A141" i="84"/>
  <c r="CQ140" i="84"/>
  <c r="CP140" i="84"/>
  <c r="CO140" i="84"/>
  <c r="CM140" i="84"/>
  <c r="CF140" i="84"/>
  <c r="BU140" i="84"/>
  <c r="BW140" i="84" s="1"/>
  <c r="BM140" i="84"/>
  <c r="BA140" i="84"/>
  <c r="AY140" i="84"/>
  <c r="AX140" i="84"/>
  <c r="AW140" i="84"/>
  <c r="AK140" i="84"/>
  <c r="AE140" i="84"/>
  <c r="AO140" i="84" s="1"/>
  <c r="BN140" i="84"/>
  <c r="BB140" i="84" s="1"/>
  <c r="N140" i="84"/>
  <c r="AL140" i="84" s="1"/>
  <c r="M140" i="84"/>
  <c r="E140" i="84"/>
  <c r="A140" i="84"/>
  <c r="CQ139" i="84"/>
  <c r="CP139" i="84"/>
  <c r="CO139" i="84"/>
  <c r="CM139" i="84"/>
  <c r="I139" i="84" s="1"/>
  <c r="CF139" i="84"/>
  <c r="BU139" i="84"/>
  <c r="BW139" i="84" s="1"/>
  <c r="BN139" i="84"/>
  <c r="BB139" i="84" s="1"/>
  <c r="BM139" i="84"/>
  <c r="BJ139" i="84"/>
  <c r="BA139" i="84"/>
  <c r="AY139" i="84"/>
  <c r="AX139" i="84"/>
  <c r="AW139" i="84"/>
  <c r="AZ139" i="84" s="1"/>
  <c r="AK139" i="84"/>
  <c r="AF139" i="84"/>
  <c r="AE139" i="84"/>
  <c r="N139" i="84"/>
  <c r="AL139" i="84" s="1"/>
  <c r="M139" i="84"/>
  <c r="E139" i="84"/>
  <c r="A139" i="84"/>
  <c r="CQ138" i="84"/>
  <c r="CP138" i="84"/>
  <c r="CO138" i="84"/>
  <c r="CN138" i="84"/>
  <c r="CM138" i="84"/>
  <c r="BJ138" i="84" s="1"/>
  <c r="CF138" i="84"/>
  <c r="CJ138" i="84" s="1"/>
  <c r="CK138" i="84" s="1"/>
  <c r="BU138" i="84"/>
  <c r="BW138" i="84" s="1"/>
  <c r="BN138" i="84"/>
  <c r="BM138" i="84"/>
  <c r="AO138" i="84" s="1"/>
  <c r="BB138" i="84"/>
  <c r="BA138" i="84"/>
  <c r="AY138" i="84"/>
  <c r="AX138" i="84"/>
  <c r="AW138" i="84"/>
  <c r="AK138" i="84"/>
  <c r="AF138" i="84"/>
  <c r="AE138" i="84"/>
  <c r="N138" i="84"/>
  <c r="AL138" i="84" s="1"/>
  <c r="M138" i="84"/>
  <c r="I138" i="84"/>
  <c r="E138" i="84"/>
  <c r="A138" i="84"/>
  <c r="CQ137" i="84"/>
  <c r="CP137" i="84"/>
  <c r="CO137" i="84"/>
  <c r="CM137" i="84"/>
  <c r="BJ137" i="84" s="1"/>
  <c r="CF137" i="84"/>
  <c r="BU137" i="84"/>
  <c r="BW137" i="84" s="1"/>
  <c r="BN137" i="84"/>
  <c r="BB137" i="84" s="1"/>
  <c r="BM137" i="84"/>
  <c r="BA137" i="84"/>
  <c r="AY137" i="84"/>
  <c r="AX137" i="84"/>
  <c r="AW137" i="84"/>
  <c r="AK137" i="84"/>
  <c r="AE137" i="84"/>
  <c r="N137" i="84"/>
  <c r="AL137" i="84" s="1"/>
  <c r="M137" i="84"/>
  <c r="E137" i="84"/>
  <c r="A137" i="84"/>
  <c r="CQ136" i="84"/>
  <c r="CP136" i="84"/>
  <c r="CO136" i="84"/>
  <c r="CM136" i="84"/>
  <c r="CF136" i="84"/>
  <c r="BU136" i="84"/>
  <c r="BW136" i="84" s="1"/>
  <c r="BN136" i="84"/>
  <c r="BB136" i="84" s="1"/>
  <c r="BM136" i="84"/>
  <c r="BJ136" i="84"/>
  <c r="BA136" i="84"/>
  <c r="AY136" i="84"/>
  <c r="AX136" i="84"/>
  <c r="AW136" i="84"/>
  <c r="AZ136" i="84" s="1"/>
  <c r="BE136" i="84" s="1"/>
  <c r="AK136" i="84"/>
  <c r="AF136" i="84"/>
  <c r="AE136" i="84"/>
  <c r="N136" i="84"/>
  <c r="AL136" i="84" s="1"/>
  <c r="M136" i="84"/>
  <c r="I136" i="84"/>
  <c r="E136" i="84"/>
  <c r="A136" i="84"/>
  <c r="CQ135" i="84"/>
  <c r="CR135" i="84" s="1"/>
  <c r="CP135" i="84"/>
  <c r="CO135" i="84"/>
  <c r="CM135" i="84"/>
  <c r="I135" i="84" s="1"/>
  <c r="CF135" i="84"/>
  <c r="CN135" i="84" s="1"/>
  <c r="BU135" i="84"/>
  <c r="BW135" i="84" s="1"/>
  <c r="BN135" i="84"/>
  <c r="BB135" i="84" s="1"/>
  <c r="BM135" i="84"/>
  <c r="BJ135" i="84"/>
  <c r="BA135" i="84"/>
  <c r="AY135" i="84"/>
  <c r="AX135" i="84"/>
  <c r="AW135" i="84"/>
  <c r="AK135" i="84"/>
  <c r="AE135" i="84"/>
  <c r="N135" i="84"/>
  <c r="AL135" i="84" s="1"/>
  <c r="M135" i="84"/>
  <c r="E135" i="84"/>
  <c r="A135" i="84"/>
  <c r="CQ134" i="84"/>
  <c r="CP134" i="84"/>
  <c r="CO134" i="84"/>
  <c r="CN134" i="84"/>
  <c r="CM134" i="84"/>
  <c r="BJ134" i="84" s="1"/>
  <c r="CF134" i="84"/>
  <c r="CJ134" i="84" s="1"/>
  <c r="CK134" i="84" s="1"/>
  <c r="BU134" i="84"/>
  <c r="BM134" i="84"/>
  <c r="BA134" i="84"/>
  <c r="AY134" i="84"/>
  <c r="AX134" i="84"/>
  <c r="AZ134" i="84" s="1"/>
  <c r="AW134" i="84"/>
  <c r="AK134" i="84"/>
  <c r="AE134" i="84"/>
  <c r="N134" i="84"/>
  <c r="AL134" i="84" s="1"/>
  <c r="M134" i="84"/>
  <c r="E134" i="84"/>
  <c r="A134" i="84"/>
  <c r="CQ133" i="84"/>
  <c r="CP133" i="84"/>
  <c r="CO133" i="84"/>
  <c r="CM133" i="84"/>
  <c r="CF133" i="84"/>
  <c r="CJ133" i="84" s="1"/>
  <c r="CK133" i="84" s="1"/>
  <c r="BW133" i="84"/>
  <c r="BU133" i="84"/>
  <c r="BM133" i="84"/>
  <c r="AO133" i="84" s="1"/>
  <c r="BA133" i="84"/>
  <c r="AY133" i="84"/>
  <c r="AX133" i="84"/>
  <c r="AW133" i="84"/>
  <c r="AK133" i="84"/>
  <c r="AE133" i="84"/>
  <c r="N133" i="84"/>
  <c r="AL133" i="84" s="1"/>
  <c r="M133" i="84"/>
  <c r="E133" i="84"/>
  <c r="A133" i="84"/>
  <c r="CQ132" i="84"/>
  <c r="CP132" i="84"/>
  <c r="CP130" i="84" s="1"/>
  <c r="CO132" i="84"/>
  <c r="CN132" i="84"/>
  <c r="CM132" i="84"/>
  <c r="I132" i="84" s="1"/>
  <c r="CJ132" i="84"/>
  <c r="CK132" i="84" s="1"/>
  <c r="BU132" i="84"/>
  <c r="BW132" i="84" s="1"/>
  <c r="BM132" i="84"/>
  <c r="BJ132" i="84"/>
  <c r="BA132" i="84"/>
  <c r="AY132" i="84"/>
  <c r="AX132" i="84"/>
  <c r="AW132" i="84"/>
  <c r="AO132" i="84"/>
  <c r="AK132" i="84"/>
  <c r="AE132" i="84"/>
  <c r="N132" i="84"/>
  <c r="AL132" i="84" s="1"/>
  <c r="M132" i="84"/>
  <c r="E132" i="84"/>
  <c r="A132" i="84"/>
  <c r="CQ131" i="84"/>
  <c r="CP131" i="84"/>
  <c r="CO131" i="84"/>
  <c r="CM131" i="84"/>
  <c r="CF131" i="84"/>
  <c r="CN131" i="84" s="1"/>
  <c r="CR131" i="84" s="1"/>
  <c r="J131" i="84" s="1"/>
  <c r="BU131" i="84"/>
  <c r="BW131" i="84" s="1"/>
  <c r="BN131" i="84"/>
  <c r="BM131" i="84"/>
  <c r="BA131" i="84"/>
  <c r="AY131" i="84"/>
  <c r="AX131" i="84"/>
  <c r="AW131" i="84"/>
  <c r="AK131" i="84"/>
  <c r="AE131" i="84"/>
  <c r="R130" i="84"/>
  <c r="N131" i="84"/>
  <c r="AL131" i="84" s="1"/>
  <c r="M131" i="84"/>
  <c r="E131" i="84"/>
  <c r="A131" i="84"/>
  <c r="CV130" i="84"/>
  <c r="CU130" i="84"/>
  <c r="CT130" i="84"/>
  <c r="CL130" i="84"/>
  <c r="CI130" i="84"/>
  <c r="CH130" i="84"/>
  <c r="CG130" i="84"/>
  <c r="CE130" i="84"/>
  <c r="CD130" i="84"/>
  <c r="CC130" i="84"/>
  <c r="CB130" i="84"/>
  <c r="CA130" i="84"/>
  <c r="BZ130" i="84"/>
  <c r="BY130" i="84"/>
  <c r="BV130" i="84"/>
  <c r="BT130" i="84"/>
  <c r="BR130" i="84"/>
  <c r="BQ130" i="84"/>
  <c r="BP130" i="84"/>
  <c r="BO130" i="84"/>
  <c r="BL130" i="84"/>
  <c r="BI130" i="84"/>
  <c r="BC130" i="84"/>
  <c r="AU130" i="84"/>
  <c r="AT130" i="84"/>
  <c r="AS130" i="84"/>
  <c r="AR130" i="84"/>
  <c r="AC130" i="84"/>
  <c r="AB130" i="84"/>
  <c r="AA130" i="84"/>
  <c r="Z130" i="84"/>
  <c r="Y130" i="84"/>
  <c r="X130" i="84"/>
  <c r="W130" i="84"/>
  <c r="V130" i="84"/>
  <c r="U130" i="84"/>
  <c r="T130" i="84"/>
  <c r="O130" i="84"/>
  <c r="H130" i="84"/>
  <c r="G130" i="84"/>
  <c r="CQ129" i="84"/>
  <c r="CP129" i="84"/>
  <c r="CO129" i="84"/>
  <c r="CM129" i="84"/>
  <c r="BJ129" i="84" s="1"/>
  <c r="BK129" i="84" s="1"/>
  <c r="CF129" i="84"/>
  <c r="BU129" i="84"/>
  <c r="BW129" i="84" s="1"/>
  <c r="BN129" i="84"/>
  <c r="BM129" i="84"/>
  <c r="AO129" i="84" s="1"/>
  <c r="BA129" i="84"/>
  <c r="AY129" i="84"/>
  <c r="AX129" i="84"/>
  <c r="AW129" i="84"/>
  <c r="AZ129" i="84" s="1"/>
  <c r="AK129" i="84"/>
  <c r="AE129" i="84"/>
  <c r="N129" i="84"/>
  <c r="AL129" i="84" s="1"/>
  <c r="M129" i="84"/>
  <c r="E129" i="84"/>
  <c r="A129" i="84"/>
  <c r="CQ128" i="84"/>
  <c r="CP128" i="84"/>
  <c r="CO128" i="84"/>
  <c r="CM128" i="84"/>
  <c r="BJ128" i="84" s="1"/>
  <c r="BK128" i="84" s="1"/>
  <c r="CF128" i="84"/>
  <c r="BU128" i="84"/>
  <c r="BW128" i="84" s="1"/>
  <c r="BM128" i="84"/>
  <c r="BA128" i="84"/>
  <c r="AY128" i="84"/>
  <c r="AX128" i="84"/>
  <c r="AW128" i="84"/>
  <c r="AK128" i="84"/>
  <c r="AE128" i="84"/>
  <c r="BN128" i="84"/>
  <c r="N128" i="84"/>
  <c r="AL128" i="84" s="1"/>
  <c r="M128" i="84"/>
  <c r="E128" i="84"/>
  <c r="A128" i="84"/>
  <c r="CQ127" i="84"/>
  <c r="CP127" i="84"/>
  <c r="CO127" i="84"/>
  <c r="CM127" i="84"/>
  <c r="I127" i="84" s="1"/>
  <c r="CF127" i="84"/>
  <c r="BU127" i="84"/>
  <c r="BW127" i="84" s="1"/>
  <c r="BM127" i="84"/>
  <c r="BJ127" i="84"/>
  <c r="BK127" i="84" s="1"/>
  <c r="AG127" i="84" s="1"/>
  <c r="BA127" i="84"/>
  <c r="AY127" i="84"/>
  <c r="AX127" i="84"/>
  <c r="AW127" i="84"/>
  <c r="AL127" i="84"/>
  <c r="AK127" i="84"/>
  <c r="AK118" i="84" s="1"/>
  <c r="AE127" i="84"/>
  <c r="AE118" i="84" s="1"/>
  <c r="AD118" i="84"/>
  <c r="BN127" i="84"/>
  <c r="BB127" i="84" s="1"/>
  <c r="N127" i="84"/>
  <c r="M127" i="84"/>
  <c r="E127" i="84"/>
  <c r="A127" i="84"/>
  <c r="CQ126" i="84"/>
  <c r="CP126" i="84"/>
  <c r="CO126" i="84"/>
  <c r="CN126" i="84"/>
  <c r="CM126" i="84"/>
  <c r="CJ126" i="84"/>
  <c r="CK126" i="84" s="1"/>
  <c r="CF126" i="84"/>
  <c r="BU126" i="84"/>
  <c r="BW126" i="84" s="1"/>
  <c r="BM126" i="84"/>
  <c r="BK126" i="84"/>
  <c r="BJ126" i="84"/>
  <c r="BA126" i="84"/>
  <c r="AY126" i="84"/>
  <c r="AX126" i="84"/>
  <c r="AW126" i="84"/>
  <c r="AO126" i="84"/>
  <c r="AK126" i="84"/>
  <c r="AE126" i="84"/>
  <c r="BN126" i="84"/>
  <c r="BB126" i="84" s="1"/>
  <c r="N126" i="84"/>
  <c r="AL126" i="84" s="1"/>
  <c r="M126" i="84"/>
  <c r="I126" i="84"/>
  <c r="E126" i="84"/>
  <c r="A126" i="84"/>
  <c r="CQ125" i="84"/>
  <c r="CP125" i="84"/>
  <c r="CO125" i="84"/>
  <c r="CM125" i="84"/>
  <c r="BJ125" i="84" s="1"/>
  <c r="CF125" i="84"/>
  <c r="CJ125" i="84" s="1"/>
  <c r="CK125" i="84" s="1"/>
  <c r="BW125" i="84"/>
  <c r="BU125" i="84"/>
  <c r="BM125" i="84"/>
  <c r="BA125" i="84"/>
  <c r="AY125" i="84"/>
  <c r="AX125" i="84"/>
  <c r="AW125" i="84"/>
  <c r="AZ125" i="84" s="1"/>
  <c r="AL125" i="84"/>
  <c r="AK125" i="84"/>
  <c r="AE125" i="84"/>
  <c r="N125" i="84"/>
  <c r="M125" i="84"/>
  <c r="E125" i="84"/>
  <c r="A125" i="84"/>
  <c r="CQ124" i="84"/>
  <c r="CP124" i="84"/>
  <c r="CO124" i="84"/>
  <c r="CN124" i="84"/>
  <c r="CM124" i="84"/>
  <c r="CJ124" i="84"/>
  <c r="CK124" i="84" s="1"/>
  <c r="BU124" i="84"/>
  <c r="BW124" i="84" s="1"/>
  <c r="BM124" i="84"/>
  <c r="BA124" i="84"/>
  <c r="AY124" i="84"/>
  <c r="AX124" i="84"/>
  <c r="AW124" i="84"/>
  <c r="AL124" i="84"/>
  <c r="AK124" i="84"/>
  <c r="AE124" i="84"/>
  <c r="Q118" i="84"/>
  <c r="N124" i="84"/>
  <c r="M124" i="84"/>
  <c r="E124" i="84"/>
  <c r="A124" i="84"/>
  <c r="CQ123" i="84"/>
  <c r="CP123" i="84"/>
  <c r="CO123" i="84"/>
  <c r="CM123" i="84"/>
  <c r="CF123" i="84"/>
  <c r="BU123" i="84"/>
  <c r="BW123" i="84" s="1"/>
  <c r="BN123" i="84"/>
  <c r="BM123" i="84"/>
  <c r="BA123" i="84"/>
  <c r="AY123" i="84"/>
  <c r="AY118" i="84" s="1"/>
  <c r="AX123" i="84"/>
  <c r="AW123" i="84"/>
  <c r="AZ123" i="84" s="1"/>
  <c r="AK123" i="84"/>
  <c r="AE123" i="84"/>
  <c r="AF123" i="84"/>
  <c r="N123" i="84"/>
  <c r="AL123" i="84" s="1"/>
  <c r="M123" i="84"/>
  <c r="E123" i="84"/>
  <c r="A123" i="84"/>
  <c r="CQ122" i="84"/>
  <c r="CP122" i="84"/>
  <c r="CO122" i="84"/>
  <c r="CM122" i="84"/>
  <c r="CF122" i="84"/>
  <c r="BU122" i="84"/>
  <c r="BW122" i="84" s="1"/>
  <c r="BM122" i="84"/>
  <c r="BD118" i="84"/>
  <c r="BA122" i="84"/>
  <c r="AY122" i="84"/>
  <c r="AX122" i="84"/>
  <c r="AW122" i="84"/>
  <c r="AZ122" i="84" s="1"/>
  <c r="AO122" i="84"/>
  <c r="AK122" i="84"/>
  <c r="AE122" i="84"/>
  <c r="BN122" i="84"/>
  <c r="N122" i="84"/>
  <c r="AL122" i="84" s="1"/>
  <c r="M122" i="84"/>
  <c r="I122" i="84"/>
  <c r="E122" i="84"/>
  <c r="A122" i="84"/>
  <c r="CQ121" i="84"/>
  <c r="CP121" i="84"/>
  <c r="CO121" i="84"/>
  <c r="CM121" i="84"/>
  <c r="CF121" i="84"/>
  <c r="CN121" i="84" s="1"/>
  <c r="BW121" i="84"/>
  <c r="BU121" i="84"/>
  <c r="BM121" i="84"/>
  <c r="BA121" i="84"/>
  <c r="AY121" i="84"/>
  <c r="AX121" i="84"/>
  <c r="AW121" i="84"/>
  <c r="AP118" i="84"/>
  <c r="AL121" i="84"/>
  <c r="AK121" i="84"/>
  <c r="AE121" i="84"/>
  <c r="N121" i="84"/>
  <c r="M121" i="84"/>
  <c r="I121" i="84"/>
  <c r="E121" i="84"/>
  <c r="A121" i="84"/>
  <c r="CQ120" i="84"/>
  <c r="CP120" i="84"/>
  <c r="CO120" i="84"/>
  <c r="CN120" i="84"/>
  <c r="CM120" i="84"/>
  <c r="CF120" i="84"/>
  <c r="CJ120" i="84" s="1"/>
  <c r="CK120" i="84" s="1"/>
  <c r="BU120" i="84"/>
  <c r="BW120" i="84" s="1"/>
  <c r="BM120" i="84"/>
  <c r="BA120" i="84"/>
  <c r="AY120" i="84"/>
  <c r="AX120" i="84"/>
  <c r="AW120" i="84"/>
  <c r="AK120" i="84"/>
  <c r="AE120" i="84"/>
  <c r="BN120" i="84"/>
  <c r="N120" i="84"/>
  <c r="AL120" i="84" s="1"/>
  <c r="M120" i="84"/>
  <c r="E120" i="84"/>
  <c r="A120" i="84"/>
  <c r="CQ119" i="84"/>
  <c r="CP119" i="84"/>
  <c r="CM119" i="84"/>
  <c r="CG119" i="84"/>
  <c r="CG118" i="84" s="1"/>
  <c r="CF119" i="84"/>
  <c r="CN119" i="84" s="1"/>
  <c r="BW119" i="84"/>
  <c r="BU119" i="84"/>
  <c r="BM119" i="84"/>
  <c r="AO119" i="84" s="1"/>
  <c r="BJ119" i="84"/>
  <c r="BA119" i="84"/>
  <c r="AY119" i="84"/>
  <c r="AX119" i="84"/>
  <c r="AW119" i="84"/>
  <c r="AK119" i="84"/>
  <c r="AE119" i="84"/>
  <c r="R118" i="84"/>
  <c r="N119" i="84"/>
  <c r="AL119" i="84" s="1"/>
  <c r="M119" i="84"/>
  <c r="I119" i="84"/>
  <c r="E119" i="84"/>
  <c r="A119" i="84"/>
  <c r="CV118" i="84"/>
  <c r="CU118" i="84"/>
  <c r="CT118" i="84"/>
  <c r="CL118" i="84"/>
  <c r="CI118" i="84"/>
  <c r="CH118" i="84"/>
  <c r="CE118" i="84"/>
  <c r="CD118" i="84"/>
  <c r="CC118" i="84"/>
  <c r="CB118" i="84"/>
  <c r="CA118" i="84"/>
  <c r="BZ118" i="84"/>
  <c r="BY118" i="84"/>
  <c r="BV118" i="84"/>
  <c r="BT118" i="84"/>
  <c r="BR118" i="84"/>
  <c r="BQ118" i="84"/>
  <c r="BP118" i="84"/>
  <c r="BO118" i="84"/>
  <c r="BL118" i="84"/>
  <c r="BI118" i="84"/>
  <c r="BC118" i="84"/>
  <c r="AU118" i="84"/>
  <c r="AT118" i="84"/>
  <c r="AS118" i="84"/>
  <c r="AR118" i="84"/>
  <c r="AC118" i="84"/>
  <c r="AB118" i="84"/>
  <c r="AA118" i="84"/>
  <c r="Z118" i="84"/>
  <c r="Y118" i="84"/>
  <c r="X118" i="84"/>
  <c r="W118" i="84"/>
  <c r="V118" i="84"/>
  <c r="U118" i="84"/>
  <c r="T118" i="84"/>
  <c r="O118" i="84"/>
  <c r="H118" i="84"/>
  <c r="G118" i="84"/>
  <c r="CQ117" i="84"/>
  <c r="CP117" i="84"/>
  <c r="CO117" i="84"/>
  <c r="CM117" i="84"/>
  <c r="CF117" i="84"/>
  <c r="CJ117" i="84" s="1"/>
  <c r="CK117" i="84" s="1"/>
  <c r="BU117" i="84"/>
  <c r="BW117" i="84" s="1"/>
  <c r="BM117" i="84"/>
  <c r="BA117" i="84"/>
  <c r="AY117" i="84"/>
  <c r="AX117" i="84"/>
  <c r="AW117" i="84"/>
  <c r="AZ117" i="84" s="1"/>
  <c r="AK117" i="84"/>
  <c r="AE117" i="84"/>
  <c r="AO117" i="84" s="1"/>
  <c r="N117" i="84"/>
  <c r="AL117" i="84" s="1"/>
  <c r="M117" i="84"/>
  <c r="E117" i="84"/>
  <c r="A117" i="84"/>
  <c r="CQ116" i="84"/>
  <c r="CP116" i="84"/>
  <c r="CO116" i="84"/>
  <c r="CM116" i="84"/>
  <c r="CF116" i="84"/>
  <c r="BU116" i="84"/>
  <c r="BW116" i="84" s="1"/>
  <c r="BM116" i="84"/>
  <c r="AO116" i="84" s="1"/>
  <c r="BA116" i="84"/>
  <c r="AY116" i="84"/>
  <c r="AX116" i="84"/>
  <c r="AW116" i="84"/>
  <c r="AK116" i="84"/>
  <c r="AE116" i="84"/>
  <c r="N116" i="84"/>
  <c r="AL116" i="84" s="1"/>
  <c r="M116" i="84"/>
  <c r="E116" i="84"/>
  <c r="A116" i="84"/>
  <c r="CQ115" i="84"/>
  <c r="CP115" i="84"/>
  <c r="CO115" i="84"/>
  <c r="CM115" i="84"/>
  <c r="BJ115" i="84" s="1"/>
  <c r="CF115" i="84"/>
  <c r="CN115" i="84" s="1"/>
  <c r="BU115" i="84"/>
  <c r="BW115" i="84" s="1"/>
  <c r="BM115" i="84"/>
  <c r="BA115" i="84"/>
  <c r="AY115" i="84"/>
  <c r="AX115" i="84"/>
  <c r="AW115" i="84"/>
  <c r="AZ115" i="84" s="1"/>
  <c r="AK115" i="84"/>
  <c r="AE115" i="84"/>
  <c r="BN115" i="84"/>
  <c r="BB115" i="84" s="1"/>
  <c r="N115" i="84"/>
  <c r="AL115" i="84" s="1"/>
  <c r="M115" i="84"/>
  <c r="E115" i="84"/>
  <c r="A115" i="84"/>
  <c r="CQ114" i="84"/>
  <c r="CP114" i="84"/>
  <c r="CO114" i="84"/>
  <c r="CM114" i="84"/>
  <c r="CJ114" i="84"/>
  <c r="CK114" i="84" s="1"/>
  <c r="CF114" i="84"/>
  <c r="CN114" i="84" s="1"/>
  <c r="CR114" i="84" s="1"/>
  <c r="J114" i="84" s="1"/>
  <c r="BU114" i="84"/>
  <c r="BW114" i="84" s="1"/>
  <c r="BM114" i="84"/>
  <c r="BA114" i="84"/>
  <c r="AY114" i="84"/>
  <c r="AX114" i="84"/>
  <c r="AW114" i="84"/>
  <c r="AK114" i="84"/>
  <c r="AE114" i="84"/>
  <c r="BN114" i="84"/>
  <c r="BB114" i="84" s="1"/>
  <c r="N114" i="84"/>
  <c r="AL114" i="84" s="1"/>
  <c r="M114" i="84"/>
  <c r="E114" i="84"/>
  <c r="A114" i="84"/>
  <c r="CQ113" i="84"/>
  <c r="CP113" i="84"/>
  <c r="CO113" i="84"/>
  <c r="CM113" i="84"/>
  <c r="I113" i="84" s="1"/>
  <c r="CF113" i="84"/>
  <c r="CN113" i="84" s="1"/>
  <c r="CR113" i="84" s="1"/>
  <c r="J113" i="84" s="1"/>
  <c r="BU113" i="84"/>
  <c r="BW113" i="84" s="1"/>
  <c r="BM113" i="84"/>
  <c r="BA113" i="84"/>
  <c r="AY113" i="84"/>
  <c r="AX113" i="84"/>
  <c r="AW113" i="84"/>
  <c r="AZ113" i="84" s="1"/>
  <c r="AK113" i="84"/>
  <c r="AE113" i="84"/>
  <c r="N113" i="84"/>
  <c r="AL113" i="84" s="1"/>
  <c r="M113" i="84"/>
  <c r="E113" i="84"/>
  <c r="A113" i="84"/>
  <c r="CQ112" i="84"/>
  <c r="CP112" i="84"/>
  <c r="CO112" i="84"/>
  <c r="CM112" i="84"/>
  <c r="CF112" i="84"/>
  <c r="CN112" i="84" s="1"/>
  <c r="BW112" i="84"/>
  <c r="BU112" i="84"/>
  <c r="BN112" i="84"/>
  <c r="BM112" i="84"/>
  <c r="BA112" i="84"/>
  <c r="AY112" i="84"/>
  <c r="AX112" i="84"/>
  <c r="AW112" i="84"/>
  <c r="AZ112" i="84" s="1"/>
  <c r="AL112" i="84"/>
  <c r="AK112" i="84"/>
  <c r="AE112" i="84"/>
  <c r="AF112" i="84"/>
  <c r="N112" i="84"/>
  <c r="M112" i="84"/>
  <c r="E112" i="84"/>
  <c r="A112" i="84"/>
  <c r="CQ111" i="84"/>
  <c r="CP111" i="84"/>
  <c r="CO111" i="84"/>
  <c r="CM111" i="84"/>
  <c r="BJ111" i="84" s="1"/>
  <c r="CF111" i="84"/>
  <c r="CN111" i="84" s="1"/>
  <c r="BU111" i="84"/>
  <c r="BW111" i="84" s="1"/>
  <c r="BM111" i="84"/>
  <c r="AO111" i="84" s="1"/>
  <c r="BK111" i="84"/>
  <c r="AG111" i="84" s="1"/>
  <c r="BA111" i="84"/>
  <c r="AZ111" i="84"/>
  <c r="AY111" i="84"/>
  <c r="AX111" i="84"/>
  <c r="AW111" i="84"/>
  <c r="AK111" i="84"/>
  <c r="AE111" i="84"/>
  <c r="N111" i="84"/>
  <c r="AL111" i="84" s="1"/>
  <c r="M111" i="84"/>
  <c r="I111" i="84"/>
  <c r="E111" i="84"/>
  <c r="A111" i="84"/>
  <c r="CQ110" i="84"/>
  <c r="CP110" i="84"/>
  <c r="CO110" i="84"/>
  <c r="CM110" i="84"/>
  <c r="CF110" i="84"/>
  <c r="BU110" i="84"/>
  <c r="BW110" i="84" s="1"/>
  <c r="BM110" i="84"/>
  <c r="BA110" i="84"/>
  <c r="AY110" i="84"/>
  <c r="AX110" i="84"/>
  <c r="AW110" i="84"/>
  <c r="AK110" i="84"/>
  <c r="AE110" i="84"/>
  <c r="AO110" i="84" s="1"/>
  <c r="N110" i="84"/>
  <c r="AL110" i="84" s="1"/>
  <c r="M110" i="84"/>
  <c r="E110" i="84"/>
  <c r="A110" i="84"/>
  <c r="CQ109" i="84"/>
  <c r="CP109" i="84"/>
  <c r="CO109" i="84"/>
  <c r="CM109" i="84"/>
  <c r="CF109" i="84"/>
  <c r="BU109" i="84"/>
  <c r="BW109" i="84" s="1"/>
  <c r="BN109" i="84"/>
  <c r="BB109" i="84" s="1"/>
  <c r="BM109" i="84"/>
  <c r="AO109" i="84" s="1"/>
  <c r="BA109" i="84"/>
  <c r="AY109" i="84"/>
  <c r="AX109" i="84"/>
  <c r="AW109" i="84"/>
  <c r="AK109" i="84"/>
  <c r="AE109" i="84"/>
  <c r="N109" i="84"/>
  <c r="AL109" i="84" s="1"/>
  <c r="M109" i="84"/>
  <c r="E109" i="84"/>
  <c r="A109" i="84"/>
  <c r="CQ108" i="84"/>
  <c r="CP108" i="84"/>
  <c r="CO108" i="84"/>
  <c r="CN108" i="84"/>
  <c r="CM108" i="84"/>
  <c r="CF108" i="84"/>
  <c r="CJ108" i="84" s="1"/>
  <c r="CK108" i="84" s="1"/>
  <c r="BU108" i="84"/>
  <c r="BW108" i="84" s="1"/>
  <c r="BM108" i="84"/>
  <c r="BA108" i="84"/>
  <c r="AY108" i="84"/>
  <c r="AX108" i="84"/>
  <c r="AW108" i="84"/>
  <c r="AK108" i="84"/>
  <c r="AE108" i="84"/>
  <c r="BN108" i="84"/>
  <c r="N108" i="84"/>
  <c r="AL108" i="84" s="1"/>
  <c r="M108" i="84"/>
  <c r="E108" i="84"/>
  <c r="A108" i="84"/>
  <c r="CQ107" i="84"/>
  <c r="CP107" i="84"/>
  <c r="CO107" i="84"/>
  <c r="CM107" i="84"/>
  <c r="CF107" i="84"/>
  <c r="BU107" i="84"/>
  <c r="BW107" i="84" s="1"/>
  <c r="BN107" i="84"/>
  <c r="BM107" i="84"/>
  <c r="AO107" i="84" s="1"/>
  <c r="BA107" i="84"/>
  <c r="AY107" i="84"/>
  <c r="AX107" i="84"/>
  <c r="AW107" i="84"/>
  <c r="AK107" i="84"/>
  <c r="AF107" i="84"/>
  <c r="AE107" i="84"/>
  <c r="N107" i="84"/>
  <c r="AL107" i="84" s="1"/>
  <c r="M107" i="84"/>
  <c r="E107" i="84"/>
  <c r="A107" i="84"/>
  <c r="CQ106" i="84"/>
  <c r="CP106" i="84"/>
  <c r="CO106" i="84"/>
  <c r="CN106" i="84"/>
  <c r="CM106" i="84"/>
  <c r="BJ106" i="84" s="1"/>
  <c r="CF106" i="84"/>
  <c r="CJ106" i="84" s="1"/>
  <c r="BU106" i="84"/>
  <c r="BN106" i="84"/>
  <c r="BM106" i="84"/>
  <c r="BA106" i="84"/>
  <c r="AY106" i="84"/>
  <c r="AX106" i="84"/>
  <c r="AW106" i="84"/>
  <c r="AK106" i="84"/>
  <c r="AE106" i="84"/>
  <c r="R105" i="84"/>
  <c r="Q105" i="84"/>
  <c r="N106" i="84"/>
  <c r="M106" i="84"/>
  <c r="E106" i="84"/>
  <c r="A106" i="84"/>
  <c r="CV105" i="84"/>
  <c r="CU105" i="84"/>
  <c r="CU73" i="84" s="1"/>
  <c r="CU69" i="84" s="1"/>
  <c r="CT105" i="84"/>
  <c r="CL105" i="84"/>
  <c r="CI105" i="84"/>
  <c r="CH105" i="84"/>
  <c r="CG105" i="84"/>
  <c r="CE105" i="84"/>
  <c r="CD105" i="84"/>
  <c r="CC105" i="84"/>
  <c r="CB105" i="84"/>
  <c r="CA105" i="84"/>
  <c r="BZ105" i="84"/>
  <c r="BY105" i="84"/>
  <c r="BV105" i="84"/>
  <c r="BT105" i="84"/>
  <c r="BR105" i="84"/>
  <c r="BQ105" i="84"/>
  <c r="BP105" i="84"/>
  <c r="BO105" i="84"/>
  <c r="BL105" i="84"/>
  <c r="BI105" i="84"/>
  <c r="BC105" i="84"/>
  <c r="AU105" i="84"/>
  <c r="AT105" i="84"/>
  <c r="AS105" i="84"/>
  <c r="AR105" i="84"/>
  <c r="AC105" i="84"/>
  <c r="AB105" i="84"/>
  <c r="AA105" i="84"/>
  <c r="Z105" i="84"/>
  <c r="Y105" i="84"/>
  <c r="X105" i="84"/>
  <c r="X73" i="84" s="1"/>
  <c r="W105" i="84"/>
  <c r="V105" i="84"/>
  <c r="U105" i="84"/>
  <c r="T105" i="84"/>
  <c r="O105" i="84"/>
  <c r="H105" i="84"/>
  <c r="G105" i="84"/>
  <c r="CQ104" i="84"/>
  <c r="CP104" i="84"/>
  <c r="CO104" i="84"/>
  <c r="CN104" i="84"/>
  <c r="CM104" i="84"/>
  <c r="CJ104" i="84"/>
  <c r="CK104" i="84" s="1"/>
  <c r="BW104" i="84"/>
  <c r="BU104" i="84"/>
  <c r="BM104" i="84"/>
  <c r="AO104" i="84" s="1"/>
  <c r="BA104" i="84"/>
  <c r="AY104" i="84"/>
  <c r="AX104" i="84"/>
  <c r="AW104" i="84"/>
  <c r="AK104" i="84"/>
  <c r="AE104" i="84"/>
  <c r="R95" i="84"/>
  <c r="BN104" i="84"/>
  <c r="N104" i="84"/>
  <c r="AL104" i="84" s="1"/>
  <c r="M104" i="84"/>
  <c r="E104" i="84"/>
  <c r="A104" i="84"/>
  <c r="CQ103" i="84"/>
  <c r="CR103" i="84" s="1"/>
  <c r="CP103" i="84"/>
  <c r="CO103" i="84"/>
  <c r="CM103" i="84"/>
  <c r="CF103" i="84"/>
  <c r="CN103" i="84" s="1"/>
  <c r="BU103" i="84"/>
  <c r="BW103" i="84" s="1"/>
  <c r="BN103" i="84"/>
  <c r="BB103" i="84" s="1"/>
  <c r="BM103" i="84"/>
  <c r="AO103" i="84" s="1"/>
  <c r="BJ103" i="84"/>
  <c r="BA103" i="84"/>
  <c r="AY103" i="84"/>
  <c r="AX103" i="84"/>
  <c r="AW103" i="84"/>
  <c r="AZ103" i="84" s="1"/>
  <c r="AK103" i="84"/>
  <c r="AF103" i="84"/>
  <c r="AE103" i="84"/>
  <c r="N103" i="84"/>
  <c r="AL103" i="84" s="1"/>
  <c r="M103" i="84"/>
  <c r="I103" i="84"/>
  <c r="E103" i="84"/>
  <c r="A103" i="84"/>
  <c r="CQ102" i="84"/>
  <c r="CP102" i="84"/>
  <c r="CO102" i="84"/>
  <c r="CR102" i="84" s="1"/>
  <c r="J102" i="84" s="1"/>
  <c r="CM102" i="84"/>
  <c r="BJ102" i="84" s="1"/>
  <c r="CJ102" i="84"/>
  <c r="CK102" i="84" s="1"/>
  <c r="CF102" i="84"/>
  <c r="CN102" i="84" s="1"/>
  <c r="BW102" i="84"/>
  <c r="BU102" i="84"/>
  <c r="BM102" i="84"/>
  <c r="BA102" i="84"/>
  <c r="AY102" i="84"/>
  <c r="AX102" i="84"/>
  <c r="AW102" i="84"/>
  <c r="AL102" i="84"/>
  <c r="AK102" i="84"/>
  <c r="AE102" i="84"/>
  <c r="AO102" i="84" s="1"/>
  <c r="N102" i="84"/>
  <c r="M102" i="84"/>
  <c r="E102" i="84"/>
  <c r="A102" i="84"/>
  <c r="CQ101" i="84"/>
  <c r="CP101" i="84"/>
  <c r="CO101" i="84"/>
  <c r="CN101" i="84"/>
  <c r="CM101" i="84"/>
  <c r="CF101" i="84"/>
  <c r="CJ101" i="84" s="1"/>
  <c r="CK101" i="84" s="1"/>
  <c r="BW101" i="84"/>
  <c r="BU101" i="84"/>
  <c r="BM101" i="84"/>
  <c r="BA101" i="84"/>
  <c r="AY101" i="84"/>
  <c r="AX101" i="84"/>
  <c r="AW101" i="84"/>
  <c r="AK101" i="84"/>
  <c r="AE101" i="84"/>
  <c r="N101" i="84"/>
  <c r="AL101" i="84" s="1"/>
  <c r="M101" i="84"/>
  <c r="E101" i="84"/>
  <c r="A101" i="84"/>
  <c r="CQ100" i="84"/>
  <c r="CP100" i="84"/>
  <c r="CO100" i="84"/>
  <c r="CM100" i="84"/>
  <c r="CJ100" i="84"/>
  <c r="CK100" i="84" s="1"/>
  <c r="CF100" i="84"/>
  <c r="CN100" i="84" s="1"/>
  <c r="CR100" i="84" s="1"/>
  <c r="J100" i="84" s="1"/>
  <c r="BU100" i="84"/>
  <c r="BW100" i="84" s="1"/>
  <c r="BM100" i="84"/>
  <c r="AO100" i="84" s="1"/>
  <c r="BJ100" i="84"/>
  <c r="BB100" i="84"/>
  <c r="BA100" i="84"/>
  <c r="AY100" i="84"/>
  <c r="AX100" i="84"/>
  <c r="AW100" i="84"/>
  <c r="AK100" i="84"/>
  <c r="AF100" i="84"/>
  <c r="AE100" i="84"/>
  <c r="BN100" i="84"/>
  <c r="N100" i="84"/>
  <c r="AL100" i="84" s="1"/>
  <c r="M100" i="84"/>
  <c r="E100" i="84"/>
  <c r="A100" i="84"/>
  <c r="CQ99" i="84"/>
  <c r="CP99" i="84"/>
  <c r="CO99" i="84"/>
  <c r="CM99" i="84"/>
  <c r="CF99" i="84"/>
  <c r="BU99" i="84"/>
  <c r="BW99" i="84" s="1"/>
  <c r="BN99" i="84"/>
  <c r="BB99" i="84" s="1"/>
  <c r="BM99" i="84"/>
  <c r="BA99" i="84"/>
  <c r="AY99" i="84"/>
  <c r="AX99" i="84"/>
  <c r="AW99" i="84"/>
  <c r="AL99" i="84"/>
  <c r="AK99" i="84"/>
  <c r="AE99" i="84"/>
  <c r="AE95" i="84" s="1"/>
  <c r="N99" i="84"/>
  <c r="M99" i="84"/>
  <c r="E99" i="84"/>
  <c r="A99" i="84"/>
  <c r="CQ98" i="84"/>
  <c r="CP98" i="84"/>
  <c r="CO98" i="84"/>
  <c r="CM98" i="84"/>
  <c r="CF98" i="84"/>
  <c r="CN98" i="84" s="1"/>
  <c r="BU98" i="84"/>
  <c r="BW98" i="84" s="1"/>
  <c r="BM98" i="84"/>
  <c r="BA98" i="84"/>
  <c r="AY98" i="84"/>
  <c r="AX98" i="84"/>
  <c r="AW98" i="84"/>
  <c r="AK98" i="84"/>
  <c r="AF98" i="84"/>
  <c r="AE98" i="84"/>
  <c r="N98" i="84"/>
  <c r="AL98" i="84" s="1"/>
  <c r="M98" i="84"/>
  <c r="E98" i="84"/>
  <c r="A98" i="84"/>
  <c r="CQ97" i="84"/>
  <c r="CP97" i="84"/>
  <c r="CP95" i="84" s="1"/>
  <c r="CO97" i="84"/>
  <c r="CM97" i="84"/>
  <c r="CF97" i="84"/>
  <c r="BU97" i="84"/>
  <c r="BW97" i="84" s="1"/>
  <c r="BN97" i="84"/>
  <c r="BM97" i="84"/>
  <c r="BA97" i="84"/>
  <c r="AY97" i="84"/>
  <c r="AX97" i="84"/>
  <c r="AW97" i="84"/>
  <c r="AO97" i="84"/>
  <c r="AL97" i="84"/>
  <c r="AK97" i="84"/>
  <c r="AE97" i="84"/>
  <c r="N97" i="84"/>
  <c r="M97" i="84"/>
  <c r="E97" i="84"/>
  <c r="A97" i="84"/>
  <c r="CQ96" i="84"/>
  <c r="CP96" i="84"/>
  <c r="CO96" i="84"/>
  <c r="CM96" i="84"/>
  <c r="BJ96" i="84" s="1"/>
  <c r="CF96" i="84"/>
  <c r="CN96" i="84" s="1"/>
  <c r="BU96" i="84"/>
  <c r="BM96" i="84"/>
  <c r="BK96" i="84"/>
  <c r="BA96" i="84"/>
  <c r="AZ96" i="84"/>
  <c r="AY96" i="84"/>
  <c r="AX96" i="84"/>
  <c r="AW96" i="84"/>
  <c r="AK96" i="84"/>
  <c r="AE96" i="84"/>
  <c r="N96" i="84"/>
  <c r="M96" i="84"/>
  <c r="E96" i="84"/>
  <c r="A96" i="84"/>
  <c r="CV95" i="84"/>
  <c r="CU95" i="84"/>
  <c r="CT95" i="84"/>
  <c r="CM95" i="84"/>
  <c r="CL95" i="84"/>
  <c r="CI95" i="84"/>
  <c r="CH95" i="84"/>
  <c r="CG95" i="84"/>
  <c r="CE95" i="84"/>
  <c r="CD95" i="84"/>
  <c r="CC95" i="84"/>
  <c r="CB95" i="84"/>
  <c r="CA95" i="84"/>
  <c r="BZ95" i="84"/>
  <c r="BY95" i="84"/>
  <c r="BV95" i="84"/>
  <c r="BT95" i="84"/>
  <c r="BR95" i="84"/>
  <c r="BQ95" i="84"/>
  <c r="BP95" i="84"/>
  <c r="BO95" i="84"/>
  <c r="BL95" i="84"/>
  <c r="BI95" i="84"/>
  <c r="BC95" i="84"/>
  <c r="AU95" i="84"/>
  <c r="AT95" i="84"/>
  <c r="AS95" i="84"/>
  <c r="AR95" i="84"/>
  <c r="AC95" i="84"/>
  <c r="AB95" i="84"/>
  <c r="AA95" i="84"/>
  <c r="Z95" i="84"/>
  <c r="Y95" i="84"/>
  <c r="X95" i="84"/>
  <c r="W95" i="84"/>
  <c r="V95" i="84"/>
  <c r="U95" i="84"/>
  <c r="T95" i="84"/>
  <c r="O95" i="84"/>
  <c r="H95" i="84"/>
  <c r="G95" i="84"/>
  <c r="CQ94" i="84"/>
  <c r="CP94" i="84"/>
  <c r="CO94" i="84"/>
  <c r="CN94" i="84"/>
  <c r="CM94" i="84"/>
  <c r="CF94" i="84"/>
  <c r="CJ94" i="84" s="1"/>
  <c r="CK94" i="84" s="1"/>
  <c r="BU94" i="84"/>
  <c r="BW94" i="84" s="1"/>
  <c r="BN94" i="84"/>
  <c r="BB94" i="84" s="1"/>
  <c r="BM94" i="84"/>
  <c r="BJ94" i="84"/>
  <c r="BA94" i="84"/>
  <c r="AY94" i="84"/>
  <c r="AX94" i="84"/>
  <c r="AW94" i="84"/>
  <c r="AZ94" i="84" s="1"/>
  <c r="AK94" i="84"/>
  <c r="AJ94" i="84"/>
  <c r="AE94" i="84"/>
  <c r="N94" i="84"/>
  <c r="AL94" i="84" s="1"/>
  <c r="M94" i="84"/>
  <c r="I94" i="84"/>
  <c r="E94" i="84"/>
  <c r="A94" i="84"/>
  <c r="CQ93" i="84"/>
  <c r="CP93" i="84"/>
  <c r="CO93" i="84"/>
  <c r="CM93" i="84"/>
  <c r="I93" i="84" s="1"/>
  <c r="CF93" i="84"/>
  <c r="CN93" i="84" s="1"/>
  <c r="BU93" i="84"/>
  <c r="BW93" i="84" s="1"/>
  <c r="BM93" i="84"/>
  <c r="AO93" i="84" s="1"/>
  <c r="BA93" i="84"/>
  <c r="AY93" i="84"/>
  <c r="AX93" i="84"/>
  <c r="AW93" i="84"/>
  <c r="AK93" i="84"/>
  <c r="AE93" i="84"/>
  <c r="N93" i="84"/>
  <c r="AL93" i="84" s="1"/>
  <c r="M93" i="84"/>
  <c r="E93" i="84"/>
  <c r="A93" i="84"/>
  <c r="CQ92" i="84"/>
  <c r="CP92" i="84"/>
  <c r="CO92" i="84"/>
  <c r="CM92" i="84"/>
  <c r="I92" i="84" s="1"/>
  <c r="CF92" i="84"/>
  <c r="BU92" i="84"/>
  <c r="BW92" i="84" s="1"/>
  <c r="BM92" i="84"/>
  <c r="BA92" i="84"/>
  <c r="AY92" i="84"/>
  <c r="AX92" i="84"/>
  <c r="AW92" i="84"/>
  <c r="AK92" i="84"/>
  <c r="AF92" i="84"/>
  <c r="AE92" i="84"/>
  <c r="AO92" i="84" s="1"/>
  <c r="BN92" i="84"/>
  <c r="N92" i="84"/>
  <c r="AL92" i="84" s="1"/>
  <c r="M92" i="84"/>
  <c r="E92" i="84"/>
  <c r="A92" i="84"/>
  <c r="CQ91" i="84"/>
  <c r="CP91" i="84"/>
  <c r="CO91" i="84"/>
  <c r="CM91" i="84"/>
  <c r="CJ91" i="84"/>
  <c r="CK91" i="84" s="1"/>
  <c r="CF91" i="84"/>
  <c r="CN91" i="84" s="1"/>
  <c r="CR91" i="84" s="1"/>
  <c r="BU91" i="84"/>
  <c r="BW91" i="84" s="1"/>
  <c r="BM91" i="84"/>
  <c r="BJ91" i="84"/>
  <c r="BA91" i="84"/>
  <c r="AY91" i="84"/>
  <c r="AX91" i="84"/>
  <c r="AW91" i="84"/>
  <c r="AZ91" i="84" s="1"/>
  <c r="AK91" i="84"/>
  <c r="AF91" i="84"/>
  <c r="AE91" i="84"/>
  <c r="N91" i="84"/>
  <c r="AL91" i="84" s="1"/>
  <c r="M91" i="84"/>
  <c r="I91" i="84"/>
  <c r="E91" i="84"/>
  <c r="A91" i="84"/>
  <c r="CQ90" i="84"/>
  <c r="CP90" i="84"/>
  <c r="CO90" i="84"/>
  <c r="CN90" i="84"/>
  <c r="CM90" i="84"/>
  <c r="CF90" i="84"/>
  <c r="CJ90" i="84" s="1"/>
  <c r="CK90" i="84" s="1"/>
  <c r="BU90" i="84"/>
  <c r="BW90" i="84" s="1"/>
  <c r="BM90" i="84"/>
  <c r="BA90" i="84"/>
  <c r="AY90" i="84"/>
  <c r="AX90" i="84"/>
  <c r="AW90" i="84"/>
  <c r="AK90" i="84"/>
  <c r="AE90" i="84"/>
  <c r="N90" i="84"/>
  <c r="AL90" i="84" s="1"/>
  <c r="M90" i="84"/>
  <c r="E90" i="84"/>
  <c r="A90" i="84"/>
  <c r="CQ89" i="84"/>
  <c r="CP89" i="84"/>
  <c r="CO89" i="84"/>
  <c r="CM89" i="84"/>
  <c r="BJ89" i="84" s="1"/>
  <c r="AJ89" i="84" s="1"/>
  <c r="CK89" i="84"/>
  <c r="CF89" i="84"/>
  <c r="CJ89" i="84" s="1"/>
  <c r="BU89" i="84"/>
  <c r="BW89" i="84" s="1"/>
  <c r="BM89" i="84"/>
  <c r="BA89" i="84"/>
  <c r="AY89" i="84"/>
  <c r="AX89" i="84"/>
  <c r="AW89" i="84"/>
  <c r="AK89" i="84"/>
  <c r="AE89" i="84"/>
  <c r="BN89" i="84"/>
  <c r="BB89" i="84" s="1"/>
  <c r="N89" i="84"/>
  <c r="AL89" i="84" s="1"/>
  <c r="M89" i="84"/>
  <c r="I89" i="84"/>
  <c r="E89" i="84"/>
  <c r="A89" i="84"/>
  <c r="CQ88" i="84"/>
  <c r="CP88" i="84"/>
  <c r="CO88" i="84"/>
  <c r="CM88" i="84"/>
  <c r="I88" i="84" s="1"/>
  <c r="CF88" i="84"/>
  <c r="BW88" i="84"/>
  <c r="BU88" i="84"/>
  <c r="BM88" i="84"/>
  <c r="AO88" i="84" s="1"/>
  <c r="BJ88" i="84"/>
  <c r="BA88" i="84"/>
  <c r="AY88" i="84"/>
  <c r="AX88" i="84"/>
  <c r="AW88" i="84"/>
  <c r="AK88" i="84"/>
  <c r="AE88" i="84"/>
  <c r="N88" i="84"/>
  <c r="AL88" i="84" s="1"/>
  <c r="M88" i="84"/>
  <c r="E88" i="84"/>
  <c r="A88" i="84"/>
  <c r="CQ87" i="84"/>
  <c r="CP87" i="84"/>
  <c r="CO87" i="84"/>
  <c r="CN87" i="84"/>
  <c r="CM87" i="84"/>
  <c r="CK87" i="84"/>
  <c r="CJ87" i="84"/>
  <c r="CF87" i="84"/>
  <c r="BU87" i="84"/>
  <c r="BM87" i="84"/>
  <c r="BD85" i="84"/>
  <c r="BA87" i="84"/>
  <c r="AY87" i="84"/>
  <c r="AY85" i="84" s="1"/>
  <c r="AX87" i="84"/>
  <c r="AZ87" i="84" s="1"/>
  <c r="AW87" i="84"/>
  <c r="AO87" i="84"/>
  <c r="AK87" i="84"/>
  <c r="AE87" i="84"/>
  <c r="N87" i="84"/>
  <c r="AL87" i="84" s="1"/>
  <c r="M87" i="84"/>
  <c r="E87" i="84"/>
  <c r="A87" i="84"/>
  <c r="CQ86" i="84"/>
  <c r="CP86" i="84"/>
  <c r="CO86" i="84"/>
  <c r="CM86" i="84"/>
  <c r="CF86" i="84"/>
  <c r="CN86" i="84" s="1"/>
  <c r="BW86" i="84"/>
  <c r="BU86" i="84"/>
  <c r="BM86" i="84"/>
  <c r="BA86" i="84"/>
  <c r="AY86" i="84"/>
  <c r="AX86" i="84"/>
  <c r="AW86" i="84"/>
  <c r="AZ86" i="84" s="1"/>
  <c r="AK86" i="84"/>
  <c r="AE86" i="84"/>
  <c r="S85" i="84"/>
  <c r="N86" i="84"/>
  <c r="M86" i="84"/>
  <c r="E86" i="84"/>
  <c r="A86" i="84"/>
  <c r="CV85" i="84"/>
  <c r="CU85" i="84"/>
  <c r="CT85" i="84"/>
  <c r="CL85" i="84"/>
  <c r="CI85" i="84"/>
  <c r="CH85" i="84"/>
  <c r="CG85" i="84"/>
  <c r="CE85" i="84"/>
  <c r="CD85" i="84"/>
  <c r="CC85" i="84"/>
  <c r="CB85" i="84"/>
  <c r="CA85" i="84"/>
  <c r="BZ85" i="84"/>
  <c r="BY85" i="84"/>
  <c r="BV85" i="84"/>
  <c r="BT85" i="84"/>
  <c r="BR85" i="84"/>
  <c r="BQ85" i="84"/>
  <c r="BP85" i="84"/>
  <c r="BO85" i="84"/>
  <c r="BL85" i="84"/>
  <c r="BI85" i="84"/>
  <c r="BC85" i="84"/>
  <c r="AU85" i="84"/>
  <c r="AT85" i="84"/>
  <c r="AS85" i="84"/>
  <c r="AR85" i="84"/>
  <c r="AK85" i="84"/>
  <c r="AC85" i="84"/>
  <c r="AB85" i="84"/>
  <c r="AA85" i="84"/>
  <c r="Z85" i="84"/>
  <c r="Y85" i="84"/>
  <c r="X85" i="84"/>
  <c r="W85" i="84"/>
  <c r="V85" i="84"/>
  <c r="U85" i="84"/>
  <c r="T85" i="84"/>
  <c r="O85" i="84"/>
  <c r="H85" i="84"/>
  <c r="G85" i="84"/>
  <c r="CQ84" i="84"/>
  <c r="CP84" i="84"/>
  <c r="CO84" i="84"/>
  <c r="CM84" i="84"/>
  <c r="I84" i="84" s="1"/>
  <c r="CF84" i="84"/>
  <c r="BU84" i="84"/>
  <c r="BW84" i="84" s="1"/>
  <c r="BM84" i="84"/>
  <c r="BA84" i="84"/>
  <c r="AY84" i="84"/>
  <c r="AX84" i="84"/>
  <c r="AW84" i="84"/>
  <c r="AK84" i="84"/>
  <c r="AE84" i="84"/>
  <c r="N84" i="84"/>
  <c r="AL84" i="84" s="1"/>
  <c r="M84" i="84"/>
  <c r="E84" i="84"/>
  <c r="A84" i="84"/>
  <c r="CQ83" i="84"/>
  <c r="CP83" i="84"/>
  <c r="CO83" i="84"/>
  <c r="CM83" i="84"/>
  <c r="CF83" i="84"/>
  <c r="BU83" i="84"/>
  <c r="BW83" i="84" s="1"/>
  <c r="BM83" i="84"/>
  <c r="BJ83" i="84"/>
  <c r="BA83" i="84"/>
  <c r="AY83" i="84"/>
  <c r="AX83" i="84"/>
  <c r="AW83" i="84"/>
  <c r="AK83" i="84"/>
  <c r="AE83" i="84"/>
  <c r="N83" i="84"/>
  <c r="AL83" i="84" s="1"/>
  <c r="M83" i="84"/>
  <c r="I83" i="84"/>
  <c r="E83" i="84"/>
  <c r="A83" i="84"/>
  <c r="CQ82" i="84"/>
  <c r="CP82" i="84"/>
  <c r="CO82" i="84"/>
  <c r="CM82" i="84"/>
  <c r="CF82" i="84"/>
  <c r="CN82" i="84" s="1"/>
  <c r="CR82" i="84" s="1"/>
  <c r="J82" i="84" s="1"/>
  <c r="BU82" i="84"/>
  <c r="BW82" i="84" s="1"/>
  <c r="BM82" i="84"/>
  <c r="AO82" i="84" s="1"/>
  <c r="BA82" i="84"/>
  <c r="AY82" i="84"/>
  <c r="AX82" i="84"/>
  <c r="AW82" i="84"/>
  <c r="AL82" i="84"/>
  <c r="AK82" i="84"/>
  <c r="AE82" i="84"/>
  <c r="N82" i="84"/>
  <c r="M82" i="84"/>
  <c r="E82" i="84"/>
  <c r="A82" i="84"/>
  <c r="CQ81" i="84"/>
  <c r="CP81" i="84"/>
  <c r="CO81" i="84"/>
  <c r="CM81" i="84"/>
  <c r="BJ81" i="84" s="1"/>
  <c r="BK81" i="84" s="1"/>
  <c r="CF81" i="84"/>
  <c r="CJ81" i="84" s="1"/>
  <c r="CK81" i="84" s="1"/>
  <c r="BU81" i="84"/>
  <c r="BW81" i="84" s="1"/>
  <c r="BM81" i="84"/>
  <c r="BA81" i="84"/>
  <c r="AY81" i="84"/>
  <c r="AX81" i="84"/>
  <c r="AW81" i="84"/>
  <c r="AZ81" i="84" s="1"/>
  <c r="AK81" i="84"/>
  <c r="AE81" i="84"/>
  <c r="AO81" i="84" s="1"/>
  <c r="N81" i="84"/>
  <c r="AL81" i="84" s="1"/>
  <c r="M81" i="84"/>
  <c r="E81" i="84"/>
  <c r="A81" i="84"/>
  <c r="CQ80" i="84"/>
  <c r="CP80" i="84"/>
  <c r="CO80" i="84"/>
  <c r="CM80" i="84"/>
  <c r="CF80" i="84"/>
  <c r="BU80" i="84"/>
  <c r="BW80" i="84" s="1"/>
  <c r="BM80" i="84"/>
  <c r="AO80" i="84" s="1"/>
  <c r="BA80" i="84"/>
  <c r="AY80" i="84"/>
  <c r="AX80" i="84"/>
  <c r="AW80" i="84"/>
  <c r="AL80" i="84"/>
  <c r="AK80" i="84"/>
  <c r="AF80" i="84"/>
  <c r="AE80" i="84"/>
  <c r="N80" i="84"/>
  <c r="M80" i="84"/>
  <c r="E80" i="84"/>
  <c r="A80" i="84"/>
  <c r="CQ79" i="84"/>
  <c r="CP79" i="84"/>
  <c r="CO79" i="84"/>
  <c r="CM79" i="84"/>
  <c r="BJ79" i="84" s="1"/>
  <c r="CK79" i="84"/>
  <c r="CF79" i="84"/>
  <c r="CJ79" i="84" s="1"/>
  <c r="BW79" i="84"/>
  <c r="BU79" i="84"/>
  <c r="BM79" i="84"/>
  <c r="BA79" i="84"/>
  <c r="AY79" i="84"/>
  <c r="AX79" i="84"/>
  <c r="AW79" i="84"/>
  <c r="AK79" i="84"/>
  <c r="AE79" i="84"/>
  <c r="N79" i="84"/>
  <c r="AL79" i="84" s="1"/>
  <c r="M79" i="84"/>
  <c r="I79" i="84"/>
  <c r="E79" i="84"/>
  <c r="A79" i="84"/>
  <c r="CQ78" i="84"/>
  <c r="CP78" i="84"/>
  <c r="CO78" i="84"/>
  <c r="CM78" i="84"/>
  <c r="CF78" i="84"/>
  <c r="BU78" i="84"/>
  <c r="BW78" i="84" s="1"/>
  <c r="BM78" i="84"/>
  <c r="BJ78" i="84"/>
  <c r="BK78" i="84" s="1"/>
  <c r="AH78" i="84" s="1"/>
  <c r="BB78" i="84"/>
  <c r="BA78" i="84"/>
  <c r="AY78" i="84"/>
  <c r="AX78" i="84"/>
  <c r="AW78" i="84"/>
  <c r="AK78" i="84"/>
  <c r="AJ78" i="84"/>
  <c r="AF78" i="84"/>
  <c r="AE78" i="84"/>
  <c r="AO78" i="84" s="1"/>
  <c r="BN78" i="84"/>
  <c r="N78" i="84"/>
  <c r="AL78" i="84" s="1"/>
  <c r="M78" i="84"/>
  <c r="I78" i="84"/>
  <c r="E78" i="84"/>
  <c r="A78" i="84"/>
  <c r="CQ77" i="84"/>
  <c r="CP77" i="84"/>
  <c r="CO77" i="84"/>
  <c r="CM77" i="84"/>
  <c r="I77" i="84" s="1"/>
  <c r="CF77" i="84"/>
  <c r="BU77" i="84"/>
  <c r="BW77" i="84" s="1"/>
  <c r="BM77" i="84"/>
  <c r="BJ77" i="84"/>
  <c r="BA77" i="84"/>
  <c r="AY77" i="84"/>
  <c r="AX77" i="84"/>
  <c r="AW77" i="84"/>
  <c r="AZ77" i="84" s="1"/>
  <c r="AL77" i="84"/>
  <c r="AK77" i="84"/>
  <c r="AE77" i="84"/>
  <c r="BN77" i="84"/>
  <c r="BB77" i="84" s="1"/>
  <c r="N77" i="84"/>
  <c r="M77" i="84"/>
  <c r="E77" i="84"/>
  <c r="A77" i="84"/>
  <c r="CQ76" i="84"/>
  <c r="CP76" i="84"/>
  <c r="CO76" i="84"/>
  <c r="CM76" i="84"/>
  <c r="CF76" i="84"/>
  <c r="CN76" i="84" s="1"/>
  <c r="BU76" i="84"/>
  <c r="BM76" i="84"/>
  <c r="AO76" i="84" s="1"/>
  <c r="BA76" i="84"/>
  <c r="AY76" i="84"/>
  <c r="AX76" i="84"/>
  <c r="AW76" i="84"/>
  <c r="AZ76" i="84" s="1"/>
  <c r="BE76" i="84" s="1"/>
  <c r="AK76" i="84"/>
  <c r="AE76" i="84"/>
  <c r="BN76" i="84"/>
  <c r="BB76" i="84" s="1"/>
  <c r="N76" i="84"/>
  <c r="AL76" i="84" s="1"/>
  <c r="M76" i="84"/>
  <c r="E76" i="84"/>
  <c r="A76" i="84"/>
  <c r="CQ75" i="84"/>
  <c r="CP75" i="84"/>
  <c r="CM75" i="84"/>
  <c r="CG75" i="84"/>
  <c r="CG74" i="84" s="1"/>
  <c r="CF75" i="84"/>
  <c r="BU75" i="84"/>
  <c r="BW75" i="84" s="1"/>
  <c r="BM75" i="84"/>
  <c r="BA75" i="84"/>
  <c r="AY75" i="84"/>
  <c r="AX75" i="84"/>
  <c r="AW75" i="84"/>
  <c r="AZ75" i="84" s="1"/>
  <c r="AO75" i="84"/>
  <c r="AK75" i="84"/>
  <c r="AE75" i="84"/>
  <c r="N75" i="84"/>
  <c r="AL75" i="84" s="1"/>
  <c r="M75" i="84"/>
  <c r="E75" i="84"/>
  <c r="A75" i="84"/>
  <c r="CV74" i="84"/>
  <c r="CU74" i="84"/>
  <c r="CT74" i="84"/>
  <c r="CL74" i="84"/>
  <c r="CI74" i="84"/>
  <c r="CH74" i="84"/>
  <c r="CE74" i="84"/>
  <c r="CD74" i="84"/>
  <c r="CC74" i="84"/>
  <c r="CC73" i="84" s="1"/>
  <c r="CC63" i="84" s="1"/>
  <c r="CC29" i="84" s="1"/>
  <c r="CB74" i="84"/>
  <c r="CA74" i="84"/>
  <c r="BZ74" i="84"/>
  <c r="BY74" i="84"/>
  <c r="BV74" i="84"/>
  <c r="BT74" i="84"/>
  <c r="BR74" i="84"/>
  <c r="BQ74" i="84"/>
  <c r="BP74" i="84"/>
  <c r="BP73" i="84" s="1"/>
  <c r="BO74" i="84"/>
  <c r="BL74" i="84"/>
  <c r="BI74" i="84"/>
  <c r="BC74" i="84"/>
  <c r="BC73" i="84" s="1"/>
  <c r="AU74" i="84"/>
  <c r="AT74" i="84"/>
  <c r="AS74" i="84"/>
  <c r="AR74" i="84"/>
  <c r="AP74" i="84"/>
  <c r="AC74" i="84"/>
  <c r="AB74" i="84"/>
  <c r="AA74" i="84"/>
  <c r="Z74" i="84"/>
  <c r="Y74" i="84"/>
  <c r="X74" i="84"/>
  <c r="W74" i="84"/>
  <c r="V74" i="84"/>
  <c r="U74" i="84"/>
  <c r="T74" i="84"/>
  <c r="T73" i="84" s="1"/>
  <c r="O74" i="84"/>
  <c r="H74" i="84"/>
  <c r="H73" i="84" s="1"/>
  <c r="G74" i="84"/>
  <c r="G73" i="84"/>
  <c r="CQ72" i="84"/>
  <c r="CP72" i="84"/>
  <c r="CO72" i="84"/>
  <c r="CN72" i="84"/>
  <c r="CM72" i="84"/>
  <c r="CJ72" i="84"/>
  <c r="CK72" i="84" s="1"/>
  <c r="BU72" i="84"/>
  <c r="BW72" i="84" s="1"/>
  <c r="BM72" i="84"/>
  <c r="BA72" i="84"/>
  <c r="AY72" i="84"/>
  <c r="AX72" i="84"/>
  <c r="AW72" i="84"/>
  <c r="AL72" i="84"/>
  <c r="AK72" i="84"/>
  <c r="AE72" i="84"/>
  <c r="N72" i="84"/>
  <c r="M72" i="84"/>
  <c r="E72" i="84"/>
  <c r="A72" i="84"/>
  <c r="CQ71" i="84"/>
  <c r="CP71" i="84"/>
  <c r="CP69" i="84" s="1"/>
  <c r="CO71" i="84"/>
  <c r="CM71" i="84"/>
  <c r="CF71" i="84"/>
  <c r="BU71" i="84"/>
  <c r="BW71" i="84" s="1"/>
  <c r="BN71" i="84"/>
  <c r="BM71" i="84"/>
  <c r="AO71" i="84" s="1"/>
  <c r="BA71" i="84"/>
  <c r="AY71" i="84"/>
  <c r="AX71" i="84"/>
  <c r="AW71" i="84"/>
  <c r="AP69" i="84"/>
  <c r="AK71" i="84"/>
  <c r="AE71" i="84"/>
  <c r="N71" i="84"/>
  <c r="AL71" i="84" s="1"/>
  <c r="M71" i="84"/>
  <c r="E71" i="84"/>
  <c r="A71" i="84"/>
  <c r="B69" i="84" s="1"/>
  <c r="CQ70" i="84"/>
  <c r="CP70" i="84"/>
  <c r="CO70" i="84"/>
  <c r="CM70" i="84"/>
  <c r="CF70" i="84"/>
  <c r="BU70" i="84"/>
  <c r="BW70" i="84" s="1"/>
  <c r="BM70" i="84"/>
  <c r="BM69" i="84" s="1"/>
  <c r="BJ70" i="84"/>
  <c r="BD69" i="84"/>
  <c r="BA70" i="84"/>
  <c r="AY70" i="84"/>
  <c r="AX70" i="84"/>
  <c r="AX69" i="84" s="1"/>
  <c r="AW70" i="84"/>
  <c r="AW69" i="84" s="1"/>
  <c r="AK70" i="84"/>
  <c r="AE70" i="84"/>
  <c r="S69" i="84"/>
  <c r="N70" i="84"/>
  <c r="M70" i="84"/>
  <c r="I70" i="84"/>
  <c r="E70" i="84"/>
  <c r="A70" i="84"/>
  <c r="CL69" i="84"/>
  <c r="CI69" i="84"/>
  <c r="CH69" i="84"/>
  <c r="CG69" i="84"/>
  <c r="CE69" i="84"/>
  <c r="CD69" i="84"/>
  <c r="CC69" i="84"/>
  <c r="CB69" i="84"/>
  <c r="CA69" i="84"/>
  <c r="BZ69" i="84"/>
  <c r="BY69" i="84"/>
  <c r="BV69" i="84"/>
  <c r="BU69" i="84"/>
  <c r="BT69" i="84"/>
  <c r="BR69" i="84"/>
  <c r="BQ69" i="84"/>
  <c r="BP69" i="84"/>
  <c r="BO69" i="84"/>
  <c r="BL69" i="84"/>
  <c r="BI69" i="84"/>
  <c r="BC69" i="84"/>
  <c r="AU69" i="84"/>
  <c r="AT69" i="84"/>
  <c r="AS69" i="84"/>
  <c r="AR69" i="84"/>
  <c r="AD69" i="84"/>
  <c r="AC69" i="84"/>
  <c r="AB69" i="84"/>
  <c r="AA69" i="84"/>
  <c r="Z69" i="84"/>
  <c r="Y69" i="84"/>
  <c r="X69" i="84"/>
  <c r="W69" i="84"/>
  <c r="V69" i="84"/>
  <c r="U69" i="84"/>
  <c r="T69" i="84"/>
  <c r="O69" i="84"/>
  <c r="H69" i="84"/>
  <c r="G69" i="84"/>
  <c r="CQ68" i="84"/>
  <c r="CP68" i="84"/>
  <c r="CP64" i="84" s="1"/>
  <c r="CO68" i="84"/>
  <c r="CM68" i="84"/>
  <c r="CF68" i="84"/>
  <c r="CN68" i="84" s="1"/>
  <c r="BU68" i="84"/>
  <c r="BW68" i="84" s="1"/>
  <c r="BM68" i="84"/>
  <c r="BA68" i="84"/>
  <c r="AY68" i="84"/>
  <c r="AX68" i="84"/>
  <c r="AW68" i="84"/>
  <c r="AK68" i="84"/>
  <c r="AE68" i="84"/>
  <c r="N68" i="84"/>
  <c r="AL68" i="84" s="1"/>
  <c r="M68" i="84"/>
  <c r="E68" i="84"/>
  <c r="A68" i="84"/>
  <c r="CR67" i="84"/>
  <c r="CM67" i="84"/>
  <c r="CS67" i="84" s="1"/>
  <c r="CJ67" i="84"/>
  <c r="CK67" i="84" s="1"/>
  <c r="BU67" i="84"/>
  <c r="BW67" i="84" s="1"/>
  <c r="BM67" i="84"/>
  <c r="AO67" i="84" s="1"/>
  <c r="BJ67" i="84"/>
  <c r="AI67" i="84" s="1"/>
  <c r="BA67" i="84"/>
  <c r="AY67" i="84"/>
  <c r="AX67" i="84"/>
  <c r="AW67" i="84"/>
  <c r="AL67" i="84"/>
  <c r="AK67" i="84"/>
  <c r="AE67" i="84"/>
  <c r="R64" i="84"/>
  <c r="N67" i="84"/>
  <c r="M67" i="84"/>
  <c r="J67" i="84"/>
  <c r="I67" i="84"/>
  <c r="E67" i="84"/>
  <c r="A67" i="84"/>
  <c r="CQ66" i="84"/>
  <c r="CP66" i="84"/>
  <c r="CO66" i="84"/>
  <c r="CM66" i="84"/>
  <c r="CJ66" i="84"/>
  <c r="CK66" i="84" s="1"/>
  <c r="CF66" i="84"/>
  <c r="BU66" i="84"/>
  <c r="BW66" i="84" s="1"/>
  <c r="BM66" i="84"/>
  <c r="BA66" i="84"/>
  <c r="AY66" i="84"/>
  <c r="AX66" i="84"/>
  <c r="AW66" i="84"/>
  <c r="AK66" i="84"/>
  <c r="AE66" i="84"/>
  <c r="AO66" i="84" s="1"/>
  <c r="N66" i="84"/>
  <c r="M66" i="84"/>
  <c r="E66" i="84"/>
  <c r="A66" i="84"/>
  <c r="CQ65" i="84"/>
  <c r="CP65" i="84"/>
  <c r="CO65" i="84"/>
  <c r="CO64" i="84" s="1"/>
  <c r="CN65" i="84"/>
  <c r="CM65" i="84"/>
  <c r="I65" i="84" s="1"/>
  <c r="CK65" i="84"/>
  <c r="CJ65" i="84"/>
  <c r="BU65" i="84"/>
  <c r="BW65" i="84" s="1"/>
  <c r="BN65" i="84"/>
  <c r="BM65" i="84"/>
  <c r="BM64" i="84" s="1"/>
  <c r="BJ65" i="84"/>
  <c r="BA65" i="84"/>
  <c r="BA64" i="84" s="1"/>
  <c r="AY65" i="84"/>
  <c r="AX65" i="84"/>
  <c r="AW65" i="84"/>
  <c r="AK65" i="84"/>
  <c r="AI65" i="84"/>
  <c r="AE65" i="84"/>
  <c r="AE64" i="84" s="1"/>
  <c r="N65" i="84"/>
  <c r="AL65" i="84" s="1"/>
  <c r="M65" i="84"/>
  <c r="E65" i="84"/>
  <c r="A65" i="84"/>
  <c r="CV64" i="84"/>
  <c r="CU64" i="84"/>
  <c r="CT64" i="84"/>
  <c r="CL64" i="84"/>
  <c r="CI64" i="84"/>
  <c r="CH64" i="84"/>
  <c r="CG64" i="84"/>
  <c r="CE64" i="84"/>
  <c r="CD64" i="84"/>
  <c r="CC64" i="84"/>
  <c r="CB64" i="84"/>
  <c r="CA64" i="84"/>
  <c r="BZ64" i="84"/>
  <c r="BY64" i="84"/>
  <c r="BV64" i="84"/>
  <c r="BT64" i="84"/>
  <c r="BR64" i="84"/>
  <c r="BQ64" i="84"/>
  <c r="BP64" i="84"/>
  <c r="BO64" i="84"/>
  <c r="BL64" i="84"/>
  <c r="BI64" i="84"/>
  <c r="BD64" i="84"/>
  <c r="BC64" i="84"/>
  <c r="AU64" i="84"/>
  <c r="AT64" i="84"/>
  <c r="AS64" i="84"/>
  <c r="AR64" i="84"/>
  <c r="AP64" i="84"/>
  <c r="AC64" i="84"/>
  <c r="AB64" i="84"/>
  <c r="AA64" i="84"/>
  <c r="Z64" i="84"/>
  <c r="Y64" i="84"/>
  <c r="X64" i="84"/>
  <c r="W64" i="84"/>
  <c r="V64" i="84"/>
  <c r="U64" i="84"/>
  <c r="T64" i="84"/>
  <c r="O64" i="84"/>
  <c r="H64" i="84"/>
  <c r="G64" i="84"/>
  <c r="CQ62" i="84"/>
  <c r="CP62" i="84"/>
  <c r="CO62" i="84"/>
  <c r="CN62" i="84"/>
  <c r="CM62" i="84"/>
  <c r="CJ62" i="84"/>
  <c r="CK62" i="84" s="1"/>
  <c r="BU62" i="84"/>
  <c r="BW62" i="84" s="1"/>
  <c r="BM62" i="84"/>
  <c r="BA62" i="84"/>
  <c r="AY62" i="84"/>
  <c r="AX62" i="84"/>
  <c r="AZ62" i="84" s="1"/>
  <c r="AW62" i="84"/>
  <c r="AK62" i="84"/>
  <c r="AE62" i="84"/>
  <c r="AO62" i="84" s="1"/>
  <c r="N62" i="84"/>
  <c r="AL62" i="84" s="1"/>
  <c r="M62" i="84"/>
  <c r="E62" i="84"/>
  <c r="A62" i="84"/>
  <c r="CR61" i="84"/>
  <c r="CM61" i="84"/>
  <c r="CJ61" i="84"/>
  <c r="CK61" i="84" s="1"/>
  <c r="BU61" i="84"/>
  <c r="BW61" i="84" s="1"/>
  <c r="BM61" i="84"/>
  <c r="BA61" i="84"/>
  <c r="AY61" i="84"/>
  <c r="AX61" i="84"/>
  <c r="AW61" i="84"/>
  <c r="AL61" i="84"/>
  <c r="AK61" i="84"/>
  <c r="N61" i="84"/>
  <c r="M61" i="84"/>
  <c r="J61" i="84"/>
  <c r="E61" i="84"/>
  <c r="A61" i="84"/>
  <c r="CQ60" i="84"/>
  <c r="CP60" i="84"/>
  <c r="CO60" i="84"/>
  <c r="CN60" i="84"/>
  <c r="CR60" i="84" s="1"/>
  <c r="CM60" i="84"/>
  <c r="I60" i="84" s="1"/>
  <c r="CJ60" i="84"/>
  <c r="CK60" i="84" s="1"/>
  <c r="BU60" i="84"/>
  <c r="BW60" i="84" s="1"/>
  <c r="BM60" i="84"/>
  <c r="BJ60" i="84"/>
  <c r="BA60" i="84"/>
  <c r="AY60" i="84"/>
  <c r="AX60" i="84"/>
  <c r="AW60" i="84"/>
  <c r="AK60" i="84"/>
  <c r="N60" i="84"/>
  <c r="AL60" i="84" s="1"/>
  <c r="M60" i="84"/>
  <c r="E60" i="84"/>
  <c r="A60" i="84"/>
  <c r="CQ59" i="84"/>
  <c r="CP59" i="84"/>
  <c r="CO59" i="84"/>
  <c r="CN59" i="84"/>
  <c r="CR59" i="84" s="1"/>
  <c r="CM59" i="84"/>
  <c r="BJ59" i="84" s="1"/>
  <c r="CJ59" i="84"/>
  <c r="CK59" i="84" s="1"/>
  <c r="BU59" i="84"/>
  <c r="BW59" i="84" s="1"/>
  <c r="BM59" i="84"/>
  <c r="BA59" i="84"/>
  <c r="AY59" i="84"/>
  <c r="AX59" i="84"/>
  <c r="AW59" i="84"/>
  <c r="AK59" i="84"/>
  <c r="AE59" i="84"/>
  <c r="AO59" i="84" s="1"/>
  <c r="N59" i="84"/>
  <c r="AL59" i="84" s="1"/>
  <c r="M59" i="84"/>
  <c r="E59" i="84"/>
  <c r="A59" i="84"/>
  <c r="CQ58" i="84"/>
  <c r="CP58" i="84"/>
  <c r="CO58" i="84"/>
  <c r="CN58" i="84"/>
  <c r="CM58" i="84"/>
  <c r="I58" i="84" s="1"/>
  <c r="CJ58" i="84"/>
  <c r="CK58" i="84" s="1"/>
  <c r="BU58" i="84"/>
  <c r="BW58" i="84" s="1"/>
  <c r="BM58" i="84"/>
  <c r="BJ58" i="84"/>
  <c r="AJ58" i="84" s="1"/>
  <c r="BA58" i="84"/>
  <c r="AY58" i="84"/>
  <c r="AX58" i="84"/>
  <c r="AW58" i="84"/>
  <c r="AL58" i="84"/>
  <c r="AK58" i="84"/>
  <c r="AE58" i="84"/>
  <c r="N58" i="84"/>
  <c r="M58" i="84"/>
  <c r="E58" i="84"/>
  <c r="A58" i="84"/>
  <c r="CQ57" i="84"/>
  <c r="CP57" i="84"/>
  <c r="CO57" i="84"/>
  <c r="CN57" i="84"/>
  <c r="CM57" i="84"/>
  <c r="BJ57" i="84" s="1"/>
  <c r="CJ57" i="84"/>
  <c r="CK57" i="84" s="1"/>
  <c r="BU57" i="84"/>
  <c r="BW57" i="84" s="1"/>
  <c r="BM57" i="84"/>
  <c r="BA57" i="84"/>
  <c r="AY57" i="84"/>
  <c r="AX57" i="84"/>
  <c r="AW57" i="84"/>
  <c r="AZ57" i="84" s="1"/>
  <c r="AK57" i="84"/>
  <c r="N57" i="84"/>
  <c r="AL57" i="84" s="1"/>
  <c r="M57" i="84"/>
  <c r="I57" i="84"/>
  <c r="E57" i="84"/>
  <c r="A57" i="84"/>
  <c r="CQ56" i="84"/>
  <c r="CP56" i="84"/>
  <c r="CO56" i="84"/>
  <c r="CM56" i="84"/>
  <c r="CF56" i="84"/>
  <c r="CJ56" i="84" s="1"/>
  <c r="CK56" i="84" s="1"/>
  <c r="BU56" i="84"/>
  <c r="BW56" i="84" s="1"/>
  <c r="BM56" i="84"/>
  <c r="BA56" i="84"/>
  <c r="AY56" i="84"/>
  <c r="AX56" i="84"/>
  <c r="AW56" i="84"/>
  <c r="AZ56" i="84" s="1"/>
  <c r="AL56" i="84"/>
  <c r="AK56" i="84"/>
  <c r="N56" i="84"/>
  <c r="M56" i="84"/>
  <c r="E56" i="84"/>
  <c r="A56" i="84"/>
  <c r="CQ55" i="84"/>
  <c r="CP55" i="84"/>
  <c r="CO55" i="84"/>
  <c r="CN55" i="84"/>
  <c r="CM55" i="84"/>
  <c r="CJ55" i="84"/>
  <c r="CK55" i="84" s="1"/>
  <c r="BU55" i="84"/>
  <c r="BW55" i="84" s="1"/>
  <c r="BM55" i="84"/>
  <c r="BB55" i="84"/>
  <c r="BA55" i="84"/>
  <c r="AY55" i="84"/>
  <c r="AX55" i="84"/>
  <c r="AW55" i="84"/>
  <c r="AK55" i="84"/>
  <c r="AE55" i="84"/>
  <c r="N55" i="84"/>
  <c r="AL55" i="84" s="1"/>
  <c r="M55" i="84"/>
  <c r="E55" i="84"/>
  <c r="A55" i="84"/>
  <c r="CQ54" i="84"/>
  <c r="CP54" i="84"/>
  <c r="CO54" i="84"/>
  <c r="CN54" i="84"/>
  <c r="CM54" i="84"/>
  <c r="I54" i="84" s="1"/>
  <c r="CF54" i="84"/>
  <c r="CJ54" i="84" s="1"/>
  <c r="CK54" i="84" s="1"/>
  <c r="BU54" i="84"/>
  <c r="BW54" i="84" s="1"/>
  <c r="BM54" i="84"/>
  <c r="BJ54" i="84"/>
  <c r="BA54" i="84"/>
  <c r="AY54" i="84"/>
  <c r="AX54" i="84"/>
  <c r="AW54" i="84"/>
  <c r="AZ54" i="84" s="1"/>
  <c r="AL54" i="84"/>
  <c r="AK54" i="84"/>
  <c r="BN54" i="84"/>
  <c r="BB54" i="84" s="1"/>
  <c r="N54" i="84"/>
  <c r="M54" i="84"/>
  <c r="E54" i="84"/>
  <c r="A54" i="84"/>
  <c r="CQ53" i="84"/>
  <c r="CP53" i="84"/>
  <c r="CO53" i="84"/>
  <c r="CN53" i="84"/>
  <c r="CR53" i="84" s="1"/>
  <c r="CM53" i="84"/>
  <c r="CJ53" i="84"/>
  <c r="CK53" i="84" s="1"/>
  <c r="BU53" i="84"/>
  <c r="BW53" i="84" s="1"/>
  <c r="BM53" i="84"/>
  <c r="BJ53" i="84"/>
  <c r="BA53" i="84"/>
  <c r="AY53" i="84"/>
  <c r="AX53" i="84"/>
  <c r="AW53" i="84"/>
  <c r="AK53" i="84"/>
  <c r="AE53" i="84"/>
  <c r="AO53" i="84" s="1"/>
  <c r="N53" i="84"/>
  <c r="AL53" i="84" s="1"/>
  <c r="M53" i="84"/>
  <c r="I53" i="84"/>
  <c r="AI53" i="84" s="1"/>
  <c r="E53" i="84"/>
  <c r="A53" i="84"/>
  <c r="CQ52" i="84"/>
  <c r="CP52" i="84"/>
  <c r="CO52" i="84"/>
  <c r="CN52" i="84"/>
  <c r="CM52" i="84"/>
  <c r="CJ52" i="84"/>
  <c r="CK52" i="84" s="1"/>
  <c r="BU52" i="84"/>
  <c r="BW52" i="84" s="1"/>
  <c r="BM52" i="84"/>
  <c r="BA52" i="84"/>
  <c r="AY52" i="84"/>
  <c r="AX52" i="84"/>
  <c r="AW52" i="84"/>
  <c r="AZ52" i="84" s="1"/>
  <c r="AK52" i="84"/>
  <c r="N52" i="84"/>
  <c r="AL52" i="84" s="1"/>
  <c r="M52" i="84"/>
  <c r="E52" i="84"/>
  <c r="A52" i="84"/>
  <c r="CQ51" i="84"/>
  <c r="CP51" i="84"/>
  <c r="CO51" i="84"/>
  <c r="CN51" i="84"/>
  <c r="CR51" i="84" s="1"/>
  <c r="J51" i="84" s="1"/>
  <c r="CM51" i="84"/>
  <c r="BJ51" i="84" s="1"/>
  <c r="CJ51" i="84"/>
  <c r="CK51" i="84" s="1"/>
  <c r="BU51" i="84"/>
  <c r="BW51" i="84" s="1"/>
  <c r="BM51" i="84"/>
  <c r="AO51" i="84" s="1"/>
  <c r="BB51" i="84"/>
  <c r="BA51" i="84"/>
  <c r="AY51" i="84"/>
  <c r="AX51" i="84"/>
  <c r="AW51" i="84"/>
  <c r="AK51" i="84"/>
  <c r="AE51" i="84"/>
  <c r="BN51" i="84"/>
  <c r="N51" i="84"/>
  <c r="AL51" i="84" s="1"/>
  <c r="M51" i="84"/>
  <c r="E51" i="84"/>
  <c r="A51" i="84"/>
  <c r="CQ50" i="84"/>
  <c r="CP50" i="84"/>
  <c r="CO50" i="84"/>
  <c r="CM50" i="84"/>
  <c r="CF50" i="84"/>
  <c r="CN50" i="84" s="1"/>
  <c r="CR50" i="84" s="1"/>
  <c r="CS50" i="84" s="1"/>
  <c r="BU50" i="84"/>
  <c r="BW50" i="84" s="1"/>
  <c r="BM50" i="84"/>
  <c r="BA50" i="84"/>
  <c r="AY50" i="84"/>
  <c r="AX50" i="84"/>
  <c r="AW50" i="84"/>
  <c r="AK50" i="84"/>
  <c r="N50" i="84"/>
  <c r="AL50" i="84" s="1"/>
  <c r="M50" i="84"/>
  <c r="E50" i="84"/>
  <c r="A50" i="84"/>
  <c r="CQ49" i="84"/>
  <c r="CP49" i="84"/>
  <c r="CO49" i="84"/>
  <c r="CM49" i="84"/>
  <c r="CF49" i="84"/>
  <c r="CN49" i="84" s="1"/>
  <c r="CR49" i="84" s="1"/>
  <c r="BU49" i="84"/>
  <c r="BW49" i="84" s="1"/>
  <c r="BM49" i="84"/>
  <c r="BJ49" i="84"/>
  <c r="BA49" i="84"/>
  <c r="AY49" i="84"/>
  <c r="AX49" i="84"/>
  <c r="AW49" i="84"/>
  <c r="AK49" i="84"/>
  <c r="BN49" i="84"/>
  <c r="N49" i="84"/>
  <c r="AL49" i="84" s="1"/>
  <c r="M49" i="84"/>
  <c r="I49" i="84"/>
  <c r="E49" i="84"/>
  <c r="A49" i="84"/>
  <c r="CQ48" i="84"/>
  <c r="CP48" i="84"/>
  <c r="CO48" i="84"/>
  <c r="CN48" i="84"/>
  <c r="CM48" i="84"/>
  <c r="BB48" i="84" s="1"/>
  <c r="CJ48" i="84"/>
  <c r="CK48" i="84" s="1"/>
  <c r="BU48" i="84"/>
  <c r="BW48" i="84" s="1"/>
  <c r="BM48" i="84"/>
  <c r="BA48" i="84"/>
  <c r="AY48" i="84"/>
  <c r="AX48" i="84"/>
  <c r="AW48" i="84"/>
  <c r="AZ48" i="84" s="1"/>
  <c r="AK48" i="84"/>
  <c r="N48" i="84"/>
  <c r="AL48" i="84" s="1"/>
  <c r="M48" i="84"/>
  <c r="E48" i="84"/>
  <c r="A48" i="84"/>
  <c r="CQ47" i="84"/>
  <c r="CP47" i="84"/>
  <c r="CO47" i="84"/>
  <c r="CM47" i="84"/>
  <c r="BJ47" i="84" s="1"/>
  <c r="BK47" i="84" s="1"/>
  <c r="CF47" i="84"/>
  <c r="CJ47" i="84" s="1"/>
  <c r="CK47" i="84" s="1"/>
  <c r="BU47" i="84"/>
  <c r="BW47" i="84" s="1"/>
  <c r="BN47" i="84"/>
  <c r="BB47" i="84" s="1"/>
  <c r="BM47" i="84"/>
  <c r="BA47" i="84"/>
  <c r="AY47" i="84"/>
  <c r="AX47" i="84"/>
  <c r="AW47" i="84"/>
  <c r="AZ47" i="84" s="1"/>
  <c r="BE47" i="84" s="1"/>
  <c r="AK47" i="84"/>
  <c r="AE47" i="84"/>
  <c r="N47" i="84"/>
  <c r="AL47" i="84" s="1"/>
  <c r="M47" i="84"/>
  <c r="E47" i="84"/>
  <c r="A47" i="84"/>
  <c r="CQ46" i="84"/>
  <c r="CP46" i="84"/>
  <c r="CO46" i="84"/>
  <c r="CM46" i="84"/>
  <c r="I46" i="84" s="1"/>
  <c r="CF46" i="84"/>
  <c r="CJ46" i="84" s="1"/>
  <c r="CK46" i="84" s="1"/>
  <c r="BU46" i="84"/>
  <c r="BW46" i="84" s="1"/>
  <c r="BM46" i="84"/>
  <c r="BA46" i="84"/>
  <c r="AY46" i="84"/>
  <c r="AX46" i="84"/>
  <c r="AW46" i="84"/>
  <c r="AZ46" i="84" s="1"/>
  <c r="BE46" i="84" s="1"/>
  <c r="AK46" i="84"/>
  <c r="S43" i="84"/>
  <c r="AE46" i="84"/>
  <c r="BN46" i="84"/>
  <c r="BB46" i="84" s="1"/>
  <c r="N46" i="84"/>
  <c r="AL46" i="84" s="1"/>
  <c r="M46" i="84"/>
  <c r="E46" i="84"/>
  <c r="A46" i="84"/>
  <c r="CQ45" i="84"/>
  <c r="CP45" i="84"/>
  <c r="CO45" i="84"/>
  <c r="CM45" i="84"/>
  <c r="I45" i="84" s="1"/>
  <c r="CF45" i="84"/>
  <c r="BW45" i="84"/>
  <c r="BU45" i="84"/>
  <c r="BM45" i="84"/>
  <c r="BJ45" i="84"/>
  <c r="BA45" i="84"/>
  <c r="AY45" i="84"/>
  <c r="AX45" i="84"/>
  <c r="AW45" i="84"/>
  <c r="AZ45" i="84" s="1"/>
  <c r="AK45" i="84"/>
  <c r="N45" i="84"/>
  <c r="AL45" i="84" s="1"/>
  <c r="M45" i="84"/>
  <c r="E45" i="84"/>
  <c r="A45" i="84"/>
  <c r="CQ44" i="84"/>
  <c r="CP44" i="84"/>
  <c r="CO44" i="84"/>
  <c r="CM44" i="84"/>
  <c r="BJ44" i="84" s="1"/>
  <c r="AN44" i="84" s="1"/>
  <c r="CF44" i="84"/>
  <c r="CN44" i="84" s="1"/>
  <c r="BU44" i="84"/>
  <c r="BM44" i="84"/>
  <c r="BK44" i="84"/>
  <c r="BA44" i="84"/>
  <c r="AY44" i="84"/>
  <c r="AX44" i="84"/>
  <c r="AW44" i="84"/>
  <c r="AK44" i="84"/>
  <c r="AE44" i="84"/>
  <c r="N44" i="84"/>
  <c r="M44" i="84"/>
  <c r="E44" i="84"/>
  <c r="A44" i="84"/>
  <c r="CV43" i="84"/>
  <c r="CU43" i="84"/>
  <c r="CT43" i="84"/>
  <c r="CL43" i="84"/>
  <c r="CI43" i="84"/>
  <c r="CH43" i="84"/>
  <c r="CG43" i="84"/>
  <c r="CE43" i="84"/>
  <c r="CD43" i="84"/>
  <c r="CC43" i="84"/>
  <c r="CB43" i="84"/>
  <c r="CA43" i="84"/>
  <c r="BZ43" i="84"/>
  <c r="BY43" i="84"/>
  <c r="BV43" i="84"/>
  <c r="BT43" i="84"/>
  <c r="BR43" i="84"/>
  <c r="BQ43" i="84"/>
  <c r="BP43" i="84"/>
  <c r="BO43" i="84"/>
  <c r="BL43" i="84"/>
  <c r="BI43" i="84"/>
  <c r="BC43" i="84"/>
  <c r="AU43" i="84"/>
  <c r="AT43" i="84"/>
  <c r="AS43" i="84"/>
  <c r="AR43" i="84"/>
  <c r="AC43" i="84"/>
  <c r="AB43" i="84"/>
  <c r="AA43" i="84"/>
  <c r="Z43" i="84"/>
  <c r="Y43" i="84"/>
  <c r="X43" i="84"/>
  <c r="W43" i="84"/>
  <c r="V43" i="84"/>
  <c r="U43" i="84"/>
  <c r="T43" i="84"/>
  <c r="O43" i="84"/>
  <c r="H43" i="84"/>
  <c r="G43" i="84"/>
  <c r="CQ42" i="84"/>
  <c r="CP42" i="84"/>
  <c r="CO42" i="84"/>
  <c r="CM42" i="84"/>
  <c r="CF42" i="84"/>
  <c r="CJ42" i="84" s="1"/>
  <c r="CK42" i="84" s="1"/>
  <c r="BW42" i="84"/>
  <c r="BU42" i="84"/>
  <c r="BM42" i="84"/>
  <c r="BJ42" i="84"/>
  <c r="BA42" i="84"/>
  <c r="AY42" i="84"/>
  <c r="AX42" i="84"/>
  <c r="AW42" i="84"/>
  <c r="AZ42" i="84" s="1"/>
  <c r="AK42" i="84"/>
  <c r="BN42" i="84"/>
  <c r="BB42" i="84" s="1"/>
  <c r="AE42" i="84"/>
  <c r="AO42" i="84" s="1"/>
  <c r="N42" i="84"/>
  <c r="AL42" i="84" s="1"/>
  <c r="M42" i="84"/>
  <c r="I42" i="84"/>
  <c r="E42" i="84"/>
  <c r="A42" i="84"/>
  <c r="CQ41" i="84"/>
  <c r="CP41" i="84"/>
  <c r="CO41" i="84"/>
  <c r="CN41" i="84"/>
  <c r="CM41" i="84"/>
  <c r="CJ41" i="84"/>
  <c r="CK41" i="84" s="1"/>
  <c r="BU41" i="84"/>
  <c r="BW41" i="84" s="1"/>
  <c r="BM41" i="84"/>
  <c r="BA41" i="84"/>
  <c r="AY41" i="84"/>
  <c r="AX41" i="84"/>
  <c r="AW41" i="84"/>
  <c r="AZ41" i="84" s="1"/>
  <c r="AK41" i="84"/>
  <c r="AE41" i="84"/>
  <c r="AO41" i="84" s="1"/>
  <c r="BN41" i="84"/>
  <c r="N41" i="84"/>
  <c r="AL41" i="84" s="1"/>
  <c r="M41" i="84"/>
  <c r="A41" i="84"/>
  <c r="CQ40" i="84"/>
  <c r="CP40" i="84"/>
  <c r="CO40" i="84"/>
  <c r="CM40" i="84"/>
  <c r="BJ40" i="84" s="1"/>
  <c r="AJ40" i="84" s="1"/>
  <c r="CF40" i="84"/>
  <c r="BU40" i="84"/>
  <c r="BW40" i="84" s="1"/>
  <c r="BN40" i="84"/>
  <c r="BM40" i="84"/>
  <c r="BA40" i="84"/>
  <c r="AY40" i="84"/>
  <c r="AX40" i="84"/>
  <c r="AW40" i="84"/>
  <c r="AZ40" i="84" s="1"/>
  <c r="AL40" i="84"/>
  <c r="AK40" i="84"/>
  <c r="AE40" i="84"/>
  <c r="N40" i="84"/>
  <c r="M40" i="84"/>
  <c r="E40" i="84"/>
  <c r="A40" i="84"/>
  <c r="CQ39" i="84"/>
  <c r="CP39" i="84"/>
  <c r="CO39" i="84"/>
  <c r="CM39" i="84"/>
  <c r="BJ39" i="84" s="1"/>
  <c r="CF39" i="84"/>
  <c r="CJ39" i="84" s="1"/>
  <c r="CK39" i="84" s="1"/>
  <c r="BU39" i="84"/>
  <c r="BW39" i="84" s="1"/>
  <c r="BN39" i="84"/>
  <c r="BB39" i="84" s="1"/>
  <c r="BM39" i="84"/>
  <c r="BK39" i="84"/>
  <c r="BA39" i="84"/>
  <c r="AY39" i="84"/>
  <c r="AX39" i="84"/>
  <c r="AW39" i="84"/>
  <c r="AZ39" i="84" s="1"/>
  <c r="AK39" i="84"/>
  <c r="AE39" i="84"/>
  <c r="AD30" i="84"/>
  <c r="AJ39" i="84"/>
  <c r="N39" i="84"/>
  <c r="AL39" i="84" s="1"/>
  <c r="M39" i="84"/>
  <c r="E39" i="84"/>
  <c r="A39" i="84"/>
  <c r="CQ38" i="84"/>
  <c r="CP38" i="84"/>
  <c r="CO38" i="84"/>
  <c r="CM38" i="84"/>
  <c r="BJ38" i="84" s="1"/>
  <c r="CJ38" i="84"/>
  <c r="CK38" i="84" s="1"/>
  <c r="CF38" i="84"/>
  <c r="CN38" i="84" s="1"/>
  <c r="BU38" i="84"/>
  <c r="BW38" i="84" s="1"/>
  <c r="BN38" i="84"/>
  <c r="BM38" i="84"/>
  <c r="BA38" i="84"/>
  <c r="AY38" i="84"/>
  <c r="AX38" i="84"/>
  <c r="AW38" i="84"/>
  <c r="AZ38" i="84" s="1"/>
  <c r="AK38" i="84"/>
  <c r="AE38" i="84"/>
  <c r="AO38" i="84" s="1"/>
  <c r="N38" i="84"/>
  <c r="AL38" i="84" s="1"/>
  <c r="M38" i="84"/>
  <c r="E38" i="84"/>
  <c r="A38" i="84"/>
  <c r="CQ37" i="84"/>
  <c r="CP37" i="84"/>
  <c r="CO37" i="84"/>
  <c r="CM37" i="84"/>
  <c r="I37" i="84" s="1"/>
  <c r="CF37" i="84"/>
  <c r="BU37" i="84"/>
  <c r="BW37" i="84" s="1"/>
  <c r="BN37" i="84"/>
  <c r="BM37" i="84"/>
  <c r="BJ37" i="84"/>
  <c r="AI37" i="84" s="1"/>
  <c r="BA37" i="84"/>
  <c r="AY37" i="84"/>
  <c r="AX37" i="84"/>
  <c r="AW37" i="84"/>
  <c r="AK37" i="84"/>
  <c r="R30" i="84"/>
  <c r="N37" i="84"/>
  <c r="AL37" i="84" s="1"/>
  <c r="M37" i="84"/>
  <c r="E37" i="84"/>
  <c r="A37" i="84"/>
  <c r="CQ36" i="84"/>
  <c r="CP36" i="84"/>
  <c r="CO36" i="84"/>
  <c r="CN36" i="84"/>
  <c r="CR36" i="84" s="1"/>
  <c r="CM36" i="84"/>
  <c r="CJ36" i="84"/>
  <c r="CK36" i="84" s="1"/>
  <c r="CF36" i="84"/>
  <c r="BU36" i="84"/>
  <c r="BW36" i="84" s="1"/>
  <c r="BN36" i="84"/>
  <c r="BM36" i="84"/>
  <c r="BA36" i="84"/>
  <c r="AY36" i="84"/>
  <c r="AX36" i="84"/>
  <c r="AW36" i="84"/>
  <c r="AZ36" i="84" s="1"/>
  <c r="AO36" i="84"/>
  <c r="AK36" i="84"/>
  <c r="AE36" i="84"/>
  <c r="N36" i="84"/>
  <c r="AL36" i="84" s="1"/>
  <c r="M36" i="84"/>
  <c r="E36" i="84"/>
  <c r="A36" i="84"/>
  <c r="CQ35" i="84"/>
  <c r="CP35" i="84"/>
  <c r="CO35" i="84"/>
  <c r="CM35" i="84"/>
  <c r="CF35" i="84"/>
  <c r="CJ35" i="84" s="1"/>
  <c r="CK35" i="84" s="1"/>
  <c r="BW35" i="84"/>
  <c r="BU35" i="84"/>
  <c r="BM35" i="84"/>
  <c r="BA35" i="84"/>
  <c r="AY35" i="84"/>
  <c r="AX35" i="84"/>
  <c r="AW35" i="84"/>
  <c r="AK35" i="84"/>
  <c r="N35" i="84"/>
  <c r="AL35" i="84" s="1"/>
  <c r="M35" i="84"/>
  <c r="E35" i="84"/>
  <c r="A35" i="84"/>
  <c r="CQ34" i="84"/>
  <c r="CP34" i="84"/>
  <c r="CO34" i="84"/>
  <c r="CM34" i="84"/>
  <c r="CF34" i="84"/>
  <c r="CJ34" i="84" s="1"/>
  <c r="CK34" i="84" s="1"/>
  <c r="BU34" i="84"/>
  <c r="BW34" i="84" s="1"/>
  <c r="BN34" i="84"/>
  <c r="BM34" i="84"/>
  <c r="BA34" i="84"/>
  <c r="AY34" i="84"/>
  <c r="AX34" i="84"/>
  <c r="AW34" i="84"/>
  <c r="AK34" i="84"/>
  <c r="N34" i="84"/>
  <c r="AL34" i="84" s="1"/>
  <c r="M34" i="84"/>
  <c r="E34" i="84"/>
  <c r="A34" i="84"/>
  <c r="CQ33" i="84"/>
  <c r="CP33" i="84"/>
  <c r="CO33" i="84"/>
  <c r="CM33" i="84"/>
  <c r="CF33" i="84"/>
  <c r="CN33" i="84" s="1"/>
  <c r="CR33" i="84" s="1"/>
  <c r="J33" i="84" s="1"/>
  <c r="BU33" i="84"/>
  <c r="BW33" i="84" s="1"/>
  <c r="BM33" i="84"/>
  <c r="BA33" i="84"/>
  <c r="AY33" i="84"/>
  <c r="AX33" i="84"/>
  <c r="AW33" i="84"/>
  <c r="AK33" i="84"/>
  <c r="Q30" i="84"/>
  <c r="AE33" i="84"/>
  <c r="N33" i="84"/>
  <c r="AL33" i="84" s="1"/>
  <c r="M33" i="84"/>
  <c r="E33" i="84"/>
  <c r="A33" i="84"/>
  <c r="CQ32" i="84"/>
  <c r="CP32" i="84"/>
  <c r="CO32" i="84"/>
  <c r="CM32" i="84"/>
  <c r="BJ32" i="84" s="1"/>
  <c r="AN32" i="84" s="1"/>
  <c r="CF32" i="84"/>
  <c r="CN32" i="84" s="1"/>
  <c r="CR32" i="84" s="1"/>
  <c r="J32" i="84" s="1"/>
  <c r="BU32" i="84"/>
  <c r="BW32" i="84" s="1"/>
  <c r="BM32" i="84"/>
  <c r="BA32" i="84"/>
  <c r="AY32" i="84"/>
  <c r="AX32" i="84"/>
  <c r="AW32" i="84"/>
  <c r="AP30" i="84"/>
  <c r="AL32" i="84"/>
  <c r="AK32" i="84"/>
  <c r="AE32" i="84"/>
  <c r="BN32" i="84"/>
  <c r="N32" i="84"/>
  <c r="M32" i="84"/>
  <c r="E32" i="84"/>
  <c r="A32" i="84"/>
  <c r="CQ31" i="84"/>
  <c r="CP31" i="84"/>
  <c r="CO31" i="84"/>
  <c r="CO30" i="84" s="1"/>
  <c r="CM31" i="84"/>
  <c r="I31" i="84" s="1"/>
  <c r="CF31" i="84"/>
  <c r="BW31" i="84"/>
  <c r="BU31" i="84"/>
  <c r="BM31" i="84"/>
  <c r="AO31" i="84" s="1"/>
  <c r="BJ31" i="84"/>
  <c r="BD30" i="84"/>
  <c r="BB31" i="84"/>
  <c r="BA31" i="84"/>
  <c r="AY31" i="84"/>
  <c r="AX31" i="84"/>
  <c r="AW31" i="84"/>
  <c r="AL31" i="84"/>
  <c r="AK31" i="84"/>
  <c r="AJ31" i="84"/>
  <c r="AE31" i="84"/>
  <c r="S30" i="84"/>
  <c r="BN31" i="84"/>
  <c r="N31" i="84"/>
  <c r="M31" i="84"/>
  <c r="E31" i="84"/>
  <c r="A31" i="84"/>
  <c r="CV30" i="84"/>
  <c r="CU30" i="84"/>
  <c r="CT30" i="84"/>
  <c r="CL30" i="84"/>
  <c r="CI30" i="84"/>
  <c r="CH30" i="84"/>
  <c r="CG30" i="84"/>
  <c r="CE30" i="84"/>
  <c r="CD30" i="84"/>
  <c r="CC30" i="84"/>
  <c r="CB30" i="84"/>
  <c r="CA30" i="84"/>
  <c r="BZ30" i="84"/>
  <c r="BY30" i="84"/>
  <c r="BV30" i="84"/>
  <c r="BT30" i="84"/>
  <c r="BR30" i="84"/>
  <c r="BQ30" i="84"/>
  <c r="BP30" i="84"/>
  <c r="BO30" i="84"/>
  <c r="BL30" i="84"/>
  <c r="BI30" i="84"/>
  <c r="BC30" i="84"/>
  <c r="AU30" i="84"/>
  <c r="AT30" i="84"/>
  <c r="AS30" i="84"/>
  <c r="AR30" i="84"/>
  <c r="AC30" i="84"/>
  <c r="AB30" i="84"/>
  <c r="AA30" i="84"/>
  <c r="Z30" i="84"/>
  <c r="Y30" i="84"/>
  <c r="X30" i="84"/>
  <c r="W30" i="84"/>
  <c r="V30" i="84"/>
  <c r="U30" i="84"/>
  <c r="T30" i="84"/>
  <c r="O30" i="84"/>
  <c r="H30" i="84"/>
  <c r="G30" i="84"/>
  <c r="CR28" i="84"/>
  <c r="CM28" i="84"/>
  <c r="CJ28" i="84"/>
  <c r="CJ27" i="84" s="1"/>
  <c r="BU28" i="84"/>
  <c r="BW28" i="84" s="1"/>
  <c r="BW27" i="84" s="1"/>
  <c r="BN28" i="84"/>
  <c r="BN27" i="84" s="1"/>
  <c r="BM28" i="84"/>
  <c r="BA28" i="84"/>
  <c r="AY28" i="84"/>
  <c r="AY27" i="84" s="1"/>
  <c r="AX28" i="84"/>
  <c r="AX27" i="84" s="1"/>
  <c r="AW28" i="84"/>
  <c r="AZ28" i="84" s="1"/>
  <c r="AL28" i="84"/>
  <c r="AL27" i="84" s="1"/>
  <c r="AK28" i="84"/>
  <c r="AK27" i="84" s="1"/>
  <c r="AE28" i="84"/>
  <c r="AE27" i="84" s="1"/>
  <c r="AD27" i="84"/>
  <c r="S27" i="84"/>
  <c r="R27" i="84"/>
  <c r="Q27" i="84"/>
  <c r="N28" i="84"/>
  <c r="N27" i="84" s="1"/>
  <c r="M28" i="84"/>
  <c r="E28" i="84"/>
  <c r="A28" i="84"/>
  <c r="CV27" i="84"/>
  <c r="CU27" i="84"/>
  <c r="CT27" i="84"/>
  <c r="CQ27" i="84"/>
  <c r="CP27" i="84"/>
  <c r="CO27" i="84"/>
  <c r="CN27" i="84"/>
  <c r="CL27" i="84"/>
  <c r="CI27" i="84"/>
  <c r="CH27" i="84"/>
  <c r="CG27" i="84"/>
  <c r="CF27" i="84"/>
  <c r="CE27" i="84"/>
  <c r="CD27" i="84"/>
  <c r="CC27" i="84"/>
  <c r="CB27" i="84"/>
  <c r="CA27" i="84"/>
  <c r="BZ27" i="84"/>
  <c r="BY27" i="84"/>
  <c r="BV27" i="84"/>
  <c r="BT27" i="84"/>
  <c r="BR27" i="84"/>
  <c r="BQ27" i="84"/>
  <c r="BP27" i="84"/>
  <c r="BO27" i="84"/>
  <c r="BL27" i="84"/>
  <c r="BI27" i="84"/>
  <c r="BD27" i="84"/>
  <c r="BC27" i="84"/>
  <c r="BA27" i="84"/>
  <c r="AU27" i="84"/>
  <c r="AT27" i="84"/>
  <c r="AS27" i="84"/>
  <c r="AR27" i="84"/>
  <c r="AP27" i="84"/>
  <c r="AC27" i="84"/>
  <c r="AB27" i="84"/>
  <c r="AA27" i="84"/>
  <c r="Z27" i="84"/>
  <c r="Y27" i="84"/>
  <c r="X27" i="84"/>
  <c r="W27" i="84"/>
  <c r="V27" i="84"/>
  <c r="U27" i="84"/>
  <c r="T27" i="84"/>
  <c r="P27" i="84"/>
  <c r="O27" i="84"/>
  <c r="H27" i="84"/>
  <c r="G27" i="84"/>
  <c r="B27" i="84"/>
  <c r="CQ26" i="84"/>
  <c r="CP26" i="84"/>
  <c r="CO26" i="84"/>
  <c r="CN26" i="84"/>
  <c r="CR26" i="84" s="1"/>
  <c r="CM26" i="84"/>
  <c r="BJ26" i="84" s="1"/>
  <c r="BK26" i="84" s="1"/>
  <c r="CK26" i="84"/>
  <c r="CJ26" i="84"/>
  <c r="BW26" i="84"/>
  <c r="BU26" i="84"/>
  <c r="BN26" i="84"/>
  <c r="BM26" i="84"/>
  <c r="BA26" i="84"/>
  <c r="BA24" i="84" s="1"/>
  <c r="AY26" i="84"/>
  <c r="AZ26" i="84" s="1"/>
  <c r="AX26" i="84"/>
  <c r="AW26" i="84"/>
  <c r="AK26" i="84"/>
  <c r="AE26" i="84"/>
  <c r="N26" i="84"/>
  <c r="AL26" i="84" s="1"/>
  <c r="M26" i="84"/>
  <c r="E26" i="84"/>
  <c r="A26" i="84"/>
  <c r="CN25" i="84"/>
  <c r="CM25" i="84"/>
  <c r="CJ25" i="84"/>
  <c r="CK25" i="84" s="1"/>
  <c r="BU25" i="84"/>
  <c r="BN25" i="84"/>
  <c r="BB25" i="84" s="1"/>
  <c r="BM25" i="84"/>
  <c r="AO25" i="84" s="1"/>
  <c r="BA25" i="84"/>
  <c r="AY25" i="84"/>
  <c r="AX25" i="84"/>
  <c r="AX24" i="84" s="1"/>
  <c r="AW25" i="84"/>
  <c r="AP24" i="84"/>
  <c r="AK25" i="84"/>
  <c r="AE25" i="84"/>
  <c r="AD24" i="84"/>
  <c r="S24" i="84"/>
  <c r="N25" i="84"/>
  <c r="M25" i="84"/>
  <c r="E25" i="84"/>
  <c r="A25" i="84"/>
  <c r="B24" i="84" s="1"/>
  <c r="CV24" i="84"/>
  <c r="CU24" i="84"/>
  <c r="CT24" i="84"/>
  <c r="CQ24" i="84"/>
  <c r="CP24" i="84"/>
  <c r="CO24" i="84"/>
  <c r="CL24" i="84"/>
  <c r="CI24" i="84"/>
  <c r="CH24" i="84"/>
  <c r="CG24" i="84"/>
  <c r="CF24" i="84"/>
  <c r="CE24" i="84"/>
  <c r="CD24" i="84"/>
  <c r="CC24" i="84"/>
  <c r="CB24" i="84"/>
  <c r="CA24" i="84"/>
  <c r="BZ24" i="84"/>
  <c r="BY24" i="84"/>
  <c r="BV24" i="84"/>
  <c r="BT24" i="84"/>
  <c r="BR24" i="84"/>
  <c r="BQ24" i="84"/>
  <c r="BP24" i="84"/>
  <c r="BO24" i="84"/>
  <c r="BL24" i="84"/>
  <c r="BI24" i="84"/>
  <c r="BD24" i="84"/>
  <c r="BC24" i="84"/>
  <c r="AU24" i="84"/>
  <c r="AT24" i="84"/>
  <c r="AS24" i="84"/>
  <c r="AR24" i="84"/>
  <c r="AC24" i="84"/>
  <c r="AB24" i="84"/>
  <c r="AA24" i="84"/>
  <c r="Z24" i="84"/>
  <c r="Y24" i="84"/>
  <c r="X24" i="84"/>
  <c r="W24" i="84"/>
  <c r="V24" i="84"/>
  <c r="U24" i="84"/>
  <c r="T24" i="84"/>
  <c r="R24" i="84"/>
  <c r="Q24" i="84"/>
  <c r="O24" i="84"/>
  <c r="H24" i="84"/>
  <c r="G24" i="84"/>
  <c r="CQ23" i="84"/>
  <c r="CQ22" i="84" s="1"/>
  <c r="CP23" i="84"/>
  <c r="CO23" i="84"/>
  <c r="CO22" i="84" s="1"/>
  <c r="CN23" i="84"/>
  <c r="CR23" i="84" s="1"/>
  <c r="CR22" i="84" s="1"/>
  <c r="CM23" i="84"/>
  <c r="CM22" i="84" s="1"/>
  <c r="CJ23" i="84"/>
  <c r="CJ22" i="84" s="1"/>
  <c r="BU23" i="84"/>
  <c r="BW23" i="84" s="1"/>
  <c r="BW22" i="84" s="1"/>
  <c r="BM23" i="84"/>
  <c r="AO23" i="84" s="1"/>
  <c r="AO22" i="84" s="1"/>
  <c r="BD22" i="84"/>
  <c r="BB23" i="84"/>
  <c r="BB22" i="84" s="1"/>
  <c r="BA23" i="84"/>
  <c r="AY23" i="84"/>
  <c r="AX23" i="84"/>
  <c r="AX22" i="84" s="1"/>
  <c r="AW23" i="84"/>
  <c r="AZ23" i="84" s="1"/>
  <c r="AZ22" i="84" s="1"/>
  <c r="AP22" i="84"/>
  <c r="AK23" i="84"/>
  <c r="AE23" i="84"/>
  <c r="AD22" i="84"/>
  <c r="P22" i="84"/>
  <c r="N23" i="84"/>
  <c r="M23" i="84"/>
  <c r="E23" i="84"/>
  <c r="A23" i="84"/>
  <c r="CV22" i="84"/>
  <c r="CU22" i="84"/>
  <c r="CT22" i="84"/>
  <c r="CP22" i="84"/>
  <c r="CL22" i="84"/>
  <c r="CI22" i="84"/>
  <c r="CH22" i="84"/>
  <c r="CG22" i="84"/>
  <c r="CF22" i="84"/>
  <c r="CE22" i="84"/>
  <c r="CD22" i="84"/>
  <c r="CC22" i="84"/>
  <c r="CB22" i="84"/>
  <c r="CA22" i="84"/>
  <c r="BZ22" i="84"/>
  <c r="BY22" i="84"/>
  <c r="BV22" i="84"/>
  <c r="BT22" i="84"/>
  <c r="BR22" i="84"/>
  <c r="BQ22" i="84"/>
  <c r="BP22" i="84"/>
  <c r="BO22" i="84"/>
  <c r="BN22" i="84"/>
  <c r="BL22" i="84"/>
  <c r="BI22" i="84"/>
  <c r="BC22" i="84"/>
  <c r="BA22" i="84"/>
  <c r="AY22" i="84"/>
  <c r="AW22" i="84"/>
  <c r="AU22" i="84"/>
  <c r="AT22" i="84"/>
  <c r="AS22" i="84"/>
  <c r="AR22" i="84"/>
  <c r="AK22" i="84"/>
  <c r="AE22" i="84"/>
  <c r="AC22" i="84"/>
  <c r="AB22" i="84"/>
  <c r="AA22" i="84"/>
  <c r="Z22" i="84"/>
  <c r="Y22" i="84"/>
  <c r="X22" i="84"/>
  <c r="W22" i="84"/>
  <c r="V22" i="84"/>
  <c r="U22" i="84"/>
  <c r="T22" i="84"/>
  <c r="S22" i="84"/>
  <c r="R22" i="84"/>
  <c r="Q22" i="84"/>
  <c r="O22" i="84"/>
  <c r="H22" i="84"/>
  <c r="G22" i="84"/>
  <c r="B22" i="84"/>
  <c r="CQ21" i="84"/>
  <c r="CP21" i="84"/>
  <c r="CO21" i="84"/>
  <c r="CN21" i="84"/>
  <c r="CM21" i="84"/>
  <c r="BJ21" i="84" s="1"/>
  <c r="CJ21" i="84"/>
  <c r="CK21" i="84" s="1"/>
  <c r="BU21" i="84"/>
  <c r="BW21" i="84" s="1"/>
  <c r="BM21" i="84"/>
  <c r="AO21" i="84" s="1"/>
  <c r="BA21" i="84"/>
  <c r="AY21" i="84"/>
  <c r="AX21" i="84"/>
  <c r="AW21" i="84"/>
  <c r="AK21" i="84"/>
  <c r="AE21" i="84"/>
  <c r="BN21" i="84"/>
  <c r="N21" i="84"/>
  <c r="AL21" i="84" s="1"/>
  <c r="M21" i="84"/>
  <c r="E21" i="84"/>
  <c r="A21" i="84"/>
  <c r="CQ20" i="84"/>
  <c r="CP20" i="84"/>
  <c r="CO20" i="84"/>
  <c r="CN20" i="84"/>
  <c r="CM20" i="84"/>
  <c r="BJ20" i="84" s="1"/>
  <c r="CJ20" i="84"/>
  <c r="CK20" i="84" s="1"/>
  <c r="BU20" i="84"/>
  <c r="BW20" i="84" s="1"/>
  <c r="BN20" i="84"/>
  <c r="BB20" i="84" s="1"/>
  <c r="BM20" i="84"/>
  <c r="AO20" i="84" s="1"/>
  <c r="BA20" i="84"/>
  <c r="AY20" i="84"/>
  <c r="AX20" i="84"/>
  <c r="AW20" i="84"/>
  <c r="AK20" i="84"/>
  <c r="AE20" i="84"/>
  <c r="N20" i="84"/>
  <c r="AL20" i="84" s="1"/>
  <c r="M20" i="84"/>
  <c r="E20" i="84"/>
  <c r="A20" i="84"/>
  <c r="CQ19" i="84"/>
  <c r="CP19" i="84"/>
  <c r="CO19" i="84"/>
  <c r="CN19" i="84"/>
  <c r="CR19" i="84" s="1"/>
  <c r="J19" i="84" s="1"/>
  <c r="CM19" i="84"/>
  <c r="CJ19" i="84"/>
  <c r="CK19" i="84" s="1"/>
  <c r="BU19" i="84"/>
  <c r="BW19" i="84" s="1"/>
  <c r="BM19" i="84"/>
  <c r="BA19" i="84"/>
  <c r="AY19" i="84"/>
  <c r="AX19" i="84"/>
  <c r="AW19" i="84"/>
  <c r="AZ19" i="84" s="1"/>
  <c r="AK19" i="84"/>
  <c r="AE19" i="84"/>
  <c r="AO19" i="84" s="1"/>
  <c r="R14" i="84"/>
  <c r="BN19" i="84"/>
  <c r="BB19" i="84" s="1"/>
  <c r="N19" i="84"/>
  <c r="AL19" i="84" s="1"/>
  <c r="M19" i="84"/>
  <c r="E19" i="84"/>
  <c r="A19" i="84"/>
  <c r="CQ18" i="84"/>
  <c r="CP18" i="84"/>
  <c r="CO18" i="84"/>
  <c r="CN18" i="84"/>
  <c r="CM18" i="84"/>
  <c r="CF18" i="84"/>
  <c r="CJ18" i="84" s="1"/>
  <c r="CK18" i="84" s="1"/>
  <c r="BU18" i="84"/>
  <c r="BW18" i="84" s="1"/>
  <c r="BM18" i="84"/>
  <c r="AO18" i="84" s="1"/>
  <c r="BJ18" i="84"/>
  <c r="BA18" i="84"/>
  <c r="AY18" i="84"/>
  <c r="AX18" i="84"/>
  <c r="AW18" i="84"/>
  <c r="AZ18" i="84" s="1"/>
  <c r="BE18" i="84" s="1"/>
  <c r="AL18" i="84"/>
  <c r="AK18" i="84"/>
  <c r="AE18" i="84"/>
  <c r="BN18" i="84"/>
  <c r="BB18" i="84" s="1"/>
  <c r="N18" i="84"/>
  <c r="M18" i="84"/>
  <c r="I18" i="84"/>
  <c r="E18" i="84"/>
  <c r="A18" i="84"/>
  <c r="CQ17" i="84"/>
  <c r="CP17" i="84"/>
  <c r="CO17" i="84"/>
  <c r="CR17" i="84" s="1"/>
  <c r="J17" i="84" s="1"/>
  <c r="CN17" i="84"/>
  <c r="CM17" i="84"/>
  <c r="I17" i="84" s="1"/>
  <c r="CJ17" i="84"/>
  <c r="CK17" i="84" s="1"/>
  <c r="BU17" i="84"/>
  <c r="BW17" i="84" s="1"/>
  <c r="BM17" i="84"/>
  <c r="BA17" i="84"/>
  <c r="AY17" i="84"/>
  <c r="AX17" i="84"/>
  <c r="AW17" i="84"/>
  <c r="AK17" i="84"/>
  <c r="AE17" i="84"/>
  <c r="BN17" i="84"/>
  <c r="N17" i="84"/>
  <c r="AL17" i="84" s="1"/>
  <c r="M17" i="84"/>
  <c r="E17" i="84"/>
  <c r="A17" i="84"/>
  <c r="CQ16" i="84"/>
  <c r="CP16" i="84"/>
  <c r="CO16" i="84"/>
  <c r="CN16" i="84"/>
  <c r="CM16" i="84"/>
  <c r="CJ16" i="84"/>
  <c r="CK16" i="84" s="1"/>
  <c r="BW16" i="84"/>
  <c r="BU16" i="84"/>
  <c r="BN16" i="84"/>
  <c r="BM16" i="84"/>
  <c r="BA16" i="84"/>
  <c r="BA14" i="84" s="1"/>
  <c r="AY16" i="84"/>
  <c r="AX16" i="84"/>
  <c r="AW16" i="84"/>
  <c r="AK16" i="84"/>
  <c r="AE16" i="84"/>
  <c r="AD14" i="84"/>
  <c r="N16" i="84"/>
  <c r="AL16" i="84" s="1"/>
  <c r="M16" i="84"/>
  <c r="E16" i="84"/>
  <c r="A16" i="84"/>
  <c r="CQ15" i="84"/>
  <c r="CP15" i="84"/>
  <c r="CO15" i="84"/>
  <c r="CN15" i="84"/>
  <c r="CM15" i="84"/>
  <c r="CJ15" i="84"/>
  <c r="CK15" i="84" s="1"/>
  <c r="BU15" i="84"/>
  <c r="BW15" i="84" s="1"/>
  <c r="BM15" i="84"/>
  <c r="BD14" i="84"/>
  <c r="BA15" i="84"/>
  <c r="AY15" i="84"/>
  <c r="AX15" i="84"/>
  <c r="AW15" i="84"/>
  <c r="AZ15" i="84" s="1"/>
  <c r="AP14" i="84"/>
  <c r="AL15" i="84"/>
  <c r="AK15" i="84"/>
  <c r="AE15" i="84"/>
  <c r="BN15" i="84"/>
  <c r="N15" i="84"/>
  <c r="M15" i="84"/>
  <c r="E15" i="84"/>
  <c r="A15" i="84"/>
  <c r="CV14" i="84"/>
  <c r="CU14" i="84"/>
  <c r="CT14" i="84"/>
  <c r="CL14" i="84"/>
  <c r="CI14" i="84"/>
  <c r="CH14" i="84"/>
  <c r="CG14" i="84"/>
  <c r="CF14" i="84"/>
  <c r="CE14" i="84"/>
  <c r="CD14" i="84"/>
  <c r="CC14" i="84"/>
  <c r="CB14" i="84"/>
  <c r="CA14" i="84"/>
  <c r="BZ14" i="84"/>
  <c r="BY14" i="84"/>
  <c r="BV14" i="84"/>
  <c r="BT14" i="84"/>
  <c r="BR14" i="84"/>
  <c r="BQ14" i="84"/>
  <c r="BP14" i="84"/>
  <c r="BO14" i="84"/>
  <c r="BL14" i="84"/>
  <c r="BI14" i="84"/>
  <c r="BC14" i="84"/>
  <c r="AU14" i="84"/>
  <c r="AT14" i="84"/>
  <c r="AS14" i="84"/>
  <c r="AR14" i="84"/>
  <c r="AC14" i="84"/>
  <c r="AB14" i="84"/>
  <c r="AA14" i="84"/>
  <c r="Z14" i="84"/>
  <c r="Y14" i="84"/>
  <c r="X14" i="84"/>
  <c r="W14" i="84"/>
  <c r="V14" i="84"/>
  <c r="U14" i="84"/>
  <c r="T14" i="84"/>
  <c r="O14" i="84"/>
  <c r="H14" i="84"/>
  <c r="G14" i="84"/>
  <c r="CQ13" i="84"/>
  <c r="CP13" i="84"/>
  <c r="CO13" i="84"/>
  <c r="CN13" i="84"/>
  <c r="CM13" i="84"/>
  <c r="BJ13" i="84" s="1"/>
  <c r="CJ13" i="84"/>
  <c r="CK13" i="84" s="1"/>
  <c r="BU13" i="84"/>
  <c r="BW13" i="84" s="1"/>
  <c r="BN13" i="84"/>
  <c r="BM13" i="84"/>
  <c r="BM11" i="84" s="1"/>
  <c r="BA13" i="84"/>
  <c r="BA11" i="84" s="1"/>
  <c r="AZ13" i="84"/>
  <c r="AY13" i="84"/>
  <c r="AX13" i="84"/>
  <c r="AW13" i="84"/>
  <c r="AK13" i="84"/>
  <c r="AE13" i="84"/>
  <c r="S11" i="84"/>
  <c r="N13" i="84"/>
  <c r="AL13" i="84" s="1"/>
  <c r="M13" i="84"/>
  <c r="A13" i="84"/>
  <c r="CQ12" i="84"/>
  <c r="CP12" i="84"/>
  <c r="CP11" i="84" s="1"/>
  <c r="CO12" i="84"/>
  <c r="CN12" i="84"/>
  <c r="CM12" i="84"/>
  <c r="CJ12" i="84"/>
  <c r="BU12" i="84"/>
  <c r="BN12" i="84"/>
  <c r="BB12" i="84" s="1"/>
  <c r="BM12" i="84"/>
  <c r="BA12" i="84"/>
  <c r="AY12" i="84"/>
  <c r="AX12" i="84"/>
  <c r="AW12" i="84"/>
  <c r="AW11" i="84" s="1"/>
  <c r="AO12" i="84"/>
  <c r="AK12" i="84"/>
  <c r="AK11" i="84" s="1"/>
  <c r="AE12" i="84"/>
  <c r="Q11" i="84"/>
  <c r="N12" i="84"/>
  <c r="AL12" i="84" s="1"/>
  <c r="M12" i="84"/>
  <c r="I12" i="84"/>
  <c r="A12" i="84"/>
  <c r="CV11" i="84"/>
  <c r="CV10" i="84" s="1"/>
  <c r="CU11" i="84"/>
  <c r="CT11" i="84"/>
  <c r="CL11" i="84"/>
  <c r="CI11" i="84"/>
  <c r="CH11" i="84"/>
  <c r="CG11" i="84"/>
  <c r="CF11" i="84"/>
  <c r="CE11" i="84"/>
  <c r="CD11" i="84"/>
  <c r="CC11" i="84"/>
  <c r="CB11" i="84"/>
  <c r="CA11" i="84"/>
  <c r="BZ11" i="84"/>
  <c r="BY11" i="84"/>
  <c r="BV11" i="84"/>
  <c r="BT11" i="84"/>
  <c r="BR11" i="84"/>
  <c r="BQ11" i="84"/>
  <c r="BP11" i="84"/>
  <c r="BO11" i="84"/>
  <c r="BL11" i="84"/>
  <c r="BI11" i="84"/>
  <c r="BH11" i="84"/>
  <c r="BD11" i="84"/>
  <c r="BC11" i="84"/>
  <c r="AU11" i="84"/>
  <c r="AT11" i="84"/>
  <c r="AS11" i="84"/>
  <c r="AR11" i="84"/>
  <c r="AP11" i="84"/>
  <c r="AD11" i="84"/>
  <c r="AC11" i="84"/>
  <c r="AB11" i="84"/>
  <c r="AA11" i="84"/>
  <c r="Z11" i="84"/>
  <c r="Y11" i="84"/>
  <c r="X11" i="84"/>
  <c r="W11" i="84"/>
  <c r="V11" i="84"/>
  <c r="U11" i="84"/>
  <c r="T11" i="84"/>
  <c r="R11" i="84"/>
  <c r="O11" i="84"/>
  <c r="H11" i="84"/>
  <c r="G11" i="84"/>
  <c r="B11" i="84"/>
  <c r="CU10" i="84"/>
  <c r="CT10" i="84"/>
  <c r="CS28" i="84" l="1"/>
  <c r="CS27" i="84" s="1"/>
  <c r="BJ28" i="84"/>
  <c r="AJ28" i="84" s="1"/>
  <c r="AJ27" i="84" s="1"/>
  <c r="I28" i="84"/>
  <c r="I27" i="84" s="1"/>
  <c r="CM27" i="84"/>
  <c r="CH63" i="84"/>
  <c r="CH29" i="84" s="1"/>
  <c r="CP105" i="84"/>
  <c r="CJ128" i="84"/>
  <c r="CK128" i="84" s="1"/>
  <c r="CN128" i="84"/>
  <c r="CR128" i="84" s="1"/>
  <c r="AZ145" i="84"/>
  <c r="AI195" i="84"/>
  <c r="BK195" i="84"/>
  <c r="AZ272" i="84"/>
  <c r="CN304" i="84"/>
  <c r="CR304" i="84" s="1"/>
  <c r="J304" i="84" s="1"/>
  <c r="CJ304" i="84"/>
  <c r="CK304" i="84" s="1"/>
  <c r="AE439" i="84"/>
  <c r="AO442" i="84"/>
  <c r="K459" i="84"/>
  <c r="L459" i="84" s="1"/>
  <c r="CK23" i="84"/>
  <c r="CK22" i="84" s="1"/>
  <c r="J28" i="84"/>
  <c r="J27" i="84" s="1"/>
  <c r="CR27" i="84"/>
  <c r="BK38" i="84"/>
  <c r="AJ38" i="84"/>
  <c r="G29" i="84"/>
  <c r="BI73" i="84"/>
  <c r="AZ108" i="84"/>
  <c r="BJ166" i="84"/>
  <c r="I166" i="84"/>
  <c r="CS336" i="84"/>
  <c r="I336" i="84"/>
  <c r="K336" i="84" s="1"/>
  <c r="L336" i="84" s="1"/>
  <c r="AZ534" i="84"/>
  <c r="CJ545" i="84"/>
  <c r="CK545" i="84" s="1"/>
  <c r="CN545" i="84"/>
  <c r="CR62" i="84"/>
  <c r="CR72" i="84"/>
  <c r="AJ88" i="84"/>
  <c r="AI88" i="84"/>
  <c r="K138" i="84"/>
  <c r="L138" i="84" s="1"/>
  <c r="AM138" i="84" s="1"/>
  <c r="BK149" i="84"/>
  <c r="AG149" i="84" s="1"/>
  <c r="AI149" i="84"/>
  <c r="BE226" i="84"/>
  <c r="CJ227" i="84"/>
  <c r="CK227" i="84" s="1"/>
  <c r="AI255" i="84"/>
  <c r="AJ255" i="84"/>
  <c r="AG302" i="84"/>
  <c r="BJ120" i="84"/>
  <c r="I120" i="84"/>
  <c r="AN120" i="84" s="1"/>
  <c r="CM118" i="84"/>
  <c r="I227" i="84"/>
  <c r="AI227" i="84" s="1"/>
  <c r="BJ227" i="84"/>
  <c r="AJ227" i="84" s="1"/>
  <c r="CN66" i="84"/>
  <c r="CR66" i="84" s="1"/>
  <c r="J66" i="84" s="1"/>
  <c r="CF64" i="84"/>
  <c r="I233" i="84"/>
  <c r="BJ233" i="84"/>
  <c r="I299" i="84"/>
  <c r="AN299" i="84" s="1"/>
  <c r="BJ299" i="84"/>
  <c r="CS299" i="84"/>
  <c r="N486" i="84"/>
  <c r="AL487" i="84"/>
  <c r="AL486" i="84" s="1"/>
  <c r="I604" i="84"/>
  <c r="BJ604" i="84"/>
  <c r="BJ34" i="84"/>
  <c r="I34" i="84"/>
  <c r="BJ108" i="84"/>
  <c r="I108" i="84"/>
  <c r="I145" i="84"/>
  <c r="BJ145" i="84"/>
  <c r="BK158" i="84"/>
  <c r="AG158" i="84" s="1"/>
  <c r="AJ158" i="84"/>
  <c r="AI158" i="84"/>
  <c r="CS175" i="84"/>
  <c r="BJ175" i="84"/>
  <c r="AJ175" i="84" s="1"/>
  <c r="BJ332" i="84"/>
  <c r="I332" i="84"/>
  <c r="K332" i="84" s="1"/>
  <c r="L332" i="84" s="1"/>
  <c r="AZ352" i="84"/>
  <c r="BE352" i="84" s="1"/>
  <c r="BW425" i="84"/>
  <c r="BW423" i="84" s="1"/>
  <c r="BU423" i="84"/>
  <c r="CJ483" i="84"/>
  <c r="CK484" i="84"/>
  <c r="CK483" i="84" s="1"/>
  <c r="BK623" i="84"/>
  <c r="AJ623" i="84"/>
  <c r="AJ21" i="84"/>
  <c r="CN34" i="84"/>
  <c r="CR34" i="84" s="1"/>
  <c r="BB71" i="84"/>
  <c r="AO91" i="84"/>
  <c r="CR108" i="84"/>
  <c r="J108" i="84" s="1"/>
  <c r="K108" i="84" s="1"/>
  <c r="L108" i="84" s="1"/>
  <c r="AZ218" i="84"/>
  <c r="CR219" i="84"/>
  <c r="J219" i="84" s="1"/>
  <c r="BK222" i="84"/>
  <c r="BK283" i="84"/>
  <c r="AN283" i="84" s="1"/>
  <c r="CV507" i="84"/>
  <c r="I66" i="84"/>
  <c r="BJ66" i="84"/>
  <c r="CN88" i="84"/>
  <c r="CJ88" i="84"/>
  <c r="CK88" i="84" s="1"/>
  <c r="AG253" i="84"/>
  <c r="AZ20" i="84"/>
  <c r="BE20" i="84" s="1"/>
  <c r="I75" i="84"/>
  <c r="CM74" i="84"/>
  <c r="BJ75" i="84"/>
  <c r="CJ123" i="84"/>
  <c r="CK123" i="84" s="1"/>
  <c r="CN123" i="84"/>
  <c r="CR123" i="84" s="1"/>
  <c r="J123" i="84" s="1"/>
  <c r="CR182" i="84"/>
  <c r="J182" i="84" s="1"/>
  <c r="BK188" i="84"/>
  <c r="AI188" i="84"/>
  <c r="CR251" i="84"/>
  <c r="AZ320" i="84"/>
  <c r="BE320" i="84" s="1"/>
  <c r="I425" i="84"/>
  <c r="I423" i="84" s="1"/>
  <c r="CM423" i="84"/>
  <c r="CJ539" i="84"/>
  <c r="CK539" i="84" s="1"/>
  <c r="CN539" i="84"/>
  <c r="CR539" i="84" s="1"/>
  <c r="J539" i="84" s="1"/>
  <c r="BE294" i="84"/>
  <c r="BK139" i="84"/>
  <c r="AG139" i="84" s="1"/>
  <c r="AI139" i="84"/>
  <c r="AJ139" i="84"/>
  <c r="AG151" i="84"/>
  <c r="CS321" i="84"/>
  <c r="BJ321" i="84"/>
  <c r="CT507" i="84"/>
  <c r="I557" i="84"/>
  <c r="BJ557" i="84"/>
  <c r="BK557" i="84" s="1"/>
  <c r="CN185" i="84"/>
  <c r="CJ185" i="84"/>
  <c r="CK185" i="84" s="1"/>
  <c r="AZ16" i="84"/>
  <c r="AZ33" i="84"/>
  <c r="CR142" i="84"/>
  <c r="J142" i="84" s="1"/>
  <c r="CN155" i="84"/>
  <c r="AZ279" i="84"/>
  <c r="I280" i="84"/>
  <c r="BJ280" i="84"/>
  <c r="BJ312" i="84"/>
  <c r="I312" i="84"/>
  <c r="BJ368" i="84"/>
  <c r="BB368" i="84"/>
  <c r="BE368" i="84" s="1"/>
  <c r="J390" i="84"/>
  <c r="K390" i="84" s="1"/>
  <c r="L390" i="84" s="1"/>
  <c r="CS390" i="84"/>
  <c r="N14" i="84"/>
  <c r="AY14" i="84"/>
  <c r="CN40" i="84"/>
  <c r="CR40" i="84" s="1"/>
  <c r="CJ40" i="84"/>
  <c r="CK40" i="84" s="1"/>
  <c r="CB73" i="84"/>
  <c r="BJ101" i="84"/>
  <c r="I101" i="84"/>
  <c r="AH126" i="84"/>
  <c r="AZ151" i="84"/>
  <c r="BE151" i="84" s="1"/>
  <c r="AZ154" i="84"/>
  <c r="BJ205" i="84"/>
  <c r="I205" i="84"/>
  <c r="CS312" i="84"/>
  <c r="J312" i="84"/>
  <c r="K312" i="84" s="1"/>
  <c r="L312" i="84" s="1"/>
  <c r="AO519" i="84"/>
  <c r="BM515" i="84"/>
  <c r="AL23" i="84"/>
  <c r="AL22" i="84" s="1"/>
  <c r="N22" i="84"/>
  <c r="AZ253" i="84"/>
  <c r="BJ432" i="84"/>
  <c r="BK432" i="84" s="1"/>
  <c r="AH432" i="84" s="1"/>
  <c r="BB432" i="84"/>
  <c r="I432" i="84"/>
  <c r="AK14" i="84"/>
  <c r="I38" i="84"/>
  <c r="AI38" i="84" s="1"/>
  <c r="CN84" i="84"/>
  <c r="CJ84" i="84"/>
  <c r="CK84" i="84" s="1"/>
  <c r="AY95" i="84"/>
  <c r="AZ141" i="84"/>
  <c r="BE141" i="84" s="1"/>
  <c r="BK151" i="84"/>
  <c r="AH151" i="84" s="1"/>
  <c r="AJ151" i="84"/>
  <c r="AZ308" i="84"/>
  <c r="CR55" i="84"/>
  <c r="J55" i="84" s="1"/>
  <c r="I68" i="84"/>
  <c r="K68" i="84" s="1"/>
  <c r="L68" i="84" s="1"/>
  <c r="BJ68" i="84"/>
  <c r="AJ68" i="84" s="1"/>
  <c r="I87" i="84"/>
  <c r="BJ87" i="84"/>
  <c r="BK87" i="84" s="1"/>
  <c r="CO130" i="84"/>
  <c r="BB150" i="84"/>
  <c r="BE150" i="84" s="1"/>
  <c r="B194" i="84"/>
  <c r="BJ309" i="84"/>
  <c r="I309" i="84"/>
  <c r="K309" i="84" s="1"/>
  <c r="L309" i="84" s="1"/>
  <c r="AZ311" i="84"/>
  <c r="BK361" i="84"/>
  <c r="AJ361" i="84"/>
  <c r="AN361" i="84"/>
  <c r="AI361" i="84"/>
  <c r="I378" i="84"/>
  <c r="K378" i="84" s="1"/>
  <c r="L378" i="84" s="1"/>
  <c r="BJ378" i="84"/>
  <c r="CT73" i="84"/>
  <c r="CT69" i="84" s="1"/>
  <c r="BM95" i="84"/>
  <c r="AO96" i="84"/>
  <c r="CR138" i="84"/>
  <c r="J138" i="84" s="1"/>
  <c r="CR157" i="84"/>
  <c r="CR177" i="84"/>
  <c r="CS177" i="84" s="1"/>
  <c r="I397" i="84"/>
  <c r="AH397" i="84" s="1"/>
  <c r="BJ397" i="84"/>
  <c r="AI397" i="84" s="1"/>
  <c r="BB92" i="84"/>
  <c r="BE92" i="84" s="1"/>
  <c r="BE115" i="84"/>
  <c r="BB120" i="84"/>
  <c r="I175" i="84"/>
  <c r="AH251" i="84"/>
  <c r="AN251" i="84"/>
  <c r="AN253" i="84"/>
  <c r="CL274" i="84"/>
  <c r="BA95" i="84"/>
  <c r="AN236" i="84"/>
  <c r="AH236" i="84"/>
  <c r="AJ404" i="84"/>
  <c r="BK404" i="84"/>
  <c r="CN503" i="84"/>
  <c r="CJ503" i="84"/>
  <c r="CK503" i="84" s="1"/>
  <c r="AG572" i="84"/>
  <c r="AI572" i="84"/>
  <c r="N11" i="84"/>
  <c r="CR54" i="84"/>
  <c r="AK43" i="84"/>
  <c r="CR57" i="84"/>
  <c r="J57" i="84" s="1"/>
  <c r="K57" i="84" s="1"/>
  <c r="L57" i="84" s="1"/>
  <c r="AM57" i="84" s="1"/>
  <c r="AI83" i="84"/>
  <c r="BK83" i="84"/>
  <c r="CJ96" i="84"/>
  <c r="AZ128" i="84"/>
  <c r="CJ131" i="84"/>
  <c r="BK196" i="84"/>
  <c r="AI196" i="84"/>
  <c r="AN196" i="84"/>
  <c r="AJ196" i="84"/>
  <c r="AZ203" i="84"/>
  <c r="BJ231" i="84"/>
  <c r="I231" i="84"/>
  <c r="BK518" i="84"/>
  <c r="AH518" i="84" s="1"/>
  <c r="AJ518" i="84"/>
  <c r="AI518" i="84"/>
  <c r="CJ570" i="84"/>
  <c r="CK570" i="84" s="1"/>
  <c r="AL400" i="84"/>
  <c r="CG475" i="84"/>
  <c r="I36" i="84"/>
  <c r="K36" i="84" s="1"/>
  <c r="L36" i="84" s="1"/>
  <c r="AF36" i="84" s="1"/>
  <c r="BJ36" i="84"/>
  <c r="AI36" i="84" s="1"/>
  <c r="AH44" i="84"/>
  <c r="BM43" i="84"/>
  <c r="AN53" i="84"/>
  <c r="CU63" i="84"/>
  <c r="CU29" i="84" s="1"/>
  <c r="BK89" i="84"/>
  <c r="BB145" i="84"/>
  <c r="AO149" i="84"/>
  <c r="CN173" i="84"/>
  <c r="CF208" i="84"/>
  <c r="CN209" i="84"/>
  <c r="I247" i="84"/>
  <c r="AZ289" i="84"/>
  <c r="AZ288" i="84" s="1"/>
  <c r="AY288" i="84"/>
  <c r="BJ296" i="84"/>
  <c r="AJ296" i="84" s="1"/>
  <c r="J311" i="84"/>
  <c r="CS311" i="84"/>
  <c r="I368" i="84"/>
  <c r="AL484" i="84"/>
  <c r="AL483" i="84" s="1"/>
  <c r="N483" i="84"/>
  <c r="AO548" i="84"/>
  <c r="BM547" i="84"/>
  <c r="CQ69" i="84"/>
  <c r="BW44" i="84"/>
  <c r="BU43" i="84"/>
  <c r="BK53" i="84"/>
  <c r="CV63" i="84"/>
  <c r="AL74" i="84"/>
  <c r="BK106" i="84"/>
  <c r="AJ106" i="84"/>
  <c r="BJ242" i="84"/>
  <c r="I242" i="84"/>
  <c r="CI287" i="84"/>
  <c r="CI274" i="84" s="1"/>
  <c r="AE293" i="84"/>
  <c r="AZ343" i="84"/>
  <c r="CJ410" i="84"/>
  <c r="CK410" i="84" s="1"/>
  <c r="AT63" i="84"/>
  <c r="AT29" i="84" s="1"/>
  <c r="BJ109" i="84"/>
  <c r="I109" i="84"/>
  <c r="AX130" i="84"/>
  <c r="AY194" i="84"/>
  <c r="CJ196" i="84"/>
  <c r="CK196" i="84" s="1"/>
  <c r="CS242" i="84"/>
  <c r="O507" i="84"/>
  <c r="N554" i="84"/>
  <c r="BJ23" i="84"/>
  <c r="I23" i="84"/>
  <c r="BJ72" i="84"/>
  <c r="I72" i="84"/>
  <c r="AL118" i="84"/>
  <c r="BJ342" i="84"/>
  <c r="I342" i="84"/>
  <c r="AG53" i="84"/>
  <c r="CJ116" i="84"/>
  <c r="CK116" i="84" s="1"/>
  <c r="CN116" i="84"/>
  <c r="CR116" i="84" s="1"/>
  <c r="J116" i="84" s="1"/>
  <c r="CQ281" i="84"/>
  <c r="BK301" i="84"/>
  <c r="AH301" i="84" s="1"/>
  <c r="AJ301" i="84"/>
  <c r="CN302" i="84"/>
  <c r="CR302" i="84" s="1"/>
  <c r="J302" i="84" s="1"/>
  <c r="K302" i="84" s="1"/>
  <c r="L302" i="84" s="1"/>
  <c r="CJ302" i="84"/>
  <c r="CK302" i="84" s="1"/>
  <c r="I405" i="84"/>
  <c r="CS405" i="84"/>
  <c r="BJ405" i="84"/>
  <c r="CF504" i="84"/>
  <c r="CN506" i="84"/>
  <c r="CR506" i="84" s="1"/>
  <c r="CK11" i="84"/>
  <c r="K113" i="84"/>
  <c r="L113" i="84" s="1"/>
  <c r="I177" i="84"/>
  <c r="AG177" i="84" s="1"/>
  <c r="BJ177" i="84"/>
  <c r="BK177" i="84" s="1"/>
  <c r="CN305" i="84"/>
  <c r="CR305" i="84" s="1"/>
  <c r="J305" i="84" s="1"/>
  <c r="CJ305" i="84"/>
  <c r="CK305" i="84" s="1"/>
  <c r="CJ506" i="84"/>
  <c r="CK506" i="84" s="1"/>
  <c r="AX43" i="84"/>
  <c r="I59" i="84"/>
  <c r="AI59" i="84" s="1"/>
  <c r="H63" i="84"/>
  <c r="AZ80" i="84"/>
  <c r="CJ93" i="84"/>
  <c r="CK93" i="84" s="1"/>
  <c r="CT274" i="84"/>
  <c r="I321" i="84"/>
  <c r="K321" i="84" s="1"/>
  <c r="L321" i="84" s="1"/>
  <c r="AO15" i="84"/>
  <c r="CQ14" i="84"/>
  <c r="I21" i="84"/>
  <c r="AK30" i="84"/>
  <c r="BE41" i="84"/>
  <c r="AZ67" i="84"/>
  <c r="AO83" i="84"/>
  <c r="AO74" i="84" s="1"/>
  <c r="CJ99" i="84"/>
  <c r="CK99" i="84" s="1"/>
  <c r="CN99" i="84"/>
  <c r="AJ149" i="84"/>
  <c r="BQ29" i="84"/>
  <c r="BW12" i="84"/>
  <c r="BW11" i="84" s="1"/>
  <c r="BU11" i="84"/>
  <c r="CK12" i="84"/>
  <c r="CJ11" i="84"/>
  <c r="BJ50" i="84"/>
  <c r="I50" i="84"/>
  <c r="B64" i="84"/>
  <c r="AT73" i="84"/>
  <c r="E12" i="84"/>
  <c r="BJ12" i="84"/>
  <c r="BK12" i="84" s="1"/>
  <c r="CK28" i="84"/>
  <c r="CK27" i="84" s="1"/>
  <c r="CJ44" i="84"/>
  <c r="CR76" i="84"/>
  <c r="CJ115" i="84"/>
  <c r="CK115" i="84" s="1"/>
  <c r="CJ146" i="84"/>
  <c r="CK146" i="84" s="1"/>
  <c r="BA194" i="84"/>
  <c r="BB227" i="84"/>
  <c r="AZ363" i="84"/>
  <c r="BE462" i="84"/>
  <c r="B530" i="84"/>
  <c r="BW530" i="84"/>
  <c r="BC426" i="84"/>
  <c r="AZ494" i="84"/>
  <c r="CR535" i="84"/>
  <c r="J535" i="84" s="1"/>
  <c r="K535" i="84" s="1"/>
  <c r="L535" i="84" s="1"/>
  <c r="BJ589" i="84"/>
  <c r="AJ589" i="84" s="1"/>
  <c r="I589" i="84"/>
  <c r="BR73" i="84"/>
  <c r="BR63" i="84" s="1"/>
  <c r="BR29" i="84" s="1"/>
  <c r="BR10" i="84" s="1"/>
  <c r="AZ142" i="84"/>
  <c r="AO154" i="84"/>
  <c r="BK204" i="84"/>
  <c r="AG204" i="84" s="1"/>
  <c r="AJ204" i="84"/>
  <c r="BE286" i="84"/>
  <c r="CO288" i="84"/>
  <c r="BA430" i="84"/>
  <c r="CJ447" i="84"/>
  <c r="CK447" i="84" s="1"/>
  <c r="AL451" i="84"/>
  <c r="BK461" i="84"/>
  <c r="B456" i="84"/>
  <c r="AW483" i="84"/>
  <c r="AZ484" i="84"/>
  <c r="AZ483" i="84" s="1"/>
  <c r="BW505" i="84"/>
  <c r="BW504" i="84" s="1"/>
  <c r="BU504" i="84"/>
  <c r="CP515" i="84"/>
  <c r="AX554" i="84"/>
  <c r="W587" i="84"/>
  <c r="O29" i="84"/>
  <c r="AO46" i="84"/>
  <c r="AZ50" i="84"/>
  <c r="CN70" i="84"/>
  <c r="CR70" i="84" s="1"/>
  <c r="J70" i="84" s="1"/>
  <c r="CF69" i="84"/>
  <c r="BJ76" i="84"/>
  <c r="I76" i="84"/>
  <c r="AZ83" i="84"/>
  <c r="AZ126" i="84"/>
  <c r="CE73" i="84"/>
  <c r="CE63" i="84" s="1"/>
  <c r="CE29" i="84" s="1"/>
  <c r="CJ230" i="84"/>
  <c r="CK230" i="84" s="1"/>
  <c r="CP288" i="84"/>
  <c r="AZ304" i="84"/>
  <c r="BK331" i="84"/>
  <c r="BJ373" i="84"/>
  <c r="CS373" i="84"/>
  <c r="BJ411" i="84"/>
  <c r="I411" i="84"/>
  <c r="AI417" i="84"/>
  <c r="BO426" i="84"/>
  <c r="BO422" i="84" s="1"/>
  <c r="AE430" i="84"/>
  <c r="BJ447" i="84"/>
  <c r="I447" i="84"/>
  <c r="AK448" i="84"/>
  <c r="I450" i="84"/>
  <c r="I448" i="84" s="1"/>
  <c r="BJ450" i="84"/>
  <c r="AO451" i="84"/>
  <c r="CJ473" i="84"/>
  <c r="CK473" i="84" s="1"/>
  <c r="AK478" i="84"/>
  <c r="X485" i="84"/>
  <c r="AU521" i="84"/>
  <c r="AX530" i="84"/>
  <c r="X587" i="84"/>
  <c r="AG615" i="84"/>
  <c r="AJ141" i="84"/>
  <c r="AO142" i="84"/>
  <c r="AO145" i="84"/>
  <c r="AO143" i="84" s="1"/>
  <c r="CR146" i="84"/>
  <c r="CS146" i="84" s="1"/>
  <c r="CP156" i="84"/>
  <c r="AZ229" i="84"/>
  <c r="AO233" i="84"/>
  <c r="CR267" i="84"/>
  <c r="J267" i="84" s="1"/>
  <c r="K267" i="84" s="1"/>
  <c r="L267" i="84" s="1"/>
  <c r="I270" i="84"/>
  <c r="BJ270" i="84"/>
  <c r="AN270" i="84" s="1"/>
  <c r="BA281" i="84"/>
  <c r="CR354" i="84"/>
  <c r="J354" i="84" s="1"/>
  <c r="I367" i="84"/>
  <c r="K367" i="84" s="1"/>
  <c r="L367" i="84" s="1"/>
  <c r="BJ367" i="84"/>
  <c r="BB384" i="84"/>
  <c r="BJ414" i="84"/>
  <c r="BK417" i="84"/>
  <c r="AN417" i="84" s="1"/>
  <c r="K469" i="84"/>
  <c r="L469" i="84" s="1"/>
  <c r="CJ512" i="84"/>
  <c r="CK512" i="84" s="1"/>
  <c r="AY522" i="84"/>
  <c r="CC553" i="84"/>
  <c r="CR558" i="84"/>
  <c r="J558" i="84" s="1"/>
  <c r="AZ586" i="84"/>
  <c r="CR613" i="84"/>
  <c r="CS131" i="84"/>
  <c r="AZ175" i="84"/>
  <c r="BE175" i="84" s="1"/>
  <c r="B274" i="84"/>
  <c r="AZ314" i="84"/>
  <c r="AH361" i="84"/>
  <c r="I418" i="84"/>
  <c r="BJ418" i="84"/>
  <c r="AJ418" i="84" s="1"/>
  <c r="CQ478" i="84"/>
  <c r="AS521" i="84"/>
  <c r="BK570" i="84"/>
  <c r="AJ570" i="84"/>
  <c r="CE587" i="84"/>
  <c r="AX11" i="84"/>
  <c r="BE19" i="84"/>
  <c r="BA74" i="84"/>
  <c r="AI96" i="84"/>
  <c r="AY11" i="84"/>
  <c r="N24" i="84"/>
  <c r="AL25" i="84"/>
  <c r="AL24" i="84" s="1"/>
  <c r="AO26" i="84"/>
  <c r="CJ33" i="84"/>
  <c r="CK33" i="84" s="1"/>
  <c r="CR20" i="84"/>
  <c r="J20" i="84" s="1"/>
  <c r="BB26" i="84"/>
  <c r="AO28" i="84"/>
  <c r="AO27" i="84" s="1"/>
  <c r="BB36" i="84"/>
  <c r="BE36" i="84" s="1"/>
  <c r="CR41" i="84"/>
  <c r="CB63" i="84"/>
  <c r="CB29" i="84" s="1"/>
  <c r="CB10" i="84" s="1"/>
  <c r="CJ70" i="84"/>
  <c r="CK70" i="84" s="1"/>
  <c r="BV73" i="84"/>
  <c r="BV63" i="84" s="1"/>
  <c r="AO79" i="84"/>
  <c r="CO11" i="84"/>
  <c r="CO14" i="84"/>
  <c r="B30" i="84"/>
  <c r="BB49" i="84"/>
  <c r="CR58" i="84"/>
  <c r="J58" i="84" s="1"/>
  <c r="K58" i="84" s="1"/>
  <c r="L58" i="84" s="1"/>
  <c r="CO74" i="84"/>
  <c r="CQ95" i="84"/>
  <c r="AO115" i="84"/>
  <c r="BB175" i="84"/>
  <c r="AZ191" i="84"/>
  <c r="BE191" i="84" s="1"/>
  <c r="AZ221" i="84"/>
  <c r="BE221" i="84" s="1"/>
  <c r="AI222" i="84"/>
  <c r="K222" i="84"/>
  <c r="L222" i="84" s="1"/>
  <c r="N275" i="84"/>
  <c r="G274" i="84"/>
  <c r="G10" i="84" s="1"/>
  <c r="G624" i="84" s="1"/>
  <c r="CG287" i="84"/>
  <c r="BB342" i="84"/>
  <c r="BE342" i="84" s="1"/>
  <c r="BJ353" i="84"/>
  <c r="BK360" i="84"/>
  <c r="AI360" i="84"/>
  <c r="BJ364" i="84"/>
  <c r="I364" i="84"/>
  <c r="BJ396" i="84"/>
  <c r="I396" i="84"/>
  <c r="E396" i="84"/>
  <c r="CS396" i="84"/>
  <c r="I500" i="84"/>
  <c r="BJ500" i="84"/>
  <c r="AI583" i="84"/>
  <c r="AZ32" i="84"/>
  <c r="AZ35" i="84"/>
  <c r="CQ43" i="84"/>
  <c r="G63" i="84"/>
  <c r="AZ79" i="84"/>
  <c r="AZ98" i="84"/>
  <c r="AZ107" i="84"/>
  <c r="AI126" i="84"/>
  <c r="AZ133" i="84"/>
  <c r="BK134" i="84"/>
  <c r="AG134" i="84" s="1"/>
  <c r="AZ148" i="84"/>
  <c r="CR150" i="84"/>
  <c r="J150" i="84" s="1"/>
  <c r="K150" i="84" s="1"/>
  <c r="L150" i="84" s="1"/>
  <c r="AY169" i="84"/>
  <c r="B169" i="84"/>
  <c r="BJ187" i="84"/>
  <c r="AZ198" i="84"/>
  <c r="BE198" i="84" s="1"/>
  <c r="CJ203" i="84"/>
  <c r="CK203" i="84" s="1"/>
  <c r="AN210" i="84"/>
  <c r="AZ217" i="84"/>
  <c r="CR222" i="84"/>
  <c r="J222" i="84" s="1"/>
  <c r="AO232" i="84"/>
  <c r="AZ245" i="84"/>
  <c r="AZ257" i="84"/>
  <c r="CB274" i="84"/>
  <c r="X287" i="84"/>
  <c r="X274" i="84" s="1"/>
  <c r="AZ307" i="84"/>
  <c r="CR308" i="84"/>
  <c r="J308" i="84" s="1"/>
  <c r="K308" i="84" s="1"/>
  <c r="L308" i="84" s="1"/>
  <c r="AM308" i="84" s="1"/>
  <c r="BJ349" i="84"/>
  <c r="CS364" i="84"/>
  <c r="J364" i="84"/>
  <c r="BU408" i="84"/>
  <c r="BB414" i="84"/>
  <c r="G422" i="84"/>
  <c r="AZ428" i="84"/>
  <c r="CR494" i="84"/>
  <c r="J494" i="84" s="1"/>
  <c r="BJ497" i="84"/>
  <c r="I497" i="84"/>
  <c r="BK583" i="84"/>
  <c r="BE619" i="84"/>
  <c r="BK597" i="84"/>
  <c r="AG597" i="84" s="1"/>
  <c r="AJ597" i="84"/>
  <c r="AN597" i="84"/>
  <c r="AX30" i="84"/>
  <c r="BW30" i="84"/>
  <c r="AI49" i="84"/>
  <c r="V73" i="84"/>
  <c r="V63" i="84" s="1"/>
  <c r="V29" i="84" s="1"/>
  <c r="V10" i="84" s="1"/>
  <c r="O73" i="84"/>
  <c r="O63" i="84" s="1"/>
  <c r="CJ86" i="84"/>
  <c r="CK86" i="84" s="1"/>
  <c r="CP85" i="84"/>
  <c r="AX85" i="84"/>
  <c r="AZ110" i="84"/>
  <c r="B130" i="84"/>
  <c r="AO144" i="84"/>
  <c r="AZ163" i="84"/>
  <c r="AK169" i="84"/>
  <c r="CJ171" i="84"/>
  <c r="CK171" i="84" s="1"/>
  <c r="AK208" i="84"/>
  <c r="AZ235" i="84"/>
  <c r="B208" i="84"/>
  <c r="BK257" i="84"/>
  <c r="AZ277" i="84"/>
  <c r="BE277" i="84" s="1"/>
  <c r="CQ275" i="84"/>
  <c r="W274" i="84"/>
  <c r="AC287" i="84"/>
  <c r="AC274" i="84" s="1"/>
  <c r="AI301" i="84"/>
  <c r="CJ407" i="84"/>
  <c r="CK407" i="84" s="1"/>
  <c r="CS414" i="84"/>
  <c r="J414" i="84"/>
  <c r="K414" i="84" s="1"/>
  <c r="L414" i="84" s="1"/>
  <c r="BJ477" i="84"/>
  <c r="I477" i="84"/>
  <c r="CM476" i="84"/>
  <c r="BB477" i="84"/>
  <c r="Z507" i="84"/>
  <c r="Z475" i="84" s="1"/>
  <c r="BJ536" i="84"/>
  <c r="BK536" i="84" s="1"/>
  <c r="I536" i="84"/>
  <c r="AN536" i="84" s="1"/>
  <c r="CS536" i="84"/>
  <c r="AE208" i="84"/>
  <c r="CH73" i="84"/>
  <c r="CM85" i="84"/>
  <c r="AZ160" i="84"/>
  <c r="BE160" i="84" s="1"/>
  <c r="AL180" i="84"/>
  <c r="CN187" i="84"/>
  <c r="AZ212" i="84"/>
  <c r="CR330" i="84"/>
  <c r="J330" i="84" s="1"/>
  <c r="AZ340" i="84"/>
  <c r="AI407" i="84"/>
  <c r="CP408" i="84"/>
  <c r="AE74" i="84"/>
  <c r="AZ78" i="84"/>
  <c r="AU73" i="84"/>
  <c r="CJ98" i="84"/>
  <c r="CK98" i="84" s="1"/>
  <c r="AX105" i="84"/>
  <c r="AZ152" i="84"/>
  <c r="CN153" i="84"/>
  <c r="CR153" i="84" s="1"/>
  <c r="J153" i="84" s="1"/>
  <c r="CJ153" i="84"/>
  <c r="CK153" i="84" s="1"/>
  <c r="CQ156" i="84"/>
  <c r="BJ191" i="84"/>
  <c r="I191" i="84"/>
  <c r="AH196" i="84"/>
  <c r="AZ197" i="84"/>
  <c r="CN198" i="84"/>
  <c r="CR198" i="84" s="1"/>
  <c r="CJ198" i="84"/>
  <c r="CK198" i="84" s="1"/>
  <c r="AO260" i="84"/>
  <c r="CN269" i="84"/>
  <c r="I285" i="84"/>
  <c r="K285" i="84" s="1"/>
  <c r="L285" i="84" s="1"/>
  <c r="AF285" i="84" s="1"/>
  <c r="BJ285" i="84"/>
  <c r="AZ297" i="84"/>
  <c r="AI298" i="84"/>
  <c r="AZ344" i="84"/>
  <c r="CJ345" i="84"/>
  <c r="CK345" i="84" s="1"/>
  <c r="BJ375" i="84"/>
  <c r="I375" i="84"/>
  <c r="AZ377" i="84"/>
  <c r="CQ399" i="84"/>
  <c r="CQ398" i="84" s="1"/>
  <c r="BT507" i="84"/>
  <c r="CR579" i="84"/>
  <c r="J579" i="84" s="1"/>
  <c r="CR583" i="84"/>
  <c r="J583" i="84" s="1"/>
  <c r="K583" i="84" s="1"/>
  <c r="L583" i="84" s="1"/>
  <c r="AM583" i="84" s="1"/>
  <c r="BW590" i="84"/>
  <c r="BW588" i="84" s="1"/>
  <c r="AO90" i="84"/>
  <c r="I96" i="84"/>
  <c r="AH96" i="84" s="1"/>
  <c r="AZ102" i="84"/>
  <c r="BE102" i="84" s="1"/>
  <c r="BA105" i="84"/>
  <c r="I128" i="84"/>
  <c r="AH128" i="84" s="1"/>
  <c r="AZ132" i="84"/>
  <c r="CJ144" i="84"/>
  <c r="CK144" i="84" s="1"/>
  <c r="CN144" i="84"/>
  <c r="AY143" i="84"/>
  <c r="BK160" i="84"/>
  <c r="AJ160" i="84"/>
  <c r="CO180" i="84"/>
  <c r="I204" i="84"/>
  <c r="BK253" i="84"/>
  <c r="AI253" i="84"/>
  <c r="AO265" i="84"/>
  <c r="AI383" i="84"/>
  <c r="CO399" i="84"/>
  <c r="BU443" i="84"/>
  <c r="I570" i="84"/>
  <c r="AI570" i="84" s="1"/>
  <c r="I44" i="84"/>
  <c r="AJ44" i="84" s="1"/>
  <c r="AY43" i="84"/>
  <c r="CJ49" i="84"/>
  <c r="CK49" i="84" s="1"/>
  <c r="AO55" i="84"/>
  <c r="Z63" i="84"/>
  <c r="AI79" i="84"/>
  <c r="CJ82" i="84"/>
  <c r="CK82" i="84" s="1"/>
  <c r="AO94" i="84"/>
  <c r="AO101" i="84"/>
  <c r="CR104" i="84"/>
  <c r="J104" i="84" s="1"/>
  <c r="AZ124" i="84"/>
  <c r="CN133" i="84"/>
  <c r="CO144" i="84"/>
  <c r="CO143" i="84" s="1"/>
  <c r="CG143" i="84"/>
  <c r="CG73" i="84" s="1"/>
  <c r="CN164" i="84"/>
  <c r="CR164" i="84" s="1"/>
  <c r="J164" i="84" s="1"/>
  <c r="CR168" i="84"/>
  <c r="J168" i="84" s="1"/>
  <c r="CR187" i="84"/>
  <c r="AO211" i="84"/>
  <c r="CN241" i="84"/>
  <c r="CR241" i="84" s="1"/>
  <c r="J241" i="84" s="1"/>
  <c r="CS285" i="84"/>
  <c r="AO291" i="84"/>
  <c r="BM288" i="84"/>
  <c r="CJ337" i="84"/>
  <c r="CK337" i="84" s="1"/>
  <c r="BB339" i="84"/>
  <c r="CS375" i="84"/>
  <c r="BW445" i="84"/>
  <c r="BW443" i="84" s="1"/>
  <c r="AZ455" i="84"/>
  <c r="CR464" i="84"/>
  <c r="J464" i="84" s="1"/>
  <c r="AE507" i="84"/>
  <c r="CR586" i="84"/>
  <c r="I260" i="84"/>
  <c r="CS260" i="84"/>
  <c r="BJ260" i="84"/>
  <c r="AZ271" i="84"/>
  <c r="AW268" i="84"/>
  <c r="CU274" i="84"/>
  <c r="K373" i="84"/>
  <c r="L373" i="84" s="1"/>
  <c r="AM373" i="84" s="1"/>
  <c r="BT475" i="84"/>
  <c r="CO515" i="84"/>
  <c r="AZ186" i="84"/>
  <c r="BE186" i="84" s="1"/>
  <c r="I263" i="84"/>
  <c r="BJ263" i="84"/>
  <c r="AK288" i="84"/>
  <c r="AK287" i="84" s="1"/>
  <c r="Y73" i="84"/>
  <c r="Y63" i="84" s="1"/>
  <c r="Y29" i="84" s="1"/>
  <c r="BW25" i="84"/>
  <c r="BW24" i="84" s="1"/>
  <c r="BU24" i="84"/>
  <c r="CN79" i="84"/>
  <c r="CR79" i="84" s="1"/>
  <c r="J79" i="84" s="1"/>
  <c r="BL73" i="84"/>
  <c r="BL63" i="84" s="1"/>
  <c r="BL29" i="84" s="1"/>
  <c r="BB128" i="84"/>
  <c r="AO158" i="84"/>
  <c r="B180" i="84"/>
  <c r="AO201" i="84"/>
  <c r="CJ228" i="84"/>
  <c r="CK228" i="84" s="1"/>
  <c r="I230" i="84"/>
  <c r="AI230" i="84" s="1"/>
  <c r="BJ238" i="84"/>
  <c r="I238" i="84"/>
  <c r="AE288" i="84"/>
  <c r="AE287" i="84" s="1"/>
  <c r="CJ303" i="84"/>
  <c r="CK303" i="84" s="1"/>
  <c r="CJ359" i="84"/>
  <c r="CK359" i="84" s="1"/>
  <c r="CN359" i="84"/>
  <c r="CR359" i="84" s="1"/>
  <c r="I392" i="84"/>
  <c r="K392" i="84" s="1"/>
  <c r="L392" i="84" s="1"/>
  <c r="BJ392" i="84"/>
  <c r="CJ438" i="84"/>
  <c r="CK438" i="84" s="1"/>
  <c r="CN438" i="84"/>
  <c r="CR438" i="84" s="1"/>
  <c r="J438" i="84" s="1"/>
  <c r="I461" i="84"/>
  <c r="AI461" i="84" s="1"/>
  <c r="BK463" i="84"/>
  <c r="Z29" i="84"/>
  <c r="Z10" i="84" s="1"/>
  <c r="CD73" i="84"/>
  <c r="BB205" i="84"/>
  <c r="BA485" i="84"/>
  <c r="Y507" i="84"/>
  <c r="Y475" i="84" s="1"/>
  <c r="CQ11" i="84"/>
  <c r="CN46" i="84"/>
  <c r="CR46" i="84" s="1"/>
  <c r="AZ21" i="84"/>
  <c r="AZ34" i="84"/>
  <c r="CN14" i="84"/>
  <c r="CR25" i="84"/>
  <c r="CN24" i="84"/>
  <c r="CQ64" i="84"/>
  <c r="AO68" i="84"/>
  <c r="CV73" i="84"/>
  <c r="CV69" i="84" s="1"/>
  <c r="Z73" i="84"/>
  <c r="CI73" i="84"/>
  <c r="CI63" i="84" s="1"/>
  <c r="CI29" i="84" s="1"/>
  <c r="CR90" i="84"/>
  <c r="AZ93" i="84"/>
  <c r="AK95" i="84"/>
  <c r="AZ101" i="84"/>
  <c r="CJ103" i="84"/>
  <c r="CK103" i="84" s="1"/>
  <c r="BZ73" i="84"/>
  <c r="BZ63" i="84" s="1"/>
  <c r="BZ29" i="84" s="1"/>
  <c r="BB106" i="84"/>
  <c r="CO118" i="84"/>
  <c r="CR125" i="84"/>
  <c r="J125" i="84" s="1"/>
  <c r="AO139" i="84"/>
  <c r="AZ173" i="84"/>
  <c r="CJ190" i="84"/>
  <c r="CK190" i="84" s="1"/>
  <c r="AZ240" i="84"/>
  <c r="CR257" i="84"/>
  <c r="J257" i="84" s="1"/>
  <c r="K257" i="84" s="1"/>
  <c r="L257" i="84" s="1"/>
  <c r="AM257" i="84" s="1"/>
  <c r="BJ265" i="84"/>
  <c r="I265" i="84"/>
  <c r="K265" i="84" s="1"/>
  <c r="L265" i="84" s="1"/>
  <c r="CN272" i="84"/>
  <c r="CR272" i="84" s="1"/>
  <c r="CS272" i="84" s="1"/>
  <c r="BI287" i="84"/>
  <c r="BI274" i="84" s="1"/>
  <c r="AH289" i="84"/>
  <c r="K323" i="84"/>
  <c r="L323" i="84" s="1"/>
  <c r="AG361" i="84"/>
  <c r="BB418" i="84"/>
  <c r="AB426" i="84"/>
  <c r="AB422" i="84" s="1"/>
  <c r="I469" i="84"/>
  <c r="CJ471" i="84"/>
  <c r="CK471" i="84" s="1"/>
  <c r="I512" i="84"/>
  <c r="AI512" i="84" s="1"/>
  <c r="CN538" i="84"/>
  <c r="CR538" i="84" s="1"/>
  <c r="J538" i="84" s="1"/>
  <c r="CJ538" i="84"/>
  <c r="CK538" i="84" s="1"/>
  <c r="CR605" i="84"/>
  <c r="J605" i="84" s="1"/>
  <c r="K605" i="84" s="1"/>
  <c r="L605" i="84" s="1"/>
  <c r="CR608" i="84"/>
  <c r="J608" i="84" s="1"/>
  <c r="K608" i="84" s="1"/>
  <c r="L608" i="84" s="1"/>
  <c r="AF608" i="84" s="1"/>
  <c r="CP74" i="84"/>
  <c r="CN122" i="84"/>
  <c r="CR122" i="84" s="1"/>
  <c r="J122" i="84" s="1"/>
  <c r="K122" i="84" s="1"/>
  <c r="L122" i="84" s="1"/>
  <c r="CJ122" i="84"/>
  <c r="CK122" i="84" s="1"/>
  <c r="BK245" i="84"/>
  <c r="AN245" i="84" s="1"/>
  <c r="AJ245" i="84"/>
  <c r="AZ303" i="84"/>
  <c r="BE303" i="84" s="1"/>
  <c r="CJ349" i="84"/>
  <c r="CK349" i="84" s="1"/>
  <c r="CO349" i="84"/>
  <c r="CO293" i="84" s="1"/>
  <c r="CO287" i="84" s="1"/>
  <c r="CR15" i="84"/>
  <c r="J15" i="84" s="1"/>
  <c r="BE38" i="84"/>
  <c r="AO240" i="84"/>
  <c r="AX118" i="84"/>
  <c r="CN125" i="84"/>
  <c r="AE11" i="84"/>
  <c r="BU27" i="84"/>
  <c r="BB41" i="84"/>
  <c r="AY74" i="84"/>
  <c r="CO85" i="84"/>
  <c r="BB97" i="84"/>
  <c r="CR98" i="84"/>
  <c r="J98" i="84" s="1"/>
  <c r="BW118" i="84"/>
  <c r="BB129" i="84"/>
  <c r="BE129" i="84" s="1"/>
  <c r="AZ146" i="84"/>
  <c r="BE146" i="84" s="1"/>
  <c r="CR152" i="84"/>
  <c r="J152" i="84" s="1"/>
  <c r="K152" i="84" s="1"/>
  <c r="L152" i="84" s="1"/>
  <c r="AZ185" i="84"/>
  <c r="I192" i="84"/>
  <c r="AZ193" i="84"/>
  <c r="AZ200" i="84"/>
  <c r="CN201" i="84"/>
  <c r="CR201" i="84" s="1"/>
  <c r="CJ201" i="84"/>
  <c r="CK201" i="84" s="1"/>
  <c r="AZ215" i="84"/>
  <c r="BE215" i="84" s="1"/>
  <c r="I228" i="84"/>
  <c r="BJ228" i="84"/>
  <c r="AZ264" i="84"/>
  <c r="CM268" i="84"/>
  <c r="BZ274" i="84"/>
  <c r="AZ379" i="84"/>
  <c r="BE379" i="84" s="1"/>
  <c r="AZ391" i="84"/>
  <c r="BE391" i="84" s="1"/>
  <c r="CS392" i="84"/>
  <c r="AC426" i="84"/>
  <c r="AZ457" i="84"/>
  <c r="AX515" i="84"/>
  <c r="I546" i="84"/>
  <c r="BJ546" i="84"/>
  <c r="AJ546" i="84" s="1"/>
  <c r="BK614" i="84"/>
  <c r="AJ614" i="84"/>
  <c r="U73" i="84"/>
  <c r="U63" i="84" s="1"/>
  <c r="CQ194" i="84"/>
  <c r="AB287" i="84"/>
  <c r="AB274" i="84" s="1"/>
  <c r="AH389" i="84"/>
  <c r="BB17" i="84"/>
  <c r="AO24" i="84"/>
  <c r="BA30" i="84"/>
  <c r="CL73" i="84"/>
  <c r="CL63" i="84" s="1"/>
  <c r="CL29" i="84" s="1"/>
  <c r="CL10" i="84" s="1"/>
  <c r="AO17" i="84"/>
  <c r="AO14" i="84" s="1"/>
  <c r="CJ24" i="84"/>
  <c r="BA43" i="84"/>
  <c r="AO70" i="84"/>
  <c r="CR94" i="84"/>
  <c r="AZ131" i="84"/>
  <c r="CN136" i="84"/>
  <c r="CR136" i="84" s="1"/>
  <c r="J136" i="84" s="1"/>
  <c r="CJ136" i="84"/>
  <c r="CK136" i="84" s="1"/>
  <c r="AE156" i="84"/>
  <c r="AK156" i="84"/>
  <c r="AI223" i="84"/>
  <c r="AO226" i="84"/>
  <c r="CR235" i="84"/>
  <c r="J235" i="84" s="1"/>
  <c r="I297" i="84"/>
  <c r="BJ297" i="84"/>
  <c r="AJ297" i="84" s="1"/>
  <c r="AZ300" i="84"/>
  <c r="BE300" i="84" s="1"/>
  <c r="BK302" i="84"/>
  <c r="AN302" i="84" s="1"/>
  <c r="AJ302" i="84"/>
  <c r="CR333" i="84"/>
  <c r="J333" i="84" s="1"/>
  <c r="BB367" i="84"/>
  <c r="I371" i="84"/>
  <c r="BJ371" i="84"/>
  <c r="AK408" i="84"/>
  <c r="CU426" i="84"/>
  <c r="CU422" i="84" s="1"/>
  <c r="BJ467" i="84"/>
  <c r="I467" i="84"/>
  <c r="CR510" i="84"/>
  <c r="J510" i="84" s="1"/>
  <c r="AY508" i="84"/>
  <c r="CJ517" i="84"/>
  <c r="I562" i="84"/>
  <c r="BJ562" i="84"/>
  <c r="AZ567" i="84"/>
  <c r="N593" i="84"/>
  <c r="V274" i="84"/>
  <c r="AY30" i="84"/>
  <c r="BB21" i="84"/>
  <c r="AZ72" i="84"/>
  <c r="CK24" i="84"/>
  <c r="B10" i="84"/>
  <c r="AO16" i="84"/>
  <c r="CF30" i="84"/>
  <c r="AZ37" i="84"/>
  <c r="BB38" i="84"/>
  <c r="CR68" i="84"/>
  <c r="J68" i="84" s="1"/>
  <c r="AR73" i="84"/>
  <c r="AR63" i="84" s="1"/>
  <c r="AR29" i="84" s="1"/>
  <c r="B14" i="84"/>
  <c r="BB34" i="84"/>
  <c r="CQ30" i="84"/>
  <c r="CF43" i="84"/>
  <c r="AZ58" i="84"/>
  <c r="CJ68" i="84"/>
  <c r="CK68" i="84" s="1"/>
  <c r="CK64" i="84" s="1"/>
  <c r="BA69" i="84"/>
  <c r="AS73" i="84"/>
  <c r="AO77" i="84"/>
  <c r="AZ109" i="84"/>
  <c r="BE109" i="84" s="1"/>
  <c r="BK119" i="84"/>
  <c r="AN119" i="84" s="1"/>
  <c r="B118" i="84"/>
  <c r="I134" i="84"/>
  <c r="AI134" i="84" s="1"/>
  <c r="AE169" i="84"/>
  <c r="AO184" i="84"/>
  <c r="BB188" i="84"/>
  <c r="AI210" i="84"/>
  <c r="AJ230" i="84"/>
  <c r="AO244" i="84"/>
  <c r="AO251" i="84"/>
  <c r="AZ259" i="84"/>
  <c r="BE259" i="84" s="1"/>
  <c r="BM268" i="84"/>
  <c r="AO320" i="84"/>
  <c r="AN340" i="84"/>
  <c r="CR351" i="84"/>
  <c r="J351" i="84" s="1"/>
  <c r="K351" i="84" s="1"/>
  <c r="L351" i="84" s="1"/>
  <c r="CR352" i="84"/>
  <c r="AO365" i="84"/>
  <c r="CR492" i="84"/>
  <c r="N504" i="84"/>
  <c r="AL505" i="84"/>
  <c r="AL504" i="84" s="1"/>
  <c r="BB512" i="84"/>
  <c r="CR562" i="84"/>
  <c r="J562" i="84" s="1"/>
  <c r="BK577" i="84"/>
  <c r="AN577" i="84" s="1"/>
  <c r="CN578" i="84"/>
  <c r="CJ578" i="84"/>
  <c r="CK578" i="84" s="1"/>
  <c r="BU547" i="84"/>
  <c r="AZ561" i="84"/>
  <c r="CF554" i="84"/>
  <c r="CR620" i="84"/>
  <c r="AI623" i="84"/>
  <c r="AH623" i="84"/>
  <c r="CR21" i="84"/>
  <c r="H29" i="84"/>
  <c r="H10" i="84" s="1"/>
  <c r="AZ49" i="84"/>
  <c r="AZ53" i="84"/>
  <c r="BI63" i="84"/>
  <c r="BI29" i="84" s="1"/>
  <c r="BI10" i="84" s="1"/>
  <c r="AK69" i="84"/>
  <c r="AZ71" i="84"/>
  <c r="BE71" i="84" s="1"/>
  <c r="AZ82" i="84"/>
  <c r="BA85" i="84"/>
  <c r="AZ92" i="84"/>
  <c r="AO136" i="84"/>
  <c r="BB178" i="84"/>
  <c r="AZ181" i="84"/>
  <c r="AO206" i="84"/>
  <c r="AZ234" i="84"/>
  <c r="CS263" i="84"/>
  <c r="AK275" i="84"/>
  <c r="AO278" i="84"/>
  <c r="CJ281" i="84"/>
  <c r="Y287" i="84"/>
  <c r="Y274" i="84" s="1"/>
  <c r="CH287" i="84"/>
  <c r="CH274" i="84" s="1"/>
  <c r="AZ315" i="84"/>
  <c r="BE315" i="84" s="1"/>
  <c r="I381" i="84"/>
  <c r="BJ381" i="84"/>
  <c r="AJ381" i="84" s="1"/>
  <c r="AZ386" i="84"/>
  <c r="BE386" i="84" s="1"/>
  <c r="AZ403" i="84"/>
  <c r="CR415" i="84"/>
  <c r="J415" i="84" s="1"/>
  <c r="CR418" i="84"/>
  <c r="J418" i="84" s="1"/>
  <c r="K418" i="84" s="1"/>
  <c r="L418" i="84" s="1"/>
  <c r="BJ437" i="84"/>
  <c r="I437" i="84"/>
  <c r="AE451" i="84"/>
  <c r="CR455" i="84"/>
  <c r="J455" i="84" s="1"/>
  <c r="K455" i="84" s="1"/>
  <c r="L455" i="84" s="1"/>
  <c r="AX508" i="84"/>
  <c r="AG541" i="84"/>
  <c r="CR578" i="84"/>
  <c r="AU426" i="84"/>
  <c r="AU422" i="84" s="1"/>
  <c r="AZ495" i="84"/>
  <c r="CU507" i="84"/>
  <c r="CF522" i="84"/>
  <c r="CN524" i="84"/>
  <c r="U553" i="84"/>
  <c r="BJ564" i="84"/>
  <c r="BK564" i="84" s="1"/>
  <c r="I564" i="84"/>
  <c r="AG564" i="84" s="1"/>
  <c r="AZ573" i="84"/>
  <c r="BJ605" i="84"/>
  <c r="I605" i="84"/>
  <c r="CR616" i="84"/>
  <c r="J616" i="84" s="1"/>
  <c r="CP588" i="84"/>
  <c r="CR592" i="84"/>
  <c r="AJ618" i="84"/>
  <c r="CN544" i="84"/>
  <c r="CR544" i="84" s="1"/>
  <c r="J544" i="84" s="1"/>
  <c r="K544" i="84" s="1"/>
  <c r="L544" i="84" s="1"/>
  <c r="CJ544" i="84"/>
  <c r="CK544" i="84" s="1"/>
  <c r="CR584" i="84"/>
  <c r="J584" i="84" s="1"/>
  <c r="CD587" i="84"/>
  <c r="CQ588" i="84"/>
  <c r="CQ587" i="84" s="1"/>
  <c r="BK618" i="84"/>
  <c r="AN618" i="84" s="1"/>
  <c r="BA408" i="84"/>
  <c r="BK481" i="84"/>
  <c r="AJ481" i="84"/>
  <c r="Y485" i="84"/>
  <c r="BA508" i="84"/>
  <c r="CV553" i="84"/>
  <c r="Y587" i="84"/>
  <c r="N588" i="84"/>
  <c r="AL590" i="84"/>
  <c r="AE24" i="84"/>
  <c r="BB37" i="84"/>
  <c r="BQ73" i="84"/>
  <c r="BQ63" i="84" s="1"/>
  <c r="AO84" i="84"/>
  <c r="AO123" i="84"/>
  <c r="AZ127" i="84"/>
  <c r="BE127" i="84" s="1"/>
  <c r="AX194" i="84"/>
  <c r="K210" i="84"/>
  <c r="L210" i="84" s="1"/>
  <c r="AF210" i="84" s="1"/>
  <c r="AZ216" i="84"/>
  <c r="BE216" i="84" s="1"/>
  <c r="AZ220" i="84"/>
  <c r="BE220" i="84" s="1"/>
  <c r="BB249" i="84"/>
  <c r="J263" i="84"/>
  <c r="K263" i="84" s="1"/>
  <c r="L263" i="84" s="1"/>
  <c r="B268" i="84"/>
  <c r="J328" i="84"/>
  <c r="K328" i="84" s="1"/>
  <c r="L328" i="84" s="1"/>
  <c r="CS328" i="84"/>
  <c r="AZ357" i="84"/>
  <c r="CR358" i="84"/>
  <c r="J358" i="84" s="1"/>
  <c r="AZ376" i="84"/>
  <c r="AZ405" i="84"/>
  <c r="AO416" i="84"/>
  <c r="AO477" i="84"/>
  <c r="AO476" i="84" s="1"/>
  <c r="BM476" i="84"/>
  <c r="CR481" i="84"/>
  <c r="J481" i="84" s="1"/>
  <c r="B554" i="84"/>
  <c r="Z587" i="84"/>
  <c r="CQ601" i="84"/>
  <c r="AK24" i="84"/>
  <c r="AZ55" i="84"/>
  <c r="BE55" i="84" s="1"/>
  <c r="AZ89" i="84"/>
  <c r="AO98" i="84"/>
  <c r="AO131" i="84"/>
  <c r="BB151" i="84"/>
  <c r="BA143" i="84"/>
  <c r="AL194" i="84"/>
  <c r="CS221" i="84"/>
  <c r="AN225" i="84"/>
  <c r="AZ241" i="84"/>
  <c r="CR250" i="84"/>
  <c r="CS250" i="84" s="1"/>
  <c r="BJ259" i="84"/>
  <c r="AI259" i="84" s="1"/>
  <c r="I259" i="84"/>
  <c r="K259" i="84" s="1"/>
  <c r="L259" i="84" s="1"/>
  <c r="BB264" i="84"/>
  <c r="BO287" i="84"/>
  <c r="BO274" i="84" s="1"/>
  <c r="AZ310" i="84"/>
  <c r="BE310" i="84" s="1"/>
  <c r="AG323" i="84"/>
  <c r="I465" i="84"/>
  <c r="BJ465" i="84"/>
  <c r="AA507" i="84"/>
  <c r="CR541" i="84"/>
  <c r="J541" i="84" s="1"/>
  <c r="K541" i="84" s="1"/>
  <c r="L541" i="84" s="1"/>
  <c r="BB32" i="84"/>
  <c r="AL11" i="84"/>
  <c r="AZ17" i="84"/>
  <c r="AO32" i="84"/>
  <c r="CR38" i="84"/>
  <c r="J38" i="84" s="1"/>
  <c r="AZ51" i="84"/>
  <c r="BE51" i="84" s="1"/>
  <c r="CJ64" i="84"/>
  <c r="AO72" i="84"/>
  <c r="AC73" i="84"/>
  <c r="AC63" i="84" s="1"/>
  <c r="AC29" i="84" s="1"/>
  <c r="AC10" i="84" s="1"/>
  <c r="AZ104" i="84"/>
  <c r="AO135" i="84"/>
  <c r="BB159" i="84"/>
  <c r="AZ164" i="84"/>
  <c r="CN165" i="84"/>
  <c r="CR165" i="84" s="1"/>
  <c r="AZ171" i="84"/>
  <c r="CR172" i="84"/>
  <c r="J172" i="84" s="1"/>
  <c r="AO205" i="84"/>
  <c r="CR213" i="84"/>
  <c r="J213" i="84" s="1"/>
  <c r="AH244" i="84"/>
  <c r="AZ248" i="84"/>
  <c r="AO267" i="84"/>
  <c r="CJ276" i="84"/>
  <c r="CS323" i="84"/>
  <c r="CR350" i="84"/>
  <c r="AH404" i="84"/>
  <c r="AZ412" i="84"/>
  <c r="CR460" i="84"/>
  <c r="J460" i="84" s="1"/>
  <c r="BW477" i="84"/>
  <c r="BW476" i="84" s="1"/>
  <c r="BU476" i="84"/>
  <c r="AZ502" i="84"/>
  <c r="BW508" i="84"/>
  <c r="AZ540" i="84"/>
  <c r="CR549" i="84"/>
  <c r="J549" i="84" s="1"/>
  <c r="BK600" i="84"/>
  <c r="AN600" i="84" s="1"/>
  <c r="AZ392" i="84"/>
  <c r="BE392" i="84" s="1"/>
  <c r="BL398" i="84"/>
  <c r="BE432" i="84"/>
  <c r="AY515" i="84"/>
  <c r="I520" i="84"/>
  <c r="AX547" i="84"/>
  <c r="CR557" i="84"/>
  <c r="CP563" i="84"/>
  <c r="AG614" i="84"/>
  <c r="CN474" i="84"/>
  <c r="CR474" i="84" s="1"/>
  <c r="CJ474" i="84"/>
  <c r="CK474" i="84" s="1"/>
  <c r="I490" i="84"/>
  <c r="BJ490" i="84"/>
  <c r="BQ507" i="84"/>
  <c r="CN569" i="84"/>
  <c r="CR569" i="84" s="1"/>
  <c r="CJ569" i="84"/>
  <c r="CK569" i="84" s="1"/>
  <c r="BK581" i="84"/>
  <c r="AH581" i="84" s="1"/>
  <c r="AI581" i="84"/>
  <c r="BL587" i="84"/>
  <c r="AK588" i="84"/>
  <c r="BK615" i="84"/>
  <c r="AH615" i="84" s="1"/>
  <c r="AJ615" i="84"/>
  <c r="AZ121" i="84"/>
  <c r="AI127" i="84"/>
  <c r="AO148" i="84"/>
  <c r="AZ166" i="84"/>
  <c r="BB182" i="84"/>
  <c r="BE182" i="84" s="1"/>
  <c r="BB184" i="84"/>
  <c r="BE184" i="84" s="1"/>
  <c r="BE188" i="84"/>
  <c r="BB192" i="84"/>
  <c r="CR225" i="84"/>
  <c r="J225" i="84" s="1"/>
  <c r="K225" i="84" s="1"/>
  <c r="L225" i="84" s="1"/>
  <c r="AM225" i="84" s="1"/>
  <c r="CR252" i="84"/>
  <c r="AO295" i="84"/>
  <c r="CB398" i="84"/>
  <c r="CH398" i="84"/>
  <c r="CR436" i="84"/>
  <c r="J436" i="84" s="1"/>
  <c r="AR426" i="84"/>
  <c r="AR422" i="84" s="1"/>
  <c r="AX448" i="84"/>
  <c r="CJ466" i="84"/>
  <c r="CK466" i="84" s="1"/>
  <c r="BJ474" i="84"/>
  <c r="I474" i="84"/>
  <c r="CN504" i="84"/>
  <c r="BR507" i="84"/>
  <c r="BR475" i="84" s="1"/>
  <c r="BB535" i="84"/>
  <c r="BE535" i="84" s="1"/>
  <c r="AZ538" i="84"/>
  <c r="AZ550" i="84"/>
  <c r="BK551" i="84"/>
  <c r="AJ551" i="84"/>
  <c r="BO587" i="84"/>
  <c r="CR615" i="84"/>
  <c r="J615" i="84" s="1"/>
  <c r="BE139" i="84"/>
  <c r="BB148" i="84"/>
  <c r="CR154" i="84"/>
  <c r="J154" i="84" s="1"/>
  <c r="CR163" i="84"/>
  <c r="J163" i="84" s="1"/>
  <c r="AO196" i="84"/>
  <c r="AO227" i="84"/>
  <c r="CJ229" i="84"/>
  <c r="CK229" i="84" s="1"/>
  <c r="BE239" i="84"/>
  <c r="B281" i="84"/>
  <c r="AX281" i="84"/>
  <c r="CT287" i="84"/>
  <c r="AH290" i="84"/>
  <c r="AZ334" i="84"/>
  <c r="BE334" i="84" s="1"/>
  <c r="BJ363" i="84"/>
  <c r="I363" i="84"/>
  <c r="I388" i="84"/>
  <c r="AH388" i="84" s="1"/>
  <c r="BJ388" i="84"/>
  <c r="AJ388" i="84" s="1"/>
  <c r="BE390" i="84"/>
  <c r="AZ394" i="84"/>
  <c r="CR404" i="84"/>
  <c r="Z398" i="84"/>
  <c r="CI398" i="84"/>
  <c r="AL408" i="84"/>
  <c r="BJ419" i="84"/>
  <c r="BK419" i="84" s="1"/>
  <c r="BB419" i="84"/>
  <c r="I419" i="84"/>
  <c r="AH419" i="84" s="1"/>
  <c r="CC426" i="84"/>
  <c r="CC422" i="84" s="1"/>
  <c r="CJ446" i="84"/>
  <c r="CK446" i="84" s="1"/>
  <c r="CK443" i="84" s="1"/>
  <c r="I466" i="84"/>
  <c r="BJ466" i="84"/>
  <c r="BK466" i="84" s="1"/>
  <c r="AH466" i="84" s="1"/>
  <c r="CR470" i="84"/>
  <c r="BR485" i="84"/>
  <c r="AO487" i="84"/>
  <c r="AO486" i="84" s="1"/>
  <c r="BM486" i="84"/>
  <c r="BM485" i="84" s="1"/>
  <c r="CJ505" i="84"/>
  <c r="AX522" i="84"/>
  <c r="CP554" i="84"/>
  <c r="AK554" i="84"/>
  <c r="BA563" i="84"/>
  <c r="AN573" i="84"/>
  <c r="BP587" i="84"/>
  <c r="AO588" i="84"/>
  <c r="K607" i="84"/>
  <c r="L607" i="84" s="1"/>
  <c r="AZ120" i="84"/>
  <c r="BE120" i="84" s="1"/>
  <c r="AO121" i="84"/>
  <c r="CJ154" i="84"/>
  <c r="CK154" i="84" s="1"/>
  <c r="BA169" i="84"/>
  <c r="CR184" i="84"/>
  <c r="AZ201" i="84"/>
  <c r="BE201" i="84" s="1"/>
  <c r="AZ206" i="84"/>
  <c r="BB210" i="84"/>
  <c r="CR211" i="84"/>
  <c r="J211" i="84" s="1"/>
  <c r="AO215" i="84"/>
  <c r="AO228" i="84"/>
  <c r="AZ236" i="84"/>
  <c r="AZ249" i="84"/>
  <c r="BE249" i="84" s="1"/>
  <c r="BB250" i="84"/>
  <c r="AY281" i="84"/>
  <c r="CU287" i="84"/>
  <c r="BB298" i="84"/>
  <c r="BE298" i="84" s="1"/>
  <c r="AO309" i="84"/>
  <c r="AZ330" i="84"/>
  <c r="BB345" i="84"/>
  <c r="BE345" i="84" s="1"/>
  <c r="BB350" i="84"/>
  <c r="I400" i="84"/>
  <c r="BJ400" i="84"/>
  <c r="CJ404" i="84"/>
  <c r="CK404" i="84" s="1"/>
  <c r="R398" i="84"/>
  <c r="CR419" i="84"/>
  <c r="J419" i="84" s="1"/>
  <c r="CR435" i="84"/>
  <c r="CR461" i="84"/>
  <c r="CS461" i="84" s="1"/>
  <c r="AI463" i="84"/>
  <c r="CF478" i="84"/>
  <c r="G507" i="84"/>
  <c r="G475" i="84" s="1"/>
  <c r="BV507" i="84"/>
  <c r="AZ535" i="84"/>
  <c r="CN573" i="84"/>
  <c r="CR573" i="84" s="1"/>
  <c r="BQ587" i="84"/>
  <c r="AO113" i="84"/>
  <c r="AO124" i="84"/>
  <c r="AZ138" i="84"/>
  <c r="BE138" i="84" s="1"/>
  <c r="BB179" i="84"/>
  <c r="BE179" i="84" s="1"/>
  <c r="BM194" i="84"/>
  <c r="BB246" i="84"/>
  <c r="CN257" i="84"/>
  <c r="AO263" i="84"/>
  <c r="AZ270" i="84"/>
  <c r="CN275" i="84"/>
  <c r="AZ280" i="84"/>
  <c r="CV287" i="84"/>
  <c r="BB294" i="84"/>
  <c r="BB309" i="84"/>
  <c r="BE309" i="84" s="1"/>
  <c r="AZ327" i="84"/>
  <c r="CR343" i="84"/>
  <c r="AZ349" i="84"/>
  <c r="BE349" i="84" s="1"/>
  <c r="AO357" i="84"/>
  <c r="CS388" i="84"/>
  <c r="CN400" i="84"/>
  <c r="CE426" i="84"/>
  <c r="CE422" i="84" s="1"/>
  <c r="B426" i="84"/>
  <c r="AZ441" i="84"/>
  <c r="BE441" i="84" s="1"/>
  <c r="BV485" i="84"/>
  <c r="BV475" i="84" s="1"/>
  <c r="BA488" i="84"/>
  <c r="AL508" i="84"/>
  <c r="CR523" i="84"/>
  <c r="CR533" i="84"/>
  <c r="J533" i="84" s="1"/>
  <c r="BR587" i="84"/>
  <c r="AO125" i="84"/>
  <c r="BM130" i="84"/>
  <c r="AZ183" i="84"/>
  <c r="AZ187" i="84"/>
  <c r="BB197" i="84"/>
  <c r="CS210" i="84"/>
  <c r="CS211" i="84"/>
  <c r="CR229" i="84"/>
  <c r="J229" i="84" s="1"/>
  <c r="BB242" i="84"/>
  <c r="BE242" i="84" s="1"/>
  <c r="CS267" i="84"/>
  <c r="AY268" i="84"/>
  <c r="BB312" i="84"/>
  <c r="CS325" i="84"/>
  <c r="BE361" i="84"/>
  <c r="AO378" i="84"/>
  <c r="CF399" i="84"/>
  <c r="AZ402" i="84"/>
  <c r="AZ421" i="84"/>
  <c r="CG426" i="84"/>
  <c r="CG422" i="84" s="1"/>
  <c r="CV475" i="84"/>
  <c r="CR559" i="84"/>
  <c r="J559" i="84" s="1"/>
  <c r="I567" i="84"/>
  <c r="AH352" i="84"/>
  <c r="K355" i="84"/>
  <c r="L355" i="84" s="1"/>
  <c r="AO375" i="84"/>
  <c r="CG398" i="84"/>
  <c r="CL426" i="84"/>
  <c r="CL422" i="84" s="1"/>
  <c r="AI442" i="84"/>
  <c r="AJ442" i="84"/>
  <c r="BT485" i="84"/>
  <c r="CR496" i="84"/>
  <c r="CS496" i="84" s="1"/>
  <c r="AG518" i="84"/>
  <c r="CI507" i="84"/>
  <c r="CI475" i="84" s="1"/>
  <c r="CQ522" i="84"/>
  <c r="AZ532" i="84"/>
  <c r="BJ565" i="84"/>
  <c r="I565" i="84"/>
  <c r="AZ595" i="84"/>
  <c r="BE595" i="84" s="1"/>
  <c r="CR596" i="84"/>
  <c r="J596" i="84" s="1"/>
  <c r="CR297" i="84"/>
  <c r="AZ301" i="84"/>
  <c r="AO315" i="84"/>
  <c r="AO318" i="84"/>
  <c r="AO325" i="84"/>
  <c r="AI328" i="84"/>
  <c r="BK328" i="84"/>
  <c r="AN328" i="84" s="1"/>
  <c r="CR341" i="84"/>
  <c r="AZ383" i="84"/>
  <c r="BB413" i="84"/>
  <c r="Z426" i="84"/>
  <c r="CI426" i="84"/>
  <c r="CO427" i="84"/>
  <c r="AZ434" i="84"/>
  <c r="AS426" i="84"/>
  <c r="AS422" i="84" s="1"/>
  <c r="I459" i="84"/>
  <c r="CS459" i="84"/>
  <c r="CH475" i="84"/>
  <c r="AB485" i="84"/>
  <c r="BB496" i="84"/>
  <c r="BE496" i="84" s="1"/>
  <c r="CR503" i="84"/>
  <c r="BI521" i="84"/>
  <c r="BI507" i="84" s="1"/>
  <c r="CE553" i="84"/>
  <c r="AY554" i="84"/>
  <c r="AY553" i="84" s="1"/>
  <c r="AZ599" i="84"/>
  <c r="AG600" i="84"/>
  <c r="AZ610" i="84"/>
  <c r="BE610" i="84" s="1"/>
  <c r="CR623" i="84"/>
  <c r="AY448" i="84"/>
  <c r="AI523" i="84"/>
  <c r="AN523" i="84"/>
  <c r="BE540" i="84"/>
  <c r="BB562" i="84"/>
  <c r="CR581" i="84"/>
  <c r="G587" i="84"/>
  <c r="CO601" i="84"/>
  <c r="BP274" i="84"/>
  <c r="AX275" i="84"/>
  <c r="BA288" i="84"/>
  <c r="AO338" i="84"/>
  <c r="AO347" i="84"/>
  <c r="AO359" i="84"/>
  <c r="AO379" i="84"/>
  <c r="AZ385" i="84"/>
  <c r="AO418" i="84"/>
  <c r="BB436" i="84"/>
  <c r="N448" i="84"/>
  <c r="BI485" i="84"/>
  <c r="CJ509" i="84"/>
  <c r="BK523" i="84"/>
  <c r="AH523" i="84" s="1"/>
  <c r="B547" i="84"/>
  <c r="AT553" i="84"/>
  <c r="AT507" i="84" s="1"/>
  <c r="AT475" i="84" s="1"/>
  <c r="CR622" i="84"/>
  <c r="AO225" i="84"/>
  <c r="CJ226" i="84"/>
  <c r="CK226" i="84" s="1"/>
  <c r="AO277" i="84"/>
  <c r="CO281" i="84"/>
  <c r="AG289" i="84"/>
  <c r="BB299" i="84"/>
  <c r="I314" i="84"/>
  <c r="K314" i="84" s="1"/>
  <c r="L314" i="84" s="1"/>
  <c r="BJ314" i="84"/>
  <c r="AO329" i="84"/>
  <c r="CJ330" i="84"/>
  <c r="CK330" i="84" s="1"/>
  <c r="BB347" i="84"/>
  <c r="AZ371" i="84"/>
  <c r="BA439" i="84"/>
  <c r="BR426" i="84"/>
  <c r="AO460" i="84"/>
  <c r="BL485" i="84"/>
  <c r="B488" i="84"/>
  <c r="CJ495" i="84"/>
  <c r="CK495" i="84" s="1"/>
  <c r="CB507" i="84"/>
  <c r="AU553" i="84"/>
  <c r="AU507" i="84" s="1"/>
  <c r="AU475" i="84" s="1"/>
  <c r="BB567" i="84"/>
  <c r="AS587" i="84"/>
  <c r="CN595" i="84"/>
  <c r="CR595" i="84" s="1"/>
  <c r="AY593" i="84"/>
  <c r="AO191" i="84"/>
  <c r="CR200" i="84"/>
  <c r="J200" i="84" s="1"/>
  <c r="BB225" i="84"/>
  <c r="AO235" i="84"/>
  <c r="CS244" i="84"/>
  <c r="AO247" i="84"/>
  <c r="AO259" i="84"/>
  <c r="AO270" i="84"/>
  <c r="AO268" i="84" s="1"/>
  <c r="BR274" i="84"/>
  <c r="BA275" i="84"/>
  <c r="Z274" i="84"/>
  <c r="CN327" i="84"/>
  <c r="CR327" i="84" s="1"/>
  <c r="J327" i="84" s="1"/>
  <c r="AZ359" i="84"/>
  <c r="AZ367" i="84"/>
  <c r="CS369" i="84"/>
  <c r="AZ375" i="84"/>
  <c r="BB396" i="84"/>
  <c r="BE396" i="84" s="1"/>
  <c r="CR397" i="84"/>
  <c r="B398" i="84"/>
  <c r="BM439" i="84"/>
  <c r="AO440" i="84"/>
  <c r="AO439" i="84" s="1"/>
  <c r="AJ445" i="84"/>
  <c r="AI445" i="84"/>
  <c r="BU448" i="84"/>
  <c r="AZ452" i="84"/>
  <c r="AZ451" i="84" s="1"/>
  <c r="CP478" i="84"/>
  <c r="U507" i="84"/>
  <c r="CJ513" i="84"/>
  <c r="CK513" i="84" s="1"/>
  <c r="CN513" i="84"/>
  <c r="CC521" i="84"/>
  <c r="CJ550" i="84"/>
  <c r="AT587" i="84"/>
  <c r="BB203" i="84"/>
  <c r="CR216" i="84"/>
  <c r="J216" i="84" s="1"/>
  <c r="AO218" i="84"/>
  <c r="BE251" i="84"/>
  <c r="BB262" i="84"/>
  <c r="CR266" i="84"/>
  <c r="J266" i="84" s="1"/>
  <c r="BU268" i="84"/>
  <c r="BT274" i="84"/>
  <c r="BB280" i="84"/>
  <c r="CR286" i="84"/>
  <c r="J286" i="84" s="1"/>
  <c r="AO351" i="84"/>
  <c r="AO368" i="84"/>
  <c r="BP426" i="84"/>
  <c r="BW440" i="84"/>
  <c r="BW439" i="84" s="1"/>
  <c r="BU439" i="84"/>
  <c r="CR445" i="84"/>
  <c r="BA451" i="84"/>
  <c r="AZ471" i="84"/>
  <c r="CQ488" i="84"/>
  <c r="CQ485" i="84" s="1"/>
  <c r="AK488" i="84"/>
  <c r="AK485" i="84" s="1"/>
  <c r="V507" i="84"/>
  <c r="CR517" i="84"/>
  <c r="J517" i="84" s="1"/>
  <c r="K517" i="84" s="1"/>
  <c r="L517" i="84" s="1"/>
  <c r="CJ531" i="84"/>
  <c r="CK531" i="84" s="1"/>
  <c r="AU587" i="84"/>
  <c r="CR609" i="84"/>
  <c r="J609" i="84" s="1"/>
  <c r="K609" i="84" s="1"/>
  <c r="L609" i="84" s="1"/>
  <c r="AF609" i="84" s="1"/>
  <c r="AY180" i="84"/>
  <c r="AO198" i="84"/>
  <c r="AO194" i="84" s="1"/>
  <c r="AZ250" i="84"/>
  <c r="BE250" i="84" s="1"/>
  <c r="BW270" i="84"/>
  <c r="BW268" i="84" s="1"/>
  <c r="AO280" i="84"/>
  <c r="CQ288" i="84"/>
  <c r="AO305" i="84"/>
  <c r="AZ319" i="84"/>
  <c r="BE319" i="84" s="1"/>
  <c r="BJ324" i="84"/>
  <c r="I324" i="84"/>
  <c r="K324" i="84" s="1"/>
  <c r="L324" i="84" s="1"/>
  <c r="AM324" i="84" s="1"/>
  <c r="AZ333" i="84"/>
  <c r="AO382" i="84"/>
  <c r="BA427" i="84"/>
  <c r="N430" i="84"/>
  <c r="CM448" i="84"/>
  <c r="BJ449" i="84"/>
  <c r="CP451" i="84"/>
  <c r="AL489" i="84"/>
  <c r="AL488" i="84" s="1"/>
  <c r="AL485" i="84" s="1"/>
  <c r="N488" i="84"/>
  <c r="BB497" i="84"/>
  <c r="W507" i="84"/>
  <c r="W475" i="84" s="1"/>
  <c r="CE507" i="84"/>
  <c r="CE475" i="84" s="1"/>
  <c r="AZ511" i="84"/>
  <c r="BE511" i="84" s="1"/>
  <c r="B515" i="84"/>
  <c r="BJ543" i="84"/>
  <c r="BB543" i="84"/>
  <c r="BE543" i="84" s="1"/>
  <c r="AZ566" i="84"/>
  <c r="BE566" i="84" s="1"/>
  <c r="CA587" i="84"/>
  <c r="AZ597" i="84"/>
  <c r="BE597" i="84" s="1"/>
  <c r="BB605" i="84"/>
  <c r="BE605" i="84" s="1"/>
  <c r="AZ612" i="84"/>
  <c r="CR159" i="84"/>
  <c r="BB162" i="84"/>
  <c r="BE162" i="84" s="1"/>
  <c r="AO163" i="84"/>
  <c r="AO171" i="84"/>
  <c r="AO199" i="84"/>
  <c r="BB231" i="84"/>
  <c r="BE231" i="84" s="1"/>
  <c r="AO234" i="84"/>
  <c r="AO242" i="84"/>
  <c r="CR243" i="84"/>
  <c r="J243" i="84" s="1"/>
  <c r="AO258" i="84"/>
  <c r="AO284" i="84"/>
  <c r="CS286" i="84"/>
  <c r="CR291" i="84"/>
  <c r="J291" i="84" s="1"/>
  <c r="CJ299" i="84"/>
  <c r="CK299" i="84" s="1"/>
  <c r="AZ312" i="84"/>
  <c r="BJ313" i="84"/>
  <c r="I313" i="84"/>
  <c r="K320" i="84"/>
  <c r="L320" i="84" s="1"/>
  <c r="AO323" i="84"/>
  <c r="BJ343" i="84"/>
  <c r="BB343" i="84"/>
  <c r="CS372" i="84"/>
  <c r="CS379" i="84"/>
  <c r="J379" i="84"/>
  <c r="K379" i="84" s="1"/>
  <c r="L379" i="84" s="1"/>
  <c r="AF379" i="84" s="1"/>
  <c r="AO410" i="84"/>
  <c r="Z422" i="84"/>
  <c r="CF423" i="84"/>
  <c r="X507" i="84"/>
  <c r="CF508" i="84"/>
  <c r="B508" i="84"/>
  <c r="CN543" i="84"/>
  <c r="CJ567" i="84"/>
  <c r="CK567" i="84" s="1"/>
  <c r="BJ575" i="84"/>
  <c r="I575" i="84"/>
  <c r="V587" i="84"/>
  <c r="B593" i="84"/>
  <c r="CR618" i="84"/>
  <c r="J618" i="84" s="1"/>
  <c r="AO299" i="84"/>
  <c r="AO310" i="84"/>
  <c r="AO319" i="84"/>
  <c r="BB323" i="84"/>
  <c r="AO360" i="84"/>
  <c r="BB375" i="84"/>
  <c r="AO412" i="84"/>
  <c r="AO413" i="84"/>
  <c r="CO423" i="84"/>
  <c r="AK427" i="84"/>
  <c r="AY427" i="84"/>
  <c r="AZ433" i="84"/>
  <c r="BE433" i="84" s="1"/>
  <c r="CQ448" i="84"/>
  <c r="AZ453" i="84"/>
  <c r="AZ463" i="84"/>
  <c r="BE463" i="84" s="1"/>
  <c r="AO464" i="84"/>
  <c r="O485" i="84"/>
  <c r="O475" i="84" s="1"/>
  <c r="BM504" i="84"/>
  <c r="I510" i="84"/>
  <c r="CP547" i="84"/>
  <c r="CT553" i="84"/>
  <c r="BB577" i="84"/>
  <c r="CQ593" i="84"/>
  <c r="CS619" i="84"/>
  <c r="CH485" i="84"/>
  <c r="BL521" i="84"/>
  <c r="AY563" i="84"/>
  <c r="AN586" i="84"/>
  <c r="AX588" i="84"/>
  <c r="AZ616" i="84"/>
  <c r="CB426" i="84"/>
  <c r="CB422" i="84" s="1"/>
  <c r="AK439" i="84"/>
  <c r="CJ470" i="84"/>
  <c r="CK470" i="84" s="1"/>
  <c r="CR471" i="84"/>
  <c r="CJ489" i="84"/>
  <c r="AZ492" i="84"/>
  <c r="BE492" i="84" s="1"/>
  <c r="CO504" i="84"/>
  <c r="AB507" i="84"/>
  <c r="BB518" i="84"/>
  <c r="R521" i="84"/>
  <c r="CJ548" i="84"/>
  <c r="CK548" i="84" s="1"/>
  <c r="Q553" i="84"/>
  <c r="K572" i="84"/>
  <c r="L572" i="84" s="1"/>
  <c r="CR577" i="84"/>
  <c r="CS577" i="84" s="1"/>
  <c r="H587" i="84"/>
  <c r="AB587" i="84"/>
  <c r="CP593" i="84"/>
  <c r="AO348" i="84"/>
  <c r="B423" i="84"/>
  <c r="AE423" i="84"/>
  <c r="BT426" i="84"/>
  <c r="BT422" i="84" s="1"/>
  <c r="AO461" i="84"/>
  <c r="CP504" i="84"/>
  <c r="CR511" i="84"/>
  <c r="AZ519" i="84"/>
  <c r="BE519" i="84" s="1"/>
  <c r="BE524" i="84"/>
  <c r="BB559" i="84"/>
  <c r="BB569" i="84"/>
  <c r="BE569" i="84" s="1"/>
  <c r="BA588" i="84"/>
  <c r="AX601" i="84"/>
  <c r="AZ609" i="84"/>
  <c r="BE609" i="84" s="1"/>
  <c r="CR329" i="84"/>
  <c r="CR334" i="84"/>
  <c r="J334" i="84" s="1"/>
  <c r="AZ373" i="84"/>
  <c r="AX399" i="84"/>
  <c r="AX398" i="84" s="1"/>
  <c r="B408" i="84"/>
  <c r="BL422" i="84"/>
  <c r="CD426" i="84"/>
  <c r="CD422" i="84" s="1"/>
  <c r="BM427" i="84"/>
  <c r="CJ556" i="84"/>
  <c r="CK556" i="84" s="1"/>
  <c r="BB560" i="84"/>
  <c r="BE560" i="84" s="1"/>
  <c r="BY553" i="84"/>
  <c r="BY507" i="84" s="1"/>
  <c r="BB597" i="84"/>
  <c r="AO303" i="84"/>
  <c r="AO304" i="84"/>
  <c r="CS315" i="84"/>
  <c r="CJ329" i="84"/>
  <c r="CK329" i="84" s="1"/>
  <c r="AO336" i="84"/>
  <c r="BB362" i="84"/>
  <c r="BE362" i="84" s="1"/>
  <c r="CS365" i="84"/>
  <c r="AO369" i="84"/>
  <c r="AX408" i="84"/>
  <c r="N478" i="84"/>
  <c r="AP485" i="84"/>
  <c r="CT485" i="84"/>
  <c r="CT475" i="84" s="1"/>
  <c r="K495" i="84"/>
  <c r="L495" i="84" s="1"/>
  <c r="B504" i="84"/>
  <c r="AZ514" i="84"/>
  <c r="BB520" i="84"/>
  <c r="BE520" i="84" s="1"/>
  <c r="Z521" i="84"/>
  <c r="BO553" i="84"/>
  <c r="B563" i="84"/>
  <c r="CR621" i="84"/>
  <c r="J621" i="84" s="1"/>
  <c r="AZ332" i="84"/>
  <c r="BE332" i="84" s="1"/>
  <c r="CR338" i="84"/>
  <c r="J338" i="84" s="1"/>
  <c r="AO364" i="84"/>
  <c r="AZ372" i="84"/>
  <c r="AO388" i="84"/>
  <c r="AO393" i="84"/>
  <c r="BY398" i="84"/>
  <c r="BA399" i="84"/>
  <c r="BA398" i="84" s="1"/>
  <c r="CR412" i="84"/>
  <c r="J412" i="84" s="1"/>
  <c r="K412" i="84" s="1"/>
  <c r="L412" i="84" s="1"/>
  <c r="BV426" i="84"/>
  <c r="BV422" i="84" s="1"/>
  <c r="AL448" i="84"/>
  <c r="AY456" i="84"/>
  <c r="BB480" i="84"/>
  <c r="V485" i="84"/>
  <c r="V475" i="84" s="1"/>
  <c r="BB492" i="84"/>
  <c r="AW522" i="84"/>
  <c r="BP553" i="84"/>
  <c r="AZ569" i="84"/>
  <c r="CN571" i="84"/>
  <c r="CR571" i="84" s="1"/>
  <c r="J571" i="84" s="1"/>
  <c r="AR587" i="84"/>
  <c r="CU587" i="84"/>
  <c r="CR617" i="84"/>
  <c r="I619" i="84"/>
  <c r="K619" i="84" s="1"/>
  <c r="L619" i="84" s="1"/>
  <c r="AH379" i="84"/>
  <c r="AO381" i="84"/>
  <c r="K382" i="84"/>
  <c r="L382" i="84" s="1"/>
  <c r="AZ384" i="84"/>
  <c r="BB397" i="84"/>
  <c r="BZ398" i="84"/>
  <c r="AO403" i="84"/>
  <c r="AZ404" i="84"/>
  <c r="BE404" i="84" s="1"/>
  <c r="AZ406" i="84"/>
  <c r="BE406" i="84" s="1"/>
  <c r="AO415" i="84"/>
  <c r="AO436" i="84"/>
  <c r="AY439" i="84"/>
  <c r="BB450" i="84"/>
  <c r="BE450" i="84" s="1"/>
  <c r="AS485" i="84"/>
  <c r="W485" i="84"/>
  <c r="AZ496" i="84"/>
  <c r="CR526" i="84"/>
  <c r="BQ553" i="84"/>
  <c r="CC587" i="84"/>
  <c r="CR606" i="84"/>
  <c r="J606" i="84" s="1"/>
  <c r="CR610" i="84"/>
  <c r="J610" i="84" s="1"/>
  <c r="K610" i="84" s="1"/>
  <c r="L610" i="84" s="1"/>
  <c r="BM21" i="12"/>
  <c r="BK34" i="84"/>
  <c r="CS49" i="84"/>
  <c r="J49" i="84"/>
  <c r="K49" i="84" s="1"/>
  <c r="L49" i="84" s="1"/>
  <c r="AH12" i="84"/>
  <c r="CS15" i="84"/>
  <c r="CS26" i="84"/>
  <c r="J26" i="84"/>
  <c r="K17" i="84"/>
  <c r="L17" i="84" s="1"/>
  <c r="BE49" i="84"/>
  <c r="BE48" i="84"/>
  <c r="BK20" i="84"/>
  <c r="BW43" i="84"/>
  <c r="CS38" i="84"/>
  <c r="BB15" i="84"/>
  <c r="BN14" i="84"/>
  <c r="J36" i="84"/>
  <c r="CS36" i="84"/>
  <c r="CS17" i="84"/>
  <c r="CS59" i="84"/>
  <c r="J59" i="84"/>
  <c r="K59" i="84" s="1"/>
  <c r="L59" i="84" s="1"/>
  <c r="AF59" i="84" s="1"/>
  <c r="BW14" i="84"/>
  <c r="AZ27" i="84"/>
  <c r="BE32" i="84"/>
  <c r="AM58" i="84"/>
  <c r="AF58" i="84"/>
  <c r="BK13" i="84"/>
  <c r="BK11" i="84" s="1"/>
  <c r="BK10" i="84" s="1"/>
  <c r="AN13" i="84"/>
  <c r="CR24" i="84"/>
  <c r="J25" i="84"/>
  <c r="CS60" i="84"/>
  <c r="J60" i="84"/>
  <c r="K60" i="84" s="1"/>
  <c r="L60" i="84" s="1"/>
  <c r="AG12" i="84"/>
  <c r="AO33" i="84"/>
  <c r="BK51" i="84"/>
  <c r="CS53" i="84"/>
  <c r="J53" i="84"/>
  <c r="K53" i="84" s="1"/>
  <c r="L53" i="84" s="1"/>
  <c r="AM53" i="84" s="1"/>
  <c r="J72" i="84"/>
  <c r="K72" i="84" s="1"/>
  <c r="L72" i="84" s="1"/>
  <c r="CS72" i="84"/>
  <c r="CR13" i="84"/>
  <c r="J13" i="84" s="1"/>
  <c r="CN11" i="84"/>
  <c r="Q43" i="84"/>
  <c r="AG38" i="84"/>
  <c r="AO39" i="84"/>
  <c r="CM43" i="84"/>
  <c r="P43" i="84"/>
  <c r="BN44" i="84"/>
  <c r="CN47" i="84"/>
  <c r="CR47" i="84" s="1"/>
  <c r="CR48" i="84"/>
  <c r="J48" i="84" s="1"/>
  <c r="I52" i="84"/>
  <c r="BJ52" i="84"/>
  <c r="AI70" i="84"/>
  <c r="BK70" i="84"/>
  <c r="AG70" i="84" s="1"/>
  <c r="CQ74" i="84"/>
  <c r="CJ76" i="84"/>
  <c r="CK76" i="84" s="1"/>
  <c r="CF74" i="84"/>
  <c r="BK102" i="84"/>
  <c r="CN141" i="84"/>
  <c r="CR141" i="84" s="1"/>
  <c r="CJ141" i="84"/>
  <c r="CK141" i="84" s="1"/>
  <c r="AL14" i="84"/>
  <c r="BK18" i="84"/>
  <c r="AG18" i="84" s="1"/>
  <c r="AN18" i="84"/>
  <c r="CR18" i="84"/>
  <c r="J23" i="84"/>
  <c r="BE23" i="84"/>
  <c r="CS23" i="84"/>
  <c r="CS22" i="84" s="1"/>
  <c r="BM30" i="84"/>
  <c r="AZ31" i="84"/>
  <c r="CN31" i="84"/>
  <c r="AJ34" i="84"/>
  <c r="AE34" i="84"/>
  <c r="AO34" i="84" s="1"/>
  <c r="BN35" i="84"/>
  <c r="BB35" i="84" s="1"/>
  <c r="BE35" i="84" s="1"/>
  <c r="K38" i="84"/>
  <c r="L38" i="84" s="1"/>
  <c r="AM38" i="84" s="1"/>
  <c r="CP43" i="84"/>
  <c r="AW43" i="84"/>
  <c r="AJ45" i="84"/>
  <c r="AE45" i="84"/>
  <c r="AJ47" i="84"/>
  <c r="CR52" i="84"/>
  <c r="J52" i="84" s="1"/>
  <c r="AJ59" i="84"/>
  <c r="BK67" i="84"/>
  <c r="AH67" i="84" s="1"/>
  <c r="CN77" i="84"/>
  <c r="CR77" i="84" s="1"/>
  <c r="CJ77" i="84"/>
  <c r="CK77" i="84" s="1"/>
  <c r="CR87" i="84"/>
  <c r="BN98" i="84"/>
  <c r="BB98" i="84" s="1"/>
  <c r="BE98" i="84" s="1"/>
  <c r="AZ194" i="84"/>
  <c r="AL44" i="84"/>
  <c r="AL43" i="84" s="1"/>
  <c r="N43" i="84"/>
  <c r="I40" i="84"/>
  <c r="AI40" i="84" s="1"/>
  <c r="AG54" i="84"/>
  <c r="AF60" i="84"/>
  <c r="AJ60" i="84"/>
  <c r="AJ20" i="84"/>
  <c r="BK40" i="84"/>
  <c r="CT63" i="84"/>
  <c r="CT29" i="84" s="1"/>
  <c r="AH68" i="84"/>
  <c r="BN86" i="84"/>
  <c r="P85" i="84"/>
  <c r="AG89" i="84"/>
  <c r="AH89" i="84"/>
  <c r="AI89" i="84"/>
  <c r="AO157" i="84"/>
  <c r="BM156" i="84"/>
  <c r="CJ31" i="84"/>
  <c r="BK57" i="84"/>
  <c r="AN57" i="84" s="1"/>
  <c r="AI57" i="84"/>
  <c r="AL66" i="84"/>
  <c r="AL64" i="84" s="1"/>
  <c r="N64" i="84"/>
  <c r="BE42" i="84"/>
  <c r="CN42" i="84"/>
  <c r="CR42" i="84" s="1"/>
  <c r="AE48" i="84"/>
  <c r="AO48" i="84" s="1"/>
  <c r="AJ57" i="84"/>
  <c r="AE57" i="84"/>
  <c r="AO57" i="84" s="1"/>
  <c r="CS68" i="84"/>
  <c r="AO69" i="84"/>
  <c r="J76" i="84"/>
  <c r="K76" i="84" s="1"/>
  <c r="L76" i="84" s="1"/>
  <c r="CS76" i="84"/>
  <c r="BN81" i="84"/>
  <c r="BB81" i="84" s="1"/>
  <c r="AF81" i="84"/>
  <c r="AJ81" i="84"/>
  <c r="BU14" i="84"/>
  <c r="CJ14" i="84"/>
  <c r="I16" i="84"/>
  <c r="AZ25" i="84"/>
  <c r="BJ25" i="84"/>
  <c r="CS25" i="84"/>
  <c r="CM24" i="84"/>
  <c r="I25" i="84"/>
  <c r="N30" i="84"/>
  <c r="B29" i="84"/>
  <c r="CP30" i="84"/>
  <c r="I33" i="84"/>
  <c r="CS33" i="84"/>
  <c r="I35" i="84"/>
  <c r="AO40" i="84"/>
  <c r="AI54" i="84"/>
  <c r="BK54" i="84"/>
  <c r="CS57" i="84"/>
  <c r="AI58" i="84"/>
  <c r="BK58" i="84"/>
  <c r="AN58" i="84" s="1"/>
  <c r="K67" i="84"/>
  <c r="L67" i="84" s="1"/>
  <c r="BW69" i="84"/>
  <c r="AP85" i="84"/>
  <c r="CR111" i="84"/>
  <c r="AN136" i="84"/>
  <c r="AI136" i="84"/>
  <c r="BK136" i="84"/>
  <c r="AH136" i="84" s="1"/>
  <c r="BJ11" i="84"/>
  <c r="I19" i="84"/>
  <c r="CS19" i="84"/>
  <c r="BJ19" i="84"/>
  <c r="CJ32" i="84"/>
  <c r="CK32" i="84" s="1"/>
  <c r="BM27" i="84"/>
  <c r="AW30" i="84"/>
  <c r="CN35" i="84"/>
  <c r="CR35" i="84" s="1"/>
  <c r="J35" i="84" s="1"/>
  <c r="AJ37" i="84"/>
  <c r="CN37" i="84"/>
  <c r="CR37" i="84" s="1"/>
  <c r="CJ37" i="84"/>
  <c r="CK37" i="84" s="1"/>
  <c r="AD43" i="84"/>
  <c r="AZ44" i="84"/>
  <c r="AE52" i="84"/>
  <c r="AO58" i="84"/>
  <c r="AZ65" i="84"/>
  <c r="CR65" i="84"/>
  <c r="BU64" i="84"/>
  <c r="BK68" i="84"/>
  <c r="AG68" i="84" s="1"/>
  <c r="AI68" i="84"/>
  <c r="Q69" i="84"/>
  <c r="AW74" i="84"/>
  <c r="CJ83" i="84"/>
  <c r="CK83" i="84" s="1"/>
  <c r="CN83" i="84"/>
  <c r="CR83" i="84" s="1"/>
  <c r="AZ88" i="84"/>
  <c r="AW85" i="84"/>
  <c r="BJ112" i="84"/>
  <c r="CM105" i="84"/>
  <c r="I112" i="84"/>
  <c r="I133" i="84"/>
  <c r="BJ133" i="84"/>
  <c r="AJ133" i="84" s="1"/>
  <c r="CM130" i="84"/>
  <c r="AJ49" i="84"/>
  <c r="CS52" i="84"/>
  <c r="BJ56" i="84"/>
  <c r="I56" i="84"/>
  <c r="AM60" i="84"/>
  <c r="AN60" i="84"/>
  <c r="BK60" i="84"/>
  <c r="AH60" i="84" s="1"/>
  <c r="AI60" i="84"/>
  <c r="BJ61" i="84"/>
  <c r="AJ61" i="84" s="1"/>
  <c r="I61" i="84"/>
  <c r="CS61" i="84"/>
  <c r="AX64" i="84"/>
  <c r="BW64" i="84"/>
  <c r="BK75" i="84"/>
  <c r="AN75" i="84" s="1"/>
  <c r="BJ86" i="84"/>
  <c r="I86" i="84"/>
  <c r="AD85" i="84"/>
  <c r="J91" i="84"/>
  <c r="K91" i="84" s="1"/>
  <c r="L91" i="84" s="1"/>
  <c r="AM91" i="84" s="1"/>
  <c r="CS91" i="84"/>
  <c r="BM118" i="84"/>
  <c r="AO120" i="84"/>
  <c r="AN12" i="84"/>
  <c r="AO13" i="84"/>
  <c r="AO11" i="84" s="1"/>
  <c r="BK31" i="84"/>
  <c r="AG31" i="84" s="1"/>
  <c r="AN31" i="84"/>
  <c r="AE35" i="84"/>
  <c r="AO35" i="84" s="1"/>
  <c r="I41" i="84"/>
  <c r="AI42" i="84"/>
  <c r="AJ46" i="84"/>
  <c r="CS51" i="84"/>
  <c r="CN56" i="84"/>
  <c r="CR56" i="84" s="1"/>
  <c r="J56" i="84" s="1"/>
  <c r="T63" i="84"/>
  <c r="T29" i="84" s="1"/>
  <c r="T10" i="84" s="1"/>
  <c r="P64" i="84"/>
  <c r="BN68" i="84"/>
  <c r="BB68" i="84" s="1"/>
  <c r="AE69" i="84"/>
  <c r="BN72" i="84"/>
  <c r="BB72" i="84" s="1"/>
  <c r="BE72" i="84" s="1"/>
  <c r="AJ72" i="84"/>
  <c r="AI75" i="84"/>
  <c r="CR86" i="84"/>
  <c r="BU85" i="84"/>
  <c r="BW87" i="84"/>
  <c r="BW85" i="84" s="1"/>
  <c r="BN91" i="84"/>
  <c r="BB91" i="84" s="1"/>
  <c r="BE91" i="84" s="1"/>
  <c r="Q85" i="84"/>
  <c r="AJ91" i="84"/>
  <c r="I98" i="84"/>
  <c r="BJ98" i="84"/>
  <c r="BK28" i="84"/>
  <c r="BN52" i="84"/>
  <c r="BB52" i="84" s="1"/>
  <c r="BE52" i="84" s="1"/>
  <c r="BK21" i="84"/>
  <c r="R43" i="84"/>
  <c r="CR16" i="84"/>
  <c r="J16" i="84" s="1"/>
  <c r="CN22" i="84"/>
  <c r="BB16" i="84"/>
  <c r="BE16" i="84" s="1"/>
  <c r="AW27" i="84"/>
  <c r="BE39" i="84"/>
  <c r="AJ42" i="84"/>
  <c r="CS55" i="84"/>
  <c r="BJ55" i="84"/>
  <c r="I55" i="84"/>
  <c r="AF57" i="84"/>
  <c r="AS63" i="84"/>
  <c r="AS29" i="84" s="1"/>
  <c r="AS10" i="84" s="1"/>
  <c r="CN80" i="84"/>
  <c r="CR80" i="84" s="1"/>
  <c r="J80" i="84" s="1"/>
  <c r="CJ80" i="84"/>
  <c r="CK80" i="84" s="1"/>
  <c r="S95" i="84"/>
  <c r="J178" i="84"/>
  <c r="CS178" i="84"/>
  <c r="BN70" i="84"/>
  <c r="AJ70" i="84"/>
  <c r="AW14" i="84"/>
  <c r="AJ18" i="84"/>
  <c r="AE50" i="84"/>
  <c r="BB65" i="84"/>
  <c r="CR12" i="84"/>
  <c r="AX14" i="84"/>
  <c r="AN47" i="84"/>
  <c r="BN66" i="84"/>
  <c r="BB66" i="84" s="1"/>
  <c r="AJ66" i="84"/>
  <c r="E13" i="84"/>
  <c r="AJ25" i="84"/>
  <c r="CK44" i="84"/>
  <c r="CM11" i="84"/>
  <c r="BJ16" i="84"/>
  <c r="AY24" i="84"/>
  <c r="BE37" i="84"/>
  <c r="E41" i="84"/>
  <c r="BJ41" i="84"/>
  <c r="BK49" i="84"/>
  <c r="AG49" i="84" s="1"/>
  <c r="AN49" i="84"/>
  <c r="P11" i="84"/>
  <c r="AZ14" i="84"/>
  <c r="I20" i="84"/>
  <c r="BN24" i="84"/>
  <c r="BK42" i="84"/>
  <c r="AN42" i="84"/>
  <c r="BD43" i="84"/>
  <c r="AI45" i="84"/>
  <c r="BJ46" i="84"/>
  <c r="AO47" i="84"/>
  <c r="J50" i="84"/>
  <c r="K50" i="84" s="1"/>
  <c r="L50" i="84" s="1"/>
  <c r="AO50" i="84"/>
  <c r="BN57" i="84"/>
  <c r="BB57" i="84" s="1"/>
  <c r="BE57" i="84" s="1"/>
  <c r="AE60" i="84"/>
  <c r="AO60" i="84" s="1"/>
  <c r="BN60" i="84"/>
  <c r="BB60" i="84" s="1"/>
  <c r="BJ62" i="84"/>
  <c r="I62" i="84"/>
  <c r="AJ65" i="84"/>
  <c r="Q64" i="84"/>
  <c r="BN11" i="84"/>
  <c r="AZ12" i="84"/>
  <c r="S14" i="84"/>
  <c r="BJ15" i="84"/>
  <c r="AJ15" i="84" s="1"/>
  <c r="CM14" i="84"/>
  <c r="I15" i="84"/>
  <c r="AJ16" i="84"/>
  <c r="I26" i="84"/>
  <c r="BV29" i="84"/>
  <c r="BV10" i="84" s="1"/>
  <c r="I32" i="84"/>
  <c r="AL30" i="84"/>
  <c r="BK32" i="84"/>
  <c r="CN39" i="84"/>
  <c r="CR39" i="84" s="1"/>
  <c r="B43" i="84"/>
  <c r="CR44" i="84"/>
  <c r="BK45" i="84"/>
  <c r="AG45" i="84" s="1"/>
  <c r="AI47" i="84"/>
  <c r="BN50" i="84"/>
  <c r="BB50" i="84" s="1"/>
  <c r="BE50" i="84" s="1"/>
  <c r="I51" i="84"/>
  <c r="AI51" i="84" s="1"/>
  <c r="AJ51" i="84"/>
  <c r="AO52" i="84"/>
  <c r="AH53" i="84"/>
  <c r="CN64" i="84"/>
  <c r="AN68" i="84"/>
  <c r="P69" i="84"/>
  <c r="K70" i="84"/>
  <c r="AH70" i="84"/>
  <c r="CS70" i="84"/>
  <c r="CM69" i="84"/>
  <c r="CJ71" i="84"/>
  <c r="CN71" i="84"/>
  <c r="AG77" i="84"/>
  <c r="CJ78" i="84"/>
  <c r="CK78" i="84" s="1"/>
  <c r="CN78" i="84"/>
  <c r="CR78" i="84" s="1"/>
  <c r="BK79" i="84"/>
  <c r="CN81" i="84"/>
  <c r="CR81" i="84" s="1"/>
  <c r="J81" i="84" s="1"/>
  <c r="P95" i="84"/>
  <c r="BN96" i="84"/>
  <c r="AJ96" i="84"/>
  <c r="BN117" i="84"/>
  <c r="BB117" i="84" s="1"/>
  <c r="BE117" i="84" s="1"/>
  <c r="BE54" i="84"/>
  <c r="BE81" i="84"/>
  <c r="AO44" i="84"/>
  <c r="BB108" i="84"/>
  <c r="BB157" i="84"/>
  <c r="BN33" i="84"/>
  <c r="BB33" i="84" s="1"/>
  <c r="BB40" i="84"/>
  <c r="BE40" i="84" s="1"/>
  <c r="CN45" i="84"/>
  <c r="CR45" i="84" s="1"/>
  <c r="CJ45" i="84"/>
  <c r="CK45" i="84" s="1"/>
  <c r="CJ50" i="84"/>
  <c r="CK50" i="84" s="1"/>
  <c r="BN62" i="84"/>
  <c r="BB62" i="84" s="1"/>
  <c r="BE62" i="84" s="1"/>
  <c r="AJ62" i="84"/>
  <c r="Q74" i="84"/>
  <c r="AI23" i="84"/>
  <c r="AI22" i="84" s="1"/>
  <c r="CO43" i="84"/>
  <c r="BM22" i="84"/>
  <c r="AJ33" i="84"/>
  <c r="CP14" i="84"/>
  <c r="BU30" i="84"/>
  <c r="BM14" i="84"/>
  <c r="Q14" i="84"/>
  <c r="BJ17" i="84"/>
  <c r="AJ26" i="84"/>
  <c r="BB28" i="84"/>
  <c r="BB27" i="84" s="1"/>
  <c r="BJ33" i="84"/>
  <c r="AE37" i="84"/>
  <c r="AO37" i="84" s="1"/>
  <c r="CS58" i="84"/>
  <c r="S64" i="84"/>
  <c r="BE67" i="84"/>
  <c r="AY69" i="84"/>
  <c r="BM74" i="84"/>
  <c r="S74" i="84"/>
  <c r="BD74" i="84"/>
  <c r="CQ85" i="84"/>
  <c r="BE89" i="84"/>
  <c r="BD95" i="84"/>
  <c r="J135" i="84"/>
  <c r="K135" i="84" s="1"/>
  <c r="L135" i="84" s="1"/>
  <c r="AF135" i="84" s="1"/>
  <c r="CS135" i="84"/>
  <c r="AJ54" i="84"/>
  <c r="AE54" i="84"/>
  <c r="AO54" i="84" s="1"/>
  <c r="AJ83" i="84"/>
  <c r="BN83" i="84"/>
  <c r="BB83" i="84" s="1"/>
  <c r="P14" i="84"/>
  <c r="AI28" i="84"/>
  <c r="AI27" i="84" s="1"/>
  <c r="BK37" i="84"/>
  <c r="AN37" i="84" s="1"/>
  <c r="CS48" i="84"/>
  <c r="BJ48" i="84"/>
  <c r="AJ48" i="84" s="1"/>
  <c r="I48" i="84"/>
  <c r="AJ53" i="84"/>
  <c r="BN53" i="84"/>
  <c r="BB53" i="84" s="1"/>
  <c r="BE53" i="84" s="1"/>
  <c r="AD95" i="84"/>
  <c r="AN96" i="84"/>
  <c r="K28" i="84"/>
  <c r="AP43" i="84"/>
  <c r="BK59" i="84"/>
  <c r="AH59" i="84" s="1"/>
  <c r="AN59" i="84"/>
  <c r="BW96" i="84"/>
  <c r="BW95" i="84" s="1"/>
  <c r="BU95" i="84"/>
  <c r="BB13" i="84"/>
  <c r="BB11" i="84" s="1"/>
  <c r="I13" i="84"/>
  <c r="AJ13" i="84" s="1"/>
  <c r="CS20" i="84"/>
  <c r="BJ27" i="84"/>
  <c r="CV29" i="84"/>
  <c r="AJ12" i="84"/>
  <c r="P30" i="84"/>
  <c r="BM24" i="84"/>
  <c r="BT29" i="84"/>
  <c r="BT10" i="84" s="1"/>
  <c r="CS32" i="84"/>
  <c r="CK14" i="84"/>
  <c r="AE14" i="84"/>
  <c r="AH18" i="84"/>
  <c r="P24" i="84"/>
  <c r="AW24" i="84"/>
  <c r="U29" i="84"/>
  <c r="CM30" i="84"/>
  <c r="BJ35" i="84"/>
  <c r="AG37" i="84"/>
  <c r="BN45" i="84"/>
  <c r="BB45" i="84" s="1"/>
  <c r="BE45" i="84" s="1"/>
  <c r="AE49" i="84"/>
  <c r="AO49" i="84" s="1"/>
  <c r="X63" i="84"/>
  <c r="X29" i="84" s="1"/>
  <c r="AW64" i="84"/>
  <c r="AD64" i="84"/>
  <c r="AZ66" i="84"/>
  <c r="AZ70" i="84"/>
  <c r="CO69" i="84"/>
  <c r="I71" i="84"/>
  <c r="BJ71" i="84"/>
  <c r="AD74" i="84"/>
  <c r="CR84" i="84"/>
  <c r="J84" i="84" s="1"/>
  <c r="N85" i="84"/>
  <c r="AL86" i="84"/>
  <c r="AL85" i="84" s="1"/>
  <c r="CR99" i="84"/>
  <c r="BK109" i="84"/>
  <c r="AI109" i="84"/>
  <c r="AW143" i="84"/>
  <c r="AZ144" i="84"/>
  <c r="CJ107" i="84"/>
  <c r="CK107" i="84" s="1"/>
  <c r="CN107" i="84"/>
  <c r="CR107" i="84" s="1"/>
  <c r="CF105" i="84"/>
  <c r="AG59" i="84"/>
  <c r="BN61" i="84"/>
  <c r="BB61" i="84" s="1"/>
  <c r="AZ61" i="84"/>
  <c r="BP63" i="84"/>
  <c r="BP29" i="84" s="1"/>
  <c r="BP10" i="84" s="1"/>
  <c r="CD63" i="84"/>
  <c r="CD29" i="84" s="1"/>
  <c r="AY64" i="84"/>
  <c r="AJ67" i="84"/>
  <c r="BN67" i="84"/>
  <c r="BB67" i="84" s="1"/>
  <c r="AZ68" i="84"/>
  <c r="BE94" i="84"/>
  <c r="CN97" i="84"/>
  <c r="CR97" i="84" s="1"/>
  <c r="CF95" i="84"/>
  <c r="CJ97" i="84"/>
  <c r="AX95" i="84"/>
  <c r="BK100" i="84"/>
  <c r="AJ100" i="84"/>
  <c r="BJ104" i="84"/>
  <c r="AJ104" i="84" s="1"/>
  <c r="I104" i="84"/>
  <c r="AL106" i="84"/>
  <c r="AL105" i="84" s="1"/>
  <c r="N105" i="84"/>
  <c r="BD105" i="84"/>
  <c r="AE105" i="84"/>
  <c r="CQ143" i="84"/>
  <c r="CR145" i="84"/>
  <c r="CS168" i="84"/>
  <c r="J220" i="84"/>
  <c r="K220" i="84" s="1"/>
  <c r="L220" i="84" s="1"/>
  <c r="AM220" i="84" s="1"/>
  <c r="CS220" i="84"/>
  <c r="I39" i="84"/>
  <c r="AN39" i="84" s="1"/>
  <c r="I47" i="84"/>
  <c r="BN56" i="84"/>
  <c r="BB56" i="84" s="1"/>
  <c r="BE56" i="84" s="1"/>
  <c r="CS66" i="84"/>
  <c r="B73" i="84"/>
  <c r="B74" i="84"/>
  <c r="AI77" i="84"/>
  <c r="BK77" i="84"/>
  <c r="AN77" i="84" s="1"/>
  <c r="AN78" i="84"/>
  <c r="AI78" i="84"/>
  <c r="K79" i="84"/>
  <c r="L79" i="84" s="1"/>
  <c r="AM79" i="84" s="1"/>
  <c r="BN80" i="84"/>
  <c r="BB80" i="84" s="1"/>
  <c r="I80" i="84"/>
  <c r="CS80" i="84"/>
  <c r="AN81" i="84"/>
  <c r="AE85" i="84"/>
  <c r="AJ87" i="84"/>
  <c r="AG88" i="84"/>
  <c r="AH88" i="84"/>
  <c r="AN89" i="84"/>
  <c r="AA73" i="84"/>
  <c r="AA63" i="84" s="1"/>
  <c r="AA29" i="84" s="1"/>
  <c r="AA10" i="84" s="1"/>
  <c r="I97" i="84"/>
  <c r="BJ97" i="84"/>
  <c r="AJ97" i="84" s="1"/>
  <c r="AJ103" i="84"/>
  <c r="CO105" i="84"/>
  <c r="AN111" i="84"/>
  <c r="AI111" i="84"/>
  <c r="BN133" i="84"/>
  <c r="BB133" i="84" s="1"/>
  <c r="AF101" i="84"/>
  <c r="BN101" i="84"/>
  <c r="BB101" i="84" s="1"/>
  <c r="BM105" i="84"/>
  <c r="CJ109" i="84"/>
  <c r="CK109" i="84" s="1"/>
  <c r="CN109" i="84"/>
  <c r="CR109" i="84" s="1"/>
  <c r="I117" i="84"/>
  <c r="J146" i="84"/>
  <c r="K146" i="84" s="1"/>
  <c r="L146" i="84" s="1"/>
  <c r="I181" i="84"/>
  <c r="BJ181" i="84"/>
  <c r="AJ181" i="84" s="1"/>
  <c r="CM180" i="84"/>
  <c r="AG60" i="84"/>
  <c r="AI72" i="84"/>
  <c r="AK74" i="84"/>
  <c r="BE80" i="84"/>
  <c r="AO86" i="84"/>
  <c r="BM85" i="84"/>
  <c r="CS88" i="84"/>
  <c r="AO89" i="84"/>
  <c r="CR93" i="84"/>
  <c r="J93" i="84" s="1"/>
  <c r="K93" i="84" s="1"/>
  <c r="L93" i="84" s="1"/>
  <c r="J103" i="84"/>
  <c r="K103" i="84" s="1"/>
  <c r="L103" i="84" s="1"/>
  <c r="AM103" i="84" s="1"/>
  <c r="CS103" i="84"/>
  <c r="AK130" i="84"/>
  <c r="I206" i="84"/>
  <c r="BJ206" i="84"/>
  <c r="AG57" i="84"/>
  <c r="AH57" i="84"/>
  <c r="AK64" i="84"/>
  <c r="BK65" i="84"/>
  <c r="B63" i="84"/>
  <c r="N74" i="84"/>
  <c r="AJ79" i="84"/>
  <c r="BN79" i="84"/>
  <c r="BB79" i="84" s="1"/>
  <c r="BE79" i="84" s="1"/>
  <c r="AF88" i="84"/>
  <c r="BN88" i="84"/>
  <c r="BB88" i="84" s="1"/>
  <c r="CR88" i="84"/>
  <c r="J88" i="84" s="1"/>
  <c r="K88" i="84" s="1"/>
  <c r="L88" i="84" s="1"/>
  <c r="AM88" i="84" s="1"/>
  <c r="BW106" i="84"/>
  <c r="BW105" i="84" s="1"/>
  <c r="BU105" i="84"/>
  <c r="AJ116" i="84"/>
  <c r="BN116" i="84"/>
  <c r="BB116" i="84" s="1"/>
  <c r="AF163" i="84"/>
  <c r="BN163" i="84"/>
  <c r="BB163" i="84" s="1"/>
  <c r="BE163" i="84" s="1"/>
  <c r="P156" i="84"/>
  <c r="AE56" i="84"/>
  <c r="AO56" i="84" s="1"/>
  <c r="BN59" i="84"/>
  <c r="BB59" i="84" s="1"/>
  <c r="AE61" i="84"/>
  <c r="AO61" i="84" s="1"/>
  <c r="BC63" i="84"/>
  <c r="BC29" i="84" s="1"/>
  <c r="N69" i="84"/>
  <c r="AL70" i="84"/>
  <c r="AL69" i="84" s="1"/>
  <c r="P74" i="84"/>
  <c r="BN75" i="84"/>
  <c r="AJ75" i="84"/>
  <c r="BN82" i="84"/>
  <c r="BB82" i="84" s="1"/>
  <c r="BE82" i="84" s="1"/>
  <c r="CS82" i="84"/>
  <c r="BJ82" i="84"/>
  <c r="I82" i="84"/>
  <c r="K84" i="84"/>
  <c r="L84" i="84" s="1"/>
  <c r="CJ92" i="84"/>
  <c r="CN92" i="84"/>
  <c r="CR92" i="84" s="1"/>
  <c r="CK96" i="84"/>
  <c r="AI103" i="84"/>
  <c r="BK103" i="84"/>
  <c r="BE108" i="84"/>
  <c r="BB112" i="84"/>
  <c r="BJ122" i="84"/>
  <c r="AZ59" i="84"/>
  <c r="BE59" i="84" s="1"/>
  <c r="AO65" i="84"/>
  <c r="AO64" i="84" s="1"/>
  <c r="R74" i="84"/>
  <c r="CF85" i="84"/>
  <c r="BN90" i="84"/>
  <c r="BB90" i="84" s="1"/>
  <c r="AZ100" i="84"/>
  <c r="BE100" i="84" s="1"/>
  <c r="BN102" i="84"/>
  <c r="BB102" i="84" s="1"/>
  <c r="AJ102" i="84"/>
  <c r="BJ117" i="84"/>
  <c r="AO127" i="84"/>
  <c r="AL143" i="84"/>
  <c r="AJ168" i="84"/>
  <c r="BN168" i="84"/>
  <c r="BB168" i="84" s="1"/>
  <c r="BU22" i="84"/>
  <c r="CM64" i="84"/>
  <c r="BY73" i="84"/>
  <c r="BY63" i="84" s="1"/>
  <c r="BY29" i="84" s="1"/>
  <c r="BY10" i="84" s="1"/>
  <c r="CJ75" i="84"/>
  <c r="CN75" i="84"/>
  <c r="AX74" i="84"/>
  <c r="BE77" i="84"/>
  <c r="AH77" i="84"/>
  <c r="CS79" i="84"/>
  <c r="BJ80" i="84"/>
  <c r="AJ80" i="84" s="1"/>
  <c r="CS84" i="84"/>
  <c r="BJ84" i="84"/>
  <c r="AJ84" i="84" s="1"/>
  <c r="BK88" i="84"/>
  <c r="AN88" i="84" s="1"/>
  <c r="CN89" i="84"/>
  <c r="CR89" i="84" s="1"/>
  <c r="J89" i="84" s="1"/>
  <c r="K89" i="84" s="1"/>
  <c r="L89" i="84" s="1"/>
  <c r="AL96" i="84"/>
  <c r="AL95" i="84" s="1"/>
  <c r="N95" i="84"/>
  <c r="BB104" i="84"/>
  <c r="I114" i="84"/>
  <c r="BJ114" i="84"/>
  <c r="CS114" i="84"/>
  <c r="CF156" i="84"/>
  <c r="CN162" i="84"/>
  <c r="CR162" i="84" s="1"/>
  <c r="J162" i="84" s="1"/>
  <c r="K162" i="84" s="1"/>
  <c r="L162" i="84" s="1"/>
  <c r="CJ162" i="84"/>
  <c r="CK162" i="84" s="1"/>
  <c r="AJ71" i="84"/>
  <c r="AB73" i="84"/>
  <c r="AB63" i="84" s="1"/>
  <c r="AB29" i="84" s="1"/>
  <c r="CA73" i="84"/>
  <c r="CA63" i="84" s="1"/>
  <c r="CA29" i="84" s="1"/>
  <c r="CA10" i="84" s="1"/>
  <c r="AG78" i="84"/>
  <c r="I81" i="84"/>
  <c r="AI81" i="84" s="1"/>
  <c r="CS81" i="84"/>
  <c r="AP95" i="84"/>
  <c r="CR96" i="84"/>
  <c r="AW95" i="84"/>
  <c r="AZ97" i="84"/>
  <c r="CS100" i="84"/>
  <c r="I100" i="84"/>
  <c r="AN100" i="84" s="1"/>
  <c r="CR101" i="84"/>
  <c r="CR106" i="84"/>
  <c r="BK125" i="84"/>
  <c r="CR126" i="84"/>
  <c r="BA130" i="84"/>
  <c r="AY130" i="84"/>
  <c r="AX143" i="84"/>
  <c r="CP143" i="84"/>
  <c r="AH149" i="84"/>
  <c r="CR155" i="84"/>
  <c r="J155" i="84" s="1"/>
  <c r="AJ166" i="84"/>
  <c r="BN166" i="84"/>
  <c r="BB166" i="84" s="1"/>
  <c r="BE166" i="84" s="1"/>
  <c r="BW169" i="84"/>
  <c r="AZ176" i="84"/>
  <c r="AW169" i="84"/>
  <c r="CS108" i="84"/>
  <c r="BE112" i="84"/>
  <c r="BJ113" i="84"/>
  <c r="AJ113" i="84" s="1"/>
  <c r="BA118" i="84"/>
  <c r="BA73" i="84" s="1"/>
  <c r="I123" i="84"/>
  <c r="BJ123" i="84"/>
  <c r="CS123" i="84"/>
  <c r="BE126" i="84"/>
  <c r="AJ134" i="84"/>
  <c r="BN134" i="84"/>
  <c r="BB134" i="84" s="1"/>
  <c r="BE149" i="84"/>
  <c r="Q156" i="84"/>
  <c r="Q95" i="84"/>
  <c r="S105" i="84"/>
  <c r="BU118" i="84"/>
  <c r="I124" i="84"/>
  <c r="BJ124" i="84"/>
  <c r="AI135" i="84"/>
  <c r="BK135" i="84"/>
  <c r="AG135" i="84" s="1"/>
  <c r="CN137" i="84"/>
  <c r="CR137" i="84" s="1"/>
  <c r="CJ137" i="84"/>
  <c r="CK137" i="84" s="1"/>
  <c r="CN140" i="84"/>
  <c r="CR140" i="84" s="1"/>
  <c r="CJ140" i="84"/>
  <c r="CK140" i="84" s="1"/>
  <c r="AJ144" i="84"/>
  <c r="P143" i="84"/>
  <c r="BN144" i="84"/>
  <c r="CR147" i="84"/>
  <c r="CS189" i="84"/>
  <c r="J189" i="84"/>
  <c r="K189" i="84" s="1"/>
  <c r="L189" i="84" s="1"/>
  <c r="AM189" i="84" s="1"/>
  <c r="J199" i="84"/>
  <c r="K199" i="84" s="1"/>
  <c r="L199" i="84" s="1"/>
  <c r="AM199" i="84" s="1"/>
  <c r="CS199" i="84"/>
  <c r="BN58" i="84"/>
  <c r="BB58" i="84" s="1"/>
  <c r="BE58" i="84" s="1"/>
  <c r="AU63" i="84"/>
  <c r="AU29" i="84" s="1"/>
  <c r="AU10" i="84" s="1"/>
  <c r="BO73" i="84"/>
  <c r="BO63" i="84" s="1"/>
  <c r="BO29" i="84" s="1"/>
  <c r="AZ84" i="84"/>
  <c r="BJ93" i="84"/>
  <c r="CO95" i="84"/>
  <c r="CR115" i="84"/>
  <c r="J115" i="84" s="1"/>
  <c r="CR124" i="84"/>
  <c r="AO128" i="84"/>
  <c r="AH139" i="84"/>
  <c r="BJ140" i="84"/>
  <c r="I140" i="84"/>
  <c r="Q143" i="84"/>
  <c r="CN151" i="84"/>
  <c r="CR151" i="84" s="1"/>
  <c r="CJ151" i="84"/>
  <c r="CK151" i="84" s="1"/>
  <c r="CS162" i="84"/>
  <c r="AN166" i="84"/>
  <c r="AI168" i="84"/>
  <c r="BK168" i="84"/>
  <c r="I174" i="84"/>
  <c r="CS174" i="84"/>
  <c r="BJ174" i="84"/>
  <c r="AJ174" i="84" s="1"/>
  <c r="AK194" i="84"/>
  <c r="BE205" i="84"/>
  <c r="AM244" i="84"/>
  <c r="AF244" i="84"/>
  <c r="BB122" i="84"/>
  <c r="BE122" i="84" s="1"/>
  <c r="BB131" i="84"/>
  <c r="AK143" i="84"/>
  <c r="AZ60" i="84"/>
  <c r="BT73" i="84"/>
  <c r="BT63" i="84" s="1"/>
  <c r="AJ77" i="84"/>
  <c r="B95" i="84"/>
  <c r="AO106" i="84"/>
  <c r="AO108" i="84"/>
  <c r="AJ111" i="84"/>
  <c r="BN111" i="84"/>
  <c r="BB111" i="84" s="1"/>
  <c r="BE111" i="84" s="1"/>
  <c r="AW118" i="84"/>
  <c r="AZ119" i="84"/>
  <c r="S118" i="84"/>
  <c r="AL130" i="84"/>
  <c r="CR134" i="84"/>
  <c r="AZ140" i="84"/>
  <c r="BE140" i="84" s="1"/>
  <c r="CS142" i="84"/>
  <c r="BJ142" i="84"/>
  <c r="I142" i="84"/>
  <c r="AZ147" i="84"/>
  <c r="BE147" i="84" s="1"/>
  <c r="R69" i="84"/>
  <c r="W73" i="84"/>
  <c r="W63" i="84" s="1"/>
  <c r="W29" i="84" s="1"/>
  <c r="W10" i="84" s="1"/>
  <c r="BW76" i="84"/>
  <c r="BW74" i="84" s="1"/>
  <c r="BU74" i="84"/>
  <c r="R85" i="84"/>
  <c r="BN87" i="84"/>
  <c r="BB87" i="84" s="1"/>
  <c r="BE87" i="84" s="1"/>
  <c r="BJ92" i="84"/>
  <c r="AJ92" i="84" s="1"/>
  <c r="CS102" i="84"/>
  <c r="I102" i="84"/>
  <c r="BE103" i="84"/>
  <c r="AP105" i="84"/>
  <c r="BN113" i="84"/>
  <c r="BB113" i="84" s="1"/>
  <c r="AF114" i="84"/>
  <c r="AZ116" i="84"/>
  <c r="AW130" i="84"/>
  <c r="BE133" i="84"/>
  <c r="B105" i="84"/>
  <c r="CN110" i="84"/>
  <c r="CR110" i="84" s="1"/>
  <c r="J110" i="84" s="1"/>
  <c r="CJ110" i="84"/>
  <c r="CK110" i="84" s="1"/>
  <c r="CR112" i="84"/>
  <c r="J112" i="84" s="1"/>
  <c r="BE128" i="84"/>
  <c r="AP130" i="84"/>
  <c r="S130" i="84"/>
  <c r="BE164" i="84"/>
  <c r="CR176" i="84"/>
  <c r="AI94" i="84"/>
  <c r="BK94" i="84"/>
  <c r="AZ106" i="84"/>
  <c r="AW105" i="84"/>
  <c r="CS110" i="84"/>
  <c r="BJ110" i="84"/>
  <c r="I110" i="84"/>
  <c r="CJ112" i="84"/>
  <c r="CK112" i="84" s="1"/>
  <c r="BE113" i="84"/>
  <c r="CS113" i="84"/>
  <c r="BN119" i="84"/>
  <c r="AJ119" i="84"/>
  <c r="P118" i="84"/>
  <c r="CQ118" i="84"/>
  <c r="BB123" i="84"/>
  <c r="BE123" i="84" s="1"/>
  <c r="AN126" i="84"/>
  <c r="AI132" i="84"/>
  <c r="BK132" i="84"/>
  <c r="BE134" i="84"/>
  <c r="CQ130" i="84"/>
  <c r="CS148" i="84"/>
  <c r="AH176" i="84"/>
  <c r="AG176" i="84"/>
  <c r="CN188" i="84"/>
  <c r="CR188" i="84" s="1"/>
  <c r="CJ188" i="84"/>
  <c r="J190" i="84"/>
  <c r="K190" i="84" s="1"/>
  <c r="L190" i="84" s="1"/>
  <c r="AM190" i="84" s="1"/>
  <c r="CS190" i="84"/>
  <c r="BK197" i="84"/>
  <c r="AG197" i="84" s="1"/>
  <c r="AJ203" i="84"/>
  <c r="CS204" i="84"/>
  <c r="J204" i="84"/>
  <c r="CN206" i="84"/>
  <c r="CJ206" i="84"/>
  <c r="CK206" i="84" s="1"/>
  <c r="CG208" i="84"/>
  <c r="CO209" i="84"/>
  <c r="CO208" i="84" s="1"/>
  <c r="CJ209" i="84"/>
  <c r="AN211" i="84"/>
  <c r="K211" i="84"/>
  <c r="L211" i="84" s="1"/>
  <c r="AF211" i="84" s="1"/>
  <c r="AH211" i="84"/>
  <c r="AG211" i="84"/>
  <c r="BK212" i="84"/>
  <c r="AG212" i="84" s="1"/>
  <c r="AJ212" i="84"/>
  <c r="AI212" i="84"/>
  <c r="BE213" i="84"/>
  <c r="AZ228" i="84"/>
  <c r="BE228" i="84" s="1"/>
  <c r="AZ232" i="84"/>
  <c r="BE232" i="84" s="1"/>
  <c r="AJ236" i="84"/>
  <c r="BN236" i="84"/>
  <c r="BB236" i="84" s="1"/>
  <c r="BE236" i="84" s="1"/>
  <c r="BE247" i="84"/>
  <c r="BJ90" i="84"/>
  <c r="I90" i="84"/>
  <c r="BK91" i="84"/>
  <c r="AN91" i="84" s="1"/>
  <c r="AI91" i="84"/>
  <c r="I115" i="84"/>
  <c r="CS115" i="84"/>
  <c r="BK120" i="84"/>
  <c r="AJ128" i="84"/>
  <c r="CN139" i="84"/>
  <c r="CR139" i="84" s="1"/>
  <c r="CJ139" i="84"/>
  <c r="CK139" i="84" s="1"/>
  <c r="R143" i="84"/>
  <c r="AG144" i="84"/>
  <c r="B143" i="84"/>
  <c r="BW146" i="84"/>
  <c r="BW143" i="84" s="1"/>
  <c r="BU143" i="84"/>
  <c r="AZ158" i="84"/>
  <c r="BE158" i="84" s="1"/>
  <c r="CR167" i="84"/>
  <c r="CF169" i="84"/>
  <c r="BN171" i="84"/>
  <c r="AI175" i="84"/>
  <c r="BK175" i="84"/>
  <c r="N180" i="84"/>
  <c r="CR181" i="84"/>
  <c r="AJ187" i="84"/>
  <c r="BN187" i="84"/>
  <c r="BB187" i="84" s="1"/>
  <c r="BE187" i="84" s="1"/>
  <c r="AI189" i="84"/>
  <c r="BK189" i="84"/>
  <c r="AI197" i="84"/>
  <c r="BB200" i="84"/>
  <c r="BE200" i="84" s="1"/>
  <c r="CR202" i="84"/>
  <c r="J202" i="84" s="1"/>
  <c r="CP208" i="84"/>
  <c r="BU208" i="84"/>
  <c r="BW210" i="84"/>
  <c r="BW208" i="84" s="1"/>
  <c r="AD208" i="84"/>
  <c r="BJ235" i="84"/>
  <c r="CS235" i="84"/>
  <c r="I235" i="84"/>
  <c r="AJ261" i="84"/>
  <c r="BN261" i="84"/>
  <c r="BB261" i="84" s="1"/>
  <c r="I154" i="84"/>
  <c r="CS154" i="84"/>
  <c r="BJ154" i="84"/>
  <c r="B156" i="84"/>
  <c r="AL156" i="84"/>
  <c r="I165" i="84"/>
  <c r="BJ165" i="84"/>
  <c r="AJ165" i="84" s="1"/>
  <c r="AH167" i="84"/>
  <c r="AG167" i="84"/>
  <c r="CK170" i="84"/>
  <c r="K179" i="84"/>
  <c r="L179" i="84" s="1"/>
  <c r="AM179" i="84" s="1"/>
  <c r="CP180" i="84"/>
  <c r="AJ183" i="84"/>
  <c r="AJ197" i="84"/>
  <c r="AZ209" i="84"/>
  <c r="AY208" i="84"/>
  <c r="N281" i="84"/>
  <c r="AL283" i="84"/>
  <c r="BK138" i="84"/>
  <c r="AN138" i="84" s="1"/>
  <c r="AI138" i="84"/>
  <c r="AD143" i="84"/>
  <c r="I172" i="84"/>
  <c r="I169" i="84" s="1"/>
  <c r="BN174" i="84"/>
  <c r="BB174" i="84" s="1"/>
  <c r="BE174" i="84" s="1"/>
  <c r="AJ176" i="84"/>
  <c r="BN176" i="84"/>
  <c r="BB176" i="84" s="1"/>
  <c r="BK179" i="84"/>
  <c r="AN179" i="84" s="1"/>
  <c r="AJ179" i="84"/>
  <c r="AI179" i="84"/>
  <c r="AI187" i="84"/>
  <c r="AF190" i="84"/>
  <c r="BN228" i="84"/>
  <c r="BB228" i="84" s="1"/>
  <c r="AI309" i="84"/>
  <c r="AM309" i="84"/>
  <c r="BK309" i="84"/>
  <c r="AN309" i="84" s="1"/>
  <c r="BN84" i="84"/>
  <c r="BB84" i="84" s="1"/>
  <c r="BN93" i="84"/>
  <c r="BB93" i="84" s="1"/>
  <c r="BE93" i="84" s="1"/>
  <c r="AO99" i="84"/>
  <c r="AD105" i="84"/>
  <c r="AY105" i="84"/>
  <c r="BB107" i="84"/>
  <c r="AJ115" i="84"/>
  <c r="CF118" i="84"/>
  <c r="CJ119" i="84"/>
  <c r="AG126" i="84"/>
  <c r="AN127" i="84"/>
  <c r="N130" i="84"/>
  <c r="CF130" i="84"/>
  <c r="K136" i="84"/>
  <c r="L136" i="84" s="1"/>
  <c r="AM136" i="84" s="1"/>
  <c r="AG136" i="84"/>
  <c r="AE143" i="84"/>
  <c r="AI144" i="84"/>
  <c r="CM143" i="84"/>
  <c r="CS150" i="84"/>
  <c r="K153" i="84"/>
  <c r="L153" i="84" s="1"/>
  <c r="BK155" i="84"/>
  <c r="AG157" i="84"/>
  <c r="CN161" i="84"/>
  <c r="CR161" i="84" s="1"/>
  <c r="CJ161" i="84"/>
  <c r="CK161" i="84" s="1"/>
  <c r="AI166" i="84"/>
  <c r="BK166" i="84"/>
  <c r="N169" i="84"/>
  <c r="AL170" i="84"/>
  <c r="AL169" i="84" s="1"/>
  <c r="CR170" i="84"/>
  <c r="R180" i="84"/>
  <c r="BK187" i="84"/>
  <c r="AH187" i="84" s="1"/>
  <c r="AO190" i="84"/>
  <c r="CJ200" i="84"/>
  <c r="CK200" i="84" s="1"/>
  <c r="BE222" i="84"/>
  <c r="AI233" i="84"/>
  <c r="BK233" i="84"/>
  <c r="AN233" i="84" s="1"/>
  <c r="AO114" i="84"/>
  <c r="N118" i="84"/>
  <c r="CN129" i="84"/>
  <c r="CR129" i="84" s="1"/>
  <c r="CJ129" i="84"/>
  <c r="CK129" i="84" s="1"/>
  <c r="P130" i="84"/>
  <c r="BN132" i="84"/>
  <c r="BB132" i="84" s="1"/>
  <c r="AZ137" i="84"/>
  <c r="BE137" i="84" s="1"/>
  <c r="K148" i="84"/>
  <c r="L148" i="84" s="1"/>
  <c r="AM148" i="84" s="1"/>
  <c r="CN149" i="84"/>
  <c r="CJ149" i="84"/>
  <c r="CK149" i="84" s="1"/>
  <c r="BN154" i="84"/>
  <c r="BB154" i="84" s="1"/>
  <c r="BK157" i="84"/>
  <c r="AH157" i="84" s="1"/>
  <c r="AN157" i="84"/>
  <c r="AJ157" i="84"/>
  <c r="AI157" i="84"/>
  <c r="BJ161" i="84"/>
  <c r="CM156" i="84"/>
  <c r="P169" i="84"/>
  <c r="AP180" i="84"/>
  <c r="CR186" i="84"/>
  <c r="AG188" i="84"/>
  <c r="AN188" i="84"/>
  <c r="AH188" i="84"/>
  <c r="AH195" i="84"/>
  <c r="CR195" i="84"/>
  <c r="J197" i="84"/>
  <c r="K197" i="84" s="1"/>
  <c r="L197" i="84" s="1"/>
  <c r="AF197" i="84" s="1"/>
  <c r="BJ200" i="84"/>
  <c r="CS200" i="84"/>
  <c r="I200" i="84"/>
  <c r="K202" i="84"/>
  <c r="L202" i="84" s="1"/>
  <c r="CR212" i="84"/>
  <c r="AI215" i="84"/>
  <c r="BK215" i="84"/>
  <c r="CS218" i="84"/>
  <c r="BJ218" i="84"/>
  <c r="AJ218" i="84" s="1"/>
  <c r="I218" i="84"/>
  <c r="BK230" i="84"/>
  <c r="I243" i="84"/>
  <c r="CS243" i="84"/>
  <c r="BJ243" i="84"/>
  <c r="AJ243" i="84" s="1"/>
  <c r="AG254" i="84"/>
  <c r="AN254" i="84"/>
  <c r="AH254" i="84"/>
  <c r="CK106" i="84"/>
  <c r="P105" i="84"/>
  <c r="CJ111" i="84"/>
  <c r="CK111" i="84" s="1"/>
  <c r="CJ113" i="84"/>
  <c r="CK113" i="84" s="1"/>
  <c r="Q130" i="84"/>
  <c r="CK131" i="84"/>
  <c r="AJ137" i="84"/>
  <c r="BM143" i="84"/>
  <c r="N156" i="84"/>
  <c r="AW156" i="84"/>
  <c r="R156" i="84"/>
  <c r="CO156" i="84"/>
  <c r="I163" i="84"/>
  <c r="CS163" i="84"/>
  <c r="BJ163" i="84"/>
  <c r="AJ163" i="84" s="1"/>
  <c r="AF165" i="84"/>
  <c r="BN165" i="84"/>
  <c r="BB165" i="84" s="1"/>
  <c r="BE165" i="84" s="1"/>
  <c r="AJ167" i="84"/>
  <c r="BN167" i="84"/>
  <c r="BB167" i="84" s="1"/>
  <c r="BE167" i="84" s="1"/>
  <c r="AI176" i="84"/>
  <c r="AZ177" i="84"/>
  <c r="I182" i="84"/>
  <c r="CS182" i="84"/>
  <c r="BJ182" i="84"/>
  <c r="AJ182" i="84" s="1"/>
  <c r="AH186" i="84"/>
  <c r="AG186" i="84"/>
  <c r="BN193" i="84"/>
  <c r="BB193" i="84" s="1"/>
  <c r="CO194" i="84"/>
  <c r="BK201" i="84"/>
  <c r="AI201" i="84"/>
  <c r="BN206" i="84"/>
  <c r="BB206" i="84" s="1"/>
  <c r="BE206" i="84" s="1"/>
  <c r="BE212" i="84"/>
  <c r="BJ213" i="84"/>
  <c r="CS213" i="84"/>
  <c r="I213" i="84"/>
  <c r="BB213" i="84"/>
  <c r="CS219" i="84"/>
  <c r="BJ219" i="84"/>
  <c r="I219" i="84"/>
  <c r="BK221" i="84"/>
  <c r="AN221" i="84"/>
  <c r="CJ245" i="84"/>
  <c r="CK245" i="84" s="1"/>
  <c r="CN245" i="84"/>
  <c r="CR245" i="84" s="1"/>
  <c r="AO112" i="84"/>
  <c r="BK115" i="84"/>
  <c r="AJ126" i="84"/>
  <c r="I131" i="84"/>
  <c r="BJ131" i="84"/>
  <c r="CR132" i="84"/>
  <c r="AG141" i="84"/>
  <c r="AN144" i="84"/>
  <c r="CS153" i="84"/>
  <c r="AX156" i="84"/>
  <c r="AZ159" i="84"/>
  <c r="BE159" i="84" s="1"/>
  <c r="CM169" i="84"/>
  <c r="BE170" i="84"/>
  <c r="CQ169" i="84"/>
  <c r="K175" i="84"/>
  <c r="L175" i="84" s="1"/>
  <c r="AM175" i="84" s="1"/>
  <c r="AW180" i="84"/>
  <c r="AE180" i="84"/>
  <c r="AI183" i="84"/>
  <c r="BK183" i="84"/>
  <c r="AH183" i="84" s="1"/>
  <c r="N194" i="84"/>
  <c r="CP194" i="84"/>
  <c r="BN196" i="84"/>
  <c r="BB196" i="84" s="1"/>
  <c r="BE196" i="84" s="1"/>
  <c r="AP194" i="84"/>
  <c r="AJ206" i="84"/>
  <c r="R208" i="84"/>
  <c r="AI211" i="84"/>
  <c r="CR119" i="84"/>
  <c r="BN121" i="84"/>
  <c r="BB121" i="84" s="1"/>
  <c r="BE121" i="84" s="1"/>
  <c r="CR121" i="84"/>
  <c r="J121" i="84" s="1"/>
  <c r="K121" i="84" s="1"/>
  <c r="L121" i="84" s="1"/>
  <c r="AF121" i="84" s="1"/>
  <c r="AJ127" i="84"/>
  <c r="AF127" i="84"/>
  <c r="CN127" i="84"/>
  <c r="CR127" i="84" s="1"/>
  <c r="CJ127" i="84"/>
  <c r="CK127" i="84" s="1"/>
  <c r="AJ136" i="84"/>
  <c r="AH141" i="84"/>
  <c r="BK148" i="84"/>
  <c r="AH148" i="84" s="1"/>
  <c r="AN148" i="84"/>
  <c r="AJ148" i="84"/>
  <c r="AI148" i="84"/>
  <c r="AY156" i="84"/>
  <c r="K168" i="84"/>
  <c r="L168" i="84" s="1"/>
  <c r="AM168" i="84" s="1"/>
  <c r="I173" i="84"/>
  <c r="BJ173" i="84"/>
  <c r="AJ173" i="84" s="1"/>
  <c r="BK192" i="84"/>
  <c r="AG192" i="84" s="1"/>
  <c r="AN192" i="84"/>
  <c r="AJ192" i="84"/>
  <c r="S208" i="84"/>
  <c r="AX208" i="84"/>
  <c r="AZ99" i="84"/>
  <c r="BE99" i="84" s="1"/>
  <c r="I106" i="84"/>
  <c r="AK105" i="84"/>
  <c r="BN110" i="84"/>
  <c r="BB110" i="84" s="1"/>
  <c r="BE110" i="84" s="1"/>
  <c r="AH111" i="84"/>
  <c r="AZ114" i="84"/>
  <c r="BE114" i="84" s="1"/>
  <c r="I116" i="84"/>
  <c r="CN117" i="84"/>
  <c r="CR117" i="84" s="1"/>
  <c r="J117" i="84" s="1"/>
  <c r="AI119" i="84"/>
  <c r="CP118" i="84"/>
  <c r="CJ121" i="84"/>
  <c r="CK121" i="84" s="1"/>
  <c r="AJ125" i="84"/>
  <c r="BN125" i="84"/>
  <c r="BB125" i="84" s="1"/>
  <c r="BE125" i="84" s="1"/>
  <c r="AH127" i="84"/>
  <c r="AJ129" i="84"/>
  <c r="AD130" i="84"/>
  <c r="AO134" i="84"/>
  <c r="CS138" i="84"/>
  <c r="AI141" i="84"/>
  <c r="N143" i="84"/>
  <c r="BE145" i="84"/>
  <c r="CJ152" i="84"/>
  <c r="CK152" i="84" s="1"/>
  <c r="BE157" i="84"/>
  <c r="AI167" i="84"/>
  <c r="AZ168" i="84"/>
  <c r="AD169" i="84"/>
  <c r="BM169" i="84"/>
  <c r="AO174" i="84"/>
  <c r="AJ177" i="84"/>
  <c r="BN177" i="84"/>
  <c r="BB177" i="84" s="1"/>
  <c r="AO179" i="84"/>
  <c r="CS179" i="84"/>
  <c r="AK180" i="84"/>
  <c r="BW180" i="84"/>
  <c r="BN183" i="84"/>
  <c r="BB183" i="84" s="1"/>
  <c r="BE183" i="84" s="1"/>
  <c r="AG189" i="84"/>
  <c r="Q194" i="84"/>
  <c r="BW196" i="84"/>
  <c r="BW194" i="84" s="1"/>
  <c r="BU194" i="84"/>
  <c r="CR214" i="84"/>
  <c r="J214" i="84" s="1"/>
  <c r="K228" i="84"/>
  <c r="L228" i="84" s="1"/>
  <c r="BK249" i="84"/>
  <c r="AJ249" i="84"/>
  <c r="J251" i="84"/>
  <c r="K251" i="84" s="1"/>
  <c r="L251" i="84" s="1"/>
  <c r="CS251" i="84"/>
  <c r="BN263" i="84"/>
  <c r="BB263" i="84" s="1"/>
  <c r="BJ107" i="84"/>
  <c r="I107" i="84"/>
  <c r="BJ116" i="84"/>
  <c r="CR120" i="84"/>
  <c r="I125" i="84"/>
  <c r="CS125" i="84"/>
  <c r="AE130" i="84"/>
  <c r="BD130" i="84"/>
  <c r="BU130" i="84"/>
  <c r="BW134" i="84"/>
  <c r="BW130" i="84" s="1"/>
  <c r="AJ135" i="84"/>
  <c r="AZ135" i="84"/>
  <c r="BE135" i="84" s="1"/>
  <c r="BK137" i="84"/>
  <c r="AJ138" i="84"/>
  <c r="AH144" i="84"/>
  <c r="AF145" i="84"/>
  <c r="AN146" i="84"/>
  <c r="AI146" i="84"/>
  <c r="AI151" i="84"/>
  <c r="CS152" i="84"/>
  <c r="BJ152" i="84"/>
  <c r="BE153" i="84"/>
  <c r="S156" i="84"/>
  <c r="BA156" i="84"/>
  <c r="BW158" i="84"/>
  <c r="BW156" i="84" s="1"/>
  <c r="BU156" i="84"/>
  <c r="BD169" i="84"/>
  <c r="BJ172" i="84"/>
  <c r="AF175" i="84"/>
  <c r="BA180" i="84"/>
  <c r="CQ180" i="84"/>
  <c r="AN183" i="84"/>
  <c r="AO188" i="84"/>
  <c r="R194" i="84"/>
  <c r="CS196" i="84"/>
  <c r="J196" i="84"/>
  <c r="K196" i="84" s="1"/>
  <c r="L196" i="84" s="1"/>
  <c r="BD194" i="84"/>
  <c r="K223" i="84"/>
  <c r="L223" i="84" s="1"/>
  <c r="AF223" i="84" s="1"/>
  <c r="BK238" i="84"/>
  <c r="AZ90" i="84"/>
  <c r="BE90" i="84" s="1"/>
  <c r="BJ99" i="84"/>
  <c r="I99" i="84"/>
  <c r="CQ105" i="84"/>
  <c r="CS121" i="84"/>
  <c r="BJ121" i="84"/>
  <c r="BN124" i="84"/>
  <c r="BB124" i="84" s="1"/>
  <c r="AJ132" i="84"/>
  <c r="AO137" i="84"/>
  <c r="CJ142" i="84"/>
  <c r="CK142" i="84" s="1"/>
  <c r="CF143" i="84"/>
  <c r="BK146" i="84"/>
  <c r="AH146" i="84" s="1"/>
  <c r="I155" i="84"/>
  <c r="CS155" i="84"/>
  <c r="AD156" i="84"/>
  <c r="CN158" i="84"/>
  <c r="CJ158" i="84"/>
  <c r="AI160" i="84"/>
  <c r="CS160" i="84"/>
  <c r="J160" i="84"/>
  <c r="K160" i="84" s="1"/>
  <c r="L160" i="84" s="1"/>
  <c r="I164" i="84"/>
  <c r="CS164" i="84"/>
  <c r="BJ164" i="84"/>
  <c r="CR166" i="84"/>
  <c r="K171" i="84"/>
  <c r="L171" i="84" s="1"/>
  <c r="AP169" i="84"/>
  <c r="CO169" i="84"/>
  <c r="AN176" i="84"/>
  <c r="AN177" i="84"/>
  <c r="AI177" i="84"/>
  <c r="AZ178" i="84"/>
  <c r="BE178" i="84" s="1"/>
  <c r="CR183" i="84"/>
  <c r="AZ190" i="84"/>
  <c r="BE190" i="84" s="1"/>
  <c r="AZ192" i="84"/>
  <c r="BK193" i="84"/>
  <c r="CR205" i="84"/>
  <c r="Q208" i="84"/>
  <c r="CR224" i="84"/>
  <c r="BE257" i="84"/>
  <c r="J397" i="84"/>
  <c r="K397" i="84" s="1"/>
  <c r="L397" i="84" s="1"/>
  <c r="AF397" i="84" s="1"/>
  <c r="CS397" i="84"/>
  <c r="B485" i="84"/>
  <c r="B486" i="84"/>
  <c r="AX180" i="84"/>
  <c r="BN201" i="84"/>
  <c r="BB201" i="84" s="1"/>
  <c r="BN207" i="84"/>
  <c r="BB207" i="84" s="1"/>
  <c r="BE207" i="84" s="1"/>
  <c r="BA208" i="84"/>
  <c r="AJ215" i="84"/>
  <c r="CR227" i="84"/>
  <c r="J227" i="84" s="1"/>
  <c r="K227" i="84" s="1"/>
  <c r="L227" i="84" s="1"/>
  <c r="AG239" i="84"/>
  <c r="AI240" i="84"/>
  <c r="AG245" i="84"/>
  <c r="AH245" i="84"/>
  <c r="BN247" i="84"/>
  <c r="BB247" i="84" s="1"/>
  <c r="AJ247" i="84"/>
  <c r="K248" i="84"/>
  <c r="L248" i="84" s="1"/>
  <c r="AM248" i="84" s="1"/>
  <c r="AH248" i="84"/>
  <c r="AG250" i="84"/>
  <c r="AH250" i="84"/>
  <c r="CS258" i="84"/>
  <c r="I258" i="84"/>
  <c r="BJ258" i="84"/>
  <c r="BK264" i="84"/>
  <c r="CR296" i="84"/>
  <c r="J296" i="84" s="1"/>
  <c r="K296" i="84" s="1"/>
  <c r="L296" i="84" s="1"/>
  <c r="AM296" i="84" s="1"/>
  <c r="AH158" i="84"/>
  <c r="CJ160" i="84"/>
  <c r="CK160" i="84" s="1"/>
  <c r="AJ186" i="84"/>
  <c r="CS202" i="84"/>
  <c r="AJ210" i="84"/>
  <c r="AZ210" i="84"/>
  <c r="BE210" i="84" s="1"/>
  <c r="AJ223" i="84"/>
  <c r="AG230" i="84"/>
  <c r="CN231" i="84"/>
  <c r="CR231" i="84" s="1"/>
  <c r="CJ231" i="84"/>
  <c r="CK231" i="84" s="1"/>
  <c r="AL270" i="84"/>
  <c r="N268" i="84"/>
  <c r="K216" i="84"/>
  <c r="L216" i="84" s="1"/>
  <c r="CR217" i="84"/>
  <c r="BK220" i="84"/>
  <c r="AH220" i="84" s="1"/>
  <c r="AJ222" i="84"/>
  <c r="BN222" i="84"/>
  <c r="BB222" i="84" s="1"/>
  <c r="BB229" i="84"/>
  <c r="CJ239" i="84"/>
  <c r="CK239" i="84" s="1"/>
  <c r="BN243" i="84"/>
  <c r="BB243" i="84" s="1"/>
  <c r="BE243" i="84" s="1"/>
  <c r="BE245" i="84"/>
  <c r="J250" i="84"/>
  <c r="K250" i="84" s="1"/>
  <c r="L250" i="84" s="1"/>
  <c r="CS257" i="84"/>
  <c r="AJ270" i="84"/>
  <c r="BN270" i="84"/>
  <c r="BB270" i="84" s="1"/>
  <c r="BE270" i="84" s="1"/>
  <c r="AG272" i="84"/>
  <c r="AI272" i="84"/>
  <c r="AH272" i="84"/>
  <c r="AN272" i="84"/>
  <c r="I273" i="84"/>
  <c r="CS273" i="84"/>
  <c r="BJ273" i="84"/>
  <c r="BK292" i="84"/>
  <c r="I129" i="84"/>
  <c r="AN129" i="84" s="1"/>
  <c r="I137" i="84"/>
  <c r="I147" i="84"/>
  <c r="AI147" i="84" s="1"/>
  <c r="BJ171" i="84"/>
  <c r="I178" i="84"/>
  <c r="AN178" i="84" s="1"/>
  <c r="BN186" i="84"/>
  <c r="BB186" i="84" s="1"/>
  <c r="AJ188" i="84"/>
  <c r="AJ190" i="84"/>
  <c r="CR192" i="84"/>
  <c r="AJ195" i="84"/>
  <c r="I198" i="84"/>
  <c r="N208" i="84"/>
  <c r="I209" i="84"/>
  <c r="AJ211" i="84"/>
  <c r="AO212" i="84"/>
  <c r="AN220" i="84"/>
  <c r="I221" i="84"/>
  <c r="AI221" i="84" s="1"/>
  <c r="BK224" i="84"/>
  <c r="AG224" i="84" s="1"/>
  <c r="CS226" i="84"/>
  <c r="BJ226" i="84"/>
  <c r="AJ226" i="84" s="1"/>
  <c r="I226" i="84"/>
  <c r="AZ237" i="84"/>
  <c r="AN239" i="84"/>
  <c r="AM239" i="84"/>
  <c r="AI239" i="84"/>
  <c r="AZ258" i="84"/>
  <c r="BK261" i="84"/>
  <c r="AJ264" i="84"/>
  <c r="BN266" i="84"/>
  <c r="BB266" i="84" s="1"/>
  <c r="J272" i="84"/>
  <c r="K272" i="84" s="1"/>
  <c r="L272" i="84" s="1"/>
  <c r="AM272" i="84" s="1"/>
  <c r="AY275" i="84"/>
  <c r="BJ153" i="84"/>
  <c r="BJ162" i="84"/>
  <c r="BN164" i="84"/>
  <c r="BB164" i="84" s="1"/>
  <c r="AH168" i="84"/>
  <c r="BJ170" i="84"/>
  <c r="BN173" i="84"/>
  <c r="BB173" i="84" s="1"/>
  <c r="AH177" i="84"/>
  <c r="CF180" i="84"/>
  <c r="BJ185" i="84"/>
  <c r="BN195" i="84"/>
  <c r="BJ198" i="84"/>
  <c r="BE227" i="84"/>
  <c r="BK228" i="84"/>
  <c r="AH228" i="84" s="1"/>
  <c r="CS239" i="84"/>
  <c r="BN245" i="84"/>
  <c r="BB245" i="84" s="1"/>
  <c r="AF248" i="84"/>
  <c r="AJ248" i="84"/>
  <c r="BN248" i="84"/>
  <c r="BB248" i="84" s="1"/>
  <c r="AJ257" i="84"/>
  <c r="AI267" i="84"/>
  <c r="BK267" i="84"/>
  <c r="AN267" i="84" s="1"/>
  <c r="BK271" i="84"/>
  <c r="AN271" i="84" s="1"/>
  <c r="AI271" i="84"/>
  <c r="BW285" i="84"/>
  <c r="BW281" i="84" s="1"/>
  <c r="BU281" i="84"/>
  <c r="AN141" i="84"/>
  <c r="CJ147" i="84"/>
  <c r="CK147" i="84" s="1"/>
  <c r="AN151" i="84"/>
  <c r="BN155" i="84"/>
  <c r="BB155" i="84" s="1"/>
  <c r="BE155" i="84" s="1"/>
  <c r="AN160" i="84"/>
  <c r="AG166" i="84"/>
  <c r="BN172" i="84"/>
  <c r="BB172" i="84" s="1"/>
  <c r="BE172" i="84" s="1"/>
  <c r="AG175" i="84"/>
  <c r="CJ178" i="84"/>
  <c r="CK178" i="84" s="1"/>
  <c r="BN181" i="84"/>
  <c r="AZ189" i="84"/>
  <c r="BE189" i="84" s="1"/>
  <c r="AG196" i="84"/>
  <c r="AN199" i="84"/>
  <c r="AJ199" i="84"/>
  <c r="BJ202" i="84"/>
  <c r="AN204" i="84"/>
  <c r="P208" i="84"/>
  <c r="BJ209" i="84"/>
  <c r="AO213" i="84"/>
  <c r="CN215" i="84"/>
  <c r="CR215" i="84" s="1"/>
  <c r="CJ215" i="84"/>
  <c r="CK215" i="84" s="1"/>
  <c r="AH225" i="84"/>
  <c r="AZ225" i="84"/>
  <c r="BN230" i="84"/>
  <c r="BB230" i="84" s="1"/>
  <c r="CR230" i="84"/>
  <c r="AJ231" i="84"/>
  <c r="CN238" i="84"/>
  <c r="CR238" i="84" s="1"/>
  <c r="CJ238" i="84"/>
  <c r="CK238" i="84" s="1"/>
  <c r="CS240" i="84"/>
  <c r="I240" i="84"/>
  <c r="J242" i="84"/>
  <c r="AF164" i="84"/>
  <c r="AH166" i="84"/>
  <c r="CS171" i="84"/>
  <c r="AF173" i="84"/>
  <c r="AI190" i="84"/>
  <c r="CR193" i="84"/>
  <c r="J193" i="84" s="1"/>
  <c r="S194" i="84"/>
  <c r="CS203" i="84"/>
  <c r="I207" i="84"/>
  <c r="AI207" i="84" s="1"/>
  <c r="CS207" i="84"/>
  <c r="BM208" i="84"/>
  <c r="AO209" i="84"/>
  <c r="BN221" i="84"/>
  <c r="BB221" i="84" s="1"/>
  <c r="AJ221" i="84"/>
  <c r="CS255" i="84"/>
  <c r="J255" i="84"/>
  <c r="K255" i="84" s="1"/>
  <c r="L255" i="84" s="1"/>
  <c r="AM255" i="84" s="1"/>
  <c r="CS266" i="84"/>
  <c r="I266" i="84"/>
  <c r="BJ266" i="84"/>
  <c r="AJ266" i="84" s="1"/>
  <c r="CJ135" i="84"/>
  <c r="CK135" i="84" s="1"/>
  <c r="AN139" i="84"/>
  <c r="CJ145" i="84"/>
  <c r="CK145" i="84" s="1"/>
  <c r="AN149" i="84"/>
  <c r="BJ150" i="84"/>
  <c r="AN158" i="84"/>
  <c r="BJ159" i="84"/>
  <c r="CJ167" i="84"/>
  <c r="CK167" i="84" s="1"/>
  <c r="CJ176" i="84"/>
  <c r="CK176" i="84" s="1"/>
  <c r="BU180" i="84"/>
  <c r="CJ183" i="84"/>
  <c r="CK183" i="84" s="1"/>
  <c r="BN185" i="84"/>
  <c r="BB185" i="84" s="1"/>
  <c r="BE185" i="84" s="1"/>
  <c r="CJ189" i="84"/>
  <c r="CK189" i="84" s="1"/>
  <c r="BK190" i="84"/>
  <c r="AN190" i="84" s="1"/>
  <c r="CJ193" i="84"/>
  <c r="CK193" i="84" s="1"/>
  <c r="AD194" i="84"/>
  <c r="AM196" i="84"/>
  <c r="CJ197" i="84"/>
  <c r="CK197" i="84" s="1"/>
  <c r="I203" i="84"/>
  <c r="AN203" i="84" s="1"/>
  <c r="BN204" i="84"/>
  <c r="BB204" i="84" s="1"/>
  <c r="BE204" i="84" s="1"/>
  <c r="CM208" i="84"/>
  <c r="BE211" i="84"/>
  <c r="BN223" i="84"/>
  <c r="BB223" i="84" s="1"/>
  <c r="BE223" i="84" s="1"/>
  <c r="AJ225" i="84"/>
  <c r="AJ233" i="84"/>
  <c r="BN233" i="84"/>
  <c r="BB233" i="84" s="1"/>
  <c r="K236" i="84"/>
  <c r="L236" i="84" s="1"/>
  <c r="AF236" i="84" s="1"/>
  <c r="AG236" i="84"/>
  <c r="BN241" i="84"/>
  <c r="BB241" i="84" s="1"/>
  <c r="BE241" i="84" s="1"/>
  <c r="I249" i="84"/>
  <c r="BN253" i="84"/>
  <c r="BB253" i="84" s="1"/>
  <c r="AJ253" i="84"/>
  <c r="BB258" i="84"/>
  <c r="AL268" i="84"/>
  <c r="BJ284" i="84"/>
  <c r="AJ284" i="84" s="1"/>
  <c r="I284" i="84"/>
  <c r="BN142" i="84"/>
  <c r="BB142" i="84" s="1"/>
  <c r="BE142" i="84" s="1"/>
  <c r="BN152" i="84"/>
  <c r="BB152" i="84" s="1"/>
  <c r="BE152" i="84" s="1"/>
  <c r="BN161" i="84"/>
  <c r="BB161" i="84" s="1"/>
  <c r="BE161" i="84" s="1"/>
  <c r="BJ184" i="84"/>
  <c r="AO192" i="84"/>
  <c r="P194" i="84"/>
  <c r="AE194" i="84"/>
  <c r="AW194" i="84"/>
  <c r="AJ207" i="84"/>
  <c r="AL208" i="84"/>
  <c r="AI217" i="84"/>
  <c r="BK217" i="84"/>
  <c r="AN217" i="84" s="1"/>
  <c r="AJ220" i="84"/>
  <c r="CS222" i="84"/>
  <c r="AN228" i="84"/>
  <c r="I229" i="84"/>
  <c r="CS229" i="84"/>
  <c r="BJ229" i="84"/>
  <c r="CR232" i="84"/>
  <c r="J232" i="84" s="1"/>
  <c r="CR233" i="84"/>
  <c r="AJ235" i="84"/>
  <c r="AO243" i="84"/>
  <c r="CS248" i="84"/>
  <c r="CR249" i="84"/>
  <c r="J249" i="84" s="1"/>
  <c r="BE253" i="84"/>
  <c r="I256" i="84"/>
  <c r="CS256" i="84"/>
  <c r="BJ256" i="84"/>
  <c r="BN257" i="84"/>
  <c r="BB257" i="84" s="1"/>
  <c r="AG301" i="84"/>
  <c r="BU169" i="84"/>
  <c r="CN191" i="84"/>
  <c r="CR191" i="84" s="1"/>
  <c r="AI199" i="84"/>
  <c r="AJ205" i="84"/>
  <c r="CQ208" i="84"/>
  <c r="AJ214" i="84"/>
  <c r="BN214" i="84"/>
  <c r="BB214" i="84" s="1"/>
  <c r="BE214" i="84" s="1"/>
  <c r="BK227" i="84"/>
  <c r="BE230" i="84"/>
  <c r="CJ232" i="84"/>
  <c r="CK232" i="84" s="1"/>
  <c r="K241" i="84"/>
  <c r="L241" i="84" s="1"/>
  <c r="BE262" i="84"/>
  <c r="AJ271" i="84"/>
  <c r="BB273" i="84"/>
  <c r="CS284" i="84"/>
  <c r="K291" i="84"/>
  <c r="L291" i="84" s="1"/>
  <c r="AM291" i="84" s="1"/>
  <c r="I193" i="84"/>
  <c r="CF194" i="84"/>
  <c r="CM194" i="84"/>
  <c r="BK199" i="84"/>
  <c r="AH199" i="84" s="1"/>
  <c r="AH210" i="84"/>
  <c r="AM210" i="84"/>
  <c r="I214" i="84"/>
  <c r="BN219" i="84"/>
  <c r="BB219" i="84" s="1"/>
  <c r="BE219" i="84" s="1"/>
  <c r="CN223" i="84"/>
  <c r="CR223" i="84" s="1"/>
  <c r="J223" i="84" s="1"/>
  <c r="CJ223" i="84"/>
  <c r="CK223" i="84" s="1"/>
  <c r="BE229" i="84"/>
  <c r="I232" i="84"/>
  <c r="CS232" i="84"/>
  <c r="BJ232" i="84"/>
  <c r="BN235" i="84"/>
  <c r="BB235" i="84" s="1"/>
  <c r="BE235" i="84" s="1"/>
  <c r="AM236" i="84"/>
  <c r="AI236" i="84"/>
  <c r="BK237" i="84"/>
  <c r="AJ238" i="84"/>
  <c r="AF238" i="84"/>
  <c r="BN238" i="84"/>
  <c r="BB238" i="84" s="1"/>
  <c r="BE238" i="84" s="1"/>
  <c r="AF239" i="84"/>
  <c r="BK239" i="84"/>
  <c r="AH239" i="84" s="1"/>
  <c r="BN240" i="84"/>
  <c r="BB240" i="84" s="1"/>
  <c r="AJ240" i="84"/>
  <c r="BJ241" i="84"/>
  <c r="AI245" i="84"/>
  <c r="BJ252" i="84"/>
  <c r="I252" i="84"/>
  <c r="BE265" i="84"/>
  <c r="O274" i="84"/>
  <c r="O10" i="84" s="1"/>
  <c r="AP293" i="84"/>
  <c r="BN244" i="84"/>
  <c r="BB244" i="84" s="1"/>
  <c r="BE244" i="84" s="1"/>
  <c r="BK247" i="84"/>
  <c r="AI248" i="84"/>
  <c r="BN254" i="84"/>
  <c r="BB254" i="84" s="1"/>
  <c r="BE254" i="84" s="1"/>
  <c r="AJ254" i="84"/>
  <c r="AZ256" i="84"/>
  <c r="BE256" i="84" s="1"/>
  <c r="U274" i="84"/>
  <c r="Q287" i="84"/>
  <c r="AL295" i="84"/>
  <c r="N293" i="84"/>
  <c r="BE313" i="84"/>
  <c r="AH212" i="84"/>
  <c r="AJ217" i="84"/>
  <c r="CJ234" i="84"/>
  <c r="CK234" i="84" s="1"/>
  <c r="CN234" i="84"/>
  <c r="CR234" i="84" s="1"/>
  <c r="J234" i="84" s="1"/>
  <c r="K234" i="84" s="1"/>
  <c r="L234" i="84" s="1"/>
  <c r="BN237" i="84"/>
  <c r="BB237" i="84" s="1"/>
  <c r="BK248" i="84"/>
  <c r="AN248" i="84" s="1"/>
  <c r="AI250" i="84"/>
  <c r="AG251" i="84"/>
  <c r="CR254" i="84"/>
  <c r="AG267" i="84"/>
  <c r="AZ267" i="84"/>
  <c r="AH277" i="84"/>
  <c r="BK278" i="84"/>
  <c r="CR280" i="84"/>
  <c r="AK281" i="84"/>
  <c r="R287" i="84"/>
  <c r="R274" i="84" s="1"/>
  <c r="AX268" i="84"/>
  <c r="AZ269" i="84"/>
  <c r="CS269" i="84"/>
  <c r="BJ269" i="84"/>
  <c r="AJ269" i="84" s="1"/>
  <c r="AH271" i="84"/>
  <c r="AG271" i="84"/>
  <c r="AI296" i="84"/>
  <c r="J297" i="84"/>
  <c r="K297" i="84" s="1"/>
  <c r="L297" i="84" s="1"/>
  <c r="CS297" i="84"/>
  <c r="AJ216" i="84"/>
  <c r="BN217" i="84"/>
  <c r="BB217" i="84" s="1"/>
  <c r="AN250" i="84"/>
  <c r="AI251" i="84"/>
  <c r="K260" i="84"/>
  <c r="L260" i="84" s="1"/>
  <c r="CS262" i="84"/>
  <c r="I262" i="84"/>
  <c r="AN262" i="84" s="1"/>
  <c r="CJ271" i="84"/>
  <c r="CK271" i="84" s="1"/>
  <c r="AF272" i="84"/>
  <c r="BN272" i="84"/>
  <c r="BB272" i="84" s="1"/>
  <c r="BE272" i="84" s="1"/>
  <c r="AT274" i="84"/>
  <c r="BM281" i="84"/>
  <c r="BM274" i="84" s="1"/>
  <c r="CP287" i="84"/>
  <c r="CP274" i="84" s="1"/>
  <c r="AW288" i="84"/>
  <c r="AW287" i="84" s="1"/>
  <c r="AZ290" i="84"/>
  <c r="BE290" i="84" s="1"/>
  <c r="BU293" i="84"/>
  <c r="BW294" i="84"/>
  <c r="BW293" i="84" s="1"/>
  <c r="J300" i="84"/>
  <c r="K300" i="84" s="1"/>
  <c r="L300" i="84" s="1"/>
  <c r="AF300" i="84" s="1"/>
  <c r="CS300" i="84"/>
  <c r="BD293" i="84"/>
  <c r="I311" i="84"/>
  <c r="BJ311" i="84"/>
  <c r="CR253" i="84"/>
  <c r="J253" i="84" s="1"/>
  <c r="K253" i="84" s="1"/>
  <c r="L253" i="84" s="1"/>
  <c r="BN260" i="84"/>
  <c r="BB260" i="84" s="1"/>
  <c r="BE260" i="84" s="1"/>
  <c r="AJ267" i="84"/>
  <c r="P268" i="84"/>
  <c r="BN269" i="84"/>
  <c r="CO268" i="84"/>
  <c r="CR269" i="84"/>
  <c r="K271" i="84"/>
  <c r="L271" i="84" s="1"/>
  <c r="AE275" i="84"/>
  <c r="AO276" i="84"/>
  <c r="BE285" i="84"/>
  <c r="CJ292" i="84"/>
  <c r="CK292" i="84" s="1"/>
  <c r="CK288" i="84" s="1"/>
  <c r="CF288" i="84"/>
  <c r="CN292" i="84"/>
  <c r="BK307" i="84"/>
  <c r="AZ233" i="84"/>
  <c r="BB252" i="84"/>
  <c r="BE252" i="84" s="1"/>
  <c r="AH253" i="84"/>
  <c r="CS264" i="84"/>
  <c r="I264" i="84"/>
  <c r="AI264" i="84" s="1"/>
  <c r="CR277" i="84"/>
  <c r="AI278" i="84"/>
  <c r="BJ279" i="84"/>
  <c r="BB279" i="84"/>
  <c r="BE279" i="84" s="1"/>
  <c r="BK286" i="84"/>
  <c r="AI286" i="84"/>
  <c r="I292" i="84"/>
  <c r="AI319" i="84"/>
  <c r="AM319" i="84"/>
  <c r="BK319" i="84"/>
  <c r="AN319" i="84" s="1"/>
  <c r="AW208" i="84"/>
  <c r="AG210" i="84"/>
  <c r="AN216" i="84"/>
  <c r="CS216" i="84"/>
  <c r="BJ234" i="84"/>
  <c r="AJ234" i="84" s="1"/>
  <c r="CS236" i="84"/>
  <c r="K242" i="84"/>
  <c r="L242" i="84" s="1"/>
  <c r="AF242" i="84" s="1"/>
  <c r="AG244" i="84"/>
  <c r="AN257" i="84"/>
  <c r="AE268" i="84"/>
  <c r="BN271" i="84"/>
  <c r="BB271" i="84" s="1"/>
  <c r="BE271" i="84" s="1"/>
  <c r="AM278" i="84"/>
  <c r="AO283" i="84"/>
  <c r="AI285" i="84"/>
  <c r="AM285" i="84"/>
  <c r="B288" i="84"/>
  <c r="B287" i="84"/>
  <c r="AJ307" i="84"/>
  <c r="AO216" i="84"/>
  <c r="AZ224" i="84"/>
  <c r="BE224" i="84" s="1"/>
  <c r="AI225" i="84"/>
  <c r="CS247" i="84"/>
  <c r="AJ250" i="84"/>
  <c r="BK255" i="84"/>
  <c r="BE266" i="84"/>
  <c r="BN267" i="84"/>
  <c r="BB267" i="84" s="1"/>
  <c r="CJ270" i="84"/>
  <c r="CK270" i="84" s="1"/>
  <c r="CN270" i="84"/>
  <c r="CF268" i="84"/>
  <c r="CV274" i="84"/>
  <c r="CJ275" i="84"/>
  <c r="CK276" i="84"/>
  <c r="CK275" i="84" s="1"/>
  <c r="AN277" i="84"/>
  <c r="AJ280" i="84"/>
  <c r="BK285" i="84"/>
  <c r="AN285" i="84" s="1"/>
  <c r="AI297" i="84"/>
  <c r="BK297" i="84"/>
  <c r="AN297" i="84" s="1"/>
  <c r="AM323" i="84"/>
  <c r="AI323" i="84"/>
  <c r="AN323" i="84"/>
  <c r="AF323" i="84"/>
  <c r="AM351" i="84"/>
  <c r="AI351" i="84"/>
  <c r="AN351" i="84"/>
  <c r="AJ351" i="84"/>
  <c r="AZ246" i="84"/>
  <c r="BE246" i="84" s="1"/>
  <c r="AH267" i="84"/>
  <c r="AD274" i="84"/>
  <c r="CC274" i="84"/>
  <c r="CC10" i="84" s="1"/>
  <c r="CC624" i="84" s="1"/>
  <c r="K278" i="84"/>
  <c r="L278" i="84" s="1"/>
  <c r="AF278" i="84" s="1"/>
  <c r="AH278" i="84"/>
  <c r="AH283" i="84"/>
  <c r="AG283" i="84"/>
  <c r="AI283" i="84"/>
  <c r="BJ295" i="84"/>
  <c r="I295" i="84"/>
  <c r="CM293" i="84"/>
  <c r="BB295" i="84"/>
  <c r="BM293" i="84"/>
  <c r="BM287" i="84" s="1"/>
  <c r="AO297" i="84"/>
  <c r="K310" i="84"/>
  <c r="L310" i="84" s="1"/>
  <c r="BN218" i="84"/>
  <c r="BB218" i="84" s="1"/>
  <c r="AN223" i="84"/>
  <c r="BK223" i="84"/>
  <c r="AG223" i="84" s="1"/>
  <c r="CS228" i="84"/>
  <c r="BN234" i="84"/>
  <c r="BB234" i="84" s="1"/>
  <c r="I237" i="84"/>
  <c r="I246" i="84"/>
  <c r="BJ246" i="84"/>
  <c r="AG257" i="84"/>
  <c r="AH257" i="84"/>
  <c r="I261" i="84"/>
  <c r="AN261" i="84" s="1"/>
  <c r="CS261" i="84"/>
  <c r="BK262" i="84"/>
  <c r="AI262" i="84"/>
  <c r="AK268" i="84"/>
  <c r="CD274" i="84"/>
  <c r="AG277" i="84"/>
  <c r="CS279" i="84"/>
  <c r="AJ286" i="84"/>
  <c r="J298" i="84"/>
  <c r="K298" i="84" s="1"/>
  <c r="L298" i="84" s="1"/>
  <c r="CS298" i="84"/>
  <c r="BE312" i="84"/>
  <c r="AZ348" i="84"/>
  <c r="BE348" i="84" s="1"/>
  <c r="BJ354" i="84"/>
  <c r="I354" i="84"/>
  <c r="AN435" i="84"/>
  <c r="AH435" i="84"/>
  <c r="AI435" i="84"/>
  <c r="AG435" i="84"/>
  <c r="AK293" i="84"/>
  <c r="BK316" i="84"/>
  <c r="K322" i="84"/>
  <c r="L322" i="84" s="1"/>
  <c r="AF322" i="84" s="1"/>
  <c r="CS322" i="84"/>
  <c r="CS343" i="84"/>
  <c r="J343" i="84"/>
  <c r="K343" i="84" s="1"/>
  <c r="L343" i="84" s="1"/>
  <c r="J352" i="84"/>
  <c r="CS352" i="84"/>
  <c r="CS353" i="84"/>
  <c r="J353" i="84"/>
  <c r="K353" i="84" s="1"/>
  <c r="L353" i="84" s="1"/>
  <c r="BK280" i="84"/>
  <c r="AN280" i="84" s="1"/>
  <c r="AI280" i="84"/>
  <c r="AJ283" i="84"/>
  <c r="AW281" i="84"/>
  <c r="AZ283" i="84"/>
  <c r="N288" i="84"/>
  <c r="N287" i="84" s="1"/>
  <c r="AL291" i="84"/>
  <c r="AL288" i="84" s="1"/>
  <c r="AL287" i="84" s="1"/>
  <c r="AL293" i="84"/>
  <c r="CF293" i="84"/>
  <c r="CN294" i="84"/>
  <c r="CJ294" i="84"/>
  <c r="BN255" i="84"/>
  <c r="BB255" i="84" s="1"/>
  <c r="BE255" i="84" s="1"/>
  <c r="AZ261" i="84"/>
  <c r="AZ263" i="84"/>
  <c r="BE263" i="84" s="1"/>
  <c r="B275" i="84"/>
  <c r="BW289" i="84"/>
  <c r="BW288" i="84" s="1"/>
  <c r="BU288" i="84"/>
  <c r="AJ290" i="84"/>
  <c r="AF290" i="84"/>
  <c r="AG300" i="84"/>
  <c r="CS308" i="84"/>
  <c r="K318" i="84"/>
  <c r="L318" i="84" s="1"/>
  <c r="AF318" i="84" s="1"/>
  <c r="CS318" i="84"/>
  <c r="CR331" i="84"/>
  <c r="AO342" i="84"/>
  <c r="CE274" i="84"/>
  <c r="AL275" i="84"/>
  <c r="BU275" i="84"/>
  <c r="AJ278" i="84"/>
  <c r="AH280" i="84"/>
  <c r="CK281" i="84"/>
  <c r="AD287" i="84"/>
  <c r="K301" i="84"/>
  <c r="L301" i="84" s="1"/>
  <c r="BE302" i="84"/>
  <c r="K315" i="84"/>
  <c r="L315" i="84" s="1"/>
  <c r="AF315" i="84" s="1"/>
  <c r="AH315" i="84"/>
  <c r="AG315" i="84"/>
  <c r="BE322" i="84"/>
  <c r="BN327" i="84"/>
  <c r="BB327" i="84" s="1"/>
  <c r="BE327" i="84" s="1"/>
  <c r="CS333" i="84"/>
  <c r="BJ333" i="84"/>
  <c r="I333" i="84"/>
  <c r="K334" i="84"/>
  <c r="L334" i="84" s="1"/>
  <c r="J340" i="84"/>
  <c r="CS340" i="84"/>
  <c r="AZ353" i="84"/>
  <c r="BE353" i="84" s="1"/>
  <c r="K388" i="84"/>
  <c r="L388" i="84" s="1"/>
  <c r="BW275" i="84"/>
  <c r="AZ278" i="84"/>
  <c r="BE278" i="84" s="1"/>
  <c r="BJ282" i="84"/>
  <c r="AJ282" i="84" s="1"/>
  <c r="CM281" i="84"/>
  <c r="AH285" i="84"/>
  <c r="AG285" i="84"/>
  <c r="AQ285" i="84" s="1"/>
  <c r="AP288" i="84"/>
  <c r="AP287" i="84" s="1"/>
  <c r="BJ288" i="84"/>
  <c r="AN289" i="84"/>
  <c r="BK291" i="84"/>
  <c r="BN305" i="84"/>
  <c r="BB305" i="84" s="1"/>
  <c r="BE305" i="84" s="1"/>
  <c r="BK306" i="84"/>
  <c r="AI306" i="84"/>
  <c r="AN306" i="84"/>
  <c r="BN326" i="84"/>
  <c r="BB326" i="84" s="1"/>
  <c r="BE326" i="84" s="1"/>
  <c r="AJ328" i="84"/>
  <c r="AF328" i="84"/>
  <c r="BN328" i="84"/>
  <c r="BB328" i="84" s="1"/>
  <c r="BE328" i="84" s="1"/>
  <c r="BJ387" i="84"/>
  <c r="I387" i="84"/>
  <c r="AD268" i="84"/>
  <c r="BA268" i="84"/>
  <c r="CS271" i="84"/>
  <c r="AZ273" i="84"/>
  <c r="CR273" i="84"/>
  <c r="J273" i="84" s="1"/>
  <c r="CG274" i="84"/>
  <c r="AP275" i="84"/>
  <c r="CR276" i="84"/>
  <c r="CN282" i="84"/>
  <c r="BN285" i="84"/>
  <c r="BB285" i="84" s="1"/>
  <c r="AJ285" i="84"/>
  <c r="CR289" i="84"/>
  <c r="BD288" i="84"/>
  <c r="AW293" i="84"/>
  <c r="BK299" i="84"/>
  <c r="AG299" i="84" s="1"/>
  <c r="CS303" i="84"/>
  <c r="BJ303" i="84"/>
  <c r="I303" i="84"/>
  <c r="AG306" i="84"/>
  <c r="AH306" i="84"/>
  <c r="AI308" i="84"/>
  <c r="BK308" i="84"/>
  <c r="AH308" i="84" s="1"/>
  <c r="BN311" i="84"/>
  <c r="BB311" i="84" s="1"/>
  <c r="BE311" i="84" s="1"/>
  <c r="BK313" i="84"/>
  <c r="BE318" i="84"/>
  <c r="J341" i="84"/>
  <c r="K341" i="84" s="1"/>
  <c r="L341" i="84" s="1"/>
  <c r="AF341" i="84" s="1"/>
  <c r="CS341" i="84"/>
  <c r="CS346" i="84"/>
  <c r="BJ346" i="84"/>
  <c r="I346" i="84"/>
  <c r="BN373" i="84"/>
  <c r="BB373" i="84" s="1"/>
  <c r="BE373" i="84" s="1"/>
  <c r="AJ373" i="84"/>
  <c r="BN321" i="84"/>
  <c r="BB321" i="84" s="1"/>
  <c r="BE321" i="84" s="1"/>
  <c r="CS387" i="84"/>
  <c r="AO249" i="84"/>
  <c r="AI254" i="84"/>
  <c r="BQ274" i="84"/>
  <c r="BN276" i="84"/>
  <c r="CO275" i="84"/>
  <c r="CR279" i="84"/>
  <c r="J279" i="84" s="1"/>
  <c r="K279" i="84" s="1"/>
  <c r="L279" i="84" s="1"/>
  <c r="BC274" i="84"/>
  <c r="CS291" i="84"/>
  <c r="AO292" i="84"/>
  <c r="BE301" i="84"/>
  <c r="AO317" i="84"/>
  <c r="AJ340" i="84"/>
  <c r="BN340" i="84"/>
  <c r="BB340" i="84" s="1"/>
  <c r="BE340" i="84" s="1"/>
  <c r="CQ268" i="84"/>
  <c r="Q275" i="84"/>
  <c r="Q274" i="84" s="1"/>
  <c r="AZ276" i="84"/>
  <c r="I276" i="84"/>
  <c r="CS276" i="84"/>
  <c r="CM275" i="84"/>
  <c r="BJ276" i="84"/>
  <c r="CJ288" i="84"/>
  <c r="BJ304" i="84"/>
  <c r="I304" i="84"/>
  <c r="BB304" i="84"/>
  <c r="BE304" i="84" s="1"/>
  <c r="BN316" i="84"/>
  <c r="BB316" i="84" s="1"/>
  <c r="BE316" i="84" s="1"/>
  <c r="AJ316" i="84"/>
  <c r="CN326" i="84"/>
  <c r="CR326" i="84" s="1"/>
  <c r="J326" i="84" s="1"/>
  <c r="CJ326" i="84"/>
  <c r="CK326" i="84" s="1"/>
  <c r="Q399" i="84"/>
  <c r="BN400" i="84"/>
  <c r="BK270" i="84"/>
  <c r="AG270" i="84" s="1"/>
  <c r="AW275" i="84"/>
  <c r="AW274" i="84" s="1"/>
  <c r="BD275" i="84"/>
  <c r="AE281" i="84"/>
  <c r="K286" i="84"/>
  <c r="L286" i="84" s="1"/>
  <c r="P293" i="84"/>
  <c r="P287" i="84" s="1"/>
  <c r="P274" i="84" s="1"/>
  <c r="B293" i="84"/>
  <c r="BK298" i="84"/>
  <c r="AN298" i="84" s="1"/>
  <c r="BE333" i="84"/>
  <c r="AI374" i="84"/>
  <c r="BK374" i="84"/>
  <c r="AN374" i="84" s="1"/>
  <c r="AJ417" i="84"/>
  <c r="AE417" i="84"/>
  <c r="AO417" i="84" s="1"/>
  <c r="BN417" i="84"/>
  <c r="BB417" i="84" s="1"/>
  <c r="I330" i="84"/>
  <c r="CS330" i="84"/>
  <c r="CN335" i="84"/>
  <c r="CR335" i="84" s="1"/>
  <c r="CJ335" i="84"/>
  <c r="CK335" i="84" s="1"/>
  <c r="AH318" i="84"/>
  <c r="AH323" i="84"/>
  <c r="AJ325" i="84"/>
  <c r="AH349" i="84"/>
  <c r="BE354" i="84"/>
  <c r="K356" i="84"/>
  <c r="L356" i="84" s="1"/>
  <c r="BJ356" i="84"/>
  <c r="CS356" i="84"/>
  <c r="I357" i="84"/>
  <c r="CS357" i="84"/>
  <c r="BJ357" i="84"/>
  <c r="I358" i="84"/>
  <c r="BJ358" i="84"/>
  <c r="AI317" i="84"/>
  <c r="BJ326" i="84"/>
  <c r="AJ326" i="84" s="1"/>
  <c r="BJ395" i="84"/>
  <c r="I395" i="84"/>
  <c r="CS395" i="84"/>
  <c r="AL281" i="84"/>
  <c r="AF306" i="84"/>
  <c r="BN306" i="84"/>
  <c r="BB306" i="84" s="1"/>
  <c r="BE306" i="84" s="1"/>
  <c r="AO312" i="84"/>
  <c r="AN315" i="84"/>
  <c r="AM315" i="84"/>
  <c r="BK317" i="84"/>
  <c r="AJ318" i="84"/>
  <c r="BJ320" i="84"/>
  <c r="CS320" i="84"/>
  <c r="AJ322" i="84"/>
  <c r="BK338" i="84"/>
  <c r="AN338" i="84" s="1"/>
  <c r="AM341" i="84"/>
  <c r="AI341" i="84"/>
  <c r="BK341" i="84"/>
  <c r="AG341" i="84" s="1"/>
  <c r="BK348" i="84"/>
  <c r="AN350" i="84"/>
  <c r="CS363" i="84"/>
  <c r="BN366" i="84"/>
  <c r="BB366" i="84" s="1"/>
  <c r="BE366" i="84" s="1"/>
  <c r="AJ366" i="84"/>
  <c r="AF366" i="84"/>
  <c r="BN381" i="84"/>
  <c r="BB381" i="84" s="1"/>
  <c r="CS305" i="84"/>
  <c r="BJ305" i="84"/>
  <c r="AJ309" i="84"/>
  <c r="AF309" i="84"/>
  <c r="CS316" i="84"/>
  <c r="AJ319" i="84"/>
  <c r="AF319" i="84"/>
  <c r="BE329" i="84"/>
  <c r="AN331" i="84"/>
  <c r="AM332" i="84"/>
  <c r="AI332" i="84"/>
  <c r="BE339" i="84"/>
  <c r="BK362" i="84"/>
  <c r="CS278" i="84"/>
  <c r="AO282" i="84"/>
  <c r="AO289" i="84"/>
  <c r="AO288" i="84" s="1"/>
  <c r="CS290" i="84"/>
  <c r="AJ299" i="84"/>
  <c r="AJ300" i="84"/>
  <c r="CJ306" i="84"/>
  <c r="CK306" i="84" s="1"/>
  <c r="BN307" i="84"/>
  <c r="BB307" i="84" s="1"/>
  <c r="BE307" i="84" s="1"/>
  <c r="AF308" i="84"/>
  <c r="BN308" i="84"/>
  <c r="BB308" i="84" s="1"/>
  <c r="BJ310" i="84"/>
  <c r="CS310" i="84"/>
  <c r="AJ323" i="84"/>
  <c r="AZ335" i="84"/>
  <c r="BE335" i="84" s="1"/>
  <c r="AI340" i="84"/>
  <c r="AJ341" i="84"/>
  <c r="AI350" i="84"/>
  <c r="BN354" i="84"/>
  <c r="BB354" i="84" s="1"/>
  <c r="BE357" i="84"/>
  <c r="AI362" i="84"/>
  <c r="BK365" i="84"/>
  <c r="AN365" i="84" s="1"/>
  <c r="AI365" i="84"/>
  <c r="BN370" i="84"/>
  <c r="BB370" i="84" s="1"/>
  <c r="BE370" i="84" s="1"/>
  <c r="BJ377" i="84"/>
  <c r="CS377" i="84"/>
  <c r="I377" i="84"/>
  <c r="BB377" i="84"/>
  <c r="I402" i="84"/>
  <c r="CM399" i="84"/>
  <c r="BJ402" i="84"/>
  <c r="AJ402" i="84" s="1"/>
  <c r="BV274" i="84"/>
  <c r="BN282" i="84"/>
  <c r="AJ289" i="84"/>
  <c r="BN289" i="84"/>
  <c r="AX293" i="84"/>
  <c r="AX287" i="84" s="1"/>
  <c r="AJ298" i="84"/>
  <c r="AZ299" i="84"/>
  <c r="BN313" i="84"/>
  <c r="BB313" i="84" s="1"/>
  <c r="BN314" i="84"/>
  <c r="BB314" i="84" s="1"/>
  <c r="AZ323" i="84"/>
  <c r="CS339" i="84"/>
  <c r="AI349" i="84"/>
  <c r="AZ358" i="84"/>
  <c r="AJ362" i="84"/>
  <c r="BK380" i="84"/>
  <c r="AN380" i="84"/>
  <c r="AG428" i="84"/>
  <c r="I427" i="84"/>
  <c r="P281" i="84"/>
  <c r="AJ292" i="84"/>
  <c r="BN292" i="84"/>
  <c r="BB292" i="84" s="1"/>
  <c r="BE292" i="84" s="1"/>
  <c r="AY293" i="84"/>
  <c r="BJ294" i="84"/>
  <c r="BN296" i="84"/>
  <c r="BB296" i="84" s="1"/>
  <c r="BE296" i="84" s="1"/>
  <c r="BN297" i="84"/>
  <c r="BB297" i="84" s="1"/>
  <c r="BE297" i="84" s="1"/>
  <c r="K299" i="84"/>
  <c r="L299" i="84" s="1"/>
  <c r="CS306" i="84"/>
  <c r="I316" i="84"/>
  <c r="AI325" i="84"/>
  <c r="AN325" i="84"/>
  <c r="I326" i="84"/>
  <c r="CS327" i="84"/>
  <c r="AM328" i="84"/>
  <c r="AO333" i="84"/>
  <c r="AN341" i="84"/>
  <c r="BK349" i="84"/>
  <c r="AN349" i="84" s="1"/>
  <c r="AF351" i="84"/>
  <c r="AN352" i="84"/>
  <c r="AI352" i="84"/>
  <c r="AJ372" i="84"/>
  <c r="BN372" i="84"/>
  <c r="BB372" i="84" s="1"/>
  <c r="J376" i="84"/>
  <c r="K376" i="84" s="1"/>
  <c r="L376" i="84" s="1"/>
  <c r="AM376" i="84" s="1"/>
  <c r="CS376" i="84"/>
  <c r="I305" i="84"/>
  <c r="I307" i="84"/>
  <c r="BK324" i="84"/>
  <c r="AH324" i="84" s="1"/>
  <c r="AN324" i="84"/>
  <c r="BJ327" i="84"/>
  <c r="BJ330" i="84"/>
  <c r="BE331" i="84"/>
  <c r="BE344" i="84"/>
  <c r="BE347" i="84"/>
  <c r="I348" i="84"/>
  <c r="AI348" i="84" s="1"/>
  <c r="CS348" i="84"/>
  <c r="AH365" i="84"/>
  <c r="CR400" i="84"/>
  <c r="CP399" i="84"/>
  <c r="CP398" i="84" s="1"/>
  <c r="AR274" i="84"/>
  <c r="S281" i="84"/>
  <c r="BN284" i="84"/>
  <c r="BB284" i="84" s="1"/>
  <c r="BE284" i="84" s="1"/>
  <c r="AT287" i="84"/>
  <c r="S288" i="84"/>
  <c r="S287" i="84" s="1"/>
  <c r="AM290" i="84"/>
  <c r="BA293" i="84"/>
  <c r="BA287" i="84" s="1"/>
  <c r="BA274" i="84" s="1"/>
  <c r="CP293" i="84"/>
  <c r="CR295" i="84"/>
  <c r="J295" i="84" s="1"/>
  <c r="CR307" i="84"/>
  <c r="J307" i="84" s="1"/>
  <c r="CS309" i="84"/>
  <c r="AJ312" i="84"/>
  <c r="CS313" i="84"/>
  <c r="CS314" i="84"/>
  <c r="AJ317" i="84"/>
  <c r="AF324" i="84"/>
  <c r="K327" i="84"/>
  <c r="L327" i="84" s="1"/>
  <c r="CS332" i="84"/>
  <c r="CS334" i="84"/>
  <c r="BJ334" i="84"/>
  <c r="BN337" i="84"/>
  <c r="BB337" i="84" s="1"/>
  <c r="K340" i="84"/>
  <c r="L340" i="84" s="1"/>
  <c r="AM340" i="84" s="1"/>
  <c r="AG340" i="84"/>
  <c r="AH340" i="84"/>
  <c r="AF352" i="84"/>
  <c r="BN358" i="84"/>
  <c r="BB358" i="84" s="1"/>
  <c r="AJ358" i="84"/>
  <c r="AP399" i="84"/>
  <c r="CR283" i="84"/>
  <c r="CQ293" i="84"/>
  <c r="CS296" i="84"/>
  <c r="AN300" i="84"/>
  <c r="AI300" i="84"/>
  <c r="CR313" i="84"/>
  <c r="J313" i="84" s="1"/>
  <c r="AZ317" i="84"/>
  <c r="BE317" i="84" s="1"/>
  <c r="BK318" i="84"/>
  <c r="AG318" i="84" s="1"/>
  <c r="AN318" i="84"/>
  <c r="BK322" i="84"/>
  <c r="AG322" i="84" s="1"/>
  <c r="BB324" i="84"/>
  <c r="BE324" i="84" s="1"/>
  <c r="CS324" i="84"/>
  <c r="BN325" i="84"/>
  <c r="BB325" i="84" s="1"/>
  <c r="BE325" i="84" s="1"/>
  <c r="AH328" i="84"/>
  <c r="AJ331" i="84"/>
  <c r="CS351" i="84"/>
  <c r="BN357" i="84"/>
  <c r="BB357" i="84" s="1"/>
  <c r="BN359" i="84"/>
  <c r="BB359" i="84" s="1"/>
  <c r="BE359" i="84" s="1"/>
  <c r="AH360" i="84"/>
  <c r="AG369" i="84"/>
  <c r="AH369" i="84"/>
  <c r="BJ370" i="84"/>
  <c r="AJ370" i="84" s="1"/>
  <c r="CS370" i="84"/>
  <c r="I370" i="84"/>
  <c r="BE375" i="84"/>
  <c r="BE377" i="84"/>
  <c r="K393" i="84"/>
  <c r="L393" i="84" s="1"/>
  <c r="AY408" i="84"/>
  <c r="AY398" i="84" s="1"/>
  <c r="AZ410" i="84"/>
  <c r="AM453" i="84"/>
  <c r="BK453" i="84"/>
  <c r="AN453" i="84" s="1"/>
  <c r="AJ453" i="84"/>
  <c r="AZ337" i="84"/>
  <c r="BN338" i="84"/>
  <c r="BB338" i="84" s="1"/>
  <c r="BE338" i="84" s="1"/>
  <c r="AJ339" i="84"/>
  <c r="BN348" i="84"/>
  <c r="BB348" i="84" s="1"/>
  <c r="AJ349" i="84"/>
  <c r="AH350" i="84"/>
  <c r="K352" i="84"/>
  <c r="L352" i="84" s="1"/>
  <c r="AM352" i="84" s="1"/>
  <c r="BN355" i="84"/>
  <c r="BB355" i="84" s="1"/>
  <c r="BE355" i="84" s="1"/>
  <c r="AJ360" i="84"/>
  <c r="AF365" i="84"/>
  <c r="BN365" i="84"/>
  <c r="BB365" i="84" s="1"/>
  <c r="BE365" i="84" s="1"/>
  <c r="AI378" i="84"/>
  <c r="BK378" i="84"/>
  <c r="AN378" i="84"/>
  <c r="AJ383" i="84"/>
  <c r="BE407" i="84"/>
  <c r="BN410" i="84"/>
  <c r="BB410" i="84" s="1"/>
  <c r="P408" i="84"/>
  <c r="BE360" i="84"/>
  <c r="CS366" i="84"/>
  <c r="J366" i="84"/>
  <c r="K366" i="84" s="1"/>
  <c r="L366" i="84" s="1"/>
  <c r="AM366" i="84" s="1"/>
  <c r="BJ384" i="84"/>
  <c r="CS384" i="84"/>
  <c r="I384" i="84"/>
  <c r="I385" i="84"/>
  <c r="BJ385" i="84"/>
  <c r="AJ385" i="84" s="1"/>
  <c r="BJ391" i="84"/>
  <c r="CS391" i="84"/>
  <c r="BK392" i="84"/>
  <c r="AN392" i="84"/>
  <c r="J394" i="84"/>
  <c r="K394" i="84" s="1"/>
  <c r="L394" i="84" s="1"/>
  <c r="CS394" i="84"/>
  <c r="BK397" i="84"/>
  <c r="AG397" i="84" s="1"/>
  <c r="S398" i="84"/>
  <c r="AI453" i="84"/>
  <c r="CN360" i="84"/>
  <c r="CR360" i="84" s="1"/>
  <c r="BW408" i="84"/>
  <c r="I416" i="84"/>
  <c r="CS416" i="84"/>
  <c r="BJ416" i="84"/>
  <c r="AJ416" i="84" s="1"/>
  <c r="N427" i="84"/>
  <c r="AL428" i="84"/>
  <c r="AL427" i="84" s="1"/>
  <c r="CA426" i="84"/>
  <c r="CA422" i="84" s="1"/>
  <c r="I337" i="84"/>
  <c r="CS337" i="84"/>
  <c r="I338" i="84"/>
  <c r="CS338" i="84"/>
  <c r="AI343" i="84"/>
  <c r="AF369" i="84"/>
  <c r="BN369" i="84"/>
  <c r="BB369" i="84" s="1"/>
  <c r="BE369" i="84" s="1"/>
  <c r="AF374" i="84"/>
  <c r="AI376" i="84"/>
  <c r="BK376" i="84"/>
  <c r="AG376" i="84" s="1"/>
  <c r="BE384" i="84"/>
  <c r="CS385" i="84"/>
  <c r="AG389" i="84"/>
  <c r="K391" i="84"/>
  <c r="L391" i="84" s="1"/>
  <c r="BE405" i="84"/>
  <c r="T426" i="84"/>
  <c r="T422" i="84" s="1"/>
  <c r="CJ449" i="84"/>
  <c r="CF448" i="84"/>
  <c r="CN449" i="84"/>
  <c r="CM288" i="84"/>
  <c r="I317" i="84"/>
  <c r="AO326" i="84"/>
  <c r="CJ328" i="84"/>
  <c r="CK328" i="84" s="1"/>
  <c r="CJ332" i="84"/>
  <c r="CK332" i="84" s="1"/>
  <c r="I335" i="84"/>
  <c r="BJ336" i="84"/>
  <c r="K339" i="84"/>
  <c r="L339" i="84" s="1"/>
  <c r="AF339" i="84" s="1"/>
  <c r="CS344" i="84"/>
  <c r="BJ344" i="84"/>
  <c r="AJ344" i="84" s="1"/>
  <c r="CR347" i="84"/>
  <c r="J347" i="84" s="1"/>
  <c r="AJ350" i="84"/>
  <c r="AZ351" i="84"/>
  <c r="BE351" i="84" s="1"/>
  <c r="AO353" i="84"/>
  <c r="CR361" i="84"/>
  <c r="AI372" i="84"/>
  <c r="AO383" i="84"/>
  <c r="K389" i="84"/>
  <c r="L389" i="84" s="1"/>
  <c r="AF389" i="84" s="1"/>
  <c r="BN394" i="84"/>
  <c r="BB394" i="84" s="1"/>
  <c r="AJ394" i="84"/>
  <c r="CK424" i="84"/>
  <c r="AA426" i="84"/>
  <c r="AA422" i="84" s="1"/>
  <c r="CS471" i="84"/>
  <c r="J471" i="84"/>
  <c r="K471" i="84" s="1"/>
  <c r="L471" i="84" s="1"/>
  <c r="AM471" i="84" s="1"/>
  <c r="AG309" i="84"/>
  <c r="AG319" i="84"/>
  <c r="I325" i="84"/>
  <c r="AG328" i="84"/>
  <c r="BN330" i="84"/>
  <c r="BB330" i="84" s="1"/>
  <c r="BE330" i="84" s="1"/>
  <c r="AG331" i="84"/>
  <c r="I347" i="84"/>
  <c r="AZ350" i="84"/>
  <c r="BE350" i="84" s="1"/>
  <c r="AJ352" i="84"/>
  <c r="CS355" i="84"/>
  <c r="BJ355" i="84"/>
  <c r="BN356" i="84"/>
  <c r="BB356" i="84" s="1"/>
  <c r="BE356" i="84" s="1"/>
  <c r="BN363" i="84"/>
  <c r="BB363" i="84" s="1"/>
  <c r="BE363" i="84" s="1"/>
  <c r="AI369" i="84"/>
  <c r="BK369" i="84"/>
  <c r="AN369" i="84" s="1"/>
  <c r="BN371" i="84"/>
  <c r="BB371" i="84" s="1"/>
  <c r="BE371" i="84"/>
  <c r="AG372" i="84"/>
  <c r="I380" i="84"/>
  <c r="CS380" i="84"/>
  <c r="BN383" i="84"/>
  <c r="BB383" i="84" s="1"/>
  <c r="BE383" i="84" s="1"/>
  <c r="AI390" i="84"/>
  <c r="BK390" i="84"/>
  <c r="CS457" i="84"/>
  <c r="BJ457" i="84"/>
  <c r="I457" i="84"/>
  <c r="CM456" i="84"/>
  <c r="AH298" i="84"/>
  <c r="AH309" i="84"/>
  <c r="AH319" i="84"/>
  <c r="AH331" i="84"/>
  <c r="BN336" i="84"/>
  <c r="BB336" i="84" s="1"/>
  <c r="BE336" i="84" s="1"/>
  <c r="AZ341" i="84"/>
  <c r="BE341" i="84" s="1"/>
  <c r="AO343" i="84"/>
  <c r="CR344" i="84"/>
  <c r="J344" i="84" s="1"/>
  <c r="BN346" i="84"/>
  <c r="BB346" i="84" s="1"/>
  <c r="BE346" i="84" s="1"/>
  <c r="AH351" i="84"/>
  <c r="BJ359" i="84"/>
  <c r="AJ359" i="84" s="1"/>
  <c r="BK366" i="84"/>
  <c r="AN366" i="84" s="1"/>
  <c r="AI366" i="84"/>
  <c r="AJ380" i="84"/>
  <c r="AG382" i="84"/>
  <c r="BE385" i="84"/>
  <c r="CS386" i="84"/>
  <c r="J386" i="84"/>
  <c r="K386" i="84" s="1"/>
  <c r="L386" i="84" s="1"/>
  <c r="AF386" i="84" s="1"/>
  <c r="BK388" i="84"/>
  <c r="AN389" i="84"/>
  <c r="AM389" i="84"/>
  <c r="AI389" i="84"/>
  <c r="BE403" i="84"/>
  <c r="CR409" i="84"/>
  <c r="BK411" i="84"/>
  <c r="AN411" i="84"/>
  <c r="AN301" i="84"/>
  <c r="BJ329" i="84"/>
  <c r="AJ338" i="84"/>
  <c r="CS345" i="84"/>
  <c r="BJ345" i="84"/>
  <c r="AJ348" i="84"/>
  <c r="I359" i="84"/>
  <c r="CR362" i="84"/>
  <c r="J362" i="84" s="1"/>
  <c r="K362" i="84" s="1"/>
  <c r="L362" i="84" s="1"/>
  <c r="AM362" i="84" s="1"/>
  <c r="BE382" i="84"/>
  <c r="BN385" i="84"/>
  <c r="BB385" i="84" s="1"/>
  <c r="AH386" i="84"/>
  <c r="CN429" i="84"/>
  <c r="CR429" i="84" s="1"/>
  <c r="J429" i="84" s="1"/>
  <c r="K429" i="84" s="1"/>
  <c r="L429" i="84" s="1"/>
  <c r="CJ429" i="84"/>
  <c r="CK429" i="84" s="1"/>
  <c r="BN469" i="84"/>
  <c r="BB469" i="84" s="1"/>
  <c r="BE469" i="84" s="1"/>
  <c r="AJ469" i="84"/>
  <c r="CN342" i="84"/>
  <c r="CR342" i="84" s="1"/>
  <c r="CJ342" i="84"/>
  <c r="CK342" i="84" s="1"/>
  <c r="CR345" i="84"/>
  <c r="J345" i="84" s="1"/>
  <c r="K345" i="84" s="1"/>
  <c r="L345" i="84" s="1"/>
  <c r="AJ365" i="84"/>
  <c r="BN376" i="84"/>
  <c r="BB376" i="84" s="1"/>
  <c r="BE376" i="84" s="1"/>
  <c r="AO377" i="84"/>
  <c r="CS389" i="84"/>
  <c r="BE418" i="84"/>
  <c r="AZ454" i="84"/>
  <c r="AW451" i="84"/>
  <c r="BJ337" i="84"/>
  <c r="AJ337" i="84" s="1"/>
  <c r="BJ339" i="84"/>
  <c r="I344" i="84"/>
  <c r="BJ347" i="84"/>
  <c r="AJ347" i="84" s="1"/>
  <c r="BE367" i="84"/>
  <c r="CS368" i="84"/>
  <c r="AJ374" i="84"/>
  <c r="AN379" i="84"/>
  <c r="AG379" i="84"/>
  <c r="AK399" i="84"/>
  <c r="AK398" i="84" s="1"/>
  <c r="AG404" i="84"/>
  <c r="AN404" i="84"/>
  <c r="AI404" i="84"/>
  <c r="AJ412" i="84"/>
  <c r="BN412" i="84"/>
  <c r="BB412" i="84" s="1"/>
  <c r="BE412" i="84" s="1"/>
  <c r="AF412" i="84"/>
  <c r="BK414" i="84"/>
  <c r="AH414" i="84" s="1"/>
  <c r="AN414" i="84"/>
  <c r="AF414" i="84"/>
  <c r="AI414" i="84"/>
  <c r="AM414" i="84"/>
  <c r="AJ414" i="84"/>
  <c r="AO431" i="84"/>
  <c r="BM430" i="84"/>
  <c r="AO437" i="84"/>
  <c r="CN472" i="84"/>
  <c r="CR472" i="84" s="1"/>
  <c r="CJ472" i="84"/>
  <c r="CK472" i="84" s="1"/>
  <c r="AO401" i="84"/>
  <c r="BM399" i="84"/>
  <c r="BN402" i="84"/>
  <c r="BB402" i="84" s="1"/>
  <c r="BN407" i="84"/>
  <c r="BB407" i="84" s="1"/>
  <c r="AJ407" i="84"/>
  <c r="CK409" i="84"/>
  <c r="BQ426" i="84"/>
  <c r="BQ422" i="84" s="1"/>
  <c r="BK446" i="84"/>
  <c r="AJ446" i="84"/>
  <c r="BE461" i="84"/>
  <c r="CS409" i="84"/>
  <c r="BJ409" i="84"/>
  <c r="BN420" i="84"/>
  <c r="BB420" i="84" s="1"/>
  <c r="AJ420" i="84"/>
  <c r="H422" i="84"/>
  <c r="CR424" i="84"/>
  <c r="CS436" i="84"/>
  <c r="BW449" i="84"/>
  <c r="BW448" i="84" s="1"/>
  <c r="CN450" i="84"/>
  <c r="CR450" i="84" s="1"/>
  <c r="CJ450" i="84"/>
  <c r="CK450" i="84" s="1"/>
  <c r="BN501" i="84"/>
  <c r="BB501" i="84" s="1"/>
  <c r="AJ501" i="84"/>
  <c r="AZ381" i="84"/>
  <c r="BE381" i="84" s="1"/>
  <c r="AN386" i="84"/>
  <c r="AH394" i="84"/>
  <c r="AG394" i="84"/>
  <c r="B399" i="84"/>
  <c r="BJ406" i="84"/>
  <c r="Q408" i="84"/>
  <c r="BK412" i="84"/>
  <c r="AG412" i="84" s="1"/>
  <c r="AN412" i="84"/>
  <c r="AJ415" i="84"/>
  <c r="J421" i="84"/>
  <c r="K421" i="84" s="1"/>
  <c r="L421" i="84" s="1"/>
  <c r="AM421" i="84" s="1"/>
  <c r="CS421" i="84"/>
  <c r="CV426" i="84"/>
  <c r="CV422" i="84" s="1"/>
  <c r="AO446" i="84"/>
  <c r="AE443" i="84"/>
  <c r="AJ397" i="84"/>
  <c r="BE397" i="84"/>
  <c r="CF398" i="84"/>
  <c r="AL399" i="84"/>
  <c r="AL398" i="84" s="1"/>
  <c r="K419" i="84"/>
  <c r="L419" i="84" s="1"/>
  <c r="AF419" i="84" s="1"/>
  <c r="AG419" i="84"/>
  <c r="B422" i="84"/>
  <c r="J457" i="84"/>
  <c r="AG350" i="84"/>
  <c r="AZ374" i="84"/>
  <c r="BE374" i="84" s="1"/>
  <c r="AN382" i="84"/>
  <c r="AO386" i="84"/>
  <c r="BQ398" i="84"/>
  <c r="I401" i="84"/>
  <c r="CS401" i="84"/>
  <c r="BJ401" i="84"/>
  <c r="AJ401" i="84" s="1"/>
  <c r="K405" i="84"/>
  <c r="L405" i="84" s="1"/>
  <c r="CM408" i="84"/>
  <c r="BN421" i="84"/>
  <c r="BB421" i="84" s="1"/>
  <c r="BE421" i="84" s="1"/>
  <c r="AF421" i="84"/>
  <c r="AZ429" i="84"/>
  <c r="BE429" i="84" s="1"/>
  <c r="AW427" i="84"/>
  <c r="AZ458" i="84"/>
  <c r="AW456" i="84"/>
  <c r="BN378" i="84"/>
  <c r="BB378" i="84" s="1"/>
  <c r="BE378" i="84" s="1"/>
  <c r="AJ390" i="84"/>
  <c r="BJ393" i="84"/>
  <c r="CS393" i="84"/>
  <c r="AT398" i="84"/>
  <c r="CR401" i="84"/>
  <c r="J401" i="84" s="1"/>
  <c r="AN403" i="84"/>
  <c r="AH403" i="84"/>
  <c r="CR410" i="84"/>
  <c r="BE413" i="84"/>
  <c r="CI422" i="84"/>
  <c r="AO433" i="84"/>
  <c r="BK452" i="84"/>
  <c r="CS467" i="84"/>
  <c r="J467" i="84"/>
  <c r="BQ475" i="84"/>
  <c r="BW399" i="84"/>
  <c r="BW398" i="84" s="1"/>
  <c r="BK407" i="84"/>
  <c r="CR411" i="84"/>
  <c r="J411" i="84" s="1"/>
  <c r="K411" i="84" s="1"/>
  <c r="L411" i="84" s="1"/>
  <c r="AZ416" i="84"/>
  <c r="CN420" i="84"/>
  <c r="CR420" i="84" s="1"/>
  <c r="J420" i="84" s="1"/>
  <c r="CJ420" i="84"/>
  <c r="CK420" i="84" s="1"/>
  <c r="AT422" i="84"/>
  <c r="P423" i="84"/>
  <c r="BN424" i="84"/>
  <c r="AJ424" i="84"/>
  <c r="BK428" i="84"/>
  <c r="AH428" i="84" s="1"/>
  <c r="BE431" i="84"/>
  <c r="CQ439" i="84"/>
  <c r="BK442" i="84"/>
  <c r="AH442" i="84" s="1"/>
  <c r="BN387" i="84"/>
  <c r="BB387" i="84" s="1"/>
  <c r="BE387" i="84" s="1"/>
  <c r="AO395" i="84"/>
  <c r="BU399" i="84"/>
  <c r="BU398" i="84" s="1"/>
  <c r="CJ399" i="84"/>
  <c r="BN401" i="84"/>
  <c r="BB401" i="84" s="1"/>
  <c r="CN403" i="84"/>
  <c r="CR403" i="84" s="1"/>
  <c r="CJ403" i="84"/>
  <c r="CK403" i="84" s="1"/>
  <c r="CK399" i="84" s="1"/>
  <c r="BD408" i="84"/>
  <c r="BD398" i="84" s="1"/>
  <c r="BJ410" i="84"/>
  <c r="I410" i="84"/>
  <c r="BK415" i="84"/>
  <c r="BE419" i="84"/>
  <c r="Q423" i="84"/>
  <c r="BK424" i="84"/>
  <c r="AN424" i="84" s="1"/>
  <c r="AI424" i="84"/>
  <c r="BN434" i="84"/>
  <c r="CJ435" i="84"/>
  <c r="CK435" i="84" s="1"/>
  <c r="K438" i="84"/>
  <c r="L438" i="84" s="1"/>
  <c r="BA476" i="84"/>
  <c r="AO370" i="84"/>
  <c r="CS374" i="84"/>
  <c r="J374" i="84"/>
  <c r="K374" i="84" s="1"/>
  <c r="L374" i="84" s="1"/>
  <c r="AM374" i="84" s="1"/>
  <c r="AH382" i="84"/>
  <c r="AZ388" i="84"/>
  <c r="BE388" i="84" s="1"/>
  <c r="AI394" i="84"/>
  <c r="N408" i="84"/>
  <c r="N398" i="84" s="1"/>
  <c r="AP408" i="84"/>
  <c r="CS418" i="84"/>
  <c r="BB428" i="84"/>
  <c r="BB427" i="84" s="1"/>
  <c r="BN427" i="84"/>
  <c r="R443" i="84"/>
  <c r="CS367" i="84"/>
  <c r="K372" i="84"/>
  <c r="L372" i="84" s="1"/>
  <c r="AG374" i="84"/>
  <c r="CS378" i="84"/>
  <c r="AI381" i="84"/>
  <c r="K383" i="84"/>
  <c r="L383" i="84" s="1"/>
  <c r="AG383" i="84"/>
  <c r="BK383" i="84"/>
  <c r="AN383" i="84" s="1"/>
  <c r="AO384" i="84"/>
  <c r="P399" i="84"/>
  <c r="AZ400" i="84"/>
  <c r="AW399" i="84"/>
  <c r="BN403" i="84"/>
  <c r="BB403" i="84" s="1"/>
  <c r="AJ403" i="84"/>
  <c r="CQ408" i="84"/>
  <c r="BE414" i="84"/>
  <c r="BN415" i="84"/>
  <c r="BB415" i="84" s="1"/>
  <c r="CR417" i="84"/>
  <c r="CJ418" i="84"/>
  <c r="BN425" i="84"/>
  <c r="BB425" i="84" s="1"/>
  <c r="CR432" i="84"/>
  <c r="J432" i="84" s="1"/>
  <c r="CJ433" i="84"/>
  <c r="CN433" i="84"/>
  <c r="CF430" i="84"/>
  <c r="CF439" i="84"/>
  <c r="CN440" i="84"/>
  <c r="CJ440" i="84"/>
  <c r="BD439" i="84"/>
  <c r="AG442" i="84"/>
  <c r="CO443" i="84"/>
  <c r="BW482" i="84"/>
  <c r="BW478" i="84" s="1"/>
  <c r="BU478" i="84"/>
  <c r="CR406" i="84"/>
  <c r="AZ420" i="84"/>
  <c r="CM427" i="84"/>
  <c r="BD430" i="84"/>
  <c r="B430" i="84"/>
  <c r="BN435" i="84"/>
  <c r="BB435" i="84" s="1"/>
  <c r="AJ435" i="84"/>
  <c r="AY430" i="84"/>
  <c r="AW439" i="84"/>
  <c r="AZ440" i="84"/>
  <c r="CM443" i="84"/>
  <c r="I444" i="84"/>
  <c r="AI459" i="84"/>
  <c r="AN459" i="84"/>
  <c r="BK459" i="84"/>
  <c r="AH459" i="84" s="1"/>
  <c r="J474" i="84"/>
  <c r="K474" i="84" s="1"/>
  <c r="L474" i="84" s="1"/>
  <c r="AM474" i="84" s="1"/>
  <c r="CS474" i="84"/>
  <c r="AZ491" i="84"/>
  <c r="AW488" i="84"/>
  <c r="BM408" i="84"/>
  <c r="BJ420" i="84"/>
  <c r="I420" i="84"/>
  <c r="CP423" i="84"/>
  <c r="BY426" i="84"/>
  <c r="BY422" i="84" s="1"/>
  <c r="P427" i="84"/>
  <c r="CJ428" i="84"/>
  <c r="CF427" i="84"/>
  <c r="CJ437" i="84"/>
  <c r="CK437" i="84" s="1"/>
  <c r="CN437" i="84"/>
  <c r="CR437" i="84" s="1"/>
  <c r="AL440" i="84"/>
  <c r="AL439" i="84" s="1"/>
  <c r="N439" i="84"/>
  <c r="CP443" i="84"/>
  <c r="AW448" i="84"/>
  <c r="AZ449" i="84"/>
  <c r="BA456" i="84"/>
  <c r="BA426" i="84" s="1"/>
  <c r="BA422" i="84" s="1"/>
  <c r="AJ459" i="84"/>
  <c r="AM419" i="84"/>
  <c r="BR422" i="84"/>
  <c r="BD423" i="84"/>
  <c r="R426" i="84"/>
  <c r="R422" i="84" s="1"/>
  <c r="BI426" i="84"/>
  <c r="BI422" i="84" s="1"/>
  <c r="BZ426" i="84"/>
  <c r="BZ422" i="84" s="1"/>
  <c r="AK430" i="84"/>
  <c r="AK426" i="84" s="1"/>
  <c r="AK422" i="84" s="1"/>
  <c r="BJ434" i="84"/>
  <c r="BK441" i="84"/>
  <c r="AN441" i="84" s="1"/>
  <c r="AI441" i="84"/>
  <c r="AY443" i="84"/>
  <c r="CQ443" i="84"/>
  <c r="CS446" i="84"/>
  <c r="I464" i="84"/>
  <c r="BJ464" i="84"/>
  <c r="BB464" i="84"/>
  <c r="B475" i="84"/>
  <c r="B476" i="84"/>
  <c r="AD399" i="84"/>
  <c r="AD398" i="84" s="1"/>
  <c r="AO409" i="84"/>
  <c r="BN411" i="84"/>
  <c r="BB411" i="84" s="1"/>
  <c r="BE411" i="84" s="1"/>
  <c r="I415" i="84"/>
  <c r="CS415" i="84"/>
  <c r="AC422" i="84"/>
  <c r="CN428" i="84"/>
  <c r="U426" i="84"/>
  <c r="U422" i="84" s="1"/>
  <c r="K432" i="84"/>
  <c r="L432" i="84" s="1"/>
  <c r="AM432" i="84" s="1"/>
  <c r="CR434" i="84"/>
  <c r="J434" i="84" s="1"/>
  <c r="K434" i="84" s="1"/>
  <c r="L434" i="84" s="1"/>
  <c r="Q439" i="84"/>
  <c r="I439" i="84"/>
  <c r="AZ444" i="84"/>
  <c r="I446" i="84"/>
  <c r="CR446" i="84"/>
  <c r="J446" i="84" s="1"/>
  <c r="CK451" i="84"/>
  <c r="AM459" i="84"/>
  <c r="AJ466" i="84"/>
  <c r="BN466" i="84"/>
  <c r="BB466" i="84" s="1"/>
  <c r="BE466" i="84" s="1"/>
  <c r="AF466" i="84"/>
  <c r="BM488" i="84"/>
  <c r="J381" i="84"/>
  <c r="BP398" i="84"/>
  <c r="CE398" i="84"/>
  <c r="AO406" i="84"/>
  <c r="BN409" i="84"/>
  <c r="CO408" i="84"/>
  <c r="CO398" i="84" s="1"/>
  <c r="BK413" i="84"/>
  <c r="AH413" i="84" s="1"/>
  <c r="AN413" i="84"/>
  <c r="AG417" i="84"/>
  <c r="AN418" i="84"/>
  <c r="BK418" i="84"/>
  <c r="AH418" i="84" s="1"/>
  <c r="AI418" i="84"/>
  <c r="CT426" i="84"/>
  <c r="CT422" i="84" s="1"/>
  <c r="I431" i="84"/>
  <c r="AJ433" i="84"/>
  <c r="AJ444" i="84"/>
  <c r="AJ449" i="84"/>
  <c r="P448" i="84"/>
  <c r="BN449" i="84"/>
  <c r="BW454" i="84"/>
  <c r="BW451" i="84" s="1"/>
  <c r="BE468" i="84"/>
  <c r="CR425" i="84"/>
  <c r="J425" i="84" s="1"/>
  <c r="V426" i="84"/>
  <c r="V422" i="84" s="1"/>
  <c r="N451" i="84"/>
  <c r="AF458" i="84"/>
  <c r="AJ458" i="84"/>
  <c r="P456" i="84"/>
  <c r="BN458" i="84"/>
  <c r="BB458" i="84" s="1"/>
  <c r="BN395" i="84"/>
  <c r="BB395" i="84" s="1"/>
  <c r="BE395" i="84" s="1"/>
  <c r="CN402" i="84"/>
  <c r="AE404" i="84"/>
  <c r="AO404" i="84" s="1"/>
  <c r="AW408" i="84"/>
  <c r="AG413" i="84"/>
  <c r="BN416" i="84"/>
  <c r="BB416" i="84" s="1"/>
  <c r="AI419" i="84"/>
  <c r="BM423" i="84"/>
  <c r="AO424" i="84"/>
  <c r="AO423" i="84" s="1"/>
  <c r="CJ425" i="84"/>
  <c r="CK425" i="84" s="1"/>
  <c r="W426" i="84"/>
  <c r="W422" i="84" s="1"/>
  <c r="AO429" i="84"/>
  <c r="AO427" i="84" s="1"/>
  <c r="AE427" i="84"/>
  <c r="CS429" i="84"/>
  <c r="CR431" i="84"/>
  <c r="AJ437" i="84"/>
  <c r="CR442" i="84"/>
  <c r="S443" i="84"/>
  <c r="AK456" i="84"/>
  <c r="Q456" i="84"/>
  <c r="AJ461" i="84"/>
  <c r="AF461" i="84"/>
  <c r="BN461" i="84"/>
  <c r="BB461" i="84" s="1"/>
  <c r="S408" i="84"/>
  <c r="CS413" i="84"/>
  <c r="AJ419" i="84"/>
  <c r="BK421" i="84"/>
  <c r="AI421" i="84"/>
  <c r="BC422" i="84"/>
  <c r="X426" i="84"/>
  <c r="X422" i="84" s="1"/>
  <c r="BJ429" i="84"/>
  <c r="AJ431" i="84"/>
  <c r="CK431" i="84"/>
  <c r="Q430" i="84"/>
  <c r="AZ436" i="84"/>
  <c r="BJ444" i="84"/>
  <c r="CQ451" i="84"/>
  <c r="I454" i="84"/>
  <c r="BJ454" i="84"/>
  <c r="AJ454" i="84" s="1"/>
  <c r="AD451" i="84"/>
  <c r="AD426" i="84" s="1"/>
  <c r="AN455" i="84"/>
  <c r="AL456" i="84"/>
  <c r="CO456" i="84"/>
  <c r="X398" i="84"/>
  <c r="AZ401" i="84"/>
  <c r="CR407" i="84"/>
  <c r="K413" i="84"/>
  <c r="L413" i="84" s="1"/>
  <c r="AI413" i="84"/>
  <c r="AZ417" i="84"/>
  <c r="AP423" i="84"/>
  <c r="AZ425" i="84"/>
  <c r="AW423" i="84"/>
  <c r="Y426" i="84"/>
  <c r="Y422" i="84" s="1"/>
  <c r="AJ428" i="84"/>
  <c r="AW430" i="84"/>
  <c r="CM430" i="84"/>
  <c r="AX430" i="84"/>
  <c r="BK431" i="84"/>
  <c r="CS432" i="84"/>
  <c r="I436" i="84"/>
  <c r="BJ436" i="84"/>
  <c r="CR454" i="84"/>
  <c r="J454" i="84" s="1"/>
  <c r="CN451" i="84"/>
  <c r="S456" i="84"/>
  <c r="AG500" i="84"/>
  <c r="J586" i="84"/>
  <c r="CS586" i="84"/>
  <c r="AZ522" i="84"/>
  <c r="BN437" i="84"/>
  <c r="BB437" i="84" s="1"/>
  <c r="BE437" i="84" s="1"/>
  <c r="AO438" i="84"/>
  <c r="AX439" i="84"/>
  <c r="B443" i="84"/>
  <c r="S448" i="84"/>
  <c r="BN454" i="84"/>
  <c r="BB454" i="84" s="1"/>
  <c r="AI455" i="84"/>
  <c r="R456" i="84"/>
  <c r="AI458" i="84"/>
  <c r="I460" i="84"/>
  <c r="CS460" i="84"/>
  <c r="BJ460" i="84"/>
  <c r="CN463" i="84"/>
  <c r="CR463" i="84" s="1"/>
  <c r="CJ463" i="84"/>
  <c r="AG466" i="84"/>
  <c r="BE467" i="84"/>
  <c r="CP508" i="84"/>
  <c r="CR513" i="84"/>
  <c r="J513" i="84" s="1"/>
  <c r="B522" i="84"/>
  <c r="B521" i="84"/>
  <c r="BE493" i="84"/>
  <c r="BN523" i="84"/>
  <c r="AJ523" i="84"/>
  <c r="P522" i="84"/>
  <c r="N423" i="84"/>
  <c r="AL424" i="84"/>
  <c r="AL423" i="84" s="1"/>
  <c r="BJ433" i="84"/>
  <c r="I433" i="84"/>
  <c r="AO444" i="84"/>
  <c r="BM443" i="84"/>
  <c r="AE448" i="84"/>
  <c r="AO449" i="84"/>
  <c r="AO448" i="84" s="1"/>
  <c r="BN452" i="84"/>
  <c r="AJ452" i="84"/>
  <c r="CM451" i="84"/>
  <c r="I452" i="84"/>
  <c r="AF453" i="84"/>
  <c r="AD456" i="84"/>
  <c r="BM456" i="84"/>
  <c r="AL478" i="84"/>
  <c r="CN479" i="84"/>
  <c r="CJ479" i="84"/>
  <c r="I482" i="84"/>
  <c r="CS482" i="84"/>
  <c r="BJ482" i="84"/>
  <c r="BU483" i="84"/>
  <c r="BW484" i="84"/>
  <c r="BW483" i="84" s="1"/>
  <c r="BN493" i="84"/>
  <c r="BB493" i="84" s="1"/>
  <c r="AJ493" i="84"/>
  <c r="AK443" i="84"/>
  <c r="AE456" i="84"/>
  <c r="BJ468" i="84"/>
  <c r="I468" i="84"/>
  <c r="BE472" i="84"/>
  <c r="AF474" i="84"/>
  <c r="BN474" i="84"/>
  <c r="BB474" i="84" s="1"/>
  <c r="BE474" i="84" s="1"/>
  <c r="AO478" i="84"/>
  <c r="J489" i="84"/>
  <c r="CS489" i="84"/>
  <c r="CJ497" i="84"/>
  <c r="CK497" i="84" s="1"/>
  <c r="CN497" i="84"/>
  <c r="CR497" i="84" s="1"/>
  <c r="AH503" i="84"/>
  <c r="AG503" i="84"/>
  <c r="AN503" i="84"/>
  <c r="K503" i="84"/>
  <c r="L503" i="84" s="1"/>
  <c r="AM503" i="84" s="1"/>
  <c r="BK449" i="84"/>
  <c r="CP456" i="84"/>
  <c r="BB460" i="84"/>
  <c r="BE460" i="84" s="1"/>
  <c r="AN461" i="84"/>
  <c r="CR462" i="84"/>
  <c r="CR465" i="84"/>
  <c r="CS466" i="84"/>
  <c r="BK471" i="84"/>
  <c r="CS481" i="84"/>
  <c r="Q486" i="84"/>
  <c r="AJ487" i="84"/>
  <c r="AJ486" i="84" s="1"/>
  <c r="BN487" i="84"/>
  <c r="O422" i="84"/>
  <c r="CP430" i="84"/>
  <c r="BW432" i="84"/>
  <c r="BW430" i="84" s="1"/>
  <c r="BU430" i="84"/>
  <c r="AZ438" i="84"/>
  <c r="BE438" i="84" s="1"/>
  <c r="CM439" i="84"/>
  <c r="CJ443" i="84"/>
  <c r="CR447" i="84"/>
  <c r="AH455" i="84"/>
  <c r="AG455" i="84"/>
  <c r="BD456" i="84"/>
  <c r="CQ456" i="84"/>
  <c r="AN458" i="84"/>
  <c r="AZ482" i="84"/>
  <c r="AW478" i="84"/>
  <c r="CN487" i="84"/>
  <c r="CJ487" i="84"/>
  <c r="J492" i="84"/>
  <c r="K492" i="84" s="1"/>
  <c r="L492" i="84" s="1"/>
  <c r="AM492" i="84" s="1"/>
  <c r="CS492" i="84"/>
  <c r="AJ413" i="84"/>
  <c r="AG414" i="84"/>
  <c r="AZ415" i="84"/>
  <c r="BE415" i="84" s="1"/>
  <c r="BP422" i="84"/>
  <c r="BJ425" i="84"/>
  <c r="P439" i="84"/>
  <c r="CN441" i="84"/>
  <c r="CR441" i="84" s="1"/>
  <c r="J441" i="84" s="1"/>
  <c r="K441" i="84" s="1"/>
  <c r="L441" i="84" s="1"/>
  <c r="AM441" i="84" s="1"/>
  <c r="CN444" i="84"/>
  <c r="CF443" i="84"/>
  <c r="AZ445" i="84"/>
  <c r="BE445" i="84" s="1"/>
  <c r="AL446" i="84"/>
  <c r="AL443" i="84" s="1"/>
  <c r="N443" i="84"/>
  <c r="AO458" i="84"/>
  <c r="CF456" i="84"/>
  <c r="CN458" i="84"/>
  <c r="AX456" i="84"/>
  <c r="K473" i="84"/>
  <c r="L473" i="84" s="1"/>
  <c r="AO420" i="84"/>
  <c r="AD423" i="84"/>
  <c r="AL430" i="84"/>
  <c r="BJ438" i="84"/>
  <c r="CO439" i="84"/>
  <c r="BE442" i="84"/>
  <c r="BN444" i="84"/>
  <c r="P451" i="84"/>
  <c r="J452" i="84"/>
  <c r="J451" i="84" s="1"/>
  <c r="AH461" i="84"/>
  <c r="AG461" i="84"/>
  <c r="AI469" i="84"/>
  <c r="BK469" i="84"/>
  <c r="AG469" i="84" s="1"/>
  <c r="AM469" i="84"/>
  <c r="B478" i="84"/>
  <c r="BN489" i="84"/>
  <c r="Q488" i="84"/>
  <c r="AI496" i="84"/>
  <c r="AZ497" i="84"/>
  <c r="BE497" i="84" s="1"/>
  <c r="CP488" i="84"/>
  <c r="CR468" i="84"/>
  <c r="J468" i="84" s="1"/>
  <c r="AZ487" i="84"/>
  <c r="CL507" i="84"/>
  <c r="CL475" i="84" s="1"/>
  <c r="AI511" i="84"/>
  <c r="AG550" i="84"/>
  <c r="AI550" i="84"/>
  <c r="AH550" i="84"/>
  <c r="AN550" i="84"/>
  <c r="BN447" i="84"/>
  <c r="BB447" i="84" s="1"/>
  <c r="BE447" i="84" s="1"/>
  <c r="BM448" i="84"/>
  <c r="AP451" i="84"/>
  <c r="AJ455" i="84"/>
  <c r="BN455" i="84"/>
  <c r="BB455" i="84" s="1"/>
  <c r="BE455" i="84" s="1"/>
  <c r="CJ468" i="84"/>
  <c r="CK468" i="84" s="1"/>
  <c r="I476" i="84"/>
  <c r="AX478" i="84"/>
  <c r="CM478" i="84"/>
  <c r="BJ479" i="84"/>
  <c r="BK480" i="84"/>
  <c r="AI480" i="84"/>
  <c r="I481" i="84"/>
  <c r="BK493" i="84"/>
  <c r="BK511" i="84"/>
  <c r="AG511" i="84" s="1"/>
  <c r="AJ500" i="84"/>
  <c r="BN500" i="84"/>
  <c r="BB500" i="84" s="1"/>
  <c r="BE500" i="84" s="1"/>
  <c r="AI500" i="84"/>
  <c r="BK500" i="84"/>
  <c r="AN500" i="84" s="1"/>
  <c r="J503" i="84"/>
  <c r="CS503" i="84"/>
  <c r="BE518" i="84"/>
  <c r="BA478" i="84"/>
  <c r="CM483" i="84"/>
  <c r="BJ484" i="84"/>
  <c r="I484" i="84"/>
  <c r="AI491" i="84"/>
  <c r="AY488" i="84"/>
  <c r="AZ509" i="84"/>
  <c r="AW508" i="84"/>
  <c r="CS473" i="84"/>
  <c r="BJ473" i="84"/>
  <c r="AE475" i="84"/>
  <c r="BU488" i="84"/>
  <c r="BK491" i="84"/>
  <c r="AG491" i="84" s="1"/>
  <c r="AH527" i="84"/>
  <c r="AG527" i="84"/>
  <c r="AI527" i="84"/>
  <c r="N456" i="84"/>
  <c r="BK462" i="84"/>
  <c r="AH462" i="84" s="1"/>
  <c r="K466" i="84"/>
  <c r="L466" i="84" s="1"/>
  <c r="AM466" i="84" s="1"/>
  <c r="CJ469" i="84"/>
  <c r="CK469" i="84" s="1"/>
  <c r="BN484" i="84"/>
  <c r="P483" i="84"/>
  <c r="AW486" i="84"/>
  <c r="AO488" i="84"/>
  <c r="BW488" i="84"/>
  <c r="BE510" i="84"/>
  <c r="BN453" i="84"/>
  <c r="BB453" i="84" s="1"/>
  <c r="BE453" i="84" s="1"/>
  <c r="AF457" i="84"/>
  <c r="BN457" i="84"/>
  <c r="AH458" i="84"/>
  <c r="AG458" i="84"/>
  <c r="BK465" i="84"/>
  <c r="AH465" i="84" s="1"/>
  <c r="AJ472" i="84"/>
  <c r="CN480" i="84"/>
  <c r="CR480" i="84" s="1"/>
  <c r="J480" i="84" s="1"/>
  <c r="CJ480" i="84"/>
  <c r="CK480" i="84" s="1"/>
  <c r="CA485" i="84"/>
  <c r="BE490" i="84"/>
  <c r="AJ491" i="84"/>
  <c r="AH493" i="84"/>
  <c r="CN493" i="84"/>
  <c r="CR493" i="84" s="1"/>
  <c r="BK494" i="84"/>
  <c r="BE495" i="84"/>
  <c r="CN499" i="84"/>
  <c r="CR499" i="84" s="1"/>
  <c r="J499" i="84" s="1"/>
  <c r="K499" i="84" s="1"/>
  <c r="L499" i="84" s="1"/>
  <c r="CR500" i="84"/>
  <c r="CR501" i="84"/>
  <c r="J527" i="84"/>
  <c r="K527" i="84" s="1"/>
  <c r="L527" i="84" s="1"/>
  <c r="AF527" i="84" s="1"/>
  <c r="CS527" i="84"/>
  <c r="I539" i="84"/>
  <c r="BJ539" i="84"/>
  <c r="BK445" i="84"/>
  <c r="AH445" i="84" s="1"/>
  <c r="BN446" i="84"/>
  <c r="BB446" i="84" s="1"/>
  <c r="BE446" i="84" s="1"/>
  <c r="AP456" i="84"/>
  <c r="AZ459" i="84"/>
  <c r="BE459" i="84" s="1"/>
  <c r="BU456" i="84"/>
  <c r="BW459" i="84"/>
  <c r="BW456" i="84" s="1"/>
  <c r="AZ464" i="84"/>
  <c r="BE464" i="84" s="1"/>
  <c r="CS469" i="84"/>
  <c r="BM478" i="84"/>
  <c r="CS480" i="84"/>
  <c r="I480" i="84"/>
  <c r="CO478" i="84"/>
  <c r="CJ501" i="84"/>
  <c r="CK501" i="84" s="1"/>
  <c r="BD451" i="84"/>
  <c r="BN465" i="84"/>
  <c r="BB465" i="84" s="1"/>
  <c r="BE465" i="84" s="1"/>
  <c r="AO468" i="84"/>
  <c r="AO456" i="84" s="1"/>
  <c r="AJ471" i="84"/>
  <c r="BN471" i="84"/>
  <c r="BB471" i="84" s="1"/>
  <c r="BE471" i="84" s="1"/>
  <c r="BB473" i="84"/>
  <c r="BE473" i="84" s="1"/>
  <c r="CR477" i="84"/>
  <c r="BN478" i="84"/>
  <c r="BB479" i="84"/>
  <c r="BE480" i="84"/>
  <c r="CU485" i="84"/>
  <c r="CU475" i="84" s="1"/>
  <c r="CU624" i="84" s="1"/>
  <c r="CF488" i="84"/>
  <c r="CF485" i="84" s="1"/>
  <c r="BJ489" i="84"/>
  <c r="CM488" i="84"/>
  <c r="I489" i="84"/>
  <c r="CN491" i="84"/>
  <c r="CR491" i="84" s="1"/>
  <c r="CJ491" i="84"/>
  <c r="CK491" i="84" s="1"/>
  <c r="S488" i="84"/>
  <c r="S485" i="84" s="1"/>
  <c r="AZ516" i="84"/>
  <c r="AW515" i="84"/>
  <c r="AZ435" i="84"/>
  <c r="BN440" i="84"/>
  <c r="BJ440" i="84"/>
  <c r="B448" i="84"/>
  <c r="CO448" i="84"/>
  <c r="AN466" i="84"/>
  <c r="AI466" i="84"/>
  <c r="CJ467" i="84"/>
  <c r="CK467" i="84" s="1"/>
  <c r="BJ470" i="84"/>
  <c r="I470" i="84"/>
  <c r="I479" i="84"/>
  <c r="AA475" i="84"/>
  <c r="U485" i="84"/>
  <c r="AX488" i="84"/>
  <c r="AX485" i="84" s="1"/>
  <c r="BK498" i="84"/>
  <c r="AZ499" i="84"/>
  <c r="BE499" i="84" s="1"/>
  <c r="BM508" i="84"/>
  <c r="AO509" i="84"/>
  <c r="AO508" i="84" s="1"/>
  <c r="CR518" i="84"/>
  <c r="N522" i="84"/>
  <c r="AL523" i="84"/>
  <c r="AL522" i="84" s="1"/>
  <c r="AL521" i="84" s="1"/>
  <c r="BJ531" i="84"/>
  <c r="AJ531" i="84" s="1"/>
  <c r="CS531" i="84"/>
  <c r="I531" i="84"/>
  <c r="CM530" i="84"/>
  <c r="AP530" i="84"/>
  <c r="BA547" i="84"/>
  <c r="CD485" i="84"/>
  <c r="BJ486" i="84"/>
  <c r="BB505" i="84"/>
  <c r="BE505" i="84" s="1"/>
  <c r="BB509" i="84"/>
  <c r="CQ515" i="84"/>
  <c r="CM515" i="84"/>
  <c r="BJ516" i="84"/>
  <c r="AJ516" i="84" s="1"/>
  <c r="I516" i="84"/>
  <c r="AW530" i="84"/>
  <c r="AW521" i="84" s="1"/>
  <c r="AZ531" i="84"/>
  <c r="CF483" i="84"/>
  <c r="CN484" i="84"/>
  <c r="BO485" i="84"/>
  <c r="AH491" i="84"/>
  <c r="AJ492" i="84"/>
  <c r="BN506" i="84"/>
  <c r="CR516" i="84"/>
  <c r="CN515" i="84"/>
  <c r="CJ540" i="84"/>
  <c r="CK540" i="84" s="1"/>
  <c r="CN540" i="84"/>
  <c r="CR540" i="84" s="1"/>
  <c r="J540" i="84" s="1"/>
  <c r="BJ501" i="84"/>
  <c r="B507" i="84"/>
  <c r="CR509" i="84"/>
  <c r="CN508" i="84"/>
  <c r="BK513" i="84"/>
  <c r="AK522" i="84"/>
  <c r="AK521" i="84" s="1"/>
  <c r="CS525" i="84"/>
  <c r="J525" i="84"/>
  <c r="K525" i="84" s="1"/>
  <c r="L525" i="84" s="1"/>
  <c r="BK533" i="84"/>
  <c r="BN534" i="84"/>
  <c r="BB534" i="84" s="1"/>
  <c r="BE534" i="84" s="1"/>
  <c r="AJ534" i="84"/>
  <c r="T485" i="84"/>
  <c r="I487" i="84"/>
  <c r="BK487" i="84"/>
  <c r="BN491" i="84"/>
  <c r="BB491" i="84" s="1"/>
  <c r="BK495" i="84"/>
  <c r="AN495" i="84" s="1"/>
  <c r="AM495" i="84"/>
  <c r="AI495" i="84"/>
  <c r="BN502" i="84"/>
  <c r="BB502" i="84" s="1"/>
  <c r="BE502" i="84" s="1"/>
  <c r="BJ505" i="84"/>
  <c r="H507" i="84"/>
  <c r="CS541" i="84"/>
  <c r="AH471" i="84"/>
  <c r="BN481" i="84"/>
  <c r="BB481" i="84" s="1"/>
  <c r="BE481" i="84" s="1"/>
  <c r="P488" i="84"/>
  <c r="CK489" i="84"/>
  <c r="AJ490" i="84"/>
  <c r="CJ490" i="84"/>
  <c r="CK490" i="84" s="1"/>
  <c r="CN490" i="84"/>
  <c r="CR490" i="84" s="1"/>
  <c r="I494" i="84"/>
  <c r="CS494" i="84"/>
  <c r="AZ501" i="84"/>
  <c r="AJ503" i="84"/>
  <c r="BN503" i="84"/>
  <c r="BB503" i="84" s="1"/>
  <c r="BE503" i="84" s="1"/>
  <c r="AY504" i="84"/>
  <c r="BO507" i="84"/>
  <c r="AO524" i="84"/>
  <c r="AO522" i="84" s="1"/>
  <c r="AO521" i="84" s="1"/>
  <c r="BM522" i="84"/>
  <c r="AP522" i="84"/>
  <c r="AP521" i="84" s="1"/>
  <c r="AD521" i="84"/>
  <c r="CM522" i="84"/>
  <c r="CS529" i="84"/>
  <c r="BJ529" i="84"/>
  <c r="I529" i="84"/>
  <c r="BB529" i="84"/>
  <c r="BE529" i="84" s="1"/>
  <c r="AJ533" i="84"/>
  <c r="Q530" i="84"/>
  <c r="Q521" i="84" s="1"/>
  <c r="BJ472" i="84"/>
  <c r="R488" i="84"/>
  <c r="AI492" i="84"/>
  <c r="CR498" i="84"/>
  <c r="I501" i="84"/>
  <c r="CJ502" i="84"/>
  <c r="CK502" i="84" s="1"/>
  <c r="CN502" i="84"/>
  <c r="CR502" i="84" s="1"/>
  <c r="J502" i="84" s="1"/>
  <c r="AZ504" i="84"/>
  <c r="Q504" i="84"/>
  <c r="CS513" i="84"/>
  <c r="AL516" i="84"/>
  <c r="AL515" i="84" s="1"/>
  <c r="N515" i="84"/>
  <c r="CS517" i="84"/>
  <c r="J523" i="84"/>
  <c r="CS523" i="84"/>
  <c r="U475" i="84"/>
  <c r="BY485" i="84"/>
  <c r="BY475" i="84" s="1"/>
  <c r="CM486" i="84"/>
  <c r="CB485" i="84"/>
  <c r="CB475" i="84" s="1"/>
  <c r="CO488" i="84"/>
  <c r="CO485" i="84" s="1"/>
  <c r="BK492" i="84"/>
  <c r="AN492" i="84" s="1"/>
  <c r="R504" i="84"/>
  <c r="BJ506" i="84"/>
  <c r="I506" i="84"/>
  <c r="I504" i="84" s="1"/>
  <c r="BK510" i="84"/>
  <c r="BN516" i="84"/>
  <c r="P515" i="84"/>
  <c r="AJ480" i="84"/>
  <c r="BW487" i="84"/>
  <c r="BW486" i="84" s="1"/>
  <c r="AD488" i="84"/>
  <c r="AD485" i="84" s="1"/>
  <c r="BD488" i="84"/>
  <c r="BD485" i="84" s="1"/>
  <c r="AH495" i="84"/>
  <c r="CS495" i="84"/>
  <c r="BK496" i="84"/>
  <c r="AG496" i="84" s="1"/>
  <c r="AN496" i="84"/>
  <c r="AZ498" i="84"/>
  <c r="BE498" i="84" s="1"/>
  <c r="BJ502" i="84"/>
  <c r="AJ502" i="84" s="1"/>
  <c r="CS502" i="84"/>
  <c r="I502" i="84"/>
  <c r="AI503" i="84"/>
  <c r="CR505" i="84"/>
  <c r="CS505" i="84" s="1"/>
  <c r="BP507" i="84"/>
  <c r="BP475" i="84" s="1"/>
  <c r="P508" i="84"/>
  <c r="AJ511" i="84"/>
  <c r="AS507" i="84"/>
  <c r="AS475" i="84" s="1"/>
  <c r="AN524" i="84"/>
  <c r="CS526" i="84"/>
  <c r="J526" i="84"/>
  <c r="CS578" i="84"/>
  <c r="J578" i="84"/>
  <c r="CN542" i="84"/>
  <c r="CR542" i="84" s="1"/>
  <c r="CJ542" i="84"/>
  <c r="CK542" i="84" s="1"/>
  <c r="J557" i="84"/>
  <c r="CS557" i="84"/>
  <c r="AZ489" i="84"/>
  <c r="BN494" i="84"/>
  <c r="BB494" i="84" s="1"/>
  <c r="BN498" i="84"/>
  <c r="BB498" i="84" s="1"/>
  <c r="CS499" i="84"/>
  <c r="BJ499" i="84"/>
  <c r="AO505" i="84"/>
  <c r="AO504" i="84" s="1"/>
  <c r="AP508" i="84"/>
  <c r="BU508" i="84"/>
  <c r="I513" i="84"/>
  <c r="AJ513" i="84"/>
  <c r="AY530" i="84"/>
  <c r="AY521" i="84" s="1"/>
  <c r="AY507" i="84" s="1"/>
  <c r="BJ532" i="84"/>
  <c r="J546" i="84"/>
  <c r="K546" i="84" s="1"/>
  <c r="L546" i="84" s="1"/>
  <c r="CS546" i="84"/>
  <c r="K557" i="84"/>
  <c r="L557" i="84" s="1"/>
  <c r="AM557" i="84" s="1"/>
  <c r="AH557" i="84"/>
  <c r="AG557" i="84"/>
  <c r="BK528" i="84"/>
  <c r="AG528" i="84" s="1"/>
  <c r="AM528" i="84"/>
  <c r="AN528" i="84"/>
  <c r="AJ528" i="84"/>
  <c r="CQ530" i="84"/>
  <c r="CR531" i="84"/>
  <c r="P504" i="84"/>
  <c r="S515" i="84"/>
  <c r="S507" i="84" s="1"/>
  <c r="S475" i="84" s="1"/>
  <c r="BC521" i="84"/>
  <c r="BC507" i="84" s="1"/>
  <c r="BC475" i="84" s="1"/>
  <c r="AG523" i="84"/>
  <c r="AG524" i="84"/>
  <c r="AI524" i="84"/>
  <c r="AH524" i="84"/>
  <c r="AF528" i="84"/>
  <c r="CO530" i="84"/>
  <c r="CO521" i="84" s="1"/>
  <c r="CS533" i="84"/>
  <c r="I533" i="84"/>
  <c r="AI533" i="84" s="1"/>
  <c r="CS565" i="84"/>
  <c r="CF530" i="84"/>
  <c r="CF521" i="84" s="1"/>
  <c r="CN534" i="84"/>
  <c r="CR534" i="84" s="1"/>
  <c r="J534" i="84" s="1"/>
  <c r="K536" i="84"/>
  <c r="L536" i="84" s="1"/>
  <c r="AI536" i="84"/>
  <c r="AH536" i="84"/>
  <c r="AG536" i="84"/>
  <c r="BN539" i="84"/>
  <c r="BB539" i="84" s="1"/>
  <c r="BE539" i="84" s="1"/>
  <c r="BJ509" i="84"/>
  <c r="CM508" i="84"/>
  <c r="AJ510" i="84"/>
  <c r="BN510" i="84"/>
  <c r="BB510" i="84" s="1"/>
  <c r="CR512" i="84"/>
  <c r="AJ520" i="84"/>
  <c r="AZ526" i="84"/>
  <c r="AI528" i="84"/>
  <c r="BN531" i="84"/>
  <c r="I532" i="84"/>
  <c r="CJ534" i="84"/>
  <c r="CK534" i="84" s="1"/>
  <c r="CK530" i="84" s="1"/>
  <c r="CJ537" i="84"/>
  <c r="CK537" i="84" s="1"/>
  <c r="AI546" i="84"/>
  <c r="AM546" i="84"/>
  <c r="BK546" i="84"/>
  <c r="CA507" i="84"/>
  <c r="R508" i="84"/>
  <c r="BJ514" i="84"/>
  <c r="AJ514" i="84" s="1"/>
  <c r="BW523" i="84"/>
  <c r="BW522" i="84" s="1"/>
  <c r="BW521" i="84" s="1"/>
  <c r="BU522" i="84"/>
  <c r="BU521" i="84" s="1"/>
  <c r="BJ534" i="84"/>
  <c r="I534" i="84"/>
  <c r="CS537" i="84"/>
  <c r="BJ537" i="84"/>
  <c r="I537" i="84"/>
  <c r="BB537" i="84"/>
  <c r="BN545" i="84"/>
  <c r="BB545" i="84" s="1"/>
  <c r="BE545" i="84" s="1"/>
  <c r="AL547" i="84"/>
  <c r="CJ498" i="84"/>
  <c r="CK498" i="84" s="1"/>
  <c r="AC507" i="84"/>
  <c r="AC475" i="84" s="1"/>
  <c r="CO508" i="84"/>
  <c r="CR514" i="84"/>
  <c r="J514" i="84" s="1"/>
  <c r="K514" i="84" s="1"/>
  <c r="L514" i="84" s="1"/>
  <c r="BW516" i="84"/>
  <c r="BW515" i="84" s="1"/>
  <c r="BU515" i="84"/>
  <c r="CD521" i="84"/>
  <c r="AO531" i="84"/>
  <c r="AO530" i="84" s="1"/>
  <c r="BM530" i="84"/>
  <c r="N530" i="84"/>
  <c r="AL532" i="84"/>
  <c r="AL530" i="84" s="1"/>
  <c r="AF556" i="84"/>
  <c r="BN556" i="84"/>
  <c r="BB556" i="84" s="1"/>
  <c r="BE556" i="84" s="1"/>
  <c r="AR485" i="84"/>
  <c r="AF495" i="84"/>
  <c r="CJ496" i="84"/>
  <c r="CK496" i="84" s="1"/>
  <c r="CJ500" i="84"/>
  <c r="CK500" i="84" s="1"/>
  <c r="AW504" i="84"/>
  <c r="N508" i="84"/>
  <c r="CC507" i="84"/>
  <c r="CC475" i="84" s="1"/>
  <c r="AD508" i="84"/>
  <c r="BD508" i="84"/>
  <c r="BK512" i="84"/>
  <c r="BN514" i="84"/>
  <c r="BB514" i="84" s="1"/>
  <c r="BE514" i="84" s="1"/>
  <c r="AR507" i="84"/>
  <c r="AZ517" i="84"/>
  <c r="BE517" i="84" s="1"/>
  <c r="BJ519" i="84"/>
  <c r="I519" i="84"/>
  <c r="CJ522" i="84"/>
  <c r="BD522" i="84"/>
  <c r="AD530" i="84"/>
  <c r="BD530" i="84"/>
  <c r="AJ536" i="84"/>
  <c r="BN536" i="84"/>
  <c r="BB536" i="84" s="1"/>
  <c r="AF536" i="84"/>
  <c r="CN552" i="84"/>
  <c r="CR552" i="84" s="1"/>
  <c r="J552" i="84" s="1"/>
  <c r="K552" i="84" s="1"/>
  <c r="L552" i="84" s="1"/>
  <c r="CJ552" i="84"/>
  <c r="CK552" i="84" s="1"/>
  <c r="CF547" i="84"/>
  <c r="CD507" i="84"/>
  <c r="BE512" i="84"/>
  <c r="AJ519" i="84"/>
  <c r="CR519" i="84"/>
  <c r="J519" i="84" s="1"/>
  <c r="T521" i="84"/>
  <c r="CK522" i="84"/>
  <c r="AZ537" i="84"/>
  <c r="AJ539" i="84"/>
  <c r="CO547" i="84"/>
  <c r="CR550" i="84"/>
  <c r="CK505" i="84"/>
  <c r="CK504" i="84" s="1"/>
  <c r="CJ504" i="84"/>
  <c r="AZ513" i="84"/>
  <c r="BE513" i="84" s="1"/>
  <c r="BK526" i="84"/>
  <c r="AN526" i="84" s="1"/>
  <c r="CR528" i="84"/>
  <c r="J528" i="84" s="1"/>
  <c r="K528" i="84" s="1"/>
  <c r="L528" i="84" s="1"/>
  <c r="AK530" i="84"/>
  <c r="BN533" i="84"/>
  <c r="BB533" i="84" s="1"/>
  <c r="BE533" i="84" s="1"/>
  <c r="P530" i="84"/>
  <c r="BE542" i="84"/>
  <c r="BB555" i="84"/>
  <c r="BN550" i="84"/>
  <c r="BB550" i="84" s="1"/>
  <c r="BE550" i="84" s="1"/>
  <c r="AJ550" i="84"/>
  <c r="N553" i="84"/>
  <c r="CS562" i="84"/>
  <c r="AJ526" i="84"/>
  <c r="BN526" i="84"/>
  <c r="BB526" i="84" s="1"/>
  <c r="AH528" i="84"/>
  <c r="AJ541" i="84"/>
  <c r="BN541" i="84"/>
  <c r="BB541" i="84" s="1"/>
  <c r="BJ544" i="84"/>
  <c r="BA522" i="84"/>
  <c r="BA521" i="84" s="1"/>
  <c r="CR532" i="84"/>
  <c r="J532" i="84" s="1"/>
  <c r="BE536" i="84"/>
  <c r="CS538" i="84"/>
  <c r="I538" i="84"/>
  <c r="I540" i="84"/>
  <c r="CS540" i="84"/>
  <c r="BJ540" i="84"/>
  <c r="BB558" i="84"/>
  <c r="BE558" i="84" s="1"/>
  <c r="BJ558" i="84"/>
  <c r="CR548" i="84"/>
  <c r="CQ547" i="84"/>
  <c r="CK549" i="84"/>
  <c r="BJ525" i="84"/>
  <c r="AF525" i="84" s="1"/>
  <c r="CP530" i="84"/>
  <c r="CP521" i="84" s="1"/>
  <c r="I543" i="84"/>
  <c r="BN546" i="84"/>
  <c r="BB546" i="84" s="1"/>
  <c r="CS549" i="84"/>
  <c r="CM547" i="84"/>
  <c r="BJ549" i="84"/>
  <c r="BB549" i="84"/>
  <c r="J551" i="84"/>
  <c r="K551" i="84" s="1"/>
  <c r="L551" i="84" s="1"/>
  <c r="CS551" i="84"/>
  <c r="BJ552" i="84"/>
  <c r="I558" i="84"/>
  <c r="CN555" i="84"/>
  <c r="CJ555" i="84"/>
  <c r="AH564" i="84"/>
  <c r="AZ527" i="84"/>
  <c r="BE527" i="84" s="1"/>
  <c r="BU530" i="84"/>
  <c r="BN544" i="84"/>
  <c r="BB544" i="84" s="1"/>
  <c r="BE544" i="84" s="1"/>
  <c r="I545" i="84"/>
  <c r="BJ545" i="84"/>
  <c r="I549" i="84"/>
  <c r="AH560" i="84"/>
  <c r="AG560" i="84"/>
  <c r="BK567" i="84"/>
  <c r="AN527" i="84"/>
  <c r="AM527" i="84"/>
  <c r="CR545" i="84"/>
  <c r="J545" i="84" s="1"/>
  <c r="AW547" i="84"/>
  <c r="AZ549" i="84"/>
  <c r="AZ552" i="84"/>
  <c r="I556" i="84"/>
  <c r="BJ556" i="84"/>
  <c r="AJ556" i="84" s="1"/>
  <c r="CR524" i="84"/>
  <c r="BJ535" i="84"/>
  <c r="CS535" i="84"/>
  <c r="BJ538" i="84"/>
  <c r="AH548" i="84"/>
  <c r="BW547" i="84"/>
  <c r="AI560" i="84"/>
  <c r="BK560" i="84"/>
  <c r="AN560" i="84"/>
  <c r="AJ560" i="84"/>
  <c r="BD504" i="84"/>
  <c r="AO515" i="84"/>
  <c r="BJ517" i="84"/>
  <c r="AF517" i="84" s="1"/>
  <c r="CN522" i="84"/>
  <c r="CS528" i="84"/>
  <c r="CR543" i="84"/>
  <c r="AN551" i="84"/>
  <c r="BD553" i="84"/>
  <c r="AW554" i="84"/>
  <c r="AZ555" i="84"/>
  <c r="CR556" i="84"/>
  <c r="BM563" i="84"/>
  <c r="AO565" i="84"/>
  <c r="BK561" i="84"/>
  <c r="AJ561" i="84"/>
  <c r="AI571" i="84"/>
  <c r="BK571" i="84"/>
  <c r="AN571" i="84" s="1"/>
  <c r="BJ576" i="84"/>
  <c r="I576" i="84"/>
  <c r="BB576" i="84"/>
  <c r="BN538" i="84"/>
  <c r="BB538" i="84" s="1"/>
  <c r="AI541" i="84"/>
  <c r="BD547" i="84"/>
  <c r="I561" i="84"/>
  <c r="BU563" i="84"/>
  <c r="BW565" i="84"/>
  <c r="BW563" i="84" s="1"/>
  <c r="BE573" i="84"/>
  <c r="J573" i="84"/>
  <c r="K573" i="84" s="1"/>
  <c r="L573" i="84" s="1"/>
  <c r="AM573" i="84" s="1"/>
  <c r="CS573" i="84"/>
  <c r="AL554" i="84"/>
  <c r="AL553" i="84" s="1"/>
  <c r="AZ557" i="84"/>
  <c r="CS561" i="84"/>
  <c r="CM563" i="84"/>
  <c r="AH570" i="84"/>
  <c r="AG570" i="84"/>
  <c r="AN570" i="84"/>
  <c r="AG573" i="84"/>
  <c r="AI573" i="84"/>
  <c r="AH573" i="84"/>
  <c r="AF579" i="84"/>
  <c r="BN579" i="84"/>
  <c r="BB579" i="84" s="1"/>
  <c r="BE579" i="84" s="1"/>
  <c r="BN532" i="84"/>
  <c r="BB532" i="84" s="1"/>
  <c r="AN541" i="84"/>
  <c r="P547" i="84"/>
  <c r="AJ548" i="84"/>
  <c r="BN548" i="84"/>
  <c r="P554" i="84"/>
  <c r="CO554" i="84"/>
  <c r="BJ559" i="84"/>
  <c r="I559" i="84"/>
  <c r="AI564" i="84"/>
  <c r="BK578" i="84"/>
  <c r="AI578" i="84"/>
  <c r="AJ578" i="84"/>
  <c r="BE551" i="84"/>
  <c r="AH541" i="84"/>
  <c r="R547" i="84"/>
  <c r="AH551" i="84"/>
  <c r="R554" i="84"/>
  <c r="R553" i="84" s="1"/>
  <c r="BA554" i="84"/>
  <c r="BA553" i="84" s="1"/>
  <c r="CQ554" i="84"/>
  <c r="CQ553" i="84" s="1"/>
  <c r="AJ557" i="84"/>
  <c r="BN557" i="84"/>
  <c r="BB557" i="84" s="1"/>
  <c r="CO563" i="84"/>
  <c r="S554" i="84"/>
  <c r="S553" i="84" s="1"/>
  <c r="B553" i="84"/>
  <c r="BB561" i="84"/>
  <c r="BE561" i="84" s="1"/>
  <c r="AX563" i="84"/>
  <c r="AX553" i="84" s="1"/>
  <c r="BE576" i="84"/>
  <c r="CS520" i="84"/>
  <c r="BJ542" i="84"/>
  <c r="AZ546" i="84"/>
  <c r="AD547" i="84"/>
  <c r="AI557" i="84"/>
  <c r="CQ563" i="84"/>
  <c r="K526" i="84"/>
  <c r="L526" i="84" s="1"/>
  <c r="AJ538" i="84"/>
  <c r="AJ540" i="84"/>
  <c r="AZ541" i="84"/>
  <c r="AO547" i="84"/>
  <c r="AN564" i="84"/>
  <c r="CR567" i="84"/>
  <c r="AZ559" i="84"/>
  <c r="AF562" i="84"/>
  <c r="AO563" i="84"/>
  <c r="AO553" i="84" s="1"/>
  <c r="CR576" i="84"/>
  <c r="J576" i="84" s="1"/>
  <c r="BJ582" i="84"/>
  <c r="I582" i="84"/>
  <c r="BN574" i="84"/>
  <c r="BB574" i="84" s="1"/>
  <c r="BE574" i="84" s="1"/>
  <c r="AJ574" i="84"/>
  <c r="AJ573" i="84"/>
  <c r="AF573" i="84"/>
  <c r="B588" i="84"/>
  <c r="B587" i="84"/>
  <c r="N563" i="84"/>
  <c r="CJ572" i="84"/>
  <c r="CK572" i="84" s="1"/>
  <c r="K575" i="84"/>
  <c r="L575" i="84" s="1"/>
  <c r="AM575" i="84" s="1"/>
  <c r="AZ575" i="84"/>
  <c r="K578" i="84"/>
  <c r="L578" i="84" s="1"/>
  <c r="AM578" i="84" s="1"/>
  <c r="BN564" i="84"/>
  <c r="AZ565" i="84"/>
  <c r="BE565" i="84" s="1"/>
  <c r="K571" i="84"/>
  <c r="L571" i="84" s="1"/>
  <c r="AM571" i="84" s="1"/>
  <c r="AZ572" i="84"/>
  <c r="BE572" i="84" s="1"/>
  <c r="AJ586" i="84"/>
  <c r="BN586" i="84"/>
  <c r="BB586" i="84" s="1"/>
  <c r="BE586" i="84" s="1"/>
  <c r="I592" i="84"/>
  <c r="BJ592" i="84"/>
  <c r="AJ592" i="84" s="1"/>
  <c r="AJ565" i="84"/>
  <c r="AF565" i="84"/>
  <c r="CN568" i="84"/>
  <c r="CR568" i="84" s="1"/>
  <c r="J568" i="84" s="1"/>
  <c r="CJ568" i="84"/>
  <c r="CK568" i="84" s="1"/>
  <c r="AG575" i="84"/>
  <c r="AJ542" i="84"/>
  <c r="AG551" i="84"/>
  <c r="CM554" i="84"/>
  <c r="CJ557" i="84"/>
  <c r="CK557" i="84" s="1"/>
  <c r="AJ559" i="84"/>
  <c r="CK564" i="84"/>
  <c r="BJ566" i="84"/>
  <c r="BJ568" i="84"/>
  <c r="I568" i="84"/>
  <c r="BE571" i="84"/>
  <c r="AJ580" i="84"/>
  <c r="AF580" i="84"/>
  <c r="AN581" i="84"/>
  <c r="CS606" i="84"/>
  <c r="BJ606" i="84"/>
  <c r="AJ606" i="84" s="1"/>
  <c r="CM601" i="84"/>
  <c r="I606" i="84"/>
  <c r="BZ553" i="84"/>
  <c r="BZ507" i="84" s="1"/>
  <c r="BZ475" i="84" s="1"/>
  <c r="CR560" i="84"/>
  <c r="CS564" i="84"/>
  <c r="CN566" i="84"/>
  <c r="BJ569" i="84"/>
  <c r="AJ575" i="84"/>
  <c r="AF575" i="84"/>
  <c r="BN575" i="84"/>
  <c r="BB575" i="84" s="1"/>
  <c r="BE577" i="84"/>
  <c r="CJ541" i="84"/>
  <c r="CK541" i="84" s="1"/>
  <c r="N547" i="84"/>
  <c r="BL553" i="84"/>
  <c r="BL507" i="84" s="1"/>
  <c r="CJ560" i="84"/>
  <c r="CK560" i="84" s="1"/>
  <c r="BD563" i="84"/>
  <c r="AF571" i="84"/>
  <c r="AJ571" i="84"/>
  <c r="AH577" i="84"/>
  <c r="AG577" i="84"/>
  <c r="BK580" i="84"/>
  <c r="CS596" i="84"/>
  <c r="BJ596" i="84"/>
  <c r="I596" i="84"/>
  <c r="BN552" i="84"/>
  <c r="BB552" i="84" s="1"/>
  <c r="BM554" i="84"/>
  <c r="BJ555" i="84"/>
  <c r="AJ562" i="84"/>
  <c r="P563" i="84"/>
  <c r="AW563" i="84"/>
  <c r="CF563" i="84"/>
  <c r="CF553" i="84" s="1"/>
  <c r="AJ564" i="84"/>
  <c r="BE568" i="84"/>
  <c r="CS572" i="84"/>
  <c r="CS579" i="84"/>
  <c r="BJ579" i="84"/>
  <c r="AJ579" i="84" s="1"/>
  <c r="I579" i="84"/>
  <c r="I584" i="84"/>
  <c r="BJ584" i="84"/>
  <c r="AJ584" i="84" s="1"/>
  <c r="CS584" i="84"/>
  <c r="AN548" i="84"/>
  <c r="T553" i="84"/>
  <c r="AZ562" i="84"/>
  <c r="AK563" i="84"/>
  <c r="AF567" i="84"/>
  <c r="BJ574" i="84"/>
  <c r="I574" i="84"/>
  <c r="BK575" i="84"/>
  <c r="AN575" i="84" s="1"/>
  <c r="BN580" i="84"/>
  <c r="BB580" i="84" s="1"/>
  <c r="BE580" i="84" s="1"/>
  <c r="CS590" i="84"/>
  <c r="BJ590" i="84"/>
  <c r="I590" i="84"/>
  <c r="CM588" i="84"/>
  <c r="CM587" i="84" s="1"/>
  <c r="J591" i="84"/>
  <c r="K591" i="84" s="1"/>
  <c r="L591" i="84" s="1"/>
  <c r="CS591" i="84"/>
  <c r="CR594" i="84"/>
  <c r="CS594" i="84" s="1"/>
  <c r="CN593" i="84"/>
  <c r="AN557" i="84"/>
  <c r="AL564" i="84"/>
  <c r="AL563" i="84" s="1"/>
  <c r="CS568" i="84"/>
  <c r="CS570" i="84"/>
  <c r="BN573" i="84"/>
  <c r="BB573" i="84" s="1"/>
  <c r="CR574" i="84"/>
  <c r="J574" i="84" s="1"/>
  <c r="BN585" i="84"/>
  <c r="BB585" i="84" s="1"/>
  <c r="AW588" i="84"/>
  <c r="AZ589" i="84"/>
  <c r="AZ582" i="84"/>
  <c r="CR582" i="84"/>
  <c r="P601" i="84"/>
  <c r="AJ604" i="84"/>
  <c r="BN604" i="84"/>
  <c r="BB604" i="84" s="1"/>
  <c r="BE608" i="84"/>
  <c r="I585" i="84"/>
  <c r="BJ585" i="84"/>
  <c r="AJ585" i="84" s="1"/>
  <c r="BN589" i="84"/>
  <c r="P588" i="84"/>
  <c r="BB590" i="84"/>
  <c r="BE590" i="84" s="1"/>
  <c r="BN570" i="84"/>
  <c r="BB570" i="84" s="1"/>
  <c r="BE570" i="84" s="1"/>
  <c r="AH572" i="84"/>
  <c r="R593" i="84"/>
  <c r="CJ601" i="84"/>
  <c r="CK602" i="84"/>
  <c r="CK601" i="84" s="1"/>
  <c r="I621" i="84"/>
  <c r="CS621" i="84"/>
  <c r="BJ621" i="84"/>
  <c r="AJ621" i="84" s="1"/>
  <c r="BN582" i="84"/>
  <c r="BB582" i="84" s="1"/>
  <c r="AJ582" i="84"/>
  <c r="BE584" i="84"/>
  <c r="BM593" i="84"/>
  <c r="BB596" i="84"/>
  <c r="BE596" i="84" s="1"/>
  <c r="R601" i="84"/>
  <c r="AL601" i="84"/>
  <c r="AJ566" i="84"/>
  <c r="AJ577" i="84"/>
  <c r="CR589" i="84"/>
  <c r="CN588" i="84"/>
  <c r="BE592" i="84"/>
  <c r="BW594" i="84"/>
  <c r="BW593" i="84" s="1"/>
  <c r="BU593" i="84"/>
  <c r="BU587" i="84" s="1"/>
  <c r="AN572" i="84"/>
  <c r="AL588" i="84"/>
  <c r="CJ589" i="84"/>
  <c r="BN591" i="84"/>
  <c r="BB591" i="84" s="1"/>
  <c r="BE591" i="84" s="1"/>
  <c r="BW555" i="84"/>
  <c r="BW554" i="84" s="1"/>
  <c r="BW553" i="84" s="1"/>
  <c r="BU554" i="84"/>
  <c r="BU553" i="84" s="1"/>
  <c r="K562" i="84"/>
  <c r="L562" i="84" s="1"/>
  <c r="AM562" i="84" s="1"/>
  <c r="K565" i="84"/>
  <c r="L565" i="84" s="1"/>
  <c r="AM565" i="84" s="1"/>
  <c r="BJ594" i="84"/>
  <c r="I594" i="84"/>
  <c r="CM593" i="84"/>
  <c r="AJ617" i="84"/>
  <c r="BN617" i="84"/>
  <c r="BB617" i="84" s="1"/>
  <c r="BE617" i="84" s="1"/>
  <c r="AF583" i="84"/>
  <c r="BN583" i="84"/>
  <c r="BB583" i="84" s="1"/>
  <c r="BE583" i="84" s="1"/>
  <c r="AZ585" i="84"/>
  <c r="CR585" i="84"/>
  <c r="J585" i="84" s="1"/>
  <c r="AJ595" i="84"/>
  <c r="Q593" i="84"/>
  <c r="Q587" i="84" s="1"/>
  <c r="AJ600" i="84"/>
  <c r="BN600" i="84"/>
  <c r="BB600" i="84" s="1"/>
  <c r="J622" i="84"/>
  <c r="K622" i="84" s="1"/>
  <c r="L622" i="84" s="1"/>
  <c r="AF622" i="84" s="1"/>
  <c r="CS622" i="84"/>
  <c r="AI613" i="84"/>
  <c r="BK613" i="84"/>
  <c r="AN613" i="84" s="1"/>
  <c r="CS598" i="84"/>
  <c r="BJ598" i="84"/>
  <c r="I598" i="84"/>
  <c r="BA601" i="84"/>
  <c r="BA587" i="84" s="1"/>
  <c r="K586" i="84"/>
  <c r="L586" i="84" s="1"/>
  <c r="AF586" i="84" s="1"/>
  <c r="AG586" i="84"/>
  <c r="BD588" i="84"/>
  <c r="CR590" i="84"/>
  <c r="J590" i="84" s="1"/>
  <c r="CO593" i="84"/>
  <c r="CR599" i="84"/>
  <c r="J599" i="84" s="1"/>
  <c r="K611" i="84"/>
  <c r="L611" i="84" s="1"/>
  <c r="BE611" i="84"/>
  <c r="BN581" i="84"/>
  <c r="BB581" i="84" s="1"/>
  <c r="BE581" i="84" s="1"/>
  <c r="CO588" i="84"/>
  <c r="AN608" i="84"/>
  <c r="I580" i="84"/>
  <c r="CS580" i="84"/>
  <c r="AJ583" i="84"/>
  <c r="BI587" i="84"/>
  <c r="BM588" i="84"/>
  <c r="AP587" i="84"/>
  <c r="AX593" i="84"/>
  <c r="AX587" i="84" s="1"/>
  <c r="AZ594" i="84"/>
  <c r="AI595" i="84"/>
  <c r="AH595" i="84"/>
  <c r="AG595" i="84"/>
  <c r="AN595" i="84"/>
  <c r="CR604" i="84"/>
  <c r="P593" i="84"/>
  <c r="J595" i="84"/>
  <c r="K595" i="84" s="1"/>
  <c r="L595" i="84" s="1"/>
  <c r="AM595" i="84" s="1"/>
  <c r="CS595" i="84"/>
  <c r="CS597" i="84"/>
  <c r="J597" i="84"/>
  <c r="K597" i="84" s="1"/>
  <c r="L597" i="84" s="1"/>
  <c r="CS575" i="84"/>
  <c r="AZ598" i="84"/>
  <c r="BE598" i="84" s="1"/>
  <c r="CR600" i="84"/>
  <c r="CP601" i="84"/>
  <c r="AH609" i="84"/>
  <c r="CS611" i="84"/>
  <c r="BJ611" i="84"/>
  <c r="AF611" i="84" s="1"/>
  <c r="AH617" i="84"/>
  <c r="AG617" i="84"/>
  <c r="BJ602" i="84"/>
  <c r="AZ604" i="84"/>
  <c r="AW601" i="84"/>
  <c r="CS615" i="84"/>
  <c r="BJ591" i="84"/>
  <c r="CJ593" i="84"/>
  <c r="AO595" i="84"/>
  <c r="AO593" i="84" s="1"/>
  <c r="AO587" i="84" s="1"/>
  <c r="I599" i="84"/>
  <c r="AI600" i="84"/>
  <c r="N601" i="84"/>
  <c r="AI612" i="84"/>
  <c r="BK612" i="84"/>
  <c r="AN612" i="84" s="1"/>
  <c r="BN599" i="84"/>
  <c r="BB599" i="84" s="1"/>
  <c r="AJ613" i="84"/>
  <c r="BD601" i="84"/>
  <c r="BU601" i="84"/>
  <c r="BW605" i="84"/>
  <c r="BW601" i="84" s="1"/>
  <c r="AH608" i="84"/>
  <c r="CS614" i="84"/>
  <c r="J614" i="84"/>
  <c r="K614" i="84" s="1"/>
  <c r="L614" i="84" s="1"/>
  <c r="AI604" i="84"/>
  <c r="AZ614" i="84"/>
  <c r="BE614" i="84" s="1"/>
  <c r="AI617" i="84"/>
  <c r="I603" i="84"/>
  <c r="CS603" i="84"/>
  <c r="BJ603" i="84"/>
  <c r="AJ603" i="84" s="1"/>
  <c r="BB606" i="84"/>
  <c r="BE606" i="84" s="1"/>
  <c r="CR612" i="84"/>
  <c r="BN613" i="84"/>
  <c r="BB613" i="84" s="1"/>
  <c r="BE613" i="84" s="1"/>
  <c r="K618" i="84"/>
  <c r="L618" i="84" s="1"/>
  <c r="AM618" i="84" s="1"/>
  <c r="BJ620" i="84"/>
  <c r="BJ599" i="84"/>
  <c r="AJ599" i="84" s="1"/>
  <c r="B601" i="84"/>
  <c r="AO601" i="84"/>
  <c r="AD601" i="84"/>
  <c r="AD587" i="84" s="1"/>
  <c r="BM601" i="84"/>
  <c r="AY601" i="84"/>
  <c r="AJ608" i="84"/>
  <c r="BN608" i="84"/>
  <c r="BB608" i="84" s="1"/>
  <c r="I616" i="84"/>
  <c r="CS616" i="84"/>
  <c r="BJ616" i="84"/>
  <c r="AH618" i="84"/>
  <c r="AJ622" i="84"/>
  <c r="BN622" i="84"/>
  <c r="BB622" i="84" s="1"/>
  <c r="BE622" i="84" s="1"/>
  <c r="AZ600" i="84"/>
  <c r="BE600" i="84" s="1"/>
  <c r="AK601" i="84"/>
  <c r="AK587" i="84" s="1"/>
  <c r="AH600" i="84"/>
  <c r="AI608" i="84"/>
  <c r="AJ612" i="84"/>
  <c r="BN612" i="84"/>
  <c r="BB612" i="84" s="1"/>
  <c r="BE612" i="84" s="1"/>
  <c r="AN617" i="84"/>
  <c r="AI622" i="84"/>
  <c r="BE623" i="84"/>
  <c r="CF601" i="84"/>
  <c r="CF587" i="84" s="1"/>
  <c r="CN602" i="84"/>
  <c r="CS607" i="84"/>
  <c r="BJ607" i="84"/>
  <c r="BK608" i="84"/>
  <c r="K615" i="84"/>
  <c r="L615" i="84" s="1"/>
  <c r="AM615" i="84" s="1"/>
  <c r="CS618" i="84"/>
  <c r="BK622" i="84"/>
  <c r="AG622" i="84" s="1"/>
  <c r="AG609" i="84"/>
  <c r="AH614" i="84"/>
  <c r="AG623" i="84"/>
  <c r="AI614" i="84"/>
  <c r="AG618" i="84"/>
  <c r="AI605" i="84"/>
  <c r="AI609" i="84"/>
  <c r="BN603" i="84"/>
  <c r="BB603" i="84" s="1"/>
  <c r="BE603" i="84" s="1"/>
  <c r="BN607" i="84"/>
  <c r="BB607" i="84" s="1"/>
  <c r="BE607" i="84" s="1"/>
  <c r="AG608" i="84"/>
  <c r="AN615" i="84"/>
  <c r="AI618" i="84"/>
  <c r="BN621" i="84"/>
  <c r="BB621" i="84" s="1"/>
  <c r="BE621" i="84" s="1"/>
  <c r="BN616" i="84"/>
  <c r="BB616" i="84" s="1"/>
  <c r="BE616" i="84" s="1"/>
  <c r="BN602" i="84"/>
  <c r="BJ610" i="84"/>
  <c r="BN611" i="84"/>
  <c r="BB611" i="84" s="1"/>
  <c r="AN614" i="84"/>
  <c r="BJ619" i="84"/>
  <c r="AJ619" i="84" s="1"/>
  <c r="BN620" i="84"/>
  <c r="BB620" i="84" s="1"/>
  <c r="BE620" i="84" s="1"/>
  <c r="AN609" i="84"/>
  <c r="BN615" i="84"/>
  <c r="BB615" i="84" s="1"/>
  <c r="BE615" i="84" s="1"/>
  <c r="AN623" i="84"/>
  <c r="J40" i="84" l="1"/>
  <c r="CS40" i="84"/>
  <c r="AF302" i="84"/>
  <c r="AM302" i="84"/>
  <c r="BJ563" i="84"/>
  <c r="CR451" i="84"/>
  <c r="CS420" i="84"/>
  <c r="AF152" i="84"/>
  <c r="BK191" i="84"/>
  <c r="AG191" i="84" s="1"/>
  <c r="AJ191" i="84"/>
  <c r="AI367" i="84"/>
  <c r="AM367" i="84"/>
  <c r="AF367" i="84"/>
  <c r="BK367" i="84"/>
  <c r="AH367" i="84" s="1"/>
  <c r="J34" i="84"/>
  <c r="K34" i="84" s="1"/>
  <c r="L34" i="84" s="1"/>
  <c r="CS34" i="84"/>
  <c r="AH449" i="84"/>
  <c r="AG449" i="84"/>
  <c r="AG448" i="84" s="1"/>
  <c r="AF355" i="84"/>
  <c r="AJ355" i="84"/>
  <c r="AF388" i="84"/>
  <c r="AM388" i="84"/>
  <c r="BE233" i="84"/>
  <c r="AH103" i="84"/>
  <c r="AQ103" i="84" s="1"/>
  <c r="AG103" i="84"/>
  <c r="AN103" i="84"/>
  <c r="AF38" i="84"/>
  <c r="J159" i="84"/>
  <c r="K159" i="84" s="1"/>
  <c r="L159" i="84" s="1"/>
  <c r="CS159" i="84"/>
  <c r="CR133" i="84"/>
  <c r="CR130" i="84" s="1"/>
  <c r="CN130" i="84"/>
  <c r="AM222" i="84"/>
  <c r="AF222" i="84"/>
  <c r="AQ222" i="84" s="1"/>
  <c r="AI265" i="84"/>
  <c r="AF265" i="84"/>
  <c r="AM265" i="84"/>
  <c r="AI263" i="84"/>
  <c r="BK263" i="84"/>
  <c r="AN263" i="84"/>
  <c r="AJ263" i="84"/>
  <c r="AF263" i="84"/>
  <c r="AH613" i="84"/>
  <c r="AM608" i="84"/>
  <c r="AQ608" i="84" s="1"/>
  <c r="BE132" i="84"/>
  <c r="AF53" i="84"/>
  <c r="AQ53" i="84" s="1"/>
  <c r="AV53" i="84" s="1"/>
  <c r="BF53" i="84" s="1"/>
  <c r="K510" i="84"/>
  <c r="L510" i="84" s="1"/>
  <c r="AN510" i="84"/>
  <c r="AI510" i="84"/>
  <c r="I508" i="84"/>
  <c r="Z624" i="84"/>
  <c r="AN583" i="84"/>
  <c r="AH583" i="84"/>
  <c r="AN134" i="84"/>
  <c r="BN508" i="84"/>
  <c r="CS455" i="84"/>
  <c r="BE264" i="84"/>
  <c r="AN83" i="84"/>
  <c r="AH83" i="84"/>
  <c r="AG83" i="84"/>
  <c r="J157" i="84"/>
  <c r="CS157" i="84"/>
  <c r="AH38" i="84"/>
  <c r="CK433" i="84"/>
  <c r="CJ430" i="84"/>
  <c r="AF572" i="84"/>
  <c r="AQ572" i="84" s="1"/>
  <c r="AM572" i="84"/>
  <c r="CJ508" i="84"/>
  <c r="CK509" i="84"/>
  <c r="CK508" i="84" s="1"/>
  <c r="AM541" i="84"/>
  <c r="AF541" i="84"/>
  <c r="BE567" i="84"/>
  <c r="CS94" i="84"/>
  <c r="J94" i="84"/>
  <c r="K94" i="84" s="1"/>
  <c r="L94" i="84" s="1"/>
  <c r="AM94" i="84" s="1"/>
  <c r="AM228" i="84"/>
  <c r="AI228" i="84"/>
  <c r="AJ228" i="84"/>
  <c r="BE78" i="84"/>
  <c r="AZ74" i="84"/>
  <c r="CR173" i="84"/>
  <c r="J173" i="84" s="1"/>
  <c r="CN169" i="84"/>
  <c r="AM372" i="84"/>
  <c r="AF372" i="84"/>
  <c r="AH297" i="84"/>
  <c r="AG297" i="84"/>
  <c r="CR292" i="84"/>
  <c r="CN288" i="84"/>
  <c r="AI412" i="84"/>
  <c r="AM412" i="84"/>
  <c r="CK550" i="84"/>
  <c r="CK547" i="84" s="1"/>
  <c r="CJ547" i="84"/>
  <c r="AN463" i="84"/>
  <c r="AH463" i="84"/>
  <c r="AG463" i="84"/>
  <c r="AN497" i="84"/>
  <c r="AI497" i="84"/>
  <c r="AG109" i="84"/>
  <c r="AH109" i="84"/>
  <c r="K247" i="84"/>
  <c r="L247" i="84" s="1"/>
  <c r="AI247" i="84"/>
  <c r="AF299" i="84"/>
  <c r="AQ299" i="84" s="1"/>
  <c r="AM299" i="84"/>
  <c r="AM455" i="84"/>
  <c r="AF455" i="84"/>
  <c r="AQ455" i="84" s="1"/>
  <c r="AF267" i="84"/>
  <c r="AQ267" i="84" s="1"/>
  <c r="AM267" i="84"/>
  <c r="AJ109" i="84"/>
  <c r="AN109" i="84"/>
  <c r="BM553" i="84"/>
  <c r="CQ426" i="84"/>
  <c r="CQ422" i="84" s="1"/>
  <c r="AG613" i="84"/>
  <c r="AJ265" i="84"/>
  <c r="AH227" i="84"/>
  <c r="AN227" i="84"/>
  <c r="BJ194" i="84"/>
  <c r="AH135" i="84"/>
  <c r="AQ135" i="84" s="1"/>
  <c r="AN189" i="84"/>
  <c r="AQ189" i="84" s="1"/>
  <c r="AV189" i="84" s="1"/>
  <c r="AH189" i="84"/>
  <c r="AG65" i="84"/>
  <c r="AN65" i="84"/>
  <c r="AH65" i="84"/>
  <c r="BK437" i="84"/>
  <c r="AI437" i="84"/>
  <c r="CS21" i="84"/>
  <c r="J21" i="84"/>
  <c r="K21" i="84" s="1"/>
  <c r="L21" i="84" s="1"/>
  <c r="AI405" i="84"/>
  <c r="AJ405" i="84"/>
  <c r="BK405" i="84"/>
  <c r="AN405" i="84"/>
  <c r="BE532" i="84"/>
  <c r="AN533" i="84"/>
  <c r="AJ198" i="84"/>
  <c r="AJ543" i="84"/>
  <c r="BK543" i="84"/>
  <c r="AN543" i="84" s="1"/>
  <c r="AB475" i="84"/>
  <c r="AJ465" i="84"/>
  <c r="AN465" i="84"/>
  <c r="BZ10" i="84"/>
  <c r="AI260" i="84"/>
  <c r="BK260" i="84"/>
  <c r="AF260" i="84"/>
  <c r="AJ260" i="84"/>
  <c r="AG432" i="84"/>
  <c r="AQ196" i="84"/>
  <c r="AH233" i="84"/>
  <c r="AG233" i="84"/>
  <c r="AG465" i="84"/>
  <c r="CK517" i="84"/>
  <c r="CK515" i="84" s="1"/>
  <c r="CJ515" i="84"/>
  <c r="J359" i="84"/>
  <c r="CS359" i="84"/>
  <c r="CS54" i="84"/>
  <c r="J54" i="84"/>
  <c r="K54" i="84" s="1"/>
  <c r="L54" i="84" s="1"/>
  <c r="BK477" i="84"/>
  <c r="AG477" i="84" s="1"/>
  <c r="AG476" i="84" s="1"/>
  <c r="AN477" i="84"/>
  <c r="AN476" i="84" s="1"/>
  <c r="AJ477" i="84"/>
  <c r="AJ476" i="84" s="1"/>
  <c r="BJ476" i="84"/>
  <c r="AM390" i="84"/>
  <c r="AF390" i="84"/>
  <c r="CS504" i="84"/>
  <c r="BR624" i="84"/>
  <c r="BY624" i="84"/>
  <c r="AM72" i="84"/>
  <c r="AF72" i="84"/>
  <c r="J350" i="84"/>
  <c r="K350" i="84" s="1"/>
  <c r="L350" i="84" s="1"/>
  <c r="CS350" i="84"/>
  <c r="J620" i="84"/>
  <c r="K620" i="84" s="1"/>
  <c r="L620" i="84" s="1"/>
  <c r="CS620" i="84"/>
  <c r="AG119" i="84"/>
  <c r="AH119" i="84"/>
  <c r="AH260" i="84"/>
  <c r="CI10" i="84"/>
  <c r="BK332" i="84"/>
  <c r="AN332" i="84" s="1"/>
  <c r="AF332" i="84"/>
  <c r="AO485" i="84"/>
  <c r="CK268" i="84"/>
  <c r="AN175" i="84"/>
  <c r="AH175" i="84"/>
  <c r="BO10" i="84"/>
  <c r="J184" i="84"/>
  <c r="K184" i="84" s="1"/>
  <c r="L184" i="84" s="1"/>
  <c r="AM184" i="84" s="1"/>
  <c r="CS184" i="84"/>
  <c r="CS404" i="84"/>
  <c r="J404" i="84"/>
  <c r="K404" i="84" s="1"/>
  <c r="L404" i="84" s="1"/>
  <c r="J569" i="84"/>
  <c r="K569" i="84" s="1"/>
  <c r="L569" i="84" s="1"/>
  <c r="AM569" i="84" s="1"/>
  <c r="CS569" i="84"/>
  <c r="AJ467" i="84"/>
  <c r="BK467" i="84"/>
  <c r="AH467" i="84" s="1"/>
  <c r="AI467" i="84"/>
  <c r="AH192" i="84"/>
  <c r="AI192" i="84"/>
  <c r="AG238" i="84"/>
  <c r="AH238" i="84"/>
  <c r="AH313" i="84"/>
  <c r="AN313" i="84"/>
  <c r="AF297" i="84"/>
  <c r="AM297" i="84"/>
  <c r="AJ76" i="84"/>
  <c r="AI76" i="84"/>
  <c r="BK76" i="84"/>
  <c r="AN76" i="84"/>
  <c r="AM76" i="84"/>
  <c r="AO30" i="84"/>
  <c r="AM382" i="84"/>
  <c r="AF382" i="84"/>
  <c r="AQ382" i="84" s="1"/>
  <c r="CS445" i="84"/>
  <c r="J445" i="84"/>
  <c r="K445" i="84" s="1"/>
  <c r="L445" i="84" s="1"/>
  <c r="AN238" i="84"/>
  <c r="AG371" i="84"/>
  <c r="AJ443" i="84"/>
  <c r="J329" i="84"/>
  <c r="K329" i="84" s="1"/>
  <c r="L329" i="84" s="1"/>
  <c r="CS329" i="84"/>
  <c r="AG195" i="84"/>
  <c r="AN195" i="84"/>
  <c r="AG255" i="84"/>
  <c r="AH255" i="84"/>
  <c r="AN255" i="84"/>
  <c r="AN567" i="84"/>
  <c r="AJ474" i="84"/>
  <c r="BK474" i="84"/>
  <c r="J613" i="84"/>
  <c r="K613" i="84" s="1"/>
  <c r="L613" i="84" s="1"/>
  <c r="CS613" i="84"/>
  <c r="J231" i="84"/>
  <c r="K231" i="84" s="1"/>
  <c r="L231" i="84" s="1"/>
  <c r="CS231" i="84"/>
  <c r="CS435" i="84"/>
  <c r="J435" i="84"/>
  <c r="K435" i="84" s="1"/>
  <c r="L435" i="84" s="1"/>
  <c r="AF620" i="84"/>
  <c r="CS605" i="84"/>
  <c r="J501" i="84"/>
  <c r="CS501" i="84"/>
  <c r="K467" i="84"/>
  <c r="L467" i="84" s="1"/>
  <c r="AM467" i="84" s="1"/>
  <c r="AJ332" i="84"/>
  <c r="AN38" i="84"/>
  <c r="J165" i="84"/>
  <c r="CS165" i="84"/>
  <c r="AG364" i="84"/>
  <c r="AI450" i="84"/>
  <c r="AJ450" i="84"/>
  <c r="BK450" i="84"/>
  <c r="AG450" i="84" s="1"/>
  <c r="AI34" i="84"/>
  <c r="BK589" i="84"/>
  <c r="AH589" i="84" s="1"/>
  <c r="AN589" i="84"/>
  <c r="AJ259" i="84"/>
  <c r="AF259" i="84"/>
  <c r="AI411" i="84"/>
  <c r="AM411" i="84"/>
  <c r="AF411" i="84"/>
  <c r="AH500" i="84"/>
  <c r="AH390" i="84"/>
  <c r="AG390" i="84"/>
  <c r="AQ390" i="84" s="1"/>
  <c r="AN390" i="84"/>
  <c r="AH376" i="84"/>
  <c r="AN376" i="84"/>
  <c r="CS617" i="84"/>
  <c r="J617" i="84"/>
  <c r="K617" i="84" s="1"/>
  <c r="L617" i="84" s="1"/>
  <c r="AI465" i="84"/>
  <c r="K363" i="84"/>
  <c r="L363" i="84" s="1"/>
  <c r="AM363" i="84" s="1"/>
  <c r="AN201" i="84"/>
  <c r="AG201" i="84"/>
  <c r="AH201" i="84"/>
  <c r="BI475" i="84"/>
  <c r="BI624" i="84" s="1"/>
  <c r="CS583" i="84"/>
  <c r="BB506" i="84"/>
  <c r="BE506" i="84" s="1"/>
  <c r="BN504" i="84"/>
  <c r="J500" i="84"/>
  <c r="K500" i="84" s="1"/>
  <c r="L500" i="84" s="1"/>
  <c r="CS500" i="84"/>
  <c r="K425" i="84"/>
  <c r="L425" i="84" s="1"/>
  <c r="AF425" i="84" s="1"/>
  <c r="Q426" i="84"/>
  <c r="AG388" i="84"/>
  <c r="BK259" i="84"/>
  <c r="J581" i="84"/>
  <c r="K581" i="84" s="1"/>
  <c r="L581" i="84" s="1"/>
  <c r="CS581" i="84"/>
  <c r="CS302" i="84"/>
  <c r="BL10" i="84"/>
  <c r="BK364" i="84"/>
  <c r="AM364" i="84"/>
  <c r="AI364" i="84"/>
  <c r="AJ364" i="84"/>
  <c r="BB24" i="84"/>
  <c r="BE26" i="84"/>
  <c r="AF321" i="84"/>
  <c r="AI321" i="84"/>
  <c r="AM321" i="84"/>
  <c r="BK321" i="84"/>
  <c r="AH321" i="84" s="1"/>
  <c r="AJ321" i="84"/>
  <c r="J62" i="84"/>
  <c r="K62" i="84" s="1"/>
  <c r="L62" i="84" s="1"/>
  <c r="AM62" i="84" s="1"/>
  <c r="CS62" i="84"/>
  <c r="CH10" i="84"/>
  <c r="CH624" i="84" s="1"/>
  <c r="BA63" i="84"/>
  <c r="BA29" i="84" s="1"/>
  <c r="BA10" i="84" s="1"/>
  <c r="BK145" i="84"/>
  <c r="AI145" i="84"/>
  <c r="AN145" i="84"/>
  <c r="AJ145" i="84"/>
  <c r="J177" i="84"/>
  <c r="K177" i="84" s="1"/>
  <c r="L177" i="84" s="1"/>
  <c r="AF177" i="84" s="1"/>
  <c r="AQ244" i="84"/>
  <c r="I64" i="84"/>
  <c r="AI66" i="84"/>
  <c r="AI64" i="84" s="1"/>
  <c r="CS608" i="84"/>
  <c r="AQ528" i="84"/>
  <c r="AV528" i="84" s="1"/>
  <c r="CK430" i="84"/>
  <c r="AJ367" i="84"/>
  <c r="AI388" i="84"/>
  <c r="J161" i="84"/>
  <c r="K161" i="84" s="1"/>
  <c r="L161" i="84" s="1"/>
  <c r="CS161" i="84"/>
  <c r="AH54" i="84"/>
  <c r="AN54" i="84"/>
  <c r="J198" i="84"/>
  <c r="K198" i="84" s="1"/>
  <c r="L198" i="84" s="1"/>
  <c r="CS198" i="84"/>
  <c r="AH417" i="84"/>
  <c r="AG87" i="84"/>
  <c r="AN87" i="84"/>
  <c r="AH222" i="84"/>
  <c r="AG222" i="84"/>
  <c r="AN222" i="84"/>
  <c r="J592" i="84"/>
  <c r="CS592" i="84"/>
  <c r="BK371" i="84"/>
  <c r="AJ371" i="84"/>
  <c r="AN371" i="84"/>
  <c r="AI371" i="84"/>
  <c r="CR185" i="84"/>
  <c r="CN180" i="84"/>
  <c r="CS539" i="84"/>
  <c r="CS530" i="84" s="1"/>
  <c r="J472" i="84"/>
  <c r="K472" i="84" s="1"/>
  <c r="L472" i="84" s="1"/>
  <c r="CS472" i="84"/>
  <c r="AH134" i="84"/>
  <c r="AP507" i="84"/>
  <c r="AP475" i="84" s="1"/>
  <c r="CR158" i="84"/>
  <c r="CN156" i="84"/>
  <c r="AG583" i="84"/>
  <c r="AQ583" i="84" s="1"/>
  <c r="AH498" i="84"/>
  <c r="AG498" i="84"/>
  <c r="AN498" i="84"/>
  <c r="J461" i="84"/>
  <c r="K461" i="84" s="1"/>
  <c r="L461" i="84" s="1"/>
  <c r="AM461" i="84" s="1"/>
  <c r="AQ461" i="84" s="1"/>
  <c r="CS347" i="84"/>
  <c r="BE314" i="84"/>
  <c r="CS358" i="84"/>
  <c r="AK274" i="84"/>
  <c r="O624" i="84"/>
  <c r="AN249" i="84"/>
  <c r="AI249" i="84"/>
  <c r="K66" i="84"/>
  <c r="L66" i="84" s="1"/>
  <c r="AM66" i="84" s="1"/>
  <c r="AM314" i="84"/>
  <c r="AF314" i="84"/>
  <c r="AI520" i="84"/>
  <c r="AH520" i="84"/>
  <c r="AG520" i="84"/>
  <c r="AN520" i="84"/>
  <c r="K520" i="84"/>
  <c r="L520" i="84" s="1"/>
  <c r="AG160" i="84"/>
  <c r="AH160" i="84"/>
  <c r="BE197" i="84"/>
  <c r="AG360" i="84"/>
  <c r="AN360" i="84"/>
  <c r="AG231" i="84"/>
  <c r="AI231" i="84"/>
  <c r="AH604" i="84"/>
  <c r="J556" i="84"/>
  <c r="CS556" i="84"/>
  <c r="AH411" i="84"/>
  <c r="AG411" i="84"/>
  <c r="AN21" i="84"/>
  <c r="AI21" i="84"/>
  <c r="AF312" i="84"/>
  <c r="AM312" i="84"/>
  <c r="AQ211" i="84"/>
  <c r="AH392" i="84"/>
  <c r="AG392" i="84"/>
  <c r="J41" i="84"/>
  <c r="CS41" i="84"/>
  <c r="AN546" i="84"/>
  <c r="AH546" i="84"/>
  <c r="AG546" i="84"/>
  <c r="AF429" i="84"/>
  <c r="AJ429" i="84"/>
  <c r="AI474" i="84"/>
  <c r="BK265" i="84"/>
  <c r="AN265" i="84" s="1"/>
  <c r="AM242" i="84"/>
  <c r="CP553" i="84"/>
  <c r="CP507" i="84" s="1"/>
  <c r="CP475" i="84" s="1"/>
  <c r="J252" i="84"/>
  <c r="K252" i="84" s="1"/>
  <c r="L252" i="84" s="1"/>
  <c r="CS252" i="84"/>
  <c r="J46" i="84"/>
  <c r="K46" i="84" s="1"/>
  <c r="L46" i="84" s="1"/>
  <c r="AF46" i="84" s="1"/>
  <c r="CS46" i="84"/>
  <c r="J187" i="84"/>
  <c r="K187" i="84" s="1"/>
  <c r="L187" i="84" s="1"/>
  <c r="CS187" i="84"/>
  <c r="BB476" i="84"/>
  <c r="BE477" i="84"/>
  <c r="AJ447" i="84"/>
  <c r="AI447" i="84"/>
  <c r="BK447" i="84"/>
  <c r="AI101" i="84"/>
  <c r="BK101" i="84"/>
  <c r="AN101" i="84" s="1"/>
  <c r="AJ101" i="84"/>
  <c r="AH567" i="84"/>
  <c r="AG567" i="84"/>
  <c r="AQ567" i="84" s="1"/>
  <c r="AF76" i="84"/>
  <c r="CN530" i="84"/>
  <c r="CN521" i="84" s="1"/>
  <c r="BK108" i="84"/>
  <c r="AG108" i="84" s="1"/>
  <c r="AJ108" i="84"/>
  <c r="AI108" i="84"/>
  <c r="AF108" i="84"/>
  <c r="AM622" i="84"/>
  <c r="CS544" i="84"/>
  <c r="AG278" i="84"/>
  <c r="AN278" i="84"/>
  <c r="AF228" i="84"/>
  <c r="AH94" i="84"/>
  <c r="AN94" i="84"/>
  <c r="AG168" i="84"/>
  <c r="AN168" i="84"/>
  <c r="J140" i="84"/>
  <c r="K140" i="84" s="1"/>
  <c r="L140" i="84" s="1"/>
  <c r="CS140" i="84"/>
  <c r="AX521" i="84"/>
  <c r="AX507" i="84" s="1"/>
  <c r="AX475" i="84" s="1"/>
  <c r="Y10" i="84"/>
  <c r="Y624" i="84" s="1"/>
  <c r="CR144" i="84"/>
  <c r="AM108" i="84"/>
  <c r="N587" i="84"/>
  <c r="AQ557" i="84"/>
  <c r="AN442" i="84"/>
  <c r="BM398" i="84"/>
  <c r="CS362" i="84"/>
  <c r="AM211" i="84"/>
  <c r="BE258" i="84"/>
  <c r="AG146" i="84"/>
  <c r="BE154" i="84"/>
  <c r="CS93" i="84"/>
  <c r="I30" i="84"/>
  <c r="AO156" i="84"/>
  <c r="AI204" i="84"/>
  <c r="AH204" i="84"/>
  <c r="AN518" i="84"/>
  <c r="BE401" i="84"/>
  <c r="CM398" i="84"/>
  <c r="BE248" i="84"/>
  <c r="BV624" i="84"/>
  <c r="BE88" i="84"/>
  <c r="AI314" i="84"/>
  <c r="BK314" i="84"/>
  <c r="AN314" i="84"/>
  <c r="AJ314" i="84"/>
  <c r="AI50" i="84"/>
  <c r="AJ50" i="84"/>
  <c r="K368" i="84"/>
  <c r="L368" i="84" s="1"/>
  <c r="CB624" i="84"/>
  <c r="N521" i="84"/>
  <c r="CQ287" i="84"/>
  <c r="CQ274" i="84" s="1"/>
  <c r="AO281" i="84"/>
  <c r="AG96" i="84"/>
  <c r="CS122" i="84"/>
  <c r="AG396" i="84"/>
  <c r="K396" i="84"/>
  <c r="L396" i="84" s="1"/>
  <c r="AF396" i="84" s="1"/>
  <c r="J506" i="84"/>
  <c r="K506" i="84" s="1"/>
  <c r="L506" i="84" s="1"/>
  <c r="CS506" i="84"/>
  <c r="BK231" i="84"/>
  <c r="AH231" i="84" s="1"/>
  <c r="AN231" i="84"/>
  <c r="AJ120" i="84"/>
  <c r="AJ118" i="84" s="1"/>
  <c r="AI120" i="84"/>
  <c r="I554" i="84"/>
  <c r="BA507" i="84"/>
  <c r="S274" i="84"/>
  <c r="BE273" i="84"/>
  <c r="AL274" i="84"/>
  <c r="AG179" i="84"/>
  <c r="AO85" i="84"/>
  <c r="AO73" i="84" s="1"/>
  <c r="AO63" i="84" s="1"/>
  <c r="AA624" i="84"/>
  <c r="CS13" i="84"/>
  <c r="BK490" i="84"/>
  <c r="AG490" i="84" s="1"/>
  <c r="AN490" i="84"/>
  <c r="AI490" i="84"/>
  <c r="AI191" i="84"/>
  <c r="BK396" i="84"/>
  <c r="AH396" i="84" s="1"/>
  <c r="AJ396" i="84"/>
  <c r="AN396" i="84"/>
  <c r="BE203" i="84"/>
  <c r="BK205" i="84"/>
  <c r="AG205" i="84" s="1"/>
  <c r="AN205" i="84"/>
  <c r="BJ64" i="84"/>
  <c r="AG581" i="84"/>
  <c r="BE537" i="84"/>
  <c r="BO475" i="84"/>
  <c r="AY485" i="84"/>
  <c r="AQ374" i="84"/>
  <c r="AV374" i="84" s="1"/>
  <c r="BF374" i="84" s="1"/>
  <c r="AF362" i="84"/>
  <c r="AQ362" i="84" s="1"/>
  <c r="AI238" i="84"/>
  <c r="AG217" i="84"/>
  <c r="AO130" i="84"/>
  <c r="AG148" i="84"/>
  <c r="AQ148" i="84" s="1"/>
  <c r="AV148" i="84" s="1"/>
  <c r="J623" i="84"/>
  <c r="K623" i="84" s="1"/>
  <c r="L623" i="84" s="1"/>
  <c r="CS623" i="84"/>
  <c r="BK363" i="84"/>
  <c r="AH363" i="84" s="1"/>
  <c r="AJ363" i="84"/>
  <c r="AI363" i="84"/>
  <c r="AI562" i="84"/>
  <c r="AN562" i="84"/>
  <c r="BK562" i="84"/>
  <c r="AH562" i="84" s="1"/>
  <c r="BW507" i="84"/>
  <c r="AJ448" i="84"/>
  <c r="AW426" i="84"/>
  <c r="AX73" i="84"/>
  <c r="AG44" i="84"/>
  <c r="AN40" i="84"/>
  <c r="AM259" i="84"/>
  <c r="AH477" i="84"/>
  <c r="AH476" i="84" s="1"/>
  <c r="X475" i="84"/>
  <c r="AG101" i="84"/>
  <c r="AB10" i="84"/>
  <c r="AB624" i="84" s="1"/>
  <c r="AM263" i="84"/>
  <c r="BK381" i="84"/>
  <c r="AN381" i="84" s="1"/>
  <c r="AF392" i="84"/>
  <c r="AJ392" i="84"/>
  <c r="BK353" i="84"/>
  <c r="AJ353" i="84"/>
  <c r="BM587" i="84"/>
  <c r="BE559" i="84"/>
  <c r="AR475" i="84"/>
  <c r="AL507" i="84"/>
  <c r="BE501" i="84"/>
  <c r="BW426" i="84"/>
  <c r="BW422" i="84" s="1"/>
  <c r="BE436" i="84"/>
  <c r="AI392" i="84"/>
  <c r="AN316" i="84"/>
  <c r="BE323" i="84"/>
  <c r="CS249" i="84"/>
  <c r="AN137" i="84"/>
  <c r="AQ136" i="84"/>
  <c r="AG128" i="84"/>
  <c r="CS104" i="84"/>
  <c r="AM36" i="84"/>
  <c r="BK50" i="84"/>
  <c r="BK343" i="84"/>
  <c r="AJ343" i="84"/>
  <c r="AI565" i="84"/>
  <c r="BK565" i="84"/>
  <c r="AN565" i="84" s="1"/>
  <c r="AI400" i="84"/>
  <c r="BK400" i="84"/>
  <c r="AH400" i="84" s="1"/>
  <c r="BE148" i="84"/>
  <c r="BE343" i="84"/>
  <c r="BE494" i="84"/>
  <c r="J496" i="84"/>
  <c r="K496" i="84" s="1"/>
  <c r="L496" i="84" s="1"/>
  <c r="CV624" i="84"/>
  <c r="AG418" i="84"/>
  <c r="AG365" i="84"/>
  <c r="AQ365" i="84" s="1"/>
  <c r="AF356" i="84"/>
  <c r="BU287" i="84"/>
  <c r="BU274" i="84" s="1"/>
  <c r="BE173" i="84"/>
  <c r="AO180" i="84"/>
  <c r="U10" i="84"/>
  <c r="BB30" i="84"/>
  <c r="CS610" i="84"/>
  <c r="BK497" i="84"/>
  <c r="AG497" i="84" s="1"/>
  <c r="AJ497" i="84"/>
  <c r="BE541" i="84"/>
  <c r="AN452" i="84"/>
  <c r="AX426" i="84"/>
  <c r="AX422" i="84" s="1"/>
  <c r="AN397" i="84"/>
  <c r="AG298" i="84"/>
  <c r="AH299" i="84"/>
  <c r="BW287" i="84"/>
  <c r="AQ236" i="84"/>
  <c r="BS236" i="84" s="1"/>
  <c r="BX236" i="84" s="1"/>
  <c r="AG187" i="84"/>
  <c r="CP73" i="84"/>
  <c r="CP63" i="84" s="1"/>
  <c r="CP29" i="84" s="1"/>
  <c r="CP10" i="84" s="1"/>
  <c r="BE193" i="84"/>
  <c r="CS172" i="84"/>
  <c r="AZ85" i="84"/>
  <c r="AH37" i="84"/>
  <c r="AH49" i="84"/>
  <c r="AN51" i="84"/>
  <c r="AM59" i="84"/>
  <c r="AQ59" i="84" s="1"/>
  <c r="AJ313" i="84"/>
  <c r="AI313" i="84"/>
  <c r="CS90" i="84"/>
  <c r="J90" i="84"/>
  <c r="K90" i="84" s="1"/>
  <c r="L90" i="84" s="1"/>
  <c r="BK242" i="84"/>
  <c r="AI242" i="84"/>
  <c r="AJ242" i="84"/>
  <c r="AN604" i="84"/>
  <c r="BK604" i="84"/>
  <c r="AG604" i="84" s="1"/>
  <c r="AY426" i="84"/>
  <c r="AY422" i="84" s="1"/>
  <c r="AH341" i="84"/>
  <c r="BE337" i="84"/>
  <c r="AX274" i="84"/>
  <c r="AE274" i="84"/>
  <c r="CS214" i="84"/>
  <c r="BJ448" i="84"/>
  <c r="AI449" i="84"/>
  <c r="J470" i="84"/>
  <c r="K470" i="84" s="1"/>
  <c r="L470" i="84" s="1"/>
  <c r="AM470" i="84" s="1"/>
  <c r="CS470" i="84"/>
  <c r="AI375" i="84"/>
  <c r="K375" i="84"/>
  <c r="L375" i="84" s="1"/>
  <c r="AF375" i="84" s="1"/>
  <c r="CR349" i="84"/>
  <c r="AF378" i="84"/>
  <c r="AJ378" i="84"/>
  <c r="AM368" i="84"/>
  <c r="AJ368" i="84"/>
  <c r="BK368" i="84"/>
  <c r="AI368" i="84"/>
  <c r="AF368" i="84"/>
  <c r="N485" i="84"/>
  <c r="CK423" i="84"/>
  <c r="AY15" i="12"/>
  <c r="AY14" i="12" s="1"/>
  <c r="AN317" i="84"/>
  <c r="AN561" i="84"/>
  <c r="CS558" i="84"/>
  <c r="AN494" i="84"/>
  <c r="CS438" i="84"/>
  <c r="K371" i="84"/>
  <c r="L371" i="84" s="1"/>
  <c r="AM371" i="84" s="1"/>
  <c r="AN322" i="84"/>
  <c r="AF296" i="84"/>
  <c r="AJ288" i="84"/>
  <c r="AH322" i="84"/>
  <c r="AG259" i="84"/>
  <c r="BK296" i="84"/>
  <c r="BE261" i="84"/>
  <c r="AY274" i="84"/>
  <c r="BE104" i="84"/>
  <c r="BN64" i="84"/>
  <c r="CS511" i="84"/>
  <c r="J511" i="84"/>
  <c r="K511" i="84" s="1"/>
  <c r="L511" i="84" s="1"/>
  <c r="AF511" i="84" s="1"/>
  <c r="K364" i="84"/>
  <c r="L364" i="84" s="1"/>
  <c r="AF364" i="84" s="1"/>
  <c r="AG72" i="84"/>
  <c r="AH72" i="84"/>
  <c r="K570" i="84"/>
  <c r="L570" i="84" s="1"/>
  <c r="AI312" i="84"/>
  <c r="BK312" i="84"/>
  <c r="AN312" i="84" s="1"/>
  <c r="CP587" i="84"/>
  <c r="AH371" i="84"/>
  <c r="AN307" i="84"/>
  <c r="BK375" i="84"/>
  <c r="AJ375" i="84"/>
  <c r="AM397" i="84"/>
  <c r="BD521" i="84"/>
  <c r="Q507" i="84"/>
  <c r="AO443" i="84"/>
  <c r="AN375" i="84"/>
  <c r="AI432" i="84"/>
  <c r="AY287" i="84"/>
  <c r="BE308" i="84"/>
  <c r="AH302" i="84"/>
  <c r="AQ302" i="84" s="1"/>
  <c r="BD287" i="84"/>
  <c r="BD274" i="84" s="1"/>
  <c r="AI299" i="84"/>
  <c r="AF255" i="84"/>
  <c r="AQ255" i="84" s="1"/>
  <c r="BE234" i="84"/>
  <c r="BE225" i="84"/>
  <c r="BE192" i="84"/>
  <c r="AH230" i="84"/>
  <c r="AH101" i="84"/>
  <c r="CS136" i="84"/>
  <c r="AI87" i="84"/>
  <c r="BJ69" i="84"/>
  <c r="AN11" i="84"/>
  <c r="AJ411" i="84"/>
  <c r="AH597" i="84"/>
  <c r="AG21" i="84"/>
  <c r="AN446" i="84"/>
  <c r="AG324" i="84"/>
  <c r="AM260" i="84"/>
  <c r="AI205" i="84"/>
  <c r="BE101" i="84"/>
  <c r="BK72" i="84"/>
  <c r="AN72" i="84"/>
  <c r="BE599" i="84"/>
  <c r="AI567" i="84"/>
  <c r="J577" i="84"/>
  <c r="K577" i="84" s="1"/>
  <c r="L577" i="84" s="1"/>
  <c r="AM577" i="84" s="1"/>
  <c r="AQ577" i="84" s="1"/>
  <c r="AD422" i="84"/>
  <c r="AG462" i="84"/>
  <c r="S426" i="84"/>
  <c r="S422" i="84" s="1"/>
  <c r="CS419" i="84"/>
  <c r="CS408" i="84" s="1"/>
  <c r="AG378" i="84"/>
  <c r="BE394" i="84"/>
  <c r="AJ432" i="84"/>
  <c r="AN292" i="84"/>
  <c r="AN288" i="84" s="1"/>
  <c r="BE107" i="84"/>
  <c r="AI203" i="84"/>
  <c r="BE83" i="84"/>
  <c r="AO118" i="84"/>
  <c r="BE17" i="84"/>
  <c r="BK605" i="84"/>
  <c r="AH605" i="84" s="1"/>
  <c r="AF605" i="84"/>
  <c r="AJ605" i="84"/>
  <c r="BQ10" i="84"/>
  <c r="CS559" i="84"/>
  <c r="BE546" i="84"/>
  <c r="AK553" i="84"/>
  <c r="AF546" i="84"/>
  <c r="AQ546" i="84" s="1"/>
  <c r="AH511" i="84"/>
  <c r="CS609" i="84"/>
  <c r="BE562" i="84"/>
  <c r="P553" i="84"/>
  <c r="BE538" i="84"/>
  <c r="K564" i="84"/>
  <c r="CS510" i="84"/>
  <c r="CS571" i="84"/>
  <c r="AH526" i="84"/>
  <c r="BE417" i="84"/>
  <c r="AI396" i="84"/>
  <c r="AH378" i="84"/>
  <c r="AG367" i="84"/>
  <c r="AM392" i="84"/>
  <c r="AM378" i="84"/>
  <c r="AN432" i="84"/>
  <c r="BE372" i="84"/>
  <c r="CS241" i="84"/>
  <c r="AY73" i="84"/>
  <c r="CS225" i="84"/>
  <c r="AI128" i="84"/>
  <c r="AJ36" i="84"/>
  <c r="CM73" i="84"/>
  <c r="BE280" i="84"/>
  <c r="BK373" i="84"/>
  <c r="AN373" i="84"/>
  <c r="AI373" i="84"/>
  <c r="I22" i="84"/>
  <c r="AH23" i="84"/>
  <c r="AH22" i="84" s="1"/>
  <c r="CS98" i="84"/>
  <c r="AJ427" i="84"/>
  <c r="BW485" i="84"/>
  <c r="BE267" i="84"/>
  <c r="BK36" i="84"/>
  <c r="BE526" i="84"/>
  <c r="AO169" i="84"/>
  <c r="BE177" i="84"/>
  <c r="BT624" i="84"/>
  <c r="AY587" i="84"/>
  <c r="BE582" i="84"/>
  <c r="AM536" i="84"/>
  <c r="I563" i="84"/>
  <c r="AH510" i="84"/>
  <c r="H475" i="84"/>
  <c r="CA475" i="84"/>
  <c r="CA624" i="84" s="1"/>
  <c r="AH412" i="84"/>
  <c r="AQ412" i="84" s="1"/>
  <c r="AG453" i="84"/>
  <c r="AQ453" i="84" s="1"/>
  <c r="AJ400" i="84"/>
  <c r="K381" i="84"/>
  <c r="L381" i="84" s="1"/>
  <c r="CS464" i="84"/>
  <c r="BE420" i="84"/>
  <c r="AH374" i="84"/>
  <c r="BE402" i="84"/>
  <c r="AF373" i="84"/>
  <c r="CJ423" i="84"/>
  <c r="CS412" i="84"/>
  <c r="K313" i="84"/>
  <c r="L313" i="84" s="1"/>
  <c r="AM313" i="84" s="1"/>
  <c r="CS304" i="84"/>
  <c r="AH179" i="84"/>
  <c r="BE124" i="84"/>
  <c r="BE168" i="84"/>
  <c r="BE156" i="84" s="1"/>
  <c r="AN128" i="84"/>
  <c r="AP73" i="84"/>
  <c r="AP63" i="84" s="1"/>
  <c r="CO73" i="84"/>
  <c r="CO63" i="84" s="1"/>
  <c r="AN419" i="84"/>
  <c r="AQ419" i="84" s="1"/>
  <c r="BE34" i="84"/>
  <c r="BK23" i="84"/>
  <c r="AN23" i="84" s="1"/>
  <c r="AN22" i="84" s="1"/>
  <c r="AJ23" i="84"/>
  <c r="AJ22" i="84" s="1"/>
  <c r="BJ22" i="84"/>
  <c r="AO275" i="84"/>
  <c r="BK342" i="84"/>
  <c r="AH342" i="84" s="1"/>
  <c r="AI342" i="84"/>
  <c r="AJ342" i="84"/>
  <c r="BE116" i="84"/>
  <c r="CQ521" i="84"/>
  <c r="CQ507" i="84" s="1"/>
  <c r="CQ475" i="84" s="1"/>
  <c r="CO553" i="84"/>
  <c r="CO507" i="84" s="1"/>
  <c r="CO475" i="84" s="1"/>
  <c r="AM605" i="84"/>
  <c r="BL475" i="84"/>
  <c r="R587" i="84"/>
  <c r="BU485" i="84"/>
  <c r="CP485" i="84"/>
  <c r="AH453" i="84"/>
  <c r="AI353" i="84"/>
  <c r="AG280" i="84"/>
  <c r="CS354" i="84"/>
  <c r="BE218" i="84"/>
  <c r="BE217" i="84"/>
  <c r="BE240" i="84"/>
  <c r="AO95" i="84"/>
  <c r="K204" i="84"/>
  <c r="L204" i="84" s="1"/>
  <c r="BK66" i="84"/>
  <c r="AJ69" i="84"/>
  <c r="CS24" i="84"/>
  <c r="AI575" i="84"/>
  <c r="AI324" i="84"/>
  <c r="AQ324" i="84" s="1"/>
  <c r="AJ324" i="84"/>
  <c r="BE21" i="84"/>
  <c r="AY475" i="84"/>
  <c r="AI597" i="84"/>
  <c r="AM597" i="84"/>
  <c r="AF597" i="84"/>
  <c r="BW587" i="84"/>
  <c r="BS557" i="84"/>
  <c r="BX557" i="84" s="1"/>
  <c r="AV557" i="84"/>
  <c r="AM614" i="84"/>
  <c r="AF614" i="84"/>
  <c r="AM581" i="84"/>
  <c r="AF581" i="84"/>
  <c r="AN423" i="84"/>
  <c r="AM609" i="84"/>
  <c r="AF595" i="84"/>
  <c r="AQ595" i="84" s="1"/>
  <c r="AZ593" i="84"/>
  <c r="BE594" i="84"/>
  <c r="CS589" i="84"/>
  <c r="CS588" i="84" s="1"/>
  <c r="CR588" i="84"/>
  <c r="J589" i="84"/>
  <c r="CM553" i="84"/>
  <c r="AI542" i="84"/>
  <c r="BK542" i="84"/>
  <c r="J543" i="84"/>
  <c r="K543" i="84" s="1"/>
  <c r="L543" i="84" s="1"/>
  <c r="CS543" i="84"/>
  <c r="BE552" i="84"/>
  <c r="BJ547" i="84"/>
  <c r="BK549" i="84"/>
  <c r="AG549" i="84" s="1"/>
  <c r="AN549" i="84"/>
  <c r="AI549" i="84"/>
  <c r="AJ549" i="84"/>
  <c r="AJ547" i="84" s="1"/>
  <c r="CS519" i="84"/>
  <c r="AG495" i="84"/>
  <c r="AQ495" i="84" s="1"/>
  <c r="P485" i="84"/>
  <c r="AF492" i="84"/>
  <c r="AI440" i="84"/>
  <c r="AI439" i="84" s="1"/>
  <c r="BJ439" i="84"/>
  <c r="BK440" i="84"/>
  <c r="AI489" i="84"/>
  <c r="BJ488" i="84"/>
  <c r="BK489" i="84"/>
  <c r="AN489" i="84" s="1"/>
  <c r="CS493" i="84"/>
  <c r="J493" i="84"/>
  <c r="K493" i="84" s="1"/>
  <c r="L493" i="84" s="1"/>
  <c r="AN491" i="84"/>
  <c r="BE504" i="84"/>
  <c r="BN486" i="84"/>
  <c r="BB487" i="84"/>
  <c r="BB486" i="84" s="1"/>
  <c r="P521" i="84"/>
  <c r="K464" i="84"/>
  <c r="L464" i="84" s="1"/>
  <c r="AM464" i="84" s="1"/>
  <c r="BD426" i="84"/>
  <c r="BD422" i="84" s="1"/>
  <c r="CR440" i="84"/>
  <c r="CN439" i="84"/>
  <c r="AQ369" i="84"/>
  <c r="BK327" i="84"/>
  <c r="AI327" i="84"/>
  <c r="AN327" i="84"/>
  <c r="AM327" i="84"/>
  <c r="AJ327" i="84"/>
  <c r="AM286" i="84"/>
  <c r="AF286" i="84"/>
  <c r="AQ286" i="84" s="1"/>
  <c r="AH155" i="84"/>
  <c r="AG155" i="84"/>
  <c r="K155" i="84"/>
  <c r="L155" i="84" s="1"/>
  <c r="AI155" i="84"/>
  <c r="AF187" i="84"/>
  <c r="AM187" i="84"/>
  <c r="X10" i="84"/>
  <c r="X624" i="84" s="1"/>
  <c r="CO29" i="84"/>
  <c r="J407" i="84"/>
  <c r="K407" i="84" s="1"/>
  <c r="L407" i="84" s="1"/>
  <c r="CS407" i="84"/>
  <c r="AF227" i="84"/>
  <c r="AQ227" i="84" s="1"/>
  <c r="AM227" i="84"/>
  <c r="AH622" i="84"/>
  <c r="BE604" i="84"/>
  <c r="AZ601" i="84"/>
  <c r="K590" i="84"/>
  <c r="L590" i="84" s="1"/>
  <c r="AM590" i="84" s="1"/>
  <c r="AI582" i="84"/>
  <c r="BK582" i="84"/>
  <c r="AH582" i="84" s="1"/>
  <c r="BE557" i="84"/>
  <c r="BG557" i="84" s="1"/>
  <c r="BK558" i="84"/>
  <c r="AN558" i="84" s="1"/>
  <c r="AJ558" i="84"/>
  <c r="AI558" i="84"/>
  <c r="BN530" i="84"/>
  <c r="BB531" i="84"/>
  <c r="BB530" i="84" s="1"/>
  <c r="AG492" i="84"/>
  <c r="AH492" i="84"/>
  <c r="K529" i="84"/>
  <c r="L529" i="84" s="1"/>
  <c r="AF529" i="84" s="1"/>
  <c r="I478" i="84"/>
  <c r="BN439" i="84"/>
  <c r="BB440" i="84"/>
  <c r="BB439" i="84" s="1"/>
  <c r="BN456" i="84"/>
  <c r="BB457" i="84"/>
  <c r="BN443" i="84"/>
  <c r="BB444" i="84"/>
  <c r="BB443" i="84" s="1"/>
  <c r="CR444" i="84"/>
  <c r="CN443" i="84"/>
  <c r="CN486" i="84"/>
  <c r="CR487" i="84"/>
  <c r="J447" i="84"/>
  <c r="K447" i="84" s="1"/>
  <c r="L447" i="84" s="1"/>
  <c r="CS447" i="84"/>
  <c r="CS462" i="84"/>
  <c r="J462" i="84"/>
  <c r="K462" i="84" s="1"/>
  <c r="L462" i="84" s="1"/>
  <c r="AM462" i="84" s="1"/>
  <c r="K482" i="84"/>
  <c r="L482" i="84" s="1"/>
  <c r="AF482" i="84" s="1"/>
  <c r="AJ451" i="84"/>
  <c r="CM426" i="84"/>
  <c r="CM422" i="84" s="1"/>
  <c r="BK320" i="84"/>
  <c r="AN320" i="84" s="1"/>
  <c r="AM320" i="84"/>
  <c r="AF320" i="84"/>
  <c r="AI320" i="84"/>
  <c r="AJ320" i="84"/>
  <c r="CR288" i="84"/>
  <c r="J289" i="84"/>
  <c r="CS289" i="84"/>
  <c r="BS255" i="84"/>
  <c r="BX255" i="84" s="1"/>
  <c r="AV255" i="84"/>
  <c r="BF255" i="84" s="1"/>
  <c r="AH237" i="84"/>
  <c r="AG237" i="84"/>
  <c r="K237" i="84"/>
  <c r="L237" i="84" s="1"/>
  <c r="AI237" i="84"/>
  <c r="AN237" i="84"/>
  <c r="K273" i="84"/>
  <c r="L273" i="84" s="1"/>
  <c r="I268" i="84"/>
  <c r="BC10" i="84"/>
  <c r="BC624" i="84" s="1"/>
  <c r="K26" i="84"/>
  <c r="L26" i="84" s="1"/>
  <c r="AG26" i="84"/>
  <c r="AH26" i="84"/>
  <c r="AN26" i="84"/>
  <c r="AI26" i="84"/>
  <c r="BK112" i="84"/>
  <c r="AN112" i="84" s="1"/>
  <c r="AI112" i="84"/>
  <c r="AJ112" i="84"/>
  <c r="BK606" i="84"/>
  <c r="AH606" i="84" s="1"/>
  <c r="AI606" i="84"/>
  <c r="AH578" i="84"/>
  <c r="AG578" i="84"/>
  <c r="AN578" i="84"/>
  <c r="BK602" i="84"/>
  <c r="AN602" i="84"/>
  <c r="AJ602" i="84"/>
  <c r="AI602" i="84"/>
  <c r="BJ601" i="84"/>
  <c r="J600" i="84"/>
  <c r="K600" i="84" s="1"/>
  <c r="L600" i="84" s="1"/>
  <c r="CS600" i="84"/>
  <c r="AF590" i="84"/>
  <c r="BK590" i="84"/>
  <c r="AH590" i="84" s="1"/>
  <c r="AN590" i="84"/>
  <c r="AI590" i="84"/>
  <c r="BK569" i="84"/>
  <c r="AN569" i="84"/>
  <c r="AJ569" i="84"/>
  <c r="AI569" i="84"/>
  <c r="K549" i="84"/>
  <c r="L549" i="84" s="1"/>
  <c r="AM549" i="84" s="1"/>
  <c r="AH549" i="84"/>
  <c r="I547" i="84"/>
  <c r="L564" i="84"/>
  <c r="AI544" i="84"/>
  <c r="BK544" i="84"/>
  <c r="AM544" i="84"/>
  <c r="AF544" i="84"/>
  <c r="AM514" i="84"/>
  <c r="BK514" i="84"/>
  <c r="AN514" i="84"/>
  <c r="AF514" i="84"/>
  <c r="AI514" i="84"/>
  <c r="BK499" i="84"/>
  <c r="AN499" i="84" s="1"/>
  <c r="AM499" i="84"/>
  <c r="AJ499" i="84"/>
  <c r="AI499" i="84"/>
  <c r="AF499" i="84"/>
  <c r="J505" i="84"/>
  <c r="CR504" i="84"/>
  <c r="BE435" i="84"/>
  <c r="AZ430" i="84"/>
  <c r="AN445" i="84"/>
  <c r="AF456" i="84"/>
  <c r="I483" i="84"/>
  <c r="AP426" i="84"/>
  <c r="AP422" i="84" s="1"/>
  <c r="AG445" i="84"/>
  <c r="Q485" i="84"/>
  <c r="Q475" i="84" s="1"/>
  <c r="J497" i="84"/>
  <c r="K497" i="84" s="1"/>
  <c r="L497" i="84" s="1"/>
  <c r="CS497" i="84"/>
  <c r="AN407" i="84"/>
  <c r="AG407" i="84"/>
  <c r="AH407" i="84"/>
  <c r="K377" i="84"/>
  <c r="L377" i="84" s="1"/>
  <c r="AM377" i="84" s="1"/>
  <c r="AH291" i="84"/>
  <c r="AH288" i="84" s="1"/>
  <c r="AG291" i="84"/>
  <c r="AN291" i="84"/>
  <c r="AZ268" i="84"/>
  <c r="AV285" i="84"/>
  <c r="BF285" i="84" s="1"/>
  <c r="BS285" i="84"/>
  <c r="BX285" i="84" s="1"/>
  <c r="J166" i="84"/>
  <c r="K166" i="84" s="1"/>
  <c r="L166" i="84" s="1"/>
  <c r="CS166" i="84"/>
  <c r="J126" i="84"/>
  <c r="K126" i="84" s="1"/>
  <c r="L126" i="84" s="1"/>
  <c r="CS126" i="84"/>
  <c r="CR71" i="84"/>
  <c r="CN69" i="84"/>
  <c r="V624" i="84"/>
  <c r="AQ60" i="84"/>
  <c r="AF54" i="84"/>
  <c r="AM54" i="84"/>
  <c r="BS528" i="84"/>
  <c r="BX528" i="84" s="1"/>
  <c r="K603" i="84"/>
  <c r="L603" i="84" s="1"/>
  <c r="AF603" i="84" s="1"/>
  <c r="I601" i="84"/>
  <c r="AV455" i="84"/>
  <c r="BF455" i="84" s="1"/>
  <c r="BS455" i="84"/>
  <c r="BX455" i="84" s="1"/>
  <c r="BB593" i="84"/>
  <c r="BK484" i="84"/>
  <c r="AH484" i="84" s="1"/>
  <c r="AH483" i="84" s="1"/>
  <c r="AN484" i="84"/>
  <c r="AN483" i="84" s="1"/>
  <c r="BJ483" i="84"/>
  <c r="AJ484" i="84"/>
  <c r="AJ483" i="84" s="1"/>
  <c r="BK479" i="84"/>
  <c r="AH479" i="84" s="1"/>
  <c r="AN479" i="84"/>
  <c r="BJ478" i="84"/>
  <c r="AJ479" i="84"/>
  <c r="CO426" i="84"/>
  <c r="CO422" i="84" s="1"/>
  <c r="BE482" i="84"/>
  <c r="AZ478" i="84"/>
  <c r="CR479" i="84"/>
  <c r="CN478" i="84"/>
  <c r="BB523" i="84"/>
  <c r="BN522" i="84"/>
  <c r="P426" i="84"/>
  <c r="P422" i="84" s="1"/>
  <c r="AH424" i="84"/>
  <c r="AG424" i="84"/>
  <c r="J342" i="84"/>
  <c r="K342" i="84" s="1"/>
  <c r="L342" i="84" s="1"/>
  <c r="CS342" i="84"/>
  <c r="AI164" i="84"/>
  <c r="BK164" i="84"/>
  <c r="AH164" i="84" s="1"/>
  <c r="CJ105" i="84"/>
  <c r="J92" i="84"/>
  <c r="K92" i="84" s="1"/>
  <c r="L92" i="84" s="1"/>
  <c r="AM92" i="84" s="1"/>
  <c r="CS92" i="84"/>
  <c r="AZ143" i="84"/>
  <c r="CJ69" i="84"/>
  <c r="CK71" i="84"/>
  <c r="CK69" i="84" s="1"/>
  <c r="AM50" i="84"/>
  <c r="AF50" i="84"/>
  <c r="BE22" i="84"/>
  <c r="BK468" i="84"/>
  <c r="AJ468" i="84"/>
  <c r="AI468" i="84"/>
  <c r="AN468" i="84"/>
  <c r="AM413" i="84"/>
  <c r="AF413" i="84"/>
  <c r="AQ413" i="84" s="1"/>
  <c r="J437" i="84"/>
  <c r="K437" i="84" s="1"/>
  <c r="L437" i="84" s="1"/>
  <c r="CS437" i="84"/>
  <c r="AG106" i="84"/>
  <c r="AH106" i="84"/>
  <c r="I105" i="84"/>
  <c r="AN106" i="84"/>
  <c r="BE575" i="84"/>
  <c r="AN481" i="84"/>
  <c r="AI481" i="84"/>
  <c r="AH481" i="84"/>
  <c r="AG481" i="84"/>
  <c r="K481" i="84"/>
  <c r="L481" i="84" s="1"/>
  <c r="J410" i="84"/>
  <c r="K410" i="84" s="1"/>
  <c r="L410" i="84" s="1"/>
  <c r="AM410" i="84" s="1"/>
  <c r="CS410" i="84"/>
  <c r="CJ588" i="84"/>
  <c r="CJ587" i="84" s="1"/>
  <c r="CK589" i="84"/>
  <c r="CK588" i="84" s="1"/>
  <c r="CK587" i="84" s="1"/>
  <c r="AZ563" i="84"/>
  <c r="AI545" i="84"/>
  <c r="BK545" i="84"/>
  <c r="AN545" i="84" s="1"/>
  <c r="AJ545" i="84"/>
  <c r="CS514" i="84"/>
  <c r="AI599" i="84"/>
  <c r="BK599" i="84"/>
  <c r="AG599" i="84" s="1"/>
  <c r="AN599" i="84"/>
  <c r="CS599" i="84"/>
  <c r="AL587" i="84"/>
  <c r="AL475" i="84" s="1"/>
  <c r="CR566" i="84"/>
  <c r="CN563" i="84"/>
  <c r="AH575" i="84"/>
  <c r="AQ575" i="84" s="1"/>
  <c r="AM520" i="84"/>
  <c r="AF520" i="84"/>
  <c r="AQ520" i="84" s="1"/>
  <c r="BE549" i="84"/>
  <c r="CS545" i="84"/>
  <c r="AI543" i="84"/>
  <c r="AG543" i="84"/>
  <c r="AQ541" i="84"/>
  <c r="BN554" i="84"/>
  <c r="BN553" i="84" s="1"/>
  <c r="R507" i="84"/>
  <c r="CJ530" i="84"/>
  <c r="CJ521" i="84" s="1"/>
  <c r="K502" i="84"/>
  <c r="L502" i="84" s="1"/>
  <c r="AF502" i="84" s="1"/>
  <c r="CM521" i="84"/>
  <c r="CS518" i="84"/>
  <c r="J518" i="84"/>
  <c r="K518" i="84" s="1"/>
  <c r="L518" i="84" s="1"/>
  <c r="AZ515" i="84"/>
  <c r="BK539" i="84"/>
  <c r="AN539" i="84" s="1"/>
  <c r="AI539" i="84"/>
  <c r="CN488" i="84"/>
  <c r="AN511" i="84"/>
  <c r="BW475" i="84"/>
  <c r="AM438" i="84"/>
  <c r="BK438" i="84"/>
  <c r="AI438" i="84"/>
  <c r="AF438" i="84"/>
  <c r="AG459" i="84"/>
  <c r="AQ459" i="84" s="1"/>
  <c r="AM425" i="84"/>
  <c r="BK425" i="84"/>
  <c r="AN425" i="84"/>
  <c r="AI425" i="84"/>
  <c r="AI423" i="84" s="1"/>
  <c r="BJ423" i="84"/>
  <c r="AN450" i="84"/>
  <c r="AH450" i="84"/>
  <c r="AH448" i="84" s="1"/>
  <c r="AN447" i="84"/>
  <c r="Q422" i="84"/>
  <c r="BK336" i="84"/>
  <c r="AM336" i="84"/>
  <c r="AJ336" i="84"/>
  <c r="AI336" i="84"/>
  <c r="AF336" i="84"/>
  <c r="BB289" i="84"/>
  <c r="BN288" i="84"/>
  <c r="K354" i="84"/>
  <c r="L354" i="84" s="1"/>
  <c r="J233" i="84"/>
  <c r="K233" i="84" s="1"/>
  <c r="L233" i="84" s="1"/>
  <c r="CS233" i="84"/>
  <c r="AI185" i="84"/>
  <c r="BK185" i="84"/>
  <c r="AN185" i="84" s="1"/>
  <c r="AJ185" i="84"/>
  <c r="AH215" i="84"/>
  <c r="AN215" i="84"/>
  <c r="AG215" i="84"/>
  <c r="AH138" i="84"/>
  <c r="AG138" i="84"/>
  <c r="AQ138" i="84" s="1"/>
  <c r="CK188" i="84"/>
  <c r="CK180" i="84" s="1"/>
  <c r="CJ180" i="84"/>
  <c r="BO624" i="84"/>
  <c r="AF89" i="84"/>
  <c r="AM89" i="84"/>
  <c r="CK92" i="84"/>
  <c r="CK85" i="84" s="1"/>
  <c r="CJ85" i="84"/>
  <c r="AP29" i="84"/>
  <c r="CL624" i="84"/>
  <c r="J12" i="84"/>
  <c r="CR11" i="84"/>
  <c r="CS12" i="84"/>
  <c r="K56" i="84"/>
  <c r="L56" i="84" s="1"/>
  <c r="AF56" i="84" s="1"/>
  <c r="J22" i="84"/>
  <c r="K23" i="84"/>
  <c r="BK610" i="84"/>
  <c r="AN610" i="84"/>
  <c r="AM610" i="84"/>
  <c r="AF610" i="84"/>
  <c r="AI610" i="84"/>
  <c r="BK620" i="84"/>
  <c r="AN620" i="84" s="1"/>
  <c r="AM620" i="84"/>
  <c r="AJ620" i="84"/>
  <c r="AI620" i="84"/>
  <c r="AH599" i="84"/>
  <c r="K599" i="84"/>
  <c r="L599" i="84" s="1"/>
  <c r="AM599" i="84" s="1"/>
  <c r="K598" i="84"/>
  <c r="L598" i="84" s="1"/>
  <c r="AF598" i="84" s="1"/>
  <c r="J582" i="84"/>
  <c r="K582" i="84" s="1"/>
  <c r="L582" i="84" s="1"/>
  <c r="CS582" i="84"/>
  <c r="AI584" i="84"/>
  <c r="BK584" i="84"/>
  <c r="AH584" i="84" s="1"/>
  <c r="BK555" i="84"/>
  <c r="AN555" i="84" s="1"/>
  <c r="BJ554" i="84"/>
  <c r="BJ553" i="84" s="1"/>
  <c r="AJ555" i="84"/>
  <c r="AJ554" i="84" s="1"/>
  <c r="AI555" i="84"/>
  <c r="AG571" i="84"/>
  <c r="BK559" i="84"/>
  <c r="AN559" i="84" s="1"/>
  <c r="AI559" i="84"/>
  <c r="AI517" i="84"/>
  <c r="AM517" i="84"/>
  <c r="BK517" i="84"/>
  <c r="AN517" i="84" s="1"/>
  <c r="BK538" i="84"/>
  <c r="AI538" i="84"/>
  <c r="AN538" i="84"/>
  <c r="AH545" i="84"/>
  <c r="AG545" i="84"/>
  <c r="K545" i="84"/>
  <c r="L545" i="84" s="1"/>
  <c r="AM545" i="84" s="1"/>
  <c r="AJ505" i="84"/>
  <c r="AQ536" i="84"/>
  <c r="K501" i="84"/>
  <c r="L501" i="84" s="1"/>
  <c r="AF501" i="84" s="1"/>
  <c r="AF503" i="84"/>
  <c r="AQ503" i="84" s="1"/>
  <c r="AI470" i="84"/>
  <c r="BK470" i="84"/>
  <c r="AN470" i="84" s="1"/>
  <c r="AJ470" i="84"/>
  <c r="BB478" i="84"/>
  <c r="BE479" i="84"/>
  <c r="AH539" i="84"/>
  <c r="K539" i="84"/>
  <c r="L539" i="84" s="1"/>
  <c r="AF539" i="84" s="1"/>
  <c r="AG539" i="84"/>
  <c r="AN469" i="84"/>
  <c r="CS441" i="84"/>
  <c r="CK463" i="84"/>
  <c r="CK456" i="84" s="1"/>
  <c r="CJ456" i="84"/>
  <c r="AZ443" i="84"/>
  <c r="AH415" i="84"/>
  <c r="AG415" i="84"/>
  <c r="K415" i="84"/>
  <c r="L415" i="84" s="1"/>
  <c r="AN415" i="84"/>
  <c r="I408" i="84"/>
  <c r="AI415" i="84"/>
  <c r="I443" i="84"/>
  <c r="J406" i="84"/>
  <c r="K406" i="84" s="1"/>
  <c r="L406" i="84" s="1"/>
  <c r="AM406" i="84" s="1"/>
  <c r="CS406" i="84"/>
  <c r="AZ399" i="84"/>
  <c r="AJ410" i="84"/>
  <c r="J400" i="84"/>
  <c r="CS400" i="84"/>
  <c r="BK354" i="84"/>
  <c r="AH354" i="84" s="1"/>
  <c r="AM354" i="84"/>
  <c r="AI354" i="84"/>
  <c r="AF354" i="84"/>
  <c r="AJ354" i="84"/>
  <c r="CN268" i="84"/>
  <c r="CR270" i="84"/>
  <c r="CR268" i="84" s="1"/>
  <c r="AM241" i="84"/>
  <c r="AI241" i="84"/>
  <c r="BK241" i="84"/>
  <c r="AJ241" i="84"/>
  <c r="AF241" i="84"/>
  <c r="BK171" i="84"/>
  <c r="AN171" i="84" s="1"/>
  <c r="AM171" i="84"/>
  <c r="AJ171" i="84"/>
  <c r="AI171" i="84"/>
  <c r="AF171" i="84"/>
  <c r="AV136" i="84"/>
  <c r="BS136" i="84"/>
  <c r="BX136" i="84" s="1"/>
  <c r="CS188" i="84"/>
  <c r="J188" i="84"/>
  <c r="K188" i="84" s="1"/>
  <c r="L188" i="84" s="1"/>
  <c r="BS244" i="84"/>
  <c r="BX244" i="84" s="1"/>
  <c r="AV244" i="84"/>
  <c r="BF244" i="84" s="1"/>
  <c r="AN66" i="84"/>
  <c r="AH66" i="84"/>
  <c r="AG66" i="84"/>
  <c r="AI56" i="84"/>
  <c r="AJ56" i="84"/>
  <c r="AM56" i="84"/>
  <c r="BK56" i="84"/>
  <c r="AH56" i="84" s="1"/>
  <c r="AS624" i="84"/>
  <c r="AF418" i="84"/>
  <c r="AM418" i="84"/>
  <c r="AG612" i="84"/>
  <c r="K584" i="84"/>
  <c r="L584" i="84" s="1"/>
  <c r="AF584" i="84" s="1"/>
  <c r="AH571" i="84"/>
  <c r="BB564" i="84"/>
  <c r="BN563" i="84"/>
  <c r="AJ544" i="84"/>
  <c r="CJ554" i="84"/>
  <c r="CK555" i="84"/>
  <c r="CK554" i="84" s="1"/>
  <c r="AI525" i="84"/>
  <c r="BK525" i="84"/>
  <c r="AN525" i="84" s="1"/>
  <c r="AM525" i="84"/>
  <c r="BJ522" i="84"/>
  <c r="AJ525" i="84"/>
  <c r="AJ522" i="84" s="1"/>
  <c r="CS550" i="84"/>
  <c r="J550" i="84"/>
  <c r="K550" i="84" s="1"/>
  <c r="L550" i="84" s="1"/>
  <c r="AN512" i="84"/>
  <c r="AH512" i="84"/>
  <c r="AZ547" i="84"/>
  <c r="J512" i="84"/>
  <c r="K512" i="84" s="1"/>
  <c r="L512" i="84" s="1"/>
  <c r="CS512" i="84"/>
  <c r="CF507" i="84"/>
  <c r="CF475" i="84" s="1"/>
  <c r="AZ488" i="84"/>
  <c r="J498" i="84"/>
  <c r="K498" i="84" s="1"/>
  <c r="L498" i="84" s="1"/>
  <c r="CS498" i="84"/>
  <c r="AK507" i="84"/>
  <c r="AK475" i="84" s="1"/>
  <c r="AZ530" i="84"/>
  <c r="AZ521" i="84" s="1"/>
  <c r="CT624" i="84"/>
  <c r="AF441" i="84"/>
  <c r="AF405" i="84"/>
  <c r="AM405" i="84"/>
  <c r="BE454" i="84"/>
  <c r="AQ352" i="84"/>
  <c r="BK326" i="84"/>
  <c r="AG326" i="84" s="1"/>
  <c r="AI326" i="84"/>
  <c r="AN286" i="84"/>
  <c r="AH286" i="84"/>
  <c r="AG286" i="84"/>
  <c r="AG183" i="84"/>
  <c r="AV211" i="84"/>
  <c r="BF211" i="84" s="1"/>
  <c r="BS211" i="84"/>
  <c r="BX211" i="84" s="1"/>
  <c r="AM160" i="84"/>
  <c r="AF160" i="84"/>
  <c r="K125" i="84"/>
  <c r="L125" i="84" s="1"/>
  <c r="AH125" i="84"/>
  <c r="AG125" i="84"/>
  <c r="AI125" i="84"/>
  <c r="AN125" i="84"/>
  <c r="N73" i="84"/>
  <c r="AN28" i="84"/>
  <c r="AN27" i="84" s="1"/>
  <c r="AH28" i="84"/>
  <c r="AH27" i="84" s="1"/>
  <c r="AG28" i="84"/>
  <c r="AG27" i="84" s="1"/>
  <c r="K16" i="84"/>
  <c r="L16" i="84" s="1"/>
  <c r="AM16" i="84" s="1"/>
  <c r="CS42" i="84"/>
  <c r="J42" i="84"/>
  <c r="K42" i="84" s="1"/>
  <c r="L42" i="84" s="1"/>
  <c r="AI52" i="84"/>
  <c r="BK52" i="84"/>
  <c r="AG52" i="84" s="1"/>
  <c r="AN52" i="84"/>
  <c r="AJ52" i="84"/>
  <c r="AI621" i="84"/>
  <c r="BK621" i="84"/>
  <c r="AH621" i="84" s="1"/>
  <c r="AM621" i="84"/>
  <c r="AN621" i="84"/>
  <c r="AN622" i="84"/>
  <c r="AQ622" i="84" s="1"/>
  <c r="J560" i="84"/>
  <c r="K560" i="84" s="1"/>
  <c r="L560" i="84" s="1"/>
  <c r="AM560" i="84" s="1"/>
  <c r="AQ560" i="84" s="1"/>
  <c r="CS560" i="84"/>
  <c r="K568" i="84"/>
  <c r="L568" i="84" s="1"/>
  <c r="AM568" i="84" s="1"/>
  <c r="AF526" i="84"/>
  <c r="AM526" i="84"/>
  <c r="AI535" i="84"/>
  <c r="BK535" i="84"/>
  <c r="AM535" i="84"/>
  <c r="AN535" i="84"/>
  <c r="AF535" i="84"/>
  <c r="CR555" i="84"/>
  <c r="CN554" i="84"/>
  <c r="CN553" i="84" s="1"/>
  <c r="BK540" i="84"/>
  <c r="AH540" i="84" s="1"/>
  <c r="AM540" i="84"/>
  <c r="AI540" i="84"/>
  <c r="K537" i="84"/>
  <c r="L537" i="84" s="1"/>
  <c r="AM537" i="84" s="1"/>
  <c r="AO507" i="84"/>
  <c r="CR476" i="84"/>
  <c r="J477" i="84"/>
  <c r="CS477" i="84"/>
  <c r="CS476" i="84" s="1"/>
  <c r="AN462" i="84"/>
  <c r="AG471" i="84"/>
  <c r="AN471" i="84"/>
  <c r="AI460" i="84"/>
  <c r="BK460" i="84"/>
  <c r="AN460" i="84" s="1"/>
  <c r="AI454" i="84"/>
  <c r="BK454" i="84"/>
  <c r="AH454" i="84" s="1"/>
  <c r="BJ451" i="84"/>
  <c r="AM394" i="84"/>
  <c r="AF394" i="84"/>
  <c r="AQ394" i="84" s="1"/>
  <c r="BK393" i="84"/>
  <c r="AN393" i="84" s="1"/>
  <c r="AF393" i="84"/>
  <c r="AI393" i="84"/>
  <c r="AM393" i="84"/>
  <c r="AJ393" i="84"/>
  <c r="K385" i="84"/>
  <c r="L385" i="84" s="1"/>
  <c r="AZ408" i="84"/>
  <c r="BE410" i="84"/>
  <c r="K326" i="84"/>
  <c r="L326" i="84" s="1"/>
  <c r="AM326" i="84" s="1"/>
  <c r="AH326" i="84"/>
  <c r="I275" i="84"/>
  <c r="BN208" i="84"/>
  <c r="CK105" i="84"/>
  <c r="CR149" i="84"/>
  <c r="CN143" i="84"/>
  <c r="W624" i="84"/>
  <c r="CD10" i="84"/>
  <c r="AR10" i="84"/>
  <c r="AI98" i="84"/>
  <c r="BK98" i="84"/>
  <c r="AN98" i="84" s="1"/>
  <c r="AJ98" i="84"/>
  <c r="AH75" i="84"/>
  <c r="AG75" i="84"/>
  <c r="AH52" i="84"/>
  <c r="K52" i="84"/>
  <c r="L52" i="84" s="1"/>
  <c r="AM52" i="84" s="1"/>
  <c r="AF49" i="84"/>
  <c r="AM49" i="84"/>
  <c r="K519" i="84"/>
  <c r="L519" i="84" s="1"/>
  <c r="AG513" i="84"/>
  <c r="K513" i="84"/>
  <c r="L513" i="84" s="1"/>
  <c r="AH513" i="84"/>
  <c r="AN513" i="84"/>
  <c r="AN132" i="84"/>
  <c r="AH132" i="84"/>
  <c r="AG132" i="84"/>
  <c r="K592" i="84"/>
  <c r="L592" i="84" s="1"/>
  <c r="AF592" i="84" s="1"/>
  <c r="AH592" i="84"/>
  <c r="K561" i="84"/>
  <c r="L561" i="84" s="1"/>
  <c r="AG561" i="84"/>
  <c r="AI561" i="84"/>
  <c r="AH561" i="84"/>
  <c r="K556" i="84"/>
  <c r="L556" i="84" s="1"/>
  <c r="AM556" i="84" s="1"/>
  <c r="AN501" i="84"/>
  <c r="AI501" i="84"/>
  <c r="AM501" i="84"/>
  <c r="BK501" i="84"/>
  <c r="AH501" i="84" s="1"/>
  <c r="BB449" i="84"/>
  <c r="BB448" i="84" s="1"/>
  <c r="BN448" i="84"/>
  <c r="K214" i="84"/>
  <c r="L214" i="84" s="1"/>
  <c r="AH214" i="84"/>
  <c r="AG214" i="84"/>
  <c r="AN214" i="84"/>
  <c r="AI214" i="84"/>
  <c r="AG120" i="84"/>
  <c r="AH120" i="84"/>
  <c r="AZ64" i="84"/>
  <c r="BE65" i="84"/>
  <c r="BK594" i="84"/>
  <c r="AH594" i="84" s="1"/>
  <c r="BJ593" i="84"/>
  <c r="AI594" i="84"/>
  <c r="AJ594" i="84"/>
  <c r="P587" i="84"/>
  <c r="K574" i="84"/>
  <c r="L574" i="84" s="1"/>
  <c r="AM574" i="84" s="1"/>
  <c r="AG574" i="84"/>
  <c r="AF618" i="84"/>
  <c r="AQ618" i="84" s="1"/>
  <c r="CR602" i="84"/>
  <c r="CN601" i="84"/>
  <c r="CN587" i="84" s="1"/>
  <c r="K616" i="84"/>
  <c r="L616" i="84" s="1"/>
  <c r="AF616" i="84" s="1"/>
  <c r="AF599" i="84"/>
  <c r="AM586" i="84"/>
  <c r="AQ586" i="84" s="1"/>
  <c r="K580" i="84"/>
  <c r="L580" i="84" s="1"/>
  <c r="AM580" i="84" s="1"/>
  <c r="AH580" i="84"/>
  <c r="AG580" i="84"/>
  <c r="AN580" i="84"/>
  <c r="BN593" i="84"/>
  <c r="K621" i="84"/>
  <c r="L621" i="84" s="1"/>
  <c r="AF621" i="84" s="1"/>
  <c r="BN588" i="84"/>
  <c r="BB589" i="84"/>
  <c r="BB588" i="84" s="1"/>
  <c r="BK574" i="84"/>
  <c r="AN574" i="84" s="1"/>
  <c r="AI574" i="84"/>
  <c r="K579" i="84"/>
  <c r="L579" i="84" s="1"/>
  <c r="AM579" i="84" s="1"/>
  <c r="K596" i="84"/>
  <c r="L596" i="84" s="1"/>
  <c r="AF596" i="84" s="1"/>
  <c r="AI568" i="84"/>
  <c r="AJ568" i="84"/>
  <c r="AJ563" i="84" s="1"/>
  <c r="BK568" i="84"/>
  <c r="AN568" i="84" s="1"/>
  <c r="CS567" i="84"/>
  <c r="J567" i="84"/>
  <c r="K567" i="84" s="1"/>
  <c r="L567" i="84" s="1"/>
  <c r="AM567" i="84" s="1"/>
  <c r="K576" i="84"/>
  <c r="L576" i="84" s="1"/>
  <c r="J524" i="84"/>
  <c r="K524" i="84" s="1"/>
  <c r="L524" i="84" s="1"/>
  <c r="CR522" i="84"/>
  <c r="CS524" i="84"/>
  <c r="CS522" i="84" s="1"/>
  <c r="AH558" i="84"/>
  <c r="K558" i="84"/>
  <c r="L558" i="84" s="1"/>
  <c r="AM558" i="84" s="1"/>
  <c r="AD507" i="84"/>
  <c r="AD475" i="84" s="1"/>
  <c r="BK537" i="84"/>
  <c r="AH537" i="84" s="1"/>
  <c r="AN537" i="84"/>
  <c r="AJ537" i="84"/>
  <c r="AI537" i="84"/>
  <c r="BK532" i="84"/>
  <c r="AN532" i="84" s="1"/>
  <c r="AJ532" i="84"/>
  <c r="AI532" i="84"/>
  <c r="AF532" i="84"/>
  <c r="BN515" i="84"/>
  <c r="BB516" i="84"/>
  <c r="BB515" i="84" s="1"/>
  <c r="K523" i="84"/>
  <c r="J522" i="84"/>
  <c r="R485" i="84"/>
  <c r="R475" i="84" s="1"/>
  <c r="AH494" i="84"/>
  <c r="AG494" i="84"/>
  <c r="K494" i="84"/>
  <c r="L494" i="84" s="1"/>
  <c r="AI513" i="84"/>
  <c r="CD475" i="84"/>
  <c r="AG510" i="84"/>
  <c r="AI494" i="84"/>
  <c r="BU426" i="84"/>
  <c r="BU422" i="84" s="1"/>
  <c r="CS454" i="84"/>
  <c r="CS451" i="84" s="1"/>
  <c r="AJ440" i="84"/>
  <c r="AJ439" i="84" s="1"/>
  <c r="BK420" i="84"/>
  <c r="AI420" i="84"/>
  <c r="AN420" i="84"/>
  <c r="AO293" i="84"/>
  <c r="AO287" i="84" s="1"/>
  <c r="K384" i="84"/>
  <c r="L384" i="84" s="1"/>
  <c r="AM384" i="84" s="1"/>
  <c r="AH362" i="84"/>
  <c r="AN362" i="84"/>
  <c r="AG362" i="84"/>
  <c r="CI624" i="84"/>
  <c r="AT10" i="84"/>
  <c r="AT624" i="84" s="1"/>
  <c r="BG196" i="84"/>
  <c r="AM135" i="84"/>
  <c r="BE97" i="84"/>
  <c r="AZ95" i="84"/>
  <c r="BP624" i="84"/>
  <c r="AM68" i="84"/>
  <c r="AF68" i="84"/>
  <c r="AI505" i="84"/>
  <c r="AI504" i="84" s="1"/>
  <c r="BK505" i="84"/>
  <c r="BJ504" i="84"/>
  <c r="BJ485" i="84" s="1"/>
  <c r="AH559" i="84"/>
  <c r="AG559" i="84"/>
  <c r="K559" i="84"/>
  <c r="L559" i="84" s="1"/>
  <c r="AM559" i="84" s="1"/>
  <c r="AI616" i="84"/>
  <c r="BK616" i="84"/>
  <c r="AH616" i="84" s="1"/>
  <c r="AJ616" i="84"/>
  <c r="BK598" i="84"/>
  <c r="AN598" i="84" s="1"/>
  <c r="AJ598" i="84"/>
  <c r="AI598" i="84"/>
  <c r="BD587" i="84"/>
  <c r="AI585" i="84"/>
  <c r="BK585" i="84"/>
  <c r="AH585" i="84" s="1"/>
  <c r="AN585" i="84"/>
  <c r="BK596" i="84"/>
  <c r="AG596" i="84" s="1"/>
  <c r="AJ596" i="84"/>
  <c r="AI596" i="84"/>
  <c r="AN566" i="84"/>
  <c r="AI566" i="84"/>
  <c r="BK566" i="84"/>
  <c r="AG589" i="84"/>
  <c r="AQ573" i="84"/>
  <c r="BK576" i="84"/>
  <c r="AH576" i="84" s="1"/>
  <c r="AM576" i="84"/>
  <c r="AI576" i="84"/>
  <c r="AJ576" i="84"/>
  <c r="BK552" i="84"/>
  <c r="AN552" i="84"/>
  <c r="AM552" i="84"/>
  <c r="AF552" i="84"/>
  <c r="AJ552" i="84"/>
  <c r="AI552" i="84"/>
  <c r="K540" i="84"/>
  <c r="L540" i="84" s="1"/>
  <c r="AF540" i="84" s="1"/>
  <c r="K533" i="84"/>
  <c r="L533" i="84" s="1"/>
  <c r="AG533" i="84"/>
  <c r="AH533" i="84"/>
  <c r="AJ535" i="84"/>
  <c r="CS532" i="84"/>
  <c r="AH487" i="84"/>
  <c r="AH486" i="84" s="1"/>
  <c r="AI487" i="84"/>
  <c r="AI486" i="84" s="1"/>
  <c r="AG487" i="84"/>
  <c r="AG486" i="84" s="1"/>
  <c r="I486" i="84"/>
  <c r="AN487" i="84"/>
  <c r="AN486" i="84" s="1"/>
  <c r="CR508" i="84"/>
  <c r="CS509" i="84"/>
  <c r="J509" i="84"/>
  <c r="K516" i="84"/>
  <c r="I515" i="84"/>
  <c r="AQ527" i="84"/>
  <c r="AH496" i="84"/>
  <c r="AI436" i="84"/>
  <c r="AN436" i="84"/>
  <c r="BK436" i="84"/>
  <c r="AG436" i="84" s="1"/>
  <c r="AN421" i="84"/>
  <c r="AH421" i="84"/>
  <c r="AQ411" i="84"/>
  <c r="AJ425" i="84"/>
  <c r="AJ423" i="84" s="1"/>
  <c r="BK410" i="84"/>
  <c r="AN410" i="84"/>
  <c r="K401" i="84"/>
  <c r="L401" i="84" s="1"/>
  <c r="I399" i="84"/>
  <c r="AJ438" i="84"/>
  <c r="AQ372" i="84"/>
  <c r="BQ624" i="84"/>
  <c r="AM253" i="84"/>
  <c r="AF253" i="84"/>
  <c r="AF146" i="84"/>
  <c r="AM146" i="84"/>
  <c r="BK16" i="84"/>
  <c r="AH16" i="84" s="1"/>
  <c r="AF16" i="84"/>
  <c r="AI16" i="84"/>
  <c r="K35" i="84"/>
  <c r="L35" i="84" s="1"/>
  <c r="AF35" i="84" s="1"/>
  <c r="AN34" i="84"/>
  <c r="AG34" i="84"/>
  <c r="AH34" i="84"/>
  <c r="J548" i="84"/>
  <c r="CS548" i="84"/>
  <c r="CR547" i="84"/>
  <c r="CK488" i="84"/>
  <c r="BK464" i="84"/>
  <c r="AG464" i="84" s="1"/>
  <c r="AJ464" i="84"/>
  <c r="AI464" i="84"/>
  <c r="BZ624" i="84"/>
  <c r="BB484" i="84"/>
  <c r="BN483" i="84"/>
  <c r="BB434" i="84"/>
  <c r="BN430" i="84"/>
  <c r="AF271" i="84"/>
  <c r="AM271" i="84"/>
  <c r="AQ609" i="84"/>
  <c r="BN601" i="84"/>
  <c r="BB602" i="84"/>
  <c r="AG594" i="84"/>
  <c r="I593" i="84"/>
  <c r="J612" i="84"/>
  <c r="K612" i="84" s="1"/>
  <c r="L612" i="84" s="1"/>
  <c r="CS612" i="84"/>
  <c r="BK611" i="84"/>
  <c r="AN611" i="84"/>
  <c r="AM611" i="84"/>
  <c r="AJ611" i="84"/>
  <c r="AI611" i="84"/>
  <c r="BK579" i="84"/>
  <c r="AH579" i="84" s="1"/>
  <c r="AI579" i="84"/>
  <c r="AJ610" i="84"/>
  <c r="AI591" i="84"/>
  <c r="AM591" i="84"/>
  <c r="BK591" i="84"/>
  <c r="AN591" i="84" s="1"/>
  <c r="AJ591" i="84"/>
  <c r="CS585" i="84"/>
  <c r="AZ588" i="84"/>
  <c r="AZ587" i="84" s="1"/>
  <c r="AI580" i="84"/>
  <c r="K606" i="84"/>
  <c r="L606" i="84" s="1"/>
  <c r="AM606" i="84" s="1"/>
  <c r="CJ563" i="84"/>
  <c r="CN547" i="84"/>
  <c r="CS576" i="84"/>
  <c r="BE555" i="84"/>
  <c r="AZ554" i="84"/>
  <c r="CS552" i="84"/>
  <c r="AH538" i="84"/>
  <c r="AG538" i="84"/>
  <c r="K538" i="84"/>
  <c r="L538" i="84" s="1"/>
  <c r="AF538" i="84" s="1"/>
  <c r="CK521" i="84"/>
  <c r="N507" i="84"/>
  <c r="K534" i="84"/>
  <c r="L534" i="84" s="1"/>
  <c r="AM534" i="84" s="1"/>
  <c r="J531" i="84"/>
  <c r="J530" i="84" s="1"/>
  <c r="CR530" i="84"/>
  <c r="J542" i="84"/>
  <c r="K542" i="84" s="1"/>
  <c r="L542" i="84" s="1"/>
  <c r="AM542" i="84" s="1"/>
  <c r="CS542" i="84"/>
  <c r="AJ517" i="84"/>
  <c r="AJ515" i="84" s="1"/>
  <c r="J516" i="84"/>
  <c r="CR515" i="84"/>
  <c r="CS516" i="84"/>
  <c r="AN516" i="84"/>
  <c r="BJ515" i="84"/>
  <c r="BK516" i="84"/>
  <c r="AG516" i="84" s="1"/>
  <c r="I522" i="84"/>
  <c r="AJ489" i="84"/>
  <c r="AJ488" i="84" s="1"/>
  <c r="AN449" i="84"/>
  <c r="AN448" i="84" s="1"/>
  <c r="CP426" i="84"/>
  <c r="CP422" i="84" s="1"/>
  <c r="AG512" i="84"/>
  <c r="AG421" i="84"/>
  <c r="AQ421" i="84" s="1"/>
  <c r="CS442" i="84"/>
  <c r="J442" i="84"/>
  <c r="K442" i="84" s="1"/>
  <c r="L442" i="84" s="1"/>
  <c r="AH469" i="84"/>
  <c r="BA475" i="84"/>
  <c r="AG380" i="84"/>
  <c r="AH380" i="84"/>
  <c r="K380" i="84"/>
  <c r="L380" i="84" s="1"/>
  <c r="AI380" i="84"/>
  <c r="K347" i="84"/>
  <c r="L347" i="84" s="1"/>
  <c r="AF347" i="84" s="1"/>
  <c r="N426" i="84"/>
  <c r="N422" i="84" s="1"/>
  <c r="BK384" i="84"/>
  <c r="AN384" i="84" s="1"/>
  <c r="AI384" i="84"/>
  <c r="AJ384" i="84"/>
  <c r="AF327" i="84"/>
  <c r="AH249" i="84"/>
  <c r="K249" i="84"/>
  <c r="L249" i="84" s="1"/>
  <c r="AG249" i="84"/>
  <c r="BS196" i="84"/>
  <c r="BX196" i="84" s="1"/>
  <c r="AV196" i="84"/>
  <c r="BF196" i="84" s="1"/>
  <c r="CS217" i="84"/>
  <c r="J217" i="84"/>
  <c r="K217" i="84" s="1"/>
  <c r="L217" i="84" s="1"/>
  <c r="K157" i="84"/>
  <c r="J132" i="84"/>
  <c r="CS132" i="84"/>
  <c r="AJ164" i="84"/>
  <c r="CR206" i="84"/>
  <c r="CN194" i="84"/>
  <c r="K110" i="84"/>
  <c r="L110" i="84" s="1"/>
  <c r="AF110" i="84" s="1"/>
  <c r="U624" i="84"/>
  <c r="AF551" i="84"/>
  <c r="AM551" i="84"/>
  <c r="BB489" i="84"/>
  <c r="BB488" i="84" s="1"/>
  <c r="BN488" i="84"/>
  <c r="CS417" i="84"/>
  <c r="J417" i="84"/>
  <c r="K417" i="84" s="1"/>
  <c r="L417" i="84" s="1"/>
  <c r="J224" i="84"/>
  <c r="K224" i="84" s="1"/>
  <c r="L224" i="84" s="1"/>
  <c r="CS224" i="84"/>
  <c r="J124" i="84"/>
  <c r="K124" i="84" s="1"/>
  <c r="L124" i="84" s="1"/>
  <c r="CS124" i="84"/>
  <c r="BS148" i="84"/>
  <c r="BX148" i="84" s="1"/>
  <c r="AF67" i="84"/>
  <c r="AM67" i="84"/>
  <c r="AH612" i="84"/>
  <c r="BE585" i="84"/>
  <c r="AM519" i="84"/>
  <c r="BK519" i="84"/>
  <c r="AH519" i="84" s="1"/>
  <c r="AI519" i="84"/>
  <c r="AF519" i="84"/>
  <c r="AG532" i="84"/>
  <c r="K532" i="84"/>
  <c r="L532" i="84" s="1"/>
  <c r="AM532" i="84" s="1"/>
  <c r="AH532" i="84"/>
  <c r="CJ488" i="84"/>
  <c r="CS403" i="84"/>
  <c r="J403" i="84"/>
  <c r="K403" i="84" s="1"/>
  <c r="L403" i="84" s="1"/>
  <c r="J145" i="84"/>
  <c r="K145" i="84" s="1"/>
  <c r="L145" i="84" s="1"/>
  <c r="AM145" i="84" s="1"/>
  <c r="CS145" i="84"/>
  <c r="AM607" i="84"/>
  <c r="BK607" i="84"/>
  <c r="AN607" i="84" s="1"/>
  <c r="AI607" i="84"/>
  <c r="BJ588" i="84"/>
  <c r="J604" i="84"/>
  <c r="K604" i="84" s="1"/>
  <c r="L604" i="84" s="1"/>
  <c r="CS604" i="84"/>
  <c r="CS574" i="84"/>
  <c r="BK619" i="84"/>
  <c r="AN619" i="84" s="1"/>
  <c r="AM619" i="84"/>
  <c r="AI619" i="84"/>
  <c r="AF619" i="84"/>
  <c r="AI603" i="84"/>
  <c r="BK603" i="84"/>
  <c r="AH603" i="84" s="1"/>
  <c r="AF615" i="84"/>
  <c r="AQ615" i="84" s="1"/>
  <c r="AJ590" i="84"/>
  <c r="CO587" i="84"/>
  <c r="AF591" i="84"/>
  <c r="K585" i="84"/>
  <c r="L585" i="84" s="1"/>
  <c r="AF585" i="84" s="1"/>
  <c r="AW587" i="84"/>
  <c r="CR593" i="84"/>
  <c r="J594" i="84"/>
  <c r="J593" i="84" s="1"/>
  <c r="CK563" i="84"/>
  <c r="AI592" i="84"/>
  <c r="AN592" i="84"/>
  <c r="BK592" i="84"/>
  <c r="AG592" i="84" s="1"/>
  <c r="I588" i="84"/>
  <c r="BB548" i="84"/>
  <c r="BN547" i="84"/>
  <c r="CS534" i="84"/>
  <c r="AI509" i="84"/>
  <c r="BJ508" i="84"/>
  <c r="AJ509" i="84"/>
  <c r="AJ508" i="84" s="1"/>
  <c r="BK509" i="84"/>
  <c r="AJ460" i="84"/>
  <c r="AW485" i="84"/>
  <c r="AN493" i="84"/>
  <c r="AG493" i="84"/>
  <c r="AM511" i="84"/>
  <c r="AQ511" i="84" s="1"/>
  <c r="K468" i="84"/>
  <c r="L468" i="84" s="1"/>
  <c r="AM468" i="84" s="1"/>
  <c r="AH468" i="84"/>
  <c r="AG468" i="84"/>
  <c r="AJ436" i="84"/>
  <c r="BK444" i="84"/>
  <c r="AG444" i="84" s="1"/>
  <c r="AI444" i="84"/>
  <c r="BJ443" i="84"/>
  <c r="BE428" i="84"/>
  <c r="CK418" i="84"/>
  <c r="CK408" i="84" s="1"/>
  <c r="CK398" i="84" s="1"/>
  <c r="CJ408" i="84"/>
  <c r="CJ398" i="84" s="1"/>
  <c r="AM383" i="84"/>
  <c r="AF383" i="84"/>
  <c r="BE283" i="84"/>
  <c r="AZ281" i="84"/>
  <c r="AF298" i="84"/>
  <c r="AM298" i="84"/>
  <c r="BE295" i="84"/>
  <c r="BB293" i="84"/>
  <c r="AI311" i="84"/>
  <c r="BK311" i="84"/>
  <c r="AN311" i="84"/>
  <c r="AJ311" i="84"/>
  <c r="AM250" i="84"/>
  <c r="AF250" i="84"/>
  <c r="AQ250" i="84" s="1"/>
  <c r="AM216" i="84"/>
  <c r="AF216" i="84"/>
  <c r="CR156" i="84"/>
  <c r="BK161" i="84"/>
  <c r="AN161" i="84"/>
  <c r="AM161" i="84"/>
  <c r="AJ161" i="84"/>
  <c r="AI161" i="84"/>
  <c r="AF161" i="84"/>
  <c r="AN155" i="84"/>
  <c r="AI110" i="84"/>
  <c r="BK110" i="84"/>
  <c r="AH110" i="84" s="1"/>
  <c r="AJ110" i="84"/>
  <c r="AI106" i="84"/>
  <c r="AI117" i="84"/>
  <c r="BK117" i="84"/>
  <c r="AN117" i="84"/>
  <c r="AJ117" i="84"/>
  <c r="CS109" i="84"/>
  <c r="J109" i="84"/>
  <c r="K109" i="84" s="1"/>
  <c r="L109" i="84" s="1"/>
  <c r="CK97" i="84"/>
  <c r="CK95" i="84" s="1"/>
  <c r="CJ95" i="84"/>
  <c r="AL73" i="84"/>
  <c r="AL63" i="84" s="1"/>
  <c r="AL29" i="84" s="1"/>
  <c r="AL10" i="84" s="1"/>
  <c r="BB554" i="84"/>
  <c r="BK534" i="84"/>
  <c r="AN534" i="84" s="1"/>
  <c r="AI534" i="84"/>
  <c r="BK502" i="84"/>
  <c r="AH502" i="84" s="1"/>
  <c r="AI502" i="84"/>
  <c r="AN502" i="84"/>
  <c r="CM485" i="84"/>
  <c r="AM529" i="84"/>
  <c r="AJ529" i="84"/>
  <c r="BK529" i="84"/>
  <c r="AG529" i="84" s="1"/>
  <c r="AI529" i="84"/>
  <c r="AF534" i="84"/>
  <c r="AH480" i="84"/>
  <c r="K480" i="84"/>
  <c r="L480" i="84" s="1"/>
  <c r="AN480" i="84"/>
  <c r="AG480" i="84"/>
  <c r="AJ473" i="84"/>
  <c r="AM473" i="84"/>
  <c r="AI473" i="84"/>
  <c r="BK473" i="84"/>
  <c r="AN473" i="84" s="1"/>
  <c r="AZ486" i="84"/>
  <c r="CS425" i="84"/>
  <c r="CN456" i="84"/>
  <c r="CR458" i="84"/>
  <c r="CS468" i="84"/>
  <c r="BK433" i="84"/>
  <c r="AH433" i="84" s="1"/>
  <c r="AI433" i="84"/>
  <c r="J463" i="84"/>
  <c r="K463" i="84" s="1"/>
  <c r="L463" i="84" s="1"/>
  <c r="AM463" i="84" s="1"/>
  <c r="CS463" i="84"/>
  <c r="AO408" i="84"/>
  <c r="AZ439" i="84"/>
  <c r="BE476" i="84"/>
  <c r="CS411" i="84"/>
  <c r="BE458" i="84"/>
  <c r="AZ456" i="84"/>
  <c r="AI359" i="84"/>
  <c r="BK359" i="84"/>
  <c r="AN359" i="84"/>
  <c r="AI335" i="84"/>
  <c r="AH335" i="84"/>
  <c r="AG335" i="84"/>
  <c r="AN335" i="84"/>
  <c r="BK416" i="84"/>
  <c r="AN416" i="84" s="1"/>
  <c r="AM416" i="84"/>
  <c r="AI416" i="84"/>
  <c r="AF416" i="84"/>
  <c r="AM300" i="84"/>
  <c r="AQ300" i="84" s="1"/>
  <c r="BK330" i="84"/>
  <c r="AN330" i="84" s="1"/>
  <c r="AJ330" i="84"/>
  <c r="AI330" i="84"/>
  <c r="BB282" i="84"/>
  <c r="BN281" i="84"/>
  <c r="BK377" i="84"/>
  <c r="AH377" i="84" s="1"/>
  <c r="AJ377" i="84"/>
  <c r="AF377" i="84"/>
  <c r="AI377" i="84"/>
  <c r="AN377" i="84"/>
  <c r="BN293" i="84"/>
  <c r="AQ309" i="84"/>
  <c r="K395" i="84"/>
  <c r="L395" i="84" s="1"/>
  <c r="AF395" i="84" s="1"/>
  <c r="AZ275" i="84"/>
  <c r="AN308" i="84"/>
  <c r="K387" i="84"/>
  <c r="L387" i="84" s="1"/>
  <c r="AF387" i="84" s="1"/>
  <c r="AH270" i="84"/>
  <c r="K295" i="84"/>
  <c r="L295" i="84" s="1"/>
  <c r="AM295" i="84" s="1"/>
  <c r="AH223" i="84"/>
  <c r="J269" i="84"/>
  <c r="AH311" i="84"/>
  <c r="AG311" i="84"/>
  <c r="K311" i="84"/>
  <c r="L311" i="84" s="1"/>
  <c r="AF311" i="84" s="1"/>
  <c r="AQ272" i="84"/>
  <c r="AM322" i="84"/>
  <c r="K284" i="84"/>
  <c r="L284" i="84" s="1"/>
  <c r="AF284" i="84" s="1"/>
  <c r="BN180" i="84"/>
  <c r="BB181" i="84"/>
  <c r="BE237" i="84"/>
  <c r="BB208" i="84"/>
  <c r="J183" i="84"/>
  <c r="K183" i="84" s="1"/>
  <c r="L183" i="84" s="1"/>
  <c r="CS183" i="84"/>
  <c r="CS120" i="84"/>
  <c r="J120" i="84"/>
  <c r="K120" i="84" s="1"/>
  <c r="L120" i="84" s="1"/>
  <c r="CN118" i="84"/>
  <c r="AI131" i="84"/>
  <c r="BJ130" i="84"/>
  <c r="AJ131" i="84"/>
  <c r="BK131" i="84"/>
  <c r="AN131" i="84" s="1"/>
  <c r="J147" i="84"/>
  <c r="CS147" i="84"/>
  <c r="BK123" i="84"/>
  <c r="AG123" i="84" s="1"/>
  <c r="AJ123" i="84"/>
  <c r="AI123" i="84"/>
  <c r="BE176" i="84"/>
  <c r="CN74" i="84"/>
  <c r="CR75" i="84"/>
  <c r="AE73" i="84"/>
  <c r="AE63" i="84" s="1"/>
  <c r="BE61" i="84"/>
  <c r="BE66" i="84"/>
  <c r="AQ38" i="84"/>
  <c r="I14" i="84"/>
  <c r="K15" i="84"/>
  <c r="CJ43" i="84"/>
  <c r="BB64" i="84"/>
  <c r="AG98" i="84"/>
  <c r="K98" i="84"/>
  <c r="L98" i="84" s="1"/>
  <c r="AM98" i="84" s="1"/>
  <c r="K41" i="84"/>
  <c r="L41" i="84" s="1"/>
  <c r="BJ74" i="84"/>
  <c r="K33" i="84"/>
  <c r="L33" i="84" s="1"/>
  <c r="AF33" i="84" s="1"/>
  <c r="AG40" i="84"/>
  <c r="K40" i="84"/>
  <c r="L40" i="84" s="1"/>
  <c r="AH40" i="84"/>
  <c r="CS18" i="84"/>
  <c r="J18" i="84"/>
  <c r="K18" i="84" s="1"/>
  <c r="L18" i="84" s="1"/>
  <c r="CF73" i="84"/>
  <c r="CF63" i="84" s="1"/>
  <c r="CF29" i="84" s="1"/>
  <c r="BE33" i="84"/>
  <c r="AJ281" i="84"/>
  <c r="BK395" i="84"/>
  <c r="AN395" i="84" s="1"/>
  <c r="AI395" i="84"/>
  <c r="CO274" i="84"/>
  <c r="BK387" i="84"/>
  <c r="AG387" i="84" s="1"/>
  <c r="AN387" i="84"/>
  <c r="AI387" i="84"/>
  <c r="AJ387" i="84"/>
  <c r="BK295" i="84"/>
  <c r="AN295" i="84" s="1"/>
  <c r="AI295" i="84"/>
  <c r="AJ295" i="84"/>
  <c r="AF295" i="84"/>
  <c r="AM279" i="84"/>
  <c r="AF279" i="84"/>
  <c r="AJ279" i="84"/>
  <c r="AI279" i="84"/>
  <c r="BK279" i="84"/>
  <c r="J254" i="84"/>
  <c r="K254" i="84" s="1"/>
  <c r="L254" i="84" s="1"/>
  <c r="CS254" i="84"/>
  <c r="AH247" i="84"/>
  <c r="AG247" i="84"/>
  <c r="BK232" i="84"/>
  <c r="AN232" i="84"/>
  <c r="AI232" i="84"/>
  <c r="AJ232" i="84"/>
  <c r="BK229" i="84"/>
  <c r="AH229" i="84" s="1"/>
  <c r="AI229" i="84"/>
  <c r="AJ229" i="84"/>
  <c r="AM284" i="84"/>
  <c r="BK284" i="84"/>
  <c r="AN284" i="84" s="1"/>
  <c r="AI284" i="84"/>
  <c r="K203" i="84"/>
  <c r="L203" i="84" s="1"/>
  <c r="AH203" i="84"/>
  <c r="AG203" i="84"/>
  <c r="AM251" i="84"/>
  <c r="AF251" i="84"/>
  <c r="I208" i="84"/>
  <c r="AH209" i="84"/>
  <c r="K147" i="84"/>
  <c r="L147" i="84" s="1"/>
  <c r="AH147" i="84"/>
  <c r="AG147" i="84"/>
  <c r="I143" i="84"/>
  <c r="K164" i="84"/>
  <c r="L164" i="84" s="1"/>
  <c r="AM164" i="84" s="1"/>
  <c r="AM121" i="84"/>
  <c r="AJ121" i="84"/>
  <c r="AI121" i="84"/>
  <c r="BK121" i="84"/>
  <c r="BJ118" i="84"/>
  <c r="AI116" i="84"/>
  <c r="BK116" i="84"/>
  <c r="AN116" i="84" s="1"/>
  <c r="J119" i="84"/>
  <c r="CR118" i="84"/>
  <c r="AH131" i="84"/>
  <c r="AG131" i="84"/>
  <c r="I130" i="84"/>
  <c r="K131" i="84"/>
  <c r="CR169" i="84"/>
  <c r="J170" i="84"/>
  <c r="BK154" i="84"/>
  <c r="AN154" i="84" s="1"/>
  <c r="AI154" i="84"/>
  <c r="AJ154" i="84"/>
  <c r="J181" i="84"/>
  <c r="CR180" i="84"/>
  <c r="AH115" i="84"/>
  <c r="K115" i="84"/>
  <c r="L115" i="84" s="1"/>
  <c r="AN115" i="84"/>
  <c r="AG115" i="84"/>
  <c r="J128" i="84"/>
  <c r="K128" i="84" s="1"/>
  <c r="L128" i="84" s="1"/>
  <c r="CS128" i="84"/>
  <c r="BN143" i="84"/>
  <c r="BB144" i="84"/>
  <c r="BB143" i="84" s="1"/>
  <c r="AI124" i="84"/>
  <c r="BK124" i="84"/>
  <c r="AN124" i="84" s="1"/>
  <c r="AJ124" i="84"/>
  <c r="K123" i="84"/>
  <c r="L123" i="84" s="1"/>
  <c r="AM123" i="84" s="1"/>
  <c r="CJ74" i="84"/>
  <c r="CK75" i="84"/>
  <c r="CK74" i="84" s="1"/>
  <c r="AN64" i="84"/>
  <c r="CS97" i="84"/>
  <c r="J97" i="84"/>
  <c r="AG13" i="84"/>
  <c r="AG11" i="84" s="1"/>
  <c r="K13" i="84"/>
  <c r="L13" i="84" s="1"/>
  <c r="AH13" i="84"/>
  <c r="AH11" i="84" s="1"/>
  <c r="CS45" i="84"/>
  <c r="J45" i="84"/>
  <c r="K45" i="84" s="1"/>
  <c r="L45" i="84" s="1"/>
  <c r="K20" i="84"/>
  <c r="L20" i="84" s="1"/>
  <c r="AH20" i="84"/>
  <c r="AG20" i="84"/>
  <c r="CK43" i="84"/>
  <c r="I118" i="84"/>
  <c r="CS47" i="84"/>
  <c r="J47" i="84"/>
  <c r="CS116" i="84"/>
  <c r="BE15" i="84"/>
  <c r="BB14" i="84"/>
  <c r="AN20" i="84"/>
  <c r="BN408" i="84"/>
  <c r="BB409" i="84"/>
  <c r="AQ466" i="84"/>
  <c r="I456" i="84"/>
  <c r="K457" i="84"/>
  <c r="AM343" i="84"/>
  <c r="AF343" i="84"/>
  <c r="K416" i="84"/>
  <c r="L416" i="84" s="1"/>
  <c r="AH416" i="84"/>
  <c r="AG416" i="84"/>
  <c r="BK294" i="84"/>
  <c r="AN294" i="84"/>
  <c r="BJ293" i="84"/>
  <c r="BJ287" i="84" s="1"/>
  <c r="AJ294" i="84"/>
  <c r="AI294" i="84"/>
  <c r="BK305" i="84"/>
  <c r="AG305" i="84" s="1"/>
  <c r="AI305" i="84"/>
  <c r="AG349" i="84"/>
  <c r="K304" i="84"/>
  <c r="L304" i="84" s="1"/>
  <c r="AF304" i="84" s="1"/>
  <c r="BN275" i="84"/>
  <c r="BB276" i="84"/>
  <c r="BB275" i="84" s="1"/>
  <c r="AH346" i="84"/>
  <c r="K346" i="84"/>
  <c r="L346" i="84" s="1"/>
  <c r="AF346" i="84" s="1"/>
  <c r="CE10" i="84"/>
  <c r="CE624" i="84" s="1"/>
  <c r="I288" i="84"/>
  <c r="AM318" i="84"/>
  <c r="AQ318" i="84" s="1"/>
  <c r="CS295" i="84"/>
  <c r="AH262" i="84"/>
  <c r="AG262" i="84"/>
  <c r="K262" i="84"/>
  <c r="L262" i="84" s="1"/>
  <c r="AH296" i="84"/>
  <c r="AN247" i="84"/>
  <c r="J215" i="84"/>
  <c r="K215" i="84" s="1"/>
  <c r="L215" i="84" s="1"/>
  <c r="CS215" i="84"/>
  <c r="CS227" i="84"/>
  <c r="AG248" i="84"/>
  <c r="AQ248" i="84" s="1"/>
  <c r="AN147" i="84"/>
  <c r="AQ175" i="84"/>
  <c r="AI178" i="84"/>
  <c r="BE106" i="84"/>
  <c r="AZ105" i="84"/>
  <c r="AO105" i="84"/>
  <c r="AH124" i="84"/>
  <c r="AG124" i="84"/>
  <c r="CN95" i="84"/>
  <c r="CS117" i="84"/>
  <c r="J44" i="84"/>
  <c r="CS44" i="84"/>
  <c r="CR43" i="84"/>
  <c r="BJ14" i="84"/>
  <c r="AN15" i="84"/>
  <c r="BK15" i="84"/>
  <c r="AH15" i="84" s="1"/>
  <c r="AJ24" i="84"/>
  <c r="AH87" i="84"/>
  <c r="CQ73" i="84"/>
  <c r="CQ63" i="84" s="1"/>
  <c r="CQ29" i="84" s="1"/>
  <c r="CQ10" i="84" s="1"/>
  <c r="AH31" i="84"/>
  <c r="AI482" i="84"/>
  <c r="BK482" i="84"/>
  <c r="AG482" i="84" s="1"/>
  <c r="AN482" i="84"/>
  <c r="AJ482" i="84"/>
  <c r="K452" i="84"/>
  <c r="I451" i="84"/>
  <c r="AG452" i="84"/>
  <c r="AH452" i="84"/>
  <c r="K460" i="84"/>
  <c r="L460" i="84" s="1"/>
  <c r="AM460" i="84" s="1"/>
  <c r="AH460" i="84"/>
  <c r="AG460" i="84"/>
  <c r="AW422" i="84"/>
  <c r="J431" i="84"/>
  <c r="K431" i="84" s="1"/>
  <c r="CS431" i="84"/>
  <c r="CN399" i="84"/>
  <c r="CR402" i="84"/>
  <c r="BE491" i="84"/>
  <c r="CR433" i="84"/>
  <c r="CN430" i="84"/>
  <c r="BK406" i="84"/>
  <c r="AN406" i="84"/>
  <c r="AI406" i="84"/>
  <c r="AJ406" i="84"/>
  <c r="BM426" i="84"/>
  <c r="BK457" i="84"/>
  <c r="AH457" i="84" s="1"/>
  <c r="AI457" i="84"/>
  <c r="AJ457" i="84"/>
  <c r="BJ456" i="84"/>
  <c r="J361" i="84"/>
  <c r="K361" i="84" s="1"/>
  <c r="L361" i="84" s="1"/>
  <c r="CS361" i="84"/>
  <c r="BK304" i="84"/>
  <c r="AN304" i="84" s="1"/>
  <c r="AM304" i="84"/>
  <c r="AJ304" i="84"/>
  <c r="AI304" i="84"/>
  <c r="BK346" i="84"/>
  <c r="AG346" i="84" s="1"/>
  <c r="AN346" i="84"/>
  <c r="AI346" i="84"/>
  <c r="AJ346" i="84"/>
  <c r="CN281" i="84"/>
  <c r="CR282" i="84"/>
  <c r="AQ315" i="84"/>
  <c r="AI316" i="84"/>
  <c r="AM223" i="84"/>
  <c r="J277" i="84"/>
  <c r="K277" i="84" s="1"/>
  <c r="L277" i="84" s="1"/>
  <c r="CS277" i="84"/>
  <c r="CS275" i="84" s="1"/>
  <c r="AH232" i="84"/>
  <c r="K232" i="84"/>
  <c r="L232" i="84" s="1"/>
  <c r="AF232" i="84" s="1"/>
  <c r="AG232" i="84"/>
  <c r="J201" i="84"/>
  <c r="K201" i="84" s="1"/>
  <c r="L201" i="84" s="1"/>
  <c r="AM201" i="84" s="1"/>
  <c r="CS201" i="84"/>
  <c r="K229" i="84"/>
  <c r="L229" i="84" s="1"/>
  <c r="AF229" i="84" s="1"/>
  <c r="AG229" i="84"/>
  <c r="BK159" i="84"/>
  <c r="AN159" i="84" s="1"/>
  <c r="AM159" i="84"/>
  <c r="AI159" i="84"/>
  <c r="AJ159" i="84"/>
  <c r="K240" i="84"/>
  <c r="L240" i="84" s="1"/>
  <c r="AG240" i="84"/>
  <c r="AH240" i="84"/>
  <c r="BK170" i="84"/>
  <c r="AN170" i="84"/>
  <c r="BJ169" i="84"/>
  <c r="AI170" i="84"/>
  <c r="AJ170" i="84"/>
  <c r="K226" i="84"/>
  <c r="L226" i="84" s="1"/>
  <c r="AF226" i="84" s="1"/>
  <c r="AH137" i="84"/>
  <c r="AG137" i="84"/>
  <c r="AI137" i="84"/>
  <c r="J205" i="84"/>
  <c r="K205" i="84" s="1"/>
  <c r="L205" i="84" s="1"/>
  <c r="CS205" i="84"/>
  <c r="BK152" i="84"/>
  <c r="AN152" i="84" s="1"/>
  <c r="AM152" i="84"/>
  <c r="AJ152" i="84"/>
  <c r="AI152" i="84"/>
  <c r="BK107" i="84"/>
  <c r="AH107" i="84" s="1"/>
  <c r="BJ105" i="84"/>
  <c r="AI107" i="84"/>
  <c r="AG228" i="84"/>
  <c r="AQ228" i="84" s="1"/>
  <c r="CS223" i="84"/>
  <c r="K219" i="84"/>
  <c r="L219" i="84" s="1"/>
  <c r="AF219" i="84" s="1"/>
  <c r="BK243" i="84"/>
  <c r="AG243" i="84" s="1"/>
  <c r="AI243" i="84"/>
  <c r="AN243" i="84"/>
  <c r="J212" i="84"/>
  <c r="K212" i="84" s="1"/>
  <c r="L212" i="84" s="1"/>
  <c r="CS212" i="84"/>
  <c r="CJ118" i="84"/>
  <c r="CK119" i="84"/>
  <c r="CK118" i="84" s="1"/>
  <c r="CK169" i="84"/>
  <c r="K154" i="84"/>
  <c r="L154" i="84" s="1"/>
  <c r="AM154" i="84" s="1"/>
  <c r="AJ99" i="84"/>
  <c r="AH102" i="84"/>
  <c r="AG102" i="84"/>
  <c r="K102" i="84"/>
  <c r="L102" i="84" s="1"/>
  <c r="K142" i="84"/>
  <c r="L142" i="84" s="1"/>
  <c r="AF142" i="84" s="1"/>
  <c r="AH142" i="84"/>
  <c r="CS151" i="84"/>
  <c r="J151" i="84"/>
  <c r="K151" i="84" s="1"/>
  <c r="L151" i="84" s="1"/>
  <c r="AI93" i="84"/>
  <c r="AM93" i="84"/>
  <c r="AF93" i="84"/>
  <c r="BK93" i="84"/>
  <c r="AF113" i="84"/>
  <c r="BK113" i="84"/>
  <c r="AN113" i="84"/>
  <c r="AI113" i="84"/>
  <c r="AM113" i="84"/>
  <c r="CR95" i="84"/>
  <c r="J96" i="84"/>
  <c r="CS96" i="84"/>
  <c r="BK114" i="84"/>
  <c r="AN114" i="84" s="1"/>
  <c r="AI114" i="84"/>
  <c r="AJ114" i="84"/>
  <c r="AZ180" i="84"/>
  <c r="K82" i="84"/>
  <c r="L82" i="84" s="1"/>
  <c r="AF82" i="84" s="1"/>
  <c r="BK97" i="84"/>
  <c r="BJ95" i="84"/>
  <c r="AN97" i="84"/>
  <c r="AI97" i="84"/>
  <c r="AM35" i="84"/>
  <c r="AI35" i="84"/>
  <c r="BK35" i="84"/>
  <c r="AH35" i="84" s="1"/>
  <c r="AH48" i="84"/>
  <c r="K48" i="84"/>
  <c r="L48" i="84" s="1"/>
  <c r="AF48" i="84" s="1"/>
  <c r="BB96" i="84"/>
  <c r="BN95" i="84"/>
  <c r="L70" i="84"/>
  <c r="AJ32" i="84"/>
  <c r="AG94" i="84"/>
  <c r="AX63" i="84"/>
  <c r="AX29" i="84" s="1"/>
  <c r="AX10" i="84" s="1"/>
  <c r="CS83" i="84"/>
  <c r="J83" i="84"/>
  <c r="K83" i="84" s="1"/>
  <c r="L83" i="84" s="1"/>
  <c r="CN43" i="84"/>
  <c r="CS16" i="84"/>
  <c r="CS14" i="84" s="1"/>
  <c r="BB44" i="84"/>
  <c r="BB43" i="84" s="1"/>
  <c r="BN43" i="84"/>
  <c r="AE30" i="84"/>
  <c r="AI20" i="84"/>
  <c r="BE425" i="84"/>
  <c r="I430" i="84"/>
  <c r="AG431" i="84"/>
  <c r="AH431" i="84"/>
  <c r="AI431" i="84"/>
  <c r="AE399" i="84"/>
  <c r="AH441" i="84"/>
  <c r="AG441" i="84"/>
  <c r="CF426" i="84"/>
  <c r="CF422" i="84" s="1"/>
  <c r="BE416" i="84"/>
  <c r="AI452" i="84"/>
  <c r="AQ397" i="84"/>
  <c r="AN431" i="84"/>
  <c r="CS450" i="84"/>
  <c r="J450" i="84"/>
  <c r="K450" i="84" s="1"/>
  <c r="L450" i="84" s="1"/>
  <c r="AN409" i="84"/>
  <c r="BJ408" i="84"/>
  <c r="BK409" i="84"/>
  <c r="AJ409" i="84"/>
  <c r="AO430" i="84"/>
  <c r="AO426" i="84" s="1"/>
  <c r="AO422" i="84" s="1"/>
  <c r="BK347" i="84"/>
  <c r="AG347" i="84" s="1"/>
  <c r="AM347" i="84"/>
  <c r="AI347" i="84"/>
  <c r="K359" i="84"/>
  <c r="L359" i="84" s="1"/>
  <c r="AF359" i="84" s="1"/>
  <c r="AG359" i="84"/>
  <c r="AH359" i="84"/>
  <c r="K317" i="84"/>
  <c r="L317" i="84" s="1"/>
  <c r="AH317" i="84"/>
  <c r="AG317" i="84"/>
  <c r="AF432" i="84"/>
  <c r="AH383" i="84"/>
  <c r="AJ357" i="84"/>
  <c r="CS307" i="84"/>
  <c r="BB400" i="84"/>
  <c r="BB399" i="84" s="1"/>
  <c r="BN399" i="84"/>
  <c r="BN398" i="84" s="1"/>
  <c r="AG313" i="84"/>
  <c r="BN268" i="84"/>
  <c r="BB269" i="84"/>
  <c r="BB268" i="84" s="1"/>
  <c r="BK256" i="84"/>
  <c r="AG256" i="84" s="1"/>
  <c r="AJ256" i="84"/>
  <c r="AI256" i="84"/>
  <c r="BK209" i="84"/>
  <c r="AG209" i="84" s="1"/>
  <c r="AN209" i="84"/>
  <c r="AJ209" i="84"/>
  <c r="AI209" i="84"/>
  <c r="BJ208" i="84"/>
  <c r="CS234" i="84"/>
  <c r="BK226" i="84"/>
  <c r="AN226" i="84" s="1"/>
  <c r="AM226" i="84"/>
  <c r="AI226" i="84"/>
  <c r="AH129" i="84"/>
  <c r="AI129" i="84"/>
  <c r="AG129" i="84"/>
  <c r="CJ143" i="84"/>
  <c r="AI172" i="84"/>
  <c r="BK172" i="84"/>
  <c r="AN172" i="84" s="1"/>
  <c r="AJ172" i="84"/>
  <c r="BK219" i="84"/>
  <c r="AH219" i="84" s="1"/>
  <c r="AN219" i="84"/>
  <c r="AJ219" i="84"/>
  <c r="AI219" i="84"/>
  <c r="BJ156" i="84"/>
  <c r="CJ130" i="84"/>
  <c r="AN187" i="84"/>
  <c r="K172" i="84"/>
  <c r="L172" i="84" s="1"/>
  <c r="AF172" i="84" s="1"/>
  <c r="N274" i="84"/>
  <c r="CJ169" i="84"/>
  <c r="AN212" i="84"/>
  <c r="AN197" i="84"/>
  <c r="BK142" i="84"/>
  <c r="AN142" i="84" s="1"/>
  <c r="AM142" i="84"/>
  <c r="AJ142" i="84"/>
  <c r="AI142" i="84"/>
  <c r="K114" i="84"/>
  <c r="L114" i="84" s="1"/>
  <c r="AM114" i="84" s="1"/>
  <c r="CM63" i="84"/>
  <c r="AF122" i="84"/>
  <c r="BK122" i="84"/>
  <c r="AM122" i="84"/>
  <c r="AI122" i="84"/>
  <c r="AJ122" i="84"/>
  <c r="AI82" i="84"/>
  <c r="BK82" i="84"/>
  <c r="AH82" i="84" s="1"/>
  <c r="AJ82" i="84"/>
  <c r="AJ93" i="84"/>
  <c r="AH97" i="84"/>
  <c r="K97" i="84"/>
  <c r="L97" i="84" s="1"/>
  <c r="AF97" i="84" s="1"/>
  <c r="I95" i="84"/>
  <c r="AG97" i="84"/>
  <c r="AD73" i="84"/>
  <c r="AD63" i="84" s="1"/>
  <c r="AD29" i="84" s="1"/>
  <c r="AD10" i="84" s="1"/>
  <c r="BN30" i="84"/>
  <c r="BK48" i="84"/>
  <c r="AG48" i="84" s="1"/>
  <c r="AI48" i="84"/>
  <c r="AG58" i="84"/>
  <c r="AQ58" i="84" s="1"/>
  <c r="AZ43" i="84"/>
  <c r="AJ19" i="84"/>
  <c r="BK19" i="84"/>
  <c r="AH19" i="84" s="1"/>
  <c r="AM19" i="84"/>
  <c r="AI19" i="84"/>
  <c r="N63" i="84"/>
  <c r="N29" i="84" s="1"/>
  <c r="N10" i="84" s="1"/>
  <c r="AN70" i="84"/>
  <c r="BE13" i="84"/>
  <c r="AE426" i="84"/>
  <c r="AE422" i="84" s="1"/>
  <c r="CR428" i="84"/>
  <c r="CN427" i="84"/>
  <c r="BK434" i="84"/>
  <c r="AI434" i="84"/>
  <c r="AN434" i="84"/>
  <c r="AM434" i="84"/>
  <c r="CJ427" i="84"/>
  <c r="CK428" i="84"/>
  <c r="CK427" i="84" s="1"/>
  <c r="AJ434" i="84"/>
  <c r="AJ430" i="84" s="1"/>
  <c r="K344" i="84"/>
  <c r="L344" i="84" s="1"/>
  <c r="AM344" i="84" s="1"/>
  <c r="J409" i="84"/>
  <c r="CR408" i="84"/>
  <c r="AM353" i="84"/>
  <c r="AF353" i="84"/>
  <c r="CM287" i="84"/>
  <c r="CS360" i="84"/>
  <c r="J360" i="84"/>
  <c r="K360" i="84" s="1"/>
  <c r="L360" i="84" s="1"/>
  <c r="BJ430" i="84"/>
  <c r="AH307" i="84"/>
  <c r="AG307" i="84"/>
  <c r="K307" i="84"/>
  <c r="L307" i="84" s="1"/>
  <c r="AI307" i="84"/>
  <c r="BK310" i="84"/>
  <c r="AM310" i="84"/>
  <c r="AF310" i="84"/>
  <c r="AJ310" i="84"/>
  <c r="AI310" i="84"/>
  <c r="AQ306" i="84"/>
  <c r="AI358" i="84"/>
  <c r="BK358" i="84"/>
  <c r="AN358" i="84"/>
  <c r="J335" i="84"/>
  <c r="K335" i="84" s="1"/>
  <c r="L335" i="84" s="1"/>
  <c r="CS335" i="84"/>
  <c r="Q398" i="84"/>
  <c r="K303" i="84"/>
  <c r="L303" i="84" s="1"/>
  <c r="AM303" i="84" s="1"/>
  <c r="J276" i="84"/>
  <c r="CR275" i="84"/>
  <c r="J331" i="84"/>
  <c r="K331" i="84" s="1"/>
  <c r="L331" i="84" s="1"/>
  <c r="CS331" i="84"/>
  <c r="J280" i="84"/>
  <c r="K280" i="84" s="1"/>
  <c r="L280" i="84" s="1"/>
  <c r="CS280" i="84"/>
  <c r="AQ239" i="84"/>
  <c r="AH193" i="84"/>
  <c r="AG193" i="84"/>
  <c r="K193" i="84"/>
  <c r="L193" i="84" s="1"/>
  <c r="AI193" i="84"/>
  <c r="BK150" i="84"/>
  <c r="AN150" i="84" s="1"/>
  <c r="AM150" i="84"/>
  <c r="AF150" i="84"/>
  <c r="AJ150" i="84"/>
  <c r="AI150" i="84"/>
  <c r="AN240" i="84"/>
  <c r="AI292" i="84"/>
  <c r="AI288" i="84" s="1"/>
  <c r="CJ194" i="84"/>
  <c r="CK143" i="84"/>
  <c r="AZ169" i="84"/>
  <c r="CS119" i="84"/>
  <c r="CK130" i="84"/>
  <c r="AH243" i="84"/>
  <c r="K243" i="84"/>
  <c r="L243" i="84" s="1"/>
  <c r="AM243" i="84" s="1"/>
  <c r="AZ130" i="84"/>
  <c r="AF179" i="84"/>
  <c r="AQ179" i="84" s="1"/>
  <c r="CS170" i="84"/>
  <c r="AG199" i="84"/>
  <c r="AQ199" i="84" s="1"/>
  <c r="BB171" i="84"/>
  <c r="BN169" i="84"/>
  <c r="AM197" i="84"/>
  <c r="AI92" i="84"/>
  <c r="AN92" i="84"/>
  <c r="BK92" i="84"/>
  <c r="AI174" i="84"/>
  <c r="BK174" i="84"/>
  <c r="AN174" i="84" s="1"/>
  <c r="BE84" i="84"/>
  <c r="AI181" i="84"/>
  <c r="BK181" i="84"/>
  <c r="AN181" i="84" s="1"/>
  <c r="BJ180" i="84"/>
  <c r="AG80" i="84"/>
  <c r="AH80" i="84"/>
  <c r="I74" i="84"/>
  <c r="K80" i="84"/>
  <c r="L80" i="84" s="1"/>
  <c r="AM80" i="84" s="1"/>
  <c r="K47" i="84"/>
  <c r="L47" i="84" s="1"/>
  <c r="AH47" i="84"/>
  <c r="AG47" i="84"/>
  <c r="CM29" i="84"/>
  <c r="CM10" i="84" s="1"/>
  <c r="BD73" i="84"/>
  <c r="BD63" i="84" s="1"/>
  <c r="BD29" i="84" s="1"/>
  <c r="AI33" i="84"/>
  <c r="BK33" i="84"/>
  <c r="AH33" i="84" s="1"/>
  <c r="AM33" i="84"/>
  <c r="BJ30" i="84"/>
  <c r="CS39" i="84"/>
  <c r="J39" i="84"/>
  <c r="K39" i="84" s="1"/>
  <c r="L39" i="84" s="1"/>
  <c r="BE12" i="84"/>
  <c r="AZ11" i="84"/>
  <c r="AH58" i="84"/>
  <c r="K61" i="84"/>
  <c r="L61" i="84" s="1"/>
  <c r="AF61" i="84" s="1"/>
  <c r="AH61" i="84"/>
  <c r="AI133" i="84"/>
  <c r="BK133" i="84"/>
  <c r="AG133" i="84" s="1"/>
  <c r="AW73" i="84"/>
  <c r="CN105" i="84"/>
  <c r="AJ35" i="84"/>
  <c r="I11" i="84"/>
  <c r="J24" i="84"/>
  <c r="H624" i="84"/>
  <c r="AH21" i="84"/>
  <c r="BU507" i="84"/>
  <c r="BU475" i="84" s="1"/>
  <c r="BK472" i="84"/>
  <c r="AM472" i="84"/>
  <c r="AI472" i="84"/>
  <c r="BM521" i="84"/>
  <c r="BM507" i="84" s="1"/>
  <c r="BM475" i="84" s="1"/>
  <c r="BB508" i="84"/>
  <c r="I530" i="84"/>
  <c r="J491" i="84"/>
  <c r="K491" i="84" s="1"/>
  <c r="L491" i="84" s="1"/>
  <c r="CS491" i="84"/>
  <c r="AG526" i="84"/>
  <c r="BE509" i="84"/>
  <c r="AZ508" i="84"/>
  <c r="CR488" i="84"/>
  <c r="CK479" i="84"/>
  <c r="CK478" i="84" s="1"/>
  <c r="CJ478" i="84"/>
  <c r="BB452" i="84"/>
  <c r="BN451" i="84"/>
  <c r="AM429" i="84"/>
  <c r="AI429" i="84"/>
  <c r="BK429" i="84"/>
  <c r="AN429" i="84"/>
  <c r="AN427" i="84" s="1"/>
  <c r="AJ399" i="84"/>
  <c r="AZ423" i="84"/>
  <c r="CS434" i="84"/>
  <c r="AW398" i="84"/>
  <c r="AF434" i="84"/>
  <c r="AH410" i="84"/>
  <c r="AG410" i="84"/>
  <c r="AE408" i="84"/>
  <c r="AF376" i="84"/>
  <c r="AQ376" i="84" s="1"/>
  <c r="AF345" i="84"/>
  <c r="AM345" i="84"/>
  <c r="AJ345" i="84"/>
  <c r="AI345" i="84"/>
  <c r="BK345" i="84"/>
  <c r="AN345" i="84" s="1"/>
  <c r="CN408" i="84"/>
  <c r="K325" i="84"/>
  <c r="L325" i="84" s="1"/>
  <c r="AH325" i="84"/>
  <c r="AG325" i="84"/>
  <c r="J283" i="84"/>
  <c r="K283" i="84" s="1"/>
  <c r="L283" i="84" s="1"/>
  <c r="CS283" i="84"/>
  <c r="K305" i="84"/>
  <c r="L305" i="84" s="1"/>
  <c r="AM305" i="84" s="1"/>
  <c r="AQ351" i="84"/>
  <c r="AG316" i="84"/>
  <c r="K316" i="84"/>
  <c r="L316" i="84" s="1"/>
  <c r="AH316" i="84"/>
  <c r="AG308" i="84"/>
  <c r="AH358" i="84"/>
  <c r="AG358" i="84"/>
  <c r="K358" i="84"/>
  <c r="L358" i="84" s="1"/>
  <c r="AF358" i="84" s="1"/>
  <c r="AF340" i="84"/>
  <c r="AQ340" i="84" s="1"/>
  <c r="AQ341" i="84"/>
  <c r="BK303" i="84"/>
  <c r="AH303" i="84" s="1"/>
  <c r="AN303" i="84"/>
  <c r="AJ303" i="84"/>
  <c r="AI303" i="84"/>
  <c r="AF303" i="84"/>
  <c r="AP274" i="84"/>
  <c r="AJ305" i="84"/>
  <c r="BJ281" i="84"/>
  <c r="AI282" i="84"/>
  <c r="AI281" i="84" s="1"/>
  <c r="BK282" i="84"/>
  <c r="AM301" i="84"/>
  <c r="AF301" i="84"/>
  <c r="AQ301" i="84" s="1"/>
  <c r="CJ268" i="84"/>
  <c r="K261" i="84"/>
  <c r="L261" i="84" s="1"/>
  <c r="AG261" i="84"/>
  <c r="AH261" i="84"/>
  <c r="BK234" i="84"/>
  <c r="AN234" i="84"/>
  <c r="AM234" i="84"/>
  <c r="AI234" i="84"/>
  <c r="AH264" i="84"/>
  <c r="AG264" i="84"/>
  <c r="K264" i="84"/>
  <c r="L264" i="84" s="1"/>
  <c r="AQ278" i="84"/>
  <c r="CS193" i="84"/>
  <c r="K256" i="84"/>
  <c r="L256" i="84" s="1"/>
  <c r="AM256" i="84" s="1"/>
  <c r="AF162" i="84"/>
  <c r="BK162" i="84"/>
  <c r="AN162" i="84"/>
  <c r="AJ162" i="84"/>
  <c r="AJ156" i="84" s="1"/>
  <c r="AI162" i="84"/>
  <c r="AM162" i="84"/>
  <c r="CS192" i="84"/>
  <c r="J192" i="84"/>
  <c r="K192" i="84" s="1"/>
  <c r="L192" i="84" s="1"/>
  <c r="CK194" i="84"/>
  <c r="AM177" i="84"/>
  <c r="AQ177" i="84" s="1"/>
  <c r="AG227" i="84"/>
  <c r="K116" i="84"/>
  <c r="L116" i="84" s="1"/>
  <c r="AM116" i="84" s="1"/>
  <c r="K200" i="84"/>
  <c r="L200" i="84" s="1"/>
  <c r="CS186" i="84"/>
  <c r="J186" i="84"/>
  <c r="K186" i="84" s="1"/>
  <c r="L186" i="84" s="1"/>
  <c r="AH197" i="84"/>
  <c r="BJ143" i="84"/>
  <c r="CS139" i="84"/>
  <c r="J139" i="84"/>
  <c r="K139" i="84" s="1"/>
  <c r="L139" i="84" s="1"/>
  <c r="AM139" i="84" s="1"/>
  <c r="AQ139" i="84" s="1"/>
  <c r="BK90" i="84"/>
  <c r="AH90" i="84" s="1"/>
  <c r="AI90" i="84"/>
  <c r="AJ90" i="84"/>
  <c r="BK140" i="84"/>
  <c r="AH140" i="84" s="1"/>
  <c r="AN140" i="84"/>
  <c r="AJ140" i="84"/>
  <c r="AI140" i="84"/>
  <c r="AH81" i="84"/>
  <c r="K81" i="84"/>
  <c r="L81" i="84" s="1"/>
  <c r="AM81" i="84" s="1"/>
  <c r="AG81" i="84"/>
  <c r="AF84" i="84"/>
  <c r="AM84" i="84"/>
  <c r="BK84" i="84"/>
  <c r="AN84" i="84" s="1"/>
  <c r="AI84" i="84"/>
  <c r="BK206" i="84"/>
  <c r="AH206" i="84" s="1"/>
  <c r="AI206" i="84"/>
  <c r="CS181" i="84"/>
  <c r="AH39" i="84"/>
  <c r="AI39" i="84"/>
  <c r="AG39" i="84"/>
  <c r="K104" i="84"/>
  <c r="L104" i="84" s="1"/>
  <c r="AF104" i="84" s="1"/>
  <c r="AH104" i="84"/>
  <c r="AG104" i="84"/>
  <c r="CG63" i="84"/>
  <c r="CG29" i="84" s="1"/>
  <c r="CG10" i="84" s="1"/>
  <c r="CG624" i="84" s="1"/>
  <c r="AW63" i="84"/>
  <c r="AW29" i="84" s="1"/>
  <c r="S73" i="84"/>
  <c r="S63" i="84" s="1"/>
  <c r="S29" i="84" s="1"/>
  <c r="S10" i="84" s="1"/>
  <c r="S624" i="84" s="1"/>
  <c r="AM46" i="84"/>
  <c r="AI46" i="84"/>
  <c r="BK46" i="84"/>
  <c r="BJ43" i="84"/>
  <c r="BK41" i="84"/>
  <c r="AH41" i="84" s="1"/>
  <c r="AN41" i="84"/>
  <c r="AM41" i="84"/>
  <c r="AI41" i="84"/>
  <c r="AF41" i="84"/>
  <c r="AI61" i="84"/>
  <c r="BK61" i="84"/>
  <c r="AN61" i="84" s="1"/>
  <c r="AM61" i="84"/>
  <c r="K19" i="84"/>
  <c r="L19" i="84" s="1"/>
  <c r="AF19" i="84" s="1"/>
  <c r="J111" i="84"/>
  <c r="K111" i="84" s="1"/>
  <c r="L111" i="84" s="1"/>
  <c r="CS111" i="84"/>
  <c r="I24" i="84"/>
  <c r="K25" i="84"/>
  <c r="AJ86" i="84"/>
  <c r="AG91" i="84"/>
  <c r="AQ389" i="84"/>
  <c r="CN448" i="84"/>
  <c r="CR449" i="84"/>
  <c r="AH338" i="84"/>
  <c r="AG338" i="84"/>
  <c r="K338" i="84"/>
  <c r="L338" i="84" s="1"/>
  <c r="AP398" i="84"/>
  <c r="AH348" i="84"/>
  <c r="AG348" i="84"/>
  <c r="K348" i="84"/>
  <c r="L348" i="84" s="1"/>
  <c r="BE358" i="84"/>
  <c r="AQ308" i="84"/>
  <c r="AI338" i="84"/>
  <c r="BK357" i="84"/>
  <c r="AN357" i="84" s="1"/>
  <c r="AM357" i="84"/>
  <c r="AI357" i="84"/>
  <c r="AH330" i="84"/>
  <c r="AG330" i="84"/>
  <c r="K330" i="84"/>
  <c r="L330" i="84" s="1"/>
  <c r="AM330" i="84" s="1"/>
  <c r="CK294" i="84"/>
  <c r="CK293" i="84" s="1"/>
  <c r="CJ293" i="84"/>
  <c r="CF287" i="84"/>
  <c r="CF274" i="84" s="1"/>
  <c r="I293" i="84"/>
  <c r="CS191" i="84"/>
  <c r="J191" i="84"/>
  <c r="K191" i="84" s="1"/>
  <c r="L191" i="84" s="1"/>
  <c r="AF225" i="84"/>
  <c r="AQ225" i="84" s="1"/>
  <c r="AG190" i="84"/>
  <c r="AQ190" i="84" s="1"/>
  <c r="AH190" i="84"/>
  <c r="AO208" i="84"/>
  <c r="J238" i="84"/>
  <c r="K238" i="84" s="1"/>
  <c r="L238" i="84" s="1"/>
  <c r="AM238" i="84" s="1"/>
  <c r="CS238" i="84"/>
  <c r="AM202" i="84"/>
  <c r="BK202" i="84"/>
  <c r="AJ202" i="84"/>
  <c r="AI202" i="84"/>
  <c r="AF153" i="84"/>
  <c r="BK153" i="84"/>
  <c r="AN153" i="84"/>
  <c r="AM153" i="84"/>
  <c r="AJ153" i="84"/>
  <c r="AI153" i="84"/>
  <c r="AI143" i="84" s="1"/>
  <c r="AH224" i="84"/>
  <c r="CK158" i="84"/>
  <c r="CK156" i="84" s="1"/>
  <c r="CJ156" i="84"/>
  <c r="AI99" i="84"/>
  <c r="BK99" i="84"/>
  <c r="AG99" i="84" s="1"/>
  <c r="AN99" i="84"/>
  <c r="AI173" i="84"/>
  <c r="BK173" i="84"/>
  <c r="AN173" i="84" s="1"/>
  <c r="AI115" i="84"/>
  <c r="K213" i="84"/>
  <c r="L213" i="84" s="1"/>
  <c r="AF213" i="84" s="1"/>
  <c r="AI182" i="84"/>
  <c r="AM182" i="84"/>
  <c r="BK182" i="84"/>
  <c r="AN182" i="84" s="1"/>
  <c r="BK163" i="84"/>
  <c r="AH163" i="84" s="1"/>
  <c r="AN163" i="84"/>
  <c r="AI163" i="84"/>
  <c r="J134" i="84"/>
  <c r="K134" i="84" s="1"/>
  <c r="L134" i="84" s="1"/>
  <c r="CS134" i="84"/>
  <c r="BB130" i="84"/>
  <c r="K174" i="84"/>
  <c r="L174" i="84" s="1"/>
  <c r="AF174" i="84" s="1"/>
  <c r="AU624" i="84"/>
  <c r="AQ88" i="84"/>
  <c r="AH181" i="84"/>
  <c r="AG181" i="84"/>
  <c r="I180" i="84"/>
  <c r="BK104" i="84"/>
  <c r="AI104" i="84"/>
  <c r="AN104" i="84"/>
  <c r="BE68" i="84"/>
  <c r="BM73" i="84"/>
  <c r="BM63" i="84" s="1"/>
  <c r="AH79" i="84"/>
  <c r="AN79" i="84"/>
  <c r="J86" i="84"/>
  <c r="CR85" i="84"/>
  <c r="AH133" i="84"/>
  <c r="AH91" i="84"/>
  <c r="CS141" i="84"/>
  <c r="J141" i="84"/>
  <c r="K141" i="84" s="1"/>
  <c r="L141" i="84" s="1"/>
  <c r="AW553" i="84"/>
  <c r="AW507" i="84" s="1"/>
  <c r="AI556" i="84"/>
  <c r="BK556" i="84"/>
  <c r="AH556" i="84" s="1"/>
  <c r="T507" i="84"/>
  <c r="T475" i="84" s="1"/>
  <c r="T624" i="84" s="1"/>
  <c r="BD507" i="84"/>
  <c r="BD475" i="84" s="1"/>
  <c r="P507" i="84"/>
  <c r="AI506" i="84"/>
  <c r="BK506" i="84"/>
  <c r="AH506" i="84" s="1"/>
  <c r="AJ506" i="84"/>
  <c r="J490" i="84"/>
  <c r="K490" i="84" s="1"/>
  <c r="L490" i="84" s="1"/>
  <c r="CS490" i="84"/>
  <c r="CR484" i="84"/>
  <c r="CN483" i="84"/>
  <c r="AN531" i="84"/>
  <c r="BJ530" i="84"/>
  <c r="BK531" i="84"/>
  <c r="AH531" i="84" s="1"/>
  <c r="AH489" i="84"/>
  <c r="K489" i="84"/>
  <c r="I488" i="84"/>
  <c r="AG489" i="84"/>
  <c r="CJ486" i="84"/>
  <c r="CJ485" i="84" s="1"/>
  <c r="CK487" i="84"/>
  <c r="CK486" i="84" s="1"/>
  <c r="J465" i="84"/>
  <c r="K465" i="84" s="1"/>
  <c r="L465" i="84" s="1"/>
  <c r="AM465" i="84" s="1"/>
  <c r="AQ465" i="84" s="1"/>
  <c r="CS465" i="84"/>
  <c r="AH474" i="84"/>
  <c r="AH436" i="84"/>
  <c r="K436" i="84"/>
  <c r="L436" i="84" s="1"/>
  <c r="AF436" i="84" s="1"/>
  <c r="AM386" i="84"/>
  <c r="AQ386" i="84" s="1"/>
  <c r="AJ395" i="84"/>
  <c r="AG446" i="84"/>
  <c r="K446" i="84"/>
  <c r="L446" i="84" s="1"/>
  <c r="AH446" i="84"/>
  <c r="AZ427" i="84"/>
  <c r="AZ448" i="84"/>
  <c r="P398" i="84"/>
  <c r="BJ427" i="84"/>
  <c r="AI446" i="84"/>
  <c r="AQ414" i="84"/>
  <c r="AI339" i="84"/>
  <c r="AM339" i="84"/>
  <c r="BK339" i="84"/>
  <c r="AN339" i="84"/>
  <c r="AF363" i="84"/>
  <c r="K370" i="84"/>
  <c r="L370" i="84" s="1"/>
  <c r="AF370" i="84" s="1"/>
  <c r="AF334" i="84"/>
  <c r="AM334" i="84"/>
  <c r="AJ334" i="84"/>
  <c r="BK334" i="84"/>
  <c r="AI334" i="84"/>
  <c r="AN348" i="84"/>
  <c r="BE299" i="84"/>
  <c r="AZ293" i="84"/>
  <c r="AI402" i="84"/>
  <c r="BK402" i="84"/>
  <c r="AH402" i="84" s="1"/>
  <c r="CJ287" i="84"/>
  <c r="CJ274" i="84" s="1"/>
  <c r="AF305" i="84"/>
  <c r="BW274" i="84"/>
  <c r="K333" i="84"/>
  <c r="L333" i="84" s="1"/>
  <c r="AF333" i="84" s="1"/>
  <c r="CR294" i="84"/>
  <c r="CN293" i="84"/>
  <c r="AQ323" i="84"/>
  <c r="I281" i="84"/>
  <c r="AG220" i="84"/>
  <c r="BK184" i="84"/>
  <c r="AN184" i="84"/>
  <c r="AJ184" i="84"/>
  <c r="AI184" i="84"/>
  <c r="AF234" i="84"/>
  <c r="AF257" i="84"/>
  <c r="AQ257" i="84" s="1"/>
  <c r="AI261" i="84"/>
  <c r="AN224" i="84"/>
  <c r="AN264" i="84"/>
  <c r="AN193" i="84"/>
  <c r="CS158" i="84"/>
  <c r="J158" i="84"/>
  <c r="K158" i="84" s="1"/>
  <c r="L158" i="84" s="1"/>
  <c r="AM158" i="84" s="1"/>
  <c r="AQ158" i="84" s="1"/>
  <c r="I194" i="84"/>
  <c r="CS173" i="84"/>
  <c r="J127" i="84"/>
  <c r="K127" i="84" s="1"/>
  <c r="L127" i="84" s="1"/>
  <c r="AM127" i="84" s="1"/>
  <c r="AQ127" i="84" s="1"/>
  <c r="CS127" i="84"/>
  <c r="AN230" i="84"/>
  <c r="BK200" i="84"/>
  <c r="AH200" i="84" s="1"/>
  <c r="AM200" i="84"/>
  <c r="AJ200" i="84"/>
  <c r="AI200" i="84"/>
  <c r="AF200" i="84"/>
  <c r="J167" i="84"/>
  <c r="K167" i="84" s="1"/>
  <c r="L167" i="84" s="1"/>
  <c r="CS167" i="84"/>
  <c r="BN118" i="84"/>
  <c r="BB119" i="84"/>
  <c r="BB118" i="84" s="1"/>
  <c r="BN130" i="84"/>
  <c r="J106" i="84"/>
  <c r="CS106" i="84"/>
  <c r="CR105" i="84"/>
  <c r="CS89" i="84"/>
  <c r="AJ74" i="84"/>
  <c r="AG79" i="84"/>
  <c r="AH108" i="84"/>
  <c r="AI71" i="84"/>
  <c r="AI69" i="84" s="1"/>
  <c r="BK71" i="84"/>
  <c r="AG71" i="84" s="1"/>
  <c r="AG69" i="84" s="1"/>
  <c r="AN36" i="84"/>
  <c r="BB156" i="84"/>
  <c r="AJ41" i="84"/>
  <c r="J78" i="84"/>
  <c r="K78" i="84" s="1"/>
  <c r="L78" i="84" s="1"/>
  <c r="AM78" i="84" s="1"/>
  <c r="AQ78" i="84" s="1"/>
  <c r="CS78" i="84"/>
  <c r="Q63" i="84"/>
  <c r="Q29" i="84" s="1"/>
  <c r="AQ57" i="84"/>
  <c r="CN85" i="84"/>
  <c r="I85" i="84"/>
  <c r="CS37" i="84"/>
  <c r="J37" i="84"/>
  <c r="K37" i="84" s="1"/>
  <c r="L37" i="84" s="1"/>
  <c r="J144" i="84"/>
  <c r="CS144" i="84"/>
  <c r="CR143" i="84"/>
  <c r="AH45" i="84"/>
  <c r="CN30" i="84"/>
  <c r="CR31" i="84"/>
  <c r="CS424" i="84"/>
  <c r="J424" i="84"/>
  <c r="CR423" i="84"/>
  <c r="AI337" i="84"/>
  <c r="BK337" i="84"/>
  <c r="AG337" i="84" s="1"/>
  <c r="BK329" i="84"/>
  <c r="AN329" i="84" s="1"/>
  <c r="AM329" i="84"/>
  <c r="AJ329" i="84"/>
  <c r="AF329" i="84"/>
  <c r="AI329" i="84"/>
  <c r="BK344" i="84"/>
  <c r="AH344" i="84" s="1"/>
  <c r="AI344" i="84"/>
  <c r="CK449" i="84"/>
  <c r="CK448" i="84" s="1"/>
  <c r="CJ448" i="84"/>
  <c r="AH337" i="84"/>
  <c r="K337" i="84"/>
  <c r="L337" i="84" s="1"/>
  <c r="AM337" i="84" s="1"/>
  <c r="BK391" i="84"/>
  <c r="AM391" i="84"/>
  <c r="AN391" i="84"/>
  <c r="AI391" i="84"/>
  <c r="AJ391" i="84"/>
  <c r="AF391" i="84"/>
  <c r="K357" i="84"/>
  <c r="L357" i="84" s="1"/>
  <c r="AF357" i="84" s="1"/>
  <c r="AQ328" i="84"/>
  <c r="AN388" i="84"/>
  <c r="BK333" i="84"/>
  <c r="AH333" i="84" s="1"/>
  <c r="AI333" i="84"/>
  <c r="AJ333" i="84"/>
  <c r="CK287" i="84"/>
  <c r="CK274" i="84" s="1"/>
  <c r="AG292" i="84"/>
  <c r="AH292" i="84"/>
  <c r="AH252" i="84"/>
  <c r="AG252" i="84"/>
  <c r="K221" i="84"/>
  <c r="L221" i="84" s="1"/>
  <c r="AH221" i="84"/>
  <c r="AG221" i="84"/>
  <c r="BK258" i="84"/>
  <c r="AN258" i="84" s="1"/>
  <c r="AI258" i="84"/>
  <c r="AJ258" i="84"/>
  <c r="CS156" i="84"/>
  <c r="K173" i="84"/>
  <c r="L173" i="84" s="1"/>
  <c r="AM173" i="84" s="1"/>
  <c r="BK213" i="84"/>
  <c r="AG213" i="84" s="1"/>
  <c r="AJ213" i="84"/>
  <c r="AI213" i="84"/>
  <c r="K182" i="84"/>
  <c r="L182" i="84" s="1"/>
  <c r="AF182" i="84" s="1"/>
  <c r="AG163" i="84"/>
  <c r="K163" i="84"/>
  <c r="L163" i="84" s="1"/>
  <c r="AM163" i="84" s="1"/>
  <c r="J129" i="84"/>
  <c r="K129" i="84" s="1"/>
  <c r="L129" i="84" s="1"/>
  <c r="CS129" i="84"/>
  <c r="BB105" i="84"/>
  <c r="AI165" i="84"/>
  <c r="BK165" i="84"/>
  <c r="AN165" i="84" s="1"/>
  <c r="K235" i="84"/>
  <c r="L235" i="84" s="1"/>
  <c r="AF235" i="84" s="1"/>
  <c r="CK209" i="84"/>
  <c r="CK208" i="84" s="1"/>
  <c r="CJ208" i="84"/>
  <c r="BU73" i="84"/>
  <c r="BU63" i="84" s="1"/>
  <c r="BU29" i="84" s="1"/>
  <c r="BE60" i="84"/>
  <c r="AF168" i="84"/>
  <c r="CS137" i="84"/>
  <c r="J137" i="84"/>
  <c r="K137" i="84" s="1"/>
  <c r="L137" i="84" s="1"/>
  <c r="CR209" i="84"/>
  <c r="J101" i="84"/>
  <c r="K101" i="84" s="1"/>
  <c r="L101" i="84" s="1"/>
  <c r="AM101" i="84" s="1"/>
  <c r="CS101" i="84"/>
  <c r="AI80" i="84"/>
  <c r="BK80" i="84"/>
  <c r="AN80" i="84" s="1"/>
  <c r="BN74" i="84"/>
  <c r="BB75" i="84"/>
  <c r="CS107" i="84"/>
  <c r="J107" i="84"/>
  <c r="K107" i="84" s="1"/>
  <c r="L107" i="84" s="1"/>
  <c r="AM107" i="84" s="1"/>
  <c r="I69" i="84"/>
  <c r="BN156" i="84"/>
  <c r="AH32" i="84"/>
  <c r="AG32" i="84"/>
  <c r="K32" i="84"/>
  <c r="L32" i="84" s="1"/>
  <c r="AJ64" i="84"/>
  <c r="K55" i="84"/>
  <c r="L55" i="84" s="1"/>
  <c r="AM55" i="84" s="1"/>
  <c r="BK86" i="84"/>
  <c r="AH86" i="84" s="1"/>
  <c r="AN86" i="84"/>
  <c r="BJ85" i="84"/>
  <c r="AI86" i="84"/>
  <c r="K112" i="84"/>
  <c r="L112" i="84" s="1"/>
  <c r="AM112" i="84" s="1"/>
  <c r="AG112" i="84"/>
  <c r="AH112" i="84"/>
  <c r="AN67" i="84"/>
  <c r="BJ24" i="84"/>
  <c r="BK25" i="84"/>
  <c r="AG25" i="84" s="1"/>
  <c r="AG24" i="84" s="1"/>
  <c r="AI25" i="84"/>
  <c r="BB86" i="84"/>
  <c r="BN85" i="84"/>
  <c r="J87" i="84"/>
  <c r="K87" i="84" s="1"/>
  <c r="L87" i="84" s="1"/>
  <c r="CS87" i="84"/>
  <c r="AZ30" i="84"/>
  <c r="BE31" i="84"/>
  <c r="AI102" i="84"/>
  <c r="I43" i="84"/>
  <c r="AI401" i="84"/>
  <c r="BK401" i="84"/>
  <c r="AH401" i="84" s="1"/>
  <c r="AN401" i="84"/>
  <c r="AM401" i="84"/>
  <c r="AF401" i="84"/>
  <c r="BJ399" i="84"/>
  <c r="BJ398" i="84" s="1"/>
  <c r="AG366" i="84"/>
  <c r="AM379" i="84"/>
  <c r="AQ379" i="84" s="1"/>
  <c r="BK370" i="84"/>
  <c r="AH370" i="84" s="1"/>
  <c r="AI370" i="84"/>
  <c r="BK276" i="84"/>
  <c r="AH276" i="84" s="1"/>
  <c r="AN276" i="84"/>
  <c r="BJ275" i="84"/>
  <c r="AJ276" i="84"/>
  <c r="AJ275" i="84" s="1"/>
  <c r="AI246" i="84"/>
  <c r="AJ246" i="84"/>
  <c r="BK246" i="84"/>
  <c r="AN246" i="84" s="1"/>
  <c r="BK252" i="84"/>
  <c r="AN252" i="84" s="1"/>
  <c r="AJ252" i="84"/>
  <c r="AI252" i="84"/>
  <c r="AF220" i="84"/>
  <c r="AQ220" i="84" s="1"/>
  <c r="BG211" i="84"/>
  <c r="AI266" i="84"/>
  <c r="BK266" i="84"/>
  <c r="AH266" i="84" s="1"/>
  <c r="AH207" i="84"/>
  <c r="K207" i="84"/>
  <c r="L207" i="84" s="1"/>
  <c r="AM207" i="84" s="1"/>
  <c r="AG207" i="84"/>
  <c r="AN207" i="84"/>
  <c r="J230" i="84"/>
  <c r="K230" i="84" s="1"/>
  <c r="L230" i="84" s="1"/>
  <c r="CS230" i="84"/>
  <c r="CS253" i="84"/>
  <c r="AI198" i="84"/>
  <c r="BK198" i="84"/>
  <c r="AN198" i="84" s="1"/>
  <c r="AZ287" i="84"/>
  <c r="K258" i="84"/>
  <c r="L258" i="84" s="1"/>
  <c r="AM258" i="84" s="1"/>
  <c r="AG258" i="84"/>
  <c r="AH258" i="84"/>
  <c r="CS245" i="84"/>
  <c r="J245" i="84"/>
  <c r="K245" i="84" s="1"/>
  <c r="L245" i="84" s="1"/>
  <c r="K218" i="84"/>
  <c r="L218" i="84" s="1"/>
  <c r="AM218" i="84" s="1"/>
  <c r="J195" i="84"/>
  <c r="CS195" i="84"/>
  <c r="AF154" i="84"/>
  <c r="BE209" i="84"/>
  <c r="AZ208" i="84"/>
  <c r="J176" i="84"/>
  <c r="K176" i="84" s="1"/>
  <c r="L176" i="84" s="1"/>
  <c r="CS176" i="84"/>
  <c r="BW73" i="84"/>
  <c r="BW63" i="84" s="1"/>
  <c r="BW29" i="84" s="1"/>
  <c r="BE119" i="84"/>
  <c r="AZ118" i="84"/>
  <c r="CN208" i="84"/>
  <c r="AH100" i="84"/>
  <c r="K100" i="84"/>
  <c r="L100" i="84" s="1"/>
  <c r="AM100" i="84" s="1"/>
  <c r="AG100" i="84"/>
  <c r="AF79" i="84"/>
  <c r="AQ79" i="84" s="1"/>
  <c r="AI100" i="84"/>
  <c r="AY63" i="84"/>
  <c r="AY29" i="84" s="1"/>
  <c r="AY10" i="84" s="1"/>
  <c r="AY624" i="84" s="1"/>
  <c r="AC624" i="84"/>
  <c r="BK17" i="84"/>
  <c r="AM17" i="84"/>
  <c r="AI17" i="84"/>
  <c r="AF17" i="84"/>
  <c r="Q73" i="84"/>
  <c r="BN105" i="84"/>
  <c r="BK55" i="84"/>
  <c r="AN55" i="84" s="1"/>
  <c r="AI55" i="84"/>
  <c r="AJ55" i="84"/>
  <c r="AI74" i="84"/>
  <c r="CS86" i="84"/>
  <c r="AG67" i="84"/>
  <c r="AZ24" i="84"/>
  <c r="BE25" i="84"/>
  <c r="BM29" i="84"/>
  <c r="BM10" i="84" s="1"/>
  <c r="AN102" i="84"/>
  <c r="AF66" i="84"/>
  <c r="BE28" i="84"/>
  <c r="K454" i="84"/>
  <c r="L454" i="84" s="1"/>
  <c r="AM454" i="84" s="1"/>
  <c r="BM422" i="84"/>
  <c r="AH420" i="84"/>
  <c r="K420" i="84"/>
  <c r="L420" i="84" s="1"/>
  <c r="AM420" i="84" s="1"/>
  <c r="AG420" i="84"/>
  <c r="CJ439" i="84"/>
  <c r="CK440" i="84"/>
  <c r="CK439" i="84" s="1"/>
  <c r="BB424" i="84"/>
  <c r="BN423" i="84"/>
  <c r="AO399" i="84"/>
  <c r="BK355" i="84"/>
  <c r="AI355" i="84"/>
  <c r="AN355" i="84"/>
  <c r="AM355" i="84"/>
  <c r="AL426" i="84"/>
  <c r="AL422" i="84" s="1"/>
  <c r="AI385" i="84"/>
  <c r="BK385" i="84"/>
  <c r="AN385" i="84" s="1"/>
  <c r="AM385" i="84"/>
  <c r="AF385" i="84"/>
  <c r="AH366" i="84"/>
  <c r="AQ366" i="84" s="1"/>
  <c r="AH332" i="84"/>
  <c r="AG332" i="84"/>
  <c r="AQ332" i="84" s="1"/>
  <c r="AQ319" i="84"/>
  <c r="CS326" i="84"/>
  <c r="BK356" i="84"/>
  <c r="AN356" i="84" s="1"/>
  <c r="AM356" i="84"/>
  <c r="AJ356" i="84"/>
  <c r="AI356" i="84"/>
  <c r="CM274" i="84"/>
  <c r="AQ290" i="84"/>
  <c r="K246" i="84"/>
  <c r="L246" i="84" s="1"/>
  <c r="AM246" i="84" s="1"/>
  <c r="AN269" i="84"/>
  <c r="BK269" i="84"/>
  <c r="BJ268" i="84"/>
  <c r="AQ210" i="84"/>
  <c r="K266" i="84"/>
  <c r="L266" i="84" s="1"/>
  <c r="AF266" i="84" s="1"/>
  <c r="BB195" i="84"/>
  <c r="BN194" i="84"/>
  <c r="K178" i="84"/>
  <c r="L178" i="84" s="1"/>
  <c r="AM178" i="84" s="1"/>
  <c r="AH178" i="84"/>
  <c r="AG178" i="84"/>
  <c r="AM273" i="84"/>
  <c r="BK273" i="84"/>
  <c r="AG273" i="84" s="1"/>
  <c r="AI273" i="84"/>
  <c r="AJ273" i="84"/>
  <c r="AJ268" i="84" s="1"/>
  <c r="AF273" i="84"/>
  <c r="AH217" i="84"/>
  <c r="BE131" i="84"/>
  <c r="AZ156" i="84"/>
  <c r="AJ107" i="84"/>
  <c r="BK218" i="84"/>
  <c r="AG218" i="84" s="1"/>
  <c r="AN218" i="84"/>
  <c r="AI218" i="84"/>
  <c r="I156" i="84"/>
  <c r="K165" i="84"/>
  <c r="L165" i="84" s="1"/>
  <c r="AM165" i="84" s="1"/>
  <c r="AH165" i="84"/>
  <c r="AG165" i="84"/>
  <c r="BK235" i="84"/>
  <c r="AN235" i="84" s="1"/>
  <c r="AI235" i="84"/>
  <c r="AN135" i="84"/>
  <c r="R73" i="84"/>
  <c r="R63" i="84" s="1"/>
  <c r="R29" i="84" s="1"/>
  <c r="R10" i="84" s="1"/>
  <c r="P73" i="84"/>
  <c r="P63" i="84" s="1"/>
  <c r="P29" i="84" s="1"/>
  <c r="P10" i="84" s="1"/>
  <c r="AF116" i="84"/>
  <c r="AK73" i="84"/>
  <c r="AK63" i="84" s="1"/>
  <c r="AK29" i="84" s="1"/>
  <c r="K117" i="84"/>
  <c r="L117" i="84" s="1"/>
  <c r="AM117" i="84" s="1"/>
  <c r="AH117" i="84"/>
  <c r="AG117" i="84"/>
  <c r="J99" i="84"/>
  <c r="K99" i="84" s="1"/>
  <c r="L99" i="84" s="1"/>
  <c r="CS99" i="84"/>
  <c r="AZ69" i="84"/>
  <c r="AN45" i="84"/>
  <c r="AJ11" i="84"/>
  <c r="L28" i="84"/>
  <c r="K27" i="84"/>
  <c r="AJ17" i="84"/>
  <c r="AJ14" i="84" s="1"/>
  <c r="AG51" i="84"/>
  <c r="K51" i="84"/>
  <c r="L51" i="84" s="1"/>
  <c r="AH51" i="84"/>
  <c r="BK62" i="84"/>
  <c r="AH62" i="84" s="1"/>
  <c r="AN62" i="84"/>
  <c r="AI62" i="84"/>
  <c r="AH42" i="84"/>
  <c r="AG42" i="84"/>
  <c r="BN69" i="84"/>
  <c r="BB70" i="84"/>
  <c r="BB69" i="84" s="1"/>
  <c r="CS56" i="84"/>
  <c r="CS112" i="84"/>
  <c r="CR64" i="84"/>
  <c r="J65" i="84"/>
  <c r="CS65" i="84"/>
  <c r="CS64" i="84" s="1"/>
  <c r="CS35" i="84"/>
  <c r="CK31" i="84"/>
  <c r="CK30" i="84" s="1"/>
  <c r="CJ30" i="84"/>
  <c r="J77" i="84"/>
  <c r="K77" i="84" s="1"/>
  <c r="L77" i="84" s="1"/>
  <c r="CS77" i="84"/>
  <c r="AO45" i="84"/>
  <c r="AO43" i="84" s="1"/>
  <c r="AE43" i="84"/>
  <c r="CR14" i="84"/>
  <c r="AF198" i="84" l="1"/>
  <c r="AM198" i="84"/>
  <c r="BS324" i="84"/>
  <c r="BX324" i="84" s="1"/>
  <c r="AV324" i="84"/>
  <c r="AV583" i="84"/>
  <c r="BF583" i="84" s="1"/>
  <c r="BS583" i="84"/>
  <c r="BX583" i="84" s="1"/>
  <c r="AV419" i="84"/>
  <c r="BS419" i="84"/>
  <c r="BX419" i="84" s="1"/>
  <c r="AV577" i="84"/>
  <c r="BS577" i="84"/>
  <c r="BX577" i="84" s="1"/>
  <c r="AM140" i="84"/>
  <c r="AF140" i="84"/>
  <c r="AQ263" i="84"/>
  <c r="AV263" i="84" s="1"/>
  <c r="BS365" i="84"/>
  <c r="BX365" i="84" s="1"/>
  <c r="AV365" i="84"/>
  <c r="BF189" i="84"/>
  <c r="BG189" i="84"/>
  <c r="AF34" i="84"/>
  <c r="AM34" i="84"/>
  <c r="AF90" i="84"/>
  <c r="AM90" i="84"/>
  <c r="AF506" i="84"/>
  <c r="AQ506" i="84" s="1"/>
  <c r="AM506" i="84"/>
  <c r="AQ375" i="84"/>
  <c r="BS375" i="84" s="1"/>
  <c r="BX375" i="84" s="1"/>
  <c r="AM252" i="84"/>
  <c r="AF252" i="84"/>
  <c r="AQ252" i="84" s="1"/>
  <c r="AV453" i="84"/>
  <c r="BF453" i="84" s="1"/>
  <c r="BS453" i="84"/>
  <c r="BX453" i="84" s="1"/>
  <c r="BE449" i="84"/>
  <c r="AG61" i="84"/>
  <c r="AM174" i="84"/>
  <c r="AN305" i="84"/>
  <c r="AG395" i="84"/>
  <c r="AM110" i="84"/>
  <c r="AM592" i="84"/>
  <c r="AN464" i="84"/>
  <c r="AQ580" i="84"/>
  <c r="BS580" i="84" s="1"/>
  <c r="BX580" i="84" s="1"/>
  <c r="AN454" i="84"/>
  <c r="AN451" i="84" s="1"/>
  <c r="AH568" i="84"/>
  <c r="AQ568" i="84" s="1"/>
  <c r="AQ571" i="84"/>
  <c r="BS571" i="84" s="1"/>
  <c r="BX571" i="84" s="1"/>
  <c r="AG242" i="84"/>
  <c r="AQ242" i="84" s="1"/>
  <c r="AN242" i="84"/>
  <c r="AI448" i="84"/>
  <c r="AQ168" i="84"/>
  <c r="AV168" i="84" s="1"/>
  <c r="AJ194" i="84"/>
  <c r="AH114" i="84"/>
  <c r="AN347" i="84"/>
  <c r="AN579" i="84"/>
  <c r="AQ579" i="84" s="1"/>
  <c r="AG558" i="84"/>
  <c r="AQ558" i="84" s="1"/>
  <c r="CM507" i="84"/>
  <c r="CM475" i="84" s="1"/>
  <c r="CM624" i="84" s="1"/>
  <c r="AN342" i="84"/>
  <c r="AG114" i="84"/>
  <c r="AN506" i="84"/>
  <c r="AQ81" i="84"/>
  <c r="AF337" i="84"/>
  <c r="AI156" i="84"/>
  <c r="AQ251" i="84"/>
  <c r="AN444" i="84"/>
  <c r="AN443" i="84" s="1"/>
  <c r="N475" i="84"/>
  <c r="N624" i="84" s="1"/>
  <c r="AN354" i="84"/>
  <c r="BN426" i="84"/>
  <c r="AM570" i="84"/>
  <c r="AF570" i="84"/>
  <c r="AQ570" i="84" s="1"/>
  <c r="AH314" i="84"/>
  <c r="AG314" i="84"/>
  <c r="AQ314" i="84" s="1"/>
  <c r="BS314" i="84" s="1"/>
  <c r="BX314" i="84" s="1"/>
  <c r="AM510" i="84"/>
  <c r="AF510" i="84"/>
  <c r="AQ510" i="84" s="1"/>
  <c r="AG454" i="84"/>
  <c r="AG451" i="84" s="1"/>
  <c r="BS53" i="84"/>
  <c r="BX53" i="84" s="1"/>
  <c r="AG284" i="84"/>
  <c r="AN576" i="84"/>
  <c r="AQ68" i="84"/>
  <c r="AR624" i="84"/>
  <c r="AH64" i="84"/>
  <c r="AG479" i="84"/>
  <c r="AG478" i="84" s="1"/>
  <c r="AM496" i="84"/>
  <c r="AF496" i="84"/>
  <c r="AQ496" i="84" s="1"/>
  <c r="AV496" i="84" s="1"/>
  <c r="AM623" i="84"/>
  <c r="AF623" i="84"/>
  <c r="AF445" i="84"/>
  <c r="AM445" i="84"/>
  <c r="AG576" i="84"/>
  <c r="AF247" i="84"/>
  <c r="AM247" i="84"/>
  <c r="AG402" i="84"/>
  <c r="AN402" i="84"/>
  <c r="BE440" i="84"/>
  <c r="BE439" i="84" s="1"/>
  <c r="AF344" i="84"/>
  <c r="AN368" i="84"/>
  <c r="AH368" i="84"/>
  <c r="AN363" i="84"/>
  <c r="AM404" i="84"/>
  <c r="AF404" i="84"/>
  <c r="AQ404" i="84" s="1"/>
  <c r="BS404" i="84" s="1"/>
  <c r="BX404" i="84" s="1"/>
  <c r="BE44" i="84"/>
  <c r="BE43" i="84" s="1"/>
  <c r="AX624" i="84"/>
  <c r="AN156" i="84"/>
  <c r="AG443" i="84"/>
  <c r="AQ471" i="84"/>
  <c r="BS471" i="84" s="1"/>
  <c r="BX471" i="84" s="1"/>
  <c r="AN584" i="84"/>
  <c r="CS288" i="84"/>
  <c r="CS287" i="84" s="1"/>
  <c r="AI85" i="84"/>
  <c r="AI73" i="84" s="1"/>
  <c r="AI63" i="84" s="1"/>
  <c r="Q10" i="84"/>
  <c r="Q624" i="84" s="1"/>
  <c r="AN48" i="84"/>
  <c r="AQ48" i="84" s="1"/>
  <c r="AH284" i="84"/>
  <c r="AQ284" i="84" s="1"/>
  <c r="AM502" i="84"/>
  <c r="AQ463" i="84"/>
  <c r="AG585" i="84"/>
  <c r="AN326" i="84"/>
  <c r="AH543" i="84"/>
  <c r="AN164" i="84"/>
  <c r="AQ578" i="84"/>
  <c r="AN488" i="84"/>
  <c r="AG353" i="84"/>
  <c r="AH353" i="84"/>
  <c r="AN400" i="84"/>
  <c r="AN399" i="84" s="1"/>
  <c r="AM617" i="84"/>
  <c r="AF617" i="84"/>
  <c r="AQ617" i="84" s="1"/>
  <c r="BS617" i="84" s="1"/>
  <c r="BX617" i="84" s="1"/>
  <c r="AM21" i="84"/>
  <c r="AF21" i="84"/>
  <c r="J14" i="84"/>
  <c r="AN344" i="84"/>
  <c r="AN556" i="84"/>
  <c r="AM48" i="84"/>
  <c r="AQ201" i="84"/>
  <c r="AJ456" i="84"/>
  <c r="AJ426" i="84" s="1"/>
  <c r="AJ422" i="84" s="1"/>
  <c r="AQ322" i="84"/>
  <c r="BA624" i="84"/>
  <c r="AZ553" i="84"/>
  <c r="AZ507" i="84" s="1"/>
  <c r="AZ73" i="84"/>
  <c r="AH574" i="84"/>
  <c r="AQ574" i="84" s="1"/>
  <c r="AJ43" i="84"/>
  <c r="AI522" i="84"/>
  <c r="AG501" i="84"/>
  <c r="J349" i="84"/>
  <c r="K349" i="84" s="1"/>
  <c r="L349" i="84" s="1"/>
  <c r="CS349" i="84"/>
  <c r="AG400" i="84"/>
  <c r="AN367" i="84"/>
  <c r="AQ367" i="84" s="1"/>
  <c r="AQ238" i="84"/>
  <c r="AQ343" i="84"/>
  <c r="AM395" i="84"/>
  <c r="AQ469" i="84"/>
  <c r="AO475" i="84"/>
  <c r="AF52" i="84"/>
  <c r="AQ52" i="84" s="1"/>
  <c r="CK553" i="84"/>
  <c r="CK507" i="84" s="1"/>
  <c r="CK475" i="84" s="1"/>
  <c r="AQ501" i="84"/>
  <c r="AV501" i="84" s="1"/>
  <c r="AH381" i="84"/>
  <c r="I553" i="84"/>
  <c r="K531" i="84"/>
  <c r="K530" i="84" s="1"/>
  <c r="AH405" i="84"/>
  <c r="AG405" i="84"/>
  <c r="AQ66" i="84"/>
  <c r="AV66" i="84" s="1"/>
  <c r="BF66" i="84" s="1"/>
  <c r="AH256" i="84"/>
  <c r="BD10" i="84"/>
  <c r="BD624" i="84" s="1"/>
  <c r="CS169" i="84"/>
  <c r="AN256" i="84"/>
  <c r="AN457" i="84"/>
  <c r="AN456" i="84" s="1"/>
  <c r="AN433" i="84"/>
  <c r="CS508" i="84"/>
  <c r="AI563" i="84"/>
  <c r="AN606" i="84"/>
  <c r="AQ378" i="84"/>
  <c r="AG381" i="84"/>
  <c r="AN605" i="84"/>
  <c r="AG437" i="84"/>
  <c r="AH437" i="84"/>
  <c r="AN437" i="84"/>
  <c r="AG263" i="84"/>
  <c r="AH263" i="84"/>
  <c r="AN71" i="84"/>
  <c r="AW10" i="84"/>
  <c r="AN90" i="84"/>
  <c r="AN85" i="84" s="1"/>
  <c r="AM603" i="84"/>
  <c r="AG603" i="84"/>
  <c r="BS189" i="84"/>
  <c r="BX189" i="84" s="1"/>
  <c r="AN364" i="84"/>
  <c r="AQ364" i="84" s="1"/>
  <c r="AH364" i="84"/>
  <c r="AG363" i="84"/>
  <c r="AQ363" i="84" s="1"/>
  <c r="AN191" i="84"/>
  <c r="AN180" i="84" s="1"/>
  <c r="AM435" i="84"/>
  <c r="AF435" i="84"/>
  <c r="AQ435" i="84" s="1"/>
  <c r="BS435" i="84" s="1"/>
  <c r="BX435" i="84" s="1"/>
  <c r="AQ21" i="84"/>
  <c r="BS21" i="84" s="1"/>
  <c r="BX21" i="84" s="1"/>
  <c r="AG457" i="84"/>
  <c r="AN123" i="84"/>
  <c r="AQ223" i="84"/>
  <c r="BS223" i="84" s="1"/>
  <c r="BX223" i="84" s="1"/>
  <c r="AN603" i="84"/>
  <c r="AN601" i="84" s="1"/>
  <c r="AG606" i="84"/>
  <c r="AQ146" i="84"/>
  <c r="AN596" i="84"/>
  <c r="AN594" i="84"/>
  <c r="AN540" i="84"/>
  <c r="BS374" i="84"/>
  <c r="BX374" i="84" s="1"/>
  <c r="AQ492" i="84"/>
  <c r="AG467" i="84"/>
  <c r="J185" i="84"/>
  <c r="K185" i="84" s="1"/>
  <c r="L185" i="84" s="1"/>
  <c r="CS185" i="84"/>
  <c r="CS180" i="84" s="1"/>
  <c r="AI399" i="84"/>
  <c r="AF94" i="84"/>
  <c r="AM204" i="84"/>
  <c r="AF204" i="84"/>
  <c r="AQ204" i="84" s="1"/>
  <c r="AN321" i="84"/>
  <c r="BW10" i="84"/>
  <c r="BW624" i="84" s="1"/>
  <c r="AG182" i="84"/>
  <c r="AG579" i="84"/>
  <c r="AM333" i="84"/>
  <c r="AH123" i="84"/>
  <c r="AQ123" i="84" s="1"/>
  <c r="AH295" i="84"/>
  <c r="CS593" i="84"/>
  <c r="AG562" i="84"/>
  <c r="AQ562" i="84" s="1"/>
  <c r="BS562" i="84" s="1"/>
  <c r="BX562" i="84" s="1"/>
  <c r="AH198" i="84"/>
  <c r="AG354" i="84"/>
  <c r="AQ354" i="84" s="1"/>
  <c r="AQ260" i="84"/>
  <c r="AH218" i="84"/>
  <c r="BB504" i="84"/>
  <c r="BB485" i="84" s="1"/>
  <c r="AH25" i="84"/>
  <c r="AH24" i="84" s="1"/>
  <c r="AH305" i="84"/>
  <c r="AQ432" i="84"/>
  <c r="AJ95" i="84"/>
  <c r="I398" i="84"/>
  <c r="AH384" i="84"/>
  <c r="AF537" i="84"/>
  <c r="AV236" i="84"/>
  <c r="AF371" i="84"/>
  <c r="AQ371" i="84" s="1"/>
  <c r="AN474" i="84"/>
  <c r="AG474" i="84"/>
  <c r="AQ474" i="84" s="1"/>
  <c r="BS474" i="84" s="1"/>
  <c r="BX474" i="84" s="1"/>
  <c r="AH242" i="84"/>
  <c r="AN260" i="84"/>
  <c r="AG260" i="84"/>
  <c r="AG565" i="84"/>
  <c r="AQ565" i="84" s="1"/>
  <c r="AV565" i="84" s="1"/>
  <c r="AG36" i="84"/>
  <c r="AH36" i="84"/>
  <c r="AH30" i="84" s="1"/>
  <c r="AG296" i="84"/>
  <c r="AN296" i="84"/>
  <c r="AG76" i="84"/>
  <c r="AQ76" i="84" s="1"/>
  <c r="AH76" i="84"/>
  <c r="AG64" i="84"/>
  <c r="AM231" i="84"/>
  <c r="AF231" i="84"/>
  <c r="AQ231" i="84" s="1"/>
  <c r="AM538" i="84"/>
  <c r="AQ538" i="84" s="1"/>
  <c r="AF55" i="84"/>
  <c r="AG584" i="84"/>
  <c r="AN82" i="84"/>
  <c r="AF613" i="84"/>
  <c r="AQ613" i="84" s="1"/>
  <c r="AM613" i="84"/>
  <c r="AN213" i="84"/>
  <c r="CS423" i="84"/>
  <c r="AN108" i="84"/>
  <c r="AG164" i="84"/>
  <c r="AI105" i="84"/>
  <c r="CS515" i="84"/>
  <c r="AO274" i="84"/>
  <c r="BE444" i="84"/>
  <c r="AN547" i="84"/>
  <c r="AM350" i="84"/>
  <c r="AF350" i="84"/>
  <c r="AQ350" i="84" s="1"/>
  <c r="AV350" i="84" s="1"/>
  <c r="AG265" i="84"/>
  <c r="AH265" i="84"/>
  <c r="AO29" i="84"/>
  <c r="AQ163" i="84"/>
  <c r="BS163" i="84" s="1"/>
  <c r="BX163" i="84" s="1"/>
  <c r="AQ108" i="84"/>
  <c r="AV108" i="84" s="1"/>
  <c r="AN35" i="84"/>
  <c r="P475" i="84"/>
  <c r="P624" i="84" s="1"/>
  <c r="AM219" i="84"/>
  <c r="AJ530" i="84"/>
  <c r="AJ521" i="84" s="1"/>
  <c r="AJ507" i="84" s="1"/>
  <c r="AQ197" i="84"/>
  <c r="AV197" i="84" s="1"/>
  <c r="AH205" i="84"/>
  <c r="J292" i="84"/>
  <c r="K292" i="84" s="1"/>
  <c r="L292" i="84" s="1"/>
  <c r="CS292" i="84"/>
  <c r="BG285" i="84"/>
  <c r="AG357" i="84"/>
  <c r="AQ357" i="84" s="1"/>
  <c r="BJ426" i="84"/>
  <c r="AI118" i="84"/>
  <c r="I426" i="84"/>
  <c r="I422" i="84" s="1"/>
  <c r="AG82" i="84"/>
  <c r="AM346" i="84"/>
  <c r="AG41" i="84"/>
  <c r="AQ41" i="84" s="1"/>
  <c r="AH387" i="84"/>
  <c r="AF384" i="84"/>
  <c r="AH373" i="84"/>
  <c r="AG373" i="84"/>
  <c r="AQ373" i="84" s="1"/>
  <c r="AM375" i="84"/>
  <c r="AH447" i="84"/>
  <c r="AG447" i="84"/>
  <c r="AG605" i="84"/>
  <c r="AQ605" i="84" s="1"/>
  <c r="AQ72" i="84"/>
  <c r="AN467" i="84"/>
  <c r="AQ467" i="84" s="1"/>
  <c r="AZ426" i="84"/>
  <c r="AZ422" i="84" s="1"/>
  <c r="AK10" i="84"/>
  <c r="AK624" i="84" s="1"/>
  <c r="AH182" i="84"/>
  <c r="AQ182" i="84" s="1"/>
  <c r="AG295" i="84"/>
  <c r="AQ295" i="84" s="1"/>
  <c r="AQ581" i="84"/>
  <c r="AV581" i="84" s="1"/>
  <c r="AH343" i="84"/>
  <c r="AN343" i="84"/>
  <c r="AG343" i="84"/>
  <c r="AN95" i="84"/>
  <c r="AG384" i="84"/>
  <c r="AG342" i="84"/>
  <c r="R624" i="84"/>
  <c r="AN74" i="84"/>
  <c r="AG173" i="84"/>
  <c r="AH357" i="84"/>
  <c r="AN206" i="84"/>
  <c r="AQ164" i="84"/>
  <c r="BS164" i="84" s="1"/>
  <c r="BX164" i="84" s="1"/>
  <c r="AM359" i="84"/>
  <c r="AQ383" i="84"/>
  <c r="BS383" i="84" s="1"/>
  <c r="BX383" i="84" s="1"/>
  <c r="AG540" i="84"/>
  <c r="AQ540" i="84" s="1"/>
  <c r="CS11" i="84"/>
  <c r="AG470" i="84"/>
  <c r="AH565" i="84"/>
  <c r="AG375" i="84"/>
  <c r="AH375" i="84"/>
  <c r="AQ396" i="84"/>
  <c r="AH490" i="84"/>
  <c r="AQ114" i="84"/>
  <c r="BS114" i="84" s="1"/>
  <c r="BX114" i="84" s="1"/>
  <c r="BU10" i="84"/>
  <c r="AI451" i="84"/>
  <c r="AQ296" i="84"/>
  <c r="BS296" i="84" s="1"/>
  <c r="BX296" i="84" s="1"/>
  <c r="J156" i="84"/>
  <c r="AF406" i="84"/>
  <c r="CS85" i="84"/>
  <c r="AH71" i="84"/>
  <c r="AH69" i="84" s="1"/>
  <c r="J85" i="84"/>
  <c r="AQ297" i="84"/>
  <c r="AJ180" i="84"/>
  <c r="AH482" i="84"/>
  <c r="AG23" i="84"/>
  <c r="AG22" i="84" s="1"/>
  <c r="AJ588" i="84"/>
  <c r="AQ462" i="84"/>
  <c r="AV462" i="84" s="1"/>
  <c r="AH259" i="84"/>
  <c r="AN259" i="84"/>
  <c r="AO398" i="84"/>
  <c r="AH173" i="84"/>
  <c r="CS488" i="84"/>
  <c r="AG321" i="84"/>
  <c r="AM616" i="84"/>
  <c r="AH470" i="84"/>
  <c r="AN588" i="84"/>
  <c r="AH273" i="84"/>
  <c r="BL624" i="84"/>
  <c r="AH312" i="84"/>
  <c r="AH191" i="84"/>
  <c r="AG368" i="84"/>
  <c r="AQ392" i="84"/>
  <c r="AF500" i="84"/>
  <c r="AM500" i="84"/>
  <c r="AH464" i="84"/>
  <c r="AQ464" i="84" s="1"/>
  <c r="AQ36" i="84"/>
  <c r="BS36" i="84" s="1"/>
  <c r="BX36" i="84" s="1"/>
  <c r="CN507" i="84"/>
  <c r="BE487" i="84"/>
  <c r="AH50" i="84"/>
  <c r="AG50" i="84"/>
  <c r="AN50" i="84"/>
  <c r="AQ388" i="84"/>
  <c r="J133" i="84"/>
  <c r="K133" i="84" s="1"/>
  <c r="L133" i="84" s="1"/>
  <c r="CS133" i="84"/>
  <c r="AM235" i="84"/>
  <c r="AQ101" i="84"/>
  <c r="CN287" i="84"/>
  <c r="AH99" i="84"/>
  <c r="AJ143" i="84"/>
  <c r="AF313" i="84"/>
  <c r="AQ313" i="84" s="1"/>
  <c r="AH98" i="84"/>
  <c r="AQ98" i="84" s="1"/>
  <c r="AQ49" i="84"/>
  <c r="AG568" i="84"/>
  <c r="AF381" i="84"/>
  <c r="AM381" i="84"/>
  <c r="AG312" i="84"/>
  <c r="AQ312" i="84" s="1"/>
  <c r="AN353" i="84"/>
  <c r="AQ353" i="84" s="1"/>
  <c r="AH145" i="84"/>
  <c r="AG145" i="84"/>
  <c r="AQ145" i="84" s="1"/>
  <c r="AV145" i="84" s="1"/>
  <c r="AH497" i="84"/>
  <c r="AV388" i="84"/>
  <c r="BS388" i="84"/>
  <c r="BX388" i="84" s="1"/>
  <c r="AF124" i="84"/>
  <c r="AM124" i="84"/>
  <c r="AL624" i="84"/>
  <c r="AN143" i="84"/>
  <c r="AV248" i="84"/>
  <c r="BS248" i="84"/>
  <c r="BX248" i="84" s="1"/>
  <c r="AM582" i="84"/>
  <c r="AF582" i="84"/>
  <c r="AV379" i="84"/>
  <c r="BS379" i="84"/>
  <c r="BX379" i="84" s="1"/>
  <c r="BS78" i="84"/>
  <c r="BX78" i="84" s="1"/>
  <c r="AV78" i="84"/>
  <c r="BS201" i="84"/>
  <c r="BX201" i="84" s="1"/>
  <c r="AV201" i="84"/>
  <c r="BS322" i="84"/>
  <c r="BX322" i="84" s="1"/>
  <c r="AV322" i="84"/>
  <c r="AF39" i="84"/>
  <c r="AM39" i="84"/>
  <c r="AV228" i="84"/>
  <c r="BS228" i="84"/>
  <c r="BX228" i="84" s="1"/>
  <c r="BS465" i="84"/>
  <c r="BX465" i="84" s="1"/>
  <c r="AV465" i="84"/>
  <c r="AV332" i="84"/>
  <c r="BS332" i="84"/>
  <c r="BX332" i="84" s="1"/>
  <c r="AV101" i="84"/>
  <c r="BS101" i="84"/>
  <c r="BX101" i="84" s="1"/>
  <c r="AM129" i="84"/>
  <c r="AF129" i="84"/>
  <c r="AQ129" i="84" s="1"/>
  <c r="AD624" i="84"/>
  <c r="CP624" i="84"/>
  <c r="AV386" i="84"/>
  <c r="BS386" i="84"/>
  <c r="BX386" i="84" s="1"/>
  <c r="AQ165" i="84"/>
  <c r="BS177" i="84"/>
  <c r="BX177" i="84" s="1"/>
  <c r="AV177" i="84"/>
  <c r="AG95" i="84"/>
  <c r="AW475" i="84"/>
  <c r="AQ395" i="84"/>
  <c r="BS158" i="84"/>
  <c r="BX158" i="84" s="1"/>
  <c r="AV158" i="84"/>
  <c r="AV469" i="84"/>
  <c r="BS469" i="84"/>
  <c r="BX469" i="84" s="1"/>
  <c r="AV300" i="84"/>
  <c r="BS300" i="84"/>
  <c r="BX300" i="84" s="1"/>
  <c r="AQ502" i="84"/>
  <c r="AV238" i="84"/>
  <c r="BS238" i="84"/>
  <c r="BX238" i="84" s="1"/>
  <c r="AV511" i="84"/>
  <c r="BS511" i="84"/>
  <c r="BX511" i="84" s="1"/>
  <c r="AM99" i="84"/>
  <c r="AF99" i="84"/>
  <c r="I63" i="84"/>
  <c r="I29" i="84" s="1"/>
  <c r="AF335" i="84"/>
  <c r="AM335" i="84"/>
  <c r="BS586" i="84"/>
  <c r="BX586" i="84" s="1"/>
  <c r="AV586" i="84"/>
  <c r="AV560" i="84"/>
  <c r="BS560" i="84"/>
  <c r="BX560" i="84" s="1"/>
  <c r="BS81" i="84"/>
  <c r="BX81" i="84" s="1"/>
  <c r="AV81" i="84"/>
  <c r="BS139" i="84"/>
  <c r="BX139" i="84" s="1"/>
  <c r="AV139" i="84"/>
  <c r="BS622" i="84"/>
  <c r="BX622" i="84" s="1"/>
  <c r="AV622" i="84"/>
  <c r="AN554" i="84"/>
  <c r="BS366" i="84"/>
  <c r="BX366" i="84" s="1"/>
  <c r="AV366" i="84"/>
  <c r="BU624" i="84"/>
  <c r="AH310" i="84"/>
  <c r="AG310" i="84"/>
  <c r="AH161" i="84"/>
  <c r="AG161" i="84"/>
  <c r="AV302" i="84"/>
  <c r="BS302" i="84"/>
  <c r="BX302" i="84" s="1"/>
  <c r="AG17" i="84"/>
  <c r="AH17" i="84"/>
  <c r="AQ17" i="84" s="1"/>
  <c r="AM266" i="84"/>
  <c r="AV127" i="84"/>
  <c r="BS127" i="84"/>
  <c r="BX127" i="84" s="1"/>
  <c r="AF221" i="84"/>
  <c r="AM221" i="84"/>
  <c r="AN337" i="84"/>
  <c r="AQ337" i="84" s="1"/>
  <c r="AF446" i="84"/>
  <c r="AM446" i="84"/>
  <c r="AM490" i="84"/>
  <c r="AF490" i="84"/>
  <c r="AV88" i="84"/>
  <c r="BS88" i="84"/>
  <c r="BX88" i="84" s="1"/>
  <c r="CS449" i="84"/>
  <c r="CS448" i="84" s="1"/>
  <c r="CR448" i="84"/>
  <c r="J449" i="84"/>
  <c r="AM186" i="84"/>
  <c r="AF186" i="84"/>
  <c r="AG472" i="84"/>
  <c r="AH472" i="84"/>
  <c r="BS179" i="84"/>
  <c r="BX179" i="84" s="1"/>
  <c r="AV179" i="84"/>
  <c r="AV239" i="84"/>
  <c r="BS239" i="84"/>
  <c r="BX239" i="84" s="1"/>
  <c r="J408" i="84"/>
  <c r="K409" i="84"/>
  <c r="AN19" i="84"/>
  <c r="AQ359" i="84"/>
  <c r="AG198" i="84"/>
  <c r="AQ198" i="84" s="1"/>
  <c r="AM240" i="84"/>
  <c r="AF240" i="84"/>
  <c r="AQ240" i="84" s="1"/>
  <c r="AI456" i="84"/>
  <c r="AH451" i="84"/>
  <c r="AG107" i="84"/>
  <c r="BE14" i="84"/>
  <c r="AH279" i="84"/>
  <c r="AH275" i="84" s="1"/>
  <c r="AG279" i="84"/>
  <c r="AQ279" i="84" s="1"/>
  <c r="AV463" i="84"/>
  <c r="BS463" i="84"/>
  <c r="BX463" i="84" s="1"/>
  <c r="AQ551" i="84"/>
  <c r="AH552" i="84"/>
  <c r="AH547" i="84" s="1"/>
  <c r="AG552" i="84"/>
  <c r="AG547" i="84" s="1"/>
  <c r="AM596" i="84"/>
  <c r="J521" i="84"/>
  <c r="CJ553" i="84"/>
  <c r="CJ507" i="84" s="1"/>
  <c r="AV461" i="84"/>
  <c r="BS461" i="84"/>
  <c r="BX461" i="84" s="1"/>
  <c r="AH438" i="84"/>
  <c r="AG438" i="84"/>
  <c r="AF126" i="84"/>
  <c r="AM126" i="84"/>
  <c r="AQ320" i="84"/>
  <c r="AG590" i="84"/>
  <c r="AQ590" i="84" s="1"/>
  <c r="AM407" i="84"/>
  <c r="AF407" i="84"/>
  <c r="AQ407" i="84" s="1"/>
  <c r="AQ187" i="84"/>
  <c r="BE130" i="84"/>
  <c r="AF37" i="84"/>
  <c r="AM37" i="84"/>
  <c r="AF513" i="84"/>
  <c r="AM513" i="84"/>
  <c r="J64" i="84"/>
  <c r="K65" i="84"/>
  <c r="AM51" i="84"/>
  <c r="AF51" i="84"/>
  <c r="AQ51" i="84" s="1"/>
  <c r="AG246" i="84"/>
  <c r="AH355" i="84"/>
  <c r="AG355" i="84"/>
  <c r="AQ355" i="84" s="1"/>
  <c r="AN17" i="84"/>
  <c r="AN266" i="84"/>
  <c r="AF246" i="84"/>
  <c r="AG55" i="84"/>
  <c r="AV362" i="84"/>
  <c r="BS362" i="84"/>
  <c r="BX362" i="84" s="1"/>
  <c r="AG86" i="84"/>
  <c r="CR293" i="84"/>
  <c r="J294" i="84"/>
  <c r="CS294" i="84"/>
  <c r="CS293" i="84" s="1"/>
  <c r="AH339" i="84"/>
  <c r="AG339" i="84"/>
  <c r="AQ339" i="84" s="1"/>
  <c r="K488" i="84"/>
  <c r="L489" i="84"/>
  <c r="AF192" i="84"/>
  <c r="AM192" i="84"/>
  <c r="AV301" i="84"/>
  <c r="BS301" i="84"/>
  <c r="BX301" i="84" s="1"/>
  <c r="AN472" i="84"/>
  <c r="AG92" i="84"/>
  <c r="AH92" i="84"/>
  <c r="AH85" i="84" s="1"/>
  <c r="AH434" i="84"/>
  <c r="AG434" i="84"/>
  <c r="AG430" i="84" s="1"/>
  <c r="AH95" i="84"/>
  <c r="AH93" i="84"/>
  <c r="AG93" i="84"/>
  <c r="AF243" i="84"/>
  <c r="AQ243" i="84" s="1"/>
  <c r="AN107" i="84"/>
  <c r="J433" i="84"/>
  <c r="K433" i="84" s="1"/>
  <c r="L433" i="84" s="1"/>
  <c r="CS433" i="84"/>
  <c r="AF262" i="84"/>
  <c r="AM262" i="84"/>
  <c r="AG304" i="84"/>
  <c r="AQ304" i="84" s="1"/>
  <c r="AM45" i="84"/>
  <c r="AF45" i="84"/>
  <c r="AQ45" i="84" s="1"/>
  <c r="CK73" i="84"/>
  <c r="CK63" i="84" s="1"/>
  <c r="CK29" i="84" s="1"/>
  <c r="CK10" i="84" s="1"/>
  <c r="AF128" i="84"/>
  <c r="AM128" i="84"/>
  <c r="AG121" i="84"/>
  <c r="AH121" i="84"/>
  <c r="AM229" i="84"/>
  <c r="AQ229" i="84" s="1"/>
  <c r="CF10" i="84"/>
  <c r="CF624" i="84" s="1"/>
  <c r="BB180" i="84"/>
  <c r="BE181" i="84"/>
  <c r="K269" i="84"/>
  <c r="AQ298" i="84"/>
  <c r="BJ507" i="84"/>
  <c r="BJ475" i="84" s="1"/>
  <c r="AV572" i="84"/>
  <c r="BS572" i="84"/>
  <c r="BX572" i="84" s="1"/>
  <c r="AF224" i="84"/>
  <c r="AQ224" i="84" s="1"/>
  <c r="AM224" i="84"/>
  <c r="BE554" i="84"/>
  <c r="AV609" i="84"/>
  <c r="BS609" i="84"/>
  <c r="BX609" i="84" s="1"/>
  <c r="CS547" i="84"/>
  <c r="AN16" i="84"/>
  <c r="AG401" i="84"/>
  <c r="K522" i="84"/>
  <c r="L523" i="84"/>
  <c r="AG519" i="84"/>
  <c r="CS149" i="84"/>
  <c r="J149" i="84"/>
  <c r="K149" i="84" s="1"/>
  <c r="L149" i="84" s="1"/>
  <c r="AM149" i="84" s="1"/>
  <c r="AQ149" i="84" s="1"/>
  <c r="AF454" i="84"/>
  <c r="AV352" i="84"/>
  <c r="BS352" i="84"/>
  <c r="BX352" i="84" s="1"/>
  <c r="AM512" i="84"/>
  <c r="AF512" i="84"/>
  <c r="AQ512" i="84" s="1"/>
  <c r="AI554" i="84"/>
  <c r="AG598" i="84"/>
  <c r="AG593" i="84" s="1"/>
  <c r="AP10" i="84"/>
  <c r="AP624" i="84" s="1"/>
  <c r="AN438" i="84"/>
  <c r="AN430" i="84" s="1"/>
  <c r="AN426" i="84" s="1"/>
  <c r="AN422" i="84" s="1"/>
  <c r="AM518" i="84"/>
  <c r="AF518" i="84"/>
  <c r="BF528" i="84"/>
  <c r="BG528" i="84"/>
  <c r="BG244" i="84"/>
  <c r="AF606" i="84"/>
  <c r="J588" i="84"/>
  <c r="K589" i="84"/>
  <c r="BS286" i="84"/>
  <c r="BX286" i="84" s="1"/>
  <c r="AV286" i="84"/>
  <c r="AG509" i="84"/>
  <c r="AH509" i="84"/>
  <c r="BS411" i="84"/>
  <c r="BX411" i="84" s="1"/>
  <c r="AV411" i="84"/>
  <c r="AV541" i="84"/>
  <c r="BS541" i="84"/>
  <c r="BX541" i="84" s="1"/>
  <c r="AH246" i="84"/>
  <c r="AV299" i="84"/>
  <c r="BF299" i="84" s="1"/>
  <c r="BS299" i="84"/>
  <c r="BX299" i="84" s="1"/>
  <c r="BS412" i="84"/>
  <c r="BX412" i="84" s="1"/>
  <c r="AV412" i="84"/>
  <c r="AF176" i="84"/>
  <c r="AM176" i="84"/>
  <c r="AI194" i="84"/>
  <c r="AI24" i="84"/>
  <c r="BB74" i="84"/>
  <c r="BE75" i="84"/>
  <c r="CS105" i="84"/>
  <c r="AN200" i="84"/>
  <c r="AV257" i="84"/>
  <c r="BS257" i="84"/>
  <c r="BX257" i="84" s="1"/>
  <c r="BS389" i="84"/>
  <c r="BX389" i="84" s="1"/>
  <c r="AV389" i="84"/>
  <c r="AM111" i="84"/>
  <c r="AF111" i="84"/>
  <c r="AG84" i="84"/>
  <c r="AH84" i="84"/>
  <c r="AG200" i="84"/>
  <c r="AQ200" i="84" s="1"/>
  <c r="AH429" i="84"/>
  <c r="AH427" i="84" s="1"/>
  <c r="AG429" i="84"/>
  <c r="BE508" i="84"/>
  <c r="AN33" i="84"/>
  <c r="AM280" i="84"/>
  <c r="AF280" i="84"/>
  <c r="AQ280" i="84" s="1"/>
  <c r="AM358" i="84"/>
  <c r="AQ358" i="84" s="1"/>
  <c r="AF307" i="84"/>
  <c r="AM307" i="84"/>
  <c r="CN426" i="84"/>
  <c r="CN422" i="84" s="1"/>
  <c r="AF256" i="84"/>
  <c r="AV397" i="84"/>
  <c r="BS397" i="84"/>
  <c r="BX397" i="84" s="1"/>
  <c r="AJ30" i="84"/>
  <c r="AG226" i="84"/>
  <c r="AQ226" i="84" s="1"/>
  <c r="AI277" i="84"/>
  <c r="AF277" i="84"/>
  <c r="AM277" i="84"/>
  <c r="AH304" i="84"/>
  <c r="CJ73" i="84"/>
  <c r="CJ63" i="84" s="1"/>
  <c r="CJ29" i="84" s="1"/>
  <c r="CJ10" i="84" s="1"/>
  <c r="L131" i="84"/>
  <c r="AN229" i="84"/>
  <c r="AM387" i="84"/>
  <c r="AI18" i="84"/>
  <c r="AM18" i="84"/>
  <c r="AF18" i="84"/>
  <c r="AQ18" i="84" s="1"/>
  <c r="J75" i="84"/>
  <c r="CR74" i="84"/>
  <c r="CS75" i="84"/>
  <c r="CS74" i="84" s="1"/>
  <c r="AJ130" i="84"/>
  <c r="AN529" i="84"/>
  <c r="AN522" i="84" s="1"/>
  <c r="AN110" i="84"/>
  <c r="AQ216" i="84"/>
  <c r="AI508" i="84"/>
  <c r="AN519" i="84"/>
  <c r="AN515" i="84" s="1"/>
  <c r="AQ384" i="84"/>
  <c r="I521" i="84"/>
  <c r="I507" i="84" s="1"/>
  <c r="AH591" i="84"/>
  <c r="AH588" i="84" s="1"/>
  <c r="AG591" i="84"/>
  <c r="K548" i="84"/>
  <c r="J547" i="84"/>
  <c r="K515" i="84"/>
  <c r="L516" i="84"/>
  <c r="AN616" i="84"/>
  <c r="BG53" i="84"/>
  <c r="AJ593" i="84"/>
  <c r="AG556" i="84"/>
  <c r="J476" i="84"/>
  <c r="K477" i="84"/>
  <c r="CR554" i="84"/>
  <c r="J555" i="84"/>
  <c r="CS555" i="84"/>
  <c r="CS554" i="84" s="1"/>
  <c r="AQ418" i="84"/>
  <c r="AM415" i="84"/>
  <c r="AF415" i="84"/>
  <c r="AH517" i="84"/>
  <c r="AG517" i="84"/>
  <c r="AJ553" i="84"/>
  <c r="AH598" i="84"/>
  <c r="AH610" i="84"/>
  <c r="AG610" i="84"/>
  <c r="AQ610" i="84" s="1"/>
  <c r="AF437" i="84"/>
  <c r="AM437" i="84"/>
  <c r="AQ50" i="84"/>
  <c r="AG377" i="84"/>
  <c r="AQ377" i="84" s="1"/>
  <c r="AH514" i="84"/>
  <c r="AG514" i="84"/>
  <c r="AM237" i="84"/>
  <c r="AF237" i="84"/>
  <c r="AQ237" i="84" s="1"/>
  <c r="AF410" i="84"/>
  <c r="BS527" i="84"/>
  <c r="BX527" i="84" s="1"/>
  <c r="AV527" i="84"/>
  <c r="AG113" i="84"/>
  <c r="AH113" i="84"/>
  <c r="BB601" i="84"/>
  <c r="BB587" i="84" s="1"/>
  <c r="BE602" i="84"/>
  <c r="AM245" i="84"/>
  <c r="AF245" i="84"/>
  <c r="AH55" i="84"/>
  <c r="AH43" i="84" s="1"/>
  <c r="BN73" i="84"/>
  <c r="BN63" i="84" s="1"/>
  <c r="BN29" i="84" s="1"/>
  <c r="J423" i="84"/>
  <c r="K424" i="84"/>
  <c r="J105" i="84"/>
  <c r="AG333" i="84"/>
  <c r="BS308" i="84"/>
  <c r="BX308" i="84" s="1"/>
  <c r="AV308" i="84"/>
  <c r="AV278" i="84"/>
  <c r="BS278" i="84"/>
  <c r="BX278" i="84" s="1"/>
  <c r="AH282" i="84"/>
  <c r="AH281" i="84" s="1"/>
  <c r="AG282" i="84"/>
  <c r="AG281" i="84" s="1"/>
  <c r="AV341" i="84"/>
  <c r="BS341" i="84"/>
  <c r="BX341" i="84" s="1"/>
  <c r="AG344" i="84"/>
  <c r="CS428" i="84"/>
  <c r="CS427" i="84" s="1"/>
  <c r="CR427" i="84"/>
  <c r="J428" i="84"/>
  <c r="AH226" i="84"/>
  <c r="K451" i="84"/>
  <c r="L452" i="84"/>
  <c r="AV251" i="84"/>
  <c r="BS251" i="84"/>
  <c r="BX251" i="84" s="1"/>
  <c r="CN73" i="84"/>
  <c r="CN63" i="84" s="1"/>
  <c r="BE427" i="84"/>
  <c r="AN509" i="84"/>
  <c r="AN508" i="84" s="1"/>
  <c r="CS130" i="84"/>
  <c r="AV146" i="84"/>
  <c r="BS146" i="84"/>
  <c r="BX146" i="84" s="1"/>
  <c r="AM436" i="84"/>
  <c r="AQ436" i="84" s="1"/>
  <c r="AH516" i="84"/>
  <c r="BS68" i="84"/>
  <c r="BX68" i="84" s="1"/>
  <c r="AV68" i="84"/>
  <c r="BF68" i="84" s="1"/>
  <c r="AF420" i="84"/>
  <c r="AQ420" i="84" s="1"/>
  <c r="AI593" i="84"/>
  <c r="AG385" i="84"/>
  <c r="AQ385" i="84" s="1"/>
  <c r="AH171" i="84"/>
  <c r="AG171" i="84"/>
  <c r="BN287" i="84"/>
  <c r="BN274" i="84" s="1"/>
  <c r="AF543" i="84"/>
  <c r="AM543" i="84"/>
  <c r="AV413" i="84"/>
  <c r="BS413" i="84"/>
  <c r="BX413" i="84" s="1"/>
  <c r="AJ478" i="84"/>
  <c r="AM26" i="84"/>
  <c r="AF26" i="84"/>
  <c r="AQ26" i="84" s="1"/>
  <c r="AH320" i="84"/>
  <c r="AG320" i="84"/>
  <c r="AM155" i="84"/>
  <c r="AF155" i="84"/>
  <c r="AV495" i="84"/>
  <c r="BS495" i="84"/>
  <c r="BX495" i="84" s="1"/>
  <c r="AG122" i="84"/>
  <c r="AH122" i="84"/>
  <c r="AV474" i="84"/>
  <c r="J11" i="84"/>
  <c r="K12" i="84"/>
  <c r="AF233" i="84"/>
  <c r="AM233" i="84"/>
  <c r="J566" i="84"/>
  <c r="CR563" i="84"/>
  <c r="CS566" i="84"/>
  <c r="CS563" i="84" s="1"/>
  <c r="BB456" i="84"/>
  <c r="BE457" i="84"/>
  <c r="AV323" i="84"/>
  <c r="BS323" i="84"/>
  <c r="BX323" i="84" s="1"/>
  <c r="AV351" i="84"/>
  <c r="BS351" i="84"/>
  <c r="BX351" i="84" s="1"/>
  <c r="AM212" i="84"/>
  <c r="AF212" i="84"/>
  <c r="AM254" i="84"/>
  <c r="AF254" i="84"/>
  <c r="BS372" i="84"/>
  <c r="BX372" i="84" s="1"/>
  <c r="AV372" i="84"/>
  <c r="AF218" i="84"/>
  <c r="AN273" i="84"/>
  <c r="AN268" i="84" s="1"/>
  <c r="AG266" i="84"/>
  <c r="AV290" i="84"/>
  <c r="BS290" i="84"/>
  <c r="BX290" i="84" s="1"/>
  <c r="BN422" i="84"/>
  <c r="BE27" i="84"/>
  <c r="BS220" i="84"/>
  <c r="BX220" i="84" s="1"/>
  <c r="AV220" i="84"/>
  <c r="AQ344" i="84"/>
  <c r="BS390" i="84"/>
  <c r="BX390" i="84" s="1"/>
  <c r="AV390" i="84"/>
  <c r="AQ235" i="84"/>
  <c r="AN333" i="84"/>
  <c r="K86" i="84"/>
  <c r="AV414" i="84"/>
  <c r="BS414" i="84"/>
  <c r="BX414" i="84" s="1"/>
  <c r="AM141" i="84"/>
  <c r="AF141" i="84"/>
  <c r="AG174" i="84"/>
  <c r="AH153" i="84"/>
  <c r="AG153" i="84"/>
  <c r="AQ153" i="84" s="1"/>
  <c r="BS225" i="84"/>
  <c r="BX225" i="84" s="1"/>
  <c r="AV225" i="84"/>
  <c r="AG19" i="84"/>
  <c r="AG46" i="84"/>
  <c r="AH46" i="84"/>
  <c r="AF264" i="84"/>
  <c r="AM264" i="84"/>
  <c r="BS340" i="84"/>
  <c r="BX340" i="84" s="1"/>
  <c r="AV340" i="84"/>
  <c r="AM283" i="84"/>
  <c r="AF283" i="84"/>
  <c r="BS376" i="84"/>
  <c r="BX376" i="84" s="1"/>
  <c r="AV376" i="84"/>
  <c r="AN133" i="84"/>
  <c r="AN130" i="84" s="1"/>
  <c r="AI180" i="84"/>
  <c r="AM82" i="84"/>
  <c r="AQ82" i="84" s="1"/>
  <c r="AG172" i="84"/>
  <c r="AQ172" i="84" s="1"/>
  <c r="AE29" i="84"/>
  <c r="AQ94" i="84"/>
  <c r="J402" i="84"/>
  <c r="K402" i="84" s="1"/>
  <c r="L402" i="84" s="1"/>
  <c r="CS402" i="84"/>
  <c r="CS399" i="84" s="1"/>
  <c r="CS398" i="84" s="1"/>
  <c r="BS175" i="84"/>
  <c r="BX175" i="84" s="1"/>
  <c r="AV175" i="84"/>
  <c r="AH294" i="84"/>
  <c r="AG294" i="84"/>
  <c r="AM115" i="84"/>
  <c r="AF115" i="84"/>
  <c r="AQ115" i="84" s="1"/>
  <c r="AN121" i="84"/>
  <c r="AZ274" i="84"/>
  <c r="AV250" i="84"/>
  <c r="BS250" i="84"/>
  <c r="BX250" i="84" s="1"/>
  <c r="K132" i="84"/>
  <c r="L132" i="84" s="1"/>
  <c r="J130" i="84"/>
  <c r="AH611" i="84"/>
  <c r="AG611" i="84"/>
  <c r="AM585" i="84"/>
  <c r="AQ585" i="84" s="1"/>
  <c r="AQ532" i="84"/>
  <c r="AQ599" i="84"/>
  <c r="AH385" i="84"/>
  <c r="AF42" i="84"/>
  <c r="AM42" i="84"/>
  <c r="BB563" i="84"/>
  <c r="BB553" i="84" s="1"/>
  <c r="BE564" i="84"/>
  <c r="AZ398" i="84"/>
  <c r="K22" i="84"/>
  <c r="L23" i="84"/>
  <c r="BB288" i="84"/>
  <c r="BB287" i="84" s="1"/>
  <c r="BE289" i="84"/>
  <c r="AQ54" i="84"/>
  <c r="AF166" i="84"/>
  <c r="AM166" i="84"/>
  <c r="AM600" i="84"/>
  <c r="AF600" i="84"/>
  <c r="AQ600" i="84" s="1"/>
  <c r="AH478" i="84"/>
  <c r="AI488" i="84"/>
  <c r="BE593" i="84"/>
  <c r="L431" i="84"/>
  <c r="K430" i="84"/>
  <c r="BS190" i="84"/>
  <c r="BX190" i="84" s="1"/>
  <c r="AV190" i="84"/>
  <c r="AM493" i="84"/>
  <c r="AF493" i="84"/>
  <c r="AQ416" i="84"/>
  <c r="J206" i="84"/>
  <c r="K206" i="84" s="1"/>
  <c r="L206" i="84" s="1"/>
  <c r="CS206" i="84"/>
  <c r="CS194" i="84" s="1"/>
  <c r="BB423" i="84"/>
  <c r="BE424" i="84"/>
  <c r="AN25" i="84"/>
  <c r="AN24" i="84" s="1"/>
  <c r="AI32" i="84"/>
  <c r="AM32" i="84"/>
  <c r="AF32" i="84"/>
  <c r="AG235" i="84"/>
  <c r="AG334" i="84"/>
  <c r="AH334" i="84"/>
  <c r="AH174" i="84"/>
  <c r="AM491" i="84"/>
  <c r="AF491" i="84"/>
  <c r="AM331" i="84"/>
  <c r="AF331" i="84"/>
  <c r="AQ331" i="84" s="1"/>
  <c r="AH172" i="84"/>
  <c r="AV432" i="84"/>
  <c r="BS432" i="84"/>
  <c r="BX432" i="84" s="1"/>
  <c r="AI95" i="84"/>
  <c r="AN93" i="84"/>
  <c r="AJ169" i="84"/>
  <c r="AG159" i="84"/>
  <c r="AH159" i="84"/>
  <c r="AV315" i="84"/>
  <c r="BS315" i="84"/>
  <c r="BX315" i="84" s="1"/>
  <c r="CN398" i="84"/>
  <c r="AM482" i="84"/>
  <c r="AQ482" i="84" s="1"/>
  <c r="AH130" i="84"/>
  <c r="AN279" i="84"/>
  <c r="AN275" i="84" s="1"/>
  <c r="AM40" i="84"/>
  <c r="AF40" i="84"/>
  <c r="AQ40" i="84" s="1"/>
  <c r="BE276" i="84"/>
  <c r="BE282" i="84"/>
  <c r="BB281" i="84"/>
  <c r="BB274" i="84" s="1"/>
  <c r="AF109" i="84"/>
  <c r="AM109" i="84"/>
  <c r="AM403" i="84"/>
  <c r="AF403" i="84"/>
  <c r="L157" i="84"/>
  <c r="K156" i="84"/>
  <c r="AH534" i="84"/>
  <c r="AQ271" i="84"/>
  <c r="J508" i="84"/>
  <c r="K509" i="84"/>
  <c r="AF533" i="84"/>
  <c r="AM533" i="84"/>
  <c r="CS521" i="84"/>
  <c r="AM550" i="84"/>
  <c r="AF550" i="84"/>
  <c r="BE400" i="84"/>
  <c r="BE443" i="84"/>
  <c r="BS536" i="84"/>
  <c r="BX536" i="84" s="1"/>
  <c r="AV536" i="84"/>
  <c r="AG502" i="84"/>
  <c r="AV60" i="84"/>
  <c r="BF60" i="84" s="1"/>
  <c r="BS60" i="84"/>
  <c r="BX60" i="84" s="1"/>
  <c r="AF447" i="84"/>
  <c r="AM447" i="84"/>
  <c r="CO10" i="84"/>
  <c r="CO624" i="84" s="1"/>
  <c r="AH327" i="84"/>
  <c r="AG327" i="84"/>
  <c r="AH542" i="84"/>
  <c r="AG542" i="84"/>
  <c r="AV199" i="84"/>
  <c r="BS199" i="84"/>
  <c r="BX199" i="84" s="1"/>
  <c r="AN408" i="84"/>
  <c r="AF137" i="84"/>
  <c r="AM137" i="84"/>
  <c r="AI293" i="84"/>
  <c r="AI287" i="84" s="1"/>
  <c r="AM183" i="84"/>
  <c r="AF183" i="84"/>
  <c r="AQ183" i="84" s="1"/>
  <c r="AF380" i="84"/>
  <c r="AM380" i="84"/>
  <c r="BS138" i="84"/>
  <c r="BX138" i="84" s="1"/>
  <c r="AV138" i="84"/>
  <c r="AM481" i="84"/>
  <c r="AF481" i="84"/>
  <c r="BS227" i="84"/>
  <c r="BX227" i="84" s="1"/>
  <c r="AV227" i="84"/>
  <c r="BS168" i="84"/>
  <c r="BX168" i="84" s="1"/>
  <c r="AM450" i="84"/>
  <c r="AF450" i="84"/>
  <c r="AQ450" i="84" s="1"/>
  <c r="AH607" i="84"/>
  <c r="AG607" i="84"/>
  <c r="L27" i="84"/>
  <c r="AM28" i="84"/>
  <c r="AM27" i="84" s="1"/>
  <c r="AF28" i="84"/>
  <c r="AF258" i="84"/>
  <c r="AQ258" i="84" s="1"/>
  <c r="CS31" i="84"/>
  <c r="CS30" i="84" s="1"/>
  <c r="CR30" i="84"/>
  <c r="J31" i="84"/>
  <c r="AV57" i="84"/>
  <c r="BS57" i="84"/>
  <c r="BX57" i="84" s="1"/>
  <c r="AQ305" i="84"/>
  <c r="AQ174" i="84"/>
  <c r="AM191" i="84"/>
  <c r="AF191" i="84"/>
  <c r="AQ191" i="84" s="1"/>
  <c r="BS318" i="84"/>
  <c r="BX318" i="84" s="1"/>
  <c r="AV318" i="84"/>
  <c r="AM348" i="84"/>
  <c r="AF348" i="84"/>
  <c r="AQ348" i="84" s="1"/>
  <c r="AQ61" i="84"/>
  <c r="AG116" i="84"/>
  <c r="AQ116" i="84" s="1"/>
  <c r="AG531" i="84"/>
  <c r="BS306" i="84"/>
  <c r="BX306" i="84" s="1"/>
  <c r="AV306" i="84"/>
  <c r="BG374" i="84"/>
  <c r="AJ408" i="84"/>
  <c r="AJ398" i="84" s="1"/>
  <c r="AF70" i="84"/>
  <c r="AM70" i="84"/>
  <c r="AM151" i="84"/>
  <c r="AF151" i="84"/>
  <c r="AQ151" i="84" s="1"/>
  <c r="AG154" i="84"/>
  <c r="AQ154" i="84" s="1"/>
  <c r="AG219" i="84"/>
  <c r="AH152" i="84"/>
  <c r="AG152" i="84"/>
  <c r="AQ152" i="84" s="1"/>
  <c r="AI169" i="84"/>
  <c r="BS350" i="84"/>
  <c r="BX350" i="84" s="1"/>
  <c r="CS430" i="84"/>
  <c r="AM232" i="84"/>
  <c r="AQ232" i="84" s="1"/>
  <c r="AI130" i="84"/>
  <c r="AF480" i="84"/>
  <c r="AQ480" i="84" s="1"/>
  <c r="AM480" i="84"/>
  <c r="BS382" i="84"/>
  <c r="BX382" i="84" s="1"/>
  <c r="AV382" i="84"/>
  <c r="AH619" i="84"/>
  <c r="AQ619" i="84" s="1"/>
  <c r="AG619" i="84"/>
  <c r="AV608" i="84"/>
  <c r="BS608" i="84"/>
  <c r="BX608" i="84" s="1"/>
  <c r="AM612" i="84"/>
  <c r="AF612" i="84"/>
  <c r="AQ612" i="84" s="1"/>
  <c r="AV573" i="84"/>
  <c r="BS573" i="84"/>
  <c r="BX573" i="84" s="1"/>
  <c r="AQ559" i="84"/>
  <c r="AG616" i="84"/>
  <c r="AN593" i="84"/>
  <c r="AM214" i="84"/>
  <c r="AF214" i="84"/>
  <c r="AG535" i="84"/>
  <c r="AH535" i="84"/>
  <c r="AG16" i="84"/>
  <c r="AQ16" i="84" s="1"/>
  <c r="BE531" i="84"/>
  <c r="BE478" i="84"/>
  <c r="AJ504" i="84"/>
  <c r="AJ485" i="84" s="1"/>
  <c r="AH555" i="84"/>
  <c r="AH554" i="84" s="1"/>
  <c r="AG555" i="84"/>
  <c r="BJ422" i="84"/>
  <c r="AN105" i="84"/>
  <c r="AM497" i="84"/>
  <c r="AF497" i="84"/>
  <c r="J504" i="84"/>
  <c r="K505" i="84"/>
  <c r="AI601" i="84"/>
  <c r="J487" i="84"/>
  <c r="CR486" i="84"/>
  <c r="CR485" i="84" s="1"/>
  <c r="CS487" i="84"/>
  <c r="CS486" i="84" s="1"/>
  <c r="AV595" i="84"/>
  <c r="BS595" i="84"/>
  <c r="BX595" i="84" s="1"/>
  <c r="AF117" i="84"/>
  <c r="AQ117" i="84" s="1"/>
  <c r="AF147" i="84"/>
  <c r="AM147" i="84"/>
  <c r="AQ468" i="84"/>
  <c r="AQ401" i="84"/>
  <c r="AV570" i="84"/>
  <c r="BS570" i="84"/>
  <c r="BX570" i="84" s="1"/>
  <c r="AV135" i="84"/>
  <c r="BS135" i="84"/>
  <c r="BX135" i="84" s="1"/>
  <c r="AV492" i="84"/>
  <c r="BS492" i="84"/>
  <c r="BX492" i="84" s="1"/>
  <c r="BE208" i="84"/>
  <c r="AN370" i="84"/>
  <c r="AH116" i="84"/>
  <c r="AH162" i="84"/>
  <c r="AG162" i="84"/>
  <c r="AQ162" i="84" s="1"/>
  <c r="AN282" i="84"/>
  <c r="AN281" i="84" s="1"/>
  <c r="AG90" i="84"/>
  <c r="AQ90" i="84" s="1"/>
  <c r="AN69" i="84"/>
  <c r="AM172" i="84"/>
  <c r="CS95" i="84"/>
  <c r="AH154" i="84"/>
  <c r="CR281" i="84"/>
  <c r="J282" i="84"/>
  <c r="CS282" i="84"/>
  <c r="CS281" i="84" s="1"/>
  <c r="J430" i="84"/>
  <c r="BS466" i="84"/>
  <c r="BX466" i="84" s="1"/>
  <c r="AV466" i="84"/>
  <c r="J180" i="84"/>
  <c r="J118" i="84"/>
  <c r="K119" i="84"/>
  <c r="AM203" i="84"/>
  <c r="AF203" i="84"/>
  <c r="AG15" i="84"/>
  <c r="J458" i="84"/>
  <c r="CS458" i="84"/>
  <c r="CS456" i="84" s="1"/>
  <c r="CR456" i="84"/>
  <c r="BB547" i="84"/>
  <c r="BE548" i="84"/>
  <c r="AQ67" i="84"/>
  <c r="AM217" i="84"/>
  <c r="AF217" i="84"/>
  <c r="AQ217" i="84" s="1"/>
  <c r="AM442" i="84"/>
  <c r="AF442" i="84"/>
  <c r="AQ442" i="84" s="1"/>
  <c r="AG534" i="84"/>
  <c r="AQ534" i="84" s="1"/>
  <c r="BB430" i="84"/>
  <c r="BE434" i="84"/>
  <c r="AG35" i="84"/>
  <c r="AG433" i="84"/>
  <c r="BN587" i="84"/>
  <c r="AF561" i="84"/>
  <c r="AM561" i="84"/>
  <c r="AG276" i="84"/>
  <c r="AN56" i="84"/>
  <c r="AF188" i="84"/>
  <c r="AM188" i="84"/>
  <c r="AH241" i="84"/>
  <c r="AG241" i="84"/>
  <c r="AQ241" i="84" s="1"/>
  <c r="AM584" i="84"/>
  <c r="AG56" i="84"/>
  <c r="AQ56" i="84" s="1"/>
  <c r="AQ89" i="84"/>
  <c r="AG185" i="84"/>
  <c r="AH185" i="84"/>
  <c r="AM539" i="84"/>
  <c r="AQ539" i="84" s="1"/>
  <c r="AV520" i="84"/>
  <c r="BS520" i="84"/>
  <c r="BX520" i="84" s="1"/>
  <c r="BN521" i="84"/>
  <c r="BN507" i="84" s="1"/>
  <c r="AN478" i="84"/>
  <c r="AH544" i="84"/>
  <c r="AG544" i="84"/>
  <c r="AQ544" i="84" s="1"/>
  <c r="AJ601" i="84"/>
  <c r="CN485" i="84"/>
  <c r="AH529" i="84"/>
  <c r="BN485" i="84"/>
  <c r="AH440" i="84"/>
  <c r="AH439" i="84" s="1"/>
  <c r="AG440" i="84"/>
  <c r="AG439" i="84" s="1"/>
  <c r="K144" i="84"/>
  <c r="AH345" i="84"/>
  <c r="AG345" i="84"/>
  <c r="AQ345" i="84" s="1"/>
  <c r="AJ208" i="84"/>
  <c r="L457" i="84"/>
  <c r="AF249" i="84"/>
  <c r="AM249" i="84"/>
  <c r="AQ596" i="84"/>
  <c r="AV471" i="84"/>
  <c r="AH336" i="84"/>
  <c r="AG336" i="84"/>
  <c r="AV319" i="84"/>
  <c r="BS319" i="84"/>
  <c r="BX319" i="84" s="1"/>
  <c r="AQ80" i="84"/>
  <c r="AJ293" i="84"/>
  <c r="AJ287" i="84" s="1"/>
  <c r="AJ274" i="84" s="1"/>
  <c r="J169" i="84"/>
  <c r="K170" i="84"/>
  <c r="AQ387" i="84"/>
  <c r="BE293" i="84"/>
  <c r="BS503" i="84"/>
  <c r="BX503" i="84" s="1"/>
  <c r="AV503" i="84"/>
  <c r="BS210" i="84"/>
  <c r="BX210" i="84" s="1"/>
  <c r="AV210" i="84"/>
  <c r="AH235" i="84"/>
  <c r="AV79" i="84"/>
  <c r="BS79" i="84"/>
  <c r="BX79" i="84" s="1"/>
  <c r="BS328" i="84"/>
  <c r="BX328" i="84" s="1"/>
  <c r="AV328" i="84"/>
  <c r="CN29" i="84"/>
  <c r="AV58" i="84"/>
  <c r="BS58" i="84"/>
  <c r="BX58" i="84" s="1"/>
  <c r="AH269" i="84"/>
  <c r="AH268" i="84" s="1"/>
  <c r="AG269" i="84"/>
  <c r="AG268" i="84" s="1"/>
  <c r="BE24" i="84"/>
  <c r="AG62" i="84"/>
  <c r="AQ100" i="84"/>
  <c r="AM370" i="84"/>
  <c r="BE30" i="84"/>
  <c r="AQ112" i="84"/>
  <c r="AG184" i="84"/>
  <c r="AH184" i="84"/>
  <c r="AH180" i="84" s="1"/>
  <c r="AF330" i="84"/>
  <c r="AQ330" i="84" s="1"/>
  <c r="AQ91" i="84"/>
  <c r="AN46" i="84"/>
  <c r="BB451" i="84"/>
  <c r="BE452" i="84"/>
  <c r="J275" i="84"/>
  <c r="AM360" i="84"/>
  <c r="AF360" i="84"/>
  <c r="AQ360" i="84" s="1"/>
  <c r="BS267" i="84"/>
  <c r="BX267" i="84" s="1"/>
  <c r="AV267" i="84"/>
  <c r="AG409" i="84"/>
  <c r="AG408" i="84" s="1"/>
  <c r="AH409" i="84"/>
  <c r="AH408" i="84" s="1"/>
  <c r="AE398" i="84"/>
  <c r="BB95" i="84"/>
  <c r="BE96" i="84"/>
  <c r="K96" i="84"/>
  <c r="J95" i="84"/>
  <c r="AG142" i="84"/>
  <c r="AQ142" i="84" s="1"/>
  <c r="AM205" i="84"/>
  <c r="AF205" i="84"/>
  <c r="AQ205" i="84" s="1"/>
  <c r="CN274" i="84"/>
  <c r="CR430" i="84"/>
  <c r="I287" i="84"/>
  <c r="I274" i="84" s="1"/>
  <c r="BB408" i="84"/>
  <c r="BB398" i="84" s="1"/>
  <c r="BE409" i="84"/>
  <c r="AI13" i="84"/>
  <c r="AF13" i="84"/>
  <c r="AM13" i="84"/>
  <c r="AG33" i="84"/>
  <c r="BS103" i="84"/>
  <c r="BX103" i="84" s="1"/>
  <c r="AV103" i="84"/>
  <c r="AH395" i="84"/>
  <c r="AQ161" i="84"/>
  <c r="AM311" i="84"/>
  <c r="AQ311" i="84" s="1"/>
  <c r="AI443" i="84"/>
  <c r="I587" i="84"/>
  <c r="AH347" i="84"/>
  <c r="AI410" i="84"/>
  <c r="AN485" i="84"/>
  <c r="AH566" i="84"/>
  <c r="AG566" i="84"/>
  <c r="AM598" i="84"/>
  <c r="BS613" i="84"/>
  <c r="BX613" i="84" s="1"/>
  <c r="AV613" i="84"/>
  <c r="K276" i="84"/>
  <c r="AQ405" i="84"/>
  <c r="AH444" i="84"/>
  <c r="AH443" i="84" s="1"/>
  <c r="BS546" i="84"/>
  <c r="BX546" i="84" s="1"/>
  <c r="AV546" i="84"/>
  <c r="BE144" i="84"/>
  <c r="BB522" i="84"/>
  <c r="BB521" i="84" s="1"/>
  <c r="BE523" i="84"/>
  <c r="AH569" i="84"/>
  <c r="AG569" i="84"/>
  <c r="AQ569" i="84" s="1"/>
  <c r="J288" i="84"/>
  <c r="K289" i="84"/>
  <c r="AF549" i="84"/>
  <c r="AQ549" i="84" s="1"/>
  <c r="AN542" i="84"/>
  <c r="AN530" i="84" s="1"/>
  <c r="AQ614" i="84"/>
  <c r="AQ597" i="84"/>
  <c r="BG583" i="84"/>
  <c r="AV421" i="84"/>
  <c r="BS421" i="84"/>
  <c r="BX421" i="84" s="1"/>
  <c r="AH473" i="84"/>
  <c r="AG473" i="84"/>
  <c r="CS270" i="84"/>
  <c r="CS268" i="84" s="1"/>
  <c r="J270" i="84"/>
  <c r="K270" i="84" s="1"/>
  <c r="L270" i="84" s="1"/>
  <c r="CR439" i="84"/>
  <c r="J440" i="84"/>
  <c r="CS440" i="84"/>
  <c r="CS439" i="84" s="1"/>
  <c r="BE118" i="84"/>
  <c r="AF261" i="84"/>
  <c r="AM261" i="84"/>
  <c r="AJ105" i="84"/>
  <c r="AJ85" i="84"/>
  <c r="AG140" i="84"/>
  <c r="AF317" i="84"/>
  <c r="AM317" i="84"/>
  <c r="AI430" i="84"/>
  <c r="AM97" i="84"/>
  <c r="AQ97" i="84" s="1"/>
  <c r="AN169" i="84"/>
  <c r="AQ247" i="84"/>
  <c r="L15" i="84"/>
  <c r="K14" i="84"/>
  <c r="AM120" i="84"/>
  <c r="AF120" i="84"/>
  <c r="AQ120" i="84" s="1"/>
  <c r="AG506" i="84"/>
  <c r="AQ592" i="84"/>
  <c r="AM604" i="84"/>
  <c r="AF604" i="84"/>
  <c r="AQ604" i="84" s="1"/>
  <c r="AF417" i="84"/>
  <c r="AM417" i="84"/>
  <c r="AG110" i="84"/>
  <c r="AQ110" i="84" s="1"/>
  <c r="I485" i="84"/>
  <c r="AH505" i="84"/>
  <c r="AH504" i="84" s="1"/>
  <c r="AG505" i="84"/>
  <c r="CR521" i="84"/>
  <c r="AG621" i="84"/>
  <c r="AQ621" i="84" s="1"/>
  <c r="J602" i="84"/>
  <c r="CR601" i="84"/>
  <c r="CR587" i="84" s="1"/>
  <c r="CS602" i="84"/>
  <c r="CS601" i="84" s="1"/>
  <c r="BS49" i="84"/>
  <c r="BX49" i="84" s="1"/>
  <c r="AV49" i="84"/>
  <c r="CD624" i="84"/>
  <c r="AG537" i="84"/>
  <c r="AV617" i="84"/>
  <c r="BJ521" i="84"/>
  <c r="AH425" i="84"/>
  <c r="AH423" i="84" s="1"/>
  <c r="AG425" i="84"/>
  <c r="K106" i="84"/>
  <c r="CN475" i="84"/>
  <c r="BE269" i="84"/>
  <c r="AN544" i="84"/>
  <c r="CR287" i="84"/>
  <c r="J444" i="84"/>
  <c r="CR443" i="84"/>
  <c r="CS444" i="84"/>
  <c r="CS443" i="84" s="1"/>
  <c r="BS369" i="84"/>
  <c r="BX369" i="84" s="1"/>
  <c r="AV369" i="84"/>
  <c r="AG582" i="84"/>
  <c r="AF20" i="84"/>
  <c r="AM20" i="84"/>
  <c r="AQ291" i="84"/>
  <c r="AG288" i="84"/>
  <c r="AV578" i="84"/>
  <c r="BS578" i="84"/>
  <c r="BX578" i="84" s="1"/>
  <c r="BM624" i="84"/>
  <c r="BB85" i="84"/>
  <c r="BE86" i="84"/>
  <c r="AM213" i="84"/>
  <c r="K24" i="84"/>
  <c r="L25" i="84"/>
  <c r="AV567" i="84"/>
  <c r="BS567" i="84"/>
  <c r="BX567" i="84" s="1"/>
  <c r="AQ470" i="84"/>
  <c r="AF342" i="84"/>
  <c r="AM342" i="84"/>
  <c r="AQ178" i="84"/>
  <c r="AM230" i="84"/>
  <c r="AF230" i="84"/>
  <c r="AQ230" i="84" s="1"/>
  <c r="AF62" i="84"/>
  <c r="BE70" i="84"/>
  <c r="BJ274" i="84"/>
  <c r="AH391" i="84"/>
  <c r="AG391" i="84"/>
  <c r="AQ391" i="84" s="1"/>
  <c r="AN334" i="84"/>
  <c r="AQ334" i="84" s="1"/>
  <c r="AM104" i="84"/>
  <c r="AQ104" i="84" s="1"/>
  <c r="AM134" i="84"/>
  <c r="AF134" i="84"/>
  <c r="AH202" i="84"/>
  <c r="AG202" i="84"/>
  <c r="AQ202" i="84" s="1"/>
  <c r="CJ475" i="84"/>
  <c r="AM47" i="84"/>
  <c r="AF47" i="84"/>
  <c r="AQ47" i="84" s="1"/>
  <c r="CS118" i="84"/>
  <c r="AG150" i="84"/>
  <c r="AH150" i="84"/>
  <c r="AH143" i="84" s="1"/>
  <c r="AG303" i="84"/>
  <c r="AQ303" i="84" s="1"/>
  <c r="AV343" i="84"/>
  <c r="BS343" i="84"/>
  <c r="BX343" i="84" s="1"/>
  <c r="AF77" i="84"/>
  <c r="AM77" i="84"/>
  <c r="J194" i="84"/>
  <c r="K195" i="84"/>
  <c r="AQ207" i="84"/>
  <c r="CR208" i="84"/>
  <c r="J209" i="84"/>
  <c r="CS209" i="84"/>
  <c r="CS208" i="84" s="1"/>
  <c r="AM292" i="84"/>
  <c r="AF292" i="84"/>
  <c r="AQ292" i="84" s="1"/>
  <c r="AG206" i="84"/>
  <c r="AM167" i="84"/>
  <c r="AF167" i="84"/>
  <c r="AQ167" i="84" s="1"/>
  <c r="AG370" i="84"/>
  <c r="K181" i="84"/>
  <c r="AH213" i="84"/>
  <c r="AN202" i="84"/>
  <c r="AV222" i="84"/>
  <c r="BS222" i="84"/>
  <c r="BX222" i="84" s="1"/>
  <c r="AG234" i="84"/>
  <c r="AH234" i="84"/>
  <c r="AF325" i="84"/>
  <c r="AM325" i="84"/>
  <c r="CK426" i="84"/>
  <c r="CK422" i="84" s="1"/>
  <c r="AG170" i="84"/>
  <c r="AH170" i="84"/>
  <c r="AM361" i="84"/>
  <c r="AF361" i="84"/>
  <c r="AQ361" i="84" s="1"/>
  <c r="AG406" i="84"/>
  <c r="AH406" i="84"/>
  <c r="AQ460" i="84"/>
  <c r="CS43" i="84"/>
  <c r="BE105" i="84"/>
  <c r="AF215" i="84"/>
  <c r="AM215" i="84"/>
  <c r="AQ346" i="84"/>
  <c r="BS272" i="84"/>
  <c r="BX272" i="84" s="1"/>
  <c r="AV272" i="84"/>
  <c r="AV309" i="84"/>
  <c r="BS309" i="84"/>
  <c r="BX309" i="84" s="1"/>
  <c r="AZ485" i="84"/>
  <c r="J515" i="84"/>
  <c r="BE589" i="84"/>
  <c r="K594" i="84"/>
  <c r="BB483" i="84"/>
  <c r="BE484" i="84"/>
  <c r="AQ253" i="84"/>
  <c r="AM494" i="84"/>
  <c r="AF494" i="84"/>
  <c r="AF545" i="84"/>
  <c r="AQ545" i="84" s="1"/>
  <c r="AF524" i="84"/>
  <c r="AM524" i="84"/>
  <c r="AH596" i="84"/>
  <c r="BS618" i="84"/>
  <c r="BX618" i="84" s="1"/>
  <c r="AV618" i="84"/>
  <c r="BE64" i="84"/>
  <c r="AQ526" i="84"/>
  <c r="AM125" i="84"/>
  <c r="AF125" i="84"/>
  <c r="AF326" i="84"/>
  <c r="AQ326" i="84" s="1"/>
  <c r="AQ441" i="84"/>
  <c r="AF498" i="84"/>
  <c r="AM498" i="84"/>
  <c r="BF136" i="84"/>
  <c r="BG136" i="84"/>
  <c r="AN241" i="84"/>
  <c r="CR399" i="84"/>
  <c r="CR398" i="84" s="1"/>
  <c r="J488" i="84"/>
  <c r="CR478" i="84"/>
  <c r="J479" i="84"/>
  <c r="CS479" i="84"/>
  <c r="CS478" i="84" s="1"/>
  <c r="J71" i="84"/>
  <c r="CR69" i="84"/>
  <c r="CS71" i="84"/>
  <c r="CS69" i="84" s="1"/>
  <c r="AG484" i="84"/>
  <c r="AG483" i="84" s="1"/>
  <c r="AM564" i="84"/>
  <c r="AF564" i="84"/>
  <c r="AH602" i="84"/>
  <c r="AH601" i="84" s="1"/>
  <c r="AG602" i="84"/>
  <c r="AG601" i="84" s="1"/>
  <c r="BG455" i="84"/>
  <c r="AI547" i="84"/>
  <c r="BG453" i="84"/>
  <c r="AV394" i="84"/>
  <c r="BS394" i="84"/>
  <c r="BX394" i="84" s="1"/>
  <c r="AV575" i="84"/>
  <c r="BF575" i="84" s="1"/>
  <c r="BS575" i="84"/>
  <c r="BX575" i="84" s="1"/>
  <c r="BS66" i="84"/>
  <c r="BX66" i="84" s="1"/>
  <c r="BB194" i="84"/>
  <c r="BE195" i="84"/>
  <c r="AH356" i="84"/>
  <c r="AG356" i="84"/>
  <c r="CR194" i="84"/>
  <c r="AM87" i="84"/>
  <c r="AF87" i="84"/>
  <c r="AG329" i="84"/>
  <c r="AH329" i="84"/>
  <c r="CS143" i="84"/>
  <c r="BE448" i="84"/>
  <c r="CK485" i="84"/>
  <c r="CR483" i="84"/>
  <c r="J484" i="84"/>
  <c r="CS484" i="84"/>
  <c r="CS483" i="84" s="1"/>
  <c r="AM338" i="84"/>
  <c r="AF338" i="84"/>
  <c r="AM316" i="84"/>
  <c r="AF316" i="84"/>
  <c r="BE11" i="84"/>
  <c r="I73" i="84"/>
  <c r="BB169" i="84"/>
  <c r="BE171" i="84"/>
  <c r="AM193" i="84"/>
  <c r="AF193" i="84"/>
  <c r="AN310" i="84"/>
  <c r="CJ426" i="84"/>
  <c r="CJ422" i="84" s="1"/>
  <c r="AN122" i="84"/>
  <c r="AI208" i="84"/>
  <c r="AM83" i="84"/>
  <c r="AF83" i="84"/>
  <c r="AV59" i="84"/>
  <c r="BS59" i="84"/>
  <c r="BX59" i="84" s="1"/>
  <c r="AF102" i="84"/>
  <c r="AM102" i="84"/>
  <c r="CQ624" i="84"/>
  <c r="J43" i="84"/>
  <c r="K44" i="84"/>
  <c r="BS371" i="84"/>
  <c r="BX371" i="84" s="1"/>
  <c r="AV371" i="84"/>
  <c r="BJ73" i="84"/>
  <c r="BJ63" i="84" s="1"/>
  <c r="BJ29" i="84" s="1"/>
  <c r="BJ10" i="84" s="1"/>
  <c r="AV38" i="84"/>
  <c r="BS38" i="84"/>
  <c r="BX38" i="84" s="1"/>
  <c r="BE486" i="84"/>
  <c r="BS615" i="84"/>
  <c r="BX615" i="84" s="1"/>
  <c r="AV615" i="84"/>
  <c r="BJ587" i="84"/>
  <c r="BF148" i="84"/>
  <c r="BG148" i="84"/>
  <c r="AI485" i="84"/>
  <c r="AQ552" i="84"/>
  <c r="AN505" i="84"/>
  <c r="AN504" i="84" s="1"/>
  <c r="AQ537" i="84"/>
  <c r="AZ63" i="84"/>
  <c r="AZ29" i="84" s="1"/>
  <c r="AH393" i="84"/>
  <c r="AG393" i="84"/>
  <c r="AQ160" i="84"/>
  <c r="BE489" i="84"/>
  <c r="AH525" i="84"/>
  <c r="AH522" i="84" s="1"/>
  <c r="AG525" i="84"/>
  <c r="K400" i="84"/>
  <c r="AG620" i="84"/>
  <c r="AH620" i="84"/>
  <c r="AN336" i="84"/>
  <c r="AQ336" i="84" s="1"/>
  <c r="BS459" i="84"/>
  <c r="BX459" i="84" s="1"/>
  <c r="AV459" i="84"/>
  <c r="BE516" i="84"/>
  <c r="AH499" i="84"/>
  <c r="AG499" i="84"/>
  <c r="AN582" i="84"/>
  <c r="BG255" i="84"/>
  <c r="AN440" i="84"/>
  <c r="AN439" i="84" s="1"/>
  <c r="BF557" i="84"/>
  <c r="BS76" i="84" l="1"/>
  <c r="BX76" i="84" s="1"/>
  <c r="AV76" i="84"/>
  <c r="AV364" i="84"/>
  <c r="BS364" i="84"/>
  <c r="BX364" i="84" s="1"/>
  <c r="AV367" i="84"/>
  <c r="BS367" i="84"/>
  <c r="BX367" i="84" s="1"/>
  <c r="BS510" i="84"/>
  <c r="BX510" i="84" s="1"/>
  <c r="AV510" i="84"/>
  <c r="AV363" i="84"/>
  <c r="BS363" i="84"/>
  <c r="BX363" i="84" s="1"/>
  <c r="BS467" i="84"/>
  <c r="BX467" i="84" s="1"/>
  <c r="AV467" i="84"/>
  <c r="BS373" i="84"/>
  <c r="BX373" i="84" s="1"/>
  <c r="AV373" i="84"/>
  <c r="AV357" i="84"/>
  <c r="BS357" i="84"/>
  <c r="BX357" i="84" s="1"/>
  <c r="BS540" i="84"/>
  <c r="BX540" i="84" s="1"/>
  <c r="AV540" i="84"/>
  <c r="AV464" i="84"/>
  <c r="BF464" i="84" s="1"/>
  <c r="BS464" i="84"/>
  <c r="BX464" i="84" s="1"/>
  <c r="AV312" i="84"/>
  <c r="BG312" i="84" s="1"/>
  <c r="BS312" i="84"/>
  <c r="BX312" i="84" s="1"/>
  <c r="BJ624" i="84"/>
  <c r="AH169" i="84"/>
  <c r="AQ32" i="84"/>
  <c r="BS32" i="84" s="1"/>
  <c r="BX32" i="84" s="1"/>
  <c r="AQ171" i="84"/>
  <c r="BS171" i="84" s="1"/>
  <c r="BX171" i="84" s="1"/>
  <c r="AQ514" i="84"/>
  <c r="BS514" i="84" s="1"/>
  <c r="BX514" i="84" s="1"/>
  <c r="AQ623" i="84"/>
  <c r="AV231" i="84"/>
  <c r="BS231" i="84"/>
  <c r="BX231" i="84" s="1"/>
  <c r="AQ603" i="84"/>
  <c r="AQ500" i="84"/>
  <c r="BS392" i="84"/>
  <c r="BX392" i="84" s="1"/>
  <c r="AV392" i="84"/>
  <c r="AQ620" i="84"/>
  <c r="AQ256" i="84"/>
  <c r="AQ176" i="84"/>
  <c r="AQ513" i="84"/>
  <c r="BS513" i="84" s="1"/>
  <c r="BX513" i="84" s="1"/>
  <c r="AV223" i="84"/>
  <c r="BF223" i="84" s="1"/>
  <c r="BS565" i="84"/>
  <c r="BX565" i="84" s="1"/>
  <c r="AH515" i="84"/>
  <c r="AQ490" i="84"/>
  <c r="AV396" i="84"/>
  <c r="BS396" i="84"/>
  <c r="BX396" i="84" s="1"/>
  <c r="AV72" i="84"/>
  <c r="BS72" i="84"/>
  <c r="BX72" i="84" s="1"/>
  <c r="AQ234" i="84"/>
  <c r="AV234" i="84" s="1"/>
  <c r="BS263" i="84"/>
  <c r="BX263" i="84" s="1"/>
  <c r="BS496" i="84"/>
  <c r="BX496" i="84" s="1"/>
  <c r="AV163" i="84"/>
  <c r="BG163" i="84" s="1"/>
  <c r="AQ381" i="84"/>
  <c r="BS605" i="84"/>
  <c r="BX605" i="84" s="1"/>
  <c r="AV605" i="84"/>
  <c r="AO10" i="84"/>
  <c r="AO624" i="84" s="1"/>
  <c r="AQ329" i="84"/>
  <c r="AH456" i="84"/>
  <c r="AQ333" i="84"/>
  <c r="AQ307" i="84"/>
  <c r="AV36" i="84"/>
  <c r="AQ34" i="84"/>
  <c r="AQ393" i="84"/>
  <c r="AQ83" i="84"/>
  <c r="AQ87" i="84"/>
  <c r="AQ283" i="84"/>
  <c r="AV283" i="84" s="1"/>
  <c r="AQ122" i="84"/>
  <c r="AQ265" i="84"/>
  <c r="BS242" i="84"/>
  <c r="BX242" i="84" s="1"/>
  <c r="AV242" i="84"/>
  <c r="AI553" i="84"/>
  <c r="CN10" i="84"/>
  <c r="CN624" i="84" s="1"/>
  <c r="AQ77" i="84"/>
  <c r="AQ434" i="84"/>
  <c r="AV434" i="84" s="1"/>
  <c r="J399" i="84"/>
  <c r="J398" i="84" s="1"/>
  <c r="BF365" i="84"/>
  <c r="BG365" i="84"/>
  <c r="AQ535" i="84"/>
  <c r="AQ218" i="84"/>
  <c r="AV218" i="84" s="1"/>
  <c r="AQ519" i="84"/>
  <c r="BS519" i="84" s="1"/>
  <c r="BX519" i="84" s="1"/>
  <c r="AQ370" i="84"/>
  <c r="AV370" i="84" s="1"/>
  <c r="AQ140" i="84"/>
  <c r="BS140" i="84" s="1"/>
  <c r="BX140" i="84" s="1"/>
  <c r="AH430" i="84"/>
  <c r="AH426" i="84" s="1"/>
  <c r="AH422" i="84" s="1"/>
  <c r="BS501" i="84"/>
  <c r="BX501" i="84" s="1"/>
  <c r="AN208" i="84"/>
  <c r="AJ73" i="84"/>
  <c r="AJ63" i="84" s="1"/>
  <c r="CS274" i="84"/>
  <c r="AQ327" i="84"/>
  <c r="AQ166" i="84"/>
  <c r="AQ556" i="84"/>
  <c r="AQ606" i="84"/>
  <c r="AV114" i="84"/>
  <c r="AW624" i="84"/>
  <c r="AV164" i="84"/>
  <c r="BG164" i="84" s="1"/>
  <c r="BS462" i="84"/>
  <c r="BX462" i="84" s="1"/>
  <c r="AV260" i="84"/>
  <c r="BS260" i="84"/>
  <c r="BX260" i="84" s="1"/>
  <c r="AQ347" i="84"/>
  <c r="AV562" i="84"/>
  <c r="AQ188" i="84"/>
  <c r="BS188" i="84" s="1"/>
  <c r="BX188" i="84" s="1"/>
  <c r="AN293" i="84"/>
  <c r="AN287" i="84" s="1"/>
  <c r="AN398" i="84"/>
  <c r="CS553" i="84"/>
  <c r="CS507" i="84" s="1"/>
  <c r="AV383" i="84"/>
  <c r="BG383" i="84" s="1"/>
  <c r="AG275" i="84"/>
  <c r="AH530" i="84"/>
  <c r="BF577" i="84"/>
  <c r="BG577" i="84"/>
  <c r="J143" i="84"/>
  <c r="CR553" i="84"/>
  <c r="CR507" i="84" s="1"/>
  <c r="CR475" i="84" s="1"/>
  <c r="AV571" i="84"/>
  <c r="BG571" i="84" s="1"/>
  <c r="AQ173" i="84"/>
  <c r="BF236" i="84"/>
  <c r="BG236" i="84"/>
  <c r="AV375" i="84"/>
  <c r="BN475" i="84"/>
  <c r="AG588" i="84"/>
  <c r="AJ587" i="84"/>
  <c r="CJ624" i="84"/>
  <c r="AV296" i="84"/>
  <c r="BF324" i="84"/>
  <c r="BG324" i="84"/>
  <c r="AH563" i="84"/>
  <c r="AQ584" i="84"/>
  <c r="AQ454" i="84"/>
  <c r="BS454" i="84" s="1"/>
  <c r="BX454" i="84" s="1"/>
  <c r="AH208" i="84"/>
  <c r="AQ219" i="84"/>
  <c r="AV219" i="84" s="1"/>
  <c r="BS145" i="84"/>
  <c r="BX145" i="84" s="1"/>
  <c r="AH105" i="84"/>
  <c r="AV314" i="84"/>
  <c r="BS108" i="84"/>
  <c r="BX108" i="84" s="1"/>
  <c r="CS587" i="84"/>
  <c r="L531" i="84"/>
  <c r="L530" i="84" s="1"/>
  <c r="AV404" i="84"/>
  <c r="BG404" i="84" s="1"/>
  <c r="AH399" i="84"/>
  <c r="AH398" i="84" s="1"/>
  <c r="AQ62" i="84"/>
  <c r="AQ33" i="84"/>
  <c r="AV33" i="84" s="1"/>
  <c r="AQ529" i="84"/>
  <c r="AV529" i="84" s="1"/>
  <c r="CR274" i="84"/>
  <c r="BG68" i="84"/>
  <c r="BG299" i="84"/>
  <c r="AQ99" i="84"/>
  <c r="BS297" i="84"/>
  <c r="BX297" i="84" s="1"/>
  <c r="AV297" i="84"/>
  <c r="AQ576" i="84"/>
  <c r="AZ10" i="84"/>
  <c r="AN30" i="84"/>
  <c r="AQ221" i="84"/>
  <c r="CK624" i="84"/>
  <c r="AQ266" i="84"/>
  <c r="BS266" i="84" s="1"/>
  <c r="BX266" i="84" s="1"/>
  <c r="AN587" i="84"/>
  <c r="AG43" i="84"/>
  <c r="AQ84" i="84"/>
  <c r="AV84" i="84" s="1"/>
  <c r="AQ113" i="84"/>
  <c r="AV113" i="84" s="1"/>
  <c r="AF133" i="84"/>
  <c r="AM133" i="84"/>
  <c r="AN563" i="84"/>
  <c r="AN553" i="84" s="1"/>
  <c r="AN43" i="84"/>
  <c r="AQ35" i="84"/>
  <c r="AV35" i="84" s="1"/>
  <c r="CS485" i="84"/>
  <c r="CS475" i="84" s="1"/>
  <c r="AQ616" i="84"/>
  <c r="AV616" i="84" s="1"/>
  <c r="AV435" i="84"/>
  <c r="AN14" i="84"/>
  <c r="AQ321" i="84"/>
  <c r="AQ498" i="84"/>
  <c r="AV498" i="84" s="1"/>
  <c r="AQ259" i="84"/>
  <c r="AQ215" i="84"/>
  <c r="BF419" i="84"/>
  <c r="BG419" i="84"/>
  <c r="BS581" i="84"/>
  <c r="BX581" i="84" s="1"/>
  <c r="AG488" i="84"/>
  <c r="AH488" i="84"/>
  <c r="AH485" i="84" s="1"/>
  <c r="AH593" i="84"/>
  <c r="AH587" i="84" s="1"/>
  <c r="AG504" i="84"/>
  <c r="AQ13" i="84"/>
  <c r="AG530" i="84"/>
  <c r="AQ543" i="84"/>
  <c r="AV21" i="84"/>
  <c r="BF21" i="84" s="1"/>
  <c r="BS197" i="84"/>
  <c r="BX197" i="84" s="1"/>
  <c r="AF349" i="84"/>
  <c r="AM349" i="84"/>
  <c r="AZ475" i="84"/>
  <c r="AN521" i="84"/>
  <c r="AH194" i="84"/>
  <c r="AV204" i="84"/>
  <c r="BS204" i="84"/>
  <c r="BX204" i="84" s="1"/>
  <c r="AQ264" i="84"/>
  <c r="AV264" i="84" s="1"/>
  <c r="AQ368" i="84"/>
  <c r="AQ19" i="84"/>
  <c r="BS19" i="84" s="1"/>
  <c r="BX19" i="84" s="1"/>
  <c r="AH74" i="84"/>
  <c r="AV580" i="84"/>
  <c r="BF580" i="84" s="1"/>
  <c r="AM185" i="84"/>
  <c r="AF185" i="84"/>
  <c r="AQ185" i="84" s="1"/>
  <c r="AQ213" i="84"/>
  <c r="AV213" i="84" s="1"/>
  <c r="AQ406" i="84"/>
  <c r="BB507" i="84"/>
  <c r="AN194" i="84"/>
  <c r="AQ93" i="84"/>
  <c r="AQ310" i="84"/>
  <c r="BS378" i="84"/>
  <c r="BX378" i="84" s="1"/>
  <c r="AV378" i="84"/>
  <c r="AQ445" i="84"/>
  <c r="BS345" i="84"/>
  <c r="BX345" i="84" s="1"/>
  <c r="AV345" i="84"/>
  <c r="BS162" i="84"/>
  <c r="BX162" i="84" s="1"/>
  <c r="AV162" i="84"/>
  <c r="BS154" i="84"/>
  <c r="BX154" i="84" s="1"/>
  <c r="AV154" i="84"/>
  <c r="BS172" i="84"/>
  <c r="BX172" i="84" s="1"/>
  <c r="AV172" i="84"/>
  <c r="BS17" i="84"/>
  <c r="BX17" i="84" s="1"/>
  <c r="AV17" i="84"/>
  <c r="AV391" i="84"/>
  <c r="BS391" i="84"/>
  <c r="BX391" i="84" s="1"/>
  <c r="AV482" i="84"/>
  <c r="BS482" i="84"/>
  <c r="BX482" i="84" s="1"/>
  <c r="AV82" i="84"/>
  <c r="BS82" i="84"/>
  <c r="BX82" i="84" s="1"/>
  <c r="BB475" i="84"/>
  <c r="BS539" i="84"/>
  <c r="BX539" i="84" s="1"/>
  <c r="AV539" i="84"/>
  <c r="BS610" i="84"/>
  <c r="BX610" i="84" s="1"/>
  <c r="AV610" i="84"/>
  <c r="AV97" i="84"/>
  <c r="BS97" i="84"/>
  <c r="BX97" i="84" s="1"/>
  <c r="BS219" i="84"/>
  <c r="BX219" i="84" s="1"/>
  <c r="BS385" i="84"/>
  <c r="BX385" i="84" s="1"/>
  <c r="AV385" i="84"/>
  <c r="BS142" i="84"/>
  <c r="BX142" i="84" s="1"/>
  <c r="AV142" i="84"/>
  <c r="BS232" i="84"/>
  <c r="BX232" i="84" s="1"/>
  <c r="AV232" i="84"/>
  <c r="BS153" i="84"/>
  <c r="BX153" i="84" s="1"/>
  <c r="AV153" i="84"/>
  <c r="I10" i="84"/>
  <c r="AV104" i="84"/>
  <c r="BS104" i="84"/>
  <c r="BX104" i="84" s="1"/>
  <c r="AV303" i="84"/>
  <c r="BS303" i="84"/>
  <c r="BX303" i="84" s="1"/>
  <c r="BS327" i="84"/>
  <c r="BX327" i="84" s="1"/>
  <c r="AV327" i="84"/>
  <c r="AV436" i="84"/>
  <c r="BS436" i="84"/>
  <c r="BX436" i="84" s="1"/>
  <c r="AV329" i="84"/>
  <c r="BS329" i="84"/>
  <c r="BX329" i="84" s="1"/>
  <c r="BS333" i="84"/>
  <c r="BX333" i="84" s="1"/>
  <c r="AV333" i="84"/>
  <c r="BS229" i="84"/>
  <c r="BX229" i="84" s="1"/>
  <c r="AV229" i="84"/>
  <c r="AV334" i="84"/>
  <c r="BS334" i="84"/>
  <c r="BX334" i="84" s="1"/>
  <c r="BS122" i="84"/>
  <c r="BX122" i="84" s="1"/>
  <c r="AV122" i="84"/>
  <c r="BS621" i="84"/>
  <c r="BX621" i="84" s="1"/>
  <c r="AV621" i="84"/>
  <c r="AV406" i="84"/>
  <c r="BS406" i="84"/>
  <c r="BX406" i="84" s="1"/>
  <c r="AV56" i="84"/>
  <c r="BS56" i="84"/>
  <c r="BX56" i="84" s="1"/>
  <c r="AV585" i="84"/>
  <c r="BS585" i="84"/>
  <c r="BX585" i="84" s="1"/>
  <c r="AV266" i="84"/>
  <c r="BS584" i="84"/>
  <c r="BX584" i="84" s="1"/>
  <c r="AV584" i="84"/>
  <c r="BN10" i="84"/>
  <c r="BN624" i="84" s="1"/>
  <c r="AV93" i="84"/>
  <c r="BS93" i="84"/>
  <c r="BX93" i="84" s="1"/>
  <c r="AV310" i="84"/>
  <c r="BS310" i="84"/>
  <c r="BX310" i="84" s="1"/>
  <c r="AV393" i="84"/>
  <c r="BS393" i="84"/>
  <c r="BX393" i="84" s="1"/>
  <c r="BS347" i="84"/>
  <c r="BX347" i="84" s="1"/>
  <c r="AV347" i="84"/>
  <c r="AV535" i="84"/>
  <c r="BS535" i="84"/>
  <c r="BX535" i="84" s="1"/>
  <c r="AV619" i="84"/>
  <c r="BS619" i="84"/>
  <c r="BX619" i="84" s="1"/>
  <c r="BS116" i="84"/>
  <c r="BX116" i="84" s="1"/>
  <c r="AV116" i="84"/>
  <c r="AV226" i="84"/>
  <c r="BS226" i="84"/>
  <c r="BX226" i="84" s="1"/>
  <c r="AV110" i="84"/>
  <c r="BS110" i="84"/>
  <c r="BX110" i="84" s="1"/>
  <c r="BS90" i="84"/>
  <c r="BX90" i="84" s="1"/>
  <c r="AV90" i="84"/>
  <c r="BS590" i="84"/>
  <c r="BX590" i="84" s="1"/>
  <c r="AV590" i="84"/>
  <c r="J483" i="84"/>
  <c r="K484" i="84"/>
  <c r="BE268" i="84"/>
  <c r="BE522" i="84"/>
  <c r="AV480" i="84"/>
  <c r="BS480" i="84"/>
  <c r="BX480" i="84" s="1"/>
  <c r="BS532" i="84"/>
  <c r="BX532" i="84" s="1"/>
  <c r="AV532" i="84"/>
  <c r="BF308" i="84"/>
  <c r="BG308" i="84"/>
  <c r="L589" i="84"/>
  <c r="K588" i="84"/>
  <c r="AG515" i="84"/>
  <c r="BE169" i="84"/>
  <c r="BF618" i="84"/>
  <c r="BG618" i="84"/>
  <c r="AQ561" i="84"/>
  <c r="AF554" i="84"/>
  <c r="BE399" i="84"/>
  <c r="BS355" i="84"/>
  <c r="BX355" i="84" s="1"/>
  <c r="AV355" i="84"/>
  <c r="BS304" i="84"/>
  <c r="BX304" i="84" s="1"/>
  <c r="AV304" i="84"/>
  <c r="BF322" i="84"/>
  <c r="BG322" i="84"/>
  <c r="L106" i="84"/>
  <c r="K105" i="84"/>
  <c r="AV420" i="84"/>
  <c r="BS420" i="84"/>
  <c r="BX420" i="84" s="1"/>
  <c r="J427" i="84"/>
  <c r="K428" i="84"/>
  <c r="K521" i="84"/>
  <c r="BF461" i="84"/>
  <c r="BG461" i="84"/>
  <c r="AV377" i="84"/>
  <c r="BS377" i="84"/>
  <c r="BX377" i="84" s="1"/>
  <c r="AV240" i="84"/>
  <c r="BS240" i="84"/>
  <c r="BX240" i="84" s="1"/>
  <c r="BF179" i="84"/>
  <c r="BG179" i="84"/>
  <c r="BF462" i="84"/>
  <c r="BG462" i="84"/>
  <c r="BS160" i="84"/>
  <c r="BX160" i="84" s="1"/>
  <c r="AV160" i="84"/>
  <c r="AF563" i="84"/>
  <c r="AQ564" i="84"/>
  <c r="AV506" i="84"/>
  <c r="BS506" i="84"/>
  <c r="BX506" i="84" s="1"/>
  <c r="AQ325" i="84"/>
  <c r="BS48" i="84"/>
  <c r="BX48" i="84" s="1"/>
  <c r="AV48" i="84"/>
  <c r="AQ342" i="84"/>
  <c r="BF578" i="84"/>
  <c r="BG578" i="84"/>
  <c r="AQ425" i="84"/>
  <c r="BE95" i="84"/>
  <c r="AQ249" i="84"/>
  <c r="BS558" i="84"/>
  <c r="BX558" i="84" s="1"/>
  <c r="AV558" i="84"/>
  <c r="BE547" i="84"/>
  <c r="BF314" i="84"/>
  <c r="BG314" i="84"/>
  <c r="BF570" i="84"/>
  <c r="BG570" i="84"/>
  <c r="BF573" i="84"/>
  <c r="BG573" i="84"/>
  <c r="BS295" i="84"/>
  <c r="BX295" i="84" s="1"/>
  <c r="AV295" i="84"/>
  <c r="AV61" i="84"/>
  <c r="BS61" i="84"/>
  <c r="BX61" i="84" s="1"/>
  <c r="BF227" i="84"/>
  <c r="BG227" i="84"/>
  <c r="AQ447" i="84"/>
  <c r="AQ550" i="84"/>
  <c r="AQ403" i="84"/>
  <c r="AQ491" i="84"/>
  <c r="AQ611" i="84"/>
  <c r="BS123" i="84"/>
  <c r="BX123" i="84" s="1"/>
  <c r="AV123" i="84"/>
  <c r="BF390" i="84"/>
  <c r="BG390" i="84"/>
  <c r="CR426" i="84"/>
  <c r="CR422" i="84" s="1"/>
  <c r="BF527" i="84"/>
  <c r="BG527" i="84"/>
  <c r="K476" i="84"/>
  <c r="L477" i="84"/>
  <c r="AJ29" i="84"/>
  <c r="AJ10" i="84" s="1"/>
  <c r="AJ624" i="84" s="1"/>
  <c r="AQ429" i="84"/>
  <c r="AG427" i="84"/>
  <c r="BS606" i="84"/>
  <c r="BX606" i="84" s="1"/>
  <c r="AV606" i="84"/>
  <c r="AG399" i="84"/>
  <c r="AG398" i="84" s="1"/>
  <c r="BF88" i="84"/>
  <c r="BG88" i="84"/>
  <c r="BF300" i="84"/>
  <c r="BG300" i="84"/>
  <c r="AG30" i="84"/>
  <c r="BF201" i="84"/>
  <c r="BG201" i="84"/>
  <c r="AG208" i="84"/>
  <c r="BF471" i="84"/>
  <c r="BG471" i="84"/>
  <c r="BF36" i="84"/>
  <c r="BG36" i="84"/>
  <c r="BS434" i="84"/>
  <c r="BX434" i="84" s="1"/>
  <c r="AF156" i="84"/>
  <c r="AH553" i="84"/>
  <c r="BS313" i="84"/>
  <c r="BX313" i="84" s="1"/>
  <c r="AV313" i="84"/>
  <c r="BS534" i="84"/>
  <c r="BX534" i="84" s="1"/>
  <c r="AV534" i="84"/>
  <c r="BS13" i="84"/>
  <c r="BX13" i="84" s="1"/>
  <c r="AV13" i="84"/>
  <c r="BS387" i="84"/>
  <c r="BX387" i="84" s="1"/>
  <c r="AV387" i="84"/>
  <c r="BG66" i="84"/>
  <c r="BS89" i="84"/>
  <c r="BX89" i="84" s="1"/>
  <c r="AV89" i="84"/>
  <c r="BS348" i="84"/>
  <c r="BX348" i="84" s="1"/>
  <c r="AV348" i="84"/>
  <c r="BS544" i="84"/>
  <c r="BX544" i="84" s="1"/>
  <c r="AV544" i="84"/>
  <c r="BE423" i="84"/>
  <c r="AG293" i="84"/>
  <c r="BF376" i="84"/>
  <c r="BG376" i="84"/>
  <c r="AV98" i="84"/>
  <c r="BS98" i="84"/>
  <c r="BX98" i="84" s="1"/>
  <c r="CS426" i="84"/>
  <c r="CS422" i="84" s="1"/>
  <c r="AV354" i="84"/>
  <c r="BS354" i="84"/>
  <c r="BX354" i="84" s="1"/>
  <c r="L269" i="84"/>
  <c r="K268" i="84"/>
  <c r="AQ273" i="84"/>
  <c r="BS187" i="84"/>
  <c r="BX187" i="84" s="1"/>
  <c r="AV187" i="84"/>
  <c r="AG194" i="84"/>
  <c r="BS490" i="84"/>
  <c r="BX490" i="84" s="1"/>
  <c r="AV490" i="84"/>
  <c r="AQ55" i="84"/>
  <c r="BS165" i="84"/>
  <c r="BX165" i="84" s="1"/>
  <c r="AV165" i="84"/>
  <c r="AV16" i="84"/>
  <c r="BS16" i="84"/>
  <c r="BX16" i="84" s="1"/>
  <c r="BF168" i="84"/>
  <c r="BG168" i="84"/>
  <c r="BE143" i="84"/>
  <c r="BF164" i="84"/>
  <c r="AG287" i="84"/>
  <c r="BF459" i="84"/>
  <c r="BG459" i="84"/>
  <c r="BS120" i="84"/>
  <c r="BX120" i="84" s="1"/>
  <c r="AV120" i="84"/>
  <c r="BF145" i="84"/>
  <c r="BG145" i="84"/>
  <c r="K169" i="84"/>
  <c r="L170" i="84"/>
  <c r="AM457" i="84"/>
  <c r="AG587" i="84"/>
  <c r="J486" i="84"/>
  <c r="J485" i="84" s="1"/>
  <c r="K487" i="84"/>
  <c r="BS612" i="84"/>
  <c r="BX612" i="84" s="1"/>
  <c r="AV612" i="84"/>
  <c r="AQ70" i="84"/>
  <c r="AV258" i="84"/>
  <c r="BS258" i="84"/>
  <c r="BX258" i="84" s="1"/>
  <c r="BF315" i="84"/>
  <c r="BG315" i="84"/>
  <c r="BS358" i="84"/>
  <c r="BX358" i="84" s="1"/>
  <c r="AV358" i="84"/>
  <c r="AH293" i="84"/>
  <c r="AH287" i="84" s="1"/>
  <c r="AH274" i="84" s="1"/>
  <c r="AV344" i="84"/>
  <c r="BS344" i="84"/>
  <c r="BX344" i="84" s="1"/>
  <c r="BF372" i="84"/>
  <c r="BG372" i="84"/>
  <c r="BF413" i="84"/>
  <c r="BG413" i="84"/>
  <c r="BS279" i="84"/>
  <c r="BX279" i="84" s="1"/>
  <c r="AV279" i="84"/>
  <c r="L424" i="84"/>
  <c r="K423" i="84"/>
  <c r="BS556" i="84"/>
  <c r="BX556" i="84" s="1"/>
  <c r="AV556" i="84"/>
  <c r="AV512" i="84"/>
  <c r="BS512" i="84"/>
  <c r="BX512" i="84" s="1"/>
  <c r="J268" i="84"/>
  <c r="J293" i="84"/>
  <c r="J287" i="84" s="1"/>
  <c r="K294" i="84"/>
  <c r="AV51" i="84"/>
  <c r="BS51" i="84"/>
  <c r="BX51" i="84" s="1"/>
  <c r="AV407" i="84"/>
  <c r="BS407" i="84"/>
  <c r="BX407" i="84" s="1"/>
  <c r="AG74" i="84"/>
  <c r="BF366" i="84"/>
  <c r="BG366" i="84"/>
  <c r="BF560" i="84"/>
  <c r="BG560" i="84"/>
  <c r="BF114" i="84"/>
  <c r="BG114" i="84"/>
  <c r="BF101" i="84"/>
  <c r="BG101" i="84"/>
  <c r="BF78" i="84"/>
  <c r="BG78" i="84"/>
  <c r="BF357" i="84"/>
  <c r="BG357" i="84"/>
  <c r="AV604" i="84"/>
  <c r="BS604" i="84"/>
  <c r="BX604" i="84" s="1"/>
  <c r="BF58" i="84"/>
  <c r="BG58" i="84"/>
  <c r="BF540" i="84"/>
  <c r="BG540" i="84"/>
  <c r="AV538" i="84"/>
  <c r="BS538" i="84"/>
  <c r="BX538" i="84" s="1"/>
  <c r="BF135" i="84"/>
  <c r="BG135" i="84"/>
  <c r="AQ380" i="84"/>
  <c r="L22" i="84"/>
  <c r="AM23" i="84"/>
  <c r="AM22" i="84" s="1"/>
  <c r="AF23" i="84"/>
  <c r="BS235" i="84"/>
  <c r="BX235" i="84" s="1"/>
  <c r="AV235" i="84"/>
  <c r="AV18" i="84"/>
  <c r="BS18" i="84"/>
  <c r="BX18" i="84" s="1"/>
  <c r="AM523" i="84"/>
  <c r="AM522" i="84" s="1"/>
  <c r="L522" i="84"/>
  <c r="AF523" i="84"/>
  <c r="BF501" i="84"/>
  <c r="BG501" i="84"/>
  <c r="BF225" i="84"/>
  <c r="BG225" i="84"/>
  <c r="BF257" i="84"/>
  <c r="BG257" i="84"/>
  <c r="BS339" i="84"/>
  <c r="BX339" i="84" s="1"/>
  <c r="AV339" i="84"/>
  <c r="BF59" i="84"/>
  <c r="BG59" i="84"/>
  <c r="AV470" i="84"/>
  <c r="BS470" i="84"/>
  <c r="BX470" i="84" s="1"/>
  <c r="AQ524" i="84"/>
  <c r="AV291" i="84"/>
  <c r="BS291" i="84"/>
  <c r="BX291" i="84" s="1"/>
  <c r="BS311" i="84"/>
  <c r="BX311" i="84" s="1"/>
  <c r="AV311" i="84"/>
  <c r="AQ316" i="84"/>
  <c r="BS545" i="84"/>
  <c r="BX545" i="84" s="1"/>
  <c r="AV545" i="84"/>
  <c r="BF309" i="84"/>
  <c r="BG309" i="84"/>
  <c r="AG143" i="84"/>
  <c r="AQ438" i="84"/>
  <c r="AM270" i="84"/>
  <c r="AF270" i="84"/>
  <c r="AI270" i="84"/>
  <c r="AQ591" i="84"/>
  <c r="BE408" i="84"/>
  <c r="BS100" i="84"/>
  <c r="BX100" i="84" s="1"/>
  <c r="AV100" i="84"/>
  <c r="J281" i="84"/>
  <c r="K282" i="84"/>
  <c r="BS401" i="84"/>
  <c r="BX401" i="84" s="1"/>
  <c r="AV401" i="84"/>
  <c r="BE530" i="84"/>
  <c r="BF318" i="84"/>
  <c r="BG318" i="84"/>
  <c r="AF27" i="84"/>
  <c r="AQ28" i="84"/>
  <c r="BS603" i="84"/>
  <c r="BX603" i="84" s="1"/>
  <c r="AV603" i="84"/>
  <c r="AQ137" i="84"/>
  <c r="AH156" i="84"/>
  <c r="AQ46" i="84"/>
  <c r="AV600" i="84"/>
  <c r="BS600" i="84"/>
  <c r="BX600" i="84" s="1"/>
  <c r="BE563" i="84"/>
  <c r="AM132" i="84"/>
  <c r="AF132" i="84"/>
  <c r="AQ132" i="84" s="1"/>
  <c r="BF175" i="84"/>
  <c r="BG175" i="84"/>
  <c r="BF220" i="84"/>
  <c r="BG220" i="84"/>
  <c r="BG575" i="84"/>
  <c r="BS182" i="84"/>
  <c r="BX182" i="84" s="1"/>
  <c r="AV182" i="84"/>
  <c r="AQ410" i="84"/>
  <c r="L130" i="84"/>
  <c r="AF131" i="84"/>
  <c r="AM131" i="84"/>
  <c r="BF397" i="84"/>
  <c r="BG397" i="84"/>
  <c r="BE74" i="84"/>
  <c r="BF541" i="84"/>
  <c r="BG541" i="84"/>
  <c r="BE180" i="84"/>
  <c r="AQ262" i="84"/>
  <c r="AQ92" i="84"/>
  <c r="AV359" i="84"/>
  <c r="BS359" i="84"/>
  <c r="BX359" i="84" s="1"/>
  <c r="BF302" i="84"/>
  <c r="BG302" i="84"/>
  <c r="BF386" i="84"/>
  <c r="BG386" i="84"/>
  <c r="AV115" i="84"/>
  <c r="BS115" i="84"/>
  <c r="BX115" i="84" s="1"/>
  <c r="BS241" i="84"/>
  <c r="BX241" i="84" s="1"/>
  <c r="AV241" i="84"/>
  <c r="BS292" i="84"/>
  <c r="BX292" i="84" s="1"/>
  <c r="AV292" i="84"/>
  <c r="J439" i="84"/>
  <c r="K440" i="84"/>
  <c r="AV361" i="84"/>
  <c r="BS361" i="84"/>
  <c r="BX361" i="84" s="1"/>
  <c r="AV537" i="84"/>
  <c r="BS537" i="84"/>
  <c r="BX537" i="84" s="1"/>
  <c r="AQ494" i="84"/>
  <c r="BF272" i="84"/>
  <c r="BG272" i="84"/>
  <c r="BF222" i="84"/>
  <c r="BG222" i="84"/>
  <c r="J208" i="84"/>
  <c r="K209" i="84"/>
  <c r="BF567" i="84"/>
  <c r="BG567" i="84"/>
  <c r="AV568" i="84"/>
  <c r="BS568" i="84"/>
  <c r="BX568" i="84" s="1"/>
  <c r="AV405" i="84"/>
  <c r="BS405" i="84"/>
  <c r="BX405" i="84" s="1"/>
  <c r="BS91" i="84"/>
  <c r="BX91" i="84" s="1"/>
  <c r="AV91" i="84"/>
  <c r="BF79" i="84"/>
  <c r="BG79" i="84"/>
  <c r="K458" i="84"/>
  <c r="J456" i="84"/>
  <c r="BS468" i="84"/>
  <c r="BX468" i="84" s="1"/>
  <c r="AV468" i="84"/>
  <c r="L505" i="84"/>
  <c r="K504" i="84"/>
  <c r="AQ481" i="84"/>
  <c r="AQ109" i="84"/>
  <c r="AQ159" i="84"/>
  <c r="AG156" i="84"/>
  <c r="AM206" i="84"/>
  <c r="AF206" i="84"/>
  <c r="AQ141" i="84"/>
  <c r="AQ254" i="84"/>
  <c r="J563" i="84"/>
  <c r="K566" i="84"/>
  <c r="BF251" i="84"/>
  <c r="BG251" i="84"/>
  <c r="AQ517" i="84"/>
  <c r="BF496" i="84"/>
  <c r="BG496" i="84"/>
  <c r="K130" i="84"/>
  <c r="BS256" i="84"/>
  <c r="BX256" i="84" s="1"/>
  <c r="AV256" i="84"/>
  <c r="BB73" i="84"/>
  <c r="BB63" i="84" s="1"/>
  <c r="BB29" i="84" s="1"/>
  <c r="BB10" i="84" s="1"/>
  <c r="BF411" i="84"/>
  <c r="BG411" i="84"/>
  <c r="BF609" i="84"/>
  <c r="BG609" i="84"/>
  <c r="AG85" i="84"/>
  <c r="K64" i="84"/>
  <c r="L65" i="84"/>
  <c r="AQ472" i="84"/>
  <c r="AQ446" i="84"/>
  <c r="BF586" i="84"/>
  <c r="BG586" i="84"/>
  <c r="BF332" i="84"/>
  <c r="BG332" i="84"/>
  <c r="BF228" i="84"/>
  <c r="BG228" i="84"/>
  <c r="AQ124" i="84"/>
  <c r="AH521" i="84"/>
  <c r="BS26" i="84"/>
  <c r="BX26" i="84" s="1"/>
  <c r="AV26" i="84"/>
  <c r="AG554" i="84"/>
  <c r="J554" i="84"/>
  <c r="K555" i="84"/>
  <c r="BS460" i="84"/>
  <c r="BX460" i="84" s="1"/>
  <c r="AV460" i="84"/>
  <c r="BE451" i="84"/>
  <c r="BS183" i="84"/>
  <c r="BX183" i="84" s="1"/>
  <c r="AV183" i="84"/>
  <c r="AJ475" i="84"/>
  <c r="BF617" i="84"/>
  <c r="BG617" i="84"/>
  <c r="L14" i="84"/>
  <c r="AF15" i="84"/>
  <c r="AI15" i="84"/>
  <c r="AI14" i="84" s="1"/>
  <c r="AM15" i="84"/>
  <c r="AM14" i="84" s="1"/>
  <c r="AV574" i="84"/>
  <c r="BS574" i="84"/>
  <c r="BX574" i="84" s="1"/>
  <c r="BF267" i="84"/>
  <c r="BG267" i="84"/>
  <c r="BS80" i="84"/>
  <c r="BX80" i="84" s="1"/>
  <c r="AV80" i="84"/>
  <c r="AQ499" i="84"/>
  <c r="AG14" i="84"/>
  <c r="BF608" i="84"/>
  <c r="BG608" i="84"/>
  <c r="BF312" i="84"/>
  <c r="AV191" i="84"/>
  <c r="BS191" i="84"/>
  <c r="BX191" i="84" s="1"/>
  <c r="BS416" i="84"/>
  <c r="BX416" i="84" s="1"/>
  <c r="AV416" i="84"/>
  <c r="BF250" i="84"/>
  <c r="BG250" i="84"/>
  <c r="BF340" i="84"/>
  <c r="BG340" i="84"/>
  <c r="BF495" i="84"/>
  <c r="BG495" i="84"/>
  <c r="BS543" i="84"/>
  <c r="BX543" i="84" s="1"/>
  <c r="AV543" i="84"/>
  <c r="BF146" i="84"/>
  <c r="BG146" i="84"/>
  <c r="BF341" i="84"/>
  <c r="BG341" i="84"/>
  <c r="AV237" i="84"/>
  <c r="BS237" i="84"/>
  <c r="BX237" i="84" s="1"/>
  <c r="BS216" i="84"/>
  <c r="BX216" i="84" s="1"/>
  <c r="AV216" i="84"/>
  <c r="BF352" i="84"/>
  <c r="BG352" i="84"/>
  <c r="BE553" i="84"/>
  <c r="AV320" i="84"/>
  <c r="BS320" i="84"/>
  <c r="BX320" i="84" s="1"/>
  <c r="BS99" i="84"/>
  <c r="BX99" i="84" s="1"/>
  <c r="AV99" i="84"/>
  <c r="AH14" i="84"/>
  <c r="AG563" i="84"/>
  <c r="BF466" i="84"/>
  <c r="BG466" i="84"/>
  <c r="BS50" i="84"/>
  <c r="BX50" i="84" s="1"/>
  <c r="AV50" i="84"/>
  <c r="L430" i="84"/>
  <c r="AM431" i="84"/>
  <c r="AF431" i="84"/>
  <c r="BF177" i="84"/>
  <c r="BG177" i="84"/>
  <c r="BS592" i="84"/>
  <c r="BX592" i="84" s="1"/>
  <c r="AV592" i="84"/>
  <c r="L156" i="84"/>
  <c r="AM157" i="84"/>
  <c r="AQ437" i="84"/>
  <c r="BS395" i="84"/>
  <c r="BX395" i="84" s="1"/>
  <c r="AV395" i="84"/>
  <c r="AV549" i="84"/>
  <c r="BS549" i="84"/>
  <c r="BX549" i="84" s="1"/>
  <c r="BS47" i="84"/>
  <c r="BX47" i="84" s="1"/>
  <c r="AV47" i="84"/>
  <c r="AV552" i="84"/>
  <c r="BS552" i="84"/>
  <c r="BX552" i="84" s="1"/>
  <c r="AQ338" i="84"/>
  <c r="BF394" i="84"/>
  <c r="BG394" i="84"/>
  <c r="J69" i="84"/>
  <c r="K71" i="84"/>
  <c r="BS326" i="84"/>
  <c r="BX326" i="84" s="1"/>
  <c r="AV326" i="84"/>
  <c r="BS346" i="84"/>
  <c r="BX346" i="84" s="1"/>
  <c r="AV346" i="84"/>
  <c r="AV207" i="84"/>
  <c r="BS207" i="84"/>
  <c r="BX207" i="84" s="1"/>
  <c r="BE69" i="84"/>
  <c r="L24" i="84"/>
  <c r="AM25" i="84"/>
  <c r="AM24" i="84" s="1"/>
  <c r="AF25" i="84"/>
  <c r="I475" i="84"/>
  <c r="BF375" i="84"/>
  <c r="BG375" i="84"/>
  <c r="AQ473" i="84"/>
  <c r="L289" i="84"/>
  <c r="K288" i="84"/>
  <c r="L276" i="84"/>
  <c r="K275" i="84"/>
  <c r="BE430" i="84"/>
  <c r="BE426" i="84" s="1"/>
  <c r="AQ203" i="84"/>
  <c r="AQ147" i="84"/>
  <c r="AQ497" i="84"/>
  <c r="AV52" i="84"/>
  <c r="BS52" i="84"/>
  <c r="BX52" i="84" s="1"/>
  <c r="BF138" i="84"/>
  <c r="BG138" i="84"/>
  <c r="BF199" i="84"/>
  <c r="BG199" i="84"/>
  <c r="AQ533" i="84"/>
  <c r="BE281" i="84"/>
  <c r="AQ42" i="84"/>
  <c r="AF402" i="84"/>
  <c r="AQ402" i="84" s="1"/>
  <c r="AM402" i="84"/>
  <c r="AQ212" i="84"/>
  <c r="AQ233" i="84"/>
  <c r="AQ155" i="84"/>
  <c r="L451" i="84"/>
  <c r="AM452" i="84"/>
  <c r="AM451" i="84" s="1"/>
  <c r="AF452" i="84"/>
  <c r="AQ415" i="84"/>
  <c r="L515" i="84"/>
  <c r="AF516" i="84"/>
  <c r="AI516" i="84"/>
  <c r="AI515" i="84" s="1"/>
  <c r="AM516" i="84"/>
  <c r="AM515" i="84" s="1"/>
  <c r="AQ111" i="84"/>
  <c r="AH508" i="84"/>
  <c r="AF433" i="84"/>
  <c r="AM433" i="84"/>
  <c r="BF362" i="84"/>
  <c r="BG362" i="84"/>
  <c r="AQ186" i="84"/>
  <c r="BS579" i="84"/>
  <c r="BX579" i="84" s="1"/>
  <c r="AV579" i="84"/>
  <c r="BF296" i="84"/>
  <c r="BG296" i="84"/>
  <c r="AQ39" i="84"/>
  <c r="BF379" i="84"/>
  <c r="BG379" i="84"/>
  <c r="BE588" i="84"/>
  <c r="AV112" i="84"/>
  <c r="BS112" i="84"/>
  <c r="BX112" i="84" s="1"/>
  <c r="AG130" i="84"/>
  <c r="L488" i="84"/>
  <c r="AM489" i="84"/>
  <c r="AM488" i="84" s="1"/>
  <c r="AF489" i="84"/>
  <c r="AV597" i="84"/>
  <c r="BS597" i="84"/>
  <c r="BX597" i="84" s="1"/>
  <c r="AV559" i="84"/>
  <c r="BS559" i="84"/>
  <c r="BX559" i="84" s="1"/>
  <c r="BF57" i="84"/>
  <c r="BG57" i="84"/>
  <c r="AV298" i="84"/>
  <c r="BS298" i="84"/>
  <c r="BX298" i="84" s="1"/>
  <c r="AV198" i="84"/>
  <c r="BS198" i="84"/>
  <c r="BX198" i="84" s="1"/>
  <c r="BF343" i="84"/>
  <c r="BG343" i="84"/>
  <c r="AV614" i="84"/>
  <c r="BS614" i="84"/>
  <c r="BX614" i="84" s="1"/>
  <c r="BF328" i="84"/>
  <c r="BG328" i="84"/>
  <c r="BS67" i="84"/>
  <c r="BX67" i="84" s="1"/>
  <c r="AV67" i="84"/>
  <c r="AV384" i="84"/>
  <c r="BS384" i="84"/>
  <c r="BX384" i="84" s="1"/>
  <c r="AV83" i="84"/>
  <c r="BS83" i="84"/>
  <c r="BX83" i="84" s="1"/>
  <c r="AG169" i="84"/>
  <c r="BS620" i="84"/>
  <c r="BX620" i="84" s="1"/>
  <c r="AV620" i="84"/>
  <c r="BF371" i="84"/>
  <c r="BG371" i="84"/>
  <c r="AN274" i="84"/>
  <c r="AQ125" i="84"/>
  <c r="AV253" i="84"/>
  <c r="BS253" i="84"/>
  <c r="BX253" i="84" s="1"/>
  <c r="L195" i="84"/>
  <c r="K194" i="84"/>
  <c r="AV62" i="84"/>
  <c r="BS62" i="84"/>
  <c r="BX62" i="84" s="1"/>
  <c r="AV247" i="84"/>
  <c r="BS247" i="84"/>
  <c r="BX247" i="84" s="1"/>
  <c r="BF613" i="84"/>
  <c r="BG613" i="84"/>
  <c r="BS161" i="84"/>
  <c r="BX161" i="84" s="1"/>
  <c r="AV161" i="84"/>
  <c r="BS330" i="84"/>
  <c r="BX330" i="84" s="1"/>
  <c r="AV330" i="84"/>
  <c r="AV252" i="84"/>
  <c r="BS252" i="84"/>
  <c r="BX252" i="84" s="1"/>
  <c r="BF319" i="84"/>
  <c r="BG319" i="84"/>
  <c r="BB426" i="84"/>
  <c r="BB422" i="84" s="1"/>
  <c r="AV200" i="84"/>
  <c r="BS200" i="84"/>
  <c r="BX200" i="84" s="1"/>
  <c r="AQ214" i="84"/>
  <c r="BF350" i="84"/>
  <c r="BG350" i="84"/>
  <c r="BF306" i="84"/>
  <c r="BG306" i="84"/>
  <c r="AQ607" i="84"/>
  <c r="K508" i="84"/>
  <c r="L509" i="84"/>
  <c r="BE275" i="84"/>
  <c r="AQ493" i="84"/>
  <c r="BS166" i="84"/>
  <c r="BX166" i="84" s="1"/>
  <c r="AV166" i="84"/>
  <c r="BF414" i="84"/>
  <c r="BG414" i="84"/>
  <c r="L12" i="84"/>
  <c r="K11" i="84"/>
  <c r="AQ245" i="84"/>
  <c r="BS307" i="84"/>
  <c r="BX307" i="84" s="1"/>
  <c r="AV307" i="84"/>
  <c r="AG508" i="84"/>
  <c r="AQ518" i="84"/>
  <c r="AH118" i="84"/>
  <c r="AV513" i="84"/>
  <c r="AG456" i="84"/>
  <c r="BS221" i="84"/>
  <c r="BX221" i="84" s="1"/>
  <c r="AV221" i="84"/>
  <c r="BF622" i="84"/>
  <c r="BG622" i="84"/>
  <c r="AQ582" i="84"/>
  <c r="BF197" i="84"/>
  <c r="BG197" i="84"/>
  <c r="BF103" i="84"/>
  <c r="BG103" i="84"/>
  <c r="AV337" i="84"/>
  <c r="BS337" i="84"/>
  <c r="BX337" i="84" s="1"/>
  <c r="BE194" i="84"/>
  <c r="BF81" i="84"/>
  <c r="BG81" i="84"/>
  <c r="BS151" i="84"/>
  <c r="BX151" i="84" s="1"/>
  <c r="AV151" i="84"/>
  <c r="BE456" i="84"/>
  <c r="BF546" i="84"/>
  <c r="BG546" i="84"/>
  <c r="BS87" i="84"/>
  <c r="BX87" i="84" s="1"/>
  <c r="AV87" i="84"/>
  <c r="BE483" i="84"/>
  <c r="AV284" i="84"/>
  <c r="BS284" i="84"/>
  <c r="BX284" i="84" s="1"/>
  <c r="AV360" i="84"/>
  <c r="BS360" i="84"/>
  <c r="BX360" i="84" s="1"/>
  <c r="L144" i="84"/>
  <c r="K143" i="84"/>
  <c r="K118" i="84"/>
  <c r="L119" i="84"/>
  <c r="AV117" i="84"/>
  <c r="BS117" i="84"/>
  <c r="BX117" i="84" s="1"/>
  <c r="BF382" i="84"/>
  <c r="BG382" i="84"/>
  <c r="BF263" i="84"/>
  <c r="BG263" i="84"/>
  <c r="AQ542" i="84"/>
  <c r="BF536" i="84"/>
  <c r="BG536" i="84"/>
  <c r="BS40" i="84"/>
  <c r="BX40" i="84" s="1"/>
  <c r="AV40" i="84"/>
  <c r="AV54" i="84"/>
  <c r="BS54" i="84"/>
  <c r="BX54" i="84" s="1"/>
  <c r="AV599" i="84"/>
  <c r="BS599" i="84"/>
  <c r="BX599" i="84" s="1"/>
  <c r="BS94" i="84"/>
  <c r="BX94" i="84" s="1"/>
  <c r="AV94" i="84"/>
  <c r="L86" i="84"/>
  <c r="K85" i="84"/>
  <c r="BS418" i="84"/>
  <c r="BX418" i="84" s="1"/>
  <c r="AV418" i="84"/>
  <c r="BF389" i="84"/>
  <c r="BG389" i="84"/>
  <c r="AV176" i="84"/>
  <c r="BS176" i="84"/>
  <c r="BX176" i="84" s="1"/>
  <c r="BF286" i="84"/>
  <c r="BG286" i="84"/>
  <c r="AV149" i="84"/>
  <c r="BS149" i="84"/>
  <c r="BX149" i="84" s="1"/>
  <c r="AV224" i="84"/>
  <c r="BS224" i="84"/>
  <c r="BX224" i="84" s="1"/>
  <c r="AG118" i="84"/>
  <c r="AQ121" i="84"/>
  <c r="BF301" i="84"/>
  <c r="BG301" i="84"/>
  <c r="AV551" i="84"/>
  <c r="BS551" i="84"/>
  <c r="BX551" i="84" s="1"/>
  <c r="K408" i="84"/>
  <c r="L409" i="84"/>
  <c r="J448" i="84"/>
  <c r="K449" i="84"/>
  <c r="AQ335" i="84"/>
  <c r="BF511" i="84"/>
  <c r="BG511" i="84"/>
  <c r="BF469" i="84"/>
  <c r="BG469" i="84"/>
  <c r="BF465" i="84"/>
  <c r="BG465" i="84"/>
  <c r="AQ598" i="84"/>
  <c r="BF615" i="84"/>
  <c r="BG615" i="84"/>
  <c r="AV217" i="84"/>
  <c r="BS217" i="84"/>
  <c r="BX217" i="84" s="1"/>
  <c r="BS502" i="84"/>
  <c r="BX502" i="84" s="1"/>
  <c r="AV502" i="84"/>
  <c r="AV167" i="84"/>
  <c r="BS167" i="84"/>
  <c r="BX167" i="84" s="1"/>
  <c r="BS596" i="84"/>
  <c r="BX596" i="84" s="1"/>
  <c r="AV596" i="84"/>
  <c r="AV331" i="84"/>
  <c r="BS331" i="84"/>
  <c r="BX331" i="84" s="1"/>
  <c r="AV129" i="84"/>
  <c r="BS129" i="84"/>
  <c r="BX129" i="84" s="1"/>
  <c r="BE515" i="84"/>
  <c r="BF369" i="84"/>
  <c r="BG369" i="84"/>
  <c r="L400" i="84"/>
  <c r="K399" i="84"/>
  <c r="BS215" i="84"/>
  <c r="BX215" i="84" s="1"/>
  <c r="AV215" i="84"/>
  <c r="AV202" i="84"/>
  <c r="BS202" i="84"/>
  <c r="BX202" i="84" s="1"/>
  <c r="BF210" i="84"/>
  <c r="BG210" i="84"/>
  <c r="BS526" i="84"/>
  <c r="BX526" i="84" s="1"/>
  <c r="AV526" i="84"/>
  <c r="AQ20" i="84"/>
  <c r="BF421" i="84"/>
  <c r="BG421" i="84"/>
  <c r="AQ184" i="84"/>
  <c r="BS442" i="84"/>
  <c r="BX442" i="84" s="1"/>
  <c r="AV442" i="84"/>
  <c r="BF492" i="84"/>
  <c r="BG492" i="84"/>
  <c r="BF581" i="84"/>
  <c r="BG581" i="84"/>
  <c r="BS152" i="84"/>
  <c r="BX152" i="84" s="1"/>
  <c r="AV152" i="84"/>
  <c r="AQ150" i="84"/>
  <c r="BS174" i="84"/>
  <c r="BX174" i="84" s="1"/>
  <c r="AV174" i="84"/>
  <c r="AV450" i="84"/>
  <c r="BS450" i="84"/>
  <c r="BX450" i="84" s="1"/>
  <c r="AV271" i="84"/>
  <c r="BS271" i="84"/>
  <c r="BX271" i="84" s="1"/>
  <c r="BF432" i="84"/>
  <c r="BG432" i="84"/>
  <c r="BF190" i="84"/>
  <c r="BG190" i="84"/>
  <c r="AE10" i="84"/>
  <c r="AE624" i="84" s="1"/>
  <c r="BF290" i="84"/>
  <c r="BG290" i="84"/>
  <c r="BF351" i="84"/>
  <c r="BG351" i="84"/>
  <c r="BF278" i="84"/>
  <c r="BG278" i="84"/>
  <c r="BE601" i="84"/>
  <c r="BF562" i="84"/>
  <c r="BG562" i="84"/>
  <c r="L548" i="84"/>
  <c r="K547" i="84"/>
  <c r="CS73" i="84"/>
  <c r="CS63" i="84" s="1"/>
  <c r="CS29" i="84" s="1"/>
  <c r="CS10" i="84" s="1"/>
  <c r="AV280" i="84"/>
  <c r="BS280" i="84"/>
  <c r="BX280" i="84" s="1"/>
  <c r="BF412" i="84"/>
  <c r="BG412" i="84"/>
  <c r="BS243" i="84"/>
  <c r="BX243" i="84" s="1"/>
  <c r="AV243" i="84"/>
  <c r="AQ246" i="84"/>
  <c r="AQ126" i="84"/>
  <c r="AQ107" i="84"/>
  <c r="BF127" i="84"/>
  <c r="BG127" i="84"/>
  <c r="BF108" i="84"/>
  <c r="BG108" i="84"/>
  <c r="BF158" i="84"/>
  <c r="BG158" i="84"/>
  <c r="BF510" i="84"/>
  <c r="BG510" i="84"/>
  <c r="BS77" i="84"/>
  <c r="BX77" i="84" s="1"/>
  <c r="AV77" i="84"/>
  <c r="BF49" i="84"/>
  <c r="BG49" i="84"/>
  <c r="BF323" i="84"/>
  <c r="BG323" i="84"/>
  <c r="K75" i="84"/>
  <c r="J74" i="84"/>
  <c r="J73" i="84" s="1"/>
  <c r="J63" i="84" s="1"/>
  <c r="BF239" i="84"/>
  <c r="BG239" i="84"/>
  <c r="BE488" i="84"/>
  <c r="BE485" i="84" s="1"/>
  <c r="BS336" i="84"/>
  <c r="BX336" i="84" s="1"/>
  <c r="AV336" i="84"/>
  <c r="BF595" i="84"/>
  <c r="BG595" i="84"/>
  <c r="BS45" i="84"/>
  <c r="BX45" i="84" s="1"/>
  <c r="AV45" i="84"/>
  <c r="BF463" i="84"/>
  <c r="BG463" i="84"/>
  <c r="AQ102" i="84"/>
  <c r="AQ317" i="84"/>
  <c r="K95" i="84"/>
  <c r="L96" i="84"/>
  <c r="J30" i="84"/>
  <c r="K31" i="84"/>
  <c r="BF248" i="84"/>
  <c r="BG248" i="84"/>
  <c r="J601" i="84"/>
  <c r="J587" i="84" s="1"/>
  <c r="K602" i="84"/>
  <c r="BF38" i="84"/>
  <c r="BG38" i="84"/>
  <c r="BS441" i="84"/>
  <c r="BX441" i="84" s="1"/>
  <c r="AV441" i="84"/>
  <c r="BF76" i="84"/>
  <c r="BG76" i="84"/>
  <c r="AV353" i="84"/>
  <c r="BS353" i="84"/>
  <c r="BX353" i="84" s="1"/>
  <c r="BS213" i="84"/>
  <c r="BX213" i="84" s="1"/>
  <c r="J478" i="84"/>
  <c r="K479" i="84"/>
  <c r="BS230" i="84"/>
  <c r="BX230" i="84" s="1"/>
  <c r="AV230" i="84"/>
  <c r="J443" i="84"/>
  <c r="K444" i="84"/>
  <c r="BS205" i="84"/>
  <c r="BX205" i="84" s="1"/>
  <c r="AV205" i="84"/>
  <c r="L44" i="84"/>
  <c r="K43" i="84"/>
  <c r="K180" i="84"/>
  <c r="L181" i="84"/>
  <c r="AQ261" i="84"/>
  <c r="AV569" i="84"/>
  <c r="BS569" i="84"/>
  <c r="BX569" i="84" s="1"/>
  <c r="AG522" i="84"/>
  <c r="AG521" i="84" s="1"/>
  <c r="AQ525" i="84"/>
  <c r="AQ193" i="84"/>
  <c r="AQ356" i="84"/>
  <c r="AG105" i="84"/>
  <c r="L594" i="84"/>
  <c r="K593" i="84"/>
  <c r="AQ134" i="84"/>
  <c r="BS178" i="84"/>
  <c r="BX178" i="84" s="1"/>
  <c r="AV178" i="84"/>
  <c r="BE85" i="84"/>
  <c r="AV41" i="84"/>
  <c r="BS41" i="84"/>
  <c r="BX41" i="84" s="1"/>
  <c r="AQ417" i="84"/>
  <c r="BF363" i="84"/>
  <c r="BG363" i="84"/>
  <c r="AG180" i="84"/>
  <c r="BF503" i="84"/>
  <c r="BG503" i="84"/>
  <c r="BF520" i="84"/>
  <c r="BG520" i="84"/>
  <c r="BS305" i="84"/>
  <c r="BX305" i="84" s="1"/>
  <c r="AV305" i="84"/>
  <c r="BE288" i="84"/>
  <c r="BE287" i="84" s="1"/>
  <c r="BF565" i="84"/>
  <c r="BG565" i="84"/>
  <c r="AN118" i="84"/>
  <c r="AN73" i="84" s="1"/>
  <c r="AN63" i="84" s="1"/>
  <c r="AN29" i="84" s="1"/>
  <c r="BF474" i="84"/>
  <c r="BG474" i="84"/>
  <c r="AG423" i="84"/>
  <c r="CR73" i="84"/>
  <c r="CR63" i="84" s="1"/>
  <c r="CR29" i="84" s="1"/>
  <c r="CR10" i="84" s="1"/>
  <c r="AQ277" i="84"/>
  <c r="BF572" i="84"/>
  <c r="BG572" i="84"/>
  <c r="AQ128" i="84"/>
  <c r="AQ192" i="84"/>
  <c r="AQ37" i="84"/>
  <c r="BG60" i="84"/>
  <c r="BF139" i="84"/>
  <c r="BG139" i="84"/>
  <c r="BF238" i="84"/>
  <c r="BG238" i="84"/>
  <c r="BF388" i="84"/>
  <c r="BG388" i="84"/>
  <c r="AN507" i="84" l="1"/>
  <c r="AN475" i="84" s="1"/>
  <c r="BF434" i="84"/>
  <c r="BG434" i="84"/>
  <c r="AV185" i="84"/>
  <c r="BS185" i="84"/>
  <c r="BX185" i="84" s="1"/>
  <c r="J274" i="84"/>
  <c r="CR624" i="84"/>
  <c r="CS624" i="84"/>
  <c r="AV32" i="84"/>
  <c r="BS368" i="84"/>
  <c r="BX368" i="84" s="1"/>
  <c r="AV368" i="84"/>
  <c r="BF163" i="84"/>
  <c r="AV19" i="84"/>
  <c r="AN10" i="84"/>
  <c r="AN624" i="84" s="1"/>
  <c r="AV188" i="84"/>
  <c r="AM130" i="84"/>
  <c r="BF204" i="84"/>
  <c r="BG204" i="84"/>
  <c r="AF531" i="84"/>
  <c r="AF530" i="84" s="1"/>
  <c r="BF72" i="84"/>
  <c r="BG72" i="84"/>
  <c r="BS33" i="84"/>
  <c r="BX33" i="84" s="1"/>
  <c r="AQ349" i="84"/>
  <c r="BF373" i="84"/>
  <c r="BG373" i="84"/>
  <c r="BS264" i="84"/>
  <c r="BX264" i="84" s="1"/>
  <c r="BE587" i="84"/>
  <c r="BF260" i="84"/>
  <c r="BG260" i="84"/>
  <c r="AV265" i="84"/>
  <c r="BS265" i="84"/>
  <c r="BX265" i="84" s="1"/>
  <c r="AG274" i="84"/>
  <c r="BS283" i="84"/>
  <c r="BX283" i="84" s="1"/>
  <c r="L521" i="84"/>
  <c r="BF571" i="84"/>
  <c r="BS218" i="84"/>
  <c r="BX218" i="84" s="1"/>
  <c r="BS616" i="84"/>
  <c r="BX616" i="84" s="1"/>
  <c r="AV519" i="84"/>
  <c r="AV259" i="84"/>
  <c r="BS259" i="84"/>
  <c r="BX259" i="84" s="1"/>
  <c r="BG605" i="84"/>
  <c r="BF605" i="84"/>
  <c r="AV321" i="84"/>
  <c r="BS321" i="84"/>
  <c r="BX321" i="84" s="1"/>
  <c r="BF396" i="84"/>
  <c r="BG396" i="84"/>
  <c r="BF383" i="84"/>
  <c r="AH73" i="84"/>
  <c r="AH63" i="84" s="1"/>
  <c r="AH29" i="84" s="1"/>
  <c r="AH10" i="84" s="1"/>
  <c r="BF467" i="84"/>
  <c r="BG467" i="84"/>
  <c r="BF404" i="84"/>
  <c r="AV140" i="84"/>
  <c r="BF140" i="84" s="1"/>
  <c r="BF378" i="84"/>
  <c r="BG378" i="84"/>
  <c r="AZ624" i="84"/>
  <c r="BF392" i="84"/>
  <c r="BG392" i="84"/>
  <c r="BS498" i="84"/>
  <c r="BX498" i="84" s="1"/>
  <c r="AI531" i="84"/>
  <c r="AI530" i="84" s="1"/>
  <c r="AI521" i="84" s="1"/>
  <c r="BF242" i="84"/>
  <c r="BG242" i="84"/>
  <c r="AV454" i="84"/>
  <c r="AM430" i="84"/>
  <c r="BS113" i="84"/>
  <c r="BX113" i="84" s="1"/>
  <c r="BS370" i="84"/>
  <c r="BX370" i="84" s="1"/>
  <c r="BG21" i="84"/>
  <c r="BS35" i="84"/>
  <c r="BX35" i="84" s="1"/>
  <c r="BS234" i="84"/>
  <c r="BX234" i="84" s="1"/>
  <c r="BS576" i="84"/>
  <c r="BX576" i="84" s="1"/>
  <c r="AV576" i="84"/>
  <c r="BS34" i="84"/>
  <c r="BX34" i="84" s="1"/>
  <c r="AV34" i="84"/>
  <c r="BS529" i="84"/>
  <c r="BX529" i="84" s="1"/>
  <c r="AM531" i="84"/>
  <c r="AM530" i="84" s="1"/>
  <c r="BG464" i="84"/>
  <c r="AM521" i="84"/>
  <c r="BG580" i="84"/>
  <c r="AV514" i="84"/>
  <c r="BF514" i="84" s="1"/>
  <c r="AG485" i="84"/>
  <c r="BF297" i="84"/>
  <c r="BG297" i="84"/>
  <c r="BS500" i="84"/>
  <c r="BX500" i="84" s="1"/>
  <c r="AV500" i="84"/>
  <c r="BF367" i="84"/>
  <c r="BG367" i="84"/>
  <c r="AV445" i="84"/>
  <c r="BS445" i="84"/>
  <c r="BX445" i="84" s="1"/>
  <c r="BS84" i="84"/>
  <c r="BX84" i="84" s="1"/>
  <c r="BS623" i="84"/>
  <c r="BX623" i="84" s="1"/>
  <c r="AV623" i="84"/>
  <c r="AI507" i="84"/>
  <c r="AQ133" i="84"/>
  <c r="AG553" i="84"/>
  <c r="AG507" i="84" s="1"/>
  <c r="AV171" i="84"/>
  <c r="BF364" i="84"/>
  <c r="BG364" i="84"/>
  <c r="BS381" i="84"/>
  <c r="BX381" i="84" s="1"/>
  <c r="AV381" i="84"/>
  <c r="BG223" i="84"/>
  <c r="BF435" i="84"/>
  <c r="BG435" i="84"/>
  <c r="BS173" i="84"/>
  <c r="BX173" i="84" s="1"/>
  <c r="AV173" i="84"/>
  <c r="BF231" i="84"/>
  <c r="BG231" i="84"/>
  <c r="BF280" i="84"/>
  <c r="BG280" i="84"/>
  <c r="BF331" i="84"/>
  <c r="BG331" i="84"/>
  <c r="BF188" i="84"/>
  <c r="BG188" i="84"/>
  <c r="AQ15" i="84"/>
  <c r="AF14" i="84"/>
  <c r="BF313" i="84"/>
  <c r="BG313" i="84"/>
  <c r="L43" i="84"/>
  <c r="AM44" i="84"/>
  <c r="AM43" i="84" s="1"/>
  <c r="AI44" i="84"/>
  <c r="AI43" i="84" s="1"/>
  <c r="AF44" i="84"/>
  <c r="BF307" i="84"/>
  <c r="BG307" i="84"/>
  <c r="BF320" i="84"/>
  <c r="BG320" i="84"/>
  <c r="BF26" i="84"/>
  <c r="BG26" i="84"/>
  <c r="BF468" i="84"/>
  <c r="BG468" i="84"/>
  <c r="BF344" i="84"/>
  <c r="BG344" i="84"/>
  <c r="BF506" i="84"/>
  <c r="BG506" i="84"/>
  <c r="BF234" i="84"/>
  <c r="BG234" i="84"/>
  <c r="AV102" i="84"/>
  <c r="BS102" i="84"/>
  <c r="BX102" i="84" s="1"/>
  <c r="BF597" i="84"/>
  <c r="BG597" i="84"/>
  <c r="BF172" i="84"/>
  <c r="BG172" i="84"/>
  <c r="AV417" i="84"/>
  <c r="BS417" i="84"/>
  <c r="BX417" i="84" s="1"/>
  <c r="BS356" i="84"/>
  <c r="BX356" i="84" s="1"/>
  <c r="AV356" i="84"/>
  <c r="L75" i="84"/>
  <c r="K74" i="84"/>
  <c r="K73" i="84" s="1"/>
  <c r="AM548" i="84"/>
  <c r="AM547" i="84" s="1"/>
  <c r="L547" i="84"/>
  <c r="AF548" i="84"/>
  <c r="BF215" i="84"/>
  <c r="BG215" i="84"/>
  <c r="L85" i="84"/>
  <c r="AF86" i="84"/>
  <c r="AM86" i="84"/>
  <c r="AM85" i="84" s="1"/>
  <c r="BS542" i="84"/>
  <c r="BX542" i="84" s="1"/>
  <c r="AV542" i="84"/>
  <c r="L143" i="84"/>
  <c r="AM144" i="84"/>
  <c r="AM143" i="84" s="1"/>
  <c r="AF144" i="84"/>
  <c r="AV245" i="84"/>
  <c r="BS245" i="84"/>
  <c r="BX245" i="84" s="1"/>
  <c r="BF614" i="84"/>
  <c r="BG614" i="84"/>
  <c r="AQ516" i="84"/>
  <c r="AF515" i="84"/>
  <c r="BS533" i="84"/>
  <c r="BX533" i="84" s="1"/>
  <c r="AV533" i="84"/>
  <c r="L275" i="84"/>
  <c r="AI276" i="84"/>
  <c r="AI275" i="84" s="1"/>
  <c r="AI274" i="84" s="1"/>
  <c r="AF276" i="84"/>
  <c r="AM276" i="84"/>
  <c r="AM275" i="84" s="1"/>
  <c r="L566" i="84"/>
  <c r="K563" i="84"/>
  <c r="BF359" i="84"/>
  <c r="BG359" i="84"/>
  <c r="BS410" i="84"/>
  <c r="BX410" i="84" s="1"/>
  <c r="AV410" i="84"/>
  <c r="BF401" i="84"/>
  <c r="BG401" i="84"/>
  <c r="BF339" i="84"/>
  <c r="BG339" i="84"/>
  <c r="AV55" i="84"/>
  <c r="BS55" i="84"/>
  <c r="BX55" i="84" s="1"/>
  <c r="L588" i="84"/>
  <c r="AM589" i="84"/>
  <c r="AM588" i="84" s="1"/>
  <c r="AF589" i="84"/>
  <c r="AI589" i="84"/>
  <c r="AI588" i="84" s="1"/>
  <c r="AI587" i="84" s="1"/>
  <c r="BF590" i="84"/>
  <c r="BG590" i="84"/>
  <c r="BF219" i="84"/>
  <c r="BG219" i="84"/>
  <c r="BF116" i="84"/>
  <c r="BG116" i="84"/>
  <c r="BF151" i="84"/>
  <c r="BG151" i="84"/>
  <c r="AV193" i="84"/>
  <c r="BS193" i="84"/>
  <c r="BX193" i="84" s="1"/>
  <c r="K443" i="84"/>
  <c r="L444" i="84"/>
  <c r="BF167" i="84"/>
  <c r="BG167" i="84"/>
  <c r="BS335" i="84"/>
  <c r="BX335" i="84" s="1"/>
  <c r="AV335" i="84"/>
  <c r="BF149" i="84"/>
  <c r="BG149" i="84"/>
  <c r="BF264" i="84"/>
  <c r="BG264" i="84"/>
  <c r="BF579" i="84"/>
  <c r="BG579" i="84"/>
  <c r="BF207" i="84"/>
  <c r="BG207" i="84"/>
  <c r="BF50" i="84"/>
  <c r="BG50" i="84"/>
  <c r="AV124" i="84"/>
  <c r="BS124" i="84"/>
  <c r="BX124" i="84" s="1"/>
  <c r="L458" i="84"/>
  <c r="K456" i="84"/>
  <c r="BF241" i="84"/>
  <c r="BG241" i="84"/>
  <c r="AV92" i="84"/>
  <c r="BS92" i="84"/>
  <c r="BX92" i="84" s="1"/>
  <c r="BF18" i="84"/>
  <c r="BG18" i="84"/>
  <c r="BF556" i="84"/>
  <c r="BG556" i="84"/>
  <c r="AQ457" i="84"/>
  <c r="BF490" i="84"/>
  <c r="BG490" i="84"/>
  <c r="BF98" i="84"/>
  <c r="BG98" i="84"/>
  <c r="BF89" i="84"/>
  <c r="BG89" i="84"/>
  <c r="BS249" i="84"/>
  <c r="BX249" i="84" s="1"/>
  <c r="AV249" i="84"/>
  <c r="BF218" i="84"/>
  <c r="BG218" i="84"/>
  <c r="BF619" i="84"/>
  <c r="BG619" i="84"/>
  <c r="BF584" i="84"/>
  <c r="BG584" i="84"/>
  <c r="BF333" i="84"/>
  <c r="BG333" i="84"/>
  <c r="BF303" i="84"/>
  <c r="BG303" i="84"/>
  <c r="BF84" i="84"/>
  <c r="BG84" i="84"/>
  <c r="BF154" i="84"/>
  <c r="BG154" i="84"/>
  <c r="AV37" i="84"/>
  <c r="BS37" i="84"/>
  <c r="BX37" i="84" s="1"/>
  <c r="BF41" i="84"/>
  <c r="BG41" i="84"/>
  <c r="BS525" i="84"/>
  <c r="BX525" i="84" s="1"/>
  <c r="AV525" i="84"/>
  <c r="BF45" i="84"/>
  <c r="BG45" i="84"/>
  <c r="BF442" i="84"/>
  <c r="BG442" i="84"/>
  <c r="K398" i="84"/>
  <c r="BF502" i="84"/>
  <c r="BG502" i="84"/>
  <c r="L449" i="84"/>
  <c r="K448" i="84"/>
  <c r="BF360" i="84"/>
  <c r="BG360" i="84"/>
  <c r="BF221" i="84"/>
  <c r="BG221" i="84"/>
  <c r="L11" i="84"/>
  <c r="AI12" i="84"/>
  <c r="AI11" i="84" s="1"/>
  <c r="AF12" i="84"/>
  <c r="AM12" i="84"/>
  <c r="AM11" i="84" s="1"/>
  <c r="BF620" i="84"/>
  <c r="BG620" i="84"/>
  <c r="AQ489" i="84"/>
  <c r="AF488" i="84"/>
  <c r="BS415" i="84"/>
  <c r="BX415" i="84" s="1"/>
  <c r="AV415" i="84"/>
  <c r="AF289" i="84"/>
  <c r="L288" i="84"/>
  <c r="AM289" i="84"/>
  <c r="AM288" i="84" s="1"/>
  <c r="BF346" i="84"/>
  <c r="BG346" i="84"/>
  <c r="BF549" i="84"/>
  <c r="BG549" i="84"/>
  <c r="AV499" i="84"/>
  <c r="BS499" i="84"/>
  <c r="BX499" i="84" s="1"/>
  <c r="BF183" i="84"/>
  <c r="BG183" i="84"/>
  <c r="AV254" i="84"/>
  <c r="BS254" i="84"/>
  <c r="BX254" i="84" s="1"/>
  <c r="AV262" i="84"/>
  <c r="BS262" i="84"/>
  <c r="BX262" i="84" s="1"/>
  <c r="BF182" i="84"/>
  <c r="BG182" i="84"/>
  <c r="BF600" i="84"/>
  <c r="BG600" i="84"/>
  <c r="L282" i="84"/>
  <c r="K281" i="84"/>
  <c r="BF545" i="84"/>
  <c r="BG545" i="84"/>
  <c r="BF235" i="84"/>
  <c r="BG235" i="84"/>
  <c r="BF358" i="84"/>
  <c r="BG358" i="84"/>
  <c r="BF61" i="84"/>
  <c r="BG61" i="84"/>
  <c r="L428" i="84"/>
  <c r="K427" i="84"/>
  <c r="BF90" i="84"/>
  <c r="BG90" i="84"/>
  <c r="BF406" i="84"/>
  <c r="BG406" i="84"/>
  <c r="BF330" i="84"/>
  <c r="BG330" i="84"/>
  <c r="L504" i="84"/>
  <c r="AM505" i="84"/>
  <c r="AM504" i="84" s="1"/>
  <c r="AF505" i="84"/>
  <c r="K439" i="84"/>
  <c r="L440" i="84"/>
  <c r="BF538" i="84"/>
  <c r="BG538" i="84"/>
  <c r="BS447" i="84"/>
  <c r="BX447" i="84" s="1"/>
  <c r="AV447" i="84"/>
  <c r="AV607" i="84"/>
  <c r="BS607" i="84"/>
  <c r="BX607" i="84" s="1"/>
  <c r="BF552" i="84"/>
  <c r="BG552" i="84"/>
  <c r="BF377" i="84"/>
  <c r="BG377" i="84"/>
  <c r="K483" i="84"/>
  <c r="L484" i="84"/>
  <c r="BF385" i="84"/>
  <c r="BG385" i="84"/>
  <c r="BF205" i="84"/>
  <c r="BG205" i="84"/>
  <c r="BF202" i="84"/>
  <c r="BG202" i="84"/>
  <c r="AV564" i="84"/>
  <c r="BS564" i="84"/>
  <c r="BS192" i="84"/>
  <c r="BX192" i="84" s="1"/>
  <c r="AV192" i="84"/>
  <c r="BF305" i="84"/>
  <c r="BG305" i="84"/>
  <c r="BF230" i="84"/>
  <c r="BG230" i="84"/>
  <c r="K601" i="84"/>
  <c r="K587" i="84" s="1"/>
  <c r="L602" i="84"/>
  <c r="BF32" i="84"/>
  <c r="BG32" i="84"/>
  <c r="AV107" i="84"/>
  <c r="BS107" i="84"/>
  <c r="BX107" i="84" s="1"/>
  <c r="AF400" i="84"/>
  <c r="L399" i="84"/>
  <c r="AM400" i="84"/>
  <c r="AM399" i="84" s="1"/>
  <c r="BF94" i="84"/>
  <c r="BG94" i="84"/>
  <c r="AV214" i="84"/>
  <c r="BS214" i="84"/>
  <c r="BX214" i="84" s="1"/>
  <c r="AF451" i="84"/>
  <c r="AQ452" i="84"/>
  <c r="AV473" i="84"/>
  <c r="BS473" i="84"/>
  <c r="BX473" i="84" s="1"/>
  <c r="BF395" i="84"/>
  <c r="BG395" i="84"/>
  <c r="BF216" i="84"/>
  <c r="BG216" i="84"/>
  <c r="BF80" i="84"/>
  <c r="BG80" i="84"/>
  <c r="BS141" i="84"/>
  <c r="BX141" i="84" s="1"/>
  <c r="AV141" i="84"/>
  <c r="AV46" i="84"/>
  <c r="BS46" i="84"/>
  <c r="BX46" i="84" s="1"/>
  <c r="BF604" i="84"/>
  <c r="BG604" i="84"/>
  <c r="L169" i="84"/>
  <c r="AF170" i="84"/>
  <c r="AM170" i="84"/>
  <c r="AM169" i="84" s="1"/>
  <c r="BF295" i="84"/>
  <c r="BG295" i="84"/>
  <c r="BF160" i="84"/>
  <c r="BG160" i="84"/>
  <c r="J426" i="84"/>
  <c r="J422" i="84" s="1"/>
  <c r="BE398" i="84"/>
  <c r="BF535" i="84"/>
  <c r="BG535" i="84"/>
  <c r="BF266" i="84"/>
  <c r="BG266" i="84"/>
  <c r="BF621" i="84"/>
  <c r="BG621" i="84"/>
  <c r="BF97" i="84"/>
  <c r="BG97" i="84"/>
  <c r="BF82" i="84"/>
  <c r="BG82" i="84"/>
  <c r="BF162" i="84"/>
  <c r="BG162" i="84"/>
  <c r="BF334" i="84"/>
  <c r="BG334" i="84"/>
  <c r="BF229" i="84"/>
  <c r="BG229" i="84"/>
  <c r="AV128" i="84"/>
  <c r="BS128" i="84"/>
  <c r="BX128" i="84" s="1"/>
  <c r="BS126" i="84"/>
  <c r="BX126" i="84" s="1"/>
  <c r="AV126" i="84"/>
  <c r="BF271" i="84"/>
  <c r="BG271" i="84"/>
  <c r="AV184" i="84"/>
  <c r="BS184" i="84"/>
  <c r="BX184" i="84" s="1"/>
  <c r="L408" i="84"/>
  <c r="AM409" i="84"/>
  <c r="AM408" i="84" s="1"/>
  <c r="AI409" i="84"/>
  <c r="AI408" i="84" s="1"/>
  <c r="AI398" i="84" s="1"/>
  <c r="AF409" i="84"/>
  <c r="BF284" i="84"/>
  <c r="BG284" i="84"/>
  <c r="BF198" i="84"/>
  <c r="BG198" i="84"/>
  <c r="BF326" i="84"/>
  <c r="BG326" i="84"/>
  <c r="AQ206" i="84"/>
  <c r="BF91" i="84"/>
  <c r="BG91" i="84"/>
  <c r="AV494" i="84"/>
  <c r="BS494" i="84"/>
  <c r="BX494" i="84" s="1"/>
  <c r="BF100" i="84"/>
  <c r="BG100" i="84"/>
  <c r="BS316" i="84"/>
  <c r="BX316" i="84" s="1"/>
  <c r="AV316" i="84"/>
  <c r="AF22" i="84"/>
  <c r="AQ23" i="84"/>
  <c r="AG73" i="84"/>
  <c r="AG63" i="84" s="1"/>
  <c r="AG29" i="84" s="1"/>
  <c r="AG10" i="84" s="1"/>
  <c r="L423" i="84"/>
  <c r="AF424" i="84"/>
  <c r="AM424" i="84"/>
  <c r="AM423" i="84" s="1"/>
  <c r="BF187" i="84"/>
  <c r="BG187" i="84"/>
  <c r="BF387" i="84"/>
  <c r="BG387" i="84"/>
  <c r="AV425" i="84"/>
  <c r="BS425" i="84"/>
  <c r="BX425" i="84" s="1"/>
  <c r="AF553" i="84"/>
  <c r="BF532" i="84"/>
  <c r="BG532" i="84"/>
  <c r="BF329" i="84"/>
  <c r="BG329" i="84"/>
  <c r="BF104" i="84"/>
  <c r="BG104" i="84"/>
  <c r="BF610" i="84"/>
  <c r="BG610" i="84"/>
  <c r="BF178" i="84"/>
  <c r="BG178" i="84"/>
  <c r="BF569" i="84"/>
  <c r="BG569" i="84"/>
  <c r="K478" i="84"/>
  <c r="L479" i="84"/>
  <c r="BS246" i="84"/>
  <c r="BX246" i="84" s="1"/>
  <c r="AV246" i="84"/>
  <c r="BF217" i="84"/>
  <c r="BG217" i="84"/>
  <c r="BF176" i="84"/>
  <c r="BG176" i="84"/>
  <c r="BF513" i="84"/>
  <c r="BG513" i="84"/>
  <c r="BF166" i="84"/>
  <c r="BG166" i="84"/>
  <c r="BF200" i="84"/>
  <c r="BG200" i="84"/>
  <c r="BF247" i="84"/>
  <c r="BG247" i="84"/>
  <c r="BS186" i="84"/>
  <c r="BX186" i="84" s="1"/>
  <c r="AV186" i="84"/>
  <c r="BS437" i="84"/>
  <c r="BX437" i="84" s="1"/>
  <c r="AV437" i="84"/>
  <c r="BF416" i="84"/>
  <c r="BG416" i="84"/>
  <c r="BB624" i="84"/>
  <c r="AV137" i="84"/>
  <c r="BS137" i="84"/>
  <c r="BX137" i="84" s="1"/>
  <c r="BF311" i="84"/>
  <c r="BG311" i="84"/>
  <c r="BF279" i="84"/>
  <c r="BG279" i="84"/>
  <c r="BF123" i="84"/>
  <c r="BG123" i="84"/>
  <c r="BF420" i="84"/>
  <c r="BG420" i="84"/>
  <c r="BS561" i="84"/>
  <c r="BX561" i="84" s="1"/>
  <c r="AV561" i="84"/>
  <c r="BF110" i="84"/>
  <c r="BG110" i="84"/>
  <c r="BF347" i="84"/>
  <c r="BG347" i="84"/>
  <c r="BF122" i="84"/>
  <c r="BG122" i="84"/>
  <c r="I624" i="84"/>
  <c r="BF482" i="84"/>
  <c r="BG482" i="84"/>
  <c r="BF345" i="84"/>
  <c r="BG345" i="84"/>
  <c r="BF93" i="84"/>
  <c r="BG93" i="84"/>
  <c r="BF56" i="84"/>
  <c r="BG56" i="84"/>
  <c r="BS261" i="84"/>
  <c r="BX261" i="84" s="1"/>
  <c r="AV261" i="84"/>
  <c r="BF336" i="84"/>
  <c r="BG336" i="84"/>
  <c r="BF243" i="84"/>
  <c r="BG243" i="84"/>
  <c r="BF450" i="84"/>
  <c r="BG450" i="84"/>
  <c r="BF599" i="84"/>
  <c r="BG599" i="84"/>
  <c r="BF337" i="84"/>
  <c r="BG337" i="84"/>
  <c r="BF83" i="84"/>
  <c r="BG83" i="84"/>
  <c r="BF298" i="84"/>
  <c r="BG298" i="84"/>
  <c r="BS155" i="84"/>
  <c r="BX155" i="84" s="1"/>
  <c r="AV155" i="84"/>
  <c r="BF52" i="84"/>
  <c r="BG52" i="84"/>
  <c r="L71" i="84"/>
  <c r="K69" i="84"/>
  <c r="AM156" i="84"/>
  <c r="AQ157" i="84"/>
  <c r="BF237" i="84"/>
  <c r="BG237" i="84"/>
  <c r="BF460" i="84"/>
  <c r="BG460" i="84"/>
  <c r="BF256" i="84"/>
  <c r="BG256" i="84"/>
  <c r="BF498" i="84"/>
  <c r="BG498" i="84"/>
  <c r="BF115" i="84"/>
  <c r="BG115" i="84"/>
  <c r="BF603" i="84"/>
  <c r="BG603" i="84"/>
  <c r="BF407" i="84"/>
  <c r="BG407" i="84"/>
  <c r="AV273" i="84"/>
  <c r="BS273" i="84"/>
  <c r="BX273" i="84" s="1"/>
  <c r="BF13" i="84"/>
  <c r="BG13" i="84"/>
  <c r="BF616" i="84"/>
  <c r="BG616" i="84"/>
  <c r="BF436" i="84"/>
  <c r="BG436" i="84"/>
  <c r="BF153" i="84"/>
  <c r="BG153" i="84"/>
  <c r="BF113" i="84"/>
  <c r="BG113" i="84"/>
  <c r="BS582" i="84"/>
  <c r="BX582" i="84" s="1"/>
  <c r="AV582" i="84"/>
  <c r="BF253" i="84"/>
  <c r="BG253" i="84"/>
  <c r="BS111" i="84"/>
  <c r="BX111" i="84" s="1"/>
  <c r="AV111" i="84"/>
  <c r="BS472" i="84"/>
  <c r="BX472" i="84" s="1"/>
  <c r="AV472" i="84"/>
  <c r="BF470" i="84"/>
  <c r="BG470" i="84"/>
  <c r="BF596" i="84"/>
  <c r="BG596" i="84"/>
  <c r="AV125" i="84"/>
  <c r="BS125" i="84"/>
  <c r="BX125" i="84" s="1"/>
  <c r="AV39" i="84"/>
  <c r="BS39" i="84"/>
  <c r="BX39" i="84" s="1"/>
  <c r="AQ431" i="84"/>
  <c r="AF430" i="84"/>
  <c r="AQ131" i="84"/>
  <c r="AF130" i="84"/>
  <c r="BS438" i="84"/>
  <c r="BX438" i="84" s="1"/>
  <c r="AV438" i="84"/>
  <c r="BF19" i="84"/>
  <c r="BG19" i="84"/>
  <c r="BF161" i="84"/>
  <c r="BG161" i="84"/>
  <c r="BF47" i="84"/>
  <c r="BG47" i="84"/>
  <c r="BF292" i="84"/>
  <c r="BG292" i="84"/>
  <c r="BF512" i="84"/>
  <c r="BG512" i="84"/>
  <c r="BF558" i="84"/>
  <c r="BG558" i="84"/>
  <c r="BS277" i="84"/>
  <c r="BX277" i="84" s="1"/>
  <c r="AV277" i="84"/>
  <c r="BS134" i="84"/>
  <c r="BX134" i="84" s="1"/>
  <c r="AV134" i="84"/>
  <c r="L180" i="84"/>
  <c r="AF181" i="84"/>
  <c r="AM181" i="84"/>
  <c r="AM180" i="84" s="1"/>
  <c r="BF213" i="84"/>
  <c r="BG213" i="84"/>
  <c r="BF77" i="84"/>
  <c r="BG77" i="84"/>
  <c r="BF174" i="84"/>
  <c r="BG174" i="84"/>
  <c r="BS20" i="84"/>
  <c r="BX20" i="84" s="1"/>
  <c r="AV20" i="84"/>
  <c r="BF551" i="84"/>
  <c r="BG551" i="84"/>
  <c r="BF87" i="84"/>
  <c r="BG87" i="84"/>
  <c r="BS493" i="84"/>
  <c r="BX493" i="84" s="1"/>
  <c r="AV493" i="84"/>
  <c r="BF62" i="84"/>
  <c r="BG62" i="84"/>
  <c r="BF112" i="84"/>
  <c r="BG112" i="84"/>
  <c r="AV233" i="84"/>
  <c r="BS233" i="84"/>
  <c r="BX233" i="84" s="1"/>
  <c r="AV497" i="84"/>
  <c r="BS497" i="84"/>
  <c r="BX497" i="84" s="1"/>
  <c r="AV159" i="84"/>
  <c r="BS159" i="84"/>
  <c r="BX159" i="84" s="1"/>
  <c r="BF405" i="84"/>
  <c r="BG405" i="84"/>
  <c r="BF283" i="84"/>
  <c r="BG283" i="84"/>
  <c r="BS380" i="84"/>
  <c r="BX380" i="84" s="1"/>
  <c r="AV380" i="84"/>
  <c r="BF258" i="84"/>
  <c r="BG258" i="84"/>
  <c r="BF120" i="84"/>
  <c r="BG120" i="84"/>
  <c r="BF16" i="84"/>
  <c r="BG16" i="84"/>
  <c r="BF606" i="84"/>
  <c r="BG606" i="84"/>
  <c r="BS611" i="84"/>
  <c r="BX611" i="84" s="1"/>
  <c r="AV611" i="84"/>
  <c r="AV342" i="84"/>
  <c r="BS342" i="84"/>
  <c r="BX342" i="84" s="1"/>
  <c r="L105" i="84"/>
  <c r="AF106" i="84"/>
  <c r="AM106" i="84"/>
  <c r="AM105" i="84" s="1"/>
  <c r="BF480" i="84"/>
  <c r="BG480" i="84"/>
  <c r="BF226" i="84"/>
  <c r="BG226" i="84"/>
  <c r="BF529" i="84"/>
  <c r="BG529" i="84"/>
  <c r="BF327" i="84"/>
  <c r="BG327" i="84"/>
  <c r="BF391" i="84"/>
  <c r="BG391" i="84"/>
  <c r="BF370" i="84"/>
  <c r="BG370" i="84"/>
  <c r="L476" i="84"/>
  <c r="AM477" i="84"/>
  <c r="AM476" i="84" s="1"/>
  <c r="AF477" i="84"/>
  <c r="AI477" i="84"/>
  <c r="AI476" i="84" s="1"/>
  <c r="K30" i="84"/>
  <c r="L31" i="84"/>
  <c r="BF526" i="84"/>
  <c r="BG526" i="84"/>
  <c r="AV598" i="84"/>
  <c r="BS598" i="84"/>
  <c r="BX598" i="84" s="1"/>
  <c r="BF418" i="84"/>
  <c r="BG418" i="84"/>
  <c r="BF54" i="84"/>
  <c r="BG54" i="84"/>
  <c r="BF117" i="84"/>
  <c r="BG117" i="84"/>
  <c r="BF454" i="84"/>
  <c r="BG454" i="84"/>
  <c r="BF384" i="84"/>
  <c r="BG384" i="84"/>
  <c r="BS212" i="84"/>
  <c r="BX212" i="84" s="1"/>
  <c r="AV212" i="84"/>
  <c r="BS147" i="84"/>
  <c r="BX147" i="84" s="1"/>
  <c r="AV147" i="84"/>
  <c r="BF592" i="84"/>
  <c r="BG592" i="84"/>
  <c r="BF99" i="84"/>
  <c r="BG99" i="84"/>
  <c r="BF574" i="84"/>
  <c r="BG574" i="84"/>
  <c r="K554" i="84"/>
  <c r="L555" i="84"/>
  <c r="AV109" i="84"/>
  <c r="BS109" i="84"/>
  <c r="BX109" i="84" s="1"/>
  <c r="BF537" i="84"/>
  <c r="BG537" i="84"/>
  <c r="BE73" i="84"/>
  <c r="BE63" i="84" s="1"/>
  <c r="BE29" i="84" s="1"/>
  <c r="BS28" i="84"/>
  <c r="AV28" i="84"/>
  <c r="AQ27" i="84"/>
  <c r="BS591" i="84"/>
  <c r="BX591" i="84" s="1"/>
  <c r="AV591" i="84"/>
  <c r="BF291" i="84"/>
  <c r="BG291" i="84"/>
  <c r="BF51" i="84"/>
  <c r="BG51" i="84"/>
  <c r="AV70" i="84"/>
  <c r="BS70" i="84"/>
  <c r="L268" i="84"/>
  <c r="AF269" i="84"/>
  <c r="AI269" i="84"/>
  <c r="AI268" i="84" s="1"/>
  <c r="AM269" i="84"/>
  <c r="AM268" i="84" s="1"/>
  <c r="BE422" i="84"/>
  <c r="BF534" i="84"/>
  <c r="BG534" i="84"/>
  <c r="BS491" i="84"/>
  <c r="BX491" i="84" s="1"/>
  <c r="AV491" i="84"/>
  <c r="BF48" i="84"/>
  <c r="BG48" i="84"/>
  <c r="BF393" i="84"/>
  <c r="BG393" i="84"/>
  <c r="BF232" i="84"/>
  <c r="BG232" i="84"/>
  <c r="BF539" i="84"/>
  <c r="BG539" i="84"/>
  <c r="BF17" i="84"/>
  <c r="BG17" i="84"/>
  <c r="J29" i="84"/>
  <c r="J10" i="84" s="1"/>
  <c r="J624" i="84" s="1"/>
  <c r="AV150" i="84"/>
  <c r="BS150" i="84"/>
  <c r="BX150" i="84" s="1"/>
  <c r="BF129" i="84"/>
  <c r="BG129" i="84"/>
  <c r="BF40" i="84"/>
  <c r="BG40" i="84"/>
  <c r="L118" i="84"/>
  <c r="AF119" i="84"/>
  <c r="AM119" i="84"/>
  <c r="AM118" i="84" s="1"/>
  <c r="BE274" i="84"/>
  <c r="L194" i="84"/>
  <c r="AM195" i="84"/>
  <c r="AM194" i="84" s="1"/>
  <c r="AF195" i="84"/>
  <c r="BF67" i="84"/>
  <c r="BG67" i="84"/>
  <c r="AQ433" i="84"/>
  <c r="BS203" i="84"/>
  <c r="BX203" i="84" s="1"/>
  <c r="AV203" i="84"/>
  <c r="AF24" i="84"/>
  <c r="AQ25" i="84"/>
  <c r="J553" i="84"/>
  <c r="J507" i="84" s="1"/>
  <c r="J475" i="84" s="1"/>
  <c r="AV481" i="84"/>
  <c r="BS481" i="84"/>
  <c r="BX481" i="84" s="1"/>
  <c r="BF568" i="84"/>
  <c r="BG568" i="84"/>
  <c r="AV524" i="84"/>
  <c r="BS524" i="84"/>
  <c r="BX524" i="84" s="1"/>
  <c r="K293" i="84"/>
  <c r="K287" i="84" s="1"/>
  <c r="L294" i="84"/>
  <c r="BF544" i="84"/>
  <c r="BG544" i="84"/>
  <c r="AG426" i="84"/>
  <c r="AG422" i="84" s="1"/>
  <c r="BS403" i="84"/>
  <c r="BX403" i="84" s="1"/>
  <c r="AV403" i="84"/>
  <c r="BE521" i="84"/>
  <c r="BE507" i="84" s="1"/>
  <c r="BF585" i="84"/>
  <c r="BG585" i="84"/>
  <c r="BF185" i="84"/>
  <c r="BG185" i="84"/>
  <c r="L593" i="84"/>
  <c r="AM594" i="84"/>
  <c r="AM593" i="84" s="1"/>
  <c r="AF594" i="84"/>
  <c r="BS42" i="84"/>
  <c r="BX42" i="84" s="1"/>
  <c r="AV42" i="84"/>
  <c r="BF543" i="84"/>
  <c r="BG543" i="84"/>
  <c r="AV517" i="84"/>
  <c r="BS517" i="84"/>
  <c r="BX517" i="84" s="1"/>
  <c r="BS132" i="84"/>
  <c r="BX132" i="84" s="1"/>
  <c r="AV132" i="84"/>
  <c r="BF35" i="84"/>
  <c r="BG35" i="84"/>
  <c r="AV317" i="84"/>
  <c r="BS317" i="84"/>
  <c r="BX317" i="84" s="1"/>
  <c r="L64" i="84"/>
  <c r="AM65" i="84"/>
  <c r="AM64" i="84" s="1"/>
  <c r="AF65" i="84"/>
  <c r="L209" i="84"/>
  <c r="K208" i="84"/>
  <c r="K486" i="84"/>
  <c r="K485" i="84" s="1"/>
  <c r="L487" i="84"/>
  <c r="BF348" i="84"/>
  <c r="BG348" i="84"/>
  <c r="BF355" i="84"/>
  <c r="BG355" i="84"/>
  <c r="BF441" i="84"/>
  <c r="BG441" i="84"/>
  <c r="BF224" i="84"/>
  <c r="BG224" i="84"/>
  <c r="BF353" i="84"/>
  <c r="BG353" i="84"/>
  <c r="L95" i="84"/>
  <c r="AM96" i="84"/>
  <c r="AM95" i="84" s="1"/>
  <c r="AF96" i="84"/>
  <c r="BF152" i="84"/>
  <c r="BG152" i="84"/>
  <c r="BS121" i="84"/>
  <c r="BX121" i="84" s="1"/>
  <c r="AV121" i="84"/>
  <c r="AV518" i="84"/>
  <c r="BS518" i="84"/>
  <c r="BX518" i="84" s="1"/>
  <c r="L508" i="84"/>
  <c r="AF509" i="84"/>
  <c r="AM509" i="84"/>
  <c r="AM508" i="84" s="1"/>
  <c r="BF252" i="84"/>
  <c r="BG252" i="84"/>
  <c r="BF559" i="84"/>
  <c r="BG559" i="84"/>
  <c r="AH507" i="84"/>
  <c r="AH475" i="84" s="1"/>
  <c r="BS402" i="84"/>
  <c r="BX402" i="84" s="1"/>
  <c r="AV402" i="84"/>
  <c r="BS338" i="84"/>
  <c r="BX338" i="84" s="1"/>
  <c r="AV338" i="84"/>
  <c r="BF191" i="84"/>
  <c r="BG191" i="84"/>
  <c r="AV446" i="84"/>
  <c r="BS446" i="84"/>
  <c r="BX446" i="84" s="1"/>
  <c r="BF361" i="84"/>
  <c r="BG361" i="84"/>
  <c r="AQ270" i="84"/>
  <c r="AQ523" i="84"/>
  <c r="AF522" i="84"/>
  <c r="BF612" i="84"/>
  <c r="BG612" i="84"/>
  <c r="BF165" i="84"/>
  <c r="BG165" i="84"/>
  <c r="BF354" i="84"/>
  <c r="BG354" i="84"/>
  <c r="BS429" i="84"/>
  <c r="BX429" i="84" s="1"/>
  <c r="AV429" i="84"/>
  <c r="BS550" i="84"/>
  <c r="BX550" i="84" s="1"/>
  <c r="AV550" i="84"/>
  <c r="AV325" i="84"/>
  <c r="BS325" i="84"/>
  <c r="BX325" i="84" s="1"/>
  <c r="BF240" i="84"/>
  <c r="BG240" i="84"/>
  <c r="BF304" i="84"/>
  <c r="BG304" i="84"/>
  <c r="BF310" i="84"/>
  <c r="BG310" i="84"/>
  <c r="BF33" i="84"/>
  <c r="BG33" i="84"/>
  <c r="BF142" i="84"/>
  <c r="BG142" i="84"/>
  <c r="BF519" i="84"/>
  <c r="BG519" i="84"/>
  <c r="BF500" i="84" l="1"/>
  <c r="BG500" i="84"/>
  <c r="BE10" i="84"/>
  <c r="K274" i="84"/>
  <c r="BF34" i="84"/>
  <c r="BG34" i="84"/>
  <c r="AF521" i="84"/>
  <c r="BG514" i="84"/>
  <c r="BG381" i="84"/>
  <c r="BF381" i="84"/>
  <c r="BF321" i="84"/>
  <c r="BG321" i="84"/>
  <c r="BF171" i="84"/>
  <c r="BG171" i="84"/>
  <c r="AQ531" i="84"/>
  <c r="AV531" i="84" s="1"/>
  <c r="BS133" i="84"/>
  <c r="BX133" i="84" s="1"/>
  <c r="AV133" i="84"/>
  <c r="BS349" i="84"/>
  <c r="BX349" i="84" s="1"/>
  <c r="AV349" i="84"/>
  <c r="BF623" i="84"/>
  <c r="BG623" i="84"/>
  <c r="AG475" i="84"/>
  <c r="AG624" i="84" s="1"/>
  <c r="BG140" i="84"/>
  <c r="BF173" i="84"/>
  <c r="BG173" i="84"/>
  <c r="BF368" i="84"/>
  <c r="BG368" i="84"/>
  <c r="BF445" i="84"/>
  <c r="BG445" i="84"/>
  <c r="BF265" i="84"/>
  <c r="BG265" i="84"/>
  <c r="BG576" i="84"/>
  <c r="BF576" i="84"/>
  <c r="BF259" i="84"/>
  <c r="BG259" i="84"/>
  <c r="BE475" i="84"/>
  <c r="K63" i="84"/>
  <c r="K29" i="84" s="1"/>
  <c r="K10" i="84" s="1"/>
  <c r="BF437" i="84"/>
  <c r="BG437" i="84"/>
  <c r="AQ289" i="84"/>
  <c r="AF288" i="84"/>
  <c r="AQ589" i="84"/>
  <c r="AF588" i="84"/>
  <c r="BF132" i="84"/>
  <c r="BG132" i="84"/>
  <c r="BF481" i="84"/>
  <c r="BG481" i="84"/>
  <c r="AQ119" i="84"/>
  <c r="AF118" i="84"/>
  <c r="BF39" i="84"/>
  <c r="BG39" i="84"/>
  <c r="BF273" i="84"/>
  <c r="BG273" i="84"/>
  <c r="AQ451" i="84"/>
  <c r="BS452" i="84"/>
  <c r="AV452" i="84"/>
  <c r="L439" i="84"/>
  <c r="AF440" i="84"/>
  <c r="AM440" i="84"/>
  <c r="AM439" i="84" s="1"/>
  <c r="BF262" i="84"/>
  <c r="BG262" i="84"/>
  <c r="BF415" i="84"/>
  <c r="BG415" i="84"/>
  <c r="BF37" i="84"/>
  <c r="BG37" i="84"/>
  <c r="L443" i="84"/>
  <c r="AM444" i="84"/>
  <c r="AM443" i="84" s="1"/>
  <c r="AF444" i="84"/>
  <c r="AM566" i="84"/>
  <c r="L563" i="84"/>
  <c r="BF356" i="84"/>
  <c r="BG356" i="84"/>
  <c r="BF121" i="84"/>
  <c r="BG121" i="84"/>
  <c r="BF591" i="84"/>
  <c r="BG591" i="84"/>
  <c r="L74" i="84"/>
  <c r="L73" i="84" s="1"/>
  <c r="AM75" i="84"/>
  <c r="AM74" i="84" s="1"/>
  <c r="AM73" i="84" s="1"/>
  <c r="AF75" i="84"/>
  <c r="BF402" i="84"/>
  <c r="BG402" i="84"/>
  <c r="BF342" i="84"/>
  <c r="BG342" i="84"/>
  <c r="BF493" i="84"/>
  <c r="BG493" i="84"/>
  <c r="BF582" i="84"/>
  <c r="BG582" i="84"/>
  <c r="AQ156" i="84"/>
  <c r="AV157" i="84"/>
  <c r="BS157" i="84"/>
  <c r="BF186" i="84"/>
  <c r="BG186" i="84"/>
  <c r="AQ22" i="84"/>
  <c r="AV23" i="84"/>
  <c r="BS23" i="84"/>
  <c r="BF128" i="84"/>
  <c r="BG128" i="84"/>
  <c r="L448" i="84"/>
  <c r="AF449" i="84"/>
  <c r="AM449" i="84"/>
  <c r="AM448" i="84" s="1"/>
  <c r="BF249" i="84"/>
  <c r="BG249" i="84"/>
  <c r="BF338" i="84"/>
  <c r="BG338" i="84"/>
  <c r="BF473" i="84"/>
  <c r="BG473" i="84"/>
  <c r="BF403" i="84"/>
  <c r="BG403" i="84"/>
  <c r="AV25" i="84"/>
  <c r="BS25" i="84"/>
  <c r="AQ24" i="84"/>
  <c r="BF28" i="84"/>
  <c r="BF27" i="84" s="1"/>
  <c r="AV27" i="84"/>
  <c r="BG28" i="84"/>
  <c r="BG27" i="84" s="1"/>
  <c r="BF611" i="84"/>
  <c r="BG611" i="84"/>
  <c r="AF180" i="84"/>
  <c r="AQ181" i="84"/>
  <c r="BF125" i="84"/>
  <c r="BG125" i="84"/>
  <c r="BF246" i="84"/>
  <c r="BG246" i="84"/>
  <c r="L483" i="84"/>
  <c r="AF484" i="84"/>
  <c r="AI484" i="84"/>
  <c r="AI483" i="84" s="1"/>
  <c r="AM484" i="84"/>
  <c r="AM483" i="84" s="1"/>
  <c r="AF504" i="84"/>
  <c r="AQ505" i="84"/>
  <c r="BF254" i="84"/>
  <c r="BG254" i="84"/>
  <c r="AQ276" i="84"/>
  <c r="AF275" i="84"/>
  <c r="BF542" i="84"/>
  <c r="BG542" i="84"/>
  <c r="L601" i="84"/>
  <c r="L587" i="84" s="1"/>
  <c r="AM602" i="84"/>
  <c r="AM601" i="84" s="1"/>
  <c r="AM587" i="84" s="1"/>
  <c r="AF602" i="84"/>
  <c r="AF143" i="84"/>
  <c r="AQ144" i="84"/>
  <c r="AF95" i="84"/>
  <c r="AQ96" i="84"/>
  <c r="L486" i="84"/>
  <c r="L485" i="84" s="1"/>
  <c r="AF487" i="84"/>
  <c r="AM487" i="84"/>
  <c r="AM486" i="84" s="1"/>
  <c r="AM485" i="84" s="1"/>
  <c r="BF517" i="84"/>
  <c r="BG517" i="84"/>
  <c r="BS27" i="84"/>
  <c r="BX28" i="84"/>
  <c r="BX27" i="84" s="1"/>
  <c r="BF147" i="84"/>
  <c r="BG147" i="84"/>
  <c r="BF316" i="84"/>
  <c r="BG316" i="84"/>
  <c r="BF46" i="84"/>
  <c r="BG46" i="84"/>
  <c r="BF214" i="84"/>
  <c r="BG214" i="84"/>
  <c r="AV489" i="84"/>
  <c r="AQ488" i="84"/>
  <c r="BS489" i="84"/>
  <c r="BF193" i="84"/>
  <c r="BG193" i="84"/>
  <c r="BF417" i="84"/>
  <c r="BG417" i="84"/>
  <c r="BF203" i="84"/>
  <c r="BG203" i="84"/>
  <c r="BE624" i="84"/>
  <c r="BF598" i="84"/>
  <c r="BG598" i="84"/>
  <c r="L478" i="84"/>
  <c r="AM479" i="84"/>
  <c r="AM478" i="84" s="1"/>
  <c r="AI479" i="84"/>
  <c r="AI478" i="84" s="1"/>
  <c r="AF479" i="84"/>
  <c r="AF408" i="84"/>
  <c r="AQ409" i="84"/>
  <c r="BF141" i="84"/>
  <c r="BG141" i="84"/>
  <c r="BF92" i="84"/>
  <c r="BG92" i="84"/>
  <c r="BF55" i="84"/>
  <c r="BG55" i="84"/>
  <c r="AV15" i="84"/>
  <c r="AQ14" i="84"/>
  <c r="BS15" i="84"/>
  <c r="AV523" i="84"/>
  <c r="AQ522" i="84"/>
  <c r="BS523" i="84"/>
  <c r="BF212" i="84"/>
  <c r="BG212" i="84"/>
  <c r="BF159" i="84"/>
  <c r="BG159" i="84"/>
  <c r="BF192" i="84"/>
  <c r="BG192" i="84"/>
  <c r="BF533" i="84"/>
  <c r="BG533" i="84"/>
  <c r="AF85" i="84"/>
  <c r="AQ86" i="84"/>
  <c r="AF268" i="84"/>
  <c r="AQ269" i="84"/>
  <c r="BS270" i="84"/>
  <c r="BX270" i="84" s="1"/>
  <c r="AV270" i="84"/>
  <c r="L208" i="84"/>
  <c r="AM209" i="84"/>
  <c r="AM208" i="84" s="1"/>
  <c r="AF209" i="84"/>
  <c r="BF42" i="84"/>
  <c r="BG42" i="84"/>
  <c r="AV433" i="84"/>
  <c r="BS433" i="84"/>
  <c r="BX433" i="84" s="1"/>
  <c r="AH624" i="84"/>
  <c r="BF277" i="84"/>
  <c r="BG277" i="84"/>
  <c r="BF425" i="84"/>
  <c r="BG425" i="84"/>
  <c r="AM398" i="84"/>
  <c r="BF499" i="84"/>
  <c r="BG499" i="84"/>
  <c r="BF325" i="84"/>
  <c r="BG325" i="84"/>
  <c r="AQ65" i="84"/>
  <c r="AF64" i="84"/>
  <c r="L293" i="84"/>
  <c r="L287" i="84" s="1"/>
  <c r="AM294" i="84"/>
  <c r="AM293" i="84" s="1"/>
  <c r="AM287" i="84" s="1"/>
  <c r="AF294" i="84"/>
  <c r="BF150" i="84"/>
  <c r="BG150" i="84"/>
  <c r="BX70" i="84"/>
  <c r="L30" i="84"/>
  <c r="AI31" i="84"/>
  <c r="AI30" i="84" s="1"/>
  <c r="AI29" i="84" s="1"/>
  <c r="AI10" i="84" s="1"/>
  <c r="AF31" i="84"/>
  <c r="AM31" i="84"/>
  <c r="AM30" i="84" s="1"/>
  <c r="BF20" i="84"/>
  <c r="BG20" i="84"/>
  <c r="BF438" i="84"/>
  <c r="BG438" i="84"/>
  <c r="BF155" i="84"/>
  <c r="BG155" i="84"/>
  <c r="L398" i="84"/>
  <c r="BX564" i="84"/>
  <c r="AQ12" i="84"/>
  <c r="AF11" i="84"/>
  <c r="BF134" i="84"/>
  <c r="BG134" i="84"/>
  <c r="BF550" i="84"/>
  <c r="BG550" i="84"/>
  <c r="AQ594" i="84"/>
  <c r="AF593" i="84"/>
  <c r="BF70" i="84"/>
  <c r="BG70" i="84"/>
  <c r="BF109" i="84"/>
  <c r="BG109" i="84"/>
  <c r="BF497" i="84"/>
  <c r="BG497" i="84"/>
  <c r="BF494" i="84"/>
  <c r="BG494" i="84"/>
  <c r="AQ400" i="84"/>
  <c r="AF399" i="84"/>
  <c r="AF398" i="84" s="1"/>
  <c r="BF564" i="84"/>
  <c r="BG564" i="84"/>
  <c r="L281" i="84"/>
  <c r="AM282" i="84"/>
  <c r="AM281" i="84" s="1"/>
  <c r="AF282" i="84"/>
  <c r="AM458" i="84"/>
  <c r="L456" i="84"/>
  <c r="AQ515" i="84"/>
  <c r="AV516" i="84"/>
  <c r="BS516" i="84"/>
  <c r="AF508" i="84"/>
  <c r="AF507" i="84" s="1"/>
  <c r="AQ509" i="84"/>
  <c r="AF194" i="84"/>
  <c r="AQ195" i="84"/>
  <c r="L554" i="84"/>
  <c r="AM555" i="84"/>
  <c r="BF472" i="84"/>
  <c r="BG472" i="84"/>
  <c r="BF261" i="84"/>
  <c r="BG261" i="84"/>
  <c r="BF137" i="84"/>
  <c r="BG137" i="84"/>
  <c r="BF184" i="84"/>
  <c r="BG184" i="84"/>
  <c r="BF607" i="84"/>
  <c r="BG607" i="84"/>
  <c r="BF525" i="84"/>
  <c r="BG525" i="84"/>
  <c r="BF410" i="84"/>
  <c r="BG410" i="84"/>
  <c r="AF547" i="84"/>
  <c r="AQ548" i="84"/>
  <c r="BF429" i="84"/>
  <c r="BG429" i="84"/>
  <c r="BF446" i="84"/>
  <c r="BG446" i="84"/>
  <c r="BF524" i="84"/>
  <c r="BG524" i="84"/>
  <c r="K553" i="84"/>
  <c r="K507" i="84" s="1"/>
  <c r="K475" i="84" s="1"/>
  <c r="AF476" i="84"/>
  <c r="AQ477" i="84"/>
  <c r="BF233" i="84"/>
  <c r="BG233" i="84"/>
  <c r="AQ130" i="84"/>
  <c r="BS131" i="84"/>
  <c r="AV131" i="84"/>
  <c r="BF107" i="84"/>
  <c r="BG107" i="84"/>
  <c r="BF447" i="84"/>
  <c r="BG447" i="84"/>
  <c r="BF124" i="84"/>
  <c r="BG124" i="84"/>
  <c r="BF335" i="84"/>
  <c r="BG335" i="84"/>
  <c r="BF102" i="84"/>
  <c r="BG102" i="84"/>
  <c r="BF317" i="84"/>
  <c r="BG317" i="84"/>
  <c r="BF491" i="84"/>
  <c r="BG491" i="84"/>
  <c r="BF111" i="84"/>
  <c r="BG111" i="84"/>
  <c r="BS206" i="84"/>
  <c r="BX206" i="84" s="1"/>
  <c r="AV206" i="84"/>
  <c r="AQ170" i="84"/>
  <c r="AF169" i="84"/>
  <c r="K426" i="84"/>
  <c r="K422" i="84" s="1"/>
  <c r="BS457" i="84"/>
  <c r="AV457" i="84"/>
  <c r="AF43" i="84"/>
  <c r="AQ44" i="84"/>
  <c r="AM71" i="84"/>
  <c r="AM69" i="84" s="1"/>
  <c r="AM63" i="84" s="1"/>
  <c r="AF71" i="84"/>
  <c r="L69" i="84"/>
  <c r="L63" i="84" s="1"/>
  <c r="BF518" i="84"/>
  <c r="BG518" i="84"/>
  <c r="AF105" i="84"/>
  <c r="AQ106" i="84"/>
  <c r="BF380" i="84"/>
  <c r="BG380" i="84"/>
  <c r="AQ430" i="84"/>
  <c r="AV431" i="84"/>
  <c r="BS431" i="84"/>
  <c r="BF561" i="84"/>
  <c r="BG561" i="84"/>
  <c r="AF423" i="84"/>
  <c r="AQ424" i="84"/>
  <c r="BF126" i="84"/>
  <c r="BG126" i="84"/>
  <c r="L427" i="84"/>
  <c r="L426" i="84" s="1"/>
  <c r="L422" i="84" s="1"/>
  <c r="AM428" i="84"/>
  <c r="AM427" i="84" s="1"/>
  <c r="AF428" i="84"/>
  <c r="AI428" i="84"/>
  <c r="AI427" i="84" s="1"/>
  <c r="AI426" i="84" s="1"/>
  <c r="AI422" i="84" s="1"/>
  <c r="BF245" i="84"/>
  <c r="BG245" i="84"/>
  <c r="BG349" i="84" l="1"/>
  <c r="BF349" i="84"/>
  <c r="AI475" i="84"/>
  <c r="AQ530" i="84"/>
  <c r="BS531" i="84"/>
  <c r="AI624" i="84"/>
  <c r="AM274" i="84"/>
  <c r="BG133" i="84"/>
  <c r="BF133" i="84"/>
  <c r="L274" i="84"/>
  <c r="AQ593" i="84"/>
  <c r="BS594" i="84"/>
  <c r="AV594" i="84"/>
  <c r="BS96" i="84"/>
  <c r="AQ95" i="84"/>
  <c r="AV96" i="84"/>
  <c r="BS505" i="84"/>
  <c r="AQ504" i="84"/>
  <c r="AV505" i="84"/>
  <c r="BF206" i="84"/>
  <c r="BG206" i="84"/>
  <c r="BS424" i="84"/>
  <c r="AV424" i="84"/>
  <c r="AQ423" i="84"/>
  <c r="AV509" i="84"/>
  <c r="AQ508" i="84"/>
  <c r="BS509" i="84"/>
  <c r="BF433" i="84"/>
  <c r="BG433" i="84"/>
  <c r="AQ294" i="84"/>
  <c r="AF293" i="84"/>
  <c r="AF287" i="84" s="1"/>
  <c r="AV14" i="84"/>
  <c r="BF15" i="84"/>
  <c r="BF14" i="84" s="1"/>
  <c r="BG15" i="84"/>
  <c r="BG14" i="84" s="1"/>
  <c r="AV119" i="84"/>
  <c r="AQ118" i="84"/>
  <c r="BS119" i="84"/>
  <c r="AQ71" i="84"/>
  <c r="AF69" i="84"/>
  <c r="AF63" i="84" s="1"/>
  <c r="BS400" i="84"/>
  <c r="AV400" i="84"/>
  <c r="AQ399" i="84"/>
  <c r="AV65" i="84"/>
  <c r="BS65" i="84"/>
  <c r="AQ64" i="84"/>
  <c r="AQ143" i="84"/>
  <c r="AV144" i="84"/>
  <c r="BS144" i="84"/>
  <c r="BX516" i="84"/>
  <c r="BX515" i="84" s="1"/>
  <c r="BS515" i="84"/>
  <c r="AF448" i="84"/>
  <c r="AQ449" i="84"/>
  <c r="AF439" i="84"/>
  <c r="AQ440" i="84"/>
  <c r="BS44" i="84"/>
  <c r="AV44" i="84"/>
  <c r="AQ43" i="84"/>
  <c r="BF516" i="84"/>
  <c r="BF515" i="84" s="1"/>
  <c r="AV515" i="84"/>
  <c r="BG516" i="84"/>
  <c r="BG515" i="84" s="1"/>
  <c r="AM29" i="84"/>
  <c r="AQ209" i="84"/>
  <c r="AF208" i="84"/>
  <c r="AQ602" i="84"/>
  <c r="AF601" i="84"/>
  <c r="AF483" i="84"/>
  <c r="AQ484" i="84"/>
  <c r="BX25" i="84"/>
  <c r="BX24" i="84" s="1"/>
  <c r="BS24" i="84"/>
  <c r="AF587" i="84"/>
  <c r="BS430" i="84"/>
  <c r="BX431" i="84"/>
  <c r="BX430" i="84" s="1"/>
  <c r="AV130" i="84"/>
  <c r="BF131" i="84"/>
  <c r="BF130" i="84" s="1"/>
  <c r="BG131" i="84"/>
  <c r="BG130" i="84" s="1"/>
  <c r="AQ31" i="84"/>
  <c r="AF30" i="84"/>
  <c r="AV530" i="84"/>
  <c r="BF531" i="84"/>
  <c r="BF530" i="84" s="1"/>
  <c r="BG531" i="84"/>
  <c r="BG530" i="84" s="1"/>
  <c r="BF25" i="84"/>
  <c r="BF24" i="84" s="1"/>
  <c r="AV24" i="84"/>
  <c r="BG25" i="84"/>
  <c r="BG24" i="84" s="1"/>
  <c r="AQ566" i="84"/>
  <c r="AM563" i="84"/>
  <c r="AV451" i="84"/>
  <c r="BF452" i="84"/>
  <c r="BF451" i="84" s="1"/>
  <c r="BG452" i="84"/>
  <c r="BG451" i="84" s="1"/>
  <c r="AV589" i="84"/>
  <c r="AQ588" i="84"/>
  <c r="BS589" i="84"/>
  <c r="BF489" i="84"/>
  <c r="BF488" i="84" s="1"/>
  <c r="AV488" i="84"/>
  <c r="BG489" i="84"/>
  <c r="BG488" i="84" s="1"/>
  <c r="BF431" i="84"/>
  <c r="AV430" i="84"/>
  <c r="BG431" i="84"/>
  <c r="BG430" i="84" s="1"/>
  <c r="BF457" i="84"/>
  <c r="BG457" i="84"/>
  <c r="BX131" i="84"/>
  <c r="BX130" i="84" s="1"/>
  <c r="BS130" i="84"/>
  <c r="AQ547" i="84"/>
  <c r="AV548" i="84"/>
  <c r="BS548" i="84"/>
  <c r="BS530" i="84"/>
  <c r="BX531" i="84"/>
  <c r="BX530" i="84" s="1"/>
  <c r="BS451" i="84"/>
  <c r="BX452" i="84"/>
  <c r="BX451" i="84" s="1"/>
  <c r="BX457" i="84"/>
  <c r="AQ458" i="84"/>
  <c r="AM456" i="84"/>
  <c r="AM426" i="84" s="1"/>
  <c r="AM422" i="84" s="1"/>
  <c r="K624" i="84"/>
  <c r="L29" i="84"/>
  <c r="BF270" i="84"/>
  <c r="BG270" i="84"/>
  <c r="BX523" i="84"/>
  <c r="BX522" i="84" s="1"/>
  <c r="BS522" i="84"/>
  <c r="BS22" i="84"/>
  <c r="BX23" i="84"/>
  <c r="BX22" i="84" s="1"/>
  <c r="AQ444" i="84"/>
  <c r="AF443" i="84"/>
  <c r="BS289" i="84"/>
  <c r="AQ288" i="84"/>
  <c r="AV289" i="84"/>
  <c r="BS156" i="84"/>
  <c r="BX157" i="84"/>
  <c r="BX156" i="84" s="1"/>
  <c r="BF157" i="84"/>
  <c r="BF156" i="84" s="1"/>
  <c r="AV156" i="84"/>
  <c r="BG157" i="84"/>
  <c r="BG156" i="84" s="1"/>
  <c r="AV12" i="84"/>
  <c r="AQ11" i="84"/>
  <c r="BS12" i="84"/>
  <c r="AQ521" i="84"/>
  <c r="BF23" i="84"/>
  <c r="BF22" i="84" s="1"/>
  <c r="AV22" i="84"/>
  <c r="BG23" i="84"/>
  <c r="BG22" i="84" s="1"/>
  <c r="AQ282" i="84"/>
  <c r="AF281" i="84"/>
  <c r="AV269" i="84"/>
  <c r="BS269" i="84"/>
  <c r="AQ268" i="84"/>
  <c r="AV522" i="84"/>
  <c r="BF523" i="84"/>
  <c r="BF522" i="84" s="1"/>
  <c r="BG523" i="84"/>
  <c r="BG522" i="84" s="1"/>
  <c r="AV409" i="84"/>
  <c r="AQ408" i="84"/>
  <c r="BS409" i="84"/>
  <c r="AF74" i="84"/>
  <c r="AF73" i="84" s="1"/>
  <c r="AQ75" i="84"/>
  <c r="AQ169" i="84"/>
  <c r="BS170" i="84"/>
  <c r="AV170" i="84"/>
  <c r="AQ194" i="84"/>
  <c r="BS195" i="84"/>
  <c r="AV195" i="84"/>
  <c r="AF427" i="84"/>
  <c r="AQ428" i="84"/>
  <c r="BS106" i="84"/>
  <c r="AV106" i="84"/>
  <c r="AQ105" i="84"/>
  <c r="BS477" i="84"/>
  <c r="AV477" i="84"/>
  <c r="AQ476" i="84"/>
  <c r="AM554" i="84"/>
  <c r="AM553" i="84" s="1"/>
  <c r="AM507" i="84" s="1"/>
  <c r="AM475" i="84" s="1"/>
  <c r="AQ555" i="84"/>
  <c r="BX15" i="84"/>
  <c r="BX14" i="84" s="1"/>
  <c r="BS14" i="84"/>
  <c r="BX489" i="84"/>
  <c r="BX488" i="84" s="1"/>
  <c r="BS488" i="84"/>
  <c r="AQ180" i="84"/>
  <c r="BS181" i="84"/>
  <c r="AV181" i="84"/>
  <c r="AQ487" i="84"/>
  <c r="AF486" i="84"/>
  <c r="AF485" i="84" s="1"/>
  <c r="L553" i="84"/>
  <c r="L507" i="84" s="1"/>
  <c r="L475" i="84" s="1"/>
  <c r="AV86" i="84"/>
  <c r="AQ85" i="84"/>
  <c r="BS86" i="84"/>
  <c r="AQ479" i="84"/>
  <c r="AF478" i="84"/>
  <c r="AF475" i="84" s="1"/>
  <c r="AV276" i="84"/>
  <c r="AQ275" i="84"/>
  <c r="BS276" i="84"/>
  <c r="BF430" i="84" l="1"/>
  <c r="AM10" i="84"/>
  <c r="BS521" i="84"/>
  <c r="BG521" i="84"/>
  <c r="BF521" i="84"/>
  <c r="AV521" i="84"/>
  <c r="L10" i="84"/>
  <c r="L624" i="84" s="1"/>
  <c r="AF274" i="84"/>
  <c r="AV555" i="84"/>
  <c r="AQ554" i="84"/>
  <c r="BS555" i="84"/>
  <c r="BS169" i="84"/>
  <c r="BX170" i="84"/>
  <c r="BX169" i="84" s="1"/>
  <c r="BS282" i="84"/>
  <c r="AQ281" i="84"/>
  <c r="AV282" i="84"/>
  <c r="AV288" i="84"/>
  <c r="BF289" i="84"/>
  <c r="BF288" i="84" s="1"/>
  <c r="BG289" i="84"/>
  <c r="BG288" i="84" s="1"/>
  <c r="BS64" i="84"/>
  <c r="BX65" i="84"/>
  <c r="BX64" i="84" s="1"/>
  <c r="BS458" i="84"/>
  <c r="AV458" i="84"/>
  <c r="AQ456" i="84"/>
  <c r="BF65" i="84"/>
  <c r="BF64" i="84" s="1"/>
  <c r="AV64" i="84"/>
  <c r="BG65" i="84"/>
  <c r="BG64" i="84" s="1"/>
  <c r="AV294" i="84"/>
  <c r="AQ293" i="84"/>
  <c r="AQ287" i="84" s="1"/>
  <c r="BS294" i="84"/>
  <c r="AV504" i="84"/>
  <c r="BF505" i="84"/>
  <c r="BF504" i="84" s="1"/>
  <c r="BG505" i="84"/>
  <c r="BG504" i="84" s="1"/>
  <c r="AV85" i="84"/>
  <c r="BF86" i="84"/>
  <c r="BF85" i="84" s="1"/>
  <c r="BG86" i="84"/>
  <c r="BG85" i="84" s="1"/>
  <c r="AV268" i="84"/>
  <c r="BF269" i="84"/>
  <c r="BF268" i="84" s="1"/>
  <c r="BG269" i="84"/>
  <c r="BG268" i="84" s="1"/>
  <c r="AQ74" i="84"/>
  <c r="AQ73" i="84" s="1"/>
  <c r="AV75" i="84"/>
  <c r="BS75" i="84"/>
  <c r="BX289" i="84"/>
  <c r="BX288" i="84" s="1"/>
  <c r="BS288" i="84"/>
  <c r="BS566" i="84"/>
  <c r="AV566" i="84"/>
  <c r="AQ563" i="84"/>
  <c r="AV43" i="84"/>
  <c r="BF44" i="84"/>
  <c r="BF43" i="84" s="1"/>
  <c r="BG44" i="84"/>
  <c r="BG43" i="84" s="1"/>
  <c r="AQ398" i="84"/>
  <c r="AV487" i="84"/>
  <c r="BS487" i="84"/>
  <c r="AQ486" i="84"/>
  <c r="AQ485" i="84" s="1"/>
  <c r="AV476" i="84"/>
  <c r="BF477" i="84"/>
  <c r="BF476" i="84" s="1"/>
  <c r="BG477" i="84"/>
  <c r="BG476" i="84" s="1"/>
  <c r="BS43" i="84"/>
  <c r="BX44" i="84"/>
  <c r="BX43" i="84" s="1"/>
  <c r="AV399" i="84"/>
  <c r="BF400" i="84"/>
  <c r="BF399" i="84" s="1"/>
  <c r="BG400" i="84"/>
  <c r="BG399" i="84" s="1"/>
  <c r="BS504" i="84"/>
  <c r="BX505" i="84"/>
  <c r="BX504" i="84" s="1"/>
  <c r="BF181" i="84"/>
  <c r="BF180" i="84" s="1"/>
  <c r="AV180" i="84"/>
  <c r="BG181" i="84"/>
  <c r="BG180" i="84" s="1"/>
  <c r="BS476" i="84"/>
  <c r="BX477" i="84"/>
  <c r="BX476" i="84" s="1"/>
  <c r="BS408" i="84"/>
  <c r="BX409" i="84"/>
  <c r="BX408" i="84" s="1"/>
  <c r="BS444" i="84"/>
  <c r="AV444" i="84"/>
  <c r="AQ443" i="84"/>
  <c r="AV440" i="84"/>
  <c r="BS440" i="84"/>
  <c r="AQ439" i="84"/>
  <c r="BX400" i="84"/>
  <c r="BX399" i="84" s="1"/>
  <c r="BS399" i="84"/>
  <c r="AV95" i="84"/>
  <c r="BF96" i="84"/>
  <c r="BF95" i="84" s="1"/>
  <c r="BG96" i="84"/>
  <c r="BG95" i="84" s="1"/>
  <c r="BX276" i="84"/>
  <c r="BX275" i="84" s="1"/>
  <c r="BS275" i="84"/>
  <c r="BX181" i="84"/>
  <c r="BX180" i="84" s="1"/>
  <c r="BS180" i="84"/>
  <c r="AV484" i="84"/>
  <c r="AQ483" i="84"/>
  <c r="BS484" i="84"/>
  <c r="AV169" i="84"/>
  <c r="BF170" i="84"/>
  <c r="BF169" i="84" s="1"/>
  <c r="BG170" i="84"/>
  <c r="BG169" i="84" s="1"/>
  <c r="BF106" i="84"/>
  <c r="BF105" i="84" s="1"/>
  <c r="AV105" i="84"/>
  <c r="BG106" i="84"/>
  <c r="BG105" i="84" s="1"/>
  <c r="BF409" i="84"/>
  <c r="BF408" i="84" s="1"/>
  <c r="AV408" i="84"/>
  <c r="BG409" i="84"/>
  <c r="BG408" i="84" s="1"/>
  <c r="BX12" i="84"/>
  <c r="BX11" i="84" s="1"/>
  <c r="BS11" i="84"/>
  <c r="BS449" i="84"/>
  <c r="AQ448" i="84"/>
  <c r="AV449" i="84"/>
  <c r="BS71" i="84"/>
  <c r="AV71" i="84"/>
  <c r="AQ69" i="84"/>
  <c r="AQ63" i="84" s="1"/>
  <c r="BX509" i="84"/>
  <c r="BX508" i="84" s="1"/>
  <c r="BS508" i="84"/>
  <c r="BX96" i="84"/>
  <c r="BX95" i="84" s="1"/>
  <c r="BS95" i="84"/>
  <c r="BF276" i="84"/>
  <c r="BF275" i="84" s="1"/>
  <c r="AV275" i="84"/>
  <c r="BG276" i="84"/>
  <c r="BG275" i="84" s="1"/>
  <c r="BX106" i="84"/>
  <c r="BX105" i="84" s="1"/>
  <c r="BS105" i="84"/>
  <c r="AV593" i="84"/>
  <c r="BF594" i="84"/>
  <c r="BF593" i="84" s="1"/>
  <c r="BG594" i="84"/>
  <c r="BG593" i="84" s="1"/>
  <c r="BS428" i="84"/>
  <c r="AV428" i="84"/>
  <c r="AQ427" i="84"/>
  <c r="AV11" i="84"/>
  <c r="BF12" i="84"/>
  <c r="BF11" i="84" s="1"/>
  <c r="BG12" i="84"/>
  <c r="BG11" i="84" s="1"/>
  <c r="BX521" i="84"/>
  <c r="AQ601" i="84"/>
  <c r="AQ587" i="84" s="1"/>
  <c r="BS602" i="84"/>
  <c r="AV602" i="84"/>
  <c r="BS118" i="84"/>
  <c r="BX119" i="84"/>
  <c r="BX118" i="84" s="1"/>
  <c r="BF509" i="84"/>
  <c r="BF508" i="84" s="1"/>
  <c r="AV508" i="84"/>
  <c r="BG509" i="84"/>
  <c r="BG508" i="84" s="1"/>
  <c r="BX594" i="84"/>
  <c r="BX593" i="84" s="1"/>
  <c r="BS593" i="84"/>
  <c r="AV479" i="84"/>
  <c r="BS479" i="84"/>
  <c r="AQ478" i="84"/>
  <c r="AF426" i="84"/>
  <c r="AF422" i="84" s="1"/>
  <c r="BS547" i="84"/>
  <c r="BX548" i="84"/>
  <c r="BX547" i="84" s="1"/>
  <c r="BX589" i="84"/>
  <c r="BX588" i="84" s="1"/>
  <c r="BS588" i="84"/>
  <c r="AF29" i="84"/>
  <c r="BS85" i="84"/>
  <c r="BX86" i="84"/>
  <c r="BX85" i="84" s="1"/>
  <c r="AV194" i="84"/>
  <c r="BF195" i="84"/>
  <c r="BF194" i="84" s="1"/>
  <c r="BG195" i="84"/>
  <c r="BG194" i="84" s="1"/>
  <c r="BF548" i="84"/>
  <c r="BF547" i="84" s="1"/>
  <c r="AV547" i="84"/>
  <c r="BG548" i="84"/>
  <c r="BG547" i="84" s="1"/>
  <c r="BS31" i="84"/>
  <c r="AV31" i="84"/>
  <c r="AQ30" i="84"/>
  <c r="AV209" i="84"/>
  <c r="BS209" i="84"/>
  <c r="AQ208" i="84"/>
  <c r="BX144" i="84"/>
  <c r="BX143" i="84" s="1"/>
  <c r="BS143" i="84"/>
  <c r="BF119" i="84"/>
  <c r="BF118" i="84" s="1"/>
  <c r="AV118" i="84"/>
  <c r="BG119" i="84"/>
  <c r="BG118" i="84" s="1"/>
  <c r="AV423" i="84"/>
  <c r="BF424" i="84"/>
  <c r="BF423" i="84" s="1"/>
  <c r="BG424" i="84"/>
  <c r="BG423" i="84" s="1"/>
  <c r="BX195" i="84"/>
  <c r="BX194" i="84" s="1"/>
  <c r="BS194" i="84"/>
  <c r="BX269" i="84"/>
  <c r="BX268" i="84" s="1"/>
  <c r="BS268" i="84"/>
  <c r="BF589" i="84"/>
  <c r="BF588" i="84" s="1"/>
  <c r="AV588" i="84"/>
  <c r="BG589" i="84"/>
  <c r="BG588" i="84" s="1"/>
  <c r="AM624" i="84"/>
  <c r="BF144" i="84"/>
  <c r="BF143" i="84" s="1"/>
  <c r="AV143" i="84"/>
  <c r="BG144" i="84"/>
  <c r="BG143" i="84" s="1"/>
  <c r="BX424" i="84"/>
  <c r="BX423" i="84" s="1"/>
  <c r="BS423" i="84"/>
  <c r="AQ426" i="84" l="1"/>
  <c r="AQ422" i="84" s="1"/>
  <c r="AF10" i="84"/>
  <c r="AF624" i="84" s="1"/>
  <c r="AQ274" i="84"/>
  <c r="BS74" i="84"/>
  <c r="BS73" i="84" s="1"/>
  <c r="BX75" i="84"/>
  <c r="BX74" i="84" s="1"/>
  <c r="BX73" i="84" s="1"/>
  <c r="BS478" i="84"/>
  <c r="BX479" i="84"/>
  <c r="BX478" i="84" s="1"/>
  <c r="BG587" i="84"/>
  <c r="BF428" i="84"/>
  <c r="BF427" i="84" s="1"/>
  <c r="AV427" i="84"/>
  <c r="BG428" i="84"/>
  <c r="BG427" i="84" s="1"/>
  <c r="BS486" i="84"/>
  <c r="BS485" i="84" s="1"/>
  <c r="BX487" i="84"/>
  <c r="BX486" i="84" s="1"/>
  <c r="BX485" i="84" s="1"/>
  <c r="AV74" i="84"/>
  <c r="AV73" i="84" s="1"/>
  <c r="BF75" i="84"/>
  <c r="BF74" i="84" s="1"/>
  <c r="BF73" i="84" s="1"/>
  <c r="BG75" i="84"/>
  <c r="BG74" i="84" s="1"/>
  <c r="BG73" i="84" s="1"/>
  <c r="BF294" i="84"/>
  <c r="BF293" i="84" s="1"/>
  <c r="BF287" i="84" s="1"/>
  <c r="AV293" i="84"/>
  <c r="BG294" i="84"/>
  <c r="BG293" i="84" s="1"/>
  <c r="BG287" i="84" s="1"/>
  <c r="BG274" i="84" s="1"/>
  <c r="AV287" i="84"/>
  <c r="BS63" i="84"/>
  <c r="BS293" i="84"/>
  <c r="BS287" i="84" s="1"/>
  <c r="BX294" i="84"/>
  <c r="BX293" i="84" s="1"/>
  <c r="BX287" i="84" s="1"/>
  <c r="BS427" i="84"/>
  <c r="BX428" i="84"/>
  <c r="BX427" i="84" s="1"/>
  <c r="BF487" i="84"/>
  <c r="BF486" i="84" s="1"/>
  <c r="BF485" i="84" s="1"/>
  <c r="AV486" i="84"/>
  <c r="AV485" i="84" s="1"/>
  <c r="BG487" i="84"/>
  <c r="BG486" i="84" s="1"/>
  <c r="BG485" i="84" s="1"/>
  <c r="AV281" i="84"/>
  <c r="BF282" i="84"/>
  <c r="BF281" i="84" s="1"/>
  <c r="BG282" i="84"/>
  <c r="BG281" i="84" s="1"/>
  <c r="BS398" i="84"/>
  <c r="BF479" i="84"/>
  <c r="BF478" i="84" s="1"/>
  <c r="AV478" i="84"/>
  <c r="BG479" i="84"/>
  <c r="BG478" i="84" s="1"/>
  <c r="BS208" i="84"/>
  <c r="BX209" i="84"/>
  <c r="BX208" i="84" s="1"/>
  <c r="BF71" i="84"/>
  <c r="BF69" i="84" s="1"/>
  <c r="BG71" i="84"/>
  <c r="BG69" i="84" s="1"/>
  <c r="AV69" i="84"/>
  <c r="BX398" i="84"/>
  <c r="BX282" i="84"/>
  <c r="BX281" i="84" s="1"/>
  <c r="BS281" i="84"/>
  <c r="AV208" i="84"/>
  <c r="BF209" i="84"/>
  <c r="BF208" i="84" s="1"/>
  <c r="BG209" i="84"/>
  <c r="BG208" i="84" s="1"/>
  <c r="BX71" i="84"/>
  <c r="BX69" i="84" s="1"/>
  <c r="BS69" i="84"/>
  <c r="AQ29" i="84"/>
  <c r="AQ10" i="84" s="1"/>
  <c r="AV448" i="84"/>
  <c r="BF449" i="84"/>
  <c r="BF448" i="84" s="1"/>
  <c r="BG449" i="84"/>
  <c r="BG448" i="84" s="1"/>
  <c r="BS439" i="84"/>
  <c r="BX440" i="84"/>
  <c r="BX439" i="84" s="1"/>
  <c r="BG398" i="84"/>
  <c r="AV30" i="84"/>
  <c r="BF31" i="84"/>
  <c r="BF30" i="84" s="1"/>
  <c r="BG31" i="84"/>
  <c r="BG30" i="84" s="1"/>
  <c r="BF602" i="84"/>
  <c r="BF601" i="84" s="1"/>
  <c r="BF587" i="84" s="1"/>
  <c r="AV601" i="84"/>
  <c r="AV587" i="84" s="1"/>
  <c r="BG602" i="84"/>
  <c r="BG601" i="84" s="1"/>
  <c r="BS483" i="84"/>
  <c r="BX484" i="84"/>
  <c r="BX483" i="84" s="1"/>
  <c r="BF440" i="84"/>
  <c r="BF439" i="84" s="1"/>
  <c r="AV439" i="84"/>
  <c r="BG440" i="84"/>
  <c r="BG439" i="84" s="1"/>
  <c r="BF398" i="84"/>
  <c r="BF458" i="84"/>
  <c r="BF456" i="84" s="1"/>
  <c r="BG458" i="84"/>
  <c r="BG456" i="84" s="1"/>
  <c r="AV456" i="84"/>
  <c r="BS554" i="84"/>
  <c r="BX555" i="84"/>
  <c r="BX554" i="84" s="1"/>
  <c r="BS30" i="84"/>
  <c r="BX31" i="84"/>
  <c r="BX30" i="84" s="1"/>
  <c r="BX602" i="84"/>
  <c r="BX601" i="84" s="1"/>
  <c r="BX587" i="84" s="1"/>
  <c r="BS601" i="84"/>
  <c r="BS587" i="84" s="1"/>
  <c r="BX449" i="84"/>
  <c r="BX448" i="84" s="1"/>
  <c r="BS448" i="84"/>
  <c r="AV398" i="84"/>
  <c r="BX458" i="84"/>
  <c r="BX456" i="84" s="1"/>
  <c r="BS456" i="84"/>
  <c r="AQ553" i="84"/>
  <c r="AQ507" i="84" s="1"/>
  <c r="AQ475" i="84" s="1"/>
  <c r="BF484" i="84"/>
  <c r="BF483" i="84" s="1"/>
  <c r="AV483" i="84"/>
  <c r="BG484" i="84"/>
  <c r="BG483" i="84" s="1"/>
  <c r="BF444" i="84"/>
  <c r="BF443" i="84" s="1"/>
  <c r="AV443" i="84"/>
  <c r="BG444" i="84"/>
  <c r="BG443" i="84" s="1"/>
  <c r="BF566" i="84"/>
  <c r="BF563" i="84" s="1"/>
  <c r="BG566" i="84"/>
  <c r="BG563" i="84" s="1"/>
  <c r="AV563" i="84"/>
  <c r="AV554" i="84"/>
  <c r="AV553" i="84" s="1"/>
  <c r="AV507" i="84" s="1"/>
  <c r="BF555" i="84"/>
  <c r="BF554" i="84" s="1"/>
  <c r="BF553" i="84" s="1"/>
  <c r="BF507" i="84" s="1"/>
  <c r="BG555" i="84"/>
  <c r="BG554" i="84" s="1"/>
  <c r="BX444" i="84"/>
  <c r="BX443" i="84" s="1"/>
  <c r="BS443" i="84"/>
  <c r="BX566" i="84"/>
  <c r="BX563" i="84" s="1"/>
  <c r="BS563" i="84"/>
  <c r="BS274" i="84" l="1"/>
  <c r="BS553" i="84"/>
  <c r="BS507" i="84" s="1"/>
  <c r="BG63" i="84"/>
  <c r="BX274" i="84"/>
  <c r="BX63" i="84"/>
  <c r="BF475" i="84"/>
  <c r="BF274" i="84"/>
  <c r="AV63" i="84"/>
  <c r="BF63" i="84"/>
  <c r="AV274" i="84"/>
  <c r="BS475" i="84"/>
  <c r="AV475" i="84"/>
  <c r="BX29" i="84"/>
  <c r="BX10" i="84" s="1"/>
  <c r="AQ624" i="84"/>
  <c r="BS29" i="84"/>
  <c r="BS10" i="84" s="1"/>
  <c r="BG553" i="84"/>
  <c r="BG507" i="84" s="1"/>
  <c r="BG475" i="84" s="1"/>
  <c r="BX553" i="84"/>
  <c r="BX507" i="84" s="1"/>
  <c r="BX475" i="84" s="1"/>
  <c r="BG29" i="84"/>
  <c r="BG10" i="84" s="1"/>
  <c r="BX426" i="84"/>
  <c r="BX422" i="84" s="1"/>
  <c r="BF29" i="84"/>
  <c r="BF10" i="84" s="1"/>
  <c r="BS426" i="84"/>
  <c r="BS422" i="84" s="1"/>
  <c r="AV29" i="84"/>
  <c r="AV10" i="84" s="1"/>
  <c r="BG426" i="84"/>
  <c r="BG422" i="84" s="1"/>
  <c r="AV426" i="84"/>
  <c r="AV422" i="84" s="1"/>
  <c r="BF426" i="84"/>
  <c r="BF422" i="84" s="1"/>
  <c r="AV624" i="84" l="1"/>
  <c r="BF624" i="84"/>
  <c r="BG624" i="84"/>
  <c r="BS624" i="84"/>
  <c r="BX624" i="84"/>
  <c r="L5" i="2" l="1"/>
  <c r="L6" i="2"/>
  <c r="L7" i="2"/>
  <c r="L8" i="2"/>
  <c r="L9" i="2"/>
  <c r="L10" i="2"/>
  <c r="L11" i="2"/>
  <c r="L12" i="2"/>
  <c r="L13" i="2"/>
  <c r="L14" i="2"/>
  <c r="L15" i="2"/>
  <c r="L4" i="2"/>
  <c r="U10" i="2" l="1"/>
  <c r="U6" i="2" l="1"/>
  <c r="U14" i="2" l="1"/>
  <c r="U12" i="2"/>
  <c r="U11" i="2"/>
  <c r="U13" i="2" l="1"/>
  <c r="U15" i="2"/>
  <c r="U9" i="2" l="1"/>
  <c r="U8" i="2"/>
  <c r="U5" i="2" l="1"/>
  <c r="U7" i="2" l="1"/>
  <c r="H11" i="12" l="1"/>
  <c r="O11" i="12"/>
  <c r="P11" i="12"/>
  <c r="Q11" i="12"/>
  <c r="R11" i="12"/>
  <c r="S11" i="12"/>
  <c r="T11" i="12"/>
  <c r="U11" i="12"/>
  <c r="V11" i="12"/>
  <c r="W11" i="12"/>
  <c r="X11" i="12"/>
  <c r="Y11" i="12"/>
  <c r="Z11" i="12"/>
  <c r="AA11" i="12"/>
  <c r="AB11" i="12"/>
  <c r="AC11" i="12"/>
  <c r="AD11" i="12"/>
  <c r="AF11" i="12"/>
  <c r="AV11" i="12"/>
  <c r="AW11" i="12"/>
  <c r="AX11" i="12"/>
  <c r="BA11" i="12"/>
  <c r="BB11" i="12"/>
  <c r="BC11" i="12"/>
  <c r="BE11" i="12"/>
  <c r="BF11" i="12"/>
  <c r="BJ11" i="12"/>
  <c r="BO11" i="12"/>
  <c r="BP11" i="12"/>
  <c r="BS11" i="12"/>
  <c r="BV11" i="12"/>
  <c r="BW11" i="12"/>
  <c r="BX11" i="12"/>
  <c r="CA11" i="12"/>
  <c r="CC11" i="12"/>
  <c r="CF11" i="12"/>
  <c r="CG11" i="12"/>
  <c r="CH11" i="12"/>
  <c r="CI11" i="12"/>
  <c r="CJ11" i="12"/>
  <c r="CK11" i="12"/>
  <c r="CL11" i="12"/>
  <c r="CM11" i="12"/>
  <c r="CN11" i="12"/>
  <c r="CO11" i="12"/>
  <c r="CP11" i="12"/>
  <c r="CS11" i="12"/>
  <c r="DA11" i="12"/>
  <c r="DB11" i="12"/>
  <c r="DC11" i="12"/>
  <c r="G11" i="12"/>
  <c r="CX12" i="12" l="1"/>
  <c r="CW12" i="12"/>
  <c r="CV12" i="12"/>
  <c r="CU12" i="12"/>
  <c r="CT12" i="12"/>
  <c r="CQ12" i="12"/>
  <c r="CB12" i="12"/>
  <c r="BU12" i="12"/>
  <c r="BT12" i="12"/>
  <c r="BD12" i="12"/>
  <c r="AL12" i="12"/>
  <c r="AE12" i="12"/>
  <c r="N12" i="12"/>
  <c r="A12" i="12"/>
  <c r="CD12" i="12" l="1"/>
  <c r="AN12" i="12"/>
  <c r="CR12" i="12"/>
  <c r="BQ12" i="12"/>
  <c r="BG12" i="12"/>
  <c r="I12" i="12"/>
  <c r="AQ12" i="12"/>
  <c r="CY12" i="12"/>
  <c r="BR12" i="12" l="1"/>
  <c r="AH12" i="12" s="1"/>
  <c r="AK12" i="12"/>
  <c r="AG12" i="12"/>
  <c r="J12" i="12"/>
  <c r="K12" i="12" s="1"/>
  <c r="AS12" i="12" s="1"/>
  <c r="AM12" i="12"/>
  <c r="AR12" i="12"/>
  <c r="CZ12" i="12"/>
  <c r="AP12" i="12" l="1"/>
  <c r="AI12" i="12"/>
  <c r="L12" i="12"/>
  <c r="AO12" i="12" s="1"/>
  <c r="AJ12" i="12" l="1"/>
  <c r="AE14" i="12" l="1"/>
  <c r="F6" i="71"/>
  <c r="N13" i="12" l="1"/>
  <c r="N11" i="12" l="1"/>
  <c r="AN13" i="12"/>
  <c r="AL23" i="12" l="1"/>
  <c r="AN11" i="12" l="1"/>
  <c r="AL15" i="12"/>
  <c r="AL14" i="12" s="1"/>
  <c r="AY11" i="12" l="1"/>
  <c r="AY3" i="2" l="1"/>
  <c r="AX3" i="2"/>
  <c r="AZ4" i="2" l="1"/>
  <c r="BY11" i="12" l="1"/>
  <c r="BA3" i="2" l="1"/>
  <c r="BB3" i="2" l="1"/>
  <c r="A23" i="12" l="1"/>
  <c r="A15" i="12"/>
  <c r="B14" i="12" l="1"/>
  <c r="H22" i="12"/>
  <c r="P22" i="12"/>
  <c r="Q22" i="12"/>
  <c r="R22" i="12"/>
  <c r="S22" i="12"/>
  <c r="T22" i="12"/>
  <c r="U22" i="12"/>
  <c r="V22" i="12"/>
  <c r="W22" i="12"/>
  <c r="X22" i="12"/>
  <c r="Y22" i="12"/>
  <c r="Z22" i="12"/>
  <c r="AA22" i="12"/>
  <c r="AB22" i="12"/>
  <c r="AC22" i="12"/>
  <c r="AD22" i="12"/>
  <c r="AF22" i="12"/>
  <c r="AV22" i="12"/>
  <c r="AW22" i="12"/>
  <c r="AX22" i="12"/>
  <c r="BA22" i="12"/>
  <c r="BB22" i="12"/>
  <c r="BC22" i="12"/>
  <c r="BE22" i="12"/>
  <c r="BF22" i="12"/>
  <c r="BJ22" i="12"/>
  <c r="BO22" i="12"/>
  <c r="BP22" i="12"/>
  <c r="BS22" i="12"/>
  <c r="BU22" i="12"/>
  <c r="BV22" i="12"/>
  <c r="BW22" i="12"/>
  <c r="BX22" i="12"/>
  <c r="CA22" i="12"/>
  <c r="CC22" i="12"/>
  <c r="CF22" i="12"/>
  <c r="CG22" i="12"/>
  <c r="CH22" i="12"/>
  <c r="CI22" i="12"/>
  <c r="CJ22" i="12"/>
  <c r="CK22" i="12"/>
  <c r="CL22" i="12"/>
  <c r="CM22" i="12"/>
  <c r="CN22" i="12"/>
  <c r="CO22" i="12"/>
  <c r="CP22" i="12"/>
  <c r="CS22" i="12"/>
  <c r="F3" i="2" l="1"/>
  <c r="G3" i="2"/>
  <c r="H3" i="2"/>
  <c r="I3" i="2"/>
  <c r="J3" i="2"/>
  <c r="K3" i="2"/>
  <c r="M3" i="2"/>
  <c r="N3" i="2"/>
  <c r="O3" i="2"/>
  <c r="P3" i="2"/>
  <c r="Q3" i="2"/>
  <c r="R3" i="2"/>
  <c r="S3" i="2"/>
  <c r="T3" i="2"/>
  <c r="V3" i="2"/>
  <c r="W3" i="2"/>
  <c r="Y3" i="2"/>
  <c r="AA3" i="2"/>
  <c r="AB3" i="2"/>
  <c r="AC3" i="2"/>
  <c r="AD3" i="2"/>
  <c r="AE3" i="2"/>
  <c r="AG3" i="2"/>
  <c r="AH3" i="2"/>
  <c r="AI3" i="2"/>
  <c r="AJ3" i="2"/>
  <c r="AK3" i="2"/>
  <c r="AL3" i="2"/>
  <c r="AM3" i="2"/>
  <c r="AN3" i="2"/>
  <c r="AO3" i="2"/>
  <c r="AP3" i="2"/>
  <c r="AQ3" i="2"/>
  <c r="AR3" i="2"/>
  <c r="AS3" i="2"/>
  <c r="AU3" i="2"/>
  <c r="AV3" i="2"/>
  <c r="AW3" i="2"/>
  <c r="D3" i="2"/>
  <c r="BH22" i="12"/>
  <c r="BH11" i="12"/>
  <c r="BH14" i="12" l="1"/>
  <c r="Z3" i="2"/>
  <c r="F5" i="71" l="1"/>
  <c r="E3" i="2" l="1"/>
  <c r="AF4" i="2" l="1"/>
  <c r="AU12" i="12" s="1"/>
  <c r="BD15" i="12"/>
  <c r="BD23" i="12"/>
  <c r="AL22" i="12"/>
  <c r="AL13" i="12"/>
  <c r="AL11" i="12" s="1"/>
  <c r="BD14" i="12" l="1"/>
  <c r="BK14" i="12"/>
  <c r="BZ12" i="12"/>
  <c r="CE12" i="12" s="1"/>
  <c r="BI12" i="12" s="1"/>
  <c r="AZ12" i="12"/>
  <c r="AT22" i="12"/>
  <c r="BK22" i="12"/>
  <c r="BD22" i="12"/>
  <c r="BG22" i="12"/>
  <c r="AT11" i="12"/>
  <c r="DA14" i="12" l="1"/>
  <c r="DB14" i="12"/>
  <c r="DC14" i="12"/>
  <c r="DA22" i="12"/>
  <c r="DB22" i="12"/>
  <c r="DC22" i="12"/>
  <c r="DE11" i="12"/>
  <c r="DF11" i="12"/>
  <c r="DG11" i="12"/>
  <c r="DH11" i="12"/>
  <c r="DI11" i="12"/>
  <c r="G14" i="12" l="1"/>
  <c r="G22" i="12"/>
  <c r="B22" i="12"/>
  <c r="BC6" i="2" l="1"/>
  <c r="BC8" i="2"/>
  <c r="BC12" i="2"/>
  <c r="BC14" i="2"/>
  <c r="CM14" i="12" l="1"/>
  <c r="E23" i="12"/>
  <c r="N23" i="12"/>
  <c r="AE22" i="12"/>
  <c r="BT23" i="12"/>
  <c r="AQ23" i="12" s="1"/>
  <c r="CB23" i="12"/>
  <c r="CQ23" i="12"/>
  <c r="CT23" i="12"/>
  <c r="CU23" i="12"/>
  <c r="CV23" i="12"/>
  <c r="CW23" i="12"/>
  <c r="CW22" i="12" s="1"/>
  <c r="CX23" i="12"/>
  <c r="CX22" i="12" s="1"/>
  <c r="A13" i="12"/>
  <c r="B11" i="12" s="1"/>
  <c r="AE13" i="12"/>
  <c r="AE11" i="12" s="1"/>
  <c r="BD13" i="12"/>
  <c r="BD11" i="12" s="1"/>
  <c r="BT13" i="12"/>
  <c r="BU13" i="12"/>
  <c r="CB13" i="12"/>
  <c r="CB11" i="12" s="1"/>
  <c r="CQ13" i="12"/>
  <c r="CQ11" i="12" s="1"/>
  <c r="CT13" i="12"/>
  <c r="CT11" i="12" s="1"/>
  <c r="CU13" i="12"/>
  <c r="CV13" i="12"/>
  <c r="CW13" i="12"/>
  <c r="CW11" i="12" s="1"/>
  <c r="CX13" i="12"/>
  <c r="CX11" i="12" s="1"/>
  <c r="AN23" i="12" l="1"/>
  <c r="AN22" i="12" s="1"/>
  <c r="N22" i="12"/>
  <c r="BU11" i="12"/>
  <c r="BG13" i="12"/>
  <c r="BT11" i="12"/>
  <c r="AQ13" i="12"/>
  <c r="AQ11" i="12" s="1"/>
  <c r="CV11" i="12"/>
  <c r="CU11" i="12"/>
  <c r="CV22" i="12"/>
  <c r="BT22" i="12"/>
  <c r="AQ22" i="12"/>
  <c r="CU22" i="12"/>
  <c r="CT22" i="12"/>
  <c r="CR23" i="12"/>
  <c r="CR22" i="12" s="1"/>
  <c r="CQ22" i="12"/>
  <c r="CD23" i="12"/>
  <c r="CD22" i="12" s="1"/>
  <c r="CB22" i="12"/>
  <c r="B10" i="12"/>
  <c r="X3" i="2"/>
  <c r="BQ23" i="12"/>
  <c r="I13" i="12"/>
  <c r="CR13" i="12"/>
  <c r="CR11" i="12" s="1"/>
  <c r="CY23" i="12"/>
  <c r="BQ13" i="12"/>
  <c r="I23" i="12"/>
  <c r="CY13" i="12"/>
  <c r="CY11" i="12" s="1"/>
  <c r="CD13" i="12"/>
  <c r="CD11" i="12" s="1"/>
  <c r="BQ11" i="12" l="1"/>
  <c r="AG13" i="12"/>
  <c r="AM23" i="12"/>
  <c r="AM22" i="12" s="1"/>
  <c r="AG23" i="12"/>
  <c r="AG22" i="12" s="1"/>
  <c r="I11" i="12"/>
  <c r="AM13" i="12"/>
  <c r="AM11" i="12" s="1"/>
  <c r="BG11" i="12"/>
  <c r="AF3" i="2"/>
  <c r="I22" i="12"/>
  <c r="BQ22" i="12"/>
  <c r="AJ23" i="12"/>
  <c r="AJ22" i="12" s="1"/>
  <c r="AK23" i="12"/>
  <c r="AK22" i="12" s="1"/>
  <c r="J23" i="12"/>
  <c r="CY22" i="12"/>
  <c r="BR23" i="12"/>
  <c r="AP23" i="12" s="1"/>
  <c r="AK13" i="12"/>
  <c r="AK11" i="12" s="1"/>
  <c r="AR13" i="12"/>
  <c r="AR11" i="12" s="1"/>
  <c r="AR23" i="12"/>
  <c r="AR22" i="12" s="1"/>
  <c r="CZ23" i="12"/>
  <c r="CZ22" i="12" s="1"/>
  <c r="BR13" i="12"/>
  <c r="BR11" i="12" s="1"/>
  <c r="J13" i="12"/>
  <c r="J11" i="12" s="1"/>
  <c r="CZ13" i="12"/>
  <c r="CZ11" i="12" s="1"/>
  <c r="AP13" i="12" l="1"/>
  <c r="AP11" i="12" s="1"/>
  <c r="AI13" i="12"/>
  <c r="AI11" i="12" s="1"/>
  <c r="AH13" i="12"/>
  <c r="AH23" i="12"/>
  <c r="AH22" i="12" s="1"/>
  <c r="AI23" i="12"/>
  <c r="AG11" i="12"/>
  <c r="K23" i="12"/>
  <c r="AS23" i="12" s="1"/>
  <c r="J22" i="12"/>
  <c r="AP22" i="12"/>
  <c r="BR22" i="12"/>
  <c r="K13" i="12"/>
  <c r="AH11" i="12" l="1"/>
  <c r="K11" i="12"/>
  <c r="AS13" i="12"/>
  <c r="AS11" i="12" s="1"/>
  <c r="AI22" i="12"/>
  <c r="L23" i="12"/>
  <c r="AO23" i="12" s="1"/>
  <c r="AU23" i="12" s="1"/>
  <c r="AZ23" i="12" s="1"/>
  <c r="AS22" i="12"/>
  <c r="K22" i="12"/>
  <c r="L13" i="12"/>
  <c r="AO13" i="12" s="1"/>
  <c r="L11" i="12" l="1"/>
  <c r="AO22" i="12"/>
  <c r="L22" i="12"/>
  <c r="AO11" i="12"/>
  <c r="AJ13" i="12"/>
  <c r="AC561" i="75"/>
  <c r="AD561" i="75" s="1"/>
  <c r="AE561" i="75"/>
  <c r="AF561" i="75"/>
  <c r="AG561" i="75"/>
  <c r="AH561" i="75"/>
  <c r="AI561" i="75"/>
  <c r="AJ561" i="75"/>
  <c r="AK561" i="75"/>
  <c r="AL561" i="75"/>
  <c r="AM561" i="75"/>
  <c r="AN561" i="75"/>
  <c r="AC562" i="75"/>
  <c r="AD562" i="75"/>
  <c r="AE562" i="75"/>
  <c r="AF562" i="75" s="1"/>
  <c r="AG562" i="75"/>
  <c r="AH562" i="75"/>
  <c r="AI562" i="75"/>
  <c r="AJ562" i="75"/>
  <c r="AK562" i="75"/>
  <c r="AL562" i="75"/>
  <c r="AM562" i="75"/>
  <c r="AN562" i="75"/>
  <c r="AC563" i="75"/>
  <c r="AD563" i="75" s="1"/>
  <c r="AE563" i="75"/>
  <c r="AF563" i="75" s="1"/>
  <c r="AG563" i="75"/>
  <c r="AH563" i="75" s="1"/>
  <c r="AI563" i="75"/>
  <c r="AJ563" i="75"/>
  <c r="AK563" i="75"/>
  <c r="AL563" i="75"/>
  <c r="AM563" i="75"/>
  <c r="AN563" i="75"/>
  <c r="AC564" i="75"/>
  <c r="AD564" i="75"/>
  <c r="AE564" i="75"/>
  <c r="AF564" i="75"/>
  <c r="AG564" i="75"/>
  <c r="AH564" i="75"/>
  <c r="AI564" i="75"/>
  <c r="AJ564" i="75" s="1"/>
  <c r="AK564" i="75"/>
  <c r="AL564" i="75"/>
  <c r="AM564" i="75"/>
  <c r="AN564" i="75"/>
  <c r="AC565" i="75"/>
  <c r="AD565" i="75"/>
  <c r="AE565" i="75"/>
  <c r="AF565" i="75"/>
  <c r="AG565" i="75"/>
  <c r="AH565" i="75"/>
  <c r="AI565" i="75"/>
  <c r="AJ565" i="75" s="1"/>
  <c r="AK565" i="75"/>
  <c r="AL565" i="75" s="1"/>
  <c r="AM565" i="75"/>
  <c r="AN565" i="75"/>
  <c r="AC566" i="75"/>
  <c r="AD566" i="75"/>
  <c r="AE566" i="75"/>
  <c r="AF566" i="75"/>
  <c r="AG566" i="75"/>
  <c r="AH566" i="75"/>
  <c r="AI566" i="75"/>
  <c r="AJ566" i="75"/>
  <c r="AK566" i="75"/>
  <c r="AL566" i="75"/>
  <c r="AM566" i="75"/>
  <c r="AN566" i="75" s="1"/>
  <c r="AC567" i="75"/>
  <c r="AD567" i="75"/>
  <c r="AE567" i="75"/>
  <c r="AF567" i="75"/>
  <c r="AG567" i="75"/>
  <c r="AH567" i="75"/>
  <c r="AI567" i="75"/>
  <c r="AJ567" i="75"/>
  <c r="AK567" i="75"/>
  <c r="AL567" i="75"/>
  <c r="AM567" i="75"/>
  <c r="AN567" i="75"/>
  <c r="AC568" i="75"/>
  <c r="AD568" i="75" s="1"/>
  <c r="AE568" i="75"/>
  <c r="AF568" i="75"/>
  <c r="AG568" i="75"/>
  <c r="AH568" i="75" s="1"/>
  <c r="AI568" i="75"/>
  <c r="AJ568" i="75"/>
  <c r="AK568" i="75"/>
  <c r="AL568" i="75"/>
  <c r="AM568" i="75"/>
  <c r="AN568" i="75"/>
  <c r="AC569" i="75"/>
  <c r="AD569" i="75"/>
  <c r="AE569" i="75"/>
  <c r="AF569" i="75" s="1"/>
  <c r="AG569" i="75"/>
  <c r="AH569" i="75"/>
  <c r="AI569" i="75"/>
  <c r="AJ569" i="75"/>
  <c r="AK569" i="75"/>
  <c r="AL569" i="75"/>
  <c r="AM569" i="75"/>
  <c r="AN569" i="75"/>
  <c r="AC570" i="75"/>
  <c r="AD570" i="75"/>
  <c r="AE570" i="75"/>
  <c r="AF570" i="75"/>
  <c r="AG570" i="75"/>
  <c r="AH570" i="75" s="1"/>
  <c r="AI570" i="75"/>
  <c r="AJ570" i="75"/>
  <c r="AK570" i="75"/>
  <c r="AL570" i="75"/>
  <c r="AM570" i="75"/>
  <c r="AN570" i="75" s="1"/>
  <c r="AC571" i="75"/>
  <c r="AD571" i="75"/>
  <c r="AE571" i="75"/>
  <c r="AF571" i="75"/>
  <c r="AG571" i="75"/>
  <c r="AH571" i="75"/>
  <c r="AI571" i="75"/>
  <c r="AJ571" i="75" s="1"/>
  <c r="AK571" i="75"/>
  <c r="AL571" i="75"/>
  <c r="AM571" i="75"/>
  <c r="AN571" i="75"/>
  <c r="AC572" i="75"/>
  <c r="AD572" i="75"/>
  <c r="AE572" i="75"/>
  <c r="AF572" i="75"/>
  <c r="AG572" i="75"/>
  <c r="AH572" i="75"/>
  <c r="AI572" i="75"/>
  <c r="AJ572" i="75"/>
  <c r="AK572" i="75"/>
  <c r="AL572" i="75" s="1"/>
  <c r="AM572" i="75"/>
  <c r="AN572" i="75"/>
  <c r="AC573" i="75"/>
  <c r="AD573" i="75"/>
  <c r="AE573" i="75"/>
  <c r="AF573" i="75"/>
  <c r="AG573" i="75"/>
  <c r="AH573" i="75" s="1"/>
  <c r="AI573" i="75"/>
  <c r="AJ573" i="75"/>
  <c r="AK573" i="75"/>
  <c r="AL573" i="75"/>
  <c r="AM573" i="75"/>
  <c r="AN573" i="75" s="1"/>
  <c r="AC574" i="75"/>
  <c r="AD574" i="75"/>
  <c r="AE574" i="75"/>
  <c r="AF574" i="75"/>
  <c r="AG574" i="75"/>
  <c r="AH574" i="75"/>
  <c r="AI574" i="75"/>
  <c r="AJ574" i="75" s="1"/>
  <c r="AK574" i="75"/>
  <c r="AL574" i="75"/>
  <c r="AM574" i="75"/>
  <c r="AN574" i="75"/>
  <c r="AC575" i="75"/>
  <c r="AD575" i="75" s="1"/>
  <c r="AE575" i="75"/>
  <c r="AF575" i="75"/>
  <c r="AG575" i="75"/>
  <c r="AH575" i="75"/>
  <c r="AI575" i="75"/>
  <c r="AJ575" i="75"/>
  <c r="AK575" i="75"/>
  <c r="AL575" i="75"/>
  <c r="AM575" i="75"/>
  <c r="AN575" i="75" s="1"/>
  <c r="AC576" i="75"/>
  <c r="AD576" i="75"/>
  <c r="AE576" i="75"/>
  <c r="AF576" i="75" s="1"/>
  <c r="AG576" i="75"/>
  <c r="AH576" i="75"/>
  <c r="AI576" i="75"/>
  <c r="AJ576" i="75"/>
  <c r="AK576" i="75"/>
  <c r="AL576" i="75"/>
  <c r="AM576" i="75"/>
  <c r="AN576" i="75"/>
  <c r="AC577" i="75"/>
  <c r="AD577" i="75"/>
  <c r="AE577" i="75"/>
  <c r="AF577" i="75"/>
  <c r="AG577" i="75"/>
  <c r="AH577" i="75" s="1"/>
  <c r="AI577" i="75"/>
  <c r="AJ577" i="75"/>
  <c r="AK577" i="75"/>
  <c r="AL577" i="75"/>
  <c r="AM577" i="75"/>
  <c r="AN577" i="75"/>
  <c r="AC578" i="75"/>
  <c r="AD578" i="75"/>
  <c r="AE578" i="75"/>
  <c r="AF578" i="75"/>
  <c r="AG578" i="75"/>
  <c r="AH578" i="75"/>
  <c r="AI578" i="75"/>
  <c r="AJ578" i="75" s="1"/>
  <c r="AK578" i="75"/>
  <c r="AL578" i="75"/>
  <c r="AM578" i="75"/>
  <c r="AN578" i="75"/>
  <c r="AC579" i="75"/>
  <c r="AD579" i="75"/>
  <c r="AE579" i="75"/>
  <c r="AF579" i="75"/>
  <c r="AG579" i="75"/>
  <c r="AH579" i="75"/>
  <c r="AI579" i="75"/>
  <c r="AJ579" i="75"/>
  <c r="AK579" i="75"/>
  <c r="AL579" i="75" s="1"/>
  <c r="AM579" i="75"/>
  <c r="AN579" i="75"/>
  <c r="AC580" i="75"/>
  <c r="AD580" i="75"/>
  <c r="AE580" i="75"/>
  <c r="AF580" i="75"/>
  <c r="AG580" i="75"/>
  <c r="AH580" i="75"/>
  <c r="AI580" i="75"/>
  <c r="AJ580" i="75"/>
  <c r="AK580" i="75"/>
  <c r="AL580" i="75"/>
  <c r="AM580" i="75"/>
  <c r="AN580" i="75" s="1"/>
  <c r="AJ11" i="12" l="1"/>
  <c r="AU13" i="12"/>
  <c r="AZ13" i="12" s="1"/>
  <c r="AU11" i="12" l="1"/>
  <c r="AU22" i="12"/>
  <c r="BU15" i="12" l="1"/>
  <c r="BG15" i="12" s="1"/>
  <c r="O585" i="75" l="1"/>
  <c r="N585" i="75"/>
  <c r="M585" i="75"/>
  <c r="L585" i="75"/>
  <c r="K585" i="75"/>
  <c r="J585" i="75"/>
  <c r="I585" i="75"/>
  <c r="H585" i="75"/>
  <c r="G585" i="75"/>
  <c r="F585" i="75"/>
  <c r="E585" i="75"/>
  <c r="D585" i="75"/>
  <c r="AM584" i="75"/>
  <c r="AN584" i="75" s="1"/>
  <c r="AK584" i="75"/>
  <c r="AL584" i="75" s="1"/>
  <c r="AI584" i="75"/>
  <c r="AJ584" i="75" s="1"/>
  <c r="AG584" i="75"/>
  <c r="AH584" i="75" s="1"/>
  <c r="AE584" i="75"/>
  <c r="AF584" i="75" s="1"/>
  <c r="AC584" i="75"/>
  <c r="AD584" i="75" s="1"/>
  <c r="AA584" i="75"/>
  <c r="AB584" i="75" s="1"/>
  <c r="Y584" i="75"/>
  <c r="Z584" i="75" s="1"/>
  <c r="W584" i="75"/>
  <c r="X584" i="75" s="1"/>
  <c r="U584" i="75"/>
  <c r="V584" i="75" s="1"/>
  <c r="S584" i="75"/>
  <c r="T584" i="75" s="1"/>
  <c r="Q584" i="75"/>
  <c r="R584" i="75" s="1"/>
  <c r="P584" i="75"/>
  <c r="A584" i="75"/>
  <c r="B585" i="75" s="1"/>
  <c r="AM583" i="75"/>
  <c r="AN583" i="75" s="1"/>
  <c r="AK583" i="75"/>
  <c r="AL583" i="75" s="1"/>
  <c r="AI583" i="75"/>
  <c r="AJ583" i="75" s="1"/>
  <c r="AG583" i="75"/>
  <c r="AH583" i="75" s="1"/>
  <c r="AE583" i="75"/>
  <c r="AF583" i="75" s="1"/>
  <c r="AC583" i="75"/>
  <c r="AD583" i="75" s="1"/>
  <c r="AA583" i="75"/>
  <c r="AB583" i="75" s="1"/>
  <c r="Y583" i="75"/>
  <c r="Z583" i="75" s="1"/>
  <c r="P583" i="75"/>
  <c r="A583" i="75"/>
  <c r="AM582" i="75"/>
  <c r="AN582" i="75" s="1"/>
  <c r="AK582" i="75"/>
  <c r="AL582" i="75" s="1"/>
  <c r="AI582" i="75"/>
  <c r="AJ582" i="75" s="1"/>
  <c r="AG582" i="75"/>
  <c r="AH582" i="75" s="1"/>
  <c r="AE582" i="75"/>
  <c r="AF582" i="75" s="1"/>
  <c r="AC582" i="75"/>
  <c r="AD582" i="75" s="1"/>
  <c r="P582" i="75"/>
  <c r="AM581" i="75"/>
  <c r="AN581" i="75" s="1"/>
  <c r="AK581" i="75"/>
  <c r="AL581" i="75" s="1"/>
  <c r="AI581" i="75"/>
  <c r="AJ581" i="75" s="1"/>
  <c r="AG581" i="75"/>
  <c r="AH581" i="75" s="1"/>
  <c r="AE581" i="75"/>
  <c r="AF581" i="75" s="1"/>
  <c r="AC581" i="75"/>
  <c r="AD581" i="75" s="1"/>
  <c r="AA581" i="75"/>
  <c r="AB581" i="75" s="1"/>
  <c r="P581" i="75"/>
  <c r="A581" i="75"/>
  <c r="A582" i="75" s="1"/>
  <c r="AM560" i="75"/>
  <c r="AN560" i="75" s="1"/>
  <c r="AK560" i="75"/>
  <c r="AL560" i="75" s="1"/>
  <c r="AI560" i="75"/>
  <c r="AJ560" i="75" s="1"/>
  <c r="AG560" i="75"/>
  <c r="AH560" i="75" s="1"/>
  <c r="AE560" i="75"/>
  <c r="AF560" i="75" s="1"/>
  <c r="AC560" i="75"/>
  <c r="AD560" i="75" s="1"/>
  <c r="AA560" i="75"/>
  <c r="AB560" i="75" s="1"/>
  <c r="Y560" i="75"/>
  <c r="Z560" i="75" s="1"/>
  <c r="W560" i="75"/>
  <c r="X560" i="75" s="1"/>
  <c r="U560" i="75"/>
  <c r="V560" i="75" s="1"/>
  <c r="P560" i="75"/>
  <c r="AM559" i="75"/>
  <c r="AN559" i="75" s="1"/>
  <c r="AK559" i="75"/>
  <c r="AL559" i="75" s="1"/>
  <c r="AI559" i="75"/>
  <c r="AJ559" i="75" s="1"/>
  <c r="AG559" i="75"/>
  <c r="AH559" i="75" s="1"/>
  <c r="AE559" i="75"/>
  <c r="AF559" i="75" s="1"/>
  <c r="AC559" i="75"/>
  <c r="AD559" i="75" s="1"/>
  <c r="AA559" i="75"/>
  <c r="AB559" i="75" s="1"/>
  <c r="Y559" i="75"/>
  <c r="Z559" i="75" s="1"/>
  <c r="W559" i="75"/>
  <c r="X559" i="75" s="1"/>
  <c r="U559" i="75"/>
  <c r="V559" i="75" s="1"/>
  <c r="S559" i="75"/>
  <c r="T559" i="75" s="1"/>
  <c r="P559" i="75"/>
  <c r="AM558" i="75"/>
  <c r="AN558" i="75" s="1"/>
  <c r="AK558" i="75"/>
  <c r="AL558" i="75" s="1"/>
  <c r="AI558" i="75"/>
  <c r="AJ558" i="75" s="1"/>
  <c r="AG558" i="75"/>
  <c r="AH558" i="75" s="1"/>
  <c r="AE558" i="75"/>
  <c r="AF558" i="75" s="1"/>
  <c r="AC558" i="75"/>
  <c r="AD558" i="75" s="1"/>
  <c r="AA558" i="75"/>
  <c r="AB558" i="75" s="1"/>
  <c r="Y558" i="75"/>
  <c r="Z558" i="75" s="1"/>
  <c r="W558" i="75"/>
  <c r="X558" i="75" s="1"/>
  <c r="U558" i="75"/>
  <c r="V558" i="75" s="1"/>
  <c r="S558" i="75"/>
  <c r="T558" i="75" s="1"/>
  <c r="P558" i="75"/>
  <c r="AM557" i="75"/>
  <c r="AN557" i="75" s="1"/>
  <c r="AK557" i="75"/>
  <c r="AL557" i="75" s="1"/>
  <c r="AI557" i="75"/>
  <c r="AJ557" i="75" s="1"/>
  <c r="AG557" i="75"/>
  <c r="AH557" i="75" s="1"/>
  <c r="AE557" i="75"/>
  <c r="AF557" i="75" s="1"/>
  <c r="AC557" i="75"/>
  <c r="AD557" i="75" s="1"/>
  <c r="AA557" i="75"/>
  <c r="AB557" i="75" s="1"/>
  <c r="Y557" i="75"/>
  <c r="Z557" i="75" s="1"/>
  <c r="W557" i="75"/>
  <c r="X557" i="75" s="1"/>
  <c r="U557" i="75"/>
  <c r="V557" i="75" s="1"/>
  <c r="P557" i="75"/>
  <c r="AM556" i="75"/>
  <c r="AN556" i="75" s="1"/>
  <c r="AK556" i="75"/>
  <c r="AL556" i="75" s="1"/>
  <c r="AI556" i="75"/>
  <c r="AJ556" i="75" s="1"/>
  <c r="AG556" i="75"/>
  <c r="AH556" i="75" s="1"/>
  <c r="AE556" i="75"/>
  <c r="AF556" i="75" s="1"/>
  <c r="AC556" i="75"/>
  <c r="AD556" i="75" s="1"/>
  <c r="AA556" i="75"/>
  <c r="AB556" i="75" s="1"/>
  <c r="Y556" i="75"/>
  <c r="Z556" i="75" s="1"/>
  <c r="W556" i="75"/>
  <c r="X556" i="75" s="1"/>
  <c r="U556" i="75"/>
  <c r="V556" i="75" s="1"/>
  <c r="P556" i="75"/>
  <c r="AM555" i="75"/>
  <c r="AN555" i="75" s="1"/>
  <c r="AK555" i="75"/>
  <c r="AL555" i="75" s="1"/>
  <c r="AJ555" i="75"/>
  <c r="AI555" i="75"/>
  <c r="AG555" i="75"/>
  <c r="AH555" i="75" s="1"/>
  <c r="AE555" i="75"/>
  <c r="AF555" i="75" s="1"/>
  <c r="AC555" i="75"/>
  <c r="AD555" i="75" s="1"/>
  <c r="AA555" i="75"/>
  <c r="AB555" i="75" s="1"/>
  <c r="Y555" i="75"/>
  <c r="Z555" i="75" s="1"/>
  <c r="W555" i="75"/>
  <c r="X555" i="75" s="1"/>
  <c r="U555" i="75"/>
  <c r="V555" i="75" s="1"/>
  <c r="P555" i="75"/>
  <c r="AM554" i="75"/>
  <c r="AN554" i="75" s="1"/>
  <c r="AK554" i="75"/>
  <c r="AL554" i="75" s="1"/>
  <c r="AI554" i="75"/>
  <c r="AJ554" i="75" s="1"/>
  <c r="AG554" i="75"/>
  <c r="AH554" i="75" s="1"/>
  <c r="AE554" i="75"/>
  <c r="AF554" i="75" s="1"/>
  <c r="AC554" i="75"/>
  <c r="AD554" i="75" s="1"/>
  <c r="AA554" i="75"/>
  <c r="AB554" i="75" s="1"/>
  <c r="Y554" i="75"/>
  <c r="Z554" i="75" s="1"/>
  <c r="W554" i="75"/>
  <c r="X554" i="75" s="1"/>
  <c r="U554" i="75"/>
  <c r="V554" i="75" s="1"/>
  <c r="S554" i="75"/>
  <c r="T554" i="75" s="1"/>
  <c r="P554" i="75"/>
  <c r="AM553" i="75"/>
  <c r="AN553" i="75" s="1"/>
  <c r="AK553" i="75"/>
  <c r="AL553" i="75" s="1"/>
  <c r="AI553" i="75"/>
  <c r="AJ553" i="75" s="1"/>
  <c r="AG553" i="75"/>
  <c r="AH553" i="75" s="1"/>
  <c r="AE553" i="75"/>
  <c r="AF553" i="75" s="1"/>
  <c r="AC553" i="75"/>
  <c r="AD553" i="75" s="1"/>
  <c r="AA553" i="75"/>
  <c r="AB553" i="75" s="1"/>
  <c r="Y553" i="75"/>
  <c r="Z553" i="75" s="1"/>
  <c r="W553" i="75"/>
  <c r="X553" i="75" s="1"/>
  <c r="U553" i="75"/>
  <c r="V553" i="75" s="1"/>
  <c r="S553" i="75"/>
  <c r="T553" i="75" s="1"/>
  <c r="P553" i="75"/>
  <c r="AM552" i="75"/>
  <c r="AN552" i="75" s="1"/>
  <c r="AK552" i="75"/>
  <c r="AL552" i="75" s="1"/>
  <c r="AI552" i="75"/>
  <c r="AJ552" i="75" s="1"/>
  <c r="AG552" i="75"/>
  <c r="AH552" i="75" s="1"/>
  <c r="AE552" i="75"/>
  <c r="AF552" i="75" s="1"/>
  <c r="AC552" i="75"/>
  <c r="AD552" i="75" s="1"/>
  <c r="AA552" i="75"/>
  <c r="AB552" i="75" s="1"/>
  <c r="Y552" i="75"/>
  <c r="Z552" i="75" s="1"/>
  <c r="W552" i="75"/>
  <c r="X552" i="75" s="1"/>
  <c r="U552" i="75"/>
  <c r="V552" i="75" s="1"/>
  <c r="S552" i="75"/>
  <c r="T552" i="75" s="1"/>
  <c r="P552" i="75"/>
  <c r="AM551" i="75"/>
  <c r="AN551" i="75" s="1"/>
  <c r="AK551" i="75"/>
  <c r="AL551" i="75" s="1"/>
  <c r="AI551" i="75"/>
  <c r="AJ551" i="75" s="1"/>
  <c r="AG551" i="75"/>
  <c r="AH551" i="75" s="1"/>
  <c r="AE551" i="75"/>
  <c r="AF551" i="75" s="1"/>
  <c r="AC551" i="75"/>
  <c r="AD551" i="75" s="1"/>
  <c r="AA551" i="75"/>
  <c r="AB551" i="75" s="1"/>
  <c r="Y551" i="75"/>
  <c r="Z551" i="75" s="1"/>
  <c r="W551" i="75"/>
  <c r="X551" i="75" s="1"/>
  <c r="U551" i="75"/>
  <c r="V551" i="75" s="1"/>
  <c r="S551" i="75"/>
  <c r="T551" i="75" s="1"/>
  <c r="P551" i="75"/>
  <c r="AM550" i="75"/>
  <c r="AN550" i="75" s="1"/>
  <c r="AK550" i="75"/>
  <c r="AL550" i="75" s="1"/>
  <c r="AI550" i="75"/>
  <c r="AJ550" i="75" s="1"/>
  <c r="AG550" i="75"/>
  <c r="AH550" i="75" s="1"/>
  <c r="AE550" i="75"/>
  <c r="AF550" i="75" s="1"/>
  <c r="AC550" i="75"/>
  <c r="AD550" i="75" s="1"/>
  <c r="AA550" i="75"/>
  <c r="AB550" i="75" s="1"/>
  <c r="Y550" i="75"/>
  <c r="Z550" i="75" s="1"/>
  <c r="W550" i="75"/>
  <c r="X550" i="75" s="1"/>
  <c r="U550" i="75"/>
  <c r="V550" i="75" s="1"/>
  <c r="S550" i="75"/>
  <c r="T550" i="75" s="1"/>
  <c r="P550" i="75"/>
  <c r="AM549" i="75"/>
  <c r="AN549" i="75" s="1"/>
  <c r="AK549" i="75"/>
  <c r="AL549" i="75" s="1"/>
  <c r="AI549" i="75"/>
  <c r="AJ549" i="75" s="1"/>
  <c r="AG549" i="75"/>
  <c r="AH549" i="75" s="1"/>
  <c r="AE549" i="75"/>
  <c r="AF549" i="75" s="1"/>
  <c r="AC549" i="75"/>
  <c r="AD549" i="75" s="1"/>
  <c r="AA549" i="75"/>
  <c r="AB549" i="75" s="1"/>
  <c r="Y549" i="75"/>
  <c r="Z549" i="75" s="1"/>
  <c r="W549" i="75"/>
  <c r="X549" i="75" s="1"/>
  <c r="U549" i="75"/>
  <c r="V549" i="75" s="1"/>
  <c r="S549" i="75"/>
  <c r="T549" i="75" s="1"/>
  <c r="P549" i="75"/>
  <c r="AM548" i="75"/>
  <c r="AN548" i="75" s="1"/>
  <c r="AK548" i="75"/>
  <c r="AL548" i="75" s="1"/>
  <c r="AI548" i="75"/>
  <c r="AJ548" i="75" s="1"/>
  <c r="AG548" i="75"/>
  <c r="AH548" i="75" s="1"/>
  <c r="AE548" i="75"/>
  <c r="AF548" i="75" s="1"/>
  <c r="AC548" i="75"/>
  <c r="AD548" i="75" s="1"/>
  <c r="AA548" i="75"/>
  <c r="AB548" i="75" s="1"/>
  <c r="Y548" i="75"/>
  <c r="Z548" i="75" s="1"/>
  <c r="W548" i="75"/>
  <c r="X548" i="75" s="1"/>
  <c r="U548" i="75"/>
  <c r="V548" i="75" s="1"/>
  <c r="S548" i="75"/>
  <c r="T548" i="75" s="1"/>
  <c r="P548" i="75"/>
  <c r="AM547" i="75"/>
  <c r="AN547" i="75" s="1"/>
  <c r="AK547" i="75"/>
  <c r="AL547" i="75" s="1"/>
  <c r="AI547" i="75"/>
  <c r="AJ547" i="75" s="1"/>
  <c r="AG547" i="75"/>
  <c r="AH547" i="75" s="1"/>
  <c r="AE547" i="75"/>
  <c r="AF547" i="75" s="1"/>
  <c r="AC547" i="75"/>
  <c r="AD547" i="75" s="1"/>
  <c r="AA547" i="75"/>
  <c r="AB547" i="75" s="1"/>
  <c r="Y547" i="75"/>
  <c r="Z547" i="75" s="1"/>
  <c r="W547" i="75"/>
  <c r="X547" i="75" s="1"/>
  <c r="U547" i="75"/>
  <c r="V547" i="75" s="1"/>
  <c r="S547" i="75"/>
  <c r="T547" i="75" s="1"/>
  <c r="P547" i="75"/>
  <c r="AM546" i="75"/>
  <c r="AN546" i="75" s="1"/>
  <c r="AK546" i="75"/>
  <c r="AL546" i="75" s="1"/>
  <c r="AI546" i="75"/>
  <c r="AJ546" i="75" s="1"/>
  <c r="AG546" i="75"/>
  <c r="AH546" i="75" s="1"/>
  <c r="AE546" i="75"/>
  <c r="AF546" i="75" s="1"/>
  <c r="AC546" i="75"/>
  <c r="AD546" i="75" s="1"/>
  <c r="AA546" i="75"/>
  <c r="AB546" i="75" s="1"/>
  <c r="Y546" i="75"/>
  <c r="Z546" i="75" s="1"/>
  <c r="W546" i="75"/>
  <c r="X546" i="75" s="1"/>
  <c r="U546" i="75"/>
  <c r="V546" i="75" s="1"/>
  <c r="S546" i="75"/>
  <c r="T546" i="75" s="1"/>
  <c r="Q546" i="75"/>
  <c r="R546" i="75" s="1"/>
  <c r="P546" i="75"/>
  <c r="AM545" i="75"/>
  <c r="AN545" i="75" s="1"/>
  <c r="AK545" i="75"/>
  <c r="AL545" i="75" s="1"/>
  <c r="AI545" i="75"/>
  <c r="AJ545" i="75" s="1"/>
  <c r="AG545" i="75"/>
  <c r="AH545" i="75" s="1"/>
  <c r="AE545" i="75"/>
  <c r="AF545" i="75" s="1"/>
  <c r="AC545" i="75"/>
  <c r="AD545" i="75" s="1"/>
  <c r="AA545" i="75"/>
  <c r="AB545" i="75" s="1"/>
  <c r="Y545" i="75"/>
  <c r="Z545" i="75" s="1"/>
  <c r="W545" i="75"/>
  <c r="X545" i="75" s="1"/>
  <c r="U545" i="75"/>
  <c r="V545" i="75" s="1"/>
  <c r="S545" i="75"/>
  <c r="T545" i="75" s="1"/>
  <c r="Q545" i="75"/>
  <c r="R545" i="75" s="1"/>
  <c r="P545" i="75"/>
  <c r="AM544" i="75"/>
  <c r="AN544" i="75" s="1"/>
  <c r="AK544" i="75"/>
  <c r="AL544" i="75" s="1"/>
  <c r="AI544" i="75"/>
  <c r="AJ544" i="75" s="1"/>
  <c r="AG544" i="75"/>
  <c r="AH544" i="75" s="1"/>
  <c r="AE544" i="75"/>
  <c r="AF544" i="75" s="1"/>
  <c r="AC544" i="75"/>
  <c r="AD544" i="75" s="1"/>
  <c r="AA544" i="75"/>
  <c r="AB544" i="75" s="1"/>
  <c r="Y544" i="75"/>
  <c r="Z544" i="75" s="1"/>
  <c r="W544" i="75"/>
  <c r="X544" i="75" s="1"/>
  <c r="U544" i="75"/>
  <c r="V544" i="75" s="1"/>
  <c r="S544" i="75"/>
  <c r="T544" i="75" s="1"/>
  <c r="Q544" i="75"/>
  <c r="R544" i="75" s="1"/>
  <c r="P544" i="75"/>
  <c r="AM543" i="75"/>
  <c r="AN543" i="75" s="1"/>
  <c r="AK543" i="75"/>
  <c r="AL543" i="75" s="1"/>
  <c r="AI543" i="75"/>
  <c r="AJ543" i="75" s="1"/>
  <c r="AG543" i="75"/>
  <c r="AH543" i="75" s="1"/>
  <c r="AE543" i="75"/>
  <c r="AF543" i="75" s="1"/>
  <c r="AC543" i="75"/>
  <c r="AD543" i="75" s="1"/>
  <c r="AA543" i="75"/>
  <c r="AB543" i="75" s="1"/>
  <c r="Y543" i="75"/>
  <c r="Z543" i="75" s="1"/>
  <c r="W543" i="75"/>
  <c r="X543" i="75" s="1"/>
  <c r="U543" i="75"/>
  <c r="V543" i="75" s="1"/>
  <c r="S543" i="75"/>
  <c r="T543" i="75" s="1"/>
  <c r="Q543" i="75"/>
  <c r="R543" i="75" s="1"/>
  <c r="P543" i="75"/>
  <c r="AM542" i="75"/>
  <c r="AN542" i="75" s="1"/>
  <c r="AK542" i="75"/>
  <c r="AL542" i="75" s="1"/>
  <c r="AI542" i="75"/>
  <c r="AJ542" i="75" s="1"/>
  <c r="AG542" i="75"/>
  <c r="AH542" i="75" s="1"/>
  <c r="AE542" i="75"/>
  <c r="AF542" i="75" s="1"/>
  <c r="AC542" i="75"/>
  <c r="AD542" i="75" s="1"/>
  <c r="AA542" i="75"/>
  <c r="AB542" i="75" s="1"/>
  <c r="Y542" i="75"/>
  <c r="Z542" i="75" s="1"/>
  <c r="W542" i="75"/>
  <c r="X542" i="75" s="1"/>
  <c r="U542" i="75"/>
  <c r="V542" i="75" s="1"/>
  <c r="S542" i="75"/>
  <c r="T542" i="75" s="1"/>
  <c r="Q542" i="75"/>
  <c r="R542" i="75" s="1"/>
  <c r="P542" i="75"/>
  <c r="AM541" i="75"/>
  <c r="AN541" i="75" s="1"/>
  <c r="AK541" i="75"/>
  <c r="AL541" i="75" s="1"/>
  <c r="AI541" i="75"/>
  <c r="AJ541" i="75" s="1"/>
  <c r="AG541" i="75"/>
  <c r="AH541" i="75" s="1"/>
  <c r="AE541" i="75"/>
  <c r="AF541" i="75" s="1"/>
  <c r="AC541" i="75"/>
  <c r="AD541" i="75" s="1"/>
  <c r="AA541" i="75"/>
  <c r="AB541" i="75" s="1"/>
  <c r="Y541" i="75"/>
  <c r="Z541" i="75" s="1"/>
  <c r="W541" i="75"/>
  <c r="X541" i="75" s="1"/>
  <c r="U541" i="75"/>
  <c r="V541" i="75" s="1"/>
  <c r="S541" i="75"/>
  <c r="T541" i="75" s="1"/>
  <c r="Q541" i="75"/>
  <c r="R541" i="75" s="1"/>
  <c r="P541" i="75"/>
  <c r="AM540" i="75"/>
  <c r="AN540" i="75" s="1"/>
  <c r="AK540" i="75"/>
  <c r="AL540" i="75" s="1"/>
  <c r="AI540" i="75"/>
  <c r="AJ540" i="75" s="1"/>
  <c r="AG540" i="75"/>
  <c r="AH540" i="75" s="1"/>
  <c r="AE540" i="75"/>
  <c r="AF540" i="75" s="1"/>
  <c r="AC540" i="75"/>
  <c r="AD540" i="75" s="1"/>
  <c r="AA540" i="75"/>
  <c r="AB540" i="75" s="1"/>
  <c r="Y540" i="75"/>
  <c r="Z540" i="75" s="1"/>
  <c r="W540" i="75"/>
  <c r="X540" i="75" s="1"/>
  <c r="U540" i="75"/>
  <c r="V540" i="75" s="1"/>
  <c r="S540" i="75"/>
  <c r="T540" i="75" s="1"/>
  <c r="Q540" i="75"/>
  <c r="R540" i="75" s="1"/>
  <c r="P540" i="75"/>
  <c r="AM539" i="75"/>
  <c r="AN539" i="75" s="1"/>
  <c r="AK539" i="75"/>
  <c r="AL539" i="75" s="1"/>
  <c r="AI539" i="75"/>
  <c r="AJ539" i="75" s="1"/>
  <c r="AG539" i="75"/>
  <c r="AH539" i="75" s="1"/>
  <c r="AE539" i="75"/>
  <c r="AF539" i="75" s="1"/>
  <c r="AC539" i="75"/>
  <c r="AD539" i="75" s="1"/>
  <c r="AA539" i="75"/>
  <c r="AB539" i="75" s="1"/>
  <c r="Y539" i="75"/>
  <c r="Z539" i="75" s="1"/>
  <c r="W539" i="75"/>
  <c r="X539" i="75" s="1"/>
  <c r="U539" i="75"/>
  <c r="V539" i="75" s="1"/>
  <c r="S539" i="75"/>
  <c r="T539" i="75" s="1"/>
  <c r="Q539" i="75"/>
  <c r="R539" i="75" s="1"/>
  <c r="P539" i="75"/>
  <c r="AM538" i="75"/>
  <c r="AN538" i="75" s="1"/>
  <c r="AK538" i="75"/>
  <c r="AL538" i="75" s="1"/>
  <c r="AI538" i="75"/>
  <c r="AJ538" i="75" s="1"/>
  <c r="AG538" i="75"/>
  <c r="AH538" i="75" s="1"/>
  <c r="AE538" i="75"/>
  <c r="AF538" i="75" s="1"/>
  <c r="AC538" i="75"/>
  <c r="AD538" i="75" s="1"/>
  <c r="AA538" i="75"/>
  <c r="AB538" i="75" s="1"/>
  <c r="Y538" i="75"/>
  <c r="Z538" i="75" s="1"/>
  <c r="W538" i="75"/>
  <c r="X538" i="75" s="1"/>
  <c r="U538" i="75"/>
  <c r="V538" i="75" s="1"/>
  <c r="S538" i="75"/>
  <c r="T538" i="75" s="1"/>
  <c r="Q538" i="75"/>
  <c r="R538" i="75" s="1"/>
  <c r="P538" i="75"/>
  <c r="AM537" i="75"/>
  <c r="AN537" i="75" s="1"/>
  <c r="AK537" i="75"/>
  <c r="AL537" i="75" s="1"/>
  <c r="AI537" i="75"/>
  <c r="AJ537" i="75" s="1"/>
  <c r="AG537" i="75"/>
  <c r="AH537" i="75" s="1"/>
  <c r="AE537" i="75"/>
  <c r="AF537" i="75" s="1"/>
  <c r="AC537" i="75"/>
  <c r="AD537" i="75" s="1"/>
  <c r="AA537" i="75"/>
  <c r="AB537" i="75" s="1"/>
  <c r="Y537" i="75"/>
  <c r="Z537" i="75" s="1"/>
  <c r="W537" i="75"/>
  <c r="X537" i="75" s="1"/>
  <c r="U537" i="75"/>
  <c r="V537" i="75" s="1"/>
  <c r="S537" i="75"/>
  <c r="T537" i="75" s="1"/>
  <c r="Q537" i="75"/>
  <c r="R537" i="75" s="1"/>
  <c r="P537" i="75"/>
  <c r="AM536" i="75"/>
  <c r="AN536" i="75" s="1"/>
  <c r="AK536" i="75"/>
  <c r="AL536" i="75" s="1"/>
  <c r="AI536" i="75"/>
  <c r="AJ536" i="75" s="1"/>
  <c r="AG536" i="75"/>
  <c r="AH536" i="75" s="1"/>
  <c r="AE536" i="75"/>
  <c r="AF536" i="75" s="1"/>
  <c r="AC536" i="75"/>
  <c r="AD536" i="75" s="1"/>
  <c r="AA536" i="75"/>
  <c r="AB536" i="75" s="1"/>
  <c r="Y536" i="75"/>
  <c r="Z536" i="75" s="1"/>
  <c r="W536" i="75"/>
  <c r="X536" i="75" s="1"/>
  <c r="U536" i="75"/>
  <c r="V536" i="75" s="1"/>
  <c r="S536" i="75"/>
  <c r="T536" i="75" s="1"/>
  <c r="Q536" i="75"/>
  <c r="R536" i="75" s="1"/>
  <c r="P536" i="75"/>
  <c r="AM535" i="75"/>
  <c r="AN535" i="75" s="1"/>
  <c r="AK535" i="75"/>
  <c r="AL535" i="75" s="1"/>
  <c r="AI535" i="75"/>
  <c r="AJ535" i="75" s="1"/>
  <c r="AG535" i="75"/>
  <c r="AH535" i="75" s="1"/>
  <c r="AE535" i="75"/>
  <c r="AF535" i="75" s="1"/>
  <c r="AC535" i="75"/>
  <c r="AD535" i="75" s="1"/>
  <c r="AA535" i="75"/>
  <c r="AB535" i="75" s="1"/>
  <c r="Y535" i="75"/>
  <c r="Z535" i="75" s="1"/>
  <c r="W535" i="75"/>
  <c r="X535" i="75" s="1"/>
  <c r="U535" i="75"/>
  <c r="V535" i="75" s="1"/>
  <c r="S535" i="75"/>
  <c r="T535" i="75" s="1"/>
  <c r="Q535" i="75"/>
  <c r="R535" i="75" s="1"/>
  <c r="P535" i="75"/>
  <c r="AM534" i="75"/>
  <c r="AN534" i="75" s="1"/>
  <c r="AK534" i="75"/>
  <c r="AL534" i="75" s="1"/>
  <c r="AI534" i="75"/>
  <c r="AJ534" i="75" s="1"/>
  <c r="AG534" i="75"/>
  <c r="AH534" i="75" s="1"/>
  <c r="AE534" i="75"/>
  <c r="AF534" i="75" s="1"/>
  <c r="AC534" i="75"/>
  <c r="AD534" i="75" s="1"/>
  <c r="AA534" i="75"/>
  <c r="AB534" i="75" s="1"/>
  <c r="Y534" i="75"/>
  <c r="Z534" i="75" s="1"/>
  <c r="W534" i="75"/>
  <c r="X534" i="75" s="1"/>
  <c r="U534" i="75"/>
  <c r="V534" i="75" s="1"/>
  <c r="S534" i="75"/>
  <c r="T534" i="75" s="1"/>
  <c r="Q534" i="75"/>
  <c r="R534" i="75" s="1"/>
  <c r="P534" i="75"/>
  <c r="AM533" i="75"/>
  <c r="AN533" i="75" s="1"/>
  <c r="AK533" i="75"/>
  <c r="AL533" i="75" s="1"/>
  <c r="AI533" i="75"/>
  <c r="AJ533" i="75" s="1"/>
  <c r="AG533" i="75"/>
  <c r="AH533" i="75" s="1"/>
  <c r="AE533" i="75"/>
  <c r="AF533" i="75" s="1"/>
  <c r="AC533" i="75"/>
  <c r="AD533" i="75" s="1"/>
  <c r="AA533" i="75"/>
  <c r="AB533" i="75" s="1"/>
  <c r="Y533" i="75"/>
  <c r="Z533" i="75" s="1"/>
  <c r="W533" i="75"/>
  <c r="X533" i="75" s="1"/>
  <c r="U533" i="75"/>
  <c r="V533" i="75" s="1"/>
  <c r="S533" i="75"/>
  <c r="T533" i="75" s="1"/>
  <c r="P533" i="75"/>
  <c r="AM532" i="75"/>
  <c r="AN532" i="75" s="1"/>
  <c r="AK532" i="75"/>
  <c r="AL532" i="75" s="1"/>
  <c r="AI532" i="75"/>
  <c r="AJ532" i="75" s="1"/>
  <c r="AG532" i="75"/>
  <c r="AH532" i="75" s="1"/>
  <c r="AE532" i="75"/>
  <c r="AF532" i="75" s="1"/>
  <c r="AC532" i="75"/>
  <c r="AD532" i="75" s="1"/>
  <c r="AA532" i="75"/>
  <c r="AB532" i="75" s="1"/>
  <c r="Y532" i="75"/>
  <c r="Z532" i="75" s="1"/>
  <c r="W532" i="75"/>
  <c r="X532" i="75" s="1"/>
  <c r="U532" i="75"/>
  <c r="V532" i="75" s="1"/>
  <c r="S532" i="75"/>
  <c r="T532" i="75" s="1"/>
  <c r="P532" i="75"/>
  <c r="AM531" i="75"/>
  <c r="AN531" i="75" s="1"/>
  <c r="AK531" i="75"/>
  <c r="AL531" i="75" s="1"/>
  <c r="AI531" i="75"/>
  <c r="AJ531" i="75" s="1"/>
  <c r="AG531" i="75"/>
  <c r="AH531" i="75" s="1"/>
  <c r="AE531" i="75"/>
  <c r="AF531" i="75" s="1"/>
  <c r="AC531" i="75"/>
  <c r="AD531" i="75" s="1"/>
  <c r="AA531" i="75"/>
  <c r="AB531" i="75" s="1"/>
  <c r="Y531" i="75"/>
  <c r="Z531" i="75" s="1"/>
  <c r="W531" i="75"/>
  <c r="X531" i="75" s="1"/>
  <c r="U531" i="75"/>
  <c r="V531" i="75" s="1"/>
  <c r="S531" i="75"/>
  <c r="T531" i="75" s="1"/>
  <c r="P531" i="75"/>
  <c r="AM530" i="75"/>
  <c r="AN530" i="75" s="1"/>
  <c r="AK530" i="75"/>
  <c r="AL530" i="75" s="1"/>
  <c r="AI530" i="75"/>
  <c r="AJ530" i="75" s="1"/>
  <c r="AG530" i="75"/>
  <c r="AH530" i="75" s="1"/>
  <c r="AE530" i="75"/>
  <c r="AF530" i="75" s="1"/>
  <c r="AC530" i="75"/>
  <c r="AD530" i="75" s="1"/>
  <c r="AA530" i="75"/>
  <c r="AB530" i="75" s="1"/>
  <c r="Y530" i="75"/>
  <c r="Z530" i="75" s="1"/>
  <c r="W530" i="75"/>
  <c r="X530" i="75" s="1"/>
  <c r="U530" i="75"/>
  <c r="V530" i="75" s="1"/>
  <c r="S530" i="75"/>
  <c r="T530" i="75" s="1"/>
  <c r="P530" i="75"/>
  <c r="AM529" i="75"/>
  <c r="AN529" i="75" s="1"/>
  <c r="AK529" i="75"/>
  <c r="AL529" i="75" s="1"/>
  <c r="AI529" i="75"/>
  <c r="AJ529" i="75" s="1"/>
  <c r="AG529" i="75"/>
  <c r="AH529" i="75" s="1"/>
  <c r="AE529" i="75"/>
  <c r="AF529" i="75" s="1"/>
  <c r="AC529" i="75"/>
  <c r="AD529" i="75" s="1"/>
  <c r="AA529" i="75"/>
  <c r="AB529" i="75" s="1"/>
  <c r="Y529" i="75"/>
  <c r="Z529" i="75" s="1"/>
  <c r="W529" i="75"/>
  <c r="X529" i="75" s="1"/>
  <c r="U529" i="75"/>
  <c r="V529" i="75" s="1"/>
  <c r="S529" i="75"/>
  <c r="T529" i="75" s="1"/>
  <c r="P529" i="75"/>
  <c r="AM528" i="75"/>
  <c r="AN528" i="75" s="1"/>
  <c r="AK528" i="75"/>
  <c r="AL528" i="75" s="1"/>
  <c r="AI528" i="75"/>
  <c r="AJ528" i="75" s="1"/>
  <c r="AG528" i="75"/>
  <c r="AH528" i="75" s="1"/>
  <c r="AE528" i="75"/>
  <c r="AF528" i="75" s="1"/>
  <c r="AC528" i="75"/>
  <c r="AD528" i="75" s="1"/>
  <c r="AA528" i="75"/>
  <c r="AB528" i="75" s="1"/>
  <c r="Y528" i="75"/>
  <c r="Z528" i="75" s="1"/>
  <c r="W528" i="75"/>
  <c r="X528" i="75" s="1"/>
  <c r="U528" i="75"/>
  <c r="V528" i="75" s="1"/>
  <c r="S528" i="75"/>
  <c r="T528" i="75" s="1"/>
  <c r="P528" i="75"/>
  <c r="AM527" i="75"/>
  <c r="AN527" i="75" s="1"/>
  <c r="AK527" i="75"/>
  <c r="AL527" i="75" s="1"/>
  <c r="AI527" i="75"/>
  <c r="AJ527" i="75" s="1"/>
  <c r="AG527" i="75"/>
  <c r="AH527" i="75" s="1"/>
  <c r="AE527" i="75"/>
  <c r="AF527" i="75" s="1"/>
  <c r="AC527" i="75"/>
  <c r="AD527" i="75" s="1"/>
  <c r="AA527" i="75"/>
  <c r="AB527" i="75" s="1"/>
  <c r="Y527" i="75"/>
  <c r="Z527" i="75" s="1"/>
  <c r="W527" i="75"/>
  <c r="X527" i="75" s="1"/>
  <c r="U527" i="75"/>
  <c r="V527" i="75" s="1"/>
  <c r="S527" i="75"/>
  <c r="T527" i="75" s="1"/>
  <c r="P527" i="75"/>
  <c r="AM526" i="75"/>
  <c r="AN526" i="75" s="1"/>
  <c r="AK526" i="75"/>
  <c r="AL526" i="75" s="1"/>
  <c r="AI526" i="75"/>
  <c r="AJ526" i="75" s="1"/>
  <c r="AG526" i="75"/>
  <c r="AH526" i="75" s="1"/>
  <c r="AE526" i="75"/>
  <c r="AF526" i="75" s="1"/>
  <c r="AC526" i="75"/>
  <c r="AD526" i="75" s="1"/>
  <c r="AA526" i="75"/>
  <c r="AB526" i="75" s="1"/>
  <c r="Y526" i="75"/>
  <c r="Z526" i="75" s="1"/>
  <c r="W526" i="75"/>
  <c r="X526" i="75" s="1"/>
  <c r="U526" i="75"/>
  <c r="V526" i="75" s="1"/>
  <c r="S526" i="75"/>
  <c r="T526" i="75" s="1"/>
  <c r="P526" i="75"/>
  <c r="AM525" i="75"/>
  <c r="AN525" i="75" s="1"/>
  <c r="AK525" i="75"/>
  <c r="AL525" i="75" s="1"/>
  <c r="AI525" i="75"/>
  <c r="AJ525" i="75" s="1"/>
  <c r="AG525" i="75"/>
  <c r="AH525" i="75" s="1"/>
  <c r="AE525" i="75"/>
  <c r="AF525" i="75" s="1"/>
  <c r="AC525" i="75"/>
  <c r="AD525" i="75" s="1"/>
  <c r="AA525" i="75"/>
  <c r="AB525" i="75" s="1"/>
  <c r="Y525" i="75"/>
  <c r="Z525" i="75" s="1"/>
  <c r="W525" i="75"/>
  <c r="X525" i="75" s="1"/>
  <c r="U525" i="75"/>
  <c r="V525" i="75" s="1"/>
  <c r="S525" i="75"/>
  <c r="T525" i="75" s="1"/>
  <c r="P525" i="75"/>
  <c r="AM524" i="75"/>
  <c r="AN524" i="75" s="1"/>
  <c r="AK524" i="75"/>
  <c r="AL524" i="75" s="1"/>
  <c r="AI524" i="75"/>
  <c r="AJ524" i="75" s="1"/>
  <c r="AG524" i="75"/>
  <c r="AH524" i="75" s="1"/>
  <c r="AE524" i="75"/>
  <c r="AF524" i="75" s="1"/>
  <c r="AC524" i="75"/>
  <c r="AD524" i="75" s="1"/>
  <c r="AA524" i="75"/>
  <c r="AB524" i="75" s="1"/>
  <c r="Y524" i="75"/>
  <c r="Z524" i="75" s="1"/>
  <c r="W524" i="75"/>
  <c r="X524" i="75" s="1"/>
  <c r="U524" i="75"/>
  <c r="V524" i="75" s="1"/>
  <c r="S524" i="75"/>
  <c r="T524" i="75" s="1"/>
  <c r="P524" i="75"/>
  <c r="AM523" i="75"/>
  <c r="AN523" i="75" s="1"/>
  <c r="AK523" i="75"/>
  <c r="AL523" i="75" s="1"/>
  <c r="AI523" i="75"/>
  <c r="AJ523" i="75" s="1"/>
  <c r="AG523" i="75"/>
  <c r="AH523" i="75" s="1"/>
  <c r="AE523" i="75"/>
  <c r="AF523" i="75" s="1"/>
  <c r="AC523" i="75"/>
  <c r="AD523" i="75" s="1"/>
  <c r="AA523" i="75"/>
  <c r="AB523" i="75" s="1"/>
  <c r="Y523" i="75"/>
  <c r="Z523" i="75" s="1"/>
  <c r="W523" i="75"/>
  <c r="X523" i="75" s="1"/>
  <c r="U523" i="75"/>
  <c r="V523" i="75" s="1"/>
  <c r="S523" i="75"/>
  <c r="T523" i="75" s="1"/>
  <c r="P523" i="75"/>
  <c r="AM522" i="75"/>
  <c r="AN522" i="75" s="1"/>
  <c r="AK522" i="75"/>
  <c r="AL522" i="75" s="1"/>
  <c r="AI522" i="75"/>
  <c r="AJ522" i="75" s="1"/>
  <c r="AG522" i="75"/>
  <c r="AH522" i="75" s="1"/>
  <c r="AE522" i="75"/>
  <c r="AF522" i="75" s="1"/>
  <c r="AC522" i="75"/>
  <c r="AD522" i="75" s="1"/>
  <c r="AA522" i="75"/>
  <c r="AB522" i="75" s="1"/>
  <c r="Y522" i="75"/>
  <c r="Z522" i="75" s="1"/>
  <c r="W522" i="75"/>
  <c r="X522" i="75" s="1"/>
  <c r="U522" i="75"/>
  <c r="V522" i="75" s="1"/>
  <c r="S522" i="75"/>
  <c r="T522" i="75" s="1"/>
  <c r="P522" i="75"/>
  <c r="AM521" i="75"/>
  <c r="AN521" i="75" s="1"/>
  <c r="AK521" i="75"/>
  <c r="AL521" i="75" s="1"/>
  <c r="AI521" i="75"/>
  <c r="AJ521" i="75" s="1"/>
  <c r="AG521" i="75"/>
  <c r="AH521" i="75" s="1"/>
  <c r="AE521" i="75"/>
  <c r="AF521" i="75" s="1"/>
  <c r="AC521" i="75"/>
  <c r="AD521" i="75" s="1"/>
  <c r="AA521" i="75"/>
  <c r="AB521" i="75" s="1"/>
  <c r="Y521" i="75"/>
  <c r="Z521" i="75" s="1"/>
  <c r="W521" i="75"/>
  <c r="X521" i="75" s="1"/>
  <c r="U521" i="75"/>
  <c r="V521" i="75" s="1"/>
  <c r="S521" i="75"/>
  <c r="T521" i="75" s="1"/>
  <c r="P521" i="75"/>
  <c r="AM520" i="75"/>
  <c r="AN520" i="75" s="1"/>
  <c r="AK520" i="75"/>
  <c r="AL520" i="75" s="1"/>
  <c r="AI520" i="75"/>
  <c r="AJ520" i="75" s="1"/>
  <c r="AG520" i="75"/>
  <c r="AH520" i="75" s="1"/>
  <c r="AE520" i="75"/>
  <c r="AF520" i="75" s="1"/>
  <c r="AC520" i="75"/>
  <c r="AD520" i="75" s="1"/>
  <c r="AA520" i="75"/>
  <c r="AB520" i="75" s="1"/>
  <c r="Y520" i="75"/>
  <c r="Z520" i="75" s="1"/>
  <c r="W520" i="75"/>
  <c r="X520" i="75" s="1"/>
  <c r="U520" i="75"/>
  <c r="V520" i="75" s="1"/>
  <c r="S520" i="75"/>
  <c r="T520" i="75" s="1"/>
  <c r="P520" i="75"/>
  <c r="AM519" i="75"/>
  <c r="AN519" i="75" s="1"/>
  <c r="AK519" i="75"/>
  <c r="AL519" i="75" s="1"/>
  <c r="AI519" i="75"/>
  <c r="AJ519" i="75" s="1"/>
  <c r="AG519" i="75"/>
  <c r="AH519" i="75" s="1"/>
  <c r="AE519" i="75"/>
  <c r="AF519" i="75" s="1"/>
  <c r="AC519" i="75"/>
  <c r="AD519" i="75" s="1"/>
  <c r="AA519" i="75"/>
  <c r="AB519" i="75" s="1"/>
  <c r="Y519" i="75"/>
  <c r="Z519" i="75" s="1"/>
  <c r="W519" i="75"/>
  <c r="X519" i="75" s="1"/>
  <c r="U519" i="75"/>
  <c r="V519" i="75" s="1"/>
  <c r="S519" i="75"/>
  <c r="T519" i="75" s="1"/>
  <c r="Q519" i="75"/>
  <c r="R519" i="75" s="1"/>
  <c r="P519" i="75"/>
  <c r="AM518" i="75"/>
  <c r="AN518" i="75" s="1"/>
  <c r="AK518" i="75"/>
  <c r="AL518" i="75" s="1"/>
  <c r="AI518" i="75"/>
  <c r="AJ518" i="75" s="1"/>
  <c r="AG518" i="75"/>
  <c r="AH518" i="75" s="1"/>
  <c r="AE518" i="75"/>
  <c r="AF518" i="75" s="1"/>
  <c r="AC518" i="75"/>
  <c r="AD518" i="75" s="1"/>
  <c r="AA518" i="75"/>
  <c r="AB518" i="75" s="1"/>
  <c r="Y518" i="75"/>
  <c r="Z518" i="75" s="1"/>
  <c r="W518" i="75"/>
  <c r="X518" i="75" s="1"/>
  <c r="U518" i="75"/>
  <c r="V518" i="75" s="1"/>
  <c r="S518" i="75"/>
  <c r="T518" i="75" s="1"/>
  <c r="Q518" i="75"/>
  <c r="R518" i="75" s="1"/>
  <c r="P518" i="75"/>
  <c r="AM517" i="75"/>
  <c r="AN517" i="75" s="1"/>
  <c r="AK517" i="75"/>
  <c r="AL517" i="75" s="1"/>
  <c r="AI517" i="75"/>
  <c r="AJ517" i="75" s="1"/>
  <c r="AG517" i="75"/>
  <c r="AH517" i="75" s="1"/>
  <c r="AE517" i="75"/>
  <c r="AF517" i="75" s="1"/>
  <c r="AC517" i="75"/>
  <c r="AD517" i="75" s="1"/>
  <c r="AA517" i="75"/>
  <c r="AB517" i="75" s="1"/>
  <c r="Y517" i="75"/>
  <c r="Z517" i="75" s="1"/>
  <c r="W517" i="75"/>
  <c r="X517" i="75" s="1"/>
  <c r="U517" i="75"/>
  <c r="V517" i="75" s="1"/>
  <c r="S517" i="75"/>
  <c r="T517" i="75" s="1"/>
  <c r="Q517" i="75"/>
  <c r="R517" i="75" s="1"/>
  <c r="P517" i="75"/>
  <c r="AM516" i="75"/>
  <c r="AN516" i="75" s="1"/>
  <c r="AK516" i="75"/>
  <c r="AL516" i="75" s="1"/>
  <c r="AI516" i="75"/>
  <c r="AJ516" i="75" s="1"/>
  <c r="AG516" i="75"/>
  <c r="AH516" i="75" s="1"/>
  <c r="AE516" i="75"/>
  <c r="AF516" i="75" s="1"/>
  <c r="AC516" i="75"/>
  <c r="AD516" i="75" s="1"/>
  <c r="AA516" i="75"/>
  <c r="AB516" i="75" s="1"/>
  <c r="Y516" i="75"/>
  <c r="Z516" i="75" s="1"/>
  <c r="W516" i="75"/>
  <c r="X516" i="75" s="1"/>
  <c r="U516" i="75"/>
  <c r="V516" i="75" s="1"/>
  <c r="S516" i="75"/>
  <c r="T516" i="75" s="1"/>
  <c r="Q516" i="75"/>
  <c r="R516" i="75" s="1"/>
  <c r="P516" i="75"/>
  <c r="AM515" i="75"/>
  <c r="AN515" i="75" s="1"/>
  <c r="AK515" i="75"/>
  <c r="AL515" i="75" s="1"/>
  <c r="AI515" i="75"/>
  <c r="AJ515" i="75" s="1"/>
  <c r="AG515" i="75"/>
  <c r="AH515" i="75" s="1"/>
  <c r="AE515" i="75"/>
  <c r="AF515" i="75" s="1"/>
  <c r="AC515" i="75"/>
  <c r="AD515" i="75" s="1"/>
  <c r="AA515" i="75"/>
  <c r="AB515" i="75" s="1"/>
  <c r="Y515" i="75"/>
  <c r="Z515" i="75" s="1"/>
  <c r="W515" i="75"/>
  <c r="X515" i="75" s="1"/>
  <c r="U515" i="75"/>
  <c r="V515" i="75" s="1"/>
  <c r="S515" i="75"/>
  <c r="T515" i="75" s="1"/>
  <c r="Q515" i="75"/>
  <c r="R515" i="75" s="1"/>
  <c r="P515" i="75"/>
  <c r="AM514" i="75"/>
  <c r="AN514" i="75" s="1"/>
  <c r="AK514" i="75"/>
  <c r="AL514" i="75" s="1"/>
  <c r="AI514" i="75"/>
  <c r="AJ514" i="75" s="1"/>
  <c r="AG514" i="75"/>
  <c r="AH514" i="75" s="1"/>
  <c r="AE514" i="75"/>
  <c r="AF514" i="75" s="1"/>
  <c r="AC514" i="75"/>
  <c r="AD514" i="75" s="1"/>
  <c r="AA514" i="75"/>
  <c r="AB514" i="75" s="1"/>
  <c r="Y514" i="75"/>
  <c r="Z514" i="75" s="1"/>
  <c r="W514" i="75"/>
  <c r="X514" i="75" s="1"/>
  <c r="U514" i="75"/>
  <c r="V514" i="75" s="1"/>
  <c r="S514" i="75"/>
  <c r="T514" i="75" s="1"/>
  <c r="Q514" i="75"/>
  <c r="R514" i="75" s="1"/>
  <c r="P514" i="75"/>
  <c r="AM513" i="75"/>
  <c r="AN513" i="75" s="1"/>
  <c r="AK513" i="75"/>
  <c r="AL513" i="75" s="1"/>
  <c r="AI513" i="75"/>
  <c r="AJ513" i="75" s="1"/>
  <c r="AG513" i="75"/>
  <c r="AH513" i="75" s="1"/>
  <c r="AE513" i="75"/>
  <c r="AF513" i="75" s="1"/>
  <c r="AC513" i="75"/>
  <c r="AD513" i="75" s="1"/>
  <c r="AA513" i="75"/>
  <c r="AB513" i="75" s="1"/>
  <c r="Y513" i="75"/>
  <c r="Z513" i="75" s="1"/>
  <c r="W513" i="75"/>
  <c r="X513" i="75" s="1"/>
  <c r="U513" i="75"/>
  <c r="V513" i="75" s="1"/>
  <c r="S513" i="75"/>
  <c r="T513" i="75" s="1"/>
  <c r="Q513" i="75"/>
  <c r="R513" i="75" s="1"/>
  <c r="P513" i="75"/>
  <c r="AM512" i="75"/>
  <c r="AN512" i="75" s="1"/>
  <c r="AK512" i="75"/>
  <c r="AL512" i="75" s="1"/>
  <c r="AI512" i="75"/>
  <c r="AJ512" i="75" s="1"/>
  <c r="AG512" i="75"/>
  <c r="AH512" i="75" s="1"/>
  <c r="AE512" i="75"/>
  <c r="AF512" i="75" s="1"/>
  <c r="AC512" i="75"/>
  <c r="AD512" i="75" s="1"/>
  <c r="AA512" i="75"/>
  <c r="AB512" i="75" s="1"/>
  <c r="Y512" i="75"/>
  <c r="Z512" i="75" s="1"/>
  <c r="W512" i="75"/>
  <c r="X512" i="75" s="1"/>
  <c r="V512" i="75"/>
  <c r="U512" i="75"/>
  <c r="S512" i="75"/>
  <c r="T512" i="75" s="1"/>
  <c r="Q512" i="75"/>
  <c r="R512" i="75" s="1"/>
  <c r="P512" i="75"/>
  <c r="AM511" i="75"/>
  <c r="AN511" i="75" s="1"/>
  <c r="AK511" i="75"/>
  <c r="AL511" i="75" s="1"/>
  <c r="AI511" i="75"/>
  <c r="AJ511" i="75" s="1"/>
  <c r="AG511" i="75"/>
  <c r="AH511" i="75" s="1"/>
  <c r="AE511" i="75"/>
  <c r="AF511" i="75" s="1"/>
  <c r="AC511" i="75"/>
  <c r="AD511" i="75" s="1"/>
  <c r="AA511" i="75"/>
  <c r="AB511" i="75" s="1"/>
  <c r="Y511" i="75"/>
  <c r="Z511" i="75" s="1"/>
  <c r="W511" i="75"/>
  <c r="X511" i="75" s="1"/>
  <c r="U511" i="75"/>
  <c r="V511" i="75" s="1"/>
  <c r="S511" i="75"/>
  <c r="T511" i="75" s="1"/>
  <c r="Q511" i="75"/>
  <c r="R511" i="75" s="1"/>
  <c r="P511" i="75"/>
  <c r="AM510" i="75"/>
  <c r="AN510" i="75" s="1"/>
  <c r="AK510" i="75"/>
  <c r="AL510" i="75" s="1"/>
  <c r="AI510" i="75"/>
  <c r="AJ510" i="75" s="1"/>
  <c r="AG510" i="75"/>
  <c r="AH510" i="75" s="1"/>
  <c r="AE510" i="75"/>
  <c r="AF510" i="75" s="1"/>
  <c r="AC510" i="75"/>
  <c r="AD510" i="75" s="1"/>
  <c r="AA510" i="75"/>
  <c r="AB510" i="75" s="1"/>
  <c r="Y510" i="75"/>
  <c r="Z510" i="75" s="1"/>
  <c r="W510" i="75"/>
  <c r="X510" i="75" s="1"/>
  <c r="U510" i="75"/>
  <c r="V510" i="75" s="1"/>
  <c r="S510" i="75"/>
  <c r="T510" i="75" s="1"/>
  <c r="Q510" i="75"/>
  <c r="R510" i="75" s="1"/>
  <c r="P510" i="75"/>
  <c r="AM509" i="75"/>
  <c r="AN509" i="75" s="1"/>
  <c r="AK509" i="75"/>
  <c r="AL509" i="75" s="1"/>
  <c r="AI509" i="75"/>
  <c r="AJ509" i="75" s="1"/>
  <c r="AG509" i="75"/>
  <c r="AH509" i="75" s="1"/>
  <c r="AE509" i="75"/>
  <c r="AF509" i="75" s="1"/>
  <c r="AC509" i="75"/>
  <c r="AD509" i="75" s="1"/>
  <c r="AA509" i="75"/>
  <c r="AB509" i="75" s="1"/>
  <c r="Y509" i="75"/>
  <c r="Z509" i="75" s="1"/>
  <c r="W509" i="75"/>
  <c r="X509" i="75" s="1"/>
  <c r="U509" i="75"/>
  <c r="V509" i="75" s="1"/>
  <c r="S509" i="75"/>
  <c r="T509" i="75" s="1"/>
  <c r="Q509" i="75"/>
  <c r="R509" i="75" s="1"/>
  <c r="P509" i="75"/>
  <c r="AM508" i="75"/>
  <c r="AN508" i="75" s="1"/>
  <c r="AK508" i="75"/>
  <c r="AL508" i="75" s="1"/>
  <c r="AI508" i="75"/>
  <c r="AJ508" i="75" s="1"/>
  <c r="AG508" i="75"/>
  <c r="AH508" i="75" s="1"/>
  <c r="AE508" i="75"/>
  <c r="AF508" i="75" s="1"/>
  <c r="AC508" i="75"/>
  <c r="AD508" i="75" s="1"/>
  <c r="AA508" i="75"/>
  <c r="AB508" i="75" s="1"/>
  <c r="Y508" i="75"/>
  <c r="Z508" i="75" s="1"/>
  <c r="W508" i="75"/>
  <c r="X508" i="75" s="1"/>
  <c r="U508" i="75"/>
  <c r="V508" i="75" s="1"/>
  <c r="S508" i="75"/>
  <c r="T508" i="75" s="1"/>
  <c r="Q508" i="75"/>
  <c r="R508" i="75" s="1"/>
  <c r="P508" i="75"/>
  <c r="AM507" i="75"/>
  <c r="AN507" i="75" s="1"/>
  <c r="AK507" i="75"/>
  <c r="AL507" i="75" s="1"/>
  <c r="AI507" i="75"/>
  <c r="AJ507" i="75" s="1"/>
  <c r="AG507" i="75"/>
  <c r="AH507" i="75" s="1"/>
  <c r="AE507" i="75"/>
  <c r="AF507" i="75" s="1"/>
  <c r="AC507" i="75"/>
  <c r="AD507" i="75" s="1"/>
  <c r="AA507" i="75"/>
  <c r="AB507" i="75" s="1"/>
  <c r="Y507" i="75"/>
  <c r="Z507" i="75" s="1"/>
  <c r="W507" i="75"/>
  <c r="X507" i="75" s="1"/>
  <c r="U507" i="75"/>
  <c r="V507" i="75" s="1"/>
  <c r="S507" i="75"/>
  <c r="T507" i="75" s="1"/>
  <c r="Q507" i="75"/>
  <c r="R507" i="75" s="1"/>
  <c r="P507" i="75"/>
  <c r="AM506" i="75"/>
  <c r="AN506" i="75" s="1"/>
  <c r="AK506" i="75"/>
  <c r="AL506" i="75" s="1"/>
  <c r="AI506" i="75"/>
  <c r="AJ506" i="75" s="1"/>
  <c r="AG506" i="75"/>
  <c r="AH506" i="75" s="1"/>
  <c r="AE506" i="75"/>
  <c r="AF506" i="75" s="1"/>
  <c r="AC506" i="75"/>
  <c r="AD506" i="75" s="1"/>
  <c r="AA506" i="75"/>
  <c r="AB506" i="75" s="1"/>
  <c r="Y506" i="75"/>
  <c r="Z506" i="75" s="1"/>
  <c r="W506" i="75"/>
  <c r="X506" i="75" s="1"/>
  <c r="U506" i="75"/>
  <c r="V506" i="75" s="1"/>
  <c r="S506" i="75"/>
  <c r="T506" i="75" s="1"/>
  <c r="Q506" i="75"/>
  <c r="R506" i="75" s="1"/>
  <c r="P506" i="75"/>
  <c r="AM505" i="75"/>
  <c r="AN505" i="75" s="1"/>
  <c r="AK505" i="75"/>
  <c r="AL505" i="75" s="1"/>
  <c r="AI505" i="75"/>
  <c r="AJ505" i="75" s="1"/>
  <c r="AG505" i="75"/>
  <c r="AH505" i="75" s="1"/>
  <c r="AE505" i="75"/>
  <c r="AF505" i="75" s="1"/>
  <c r="AC505" i="75"/>
  <c r="AD505" i="75" s="1"/>
  <c r="AA505" i="75"/>
  <c r="AB505" i="75" s="1"/>
  <c r="Y505" i="75"/>
  <c r="Z505" i="75" s="1"/>
  <c r="W505" i="75"/>
  <c r="X505" i="75" s="1"/>
  <c r="U505" i="75"/>
  <c r="V505" i="75" s="1"/>
  <c r="S505" i="75"/>
  <c r="T505" i="75" s="1"/>
  <c r="Q505" i="75"/>
  <c r="R505" i="75" s="1"/>
  <c r="P505" i="75"/>
  <c r="AM504" i="75"/>
  <c r="AN504" i="75" s="1"/>
  <c r="AK504" i="75"/>
  <c r="AL504" i="75" s="1"/>
  <c r="AI504" i="75"/>
  <c r="AJ504" i="75" s="1"/>
  <c r="AG504" i="75"/>
  <c r="AH504" i="75" s="1"/>
  <c r="AE504" i="75"/>
  <c r="AF504" i="75" s="1"/>
  <c r="AC504" i="75"/>
  <c r="AD504" i="75" s="1"/>
  <c r="AA504" i="75"/>
  <c r="AB504" i="75" s="1"/>
  <c r="Y504" i="75"/>
  <c r="Z504" i="75" s="1"/>
  <c r="W504" i="75"/>
  <c r="X504" i="75" s="1"/>
  <c r="U504" i="75"/>
  <c r="V504" i="75" s="1"/>
  <c r="S504" i="75"/>
  <c r="T504" i="75" s="1"/>
  <c r="Q504" i="75"/>
  <c r="R504" i="75" s="1"/>
  <c r="P504" i="75"/>
  <c r="AM503" i="75"/>
  <c r="AN503" i="75" s="1"/>
  <c r="AK503" i="75"/>
  <c r="AL503" i="75" s="1"/>
  <c r="AI503" i="75"/>
  <c r="AJ503" i="75" s="1"/>
  <c r="AG503" i="75"/>
  <c r="AH503" i="75" s="1"/>
  <c r="AE503" i="75"/>
  <c r="AF503" i="75" s="1"/>
  <c r="AC503" i="75"/>
  <c r="AD503" i="75" s="1"/>
  <c r="AA503" i="75"/>
  <c r="AB503" i="75" s="1"/>
  <c r="Y503" i="75"/>
  <c r="Z503" i="75" s="1"/>
  <c r="W503" i="75"/>
  <c r="X503" i="75" s="1"/>
  <c r="U503" i="75"/>
  <c r="V503" i="75" s="1"/>
  <c r="S503" i="75"/>
  <c r="T503" i="75" s="1"/>
  <c r="Q503" i="75"/>
  <c r="R503" i="75" s="1"/>
  <c r="P503" i="75"/>
  <c r="AM502" i="75"/>
  <c r="AN502" i="75" s="1"/>
  <c r="AK502" i="75"/>
  <c r="AL502" i="75" s="1"/>
  <c r="AI502" i="75"/>
  <c r="AJ502" i="75" s="1"/>
  <c r="AG502" i="75"/>
  <c r="AH502" i="75" s="1"/>
  <c r="AE502" i="75"/>
  <c r="AF502" i="75" s="1"/>
  <c r="AC502" i="75"/>
  <c r="AD502" i="75" s="1"/>
  <c r="AA502" i="75"/>
  <c r="AB502" i="75" s="1"/>
  <c r="Y502" i="75"/>
  <c r="Z502" i="75" s="1"/>
  <c r="W502" i="75"/>
  <c r="X502" i="75" s="1"/>
  <c r="U502" i="75"/>
  <c r="V502" i="75" s="1"/>
  <c r="S502" i="75"/>
  <c r="T502" i="75" s="1"/>
  <c r="Q502" i="75"/>
  <c r="R502" i="75" s="1"/>
  <c r="P502" i="75"/>
  <c r="AM501" i="75"/>
  <c r="AN501" i="75" s="1"/>
  <c r="AK501" i="75"/>
  <c r="AL501" i="75" s="1"/>
  <c r="AI501" i="75"/>
  <c r="AJ501" i="75" s="1"/>
  <c r="AG501" i="75"/>
  <c r="AH501" i="75" s="1"/>
  <c r="AE501" i="75"/>
  <c r="AF501" i="75" s="1"/>
  <c r="AC501" i="75"/>
  <c r="AD501" i="75" s="1"/>
  <c r="AA501" i="75"/>
  <c r="AB501" i="75" s="1"/>
  <c r="Y501" i="75"/>
  <c r="Z501" i="75" s="1"/>
  <c r="W501" i="75"/>
  <c r="X501" i="75" s="1"/>
  <c r="U501" i="75"/>
  <c r="V501" i="75" s="1"/>
  <c r="S501" i="75"/>
  <c r="T501" i="75" s="1"/>
  <c r="Q501" i="75"/>
  <c r="R501" i="75" s="1"/>
  <c r="P501" i="75"/>
  <c r="AM500" i="75"/>
  <c r="AN500" i="75" s="1"/>
  <c r="AK500" i="75"/>
  <c r="AL500" i="75" s="1"/>
  <c r="AI500" i="75"/>
  <c r="AJ500" i="75" s="1"/>
  <c r="AG500" i="75"/>
  <c r="AH500" i="75" s="1"/>
  <c r="AE500" i="75"/>
  <c r="AF500" i="75" s="1"/>
  <c r="AC500" i="75"/>
  <c r="AD500" i="75" s="1"/>
  <c r="AA500" i="75"/>
  <c r="AB500" i="75" s="1"/>
  <c r="Y500" i="75"/>
  <c r="Z500" i="75" s="1"/>
  <c r="W500" i="75"/>
  <c r="X500" i="75" s="1"/>
  <c r="U500" i="75"/>
  <c r="V500" i="75" s="1"/>
  <c r="S500" i="75"/>
  <c r="T500" i="75" s="1"/>
  <c r="Q500" i="75"/>
  <c r="R500" i="75" s="1"/>
  <c r="P500" i="75"/>
  <c r="AM499" i="75"/>
  <c r="AN499" i="75" s="1"/>
  <c r="AK499" i="75"/>
  <c r="AL499" i="75" s="1"/>
  <c r="AI499" i="75"/>
  <c r="AJ499" i="75" s="1"/>
  <c r="AG499" i="75"/>
  <c r="AH499" i="75" s="1"/>
  <c r="AE499" i="75"/>
  <c r="AF499" i="75" s="1"/>
  <c r="AC499" i="75"/>
  <c r="AD499" i="75" s="1"/>
  <c r="AA499" i="75"/>
  <c r="AB499" i="75" s="1"/>
  <c r="Y499" i="75"/>
  <c r="Z499" i="75" s="1"/>
  <c r="W499" i="75"/>
  <c r="X499" i="75" s="1"/>
  <c r="U499" i="75"/>
  <c r="V499" i="75" s="1"/>
  <c r="S499" i="75"/>
  <c r="T499" i="75" s="1"/>
  <c r="Q499" i="75"/>
  <c r="R499" i="75" s="1"/>
  <c r="P499" i="75"/>
  <c r="AM498" i="75"/>
  <c r="AN498" i="75" s="1"/>
  <c r="AK498" i="75"/>
  <c r="AL498" i="75" s="1"/>
  <c r="AI498" i="75"/>
  <c r="AJ498" i="75" s="1"/>
  <c r="AG498" i="75"/>
  <c r="AH498" i="75" s="1"/>
  <c r="AE498" i="75"/>
  <c r="AF498" i="75" s="1"/>
  <c r="AC498" i="75"/>
  <c r="AD498" i="75" s="1"/>
  <c r="AA498" i="75"/>
  <c r="AB498" i="75" s="1"/>
  <c r="Y498" i="75"/>
  <c r="Z498" i="75" s="1"/>
  <c r="W498" i="75"/>
  <c r="X498" i="75" s="1"/>
  <c r="U498" i="75"/>
  <c r="V498" i="75" s="1"/>
  <c r="S498" i="75"/>
  <c r="T498" i="75" s="1"/>
  <c r="Q498" i="75"/>
  <c r="R498" i="75" s="1"/>
  <c r="P498" i="75"/>
  <c r="AM497" i="75"/>
  <c r="AN497" i="75" s="1"/>
  <c r="AK497" i="75"/>
  <c r="AL497" i="75" s="1"/>
  <c r="AI497" i="75"/>
  <c r="AJ497" i="75" s="1"/>
  <c r="AG497" i="75"/>
  <c r="AH497" i="75" s="1"/>
  <c r="AE497" i="75"/>
  <c r="AF497" i="75" s="1"/>
  <c r="AC497" i="75"/>
  <c r="AD497" i="75" s="1"/>
  <c r="AA497" i="75"/>
  <c r="AB497" i="75" s="1"/>
  <c r="Y497" i="75"/>
  <c r="Z497" i="75" s="1"/>
  <c r="W497" i="75"/>
  <c r="X497" i="75" s="1"/>
  <c r="U497" i="75"/>
  <c r="V497" i="75" s="1"/>
  <c r="S497" i="75"/>
  <c r="T497" i="75" s="1"/>
  <c r="Q497" i="75"/>
  <c r="R497" i="75" s="1"/>
  <c r="P497" i="75"/>
  <c r="AM496" i="75"/>
  <c r="AN496" i="75" s="1"/>
  <c r="AK496" i="75"/>
  <c r="AL496" i="75" s="1"/>
  <c r="AI496" i="75"/>
  <c r="AJ496" i="75" s="1"/>
  <c r="AG496" i="75"/>
  <c r="AH496" i="75" s="1"/>
  <c r="AE496" i="75"/>
  <c r="AF496" i="75" s="1"/>
  <c r="AC496" i="75"/>
  <c r="AD496" i="75" s="1"/>
  <c r="AA496" i="75"/>
  <c r="AB496" i="75" s="1"/>
  <c r="Y496" i="75"/>
  <c r="Z496" i="75" s="1"/>
  <c r="W496" i="75"/>
  <c r="X496" i="75" s="1"/>
  <c r="U496" i="75"/>
  <c r="V496" i="75" s="1"/>
  <c r="S496" i="75"/>
  <c r="T496" i="75" s="1"/>
  <c r="Q496" i="75"/>
  <c r="R496" i="75" s="1"/>
  <c r="P496" i="75"/>
  <c r="AM495" i="75"/>
  <c r="AN495" i="75" s="1"/>
  <c r="AK495" i="75"/>
  <c r="AL495" i="75" s="1"/>
  <c r="AI495" i="75"/>
  <c r="AJ495" i="75" s="1"/>
  <c r="AG495" i="75"/>
  <c r="AH495" i="75" s="1"/>
  <c r="AE495" i="75"/>
  <c r="AF495" i="75" s="1"/>
  <c r="AC495" i="75"/>
  <c r="AD495" i="75" s="1"/>
  <c r="AA495" i="75"/>
  <c r="AB495" i="75" s="1"/>
  <c r="Y495" i="75"/>
  <c r="Z495" i="75" s="1"/>
  <c r="W495" i="75"/>
  <c r="X495" i="75" s="1"/>
  <c r="U495" i="75"/>
  <c r="V495" i="75" s="1"/>
  <c r="S495" i="75"/>
  <c r="T495" i="75" s="1"/>
  <c r="Q495" i="75"/>
  <c r="R495" i="75" s="1"/>
  <c r="P495" i="75"/>
  <c r="AM494" i="75"/>
  <c r="AN494" i="75" s="1"/>
  <c r="AK494" i="75"/>
  <c r="AL494" i="75" s="1"/>
  <c r="AI494" i="75"/>
  <c r="AJ494" i="75" s="1"/>
  <c r="AG494" i="75"/>
  <c r="AH494" i="75" s="1"/>
  <c r="AE494" i="75"/>
  <c r="AF494" i="75" s="1"/>
  <c r="AC494" i="75"/>
  <c r="AD494" i="75" s="1"/>
  <c r="Y494" i="75"/>
  <c r="Z494" i="75" s="1"/>
  <c r="W494" i="75"/>
  <c r="X494" i="75" s="1"/>
  <c r="U494" i="75"/>
  <c r="V494" i="75" s="1"/>
  <c r="S494" i="75"/>
  <c r="T494" i="75" s="1"/>
  <c r="Q494" i="75"/>
  <c r="R494" i="75" s="1"/>
  <c r="P494" i="75"/>
  <c r="AM493" i="75"/>
  <c r="AN493" i="75" s="1"/>
  <c r="AK493" i="75"/>
  <c r="AL493" i="75" s="1"/>
  <c r="AI493" i="75"/>
  <c r="AJ493" i="75" s="1"/>
  <c r="AG493" i="75"/>
  <c r="AH493" i="75" s="1"/>
  <c r="AE493" i="75"/>
  <c r="AF493" i="75" s="1"/>
  <c r="AC493" i="75"/>
  <c r="AD493" i="75" s="1"/>
  <c r="Y493" i="75"/>
  <c r="Z493" i="75" s="1"/>
  <c r="W493" i="75"/>
  <c r="X493" i="75" s="1"/>
  <c r="U493" i="75"/>
  <c r="V493" i="75" s="1"/>
  <c r="S493" i="75"/>
  <c r="T493" i="75" s="1"/>
  <c r="Q493" i="75"/>
  <c r="R493" i="75" s="1"/>
  <c r="P493" i="75"/>
  <c r="AM492" i="75"/>
  <c r="AN492" i="75" s="1"/>
  <c r="AK492" i="75"/>
  <c r="AL492" i="75" s="1"/>
  <c r="AI492" i="75"/>
  <c r="AJ492" i="75" s="1"/>
  <c r="AG492" i="75"/>
  <c r="AH492" i="75" s="1"/>
  <c r="AE492" i="75"/>
  <c r="AF492" i="75" s="1"/>
  <c r="AC492" i="75"/>
  <c r="AD492" i="75" s="1"/>
  <c r="Y492" i="75"/>
  <c r="Z492" i="75" s="1"/>
  <c r="W492" i="75"/>
  <c r="X492" i="75" s="1"/>
  <c r="U492" i="75"/>
  <c r="V492" i="75" s="1"/>
  <c r="S492" i="75"/>
  <c r="T492" i="75" s="1"/>
  <c r="Q492" i="75"/>
  <c r="R492" i="75" s="1"/>
  <c r="P492" i="75"/>
  <c r="AM491" i="75"/>
  <c r="AN491" i="75" s="1"/>
  <c r="AK491" i="75"/>
  <c r="AL491" i="75" s="1"/>
  <c r="AI491" i="75"/>
  <c r="AJ491" i="75" s="1"/>
  <c r="AG491" i="75"/>
  <c r="AH491" i="75" s="1"/>
  <c r="AE491" i="75"/>
  <c r="AF491" i="75" s="1"/>
  <c r="AC491" i="75"/>
  <c r="AD491" i="75" s="1"/>
  <c r="Y491" i="75"/>
  <c r="Z491" i="75" s="1"/>
  <c r="W491" i="75"/>
  <c r="X491" i="75" s="1"/>
  <c r="U491" i="75"/>
  <c r="V491" i="75" s="1"/>
  <c r="S491" i="75"/>
  <c r="T491" i="75" s="1"/>
  <c r="Q491" i="75"/>
  <c r="R491" i="75" s="1"/>
  <c r="P491" i="75"/>
  <c r="AM490" i="75"/>
  <c r="AN490" i="75" s="1"/>
  <c r="AK490" i="75"/>
  <c r="AL490" i="75" s="1"/>
  <c r="AI490" i="75"/>
  <c r="AJ490" i="75" s="1"/>
  <c r="AG490" i="75"/>
  <c r="AH490" i="75" s="1"/>
  <c r="AE490" i="75"/>
  <c r="AF490" i="75" s="1"/>
  <c r="AC490" i="75"/>
  <c r="AD490" i="75" s="1"/>
  <c r="Y490" i="75"/>
  <c r="Z490" i="75" s="1"/>
  <c r="W490" i="75"/>
  <c r="X490" i="75" s="1"/>
  <c r="U490" i="75"/>
  <c r="V490" i="75" s="1"/>
  <c r="S490" i="75"/>
  <c r="T490" i="75" s="1"/>
  <c r="Q490" i="75"/>
  <c r="R490" i="75" s="1"/>
  <c r="P490" i="75"/>
  <c r="AM489" i="75"/>
  <c r="AN489" i="75" s="1"/>
  <c r="AK489" i="75"/>
  <c r="AL489" i="75" s="1"/>
  <c r="AI489" i="75"/>
  <c r="AJ489" i="75" s="1"/>
  <c r="AG489" i="75"/>
  <c r="AH489" i="75" s="1"/>
  <c r="AE489" i="75"/>
  <c r="AF489" i="75" s="1"/>
  <c r="AC489" i="75"/>
  <c r="AD489" i="75" s="1"/>
  <c r="Y489" i="75"/>
  <c r="Z489" i="75" s="1"/>
  <c r="W489" i="75"/>
  <c r="X489" i="75" s="1"/>
  <c r="U489" i="75"/>
  <c r="V489" i="75" s="1"/>
  <c r="S489" i="75"/>
  <c r="T489" i="75" s="1"/>
  <c r="Q489" i="75"/>
  <c r="R489" i="75" s="1"/>
  <c r="P489" i="75"/>
  <c r="AM488" i="75"/>
  <c r="AN488" i="75" s="1"/>
  <c r="AK488" i="75"/>
  <c r="AL488" i="75" s="1"/>
  <c r="AI488" i="75"/>
  <c r="AJ488" i="75" s="1"/>
  <c r="AG488" i="75"/>
  <c r="AH488" i="75" s="1"/>
  <c r="AE488" i="75"/>
  <c r="AF488" i="75" s="1"/>
  <c r="AC488" i="75"/>
  <c r="AD488" i="75" s="1"/>
  <c r="Y488" i="75"/>
  <c r="Z488" i="75" s="1"/>
  <c r="W488" i="75"/>
  <c r="X488" i="75" s="1"/>
  <c r="U488" i="75"/>
  <c r="V488" i="75" s="1"/>
  <c r="S488" i="75"/>
  <c r="T488" i="75" s="1"/>
  <c r="Q488" i="75"/>
  <c r="R488" i="75" s="1"/>
  <c r="P488" i="75"/>
  <c r="AM487" i="75"/>
  <c r="AN487" i="75" s="1"/>
  <c r="AK487" i="75"/>
  <c r="AL487" i="75" s="1"/>
  <c r="AI487" i="75"/>
  <c r="AJ487" i="75" s="1"/>
  <c r="AG487" i="75"/>
  <c r="AH487" i="75" s="1"/>
  <c r="AE487" i="75"/>
  <c r="AF487" i="75" s="1"/>
  <c r="AC487" i="75"/>
  <c r="AD487" i="75" s="1"/>
  <c r="Y487" i="75"/>
  <c r="Z487" i="75" s="1"/>
  <c r="W487" i="75"/>
  <c r="X487" i="75" s="1"/>
  <c r="U487" i="75"/>
  <c r="V487" i="75" s="1"/>
  <c r="S487" i="75"/>
  <c r="T487" i="75" s="1"/>
  <c r="Q487" i="75"/>
  <c r="R487" i="75" s="1"/>
  <c r="P487" i="75"/>
  <c r="AM486" i="75"/>
  <c r="AN486" i="75" s="1"/>
  <c r="AK486" i="75"/>
  <c r="AL486" i="75" s="1"/>
  <c r="AI486" i="75"/>
  <c r="AJ486" i="75" s="1"/>
  <c r="AG486" i="75"/>
  <c r="AH486" i="75" s="1"/>
  <c r="AE486" i="75"/>
  <c r="AF486" i="75" s="1"/>
  <c r="AC486" i="75"/>
  <c r="AD486" i="75" s="1"/>
  <c r="Y486" i="75"/>
  <c r="Z486" i="75" s="1"/>
  <c r="W486" i="75"/>
  <c r="X486" i="75" s="1"/>
  <c r="U486" i="75"/>
  <c r="V486" i="75" s="1"/>
  <c r="S486" i="75"/>
  <c r="T486" i="75" s="1"/>
  <c r="Q486" i="75"/>
  <c r="R486" i="75" s="1"/>
  <c r="P486" i="75"/>
  <c r="AM485" i="75"/>
  <c r="AN485" i="75" s="1"/>
  <c r="AK485" i="75"/>
  <c r="AL485" i="75" s="1"/>
  <c r="AI485" i="75"/>
  <c r="AJ485" i="75" s="1"/>
  <c r="AG485" i="75"/>
  <c r="AH485" i="75" s="1"/>
  <c r="AE485" i="75"/>
  <c r="AF485" i="75" s="1"/>
  <c r="AC485" i="75"/>
  <c r="AD485" i="75" s="1"/>
  <c r="Y485" i="75"/>
  <c r="Z485" i="75" s="1"/>
  <c r="W485" i="75"/>
  <c r="X485" i="75" s="1"/>
  <c r="U485" i="75"/>
  <c r="V485" i="75" s="1"/>
  <c r="S485" i="75"/>
  <c r="T485" i="75" s="1"/>
  <c r="Q485" i="75"/>
  <c r="R485" i="75" s="1"/>
  <c r="P485" i="75"/>
  <c r="AM484" i="75"/>
  <c r="AN484" i="75" s="1"/>
  <c r="AK484" i="75"/>
  <c r="AL484" i="75" s="1"/>
  <c r="AI484" i="75"/>
  <c r="AJ484" i="75" s="1"/>
  <c r="AG484" i="75"/>
  <c r="AH484" i="75" s="1"/>
  <c r="AE484" i="75"/>
  <c r="AF484" i="75" s="1"/>
  <c r="AC484" i="75"/>
  <c r="AD484" i="75" s="1"/>
  <c r="Y484" i="75"/>
  <c r="Z484" i="75" s="1"/>
  <c r="W484" i="75"/>
  <c r="X484" i="75" s="1"/>
  <c r="U484" i="75"/>
  <c r="V484" i="75" s="1"/>
  <c r="S484" i="75"/>
  <c r="T484" i="75" s="1"/>
  <c r="Q484" i="75"/>
  <c r="R484" i="75" s="1"/>
  <c r="P484" i="75"/>
  <c r="AM483" i="75"/>
  <c r="AN483" i="75" s="1"/>
  <c r="AK483" i="75"/>
  <c r="AL483" i="75" s="1"/>
  <c r="AI483" i="75"/>
  <c r="AJ483" i="75" s="1"/>
  <c r="AG483" i="75"/>
  <c r="AH483" i="75" s="1"/>
  <c r="AE483" i="75"/>
  <c r="AF483" i="75" s="1"/>
  <c r="AC483" i="75"/>
  <c r="AD483" i="75" s="1"/>
  <c r="Y483" i="75"/>
  <c r="Z483" i="75" s="1"/>
  <c r="W483" i="75"/>
  <c r="X483" i="75" s="1"/>
  <c r="U483" i="75"/>
  <c r="V483" i="75" s="1"/>
  <c r="S483" i="75"/>
  <c r="T483" i="75" s="1"/>
  <c r="Q483" i="75"/>
  <c r="R483" i="75" s="1"/>
  <c r="P483" i="75"/>
  <c r="AM482" i="75"/>
  <c r="AN482" i="75" s="1"/>
  <c r="AK482" i="75"/>
  <c r="AL482" i="75" s="1"/>
  <c r="AI482" i="75"/>
  <c r="AJ482" i="75" s="1"/>
  <c r="AG482" i="75"/>
  <c r="AH482" i="75" s="1"/>
  <c r="AE482" i="75"/>
  <c r="AF482" i="75" s="1"/>
  <c r="AC482" i="75"/>
  <c r="AD482" i="75" s="1"/>
  <c r="Y482" i="75"/>
  <c r="Z482" i="75" s="1"/>
  <c r="W482" i="75"/>
  <c r="X482" i="75" s="1"/>
  <c r="U482" i="75"/>
  <c r="V482" i="75" s="1"/>
  <c r="S482" i="75"/>
  <c r="T482" i="75" s="1"/>
  <c r="Q482" i="75"/>
  <c r="R482" i="75" s="1"/>
  <c r="P482" i="75"/>
  <c r="AM481" i="75"/>
  <c r="AN481" i="75" s="1"/>
  <c r="AK481" i="75"/>
  <c r="AL481" i="75" s="1"/>
  <c r="AI481" i="75"/>
  <c r="AJ481" i="75" s="1"/>
  <c r="AG481" i="75"/>
  <c r="AH481" i="75" s="1"/>
  <c r="AE481" i="75"/>
  <c r="AF481" i="75" s="1"/>
  <c r="AC481" i="75"/>
  <c r="AD481" i="75" s="1"/>
  <c r="Y481" i="75"/>
  <c r="Z481" i="75" s="1"/>
  <c r="W481" i="75"/>
  <c r="X481" i="75" s="1"/>
  <c r="U481" i="75"/>
  <c r="V481" i="75" s="1"/>
  <c r="S481" i="75"/>
  <c r="T481" i="75" s="1"/>
  <c r="Q481" i="75"/>
  <c r="R481" i="75" s="1"/>
  <c r="P481" i="75"/>
  <c r="AM480" i="75"/>
  <c r="AN480" i="75" s="1"/>
  <c r="AK480" i="75"/>
  <c r="AL480" i="75" s="1"/>
  <c r="AI480" i="75"/>
  <c r="AJ480" i="75" s="1"/>
  <c r="AG480" i="75"/>
  <c r="AH480" i="75" s="1"/>
  <c r="AE480" i="75"/>
  <c r="AF480" i="75" s="1"/>
  <c r="AC480" i="75"/>
  <c r="AD480" i="75" s="1"/>
  <c r="Y480" i="75"/>
  <c r="Z480" i="75" s="1"/>
  <c r="W480" i="75"/>
  <c r="X480" i="75" s="1"/>
  <c r="U480" i="75"/>
  <c r="V480" i="75" s="1"/>
  <c r="S480" i="75"/>
  <c r="T480" i="75" s="1"/>
  <c r="Q480" i="75"/>
  <c r="R480" i="75" s="1"/>
  <c r="P480" i="75"/>
  <c r="AM479" i="75"/>
  <c r="AN479" i="75" s="1"/>
  <c r="AK479" i="75"/>
  <c r="AL479" i="75" s="1"/>
  <c r="AI479" i="75"/>
  <c r="AJ479" i="75" s="1"/>
  <c r="AG479" i="75"/>
  <c r="AH479" i="75" s="1"/>
  <c r="AE479" i="75"/>
  <c r="AF479" i="75" s="1"/>
  <c r="AC479" i="75"/>
  <c r="AD479" i="75" s="1"/>
  <c r="Y479" i="75"/>
  <c r="Z479" i="75" s="1"/>
  <c r="W479" i="75"/>
  <c r="X479" i="75" s="1"/>
  <c r="U479" i="75"/>
  <c r="V479" i="75" s="1"/>
  <c r="S479" i="75"/>
  <c r="T479" i="75" s="1"/>
  <c r="Q479" i="75"/>
  <c r="R479" i="75" s="1"/>
  <c r="P479" i="75"/>
  <c r="AM478" i="75"/>
  <c r="AN478" i="75" s="1"/>
  <c r="AK478" i="75"/>
  <c r="AL478" i="75" s="1"/>
  <c r="AI478" i="75"/>
  <c r="AJ478" i="75" s="1"/>
  <c r="AG478" i="75"/>
  <c r="AH478" i="75" s="1"/>
  <c r="AE478" i="75"/>
  <c r="AF478" i="75" s="1"/>
  <c r="AC478" i="75"/>
  <c r="AD478" i="75" s="1"/>
  <c r="Y478" i="75"/>
  <c r="Z478" i="75" s="1"/>
  <c r="W478" i="75"/>
  <c r="X478" i="75" s="1"/>
  <c r="U478" i="75"/>
  <c r="V478" i="75" s="1"/>
  <c r="S478" i="75"/>
  <c r="T478" i="75" s="1"/>
  <c r="Q478" i="75"/>
  <c r="R478" i="75" s="1"/>
  <c r="P478" i="75"/>
  <c r="AM477" i="75"/>
  <c r="AN477" i="75" s="1"/>
  <c r="AK477" i="75"/>
  <c r="AL477" i="75" s="1"/>
  <c r="AI477" i="75"/>
  <c r="AJ477" i="75" s="1"/>
  <c r="AG477" i="75"/>
  <c r="AH477" i="75" s="1"/>
  <c r="AE477" i="75"/>
  <c r="AF477" i="75" s="1"/>
  <c r="AC477" i="75"/>
  <c r="AD477" i="75" s="1"/>
  <c r="Y477" i="75"/>
  <c r="Z477" i="75" s="1"/>
  <c r="W477" i="75"/>
  <c r="X477" i="75" s="1"/>
  <c r="U477" i="75"/>
  <c r="V477" i="75" s="1"/>
  <c r="S477" i="75"/>
  <c r="T477" i="75" s="1"/>
  <c r="Q477" i="75"/>
  <c r="R477" i="75" s="1"/>
  <c r="P477" i="75"/>
  <c r="AM476" i="75"/>
  <c r="AN476" i="75" s="1"/>
  <c r="AK476" i="75"/>
  <c r="AL476" i="75" s="1"/>
  <c r="AI476" i="75"/>
  <c r="AJ476" i="75" s="1"/>
  <c r="AG476" i="75"/>
  <c r="AH476" i="75" s="1"/>
  <c r="AE476" i="75"/>
  <c r="AF476" i="75" s="1"/>
  <c r="AC476" i="75"/>
  <c r="AD476" i="75" s="1"/>
  <c r="AA476" i="75"/>
  <c r="AB476" i="75" s="1"/>
  <c r="Y476" i="75"/>
  <c r="Z476" i="75" s="1"/>
  <c r="W476" i="75"/>
  <c r="X476" i="75" s="1"/>
  <c r="U476" i="75"/>
  <c r="V476" i="75" s="1"/>
  <c r="S476" i="75"/>
  <c r="T476" i="75" s="1"/>
  <c r="Q476" i="75"/>
  <c r="R476" i="75" s="1"/>
  <c r="P476" i="75"/>
  <c r="AM475" i="75"/>
  <c r="AN475" i="75" s="1"/>
  <c r="AK475" i="75"/>
  <c r="AL475" i="75" s="1"/>
  <c r="AJ475" i="75"/>
  <c r="AI475" i="75"/>
  <c r="AG475" i="75"/>
  <c r="AH475" i="75" s="1"/>
  <c r="AE475" i="75"/>
  <c r="AF475" i="75" s="1"/>
  <c r="AC475" i="75"/>
  <c r="AD475" i="75" s="1"/>
  <c r="AA475" i="75"/>
  <c r="AB475" i="75" s="1"/>
  <c r="Y475" i="75"/>
  <c r="Z475" i="75" s="1"/>
  <c r="W475" i="75"/>
  <c r="X475" i="75" s="1"/>
  <c r="U475" i="75"/>
  <c r="V475" i="75" s="1"/>
  <c r="S475" i="75"/>
  <c r="T475" i="75" s="1"/>
  <c r="Q475" i="75"/>
  <c r="R475" i="75" s="1"/>
  <c r="P475" i="75"/>
  <c r="AM474" i="75"/>
  <c r="AN474" i="75" s="1"/>
  <c r="AK474" i="75"/>
  <c r="AL474" i="75" s="1"/>
  <c r="AI474" i="75"/>
  <c r="AJ474" i="75" s="1"/>
  <c r="AG474" i="75"/>
  <c r="AH474" i="75" s="1"/>
  <c r="AE474" i="75"/>
  <c r="AF474" i="75" s="1"/>
  <c r="AC474" i="75"/>
  <c r="AD474" i="75" s="1"/>
  <c r="AA474" i="75"/>
  <c r="AB474" i="75" s="1"/>
  <c r="Y474" i="75"/>
  <c r="Z474" i="75" s="1"/>
  <c r="W474" i="75"/>
  <c r="X474" i="75" s="1"/>
  <c r="U474" i="75"/>
  <c r="V474" i="75" s="1"/>
  <c r="S474" i="75"/>
  <c r="T474" i="75" s="1"/>
  <c r="Q474" i="75"/>
  <c r="R474" i="75" s="1"/>
  <c r="P474" i="75"/>
  <c r="AM473" i="75"/>
  <c r="AN473" i="75" s="1"/>
  <c r="AK473" i="75"/>
  <c r="AL473" i="75" s="1"/>
  <c r="AI473" i="75"/>
  <c r="AJ473" i="75" s="1"/>
  <c r="AG473" i="75"/>
  <c r="AH473" i="75" s="1"/>
  <c r="AE473" i="75"/>
  <c r="AF473" i="75" s="1"/>
  <c r="AC473" i="75"/>
  <c r="AD473" i="75" s="1"/>
  <c r="AA473" i="75"/>
  <c r="AB473" i="75" s="1"/>
  <c r="Y473" i="75"/>
  <c r="Z473" i="75" s="1"/>
  <c r="W473" i="75"/>
  <c r="X473" i="75" s="1"/>
  <c r="U473" i="75"/>
  <c r="V473" i="75" s="1"/>
  <c r="S473" i="75"/>
  <c r="T473" i="75" s="1"/>
  <c r="Q473" i="75"/>
  <c r="R473" i="75" s="1"/>
  <c r="P473" i="75"/>
  <c r="AM472" i="75"/>
  <c r="AN472" i="75" s="1"/>
  <c r="AK472" i="75"/>
  <c r="AL472" i="75" s="1"/>
  <c r="AI472" i="75"/>
  <c r="AJ472" i="75" s="1"/>
  <c r="AG472" i="75"/>
  <c r="AH472" i="75" s="1"/>
  <c r="AE472" i="75"/>
  <c r="AF472" i="75" s="1"/>
  <c r="AC472" i="75"/>
  <c r="AD472" i="75" s="1"/>
  <c r="AA472" i="75"/>
  <c r="AB472" i="75" s="1"/>
  <c r="Y472" i="75"/>
  <c r="Z472" i="75" s="1"/>
  <c r="W472" i="75"/>
  <c r="X472" i="75" s="1"/>
  <c r="U472" i="75"/>
  <c r="V472" i="75" s="1"/>
  <c r="S472" i="75"/>
  <c r="T472" i="75" s="1"/>
  <c r="Q472" i="75"/>
  <c r="R472" i="75" s="1"/>
  <c r="P472" i="75"/>
  <c r="AM471" i="75"/>
  <c r="AN471" i="75" s="1"/>
  <c r="AK471" i="75"/>
  <c r="AL471" i="75" s="1"/>
  <c r="AI471" i="75"/>
  <c r="AJ471" i="75" s="1"/>
  <c r="AG471" i="75"/>
  <c r="AH471" i="75" s="1"/>
  <c r="AE471" i="75"/>
  <c r="AF471" i="75" s="1"/>
  <c r="AC471" i="75"/>
  <c r="AD471" i="75" s="1"/>
  <c r="AA471" i="75"/>
  <c r="AB471" i="75" s="1"/>
  <c r="Y471" i="75"/>
  <c r="Z471" i="75" s="1"/>
  <c r="W471" i="75"/>
  <c r="X471" i="75" s="1"/>
  <c r="U471" i="75"/>
  <c r="V471" i="75" s="1"/>
  <c r="S471" i="75"/>
  <c r="T471" i="75" s="1"/>
  <c r="Q471" i="75"/>
  <c r="R471" i="75" s="1"/>
  <c r="P471" i="75"/>
  <c r="AM470" i="75"/>
  <c r="AN470" i="75" s="1"/>
  <c r="AK470" i="75"/>
  <c r="AL470" i="75" s="1"/>
  <c r="AI470" i="75"/>
  <c r="AJ470" i="75" s="1"/>
  <c r="AG470" i="75"/>
  <c r="AH470" i="75" s="1"/>
  <c r="AE470" i="75"/>
  <c r="AF470" i="75" s="1"/>
  <c r="AC470" i="75"/>
  <c r="AD470" i="75" s="1"/>
  <c r="AA470" i="75"/>
  <c r="AB470" i="75" s="1"/>
  <c r="Y470" i="75"/>
  <c r="Z470" i="75" s="1"/>
  <c r="W470" i="75"/>
  <c r="X470" i="75" s="1"/>
  <c r="U470" i="75"/>
  <c r="V470" i="75" s="1"/>
  <c r="S470" i="75"/>
  <c r="T470" i="75" s="1"/>
  <c r="Q470" i="75"/>
  <c r="R470" i="75" s="1"/>
  <c r="P470" i="75"/>
  <c r="AM469" i="75"/>
  <c r="AN469" i="75" s="1"/>
  <c r="AK469" i="75"/>
  <c r="AL469" i="75" s="1"/>
  <c r="AI469" i="75"/>
  <c r="AJ469" i="75" s="1"/>
  <c r="AG469" i="75"/>
  <c r="AH469" i="75" s="1"/>
  <c r="AE469" i="75"/>
  <c r="AF469" i="75" s="1"/>
  <c r="AC469" i="75"/>
  <c r="AD469" i="75" s="1"/>
  <c r="AA469" i="75"/>
  <c r="AB469" i="75" s="1"/>
  <c r="Y469" i="75"/>
  <c r="Z469" i="75" s="1"/>
  <c r="W469" i="75"/>
  <c r="X469" i="75" s="1"/>
  <c r="U469" i="75"/>
  <c r="V469" i="75" s="1"/>
  <c r="S469" i="75"/>
  <c r="T469" i="75" s="1"/>
  <c r="Q469" i="75"/>
  <c r="R469" i="75" s="1"/>
  <c r="P469" i="75"/>
  <c r="AM468" i="75"/>
  <c r="AN468" i="75" s="1"/>
  <c r="AK468" i="75"/>
  <c r="AL468" i="75" s="1"/>
  <c r="AI468" i="75"/>
  <c r="AJ468" i="75" s="1"/>
  <c r="AG468" i="75"/>
  <c r="AH468" i="75" s="1"/>
  <c r="AE468" i="75"/>
  <c r="AF468" i="75" s="1"/>
  <c r="AC468" i="75"/>
  <c r="AD468" i="75" s="1"/>
  <c r="AA468" i="75"/>
  <c r="AB468" i="75" s="1"/>
  <c r="Y468" i="75"/>
  <c r="Z468" i="75" s="1"/>
  <c r="W468" i="75"/>
  <c r="X468" i="75" s="1"/>
  <c r="U468" i="75"/>
  <c r="V468" i="75" s="1"/>
  <c r="S468" i="75"/>
  <c r="T468" i="75" s="1"/>
  <c r="Q468" i="75"/>
  <c r="R468" i="75" s="1"/>
  <c r="P468" i="75"/>
  <c r="AM467" i="75"/>
  <c r="AN467" i="75" s="1"/>
  <c r="AK467" i="75"/>
  <c r="AL467" i="75" s="1"/>
  <c r="AI467" i="75"/>
  <c r="AJ467" i="75" s="1"/>
  <c r="AG467" i="75"/>
  <c r="AH467" i="75" s="1"/>
  <c r="AE467" i="75"/>
  <c r="AF467" i="75" s="1"/>
  <c r="AC467" i="75"/>
  <c r="AD467" i="75" s="1"/>
  <c r="AA467" i="75"/>
  <c r="AB467" i="75" s="1"/>
  <c r="Y467" i="75"/>
  <c r="Z467" i="75" s="1"/>
  <c r="W467" i="75"/>
  <c r="X467" i="75" s="1"/>
  <c r="U467" i="75"/>
  <c r="V467" i="75" s="1"/>
  <c r="S467" i="75"/>
  <c r="T467" i="75" s="1"/>
  <c r="Q467" i="75"/>
  <c r="R467" i="75" s="1"/>
  <c r="P467" i="75"/>
  <c r="AM466" i="75"/>
  <c r="AN466" i="75" s="1"/>
  <c r="AK466" i="75"/>
  <c r="AL466" i="75" s="1"/>
  <c r="AI466" i="75"/>
  <c r="AJ466" i="75" s="1"/>
  <c r="AG466" i="75"/>
  <c r="AH466" i="75" s="1"/>
  <c r="AE466" i="75"/>
  <c r="AF466" i="75" s="1"/>
  <c r="AC466" i="75"/>
  <c r="AD466" i="75" s="1"/>
  <c r="AA466" i="75"/>
  <c r="AB466" i="75" s="1"/>
  <c r="Y466" i="75"/>
  <c r="Z466" i="75" s="1"/>
  <c r="W466" i="75"/>
  <c r="X466" i="75" s="1"/>
  <c r="U466" i="75"/>
  <c r="V466" i="75" s="1"/>
  <c r="S466" i="75"/>
  <c r="T466" i="75" s="1"/>
  <c r="Q466" i="75"/>
  <c r="R466" i="75" s="1"/>
  <c r="P466" i="75"/>
  <c r="AM465" i="75"/>
  <c r="AN465" i="75" s="1"/>
  <c r="AK465" i="75"/>
  <c r="AL465" i="75" s="1"/>
  <c r="AI465" i="75"/>
  <c r="AJ465" i="75" s="1"/>
  <c r="AG465" i="75"/>
  <c r="AH465" i="75" s="1"/>
  <c r="AE465" i="75"/>
  <c r="AF465" i="75" s="1"/>
  <c r="AC465" i="75"/>
  <c r="AD465" i="75" s="1"/>
  <c r="AA465" i="75"/>
  <c r="AB465" i="75" s="1"/>
  <c r="Y465" i="75"/>
  <c r="Z465" i="75" s="1"/>
  <c r="W465" i="75"/>
  <c r="X465" i="75" s="1"/>
  <c r="U465" i="75"/>
  <c r="V465" i="75" s="1"/>
  <c r="S465" i="75"/>
  <c r="T465" i="75" s="1"/>
  <c r="Q465" i="75"/>
  <c r="R465" i="75" s="1"/>
  <c r="P465" i="75"/>
  <c r="AN464" i="75"/>
  <c r="AM464" i="75"/>
  <c r="AK464" i="75"/>
  <c r="AL464" i="75" s="1"/>
  <c r="AI464" i="75"/>
  <c r="AJ464" i="75" s="1"/>
  <c r="AG464" i="75"/>
  <c r="AH464" i="75" s="1"/>
  <c r="AE464" i="75"/>
  <c r="AF464" i="75" s="1"/>
  <c r="AC464" i="75"/>
  <c r="AD464" i="75" s="1"/>
  <c r="AA464" i="75"/>
  <c r="AB464" i="75" s="1"/>
  <c r="Y464" i="75"/>
  <c r="Z464" i="75" s="1"/>
  <c r="W464" i="75"/>
  <c r="X464" i="75" s="1"/>
  <c r="U464" i="75"/>
  <c r="V464" i="75" s="1"/>
  <c r="S464" i="75"/>
  <c r="T464" i="75" s="1"/>
  <c r="Q464" i="75"/>
  <c r="R464" i="75" s="1"/>
  <c r="P464" i="75"/>
  <c r="AM463" i="75"/>
  <c r="AN463" i="75" s="1"/>
  <c r="AK463" i="75"/>
  <c r="AL463" i="75" s="1"/>
  <c r="AI463" i="75"/>
  <c r="AJ463" i="75" s="1"/>
  <c r="AG463" i="75"/>
  <c r="AH463" i="75" s="1"/>
  <c r="AE463" i="75"/>
  <c r="AF463" i="75" s="1"/>
  <c r="AC463" i="75"/>
  <c r="AD463" i="75" s="1"/>
  <c r="AA463" i="75"/>
  <c r="AB463" i="75" s="1"/>
  <c r="Y463" i="75"/>
  <c r="Z463" i="75" s="1"/>
  <c r="W463" i="75"/>
  <c r="X463" i="75" s="1"/>
  <c r="U463" i="75"/>
  <c r="V463" i="75" s="1"/>
  <c r="S463" i="75"/>
  <c r="T463" i="75" s="1"/>
  <c r="Q463" i="75"/>
  <c r="R463" i="75" s="1"/>
  <c r="P463" i="75"/>
  <c r="AM462" i="75"/>
  <c r="AN462" i="75" s="1"/>
  <c r="AK462" i="75"/>
  <c r="AL462" i="75" s="1"/>
  <c r="AI462" i="75"/>
  <c r="AJ462" i="75" s="1"/>
  <c r="AG462" i="75"/>
  <c r="AH462" i="75" s="1"/>
  <c r="AE462" i="75"/>
  <c r="AF462" i="75" s="1"/>
  <c r="AC462" i="75"/>
  <c r="AD462" i="75" s="1"/>
  <c r="AA462" i="75"/>
  <c r="AB462" i="75" s="1"/>
  <c r="Y462" i="75"/>
  <c r="Z462" i="75" s="1"/>
  <c r="W462" i="75"/>
  <c r="X462" i="75" s="1"/>
  <c r="U462" i="75"/>
  <c r="V462" i="75" s="1"/>
  <c r="S462" i="75"/>
  <c r="T462" i="75" s="1"/>
  <c r="Q462" i="75"/>
  <c r="R462" i="75" s="1"/>
  <c r="P462" i="75"/>
  <c r="AM461" i="75"/>
  <c r="AN461" i="75" s="1"/>
  <c r="AK461" i="75"/>
  <c r="AL461" i="75" s="1"/>
  <c r="AI461" i="75"/>
  <c r="AJ461" i="75" s="1"/>
  <c r="AG461" i="75"/>
  <c r="AH461" i="75" s="1"/>
  <c r="AE461" i="75"/>
  <c r="AF461" i="75" s="1"/>
  <c r="AC461" i="75"/>
  <c r="AD461" i="75" s="1"/>
  <c r="AA461" i="75"/>
  <c r="AB461" i="75" s="1"/>
  <c r="Y461" i="75"/>
  <c r="Z461" i="75" s="1"/>
  <c r="W461" i="75"/>
  <c r="X461" i="75" s="1"/>
  <c r="U461" i="75"/>
  <c r="V461" i="75" s="1"/>
  <c r="S461" i="75"/>
  <c r="T461" i="75" s="1"/>
  <c r="Q461" i="75"/>
  <c r="R461" i="75" s="1"/>
  <c r="P461" i="75"/>
  <c r="AM460" i="75"/>
  <c r="AN460" i="75" s="1"/>
  <c r="AK460" i="75"/>
  <c r="AL460" i="75" s="1"/>
  <c r="AI460" i="75"/>
  <c r="AJ460" i="75" s="1"/>
  <c r="AG460" i="75"/>
  <c r="AH460" i="75" s="1"/>
  <c r="AE460" i="75"/>
  <c r="AF460" i="75" s="1"/>
  <c r="AC460" i="75"/>
  <c r="AD460" i="75" s="1"/>
  <c r="AA460" i="75"/>
  <c r="AB460" i="75" s="1"/>
  <c r="Y460" i="75"/>
  <c r="Z460" i="75" s="1"/>
  <c r="W460" i="75"/>
  <c r="X460" i="75" s="1"/>
  <c r="U460" i="75"/>
  <c r="V460" i="75" s="1"/>
  <c r="S460" i="75"/>
  <c r="T460" i="75" s="1"/>
  <c r="Q460" i="75"/>
  <c r="R460" i="75" s="1"/>
  <c r="P460" i="75"/>
  <c r="AM459" i="75"/>
  <c r="AN459" i="75" s="1"/>
  <c r="AK459" i="75"/>
  <c r="AL459" i="75" s="1"/>
  <c r="AI459" i="75"/>
  <c r="AJ459" i="75" s="1"/>
  <c r="AG459" i="75"/>
  <c r="AH459" i="75" s="1"/>
  <c r="AE459" i="75"/>
  <c r="AF459" i="75" s="1"/>
  <c r="AC459" i="75"/>
  <c r="AD459" i="75" s="1"/>
  <c r="AA459" i="75"/>
  <c r="AB459" i="75" s="1"/>
  <c r="Y459" i="75"/>
  <c r="Z459" i="75" s="1"/>
  <c r="W459" i="75"/>
  <c r="X459" i="75" s="1"/>
  <c r="U459" i="75"/>
  <c r="V459" i="75" s="1"/>
  <c r="S459" i="75"/>
  <c r="T459" i="75" s="1"/>
  <c r="Q459" i="75"/>
  <c r="R459" i="75" s="1"/>
  <c r="P459" i="75"/>
  <c r="AM458" i="75"/>
  <c r="AN458" i="75" s="1"/>
  <c r="AK458" i="75"/>
  <c r="AL458" i="75" s="1"/>
  <c r="AI458" i="75"/>
  <c r="AJ458" i="75" s="1"/>
  <c r="AG458" i="75"/>
  <c r="AH458" i="75" s="1"/>
  <c r="AE458" i="75"/>
  <c r="AF458" i="75" s="1"/>
  <c r="AC458" i="75"/>
  <c r="AD458" i="75" s="1"/>
  <c r="AA458" i="75"/>
  <c r="AB458" i="75" s="1"/>
  <c r="Y458" i="75"/>
  <c r="Z458" i="75" s="1"/>
  <c r="W458" i="75"/>
  <c r="X458" i="75" s="1"/>
  <c r="U458" i="75"/>
  <c r="V458" i="75" s="1"/>
  <c r="S458" i="75"/>
  <c r="T458" i="75" s="1"/>
  <c r="Q458" i="75"/>
  <c r="R458" i="75" s="1"/>
  <c r="P458" i="75"/>
  <c r="AM457" i="75"/>
  <c r="AN457" i="75" s="1"/>
  <c r="AK457" i="75"/>
  <c r="AL457" i="75" s="1"/>
  <c r="AI457" i="75"/>
  <c r="AJ457" i="75" s="1"/>
  <c r="AG457" i="75"/>
  <c r="AH457" i="75" s="1"/>
  <c r="AE457" i="75"/>
  <c r="AF457" i="75" s="1"/>
  <c r="AC457" i="75"/>
  <c r="AD457" i="75" s="1"/>
  <c r="AA457" i="75"/>
  <c r="AB457" i="75" s="1"/>
  <c r="Y457" i="75"/>
  <c r="Z457" i="75" s="1"/>
  <c r="W457" i="75"/>
  <c r="X457" i="75" s="1"/>
  <c r="U457" i="75"/>
  <c r="V457" i="75" s="1"/>
  <c r="S457" i="75"/>
  <c r="T457" i="75" s="1"/>
  <c r="Q457" i="75"/>
  <c r="R457" i="75" s="1"/>
  <c r="P457" i="75"/>
  <c r="AM456" i="75"/>
  <c r="AN456" i="75" s="1"/>
  <c r="AK456" i="75"/>
  <c r="AL456" i="75" s="1"/>
  <c r="AI456" i="75"/>
  <c r="AJ456" i="75" s="1"/>
  <c r="AG456" i="75"/>
  <c r="AH456" i="75" s="1"/>
  <c r="AE456" i="75"/>
  <c r="AF456" i="75" s="1"/>
  <c r="AC456" i="75"/>
  <c r="AD456" i="75" s="1"/>
  <c r="AA456" i="75"/>
  <c r="AB456" i="75" s="1"/>
  <c r="Y456" i="75"/>
  <c r="Z456" i="75" s="1"/>
  <c r="W456" i="75"/>
  <c r="X456" i="75" s="1"/>
  <c r="U456" i="75"/>
  <c r="V456" i="75" s="1"/>
  <c r="S456" i="75"/>
  <c r="T456" i="75" s="1"/>
  <c r="Q456" i="75"/>
  <c r="R456" i="75" s="1"/>
  <c r="P456" i="75"/>
  <c r="AM455" i="75"/>
  <c r="AN455" i="75" s="1"/>
  <c r="AK455" i="75"/>
  <c r="AL455" i="75" s="1"/>
  <c r="AI455" i="75"/>
  <c r="AJ455" i="75" s="1"/>
  <c r="AG455" i="75"/>
  <c r="AH455" i="75" s="1"/>
  <c r="AE455" i="75"/>
  <c r="AF455" i="75" s="1"/>
  <c r="AC455" i="75"/>
  <c r="AD455" i="75" s="1"/>
  <c r="AA455" i="75"/>
  <c r="AB455" i="75" s="1"/>
  <c r="Y455" i="75"/>
  <c r="Z455" i="75" s="1"/>
  <c r="W455" i="75"/>
  <c r="X455" i="75" s="1"/>
  <c r="U455" i="75"/>
  <c r="V455" i="75" s="1"/>
  <c r="S455" i="75"/>
  <c r="T455" i="75" s="1"/>
  <c r="Q455" i="75"/>
  <c r="R455" i="75" s="1"/>
  <c r="P455" i="75"/>
  <c r="AM454" i="75"/>
  <c r="AN454" i="75" s="1"/>
  <c r="AK454" i="75"/>
  <c r="AL454" i="75" s="1"/>
  <c r="AI454" i="75"/>
  <c r="AJ454" i="75" s="1"/>
  <c r="AG454" i="75"/>
  <c r="AH454" i="75" s="1"/>
  <c r="AE454" i="75"/>
  <c r="AF454" i="75" s="1"/>
  <c r="AC454" i="75"/>
  <c r="AD454" i="75" s="1"/>
  <c r="AA454" i="75"/>
  <c r="AB454" i="75" s="1"/>
  <c r="Y454" i="75"/>
  <c r="Z454" i="75" s="1"/>
  <c r="W454" i="75"/>
  <c r="X454" i="75" s="1"/>
  <c r="U454" i="75"/>
  <c r="V454" i="75" s="1"/>
  <c r="S454" i="75"/>
  <c r="T454" i="75" s="1"/>
  <c r="Q454" i="75"/>
  <c r="R454" i="75" s="1"/>
  <c r="P454" i="75"/>
  <c r="AM453" i="75"/>
  <c r="AN453" i="75" s="1"/>
  <c r="AK453" i="75"/>
  <c r="AL453" i="75" s="1"/>
  <c r="AI453" i="75"/>
  <c r="AJ453" i="75" s="1"/>
  <c r="AG453" i="75"/>
  <c r="AH453" i="75" s="1"/>
  <c r="AE453" i="75"/>
  <c r="AF453" i="75" s="1"/>
  <c r="AC453" i="75"/>
  <c r="AD453" i="75" s="1"/>
  <c r="AA453" i="75"/>
  <c r="AB453" i="75" s="1"/>
  <c r="Y453" i="75"/>
  <c r="Z453" i="75" s="1"/>
  <c r="W453" i="75"/>
  <c r="X453" i="75" s="1"/>
  <c r="U453" i="75"/>
  <c r="V453" i="75" s="1"/>
  <c r="S453" i="75"/>
  <c r="T453" i="75" s="1"/>
  <c r="Q453" i="75"/>
  <c r="R453" i="75" s="1"/>
  <c r="P453" i="75"/>
  <c r="AM452" i="75"/>
  <c r="AN452" i="75" s="1"/>
  <c r="AK452" i="75"/>
  <c r="AL452" i="75" s="1"/>
  <c r="AI452" i="75"/>
  <c r="AJ452" i="75" s="1"/>
  <c r="AG452" i="75"/>
  <c r="AH452" i="75" s="1"/>
  <c r="AE452" i="75"/>
  <c r="AF452" i="75" s="1"/>
  <c r="AC452" i="75"/>
  <c r="AD452" i="75" s="1"/>
  <c r="AA452" i="75"/>
  <c r="AB452" i="75" s="1"/>
  <c r="Y452" i="75"/>
  <c r="Z452" i="75" s="1"/>
  <c r="W452" i="75"/>
  <c r="X452" i="75" s="1"/>
  <c r="U452" i="75"/>
  <c r="V452" i="75" s="1"/>
  <c r="S452" i="75"/>
  <c r="T452" i="75" s="1"/>
  <c r="Q452" i="75"/>
  <c r="R452" i="75" s="1"/>
  <c r="P452" i="75"/>
  <c r="AM451" i="75"/>
  <c r="AN451" i="75" s="1"/>
  <c r="AK451" i="75"/>
  <c r="AL451" i="75" s="1"/>
  <c r="AI451" i="75"/>
  <c r="AJ451" i="75" s="1"/>
  <c r="AG451" i="75"/>
  <c r="AH451" i="75" s="1"/>
  <c r="AE451" i="75"/>
  <c r="AF451" i="75" s="1"/>
  <c r="AC451" i="75"/>
  <c r="AD451" i="75" s="1"/>
  <c r="AA451" i="75"/>
  <c r="AB451" i="75" s="1"/>
  <c r="Y451" i="75"/>
  <c r="Z451" i="75" s="1"/>
  <c r="W451" i="75"/>
  <c r="X451" i="75" s="1"/>
  <c r="U451" i="75"/>
  <c r="V451" i="75" s="1"/>
  <c r="S451" i="75"/>
  <c r="T451" i="75" s="1"/>
  <c r="Q451" i="75"/>
  <c r="R451" i="75" s="1"/>
  <c r="P451" i="75"/>
  <c r="AM450" i="75"/>
  <c r="AN450" i="75" s="1"/>
  <c r="AK450" i="75"/>
  <c r="AL450" i="75" s="1"/>
  <c r="AI450" i="75"/>
  <c r="AJ450" i="75" s="1"/>
  <c r="AG450" i="75"/>
  <c r="AH450" i="75" s="1"/>
  <c r="AE450" i="75"/>
  <c r="AF450" i="75" s="1"/>
  <c r="AC450" i="75"/>
  <c r="AD450" i="75" s="1"/>
  <c r="AA450" i="75"/>
  <c r="AB450" i="75" s="1"/>
  <c r="Y450" i="75"/>
  <c r="Z450" i="75" s="1"/>
  <c r="W450" i="75"/>
  <c r="X450" i="75" s="1"/>
  <c r="U450" i="75"/>
  <c r="V450" i="75" s="1"/>
  <c r="S450" i="75"/>
  <c r="T450" i="75" s="1"/>
  <c r="Q450" i="75"/>
  <c r="R450" i="75" s="1"/>
  <c r="P450" i="75"/>
  <c r="AM449" i="75"/>
  <c r="AN449" i="75" s="1"/>
  <c r="AK449" i="75"/>
  <c r="AL449" i="75" s="1"/>
  <c r="AI449" i="75"/>
  <c r="AJ449" i="75" s="1"/>
  <c r="AG449" i="75"/>
  <c r="AH449" i="75" s="1"/>
  <c r="AE449" i="75"/>
  <c r="AF449" i="75" s="1"/>
  <c r="AC449" i="75"/>
  <c r="AD449" i="75" s="1"/>
  <c r="AA449" i="75"/>
  <c r="AB449" i="75" s="1"/>
  <c r="Y449" i="75"/>
  <c r="Z449" i="75" s="1"/>
  <c r="W449" i="75"/>
  <c r="X449" i="75" s="1"/>
  <c r="U449" i="75"/>
  <c r="V449" i="75" s="1"/>
  <c r="S449" i="75"/>
  <c r="T449" i="75" s="1"/>
  <c r="Q449" i="75"/>
  <c r="R449" i="75" s="1"/>
  <c r="P449" i="75"/>
  <c r="AM448" i="75"/>
  <c r="AN448" i="75" s="1"/>
  <c r="AK448" i="75"/>
  <c r="AL448" i="75" s="1"/>
  <c r="AI448" i="75"/>
  <c r="AJ448" i="75" s="1"/>
  <c r="AG448" i="75"/>
  <c r="AH448" i="75" s="1"/>
  <c r="AE448" i="75"/>
  <c r="AF448" i="75" s="1"/>
  <c r="AC448" i="75"/>
  <c r="AD448" i="75" s="1"/>
  <c r="AA448" i="75"/>
  <c r="AB448" i="75" s="1"/>
  <c r="Y448" i="75"/>
  <c r="Z448" i="75" s="1"/>
  <c r="W448" i="75"/>
  <c r="X448" i="75" s="1"/>
  <c r="U448" i="75"/>
  <c r="V448" i="75" s="1"/>
  <c r="S448" i="75"/>
  <c r="T448" i="75" s="1"/>
  <c r="Q448" i="75"/>
  <c r="R448" i="75" s="1"/>
  <c r="P448" i="75"/>
  <c r="AM447" i="75"/>
  <c r="AN447" i="75" s="1"/>
  <c r="AK447" i="75"/>
  <c r="AL447" i="75" s="1"/>
  <c r="AI447" i="75"/>
  <c r="AJ447" i="75" s="1"/>
  <c r="AG447" i="75"/>
  <c r="AH447" i="75" s="1"/>
  <c r="AE447" i="75"/>
  <c r="AF447" i="75" s="1"/>
  <c r="AC447" i="75"/>
  <c r="AD447" i="75" s="1"/>
  <c r="AA447" i="75"/>
  <c r="AB447" i="75" s="1"/>
  <c r="Y447" i="75"/>
  <c r="Z447" i="75" s="1"/>
  <c r="W447" i="75"/>
  <c r="X447" i="75" s="1"/>
  <c r="U447" i="75"/>
  <c r="V447" i="75" s="1"/>
  <c r="S447" i="75"/>
  <c r="T447" i="75" s="1"/>
  <c r="Q447" i="75"/>
  <c r="R447" i="75" s="1"/>
  <c r="P447" i="75"/>
  <c r="AM446" i="75"/>
  <c r="AN446" i="75" s="1"/>
  <c r="AK446" i="75"/>
  <c r="AL446" i="75" s="1"/>
  <c r="AI446" i="75"/>
  <c r="AJ446" i="75" s="1"/>
  <c r="AG446" i="75"/>
  <c r="AH446" i="75" s="1"/>
  <c r="AE446" i="75"/>
  <c r="AF446" i="75" s="1"/>
  <c r="AC446" i="75"/>
  <c r="AD446" i="75" s="1"/>
  <c r="AA446" i="75"/>
  <c r="AB446" i="75" s="1"/>
  <c r="Y446" i="75"/>
  <c r="Z446" i="75" s="1"/>
  <c r="W446" i="75"/>
  <c r="X446" i="75" s="1"/>
  <c r="U446" i="75"/>
  <c r="V446" i="75" s="1"/>
  <c r="S446" i="75"/>
  <c r="T446" i="75" s="1"/>
  <c r="Q446" i="75"/>
  <c r="R446" i="75" s="1"/>
  <c r="P446" i="75"/>
  <c r="AM445" i="75"/>
  <c r="AN445" i="75" s="1"/>
  <c r="AK445" i="75"/>
  <c r="AL445" i="75" s="1"/>
  <c r="AI445" i="75"/>
  <c r="AJ445" i="75" s="1"/>
  <c r="AG445" i="75"/>
  <c r="AH445" i="75" s="1"/>
  <c r="AE445" i="75"/>
  <c r="AF445" i="75" s="1"/>
  <c r="AC445" i="75"/>
  <c r="AD445" i="75" s="1"/>
  <c r="AA445" i="75"/>
  <c r="AB445" i="75" s="1"/>
  <c r="Y445" i="75"/>
  <c r="Z445" i="75" s="1"/>
  <c r="W445" i="75"/>
  <c r="X445" i="75" s="1"/>
  <c r="U445" i="75"/>
  <c r="V445" i="75" s="1"/>
  <c r="S445" i="75"/>
  <c r="T445" i="75" s="1"/>
  <c r="Q445" i="75"/>
  <c r="R445" i="75" s="1"/>
  <c r="P445" i="75"/>
  <c r="AM444" i="75"/>
  <c r="AN444" i="75" s="1"/>
  <c r="AK444" i="75"/>
  <c r="AL444" i="75" s="1"/>
  <c r="AI444" i="75"/>
  <c r="AJ444" i="75" s="1"/>
  <c r="AG444" i="75"/>
  <c r="AH444" i="75" s="1"/>
  <c r="AE444" i="75"/>
  <c r="AF444" i="75" s="1"/>
  <c r="AC444" i="75"/>
  <c r="AD444" i="75" s="1"/>
  <c r="AA444" i="75"/>
  <c r="AB444" i="75" s="1"/>
  <c r="Y444" i="75"/>
  <c r="Z444" i="75" s="1"/>
  <c r="W444" i="75"/>
  <c r="X444" i="75" s="1"/>
  <c r="U444" i="75"/>
  <c r="V444" i="75" s="1"/>
  <c r="S444" i="75"/>
  <c r="T444" i="75" s="1"/>
  <c r="Q444" i="75"/>
  <c r="R444" i="75" s="1"/>
  <c r="P444" i="75"/>
  <c r="AM443" i="75"/>
  <c r="AN443" i="75" s="1"/>
  <c r="AK443" i="75"/>
  <c r="AL443" i="75" s="1"/>
  <c r="AI443" i="75"/>
  <c r="AJ443" i="75" s="1"/>
  <c r="AG443" i="75"/>
  <c r="AH443" i="75" s="1"/>
  <c r="AE443" i="75"/>
  <c r="AF443" i="75" s="1"/>
  <c r="AC443" i="75"/>
  <c r="AD443" i="75" s="1"/>
  <c r="AA443" i="75"/>
  <c r="AB443" i="75" s="1"/>
  <c r="Y443" i="75"/>
  <c r="Z443" i="75" s="1"/>
  <c r="W443" i="75"/>
  <c r="X443" i="75" s="1"/>
  <c r="U443" i="75"/>
  <c r="V443" i="75" s="1"/>
  <c r="S443" i="75"/>
  <c r="T443" i="75" s="1"/>
  <c r="Q443" i="75"/>
  <c r="R443" i="75" s="1"/>
  <c r="P443" i="75"/>
  <c r="AM442" i="75"/>
  <c r="AN442" i="75" s="1"/>
  <c r="AK442" i="75"/>
  <c r="AL442" i="75" s="1"/>
  <c r="AI442" i="75"/>
  <c r="AJ442" i="75" s="1"/>
  <c r="AG442" i="75"/>
  <c r="AH442" i="75" s="1"/>
  <c r="AE442" i="75"/>
  <c r="AF442" i="75" s="1"/>
  <c r="AC442" i="75"/>
  <c r="AD442" i="75" s="1"/>
  <c r="AA442" i="75"/>
  <c r="AB442" i="75" s="1"/>
  <c r="Y442" i="75"/>
  <c r="Z442" i="75" s="1"/>
  <c r="W442" i="75"/>
  <c r="X442" i="75" s="1"/>
  <c r="U442" i="75"/>
  <c r="V442" i="75" s="1"/>
  <c r="S442" i="75"/>
  <c r="T442" i="75" s="1"/>
  <c r="Q442" i="75"/>
  <c r="R442" i="75" s="1"/>
  <c r="P442" i="75"/>
  <c r="AM441" i="75"/>
  <c r="AN441" i="75" s="1"/>
  <c r="AK441" i="75"/>
  <c r="AL441" i="75" s="1"/>
  <c r="AI441" i="75"/>
  <c r="AJ441" i="75" s="1"/>
  <c r="AG441" i="75"/>
  <c r="AH441" i="75" s="1"/>
  <c r="AE441" i="75"/>
  <c r="AF441" i="75" s="1"/>
  <c r="AC441" i="75"/>
  <c r="AD441" i="75" s="1"/>
  <c r="AA441" i="75"/>
  <c r="AB441" i="75" s="1"/>
  <c r="Y441" i="75"/>
  <c r="Z441" i="75" s="1"/>
  <c r="W441" i="75"/>
  <c r="X441" i="75" s="1"/>
  <c r="U441" i="75"/>
  <c r="V441" i="75" s="1"/>
  <c r="S441" i="75"/>
  <c r="T441" i="75" s="1"/>
  <c r="Q441" i="75"/>
  <c r="R441" i="75" s="1"/>
  <c r="P441" i="75"/>
  <c r="AM440" i="75"/>
  <c r="AN440" i="75" s="1"/>
  <c r="AK440" i="75"/>
  <c r="AL440" i="75" s="1"/>
  <c r="AI440" i="75"/>
  <c r="AJ440" i="75" s="1"/>
  <c r="AG440" i="75"/>
  <c r="AH440" i="75" s="1"/>
  <c r="AE440" i="75"/>
  <c r="AF440" i="75" s="1"/>
  <c r="AC440" i="75"/>
  <c r="AD440" i="75" s="1"/>
  <c r="AA440" i="75"/>
  <c r="AB440" i="75" s="1"/>
  <c r="Y440" i="75"/>
  <c r="Z440" i="75" s="1"/>
  <c r="W440" i="75"/>
  <c r="X440" i="75" s="1"/>
  <c r="U440" i="75"/>
  <c r="V440" i="75" s="1"/>
  <c r="S440" i="75"/>
  <c r="T440" i="75" s="1"/>
  <c r="Q440" i="75"/>
  <c r="R440" i="75" s="1"/>
  <c r="P440" i="75"/>
  <c r="AM439" i="75"/>
  <c r="AN439" i="75" s="1"/>
  <c r="AK439" i="75"/>
  <c r="AL439" i="75" s="1"/>
  <c r="AI439" i="75"/>
  <c r="AJ439" i="75" s="1"/>
  <c r="AG439" i="75"/>
  <c r="AH439" i="75" s="1"/>
  <c r="AE439" i="75"/>
  <c r="AF439" i="75" s="1"/>
  <c r="AC439" i="75"/>
  <c r="AD439" i="75" s="1"/>
  <c r="AA439" i="75"/>
  <c r="AB439" i="75" s="1"/>
  <c r="Y439" i="75"/>
  <c r="Z439" i="75" s="1"/>
  <c r="W439" i="75"/>
  <c r="X439" i="75" s="1"/>
  <c r="U439" i="75"/>
  <c r="V439" i="75" s="1"/>
  <c r="S439" i="75"/>
  <c r="T439" i="75" s="1"/>
  <c r="Q439" i="75"/>
  <c r="R439" i="75" s="1"/>
  <c r="P439" i="75"/>
  <c r="AM438" i="75"/>
  <c r="AN438" i="75" s="1"/>
  <c r="AK438" i="75"/>
  <c r="AL438" i="75" s="1"/>
  <c r="AI438" i="75"/>
  <c r="AJ438" i="75" s="1"/>
  <c r="AG438" i="75"/>
  <c r="AH438" i="75" s="1"/>
  <c r="AE438" i="75"/>
  <c r="AF438" i="75" s="1"/>
  <c r="AC438" i="75"/>
  <c r="AD438" i="75" s="1"/>
  <c r="AA438" i="75"/>
  <c r="AB438" i="75" s="1"/>
  <c r="Y438" i="75"/>
  <c r="Z438" i="75" s="1"/>
  <c r="W438" i="75"/>
  <c r="X438" i="75" s="1"/>
  <c r="U438" i="75"/>
  <c r="V438" i="75" s="1"/>
  <c r="S438" i="75"/>
  <c r="T438" i="75" s="1"/>
  <c r="Q438" i="75"/>
  <c r="R438" i="75" s="1"/>
  <c r="P438" i="75"/>
  <c r="AM437" i="75"/>
  <c r="AN437" i="75" s="1"/>
  <c r="AK437" i="75"/>
  <c r="AL437" i="75" s="1"/>
  <c r="AI437" i="75"/>
  <c r="AJ437" i="75" s="1"/>
  <c r="AG437" i="75"/>
  <c r="AH437" i="75" s="1"/>
  <c r="AE437" i="75"/>
  <c r="AF437" i="75" s="1"/>
  <c r="AC437" i="75"/>
  <c r="AD437" i="75" s="1"/>
  <c r="AA437" i="75"/>
  <c r="AB437" i="75" s="1"/>
  <c r="Y437" i="75"/>
  <c r="Z437" i="75" s="1"/>
  <c r="W437" i="75"/>
  <c r="X437" i="75" s="1"/>
  <c r="U437" i="75"/>
  <c r="V437" i="75" s="1"/>
  <c r="S437" i="75"/>
  <c r="T437" i="75" s="1"/>
  <c r="Q437" i="75"/>
  <c r="R437" i="75" s="1"/>
  <c r="P437" i="75"/>
  <c r="AM436" i="75"/>
  <c r="AN436" i="75" s="1"/>
  <c r="AK436" i="75"/>
  <c r="AL436" i="75" s="1"/>
  <c r="AI436" i="75"/>
  <c r="AJ436" i="75" s="1"/>
  <c r="AG436" i="75"/>
  <c r="AH436" i="75" s="1"/>
  <c r="AE436" i="75"/>
  <c r="AF436" i="75" s="1"/>
  <c r="AC436" i="75"/>
  <c r="AD436" i="75" s="1"/>
  <c r="AA436" i="75"/>
  <c r="AB436" i="75" s="1"/>
  <c r="Y436" i="75"/>
  <c r="Z436" i="75" s="1"/>
  <c r="W436" i="75"/>
  <c r="X436" i="75" s="1"/>
  <c r="U436" i="75"/>
  <c r="V436" i="75" s="1"/>
  <c r="S436" i="75"/>
  <c r="T436" i="75" s="1"/>
  <c r="Q436" i="75"/>
  <c r="R436" i="75" s="1"/>
  <c r="P436" i="75"/>
  <c r="AM435" i="75"/>
  <c r="AN435" i="75" s="1"/>
  <c r="AK435" i="75"/>
  <c r="AL435" i="75" s="1"/>
  <c r="AI435" i="75"/>
  <c r="AJ435" i="75" s="1"/>
  <c r="AG435" i="75"/>
  <c r="AH435" i="75" s="1"/>
  <c r="AE435" i="75"/>
  <c r="AF435" i="75" s="1"/>
  <c r="AC435" i="75"/>
  <c r="AD435" i="75" s="1"/>
  <c r="AA435" i="75"/>
  <c r="AB435" i="75" s="1"/>
  <c r="Y435" i="75"/>
  <c r="Z435" i="75" s="1"/>
  <c r="W435" i="75"/>
  <c r="X435" i="75" s="1"/>
  <c r="U435" i="75"/>
  <c r="V435" i="75" s="1"/>
  <c r="S435" i="75"/>
  <c r="T435" i="75" s="1"/>
  <c r="Q435" i="75"/>
  <c r="R435" i="75" s="1"/>
  <c r="P435" i="75"/>
  <c r="AM434" i="75"/>
  <c r="AN434" i="75" s="1"/>
  <c r="AK434" i="75"/>
  <c r="AL434" i="75" s="1"/>
  <c r="AI434" i="75"/>
  <c r="AJ434" i="75" s="1"/>
  <c r="AG434" i="75"/>
  <c r="AH434" i="75" s="1"/>
  <c r="AE434" i="75"/>
  <c r="AF434" i="75" s="1"/>
  <c r="AC434" i="75"/>
  <c r="AD434" i="75" s="1"/>
  <c r="AA434" i="75"/>
  <c r="AB434" i="75" s="1"/>
  <c r="Y434" i="75"/>
  <c r="Z434" i="75" s="1"/>
  <c r="W434" i="75"/>
  <c r="X434" i="75" s="1"/>
  <c r="U434" i="75"/>
  <c r="V434" i="75" s="1"/>
  <c r="S434" i="75"/>
  <c r="T434" i="75" s="1"/>
  <c r="Q434" i="75"/>
  <c r="R434" i="75" s="1"/>
  <c r="P434" i="75"/>
  <c r="AM433" i="75"/>
  <c r="AN433" i="75" s="1"/>
  <c r="AK433" i="75"/>
  <c r="AL433" i="75" s="1"/>
  <c r="AI433" i="75"/>
  <c r="AJ433" i="75" s="1"/>
  <c r="AG433" i="75"/>
  <c r="AH433" i="75" s="1"/>
  <c r="AE433" i="75"/>
  <c r="AF433" i="75" s="1"/>
  <c r="AC433" i="75"/>
  <c r="AD433" i="75" s="1"/>
  <c r="AA433" i="75"/>
  <c r="AB433" i="75" s="1"/>
  <c r="Y433" i="75"/>
  <c r="Z433" i="75" s="1"/>
  <c r="W433" i="75"/>
  <c r="X433" i="75" s="1"/>
  <c r="U433" i="75"/>
  <c r="V433" i="75" s="1"/>
  <c r="S433" i="75"/>
  <c r="T433" i="75" s="1"/>
  <c r="Q433" i="75"/>
  <c r="R433" i="75" s="1"/>
  <c r="P433" i="75"/>
  <c r="AM432" i="75"/>
  <c r="AN432" i="75" s="1"/>
  <c r="AK432" i="75"/>
  <c r="AL432" i="75" s="1"/>
  <c r="AI432" i="75"/>
  <c r="AJ432" i="75" s="1"/>
  <c r="AG432" i="75"/>
  <c r="AH432" i="75" s="1"/>
  <c r="AE432" i="75"/>
  <c r="AF432" i="75" s="1"/>
  <c r="AC432" i="75"/>
  <c r="AD432" i="75" s="1"/>
  <c r="AA432" i="75"/>
  <c r="AB432" i="75" s="1"/>
  <c r="Y432" i="75"/>
  <c r="Z432" i="75" s="1"/>
  <c r="W432" i="75"/>
  <c r="X432" i="75" s="1"/>
  <c r="U432" i="75"/>
  <c r="V432" i="75" s="1"/>
  <c r="S432" i="75"/>
  <c r="T432" i="75" s="1"/>
  <c r="Q432" i="75"/>
  <c r="R432" i="75" s="1"/>
  <c r="P432" i="75"/>
  <c r="AM431" i="75"/>
  <c r="AN431" i="75" s="1"/>
  <c r="AK431" i="75"/>
  <c r="AL431" i="75" s="1"/>
  <c r="AI431" i="75"/>
  <c r="AJ431" i="75" s="1"/>
  <c r="AG431" i="75"/>
  <c r="AH431" i="75" s="1"/>
  <c r="AE431" i="75"/>
  <c r="AF431" i="75" s="1"/>
  <c r="AC431" i="75"/>
  <c r="AD431" i="75" s="1"/>
  <c r="AA431" i="75"/>
  <c r="AB431" i="75" s="1"/>
  <c r="Y431" i="75"/>
  <c r="Z431" i="75" s="1"/>
  <c r="W431" i="75"/>
  <c r="X431" i="75" s="1"/>
  <c r="U431" i="75"/>
  <c r="V431" i="75" s="1"/>
  <c r="S431" i="75"/>
  <c r="T431" i="75" s="1"/>
  <c r="Q431" i="75"/>
  <c r="R431" i="75" s="1"/>
  <c r="P431" i="75"/>
  <c r="AM430" i="75"/>
  <c r="AN430" i="75" s="1"/>
  <c r="AK430" i="75"/>
  <c r="AL430" i="75" s="1"/>
  <c r="AI430" i="75"/>
  <c r="AJ430" i="75" s="1"/>
  <c r="AG430" i="75"/>
  <c r="AH430" i="75" s="1"/>
  <c r="AE430" i="75"/>
  <c r="AF430" i="75" s="1"/>
  <c r="AC430" i="75"/>
  <c r="AD430" i="75" s="1"/>
  <c r="AA430" i="75"/>
  <c r="AB430" i="75" s="1"/>
  <c r="Y430" i="75"/>
  <c r="Z430" i="75" s="1"/>
  <c r="W430" i="75"/>
  <c r="X430" i="75" s="1"/>
  <c r="U430" i="75"/>
  <c r="V430" i="75" s="1"/>
  <c r="S430" i="75"/>
  <c r="T430" i="75" s="1"/>
  <c r="Q430" i="75"/>
  <c r="R430" i="75" s="1"/>
  <c r="P430" i="75"/>
  <c r="AM429" i="75"/>
  <c r="AN429" i="75" s="1"/>
  <c r="AK429" i="75"/>
  <c r="AL429" i="75" s="1"/>
  <c r="AI429" i="75"/>
  <c r="AJ429" i="75" s="1"/>
  <c r="AG429" i="75"/>
  <c r="AH429" i="75" s="1"/>
  <c r="AE429" i="75"/>
  <c r="AF429" i="75" s="1"/>
  <c r="AC429" i="75"/>
  <c r="AD429" i="75" s="1"/>
  <c r="AA429" i="75"/>
  <c r="AB429" i="75" s="1"/>
  <c r="Y429" i="75"/>
  <c r="Z429" i="75" s="1"/>
  <c r="W429" i="75"/>
  <c r="X429" i="75" s="1"/>
  <c r="U429" i="75"/>
  <c r="V429" i="75" s="1"/>
  <c r="S429" i="75"/>
  <c r="T429" i="75" s="1"/>
  <c r="Q429" i="75"/>
  <c r="R429" i="75" s="1"/>
  <c r="P429" i="75"/>
  <c r="AM428" i="75"/>
  <c r="AN428" i="75" s="1"/>
  <c r="AK428" i="75"/>
  <c r="AL428" i="75" s="1"/>
  <c r="AI428" i="75"/>
  <c r="AJ428" i="75" s="1"/>
  <c r="AG428" i="75"/>
  <c r="AH428" i="75" s="1"/>
  <c r="AE428" i="75"/>
  <c r="AF428" i="75" s="1"/>
  <c r="AC428" i="75"/>
  <c r="AD428" i="75" s="1"/>
  <c r="AA428" i="75"/>
  <c r="AB428" i="75" s="1"/>
  <c r="Y428" i="75"/>
  <c r="Z428" i="75" s="1"/>
  <c r="W428" i="75"/>
  <c r="X428" i="75" s="1"/>
  <c r="U428" i="75"/>
  <c r="V428" i="75" s="1"/>
  <c r="S428" i="75"/>
  <c r="T428" i="75" s="1"/>
  <c r="Q428" i="75"/>
  <c r="R428" i="75" s="1"/>
  <c r="P428" i="75"/>
  <c r="AM427" i="75"/>
  <c r="AN427" i="75" s="1"/>
  <c r="AK427" i="75"/>
  <c r="AL427" i="75" s="1"/>
  <c r="AI427" i="75"/>
  <c r="AJ427" i="75" s="1"/>
  <c r="AG427" i="75"/>
  <c r="AH427" i="75" s="1"/>
  <c r="AE427" i="75"/>
  <c r="AF427" i="75" s="1"/>
  <c r="AC427" i="75"/>
  <c r="AD427" i="75" s="1"/>
  <c r="AA427" i="75"/>
  <c r="AB427" i="75" s="1"/>
  <c r="Y427" i="75"/>
  <c r="Z427" i="75" s="1"/>
  <c r="W427" i="75"/>
  <c r="X427" i="75" s="1"/>
  <c r="U427" i="75"/>
  <c r="V427" i="75" s="1"/>
  <c r="S427" i="75"/>
  <c r="T427" i="75" s="1"/>
  <c r="Q427" i="75"/>
  <c r="R427" i="75" s="1"/>
  <c r="P427" i="75"/>
  <c r="AM426" i="75"/>
  <c r="AN426" i="75" s="1"/>
  <c r="AK426" i="75"/>
  <c r="AL426" i="75" s="1"/>
  <c r="AI426" i="75"/>
  <c r="AJ426" i="75" s="1"/>
  <c r="AG426" i="75"/>
  <c r="AH426" i="75" s="1"/>
  <c r="AE426" i="75"/>
  <c r="AF426" i="75" s="1"/>
  <c r="AC426" i="75"/>
  <c r="AD426" i="75" s="1"/>
  <c r="AA426" i="75"/>
  <c r="AB426" i="75" s="1"/>
  <c r="Y426" i="75"/>
  <c r="Z426" i="75" s="1"/>
  <c r="W426" i="75"/>
  <c r="X426" i="75" s="1"/>
  <c r="U426" i="75"/>
  <c r="V426" i="75" s="1"/>
  <c r="S426" i="75"/>
  <c r="T426" i="75" s="1"/>
  <c r="Q426" i="75"/>
  <c r="R426" i="75" s="1"/>
  <c r="P426" i="75"/>
  <c r="AM425" i="75"/>
  <c r="AN425" i="75" s="1"/>
  <c r="AK425" i="75"/>
  <c r="AL425" i="75" s="1"/>
  <c r="AI425" i="75"/>
  <c r="AJ425" i="75" s="1"/>
  <c r="AG425" i="75"/>
  <c r="AH425" i="75" s="1"/>
  <c r="AE425" i="75"/>
  <c r="AF425" i="75" s="1"/>
  <c r="AC425" i="75"/>
  <c r="AD425" i="75" s="1"/>
  <c r="AA425" i="75"/>
  <c r="AB425" i="75" s="1"/>
  <c r="Y425" i="75"/>
  <c r="Z425" i="75" s="1"/>
  <c r="W425" i="75"/>
  <c r="X425" i="75" s="1"/>
  <c r="U425" i="75"/>
  <c r="V425" i="75" s="1"/>
  <c r="S425" i="75"/>
  <c r="T425" i="75" s="1"/>
  <c r="Q425" i="75"/>
  <c r="R425" i="75" s="1"/>
  <c r="P425" i="75"/>
  <c r="AM424" i="75"/>
  <c r="AN424" i="75" s="1"/>
  <c r="AK424" i="75"/>
  <c r="AL424" i="75" s="1"/>
  <c r="AI424" i="75"/>
  <c r="AJ424" i="75" s="1"/>
  <c r="AG424" i="75"/>
  <c r="AH424" i="75" s="1"/>
  <c r="AE424" i="75"/>
  <c r="AF424" i="75" s="1"/>
  <c r="AC424" i="75"/>
  <c r="AD424" i="75" s="1"/>
  <c r="AA424" i="75"/>
  <c r="AB424" i="75" s="1"/>
  <c r="Y424" i="75"/>
  <c r="Z424" i="75" s="1"/>
  <c r="W424" i="75"/>
  <c r="X424" i="75" s="1"/>
  <c r="U424" i="75"/>
  <c r="V424" i="75" s="1"/>
  <c r="S424" i="75"/>
  <c r="T424" i="75" s="1"/>
  <c r="Q424" i="75"/>
  <c r="R424" i="75" s="1"/>
  <c r="P424" i="75"/>
  <c r="AM423" i="75"/>
  <c r="AN423" i="75" s="1"/>
  <c r="AK423" i="75"/>
  <c r="AL423" i="75" s="1"/>
  <c r="AI423" i="75"/>
  <c r="AJ423" i="75" s="1"/>
  <c r="AG423" i="75"/>
  <c r="AH423" i="75" s="1"/>
  <c r="AE423" i="75"/>
  <c r="AF423" i="75" s="1"/>
  <c r="AC423" i="75"/>
  <c r="AD423" i="75" s="1"/>
  <c r="AA423" i="75"/>
  <c r="AB423" i="75" s="1"/>
  <c r="Y423" i="75"/>
  <c r="Z423" i="75" s="1"/>
  <c r="W423" i="75"/>
  <c r="X423" i="75" s="1"/>
  <c r="U423" i="75"/>
  <c r="V423" i="75" s="1"/>
  <c r="S423" i="75"/>
  <c r="T423" i="75" s="1"/>
  <c r="Q423" i="75"/>
  <c r="R423" i="75" s="1"/>
  <c r="P423" i="75"/>
  <c r="AM422" i="75"/>
  <c r="AN422" i="75" s="1"/>
  <c r="AK422" i="75"/>
  <c r="AL422" i="75" s="1"/>
  <c r="AI422" i="75"/>
  <c r="AJ422" i="75" s="1"/>
  <c r="AG422" i="75"/>
  <c r="AH422" i="75" s="1"/>
  <c r="AE422" i="75"/>
  <c r="AF422" i="75" s="1"/>
  <c r="AC422" i="75"/>
  <c r="AD422" i="75" s="1"/>
  <c r="AA422" i="75"/>
  <c r="AB422" i="75" s="1"/>
  <c r="Y422" i="75"/>
  <c r="Z422" i="75" s="1"/>
  <c r="W422" i="75"/>
  <c r="X422" i="75" s="1"/>
  <c r="U422" i="75"/>
  <c r="V422" i="75" s="1"/>
  <c r="S422" i="75"/>
  <c r="T422" i="75" s="1"/>
  <c r="Q422" i="75"/>
  <c r="R422" i="75" s="1"/>
  <c r="P422" i="75"/>
  <c r="AM421" i="75"/>
  <c r="AN421" i="75" s="1"/>
  <c r="AK421" i="75"/>
  <c r="AL421" i="75" s="1"/>
  <c r="AI421" i="75"/>
  <c r="AJ421" i="75" s="1"/>
  <c r="AG421" i="75"/>
  <c r="AH421" i="75" s="1"/>
  <c r="AE421" i="75"/>
  <c r="AF421" i="75" s="1"/>
  <c r="AC421" i="75"/>
  <c r="AD421" i="75" s="1"/>
  <c r="AA421" i="75"/>
  <c r="AB421" i="75" s="1"/>
  <c r="Y421" i="75"/>
  <c r="Z421" i="75" s="1"/>
  <c r="W421" i="75"/>
  <c r="X421" i="75" s="1"/>
  <c r="U421" i="75"/>
  <c r="V421" i="75" s="1"/>
  <c r="S421" i="75"/>
  <c r="T421" i="75" s="1"/>
  <c r="Q421" i="75"/>
  <c r="R421" i="75" s="1"/>
  <c r="P421" i="75"/>
  <c r="AM420" i="75"/>
  <c r="AN420" i="75" s="1"/>
  <c r="AK420" i="75"/>
  <c r="AL420" i="75" s="1"/>
  <c r="AI420" i="75"/>
  <c r="AJ420" i="75" s="1"/>
  <c r="AG420" i="75"/>
  <c r="AH420" i="75" s="1"/>
  <c r="AE420" i="75"/>
  <c r="AF420" i="75" s="1"/>
  <c r="AC420" i="75"/>
  <c r="AD420" i="75" s="1"/>
  <c r="AA420" i="75"/>
  <c r="AB420" i="75" s="1"/>
  <c r="Y420" i="75"/>
  <c r="Z420" i="75" s="1"/>
  <c r="W420" i="75"/>
  <c r="X420" i="75" s="1"/>
  <c r="U420" i="75"/>
  <c r="V420" i="75" s="1"/>
  <c r="S420" i="75"/>
  <c r="T420" i="75" s="1"/>
  <c r="Q420" i="75"/>
  <c r="R420" i="75" s="1"/>
  <c r="P420" i="75"/>
  <c r="AM419" i="75"/>
  <c r="AN419" i="75" s="1"/>
  <c r="AK419" i="75"/>
  <c r="AL419" i="75" s="1"/>
  <c r="AI419" i="75"/>
  <c r="AJ419" i="75" s="1"/>
  <c r="AG419" i="75"/>
  <c r="AH419" i="75" s="1"/>
  <c r="AE419" i="75"/>
  <c r="AF419" i="75" s="1"/>
  <c r="AC419" i="75"/>
  <c r="AD419" i="75" s="1"/>
  <c r="AA419" i="75"/>
  <c r="AB419" i="75" s="1"/>
  <c r="Y419" i="75"/>
  <c r="Z419" i="75" s="1"/>
  <c r="W419" i="75"/>
  <c r="X419" i="75" s="1"/>
  <c r="U419" i="75"/>
  <c r="V419" i="75" s="1"/>
  <c r="S419" i="75"/>
  <c r="T419" i="75" s="1"/>
  <c r="Q419" i="75"/>
  <c r="R419" i="75" s="1"/>
  <c r="P419" i="75"/>
  <c r="AM418" i="75"/>
  <c r="AN418" i="75" s="1"/>
  <c r="AK418" i="75"/>
  <c r="AL418" i="75" s="1"/>
  <c r="AI418" i="75"/>
  <c r="AJ418" i="75" s="1"/>
  <c r="AG418" i="75"/>
  <c r="AH418" i="75" s="1"/>
  <c r="AE418" i="75"/>
  <c r="AF418" i="75" s="1"/>
  <c r="AC418" i="75"/>
  <c r="AD418" i="75" s="1"/>
  <c r="AA418" i="75"/>
  <c r="AB418" i="75" s="1"/>
  <c r="Y418" i="75"/>
  <c r="Z418" i="75" s="1"/>
  <c r="W418" i="75"/>
  <c r="X418" i="75" s="1"/>
  <c r="U418" i="75"/>
  <c r="V418" i="75" s="1"/>
  <c r="S418" i="75"/>
  <c r="T418" i="75" s="1"/>
  <c r="Q418" i="75"/>
  <c r="R418" i="75" s="1"/>
  <c r="P418" i="75"/>
  <c r="AM417" i="75"/>
  <c r="AN417" i="75" s="1"/>
  <c r="AK417" i="75"/>
  <c r="AL417" i="75" s="1"/>
  <c r="AI417" i="75"/>
  <c r="AJ417" i="75" s="1"/>
  <c r="AG417" i="75"/>
  <c r="AH417" i="75" s="1"/>
  <c r="AE417" i="75"/>
  <c r="AF417" i="75" s="1"/>
  <c r="AC417" i="75"/>
  <c r="AD417" i="75" s="1"/>
  <c r="AA417" i="75"/>
  <c r="AB417" i="75" s="1"/>
  <c r="Y417" i="75"/>
  <c r="Z417" i="75" s="1"/>
  <c r="W417" i="75"/>
  <c r="X417" i="75" s="1"/>
  <c r="U417" i="75"/>
  <c r="V417" i="75" s="1"/>
  <c r="S417" i="75"/>
  <c r="T417" i="75" s="1"/>
  <c r="Q417" i="75"/>
  <c r="R417" i="75" s="1"/>
  <c r="P417" i="75"/>
  <c r="AM416" i="75"/>
  <c r="AN416" i="75" s="1"/>
  <c r="AK416" i="75"/>
  <c r="AL416" i="75" s="1"/>
  <c r="AI416" i="75"/>
  <c r="AJ416" i="75" s="1"/>
  <c r="AG416" i="75"/>
  <c r="AH416" i="75" s="1"/>
  <c r="AE416" i="75"/>
  <c r="AF416" i="75" s="1"/>
  <c r="AC416" i="75"/>
  <c r="AD416" i="75" s="1"/>
  <c r="AA416" i="75"/>
  <c r="AB416" i="75" s="1"/>
  <c r="Y416" i="75"/>
  <c r="Z416" i="75" s="1"/>
  <c r="W416" i="75"/>
  <c r="X416" i="75" s="1"/>
  <c r="U416" i="75"/>
  <c r="V416" i="75" s="1"/>
  <c r="S416" i="75"/>
  <c r="T416" i="75" s="1"/>
  <c r="Q416" i="75"/>
  <c r="R416" i="75" s="1"/>
  <c r="P416" i="75"/>
  <c r="AM415" i="75"/>
  <c r="AN415" i="75" s="1"/>
  <c r="AK415" i="75"/>
  <c r="AL415" i="75" s="1"/>
  <c r="AI415" i="75"/>
  <c r="AJ415" i="75" s="1"/>
  <c r="AG415" i="75"/>
  <c r="AH415" i="75" s="1"/>
  <c r="AE415" i="75"/>
  <c r="AF415" i="75" s="1"/>
  <c r="AC415" i="75"/>
  <c r="AD415" i="75" s="1"/>
  <c r="AA415" i="75"/>
  <c r="AB415" i="75" s="1"/>
  <c r="Y415" i="75"/>
  <c r="Z415" i="75" s="1"/>
  <c r="W415" i="75"/>
  <c r="X415" i="75" s="1"/>
  <c r="U415" i="75"/>
  <c r="V415" i="75" s="1"/>
  <c r="S415" i="75"/>
  <c r="T415" i="75" s="1"/>
  <c r="Q415" i="75"/>
  <c r="R415" i="75" s="1"/>
  <c r="P415" i="75"/>
  <c r="AM414" i="75"/>
  <c r="AN414" i="75" s="1"/>
  <c r="AK414" i="75"/>
  <c r="AL414" i="75" s="1"/>
  <c r="AI414" i="75"/>
  <c r="AJ414" i="75" s="1"/>
  <c r="AG414" i="75"/>
  <c r="AH414" i="75" s="1"/>
  <c r="AE414" i="75"/>
  <c r="AF414" i="75" s="1"/>
  <c r="AC414" i="75"/>
  <c r="AD414" i="75" s="1"/>
  <c r="AA414" i="75"/>
  <c r="AB414" i="75" s="1"/>
  <c r="Y414" i="75"/>
  <c r="Z414" i="75" s="1"/>
  <c r="W414" i="75"/>
  <c r="X414" i="75" s="1"/>
  <c r="U414" i="75"/>
  <c r="V414" i="75" s="1"/>
  <c r="S414" i="75"/>
  <c r="T414" i="75" s="1"/>
  <c r="Q414" i="75"/>
  <c r="R414" i="75" s="1"/>
  <c r="P414" i="75"/>
  <c r="AM413" i="75"/>
  <c r="AN413" i="75" s="1"/>
  <c r="AK413" i="75"/>
  <c r="AL413" i="75" s="1"/>
  <c r="AI413" i="75"/>
  <c r="AJ413" i="75" s="1"/>
  <c r="AG413" i="75"/>
  <c r="AH413" i="75" s="1"/>
  <c r="AE413" i="75"/>
  <c r="AF413" i="75" s="1"/>
  <c r="AC413" i="75"/>
  <c r="AD413" i="75" s="1"/>
  <c r="AA413" i="75"/>
  <c r="AB413" i="75" s="1"/>
  <c r="Y413" i="75"/>
  <c r="Z413" i="75" s="1"/>
  <c r="W413" i="75"/>
  <c r="X413" i="75" s="1"/>
  <c r="U413" i="75"/>
  <c r="V413" i="75" s="1"/>
  <c r="S413" i="75"/>
  <c r="T413" i="75" s="1"/>
  <c r="Q413" i="75"/>
  <c r="R413" i="75" s="1"/>
  <c r="P413" i="75"/>
  <c r="AM412" i="75"/>
  <c r="AN412" i="75" s="1"/>
  <c r="AK412" i="75"/>
  <c r="AL412" i="75" s="1"/>
  <c r="AI412" i="75"/>
  <c r="AJ412" i="75" s="1"/>
  <c r="AG412" i="75"/>
  <c r="AH412" i="75" s="1"/>
  <c r="AE412" i="75"/>
  <c r="AF412" i="75" s="1"/>
  <c r="AC412" i="75"/>
  <c r="AD412" i="75" s="1"/>
  <c r="AA412" i="75"/>
  <c r="AB412" i="75" s="1"/>
  <c r="Y412" i="75"/>
  <c r="Z412" i="75" s="1"/>
  <c r="W412" i="75"/>
  <c r="X412" i="75" s="1"/>
  <c r="U412" i="75"/>
  <c r="V412" i="75" s="1"/>
  <c r="S412" i="75"/>
  <c r="T412" i="75" s="1"/>
  <c r="Q412" i="75"/>
  <c r="R412" i="75" s="1"/>
  <c r="P412" i="75"/>
  <c r="AM411" i="75"/>
  <c r="AN411" i="75" s="1"/>
  <c r="AK411" i="75"/>
  <c r="AL411" i="75" s="1"/>
  <c r="AI411" i="75"/>
  <c r="AJ411" i="75" s="1"/>
  <c r="AG411" i="75"/>
  <c r="AH411" i="75" s="1"/>
  <c r="AE411" i="75"/>
  <c r="AF411" i="75" s="1"/>
  <c r="AC411" i="75"/>
  <c r="AD411" i="75" s="1"/>
  <c r="AA411" i="75"/>
  <c r="AB411" i="75" s="1"/>
  <c r="Y411" i="75"/>
  <c r="Z411" i="75" s="1"/>
  <c r="W411" i="75"/>
  <c r="X411" i="75" s="1"/>
  <c r="U411" i="75"/>
  <c r="V411" i="75" s="1"/>
  <c r="S411" i="75"/>
  <c r="T411" i="75" s="1"/>
  <c r="Q411" i="75"/>
  <c r="R411" i="75" s="1"/>
  <c r="P411" i="75"/>
  <c r="AM410" i="75"/>
  <c r="AN410" i="75" s="1"/>
  <c r="AK410" i="75"/>
  <c r="AL410" i="75" s="1"/>
  <c r="AI410" i="75"/>
  <c r="AJ410" i="75" s="1"/>
  <c r="AG410" i="75"/>
  <c r="AH410" i="75" s="1"/>
  <c r="AE410" i="75"/>
  <c r="AF410" i="75" s="1"/>
  <c r="AC410" i="75"/>
  <c r="AD410" i="75" s="1"/>
  <c r="AA410" i="75"/>
  <c r="AB410" i="75" s="1"/>
  <c r="Y410" i="75"/>
  <c r="Z410" i="75" s="1"/>
  <c r="W410" i="75"/>
  <c r="X410" i="75" s="1"/>
  <c r="U410" i="75"/>
  <c r="V410" i="75" s="1"/>
  <c r="S410" i="75"/>
  <c r="T410" i="75" s="1"/>
  <c r="Q410" i="75"/>
  <c r="R410" i="75" s="1"/>
  <c r="P410" i="75"/>
  <c r="AM409" i="75"/>
  <c r="AN409" i="75" s="1"/>
  <c r="AK409" i="75"/>
  <c r="AL409" i="75" s="1"/>
  <c r="AI409" i="75"/>
  <c r="AJ409" i="75" s="1"/>
  <c r="AG409" i="75"/>
  <c r="AH409" i="75" s="1"/>
  <c r="AE409" i="75"/>
  <c r="AF409" i="75" s="1"/>
  <c r="AC409" i="75"/>
  <c r="AD409" i="75" s="1"/>
  <c r="AA409" i="75"/>
  <c r="AB409" i="75" s="1"/>
  <c r="Y409" i="75"/>
  <c r="Z409" i="75" s="1"/>
  <c r="W409" i="75"/>
  <c r="X409" i="75" s="1"/>
  <c r="U409" i="75"/>
  <c r="V409" i="75" s="1"/>
  <c r="S409" i="75"/>
  <c r="T409" i="75" s="1"/>
  <c r="Q409" i="75"/>
  <c r="R409" i="75" s="1"/>
  <c r="P409" i="75"/>
  <c r="AM408" i="75"/>
  <c r="AN408" i="75" s="1"/>
  <c r="AK408" i="75"/>
  <c r="AL408" i="75" s="1"/>
  <c r="AI408" i="75"/>
  <c r="AJ408" i="75" s="1"/>
  <c r="AG408" i="75"/>
  <c r="AH408" i="75" s="1"/>
  <c r="AE408" i="75"/>
  <c r="AF408" i="75" s="1"/>
  <c r="AC408" i="75"/>
  <c r="AD408" i="75" s="1"/>
  <c r="AA408" i="75"/>
  <c r="AB408" i="75" s="1"/>
  <c r="Y408" i="75"/>
  <c r="Z408" i="75" s="1"/>
  <c r="W408" i="75"/>
  <c r="X408" i="75" s="1"/>
  <c r="U408" i="75"/>
  <c r="V408" i="75" s="1"/>
  <c r="S408" i="75"/>
  <c r="T408" i="75" s="1"/>
  <c r="Q408" i="75"/>
  <c r="R408" i="75" s="1"/>
  <c r="P408" i="75"/>
  <c r="AM407" i="75"/>
  <c r="AN407" i="75" s="1"/>
  <c r="AK407" i="75"/>
  <c r="AL407" i="75" s="1"/>
  <c r="AI407" i="75"/>
  <c r="AJ407" i="75" s="1"/>
  <c r="AG407" i="75"/>
  <c r="AH407" i="75" s="1"/>
  <c r="AE407" i="75"/>
  <c r="AF407" i="75" s="1"/>
  <c r="AC407" i="75"/>
  <c r="AD407" i="75" s="1"/>
  <c r="AA407" i="75"/>
  <c r="AB407" i="75" s="1"/>
  <c r="Y407" i="75"/>
  <c r="Z407" i="75" s="1"/>
  <c r="W407" i="75"/>
  <c r="X407" i="75" s="1"/>
  <c r="U407" i="75"/>
  <c r="V407" i="75" s="1"/>
  <c r="S407" i="75"/>
  <c r="T407" i="75" s="1"/>
  <c r="Q407" i="75"/>
  <c r="R407" i="75" s="1"/>
  <c r="P407" i="75"/>
  <c r="AM406" i="75"/>
  <c r="AN406" i="75" s="1"/>
  <c r="AK406" i="75"/>
  <c r="AL406" i="75" s="1"/>
  <c r="AI406" i="75"/>
  <c r="AJ406" i="75" s="1"/>
  <c r="AG406" i="75"/>
  <c r="AH406" i="75" s="1"/>
  <c r="AE406" i="75"/>
  <c r="AF406" i="75" s="1"/>
  <c r="AC406" i="75"/>
  <c r="AD406" i="75" s="1"/>
  <c r="AA406" i="75"/>
  <c r="AB406" i="75" s="1"/>
  <c r="Y406" i="75"/>
  <c r="Z406" i="75" s="1"/>
  <c r="W406" i="75"/>
  <c r="X406" i="75" s="1"/>
  <c r="U406" i="75"/>
  <c r="V406" i="75" s="1"/>
  <c r="S406" i="75"/>
  <c r="T406" i="75" s="1"/>
  <c r="Q406" i="75"/>
  <c r="R406" i="75" s="1"/>
  <c r="P406" i="75"/>
  <c r="AM405" i="75"/>
  <c r="AN405" i="75" s="1"/>
  <c r="AK405" i="75"/>
  <c r="AL405" i="75" s="1"/>
  <c r="AI405" i="75"/>
  <c r="AJ405" i="75" s="1"/>
  <c r="AG405" i="75"/>
  <c r="AH405" i="75" s="1"/>
  <c r="AE405" i="75"/>
  <c r="AF405" i="75" s="1"/>
  <c r="AC405" i="75"/>
  <c r="AD405" i="75" s="1"/>
  <c r="AA405" i="75"/>
  <c r="AB405" i="75" s="1"/>
  <c r="Y405" i="75"/>
  <c r="Z405" i="75" s="1"/>
  <c r="W405" i="75"/>
  <c r="X405" i="75" s="1"/>
  <c r="U405" i="75"/>
  <c r="V405" i="75" s="1"/>
  <c r="S405" i="75"/>
  <c r="T405" i="75" s="1"/>
  <c r="Q405" i="75"/>
  <c r="R405" i="75" s="1"/>
  <c r="P405" i="75"/>
  <c r="AM404" i="75"/>
  <c r="AN404" i="75" s="1"/>
  <c r="AK404" i="75"/>
  <c r="AL404" i="75" s="1"/>
  <c r="AI404" i="75"/>
  <c r="AJ404" i="75" s="1"/>
  <c r="AG404" i="75"/>
  <c r="AH404" i="75" s="1"/>
  <c r="AE404" i="75"/>
  <c r="AF404" i="75" s="1"/>
  <c r="AC404" i="75"/>
  <c r="AD404" i="75" s="1"/>
  <c r="AA404" i="75"/>
  <c r="AB404" i="75" s="1"/>
  <c r="Y404" i="75"/>
  <c r="Z404" i="75" s="1"/>
  <c r="W404" i="75"/>
  <c r="X404" i="75" s="1"/>
  <c r="U404" i="75"/>
  <c r="V404" i="75" s="1"/>
  <c r="S404" i="75"/>
  <c r="T404" i="75" s="1"/>
  <c r="Q404" i="75"/>
  <c r="R404" i="75" s="1"/>
  <c r="P404" i="75"/>
  <c r="AM403" i="75"/>
  <c r="AN403" i="75" s="1"/>
  <c r="AK403" i="75"/>
  <c r="AL403" i="75" s="1"/>
  <c r="AI403" i="75"/>
  <c r="AJ403" i="75" s="1"/>
  <c r="AG403" i="75"/>
  <c r="AH403" i="75" s="1"/>
  <c r="AE403" i="75"/>
  <c r="AF403" i="75" s="1"/>
  <c r="AC403" i="75"/>
  <c r="AD403" i="75" s="1"/>
  <c r="AA403" i="75"/>
  <c r="AB403" i="75" s="1"/>
  <c r="Y403" i="75"/>
  <c r="Z403" i="75" s="1"/>
  <c r="W403" i="75"/>
  <c r="X403" i="75" s="1"/>
  <c r="U403" i="75"/>
  <c r="V403" i="75" s="1"/>
  <c r="S403" i="75"/>
  <c r="T403" i="75" s="1"/>
  <c r="Q403" i="75"/>
  <c r="R403" i="75" s="1"/>
  <c r="P403" i="75"/>
  <c r="AM402" i="75"/>
  <c r="AN402" i="75" s="1"/>
  <c r="AK402" i="75"/>
  <c r="AL402" i="75" s="1"/>
  <c r="AI402" i="75"/>
  <c r="AJ402" i="75" s="1"/>
  <c r="AG402" i="75"/>
  <c r="AH402" i="75" s="1"/>
  <c r="AE402" i="75"/>
  <c r="AF402" i="75" s="1"/>
  <c r="AC402" i="75"/>
  <c r="AD402" i="75" s="1"/>
  <c r="AA402" i="75"/>
  <c r="AB402" i="75" s="1"/>
  <c r="Y402" i="75"/>
  <c r="Z402" i="75" s="1"/>
  <c r="W402" i="75"/>
  <c r="X402" i="75" s="1"/>
  <c r="U402" i="75"/>
  <c r="V402" i="75" s="1"/>
  <c r="S402" i="75"/>
  <c r="T402" i="75" s="1"/>
  <c r="Q402" i="75"/>
  <c r="R402" i="75" s="1"/>
  <c r="P402" i="75"/>
  <c r="AM401" i="75"/>
  <c r="AN401" i="75" s="1"/>
  <c r="AK401" i="75"/>
  <c r="AL401" i="75" s="1"/>
  <c r="AI401" i="75"/>
  <c r="AJ401" i="75" s="1"/>
  <c r="AG401" i="75"/>
  <c r="AH401" i="75" s="1"/>
  <c r="AE401" i="75"/>
  <c r="AF401" i="75" s="1"/>
  <c r="AC401" i="75"/>
  <c r="AD401" i="75" s="1"/>
  <c r="AA401" i="75"/>
  <c r="AB401" i="75" s="1"/>
  <c r="Y401" i="75"/>
  <c r="Z401" i="75" s="1"/>
  <c r="W401" i="75"/>
  <c r="X401" i="75" s="1"/>
  <c r="U401" i="75"/>
  <c r="V401" i="75" s="1"/>
  <c r="S401" i="75"/>
  <c r="T401" i="75" s="1"/>
  <c r="Q401" i="75"/>
  <c r="R401" i="75" s="1"/>
  <c r="P401" i="75"/>
  <c r="AM400" i="75"/>
  <c r="AN400" i="75" s="1"/>
  <c r="AK400" i="75"/>
  <c r="AL400" i="75" s="1"/>
  <c r="AI400" i="75"/>
  <c r="AJ400" i="75" s="1"/>
  <c r="AG400" i="75"/>
  <c r="AH400" i="75" s="1"/>
  <c r="AE400" i="75"/>
  <c r="AF400" i="75" s="1"/>
  <c r="AC400" i="75"/>
  <c r="AD400" i="75" s="1"/>
  <c r="AA400" i="75"/>
  <c r="AB400" i="75" s="1"/>
  <c r="Y400" i="75"/>
  <c r="Z400" i="75" s="1"/>
  <c r="W400" i="75"/>
  <c r="X400" i="75" s="1"/>
  <c r="U400" i="75"/>
  <c r="V400" i="75" s="1"/>
  <c r="S400" i="75"/>
  <c r="T400" i="75" s="1"/>
  <c r="Q400" i="75"/>
  <c r="R400" i="75" s="1"/>
  <c r="P400" i="75"/>
  <c r="AM399" i="75"/>
  <c r="AN399" i="75" s="1"/>
  <c r="AK399" i="75"/>
  <c r="AL399" i="75" s="1"/>
  <c r="AI399" i="75"/>
  <c r="AJ399" i="75" s="1"/>
  <c r="AG399" i="75"/>
  <c r="AH399" i="75" s="1"/>
  <c r="AE399" i="75"/>
  <c r="AF399" i="75" s="1"/>
  <c r="AC399" i="75"/>
  <c r="AD399" i="75" s="1"/>
  <c r="AA399" i="75"/>
  <c r="AB399" i="75" s="1"/>
  <c r="Y399" i="75"/>
  <c r="Z399" i="75" s="1"/>
  <c r="W399" i="75"/>
  <c r="X399" i="75" s="1"/>
  <c r="U399" i="75"/>
  <c r="V399" i="75" s="1"/>
  <c r="S399" i="75"/>
  <c r="T399" i="75" s="1"/>
  <c r="Q399" i="75"/>
  <c r="R399" i="75" s="1"/>
  <c r="P399" i="75"/>
  <c r="AM398" i="75"/>
  <c r="AN398" i="75" s="1"/>
  <c r="AK398" i="75"/>
  <c r="AL398" i="75" s="1"/>
  <c r="AI398" i="75"/>
  <c r="AJ398" i="75" s="1"/>
  <c r="AG398" i="75"/>
  <c r="AH398" i="75" s="1"/>
  <c r="AE398" i="75"/>
  <c r="AF398" i="75" s="1"/>
  <c r="AC398" i="75"/>
  <c r="AD398" i="75" s="1"/>
  <c r="AA398" i="75"/>
  <c r="AB398" i="75" s="1"/>
  <c r="Y398" i="75"/>
  <c r="Z398" i="75" s="1"/>
  <c r="W398" i="75"/>
  <c r="X398" i="75" s="1"/>
  <c r="U398" i="75"/>
  <c r="V398" i="75" s="1"/>
  <c r="S398" i="75"/>
  <c r="T398" i="75" s="1"/>
  <c r="Q398" i="75"/>
  <c r="R398" i="75" s="1"/>
  <c r="P398" i="75"/>
  <c r="AM397" i="75"/>
  <c r="AN397" i="75" s="1"/>
  <c r="AK397" i="75"/>
  <c r="AL397" i="75" s="1"/>
  <c r="AI397" i="75"/>
  <c r="AJ397" i="75" s="1"/>
  <c r="AG397" i="75"/>
  <c r="AH397" i="75" s="1"/>
  <c r="AE397" i="75"/>
  <c r="AF397" i="75" s="1"/>
  <c r="AC397" i="75"/>
  <c r="AD397" i="75" s="1"/>
  <c r="AA397" i="75"/>
  <c r="AB397" i="75" s="1"/>
  <c r="Y397" i="75"/>
  <c r="Z397" i="75" s="1"/>
  <c r="W397" i="75"/>
  <c r="X397" i="75" s="1"/>
  <c r="U397" i="75"/>
  <c r="V397" i="75" s="1"/>
  <c r="S397" i="75"/>
  <c r="T397" i="75" s="1"/>
  <c r="Q397" i="75"/>
  <c r="R397" i="75" s="1"/>
  <c r="P397" i="75"/>
  <c r="AM396" i="75"/>
  <c r="AN396" i="75" s="1"/>
  <c r="AK396" i="75"/>
  <c r="AL396" i="75" s="1"/>
  <c r="AI396" i="75"/>
  <c r="AJ396" i="75" s="1"/>
  <c r="AG396" i="75"/>
  <c r="AH396" i="75" s="1"/>
  <c r="AE396" i="75"/>
  <c r="AF396" i="75" s="1"/>
  <c r="AC396" i="75"/>
  <c r="AD396" i="75" s="1"/>
  <c r="AA396" i="75"/>
  <c r="AB396" i="75" s="1"/>
  <c r="Y396" i="75"/>
  <c r="Z396" i="75" s="1"/>
  <c r="W396" i="75"/>
  <c r="X396" i="75" s="1"/>
  <c r="U396" i="75"/>
  <c r="V396" i="75" s="1"/>
  <c r="S396" i="75"/>
  <c r="T396" i="75" s="1"/>
  <c r="Q396" i="75"/>
  <c r="R396" i="75" s="1"/>
  <c r="P396" i="75"/>
  <c r="AM395" i="75"/>
  <c r="AN395" i="75" s="1"/>
  <c r="AK395" i="75"/>
  <c r="AL395" i="75" s="1"/>
  <c r="AI395" i="75"/>
  <c r="AJ395" i="75" s="1"/>
  <c r="AG395" i="75"/>
  <c r="AH395" i="75" s="1"/>
  <c r="AE395" i="75"/>
  <c r="AF395" i="75" s="1"/>
  <c r="AC395" i="75"/>
  <c r="AD395" i="75" s="1"/>
  <c r="AA395" i="75"/>
  <c r="AB395" i="75" s="1"/>
  <c r="Y395" i="75"/>
  <c r="Z395" i="75" s="1"/>
  <c r="W395" i="75"/>
  <c r="X395" i="75" s="1"/>
  <c r="U395" i="75"/>
  <c r="V395" i="75" s="1"/>
  <c r="S395" i="75"/>
  <c r="T395" i="75" s="1"/>
  <c r="Q395" i="75"/>
  <c r="R395" i="75" s="1"/>
  <c r="P395" i="75"/>
  <c r="AM394" i="75"/>
  <c r="AN394" i="75" s="1"/>
  <c r="AK394" i="75"/>
  <c r="AL394" i="75" s="1"/>
  <c r="AI394" i="75"/>
  <c r="AJ394" i="75" s="1"/>
  <c r="AG394" i="75"/>
  <c r="AH394" i="75" s="1"/>
  <c r="AE394" i="75"/>
  <c r="AF394" i="75" s="1"/>
  <c r="AC394" i="75"/>
  <c r="AD394" i="75" s="1"/>
  <c r="AA394" i="75"/>
  <c r="AB394" i="75" s="1"/>
  <c r="Y394" i="75"/>
  <c r="Z394" i="75" s="1"/>
  <c r="W394" i="75"/>
  <c r="X394" i="75" s="1"/>
  <c r="U394" i="75"/>
  <c r="V394" i="75" s="1"/>
  <c r="S394" i="75"/>
  <c r="T394" i="75" s="1"/>
  <c r="Q394" i="75"/>
  <c r="R394" i="75" s="1"/>
  <c r="P394" i="75"/>
  <c r="AM393" i="75"/>
  <c r="AN393" i="75" s="1"/>
  <c r="AK393" i="75"/>
  <c r="AL393" i="75" s="1"/>
  <c r="AI393" i="75"/>
  <c r="AJ393" i="75" s="1"/>
  <c r="AG393" i="75"/>
  <c r="AH393" i="75" s="1"/>
  <c r="AE393" i="75"/>
  <c r="AF393" i="75" s="1"/>
  <c r="AC393" i="75"/>
  <c r="AD393" i="75" s="1"/>
  <c r="AA393" i="75"/>
  <c r="AB393" i="75" s="1"/>
  <c r="Y393" i="75"/>
  <c r="Z393" i="75" s="1"/>
  <c r="W393" i="75"/>
  <c r="X393" i="75" s="1"/>
  <c r="U393" i="75"/>
  <c r="V393" i="75" s="1"/>
  <c r="S393" i="75"/>
  <c r="T393" i="75" s="1"/>
  <c r="Q393" i="75"/>
  <c r="R393" i="75" s="1"/>
  <c r="P393" i="75"/>
  <c r="AM392" i="75"/>
  <c r="AN392" i="75" s="1"/>
  <c r="AK392" i="75"/>
  <c r="AL392" i="75" s="1"/>
  <c r="AI392" i="75"/>
  <c r="AJ392" i="75" s="1"/>
  <c r="AG392" i="75"/>
  <c r="AH392" i="75" s="1"/>
  <c r="AE392" i="75"/>
  <c r="AF392" i="75" s="1"/>
  <c r="AC392" i="75"/>
  <c r="AD392" i="75" s="1"/>
  <c r="AA392" i="75"/>
  <c r="AB392" i="75" s="1"/>
  <c r="Y392" i="75"/>
  <c r="Z392" i="75" s="1"/>
  <c r="W392" i="75"/>
  <c r="X392" i="75" s="1"/>
  <c r="U392" i="75"/>
  <c r="V392" i="75" s="1"/>
  <c r="S392" i="75"/>
  <c r="T392" i="75" s="1"/>
  <c r="Q392" i="75"/>
  <c r="R392" i="75" s="1"/>
  <c r="P392" i="75"/>
  <c r="AM391" i="75"/>
  <c r="AN391" i="75" s="1"/>
  <c r="AK391" i="75"/>
  <c r="AL391" i="75" s="1"/>
  <c r="AI391" i="75"/>
  <c r="AJ391" i="75" s="1"/>
  <c r="AG391" i="75"/>
  <c r="AH391" i="75" s="1"/>
  <c r="AE391" i="75"/>
  <c r="AF391" i="75" s="1"/>
  <c r="AC391" i="75"/>
  <c r="AD391" i="75" s="1"/>
  <c r="AA391" i="75"/>
  <c r="AB391" i="75" s="1"/>
  <c r="Y391" i="75"/>
  <c r="Z391" i="75" s="1"/>
  <c r="W391" i="75"/>
  <c r="X391" i="75" s="1"/>
  <c r="U391" i="75"/>
  <c r="V391" i="75" s="1"/>
  <c r="S391" i="75"/>
  <c r="T391" i="75" s="1"/>
  <c r="Q391" i="75"/>
  <c r="R391" i="75" s="1"/>
  <c r="P391" i="75"/>
  <c r="AM390" i="75"/>
  <c r="AN390" i="75" s="1"/>
  <c r="AK390" i="75"/>
  <c r="AL390" i="75" s="1"/>
  <c r="AI390" i="75"/>
  <c r="AJ390" i="75" s="1"/>
  <c r="AG390" i="75"/>
  <c r="AH390" i="75" s="1"/>
  <c r="AE390" i="75"/>
  <c r="AF390" i="75" s="1"/>
  <c r="AC390" i="75"/>
  <c r="AD390" i="75" s="1"/>
  <c r="AA390" i="75"/>
  <c r="AB390" i="75" s="1"/>
  <c r="Y390" i="75"/>
  <c r="Z390" i="75" s="1"/>
  <c r="W390" i="75"/>
  <c r="X390" i="75" s="1"/>
  <c r="U390" i="75"/>
  <c r="V390" i="75" s="1"/>
  <c r="S390" i="75"/>
  <c r="T390" i="75" s="1"/>
  <c r="Q390" i="75"/>
  <c r="R390" i="75" s="1"/>
  <c r="P390" i="75"/>
  <c r="AM389" i="75"/>
  <c r="AN389" i="75" s="1"/>
  <c r="AK389" i="75"/>
  <c r="AL389" i="75" s="1"/>
  <c r="AI389" i="75"/>
  <c r="AJ389" i="75" s="1"/>
  <c r="AG389" i="75"/>
  <c r="AH389" i="75" s="1"/>
  <c r="AE389" i="75"/>
  <c r="AF389" i="75" s="1"/>
  <c r="AC389" i="75"/>
  <c r="AD389" i="75" s="1"/>
  <c r="AA389" i="75"/>
  <c r="AB389" i="75" s="1"/>
  <c r="Y389" i="75"/>
  <c r="Z389" i="75" s="1"/>
  <c r="W389" i="75"/>
  <c r="X389" i="75" s="1"/>
  <c r="U389" i="75"/>
  <c r="V389" i="75" s="1"/>
  <c r="S389" i="75"/>
  <c r="T389" i="75" s="1"/>
  <c r="Q389" i="75"/>
  <c r="R389" i="75" s="1"/>
  <c r="P389" i="75"/>
  <c r="AM388" i="75"/>
  <c r="AN388" i="75" s="1"/>
  <c r="AK388" i="75"/>
  <c r="AL388" i="75" s="1"/>
  <c r="AI388" i="75"/>
  <c r="AJ388" i="75" s="1"/>
  <c r="AG388" i="75"/>
  <c r="AH388" i="75" s="1"/>
  <c r="AE388" i="75"/>
  <c r="AF388" i="75" s="1"/>
  <c r="AC388" i="75"/>
  <c r="AD388" i="75" s="1"/>
  <c r="AA388" i="75"/>
  <c r="AB388" i="75" s="1"/>
  <c r="Y388" i="75"/>
  <c r="Z388" i="75" s="1"/>
  <c r="W388" i="75"/>
  <c r="X388" i="75" s="1"/>
  <c r="U388" i="75"/>
  <c r="V388" i="75" s="1"/>
  <c r="S388" i="75"/>
  <c r="T388" i="75" s="1"/>
  <c r="Q388" i="75"/>
  <c r="R388" i="75" s="1"/>
  <c r="P388" i="75"/>
  <c r="AM387" i="75"/>
  <c r="AN387" i="75" s="1"/>
  <c r="AK387" i="75"/>
  <c r="AL387" i="75" s="1"/>
  <c r="AI387" i="75"/>
  <c r="AJ387" i="75" s="1"/>
  <c r="AG387" i="75"/>
  <c r="AH387" i="75" s="1"/>
  <c r="AE387" i="75"/>
  <c r="AF387" i="75" s="1"/>
  <c r="AC387" i="75"/>
  <c r="AD387" i="75" s="1"/>
  <c r="AA387" i="75"/>
  <c r="AB387" i="75" s="1"/>
  <c r="Y387" i="75"/>
  <c r="Z387" i="75" s="1"/>
  <c r="W387" i="75"/>
  <c r="X387" i="75" s="1"/>
  <c r="U387" i="75"/>
  <c r="V387" i="75" s="1"/>
  <c r="S387" i="75"/>
  <c r="T387" i="75" s="1"/>
  <c r="Q387" i="75"/>
  <c r="R387" i="75" s="1"/>
  <c r="P387" i="75"/>
  <c r="AM386" i="75"/>
  <c r="AN386" i="75" s="1"/>
  <c r="AK386" i="75"/>
  <c r="AL386" i="75" s="1"/>
  <c r="AI386" i="75"/>
  <c r="AJ386" i="75" s="1"/>
  <c r="AG386" i="75"/>
  <c r="AH386" i="75" s="1"/>
  <c r="AE386" i="75"/>
  <c r="AF386" i="75" s="1"/>
  <c r="AC386" i="75"/>
  <c r="AD386" i="75" s="1"/>
  <c r="AA386" i="75"/>
  <c r="AB386" i="75" s="1"/>
  <c r="Y386" i="75"/>
  <c r="Z386" i="75" s="1"/>
  <c r="W386" i="75"/>
  <c r="X386" i="75" s="1"/>
  <c r="U386" i="75"/>
  <c r="V386" i="75" s="1"/>
  <c r="S386" i="75"/>
  <c r="T386" i="75" s="1"/>
  <c r="Q386" i="75"/>
  <c r="R386" i="75" s="1"/>
  <c r="P386" i="75"/>
  <c r="AM385" i="75"/>
  <c r="AN385" i="75" s="1"/>
  <c r="AK385" i="75"/>
  <c r="AL385" i="75" s="1"/>
  <c r="AI385" i="75"/>
  <c r="AJ385" i="75" s="1"/>
  <c r="AG385" i="75"/>
  <c r="AH385" i="75" s="1"/>
  <c r="AE385" i="75"/>
  <c r="AF385" i="75" s="1"/>
  <c r="AC385" i="75"/>
  <c r="AD385" i="75" s="1"/>
  <c r="AA385" i="75"/>
  <c r="AB385" i="75" s="1"/>
  <c r="Y385" i="75"/>
  <c r="Z385" i="75" s="1"/>
  <c r="W385" i="75"/>
  <c r="X385" i="75" s="1"/>
  <c r="U385" i="75"/>
  <c r="V385" i="75" s="1"/>
  <c r="S385" i="75"/>
  <c r="T385" i="75" s="1"/>
  <c r="Q385" i="75"/>
  <c r="R385" i="75" s="1"/>
  <c r="P385" i="75"/>
  <c r="AM384" i="75"/>
  <c r="AN384" i="75" s="1"/>
  <c r="AK384" i="75"/>
  <c r="AL384" i="75" s="1"/>
  <c r="AI384" i="75"/>
  <c r="AJ384" i="75" s="1"/>
  <c r="AG384" i="75"/>
  <c r="AH384" i="75" s="1"/>
  <c r="AE384" i="75"/>
  <c r="AF384" i="75" s="1"/>
  <c r="AC384" i="75"/>
  <c r="AD384" i="75" s="1"/>
  <c r="AA384" i="75"/>
  <c r="AB384" i="75" s="1"/>
  <c r="Y384" i="75"/>
  <c r="Z384" i="75" s="1"/>
  <c r="W384" i="75"/>
  <c r="X384" i="75" s="1"/>
  <c r="U384" i="75"/>
  <c r="V384" i="75" s="1"/>
  <c r="S384" i="75"/>
  <c r="T384" i="75" s="1"/>
  <c r="Q384" i="75"/>
  <c r="R384" i="75" s="1"/>
  <c r="P384" i="75"/>
  <c r="AM383" i="75"/>
  <c r="AN383" i="75" s="1"/>
  <c r="AK383" i="75"/>
  <c r="AL383" i="75" s="1"/>
  <c r="AI383" i="75"/>
  <c r="AJ383" i="75" s="1"/>
  <c r="AG383" i="75"/>
  <c r="AH383" i="75" s="1"/>
  <c r="AE383" i="75"/>
  <c r="AF383" i="75" s="1"/>
  <c r="AC383" i="75"/>
  <c r="AD383" i="75" s="1"/>
  <c r="AA383" i="75"/>
  <c r="AB383" i="75" s="1"/>
  <c r="Y383" i="75"/>
  <c r="Z383" i="75" s="1"/>
  <c r="W383" i="75"/>
  <c r="X383" i="75" s="1"/>
  <c r="U383" i="75"/>
  <c r="V383" i="75" s="1"/>
  <c r="S383" i="75"/>
  <c r="T383" i="75" s="1"/>
  <c r="Q383" i="75"/>
  <c r="R383" i="75" s="1"/>
  <c r="P383" i="75"/>
  <c r="AM382" i="75"/>
  <c r="AN382" i="75" s="1"/>
  <c r="AK382" i="75"/>
  <c r="AL382" i="75" s="1"/>
  <c r="AI382" i="75"/>
  <c r="AJ382" i="75" s="1"/>
  <c r="AG382" i="75"/>
  <c r="AH382" i="75" s="1"/>
  <c r="AE382" i="75"/>
  <c r="AF382" i="75" s="1"/>
  <c r="AC382" i="75"/>
  <c r="AD382" i="75" s="1"/>
  <c r="AA382" i="75"/>
  <c r="AB382" i="75" s="1"/>
  <c r="Y382" i="75"/>
  <c r="Z382" i="75" s="1"/>
  <c r="W382" i="75"/>
  <c r="X382" i="75" s="1"/>
  <c r="U382" i="75"/>
  <c r="V382" i="75" s="1"/>
  <c r="S382" i="75"/>
  <c r="T382" i="75" s="1"/>
  <c r="Q382" i="75"/>
  <c r="R382" i="75" s="1"/>
  <c r="P382" i="75"/>
  <c r="AM381" i="75"/>
  <c r="AN381" i="75" s="1"/>
  <c r="AK381" i="75"/>
  <c r="AL381" i="75" s="1"/>
  <c r="AI381" i="75"/>
  <c r="AJ381" i="75" s="1"/>
  <c r="AG381" i="75"/>
  <c r="AH381" i="75" s="1"/>
  <c r="AE381" i="75"/>
  <c r="AF381" i="75" s="1"/>
  <c r="AC381" i="75"/>
  <c r="AD381" i="75" s="1"/>
  <c r="AA381" i="75"/>
  <c r="AB381" i="75" s="1"/>
  <c r="Y381" i="75"/>
  <c r="Z381" i="75" s="1"/>
  <c r="W381" i="75"/>
  <c r="X381" i="75" s="1"/>
  <c r="U381" i="75"/>
  <c r="V381" i="75" s="1"/>
  <c r="S381" i="75"/>
  <c r="T381" i="75" s="1"/>
  <c r="Q381" i="75"/>
  <c r="R381" i="75" s="1"/>
  <c r="P381" i="75"/>
  <c r="AM380" i="75"/>
  <c r="AN380" i="75" s="1"/>
  <c r="AK380" i="75"/>
  <c r="AL380" i="75" s="1"/>
  <c r="AI380" i="75"/>
  <c r="AJ380" i="75" s="1"/>
  <c r="AG380" i="75"/>
  <c r="AH380" i="75" s="1"/>
  <c r="AE380" i="75"/>
  <c r="AF380" i="75" s="1"/>
  <c r="AC380" i="75"/>
  <c r="AD380" i="75" s="1"/>
  <c r="AA380" i="75"/>
  <c r="AB380" i="75" s="1"/>
  <c r="Y380" i="75"/>
  <c r="Z380" i="75" s="1"/>
  <c r="W380" i="75"/>
  <c r="X380" i="75" s="1"/>
  <c r="U380" i="75"/>
  <c r="V380" i="75" s="1"/>
  <c r="S380" i="75"/>
  <c r="T380" i="75" s="1"/>
  <c r="Q380" i="75"/>
  <c r="R380" i="75" s="1"/>
  <c r="P380" i="75"/>
  <c r="AM379" i="75"/>
  <c r="AN379" i="75" s="1"/>
  <c r="AK379" i="75"/>
  <c r="AL379" i="75" s="1"/>
  <c r="AI379" i="75"/>
  <c r="AJ379" i="75" s="1"/>
  <c r="AG379" i="75"/>
  <c r="AH379" i="75" s="1"/>
  <c r="AE379" i="75"/>
  <c r="AF379" i="75" s="1"/>
  <c r="AC379" i="75"/>
  <c r="AD379" i="75" s="1"/>
  <c r="AA379" i="75"/>
  <c r="AB379" i="75" s="1"/>
  <c r="Y379" i="75"/>
  <c r="Z379" i="75" s="1"/>
  <c r="W379" i="75"/>
  <c r="X379" i="75" s="1"/>
  <c r="U379" i="75"/>
  <c r="V379" i="75" s="1"/>
  <c r="S379" i="75"/>
  <c r="T379" i="75" s="1"/>
  <c r="Q379" i="75"/>
  <c r="R379" i="75" s="1"/>
  <c r="P379" i="75"/>
  <c r="AM378" i="75"/>
  <c r="AN378" i="75" s="1"/>
  <c r="AK378" i="75"/>
  <c r="AL378" i="75" s="1"/>
  <c r="AJ378" i="75"/>
  <c r="AI378" i="75"/>
  <c r="AG378" i="75"/>
  <c r="AH378" i="75" s="1"/>
  <c r="AE378" i="75"/>
  <c r="AF378" i="75" s="1"/>
  <c r="AC378" i="75"/>
  <c r="AD378" i="75" s="1"/>
  <c r="AA378" i="75"/>
  <c r="AB378" i="75" s="1"/>
  <c r="Y378" i="75"/>
  <c r="Z378" i="75" s="1"/>
  <c r="W378" i="75"/>
  <c r="X378" i="75" s="1"/>
  <c r="U378" i="75"/>
  <c r="V378" i="75" s="1"/>
  <c r="S378" i="75"/>
  <c r="T378" i="75" s="1"/>
  <c r="Q378" i="75"/>
  <c r="R378" i="75" s="1"/>
  <c r="P378" i="75"/>
  <c r="AM377" i="75"/>
  <c r="AN377" i="75" s="1"/>
  <c r="AK377" i="75"/>
  <c r="AL377" i="75" s="1"/>
  <c r="AI377" i="75"/>
  <c r="AJ377" i="75" s="1"/>
  <c r="AG377" i="75"/>
  <c r="AH377" i="75" s="1"/>
  <c r="AE377" i="75"/>
  <c r="AF377" i="75" s="1"/>
  <c r="AC377" i="75"/>
  <c r="AD377" i="75" s="1"/>
  <c r="AA377" i="75"/>
  <c r="AB377" i="75" s="1"/>
  <c r="Y377" i="75"/>
  <c r="Z377" i="75" s="1"/>
  <c r="W377" i="75"/>
  <c r="X377" i="75" s="1"/>
  <c r="U377" i="75"/>
  <c r="V377" i="75" s="1"/>
  <c r="S377" i="75"/>
  <c r="T377" i="75" s="1"/>
  <c r="Q377" i="75"/>
  <c r="R377" i="75" s="1"/>
  <c r="P377" i="75"/>
  <c r="AM376" i="75"/>
  <c r="AN376" i="75" s="1"/>
  <c r="AK376" i="75"/>
  <c r="AL376" i="75" s="1"/>
  <c r="AI376" i="75"/>
  <c r="AJ376" i="75" s="1"/>
  <c r="AG376" i="75"/>
  <c r="AH376" i="75" s="1"/>
  <c r="AE376" i="75"/>
  <c r="AF376" i="75" s="1"/>
  <c r="AC376" i="75"/>
  <c r="AD376" i="75" s="1"/>
  <c r="AA376" i="75"/>
  <c r="AB376" i="75" s="1"/>
  <c r="Y376" i="75"/>
  <c r="Z376" i="75" s="1"/>
  <c r="W376" i="75"/>
  <c r="X376" i="75" s="1"/>
  <c r="U376" i="75"/>
  <c r="V376" i="75" s="1"/>
  <c r="S376" i="75"/>
  <c r="T376" i="75" s="1"/>
  <c r="Q376" i="75"/>
  <c r="R376" i="75" s="1"/>
  <c r="P376" i="75"/>
  <c r="AM375" i="75"/>
  <c r="AN375" i="75" s="1"/>
  <c r="AK375" i="75"/>
  <c r="AL375" i="75" s="1"/>
  <c r="AI375" i="75"/>
  <c r="AJ375" i="75" s="1"/>
  <c r="AG375" i="75"/>
  <c r="AH375" i="75" s="1"/>
  <c r="AE375" i="75"/>
  <c r="AF375" i="75" s="1"/>
  <c r="AC375" i="75"/>
  <c r="AD375" i="75" s="1"/>
  <c r="AA375" i="75"/>
  <c r="AB375" i="75" s="1"/>
  <c r="Y375" i="75"/>
  <c r="Z375" i="75" s="1"/>
  <c r="W375" i="75"/>
  <c r="X375" i="75" s="1"/>
  <c r="U375" i="75"/>
  <c r="V375" i="75" s="1"/>
  <c r="S375" i="75"/>
  <c r="T375" i="75" s="1"/>
  <c r="Q375" i="75"/>
  <c r="R375" i="75" s="1"/>
  <c r="P375" i="75"/>
  <c r="AM374" i="75"/>
  <c r="AN374" i="75" s="1"/>
  <c r="AK374" i="75"/>
  <c r="AL374" i="75" s="1"/>
  <c r="AI374" i="75"/>
  <c r="AJ374" i="75" s="1"/>
  <c r="AG374" i="75"/>
  <c r="AH374" i="75" s="1"/>
  <c r="AE374" i="75"/>
  <c r="AF374" i="75" s="1"/>
  <c r="AC374" i="75"/>
  <c r="AD374" i="75" s="1"/>
  <c r="AA374" i="75"/>
  <c r="AB374" i="75" s="1"/>
  <c r="Y374" i="75"/>
  <c r="Z374" i="75" s="1"/>
  <c r="W374" i="75"/>
  <c r="X374" i="75" s="1"/>
  <c r="U374" i="75"/>
  <c r="V374" i="75" s="1"/>
  <c r="S374" i="75"/>
  <c r="T374" i="75" s="1"/>
  <c r="Q374" i="75"/>
  <c r="R374" i="75" s="1"/>
  <c r="P374" i="75"/>
  <c r="AM373" i="75"/>
  <c r="AN373" i="75" s="1"/>
  <c r="AK373" i="75"/>
  <c r="AL373" i="75" s="1"/>
  <c r="AI373" i="75"/>
  <c r="AJ373" i="75" s="1"/>
  <c r="AG373" i="75"/>
  <c r="AH373" i="75" s="1"/>
  <c r="AE373" i="75"/>
  <c r="AF373" i="75" s="1"/>
  <c r="AC373" i="75"/>
  <c r="AD373" i="75" s="1"/>
  <c r="AA373" i="75"/>
  <c r="AB373" i="75" s="1"/>
  <c r="Y373" i="75"/>
  <c r="Z373" i="75" s="1"/>
  <c r="W373" i="75"/>
  <c r="X373" i="75" s="1"/>
  <c r="U373" i="75"/>
  <c r="V373" i="75" s="1"/>
  <c r="S373" i="75"/>
  <c r="T373" i="75" s="1"/>
  <c r="Q373" i="75"/>
  <c r="R373" i="75" s="1"/>
  <c r="P373" i="75"/>
  <c r="AM372" i="75"/>
  <c r="AN372" i="75" s="1"/>
  <c r="AK372" i="75"/>
  <c r="AL372" i="75" s="1"/>
  <c r="AI372" i="75"/>
  <c r="AJ372" i="75" s="1"/>
  <c r="AG372" i="75"/>
  <c r="AH372" i="75" s="1"/>
  <c r="AE372" i="75"/>
  <c r="AF372" i="75" s="1"/>
  <c r="AC372" i="75"/>
  <c r="AD372" i="75" s="1"/>
  <c r="AA372" i="75"/>
  <c r="AB372" i="75" s="1"/>
  <c r="Y372" i="75"/>
  <c r="Z372" i="75" s="1"/>
  <c r="W372" i="75"/>
  <c r="X372" i="75" s="1"/>
  <c r="U372" i="75"/>
  <c r="V372" i="75" s="1"/>
  <c r="S372" i="75"/>
  <c r="T372" i="75" s="1"/>
  <c r="Q372" i="75"/>
  <c r="R372" i="75" s="1"/>
  <c r="P372" i="75"/>
  <c r="AM371" i="75"/>
  <c r="AN371" i="75" s="1"/>
  <c r="AK371" i="75"/>
  <c r="AL371" i="75" s="1"/>
  <c r="AI371" i="75"/>
  <c r="AJ371" i="75" s="1"/>
  <c r="AG371" i="75"/>
  <c r="AH371" i="75" s="1"/>
  <c r="AE371" i="75"/>
  <c r="AF371" i="75" s="1"/>
  <c r="AC371" i="75"/>
  <c r="AD371" i="75" s="1"/>
  <c r="AA371" i="75"/>
  <c r="AB371" i="75" s="1"/>
  <c r="Y371" i="75"/>
  <c r="Z371" i="75" s="1"/>
  <c r="W371" i="75"/>
  <c r="X371" i="75" s="1"/>
  <c r="U371" i="75"/>
  <c r="V371" i="75" s="1"/>
  <c r="S371" i="75"/>
  <c r="T371" i="75" s="1"/>
  <c r="Q371" i="75"/>
  <c r="R371" i="75" s="1"/>
  <c r="P371" i="75"/>
  <c r="AM370" i="75"/>
  <c r="AN370" i="75" s="1"/>
  <c r="AK370" i="75"/>
  <c r="AL370" i="75" s="1"/>
  <c r="AI370" i="75"/>
  <c r="AJ370" i="75" s="1"/>
  <c r="AG370" i="75"/>
  <c r="AH370" i="75" s="1"/>
  <c r="AE370" i="75"/>
  <c r="AF370" i="75" s="1"/>
  <c r="AC370" i="75"/>
  <c r="AD370" i="75" s="1"/>
  <c r="AA370" i="75"/>
  <c r="AB370" i="75" s="1"/>
  <c r="Y370" i="75"/>
  <c r="Z370" i="75" s="1"/>
  <c r="W370" i="75"/>
  <c r="X370" i="75" s="1"/>
  <c r="U370" i="75"/>
  <c r="V370" i="75" s="1"/>
  <c r="S370" i="75"/>
  <c r="T370" i="75" s="1"/>
  <c r="Q370" i="75"/>
  <c r="R370" i="75" s="1"/>
  <c r="P370" i="75"/>
  <c r="AM369" i="75"/>
  <c r="AN369" i="75" s="1"/>
  <c r="AK369" i="75"/>
  <c r="AL369" i="75" s="1"/>
  <c r="AI369" i="75"/>
  <c r="AJ369" i="75" s="1"/>
  <c r="AG369" i="75"/>
  <c r="AH369" i="75" s="1"/>
  <c r="AE369" i="75"/>
  <c r="AF369" i="75" s="1"/>
  <c r="AC369" i="75"/>
  <c r="AD369" i="75" s="1"/>
  <c r="AA369" i="75"/>
  <c r="AB369" i="75" s="1"/>
  <c r="Y369" i="75"/>
  <c r="Z369" i="75" s="1"/>
  <c r="W369" i="75"/>
  <c r="X369" i="75" s="1"/>
  <c r="U369" i="75"/>
  <c r="V369" i="75" s="1"/>
  <c r="S369" i="75"/>
  <c r="T369" i="75" s="1"/>
  <c r="Q369" i="75"/>
  <c r="R369" i="75" s="1"/>
  <c r="P369" i="75"/>
  <c r="AM368" i="75"/>
  <c r="AN368" i="75" s="1"/>
  <c r="AK368" i="75"/>
  <c r="AL368" i="75" s="1"/>
  <c r="AI368" i="75"/>
  <c r="AJ368" i="75" s="1"/>
  <c r="AG368" i="75"/>
  <c r="AH368" i="75" s="1"/>
  <c r="AE368" i="75"/>
  <c r="AF368" i="75" s="1"/>
  <c r="AC368" i="75"/>
  <c r="AD368" i="75" s="1"/>
  <c r="AA368" i="75"/>
  <c r="AB368" i="75" s="1"/>
  <c r="Y368" i="75"/>
  <c r="Z368" i="75" s="1"/>
  <c r="W368" i="75"/>
  <c r="X368" i="75" s="1"/>
  <c r="U368" i="75"/>
  <c r="V368" i="75" s="1"/>
  <c r="S368" i="75"/>
  <c r="T368" i="75" s="1"/>
  <c r="Q368" i="75"/>
  <c r="R368" i="75" s="1"/>
  <c r="P368" i="75"/>
  <c r="AM367" i="75"/>
  <c r="AN367" i="75" s="1"/>
  <c r="AK367" i="75"/>
  <c r="AL367" i="75" s="1"/>
  <c r="AI367" i="75"/>
  <c r="AJ367" i="75" s="1"/>
  <c r="AG367" i="75"/>
  <c r="AH367" i="75" s="1"/>
  <c r="AE367" i="75"/>
  <c r="AF367" i="75" s="1"/>
  <c r="AC367" i="75"/>
  <c r="AD367" i="75" s="1"/>
  <c r="AA367" i="75"/>
  <c r="AB367" i="75" s="1"/>
  <c r="Y367" i="75"/>
  <c r="Z367" i="75" s="1"/>
  <c r="W367" i="75"/>
  <c r="X367" i="75" s="1"/>
  <c r="U367" i="75"/>
  <c r="V367" i="75" s="1"/>
  <c r="S367" i="75"/>
  <c r="T367" i="75" s="1"/>
  <c r="Q367" i="75"/>
  <c r="R367" i="75" s="1"/>
  <c r="P367" i="75"/>
  <c r="AM366" i="75"/>
  <c r="AN366" i="75" s="1"/>
  <c r="AK366" i="75"/>
  <c r="AL366" i="75" s="1"/>
  <c r="AI366" i="75"/>
  <c r="AJ366" i="75" s="1"/>
  <c r="AG366" i="75"/>
  <c r="AH366" i="75" s="1"/>
  <c r="AE366" i="75"/>
  <c r="AF366" i="75" s="1"/>
  <c r="AC366" i="75"/>
  <c r="AD366" i="75" s="1"/>
  <c r="AA366" i="75"/>
  <c r="AB366" i="75" s="1"/>
  <c r="Y366" i="75"/>
  <c r="Z366" i="75" s="1"/>
  <c r="W366" i="75"/>
  <c r="X366" i="75" s="1"/>
  <c r="U366" i="75"/>
  <c r="V366" i="75" s="1"/>
  <c r="S366" i="75"/>
  <c r="T366" i="75" s="1"/>
  <c r="Q366" i="75"/>
  <c r="R366" i="75" s="1"/>
  <c r="P366" i="75"/>
  <c r="AM365" i="75"/>
  <c r="AN365" i="75" s="1"/>
  <c r="AK365" i="75"/>
  <c r="AL365" i="75" s="1"/>
  <c r="AI365" i="75"/>
  <c r="AJ365" i="75" s="1"/>
  <c r="AG365" i="75"/>
  <c r="AH365" i="75" s="1"/>
  <c r="AE365" i="75"/>
  <c r="AF365" i="75" s="1"/>
  <c r="AC365" i="75"/>
  <c r="AD365" i="75" s="1"/>
  <c r="AA365" i="75"/>
  <c r="AB365" i="75" s="1"/>
  <c r="Y365" i="75"/>
  <c r="Z365" i="75" s="1"/>
  <c r="W365" i="75"/>
  <c r="X365" i="75" s="1"/>
  <c r="U365" i="75"/>
  <c r="V365" i="75" s="1"/>
  <c r="S365" i="75"/>
  <c r="T365" i="75" s="1"/>
  <c r="Q365" i="75"/>
  <c r="R365" i="75" s="1"/>
  <c r="P365" i="75"/>
  <c r="AM364" i="75"/>
  <c r="AN364" i="75" s="1"/>
  <c r="AK364" i="75"/>
  <c r="AL364" i="75" s="1"/>
  <c r="AI364" i="75"/>
  <c r="AJ364" i="75" s="1"/>
  <c r="AG364" i="75"/>
  <c r="AH364" i="75" s="1"/>
  <c r="AE364" i="75"/>
  <c r="AF364" i="75" s="1"/>
  <c r="AC364" i="75"/>
  <c r="AD364" i="75" s="1"/>
  <c r="AA364" i="75"/>
  <c r="AB364" i="75" s="1"/>
  <c r="Y364" i="75"/>
  <c r="Z364" i="75" s="1"/>
  <c r="W364" i="75"/>
  <c r="X364" i="75" s="1"/>
  <c r="U364" i="75"/>
  <c r="V364" i="75" s="1"/>
  <c r="S364" i="75"/>
  <c r="T364" i="75" s="1"/>
  <c r="Q364" i="75"/>
  <c r="R364" i="75" s="1"/>
  <c r="P364" i="75"/>
  <c r="AM363" i="75"/>
  <c r="AN363" i="75" s="1"/>
  <c r="AK363" i="75"/>
  <c r="AL363" i="75" s="1"/>
  <c r="AI363" i="75"/>
  <c r="AJ363" i="75" s="1"/>
  <c r="AG363" i="75"/>
  <c r="AH363" i="75" s="1"/>
  <c r="AE363" i="75"/>
  <c r="AF363" i="75" s="1"/>
  <c r="AC363" i="75"/>
  <c r="AD363" i="75" s="1"/>
  <c r="AA363" i="75"/>
  <c r="AB363" i="75" s="1"/>
  <c r="Y363" i="75"/>
  <c r="Z363" i="75" s="1"/>
  <c r="W363" i="75"/>
  <c r="X363" i="75" s="1"/>
  <c r="U363" i="75"/>
  <c r="V363" i="75" s="1"/>
  <c r="S363" i="75"/>
  <c r="T363" i="75" s="1"/>
  <c r="Q363" i="75"/>
  <c r="R363" i="75" s="1"/>
  <c r="P363" i="75"/>
  <c r="AM362" i="75"/>
  <c r="AN362" i="75" s="1"/>
  <c r="AK362" i="75"/>
  <c r="AL362" i="75" s="1"/>
  <c r="AI362" i="75"/>
  <c r="AJ362" i="75" s="1"/>
  <c r="AG362" i="75"/>
  <c r="AH362" i="75" s="1"/>
  <c r="AE362" i="75"/>
  <c r="AF362" i="75" s="1"/>
  <c r="AC362" i="75"/>
  <c r="AD362" i="75" s="1"/>
  <c r="AA362" i="75"/>
  <c r="AB362" i="75" s="1"/>
  <c r="Y362" i="75"/>
  <c r="Z362" i="75" s="1"/>
  <c r="W362" i="75"/>
  <c r="X362" i="75" s="1"/>
  <c r="U362" i="75"/>
  <c r="V362" i="75" s="1"/>
  <c r="S362" i="75"/>
  <c r="T362" i="75" s="1"/>
  <c r="Q362" i="75"/>
  <c r="R362" i="75" s="1"/>
  <c r="P362" i="75"/>
  <c r="AM361" i="75"/>
  <c r="AN361" i="75" s="1"/>
  <c r="AK361" i="75"/>
  <c r="AL361" i="75" s="1"/>
  <c r="AI361" i="75"/>
  <c r="AJ361" i="75" s="1"/>
  <c r="AG361" i="75"/>
  <c r="AH361" i="75" s="1"/>
  <c r="AE361" i="75"/>
  <c r="AF361" i="75" s="1"/>
  <c r="AC361" i="75"/>
  <c r="AD361" i="75" s="1"/>
  <c r="AA361" i="75"/>
  <c r="AB361" i="75" s="1"/>
  <c r="Y361" i="75"/>
  <c r="Z361" i="75" s="1"/>
  <c r="W361" i="75"/>
  <c r="X361" i="75" s="1"/>
  <c r="U361" i="75"/>
  <c r="V361" i="75" s="1"/>
  <c r="S361" i="75"/>
  <c r="T361" i="75" s="1"/>
  <c r="Q361" i="75"/>
  <c r="R361" i="75" s="1"/>
  <c r="P361" i="75"/>
  <c r="AM360" i="75"/>
  <c r="AN360" i="75" s="1"/>
  <c r="AK360" i="75"/>
  <c r="AL360" i="75" s="1"/>
  <c r="AI360" i="75"/>
  <c r="AJ360" i="75" s="1"/>
  <c r="AG360" i="75"/>
  <c r="AH360" i="75" s="1"/>
  <c r="AE360" i="75"/>
  <c r="AF360" i="75" s="1"/>
  <c r="AC360" i="75"/>
  <c r="AD360" i="75" s="1"/>
  <c r="AA360" i="75"/>
  <c r="AB360" i="75" s="1"/>
  <c r="Y360" i="75"/>
  <c r="Z360" i="75" s="1"/>
  <c r="W360" i="75"/>
  <c r="X360" i="75" s="1"/>
  <c r="U360" i="75"/>
  <c r="V360" i="75" s="1"/>
  <c r="S360" i="75"/>
  <c r="T360" i="75" s="1"/>
  <c r="Q360" i="75"/>
  <c r="R360" i="75" s="1"/>
  <c r="P360" i="75"/>
  <c r="AM359" i="75"/>
  <c r="AN359" i="75" s="1"/>
  <c r="AK359" i="75"/>
  <c r="AL359" i="75" s="1"/>
  <c r="AI359" i="75"/>
  <c r="AJ359" i="75" s="1"/>
  <c r="AG359" i="75"/>
  <c r="AH359" i="75" s="1"/>
  <c r="AE359" i="75"/>
  <c r="AF359" i="75" s="1"/>
  <c r="AC359" i="75"/>
  <c r="AD359" i="75" s="1"/>
  <c r="AA359" i="75"/>
  <c r="AB359" i="75" s="1"/>
  <c r="Y359" i="75"/>
  <c r="Z359" i="75" s="1"/>
  <c r="W359" i="75"/>
  <c r="X359" i="75" s="1"/>
  <c r="U359" i="75"/>
  <c r="V359" i="75" s="1"/>
  <c r="S359" i="75"/>
  <c r="T359" i="75" s="1"/>
  <c r="Q359" i="75"/>
  <c r="R359" i="75" s="1"/>
  <c r="P359" i="75"/>
  <c r="AM358" i="75"/>
  <c r="AN358" i="75" s="1"/>
  <c r="AK358" i="75"/>
  <c r="AL358" i="75" s="1"/>
  <c r="AI358" i="75"/>
  <c r="AJ358" i="75" s="1"/>
  <c r="AG358" i="75"/>
  <c r="AH358" i="75" s="1"/>
  <c r="AE358" i="75"/>
  <c r="AF358" i="75" s="1"/>
  <c r="AC358" i="75"/>
  <c r="AD358" i="75" s="1"/>
  <c r="AA358" i="75"/>
  <c r="AB358" i="75" s="1"/>
  <c r="Y358" i="75"/>
  <c r="Z358" i="75" s="1"/>
  <c r="W358" i="75"/>
  <c r="X358" i="75" s="1"/>
  <c r="U358" i="75"/>
  <c r="V358" i="75" s="1"/>
  <c r="S358" i="75"/>
  <c r="T358" i="75" s="1"/>
  <c r="Q358" i="75"/>
  <c r="R358" i="75" s="1"/>
  <c r="P358" i="75"/>
  <c r="AM357" i="75"/>
  <c r="AN357" i="75" s="1"/>
  <c r="AK357" i="75"/>
  <c r="AL357" i="75" s="1"/>
  <c r="AI357" i="75"/>
  <c r="AJ357" i="75" s="1"/>
  <c r="AG357" i="75"/>
  <c r="AH357" i="75" s="1"/>
  <c r="AE357" i="75"/>
  <c r="AF357" i="75" s="1"/>
  <c r="AC357" i="75"/>
  <c r="AD357" i="75" s="1"/>
  <c r="AA357" i="75"/>
  <c r="AB357" i="75" s="1"/>
  <c r="Y357" i="75"/>
  <c r="Z357" i="75" s="1"/>
  <c r="W357" i="75"/>
  <c r="X357" i="75" s="1"/>
  <c r="U357" i="75"/>
  <c r="V357" i="75" s="1"/>
  <c r="S357" i="75"/>
  <c r="T357" i="75" s="1"/>
  <c r="Q357" i="75"/>
  <c r="R357" i="75" s="1"/>
  <c r="P357" i="75"/>
  <c r="AM356" i="75"/>
  <c r="AN356" i="75" s="1"/>
  <c r="AK356" i="75"/>
  <c r="AL356" i="75" s="1"/>
  <c r="AI356" i="75"/>
  <c r="AJ356" i="75" s="1"/>
  <c r="AG356" i="75"/>
  <c r="AH356" i="75" s="1"/>
  <c r="AE356" i="75"/>
  <c r="AF356" i="75" s="1"/>
  <c r="AC356" i="75"/>
  <c r="AD356" i="75" s="1"/>
  <c r="AA356" i="75"/>
  <c r="AB356" i="75" s="1"/>
  <c r="Y356" i="75"/>
  <c r="Z356" i="75" s="1"/>
  <c r="W356" i="75"/>
  <c r="X356" i="75" s="1"/>
  <c r="U356" i="75"/>
  <c r="V356" i="75" s="1"/>
  <c r="S356" i="75"/>
  <c r="T356" i="75" s="1"/>
  <c r="Q356" i="75"/>
  <c r="R356" i="75" s="1"/>
  <c r="P356" i="75"/>
  <c r="AM355" i="75"/>
  <c r="AN355" i="75" s="1"/>
  <c r="AK355" i="75"/>
  <c r="AL355" i="75" s="1"/>
  <c r="AI355" i="75"/>
  <c r="AJ355" i="75" s="1"/>
  <c r="AG355" i="75"/>
  <c r="AH355" i="75" s="1"/>
  <c r="AE355" i="75"/>
  <c r="AF355" i="75" s="1"/>
  <c r="AC355" i="75"/>
  <c r="AD355" i="75" s="1"/>
  <c r="AA355" i="75"/>
  <c r="AB355" i="75" s="1"/>
  <c r="Y355" i="75"/>
  <c r="Z355" i="75" s="1"/>
  <c r="W355" i="75"/>
  <c r="X355" i="75" s="1"/>
  <c r="U355" i="75"/>
  <c r="V355" i="75" s="1"/>
  <c r="S355" i="75"/>
  <c r="T355" i="75" s="1"/>
  <c r="Q355" i="75"/>
  <c r="R355" i="75" s="1"/>
  <c r="P355" i="75"/>
  <c r="AM354" i="75"/>
  <c r="AN354" i="75" s="1"/>
  <c r="AK354" i="75"/>
  <c r="AL354" i="75" s="1"/>
  <c r="AI354" i="75"/>
  <c r="AJ354" i="75" s="1"/>
  <c r="AG354" i="75"/>
  <c r="AH354" i="75" s="1"/>
  <c r="AE354" i="75"/>
  <c r="AF354" i="75" s="1"/>
  <c r="AC354" i="75"/>
  <c r="AD354" i="75" s="1"/>
  <c r="AA354" i="75"/>
  <c r="AB354" i="75" s="1"/>
  <c r="Y354" i="75"/>
  <c r="Z354" i="75" s="1"/>
  <c r="W354" i="75"/>
  <c r="X354" i="75" s="1"/>
  <c r="U354" i="75"/>
  <c r="V354" i="75" s="1"/>
  <c r="S354" i="75"/>
  <c r="T354" i="75" s="1"/>
  <c r="Q354" i="75"/>
  <c r="R354" i="75" s="1"/>
  <c r="P354" i="75"/>
  <c r="AM353" i="75"/>
  <c r="AN353" i="75" s="1"/>
  <c r="AK353" i="75"/>
  <c r="AL353" i="75" s="1"/>
  <c r="AI353" i="75"/>
  <c r="AJ353" i="75" s="1"/>
  <c r="AG353" i="75"/>
  <c r="AH353" i="75" s="1"/>
  <c r="AE353" i="75"/>
  <c r="AF353" i="75" s="1"/>
  <c r="AC353" i="75"/>
  <c r="AD353" i="75" s="1"/>
  <c r="AA353" i="75"/>
  <c r="AB353" i="75" s="1"/>
  <c r="Y353" i="75"/>
  <c r="Z353" i="75" s="1"/>
  <c r="W353" i="75"/>
  <c r="X353" i="75" s="1"/>
  <c r="U353" i="75"/>
  <c r="V353" i="75" s="1"/>
  <c r="S353" i="75"/>
  <c r="T353" i="75" s="1"/>
  <c r="Q353" i="75"/>
  <c r="R353" i="75" s="1"/>
  <c r="P353" i="75"/>
  <c r="AM352" i="75"/>
  <c r="AN352" i="75" s="1"/>
  <c r="AK352" i="75"/>
  <c r="AL352" i="75" s="1"/>
  <c r="AI352" i="75"/>
  <c r="AJ352" i="75" s="1"/>
  <c r="AG352" i="75"/>
  <c r="AH352" i="75" s="1"/>
  <c r="AE352" i="75"/>
  <c r="AF352" i="75" s="1"/>
  <c r="AC352" i="75"/>
  <c r="AD352" i="75" s="1"/>
  <c r="AA352" i="75"/>
  <c r="AB352" i="75" s="1"/>
  <c r="Y352" i="75"/>
  <c r="Z352" i="75" s="1"/>
  <c r="W352" i="75"/>
  <c r="X352" i="75" s="1"/>
  <c r="U352" i="75"/>
  <c r="V352" i="75" s="1"/>
  <c r="S352" i="75"/>
  <c r="T352" i="75" s="1"/>
  <c r="Q352" i="75"/>
  <c r="R352" i="75" s="1"/>
  <c r="P352" i="75"/>
  <c r="AM351" i="75"/>
  <c r="AN351" i="75" s="1"/>
  <c r="AK351" i="75"/>
  <c r="AL351" i="75" s="1"/>
  <c r="AI351" i="75"/>
  <c r="AJ351" i="75" s="1"/>
  <c r="AG351" i="75"/>
  <c r="AH351" i="75" s="1"/>
  <c r="AE351" i="75"/>
  <c r="AF351" i="75" s="1"/>
  <c r="AC351" i="75"/>
  <c r="AD351" i="75" s="1"/>
  <c r="AA351" i="75"/>
  <c r="AB351" i="75" s="1"/>
  <c r="Y351" i="75"/>
  <c r="Z351" i="75" s="1"/>
  <c r="W351" i="75"/>
  <c r="X351" i="75" s="1"/>
  <c r="U351" i="75"/>
  <c r="V351" i="75" s="1"/>
  <c r="S351" i="75"/>
  <c r="T351" i="75" s="1"/>
  <c r="Q351" i="75"/>
  <c r="R351" i="75" s="1"/>
  <c r="P351" i="75"/>
  <c r="AM350" i="75"/>
  <c r="AN350" i="75" s="1"/>
  <c r="AK350" i="75"/>
  <c r="AL350" i="75" s="1"/>
  <c r="AI350" i="75"/>
  <c r="AJ350" i="75" s="1"/>
  <c r="AG350" i="75"/>
  <c r="AH350" i="75" s="1"/>
  <c r="AE350" i="75"/>
  <c r="AF350" i="75" s="1"/>
  <c r="AC350" i="75"/>
  <c r="AD350" i="75" s="1"/>
  <c r="AA350" i="75"/>
  <c r="AB350" i="75" s="1"/>
  <c r="Y350" i="75"/>
  <c r="Z350" i="75" s="1"/>
  <c r="W350" i="75"/>
  <c r="X350" i="75" s="1"/>
  <c r="U350" i="75"/>
  <c r="V350" i="75" s="1"/>
  <c r="S350" i="75"/>
  <c r="T350" i="75" s="1"/>
  <c r="Q350" i="75"/>
  <c r="R350" i="75" s="1"/>
  <c r="P350" i="75"/>
  <c r="AM349" i="75"/>
  <c r="AN349" i="75" s="1"/>
  <c r="AK349" i="75"/>
  <c r="AL349" i="75" s="1"/>
  <c r="AI349" i="75"/>
  <c r="AJ349" i="75" s="1"/>
  <c r="AG349" i="75"/>
  <c r="AH349" i="75" s="1"/>
  <c r="AE349" i="75"/>
  <c r="AF349" i="75" s="1"/>
  <c r="AC349" i="75"/>
  <c r="AD349" i="75" s="1"/>
  <c r="AA349" i="75"/>
  <c r="AB349" i="75" s="1"/>
  <c r="Y349" i="75"/>
  <c r="Z349" i="75" s="1"/>
  <c r="W349" i="75"/>
  <c r="X349" i="75" s="1"/>
  <c r="U349" i="75"/>
  <c r="V349" i="75" s="1"/>
  <c r="S349" i="75"/>
  <c r="T349" i="75" s="1"/>
  <c r="Q349" i="75"/>
  <c r="R349" i="75" s="1"/>
  <c r="P349" i="75"/>
  <c r="AM348" i="75"/>
  <c r="AN348" i="75" s="1"/>
  <c r="AK348" i="75"/>
  <c r="AL348" i="75" s="1"/>
  <c r="AI348" i="75"/>
  <c r="AJ348" i="75" s="1"/>
  <c r="AG348" i="75"/>
  <c r="AH348" i="75" s="1"/>
  <c r="AE348" i="75"/>
  <c r="AF348" i="75" s="1"/>
  <c r="AC348" i="75"/>
  <c r="AD348" i="75" s="1"/>
  <c r="AA348" i="75"/>
  <c r="AB348" i="75" s="1"/>
  <c r="Y348" i="75"/>
  <c r="Z348" i="75" s="1"/>
  <c r="W348" i="75"/>
  <c r="X348" i="75" s="1"/>
  <c r="U348" i="75"/>
  <c r="V348" i="75" s="1"/>
  <c r="S348" i="75"/>
  <c r="T348" i="75" s="1"/>
  <c r="Q348" i="75"/>
  <c r="R348" i="75" s="1"/>
  <c r="P348" i="75"/>
  <c r="AM347" i="75"/>
  <c r="AN347" i="75" s="1"/>
  <c r="AK347" i="75"/>
  <c r="AL347" i="75" s="1"/>
  <c r="AI347" i="75"/>
  <c r="AJ347" i="75" s="1"/>
  <c r="AG347" i="75"/>
  <c r="AH347" i="75" s="1"/>
  <c r="AE347" i="75"/>
  <c r="AF347" i="75" s="1"/>
  <c r="AC347" i="75"/>
  <c r="AD347" i="75" s="1"/>
  <c r="AA347" i="75"/>
  <c r="AB347" i="75" s="1"/>
  <c r="Y347" i="75"/>
  <c r="Z347" i="75" s="1"/>
  <c r="W347" i="75"/>
  <c r="X347" i="75" s="1"/>
  <c r="U347" i="75"/>
  <c r="V347" i="75" s="1"/>
  <c r="S347" i="75"/>
  <c r="T347" i="75" s="1"/>
  <c r="Q347" i="75"/>
  <c r="R347" i="75" s="1"/>
  <c r="P347" i="75"/>
  <c r="AM346" i="75"/>
  <c r="AN346" i="75" s="1"/>
  <c r="AK346" i="75"/>
  <c r="AL346" i="75" s="1"/>
  <c r="AI346" i="75"/>
  <c r="AJ346" i="75" s="1"/>
  <c r="AG346" i="75"/>
  <c r="AH346" i="75" s="1"/>
  <c r="AE346" i="75"/>
  <c r="AF346" i="75" s="1"/>
  <c r="AC346" i="75"/>
  <c r="AD346" i="75" s="1"/>
  <c r="AA346" i="75"/>
  <c r="AB346" i="75" s="1"/>
  <c r="Y346" i="75"/>
  <c r="Z346" i="75" s="1"/>
  <c r="W346" i="75"/>
  <c r="X346" i="75" s="1"/>
  <c r="U346" i="75"/>
  <c r="V346" i="75" s="1"/>
  <c r="S346" i="75"/>
  <c r="T346" i="75" s="1"/>
  <c r="Q346" i="75"/>
  <c r="R346" i="75" s="1"/>
  <c r="P346" i="75"/>
  <c r="AM345" i="75"/>
  <c r="AN345" i="75" s="1"/>
  <c r="AK345" i="75"/>
  <c r="AL345" i="75" s="1"/>
  <c r="AI345" i="75"/>
  <c r="AJ345" i="75" s="1"/>
  <c r="AG345" i="75"/>
  <c r="AH345" i="75" s="1"/>
  <c r="AE345" i="75"/>
  <c r="AF345" i="75" s="1"/>
  <c r="AC345" i="75"/>
  <c r="AD345" i="75" s="1"/>
  <c r="AA345" i="75"/>
  <c r="AB345" i="75" s="1"/>
  <c r="Y345" i="75"/>
  <c r="Z345" i="75" s="1"/>
  <c r="W345" i="75"/>
  <c r="X345" i="75" s="1"/>
  <c r="U345" i="75"/>
  <c r="V345" i="75" s="1"/>
  <c r="S345" i="75"/>
  <c r="T345" i="75" s="1"/>
  <c r="Q345" i="75"/>
  <c r="R345" i="75" s="1"/>
  <c r="P345" i="75"/>
  <c r="AM344" i="75"/>
  <c r="AN344" i="75" s="1"/>
  <c r="AK344" i="75"/>
  <c r="AL344" i="75" s="1"/>
  <c r="AI344" i="75"/>
  <c r="AJ344" i="75" s="1"/>
  <c r="AG344" i="75"/>
  <c r="AH344" i="75" s="1"/>
  <c r="AE344" i="75"/>
  <c r="AF344" i="75" s="1"/>
  <c r="AC344" i="75"/>
  <c r="AD344" i="75" s="1"/>
  <c r="AA344" i="75"/>
  <c r="AB344" i="75" s="1"/>
  <c r="Y344" i="75"/>
  <c r="Z344" i="75" s="1"/>
  <c r="W344" i="75"/>
  <c r="X344" i="75" s="1"/>
  <c r="U344" i="75"/>
  <c r="V344" i="75" s="1"/>
  <c r="S344" i="75"/>
  <c r="T344" i="75" s="1"/>
  <c r="Q344" i="75"/>
  <c r="R344" i="75" s="1"/>
  <c r="P344" i="75"/>
  <c r="AM343" i="75"/>
  <c r="AN343" i="75" s="1"/>
  <c r="AK343" i="75"/>
  <c r="AL343" i="75" s="1"/>
  <c r="AI343" i="75"/>
  <c r="AJ343" i="75" s="1"/>
  <c r="AG343" i="75"/>
  <c r="AH343" i="75" s="1"/>
  <c r="AE343" i="75"/>
  <c r="AF343" i="75" s="1"/>
  <c r="AC343" i="75"/>
  <c r="AD343" i="75" s="1"/>
  <c r="AA343" i="75"/>
  <c r="AB343" i="75" s="1"/>
  <c r="Y343" i="75"/>
  <c r="Z343" i="75" s="1"/>
  <c r="W343" i="75"/>
  <c r="X343" i="75" s="1"/>
  <c r="U343" i="75"/>
  <c r="V343" i="75" s="1"/>
  <c r="S343" i="75"/>
  <c r="T343" i="75" s="1"/>
  <c r="Q343" i="75"/>
  <c r="R343" i="75" s="1"/>
  <c r="P343" i="75"/>
  <c r="AM342" i="75"/>
  <c r="AN342" i="75" s="1"/>
  <c r="AK342" i="75"/>
  <c r="AL342" i="75" s="1"/>
  <c r="AI342" i="75"/>
  <c r="AJ342" i="75" s="1"/>
  <c r="AG342" i="75"/>
  <c r="AH342" i="75" s="1"/>
  <c r="AE342" i="75"/>
  <c r="AF342" i="75" s="1"/>
  <c r="AC342" i="75"/>
  <c r="AD342" i="75" s="1"/>
  <c r="AA342" i="75"/>
  <c r="AB342" i="75" s="1"/>
  <c r="Y342" i="75"/>
  <c r="Z342" i="75" s="1"/>
  <c r="W342" i="75"/>
  <c r="X342" i="75" s="1"/>
  <c r="U342" i="75"/>
  <c r="V342" i="75" s="1"/>
  <c r="S342" i="75"/>
  <c r="T342" i="75" s="1"/>
  <c r="Q342" i="75"/>
  <c r="R342" i="75" s="1"/>
  <c r="P342" i="75"/>
  <c r="AM341" i="75"/>
  <c r="AN341" i="75" s="1"/>
  <c r="AK341" i="75"/>
  <c r="AL341" i="75" s="1"/>
  <c r="AI341" i="75"/>
  <c r="AJ341" i="75" s="1"/>
  <c r="AG341" i="75"/>
  <c r="AH341" i="75" s="1"/>
  <c r="AE341" i="75"/>
  <c r="AF341" i="75" s="1"/>
  <c r="AC341" i="75"/>
  <c r="AD341" i="75" s="1"/>
  <c r="AA341" i="75"/>
  <c r="AB341" i="75" s="1"/>
  <c r="Y341" i="75"/>
  <c r="Z341" i="75" s="1"/>
  <c r="W341" i="75"/>
  <c r="X341" i="75" s="1"/>
  <c r="U341" i="75"/>
  <c r="V341" i="75" s="1"/>
  <c r="S341" i="75"/>
  <c r="T341" i="75" s="1"/>
  <c r="Q341" i="75"/>
  <c r="R341" i="75" s="1"/>
  <c r="P341" i="75"/>
  <c r="AM340" i="75"/>
  <c r="AN340" i="75" s="1"/>
  <c r="AK340" i="75"/>
  <c r="AL340" i="75" s="1"/>
  <c r="AI340" i="75"/>
  <c r="AJ340" i="75" s="1"/>
  <c r="AG340" i="75"/>
  <c r="AH340" i="75" s="1"/>
  <c r="AE340" i="75"/>
  <c r="AF340" i="75" s="1"/>
  <c r="AC340" i="75"/>
  <c r="AD340" i="75" s="1"/>
  <c r="AA340" i="75"/>
  <c r="AB340" i="75" s="1"/>
  <c r="Y340" i="75"/>
  <c r="Z340" i="75" s="1"/>
  <c r="W340" i="75"/>
  <c r="X340" i="75" s="1"/>
  <c r="U340" i="75"/>
  <c r="V340" i="75" s="1"/>
  <c r="S340" i="75"/>
  <c r="T340" i="75" s="1"/>
  <c r="Q340" i="75"/>
  <c r="R340" i="75" s="1"/>
  <c r="P340" i="75"/>
  <c r="AM339" i="75"/>
  <c r="AN339" i="75" s="1"/>
  <c r="AK339" i="75"/>
  <c r="AL339" i="75" s="1"/>
  <c r="AI339" i="75"/>
  <c r="AJ339" i="75" s="1"/>
  <c r="AG339" i="75"/>
  <c r="AH339" i="75" s="1"/>
  <c r="AE339" i="75"/>
  <c r="AF339" i="75" s="1"/>
  <c r="AC339" i="75"/>
  <c r="AD339" i="75" s="1"/>
  <c r="AA339" i="75"/>
  <c r="AB339" i="75" s="1"/>
  <c r="Y339" i="75"/>
  <c r="Z339" i="75" s="1"/>
  <c r="W339" i="75"/>
  <c r="X339" i="75" s="1"/>
  <c r="U339" i="75"/>
  <c r="V339" i="75" s="1"/>
  <c r="S339" i="75"/>
  <c r="T339" i="75" s="1"/>
  <c r="Q339" i="75"/>
  <c r="R339" i="75" s="1"/>
  <c r="P339" i="75"/>
  <c r="AM338" i="75"/>
  <c r="AN338" i="75" s="1"/>
  <c r="AK338" i="75"/>
  <c r="AL338" i="75" s="1"/>
  <c r="AI338" i="75"/>
  <c r="AJ338" i="75" s="1"/>
  <c r="AG338" i="75"/>
  <c r="AH338" i="75" s="1"/>
  <c r="AE338" i="75"/>
  <c r="AF338" i="75" s="1"/>
  <c r="AC338" i="75"/>
  <c r="AD338" i="75" s="1"/>
  <c r="AA338" i="75"/>
  <c r="AB338" i="75" s="1"/>
  <c r="Y338" i="75"/>
  <c r="Z338" i="75" s="1"/>
  <c r="W338" i="75"/>
  <c r="X338" i="75" s="1"/>
  <c r="U338" i="75"/>
  <c r="V338" i="75" s="1"/>
  <c r="S338" i="75"/>
  <c r="T338" i="75" s="1"/>
  <c r="Q338" i="75"/>
  <c r="R338" i="75" s="1"/>
  <c r="P338" i="75"/>
  <c r="AM337" i="75"/>
  <c r="AN337" i="75" s="1"/>
  <c r="AK337" i="75"/>
  <c r="AL337" i="75" s="1"/>
  <c r="AI337" i="75"/>
  <c r="AJ337" i="75" s="1"/>
  <c r="AG337" i="75"/>
  <c r="AH337" i="75" s="1"/>
  <c r="AE337" i="75"/>
  <c r="AF337" i="75" s="1"/>
  <c r="AC337" i="75"/>
  <c r="AD337" i="75" s="1"/>
  <c r="AA337" i="75"/>
  <c r="AB337" i="75" s="1"/>
  <c r="Y337" i="75"/>
  <c r="Z337" i="75" s="1"/>
  <c r="W337" i="75"/>
  <c r="X337" i="75" s="1"/>
  <c r="U337" i="75"/>
  <c r="V337" i="75" s="1"/>
  <c r="S337" i="75"/>
  <c r="T337" i="75" s="1"/>
  <c r="Q337" i="75"/>
  <c r="R337" i="75" s="1"/>
  <c r="P337" i="75"/>
  <c r="AM336" i="75"/>
  <c r="AN336" i="75" s="1"/>
  <c r="AK336" i="75"/>
  <c r="AL336" i="75" s="1"/>
  <c r="AI336" i="75"/>
  <c r="AJ336" i="75" s="1"/>
  <c r="AG336" i="75"/>
  <c r="AH336" i="75" s="1"/>
  <c r="AE336" i="75"/>
  <c r="AF336" i="75" s="1"/>
  <c r="AC336" i="75"/>
  <c r="AD336" i="75" s="1"/>
  <c r="AA336" i="75"/>
  <c r="AB336" i="75" s="1"/>
  <c r="Y336" i="75"/>
  <c r="Z336" i="75" s="1"/>
  <c r="W336" i="75"/>
  <c r="X336" i="75" s="1"/>
  <c r="U336" i="75"/>
  <c r="V336" i="75" s="1"/>
  <c r="S336" i="75"/>
  <c r="T336" i="75" s="1"/>
  <c r="Q336" i="75"/>
  <c r="R336" i="75" s="1"/>
  <c r="P336" i="75"/>
  <c r="AM335" i="75"/>
  <c r="AN335" i="75" s="1"/>
  <c r="AK335" i="75"/>
  <c r="AL335" i="75" s="1"/>
  <c r="AI335" i="75"/>
  <c r="AJ335" i="75" s="1"/>
  <c r="AG335" i="75"/>
  <c r="AH335" i="75" s="1"/>
  <c r="AE335" i="75"/>
  <c r="AF335" i="75" s="1"/>
  <c r="AC335" i="75"/>
  <c r="AD335" i="75" s="1"/>
  <c r="AA335" i="75"/>
  <c r="AB335" i="75" s="1"/>
  <c r="Y335" i="75"/>
  <c r="Z335" i="75" s="1"/>
  <c r="W335" i="75"/>
  <c r="X335" i="75" s="1"/>
  <c r="U335" i="75"/>
  <c r="V335" i="75" s="1"/>
  <c r="S335" i="75"/>
  <c r="T335" i="75" s="1"/>
  <c r="Q335" i="75"/>
  <c r="R335" i="75" s="1"/>
  <c r="P335" i="75"/>
  <c r="AM334" i="75"/>
  <c r="AN334" i="75" s="1"/>
  <c r="AK334" i="75"/>
  <c r="AL334" i="75" s="1"/>
  <c r="AI334" i="75"/>
  <c r="AJ334" i="75" s="1"/>
  <c r="AG334" i="75"/>
  <c r="AH334" i="75" s="1"/>
  <c r="AE334" i="75"/>
  <c r="AF334" i="75" s="1"/>
  <c r="AC334" i="75"/>
  <c r="AD334" i="75" s="1"/>
  <c r="AA334" i="75"/>
  <c r="AB334" i="75" s="1"/>
  <c r="Y334" i="75"/>
  <c r="Z334" i="75" s="1"/>
  <c r="W334" i="75"/>
  <c r="X334" i="75" s="1"/>
  <c r="U334" i="75"/>
  <c r="V334" i="75" s="1"/>
  <c r="S334" i="75"/>
  <c r="T334" i="75" s="1"/>
  <c r="Q334" i="75"/>
  <c r="R334" i="75" s="1"/>
  <c r="P334" i="75"/>
  <c r="AM333" i="75"/>
  <c r="AN333" i="75" s="1"/>
  <c r="AK333" i="75"/>
  <c r="AL333" i="75" s="1"/>
  <c r="AI333" i="75"/>
  <c r="AJ333" i="75" s="1"/>
  <c r="AG333" i="75"/>
  <c r="AH333" i="75" s="1"/>
  <c r="AE333" i="75"/>
  <c r="AF333" i="75" s="1"/>
  <c r="AC333" i="75"/>
  <c r="AD333" i="75" s="1"/>
  <c r="AA333" i="75"/>
  <c r="AB333" i="75" s="1"/>
  <c r="Y333" i="75"/>
  <c r="Z333" i="75" s="1"/>
  <c r="W333" i="75"/>
  <c r="X333" i="75" s="1"/>
  <c r="U333" i="75"/>
  <c r="V333" i="75" s="1"/>
  <c r="S333" i="75"/>
  <c r="T333" i="75" s="1"/>
  <c r="Q333" i="75"/>
  <c r="R333" i="75" s="1"/>
  <c r="P333" i="75"/>
  <c r="AM332" i="75"/>
  <c r="AN332" i="75" s="1"/>
  <c r="AK332" i="75"/>
  <c r="AL332" i="75" s="1"/>
  <c r="AI332" i="75"/>
  <c r="AJ332" i="75" s="1"/>
  <c r="AG332" i="75"/>
  <c r="AH332" i="75" s="1"/>
  <c r="AE332" i="75"/>
  <c r="AF332" i="75" s="1"/>
  <c r="AC332" i="75"/>
  <c r="AD332" i="75" s="1"/>
  <c r="AA332" i="75"/>
  <c r="AB332" i="75" s="1"/>
  <c r="Y332" i="75"/>
  <c r="Z332" i="75" s="1"/>
  <c r="W332" i="75"/>
  <c r="X332" i="75" s="1"/>
  <c r="U332" i="75"/>
  <c r="V332" i="75" s="1"/>
  <c r="S332" i="75"/>
  <c r="T332" i="75" s="1"/>
  <c r="Q332" i="75"/>
  <c r="R332" i="75" s="1"/>
  <c r="P332" i="75"/>
  <c r="AM331" i="75"/>
  <c r="AN331" i="75" s="1"/>
  <c r="AK331" i="75"/>
  <c r="AL331" i="75" s="1"/>
  <c r="AI331" i="75"/>
  <c r="AJ331" i="75" s="1"/>
  <c r="AG331" i="75"/>
  <c r="AH331" i="75" s="1"/>
  <c r="AE331" i="75"/>
  <c r="AF331" i="75" s="1"/>
  <c r="AC331" i="75"/>
  <c r="AD331" i="75" s="1"/>
  <c r="AA331" i="75"/>
  <c r="AB331" i="75" s="1"/>
  <c r="Y331" i="75"/>
  <c r="Z331" i="75" s="1"/>
  <c r="W331" i="75"/>
  <c r="X331" i="75" s="1"/>
  <c r="U331" i="75"/>
  <c r="V331" i="75" s="1"/>
  <c r="S331" i="75"/>
  <c r="T331" i="75" s="1"/>
  <c r="Q331" i="75"/>
  <c r="R331" i="75" s="1"/>
  <c r="P331" i="75"/>
  <c r="AM330" i="75"/>
  <c r="AN330" i="75" s="1"/>
  <c r="AK330" i="75"/>
  <c r="AL330" i="75" s="1"/>
  <c r="AI330" i="75"/>
  <c r="AJ330" i="75" s="1"/>
  <c r="AG330" i="75"/>
  <c r="AH330" i="75" s="1"/>
  <c r="AE330" i="75"/>
  <c r="AF330" i="75" s="1"/>
  <c r="AC330" i="75"/>
  <c r="AD330" i="75" s="1"/>
  <c r="AA330" i="75"/>
  <c r="AB330" i="75" s="1"/>
  <c r="Y330" i="75"/>
  <c r="Z330" i="75" s="1"/>
  <c r="W330" i="75"/>
  <c r="X330" i="75" s="1"/>
  <c r="U330" i="75"/>
  <c r="V330" i="75" s="1"/>
  <c r="S330" i="75"/>
  <c r="T330" i="75" s="1"/>
  <c r="Q330" i="75"/>
  <c r="R330" i="75" s="1"/>
  <c r="P330" i="75"/>
  <c r="AM329" i="75"/>
  <c r="AN329" i="75" s="1"/>
  <c r="AK329" i="75"/>
  <c r="AL329" i="75" s="1"/>
  <c r="AI329" i="75"/>
  <c r="AJ329" i="75" s="1"/>
  <c r="AG329" i="75"/>
  <c r="AH329" i="75" s="1"/>
  <c r="AE329" i="75"/>
  <c r="AF329" i="75" s="1"/>
  <c r="AC329" i="75"/>
  <c r="AD329" i="75" s="1"/>
  <c r="AA329" i="75"/>
  <c r="AB329" i="75" s="1"/>
  <c r="Y329" i="75"/>
  <c r="Z329" i="75" s="1"/>
  <c r="W329" i="75"/>
  <c r="X329" i="75" s="1"/>
  <c r="U329" i="75"/>
  <c r="V329" i="75" s="1"/>
  <c r="S329" i="75"/>
  <c r="T329" i="75" s="1"/>
  <c r="Q329" i="75"/>
  <c r="R329" i="75" s="1"/>
  <c r="P329" i="75"/>
  <c r="AM328" i="75"/>
  <c r="AN328" i="75" s="1"/>
  <c r="AK328" i="75"/>
  <c r="AL328" i="75" s="1"/>
  <c r="AI328" i="75"/>
  <c r="AJ328" i="75" s="1"/>
  <c r="AG328" i="75"/>
  <c r="AH328" i="75" s="1"/>
  <c r="AE328" i="75"/>
  <c r="AF328" i="75" s="1"/>
  <c r="AC328" i="75"/>
  <c r="AD328" i="75" s="1"/>
  <c r="AA328" i="75"/>
  <c r="AB328" i="75" s="1"/>
  <c r="Y328" i="75"/>
  <c r="Z328" i="75" s="1"/>
  <c r="W328" i="75"/>
  <c r="X328" i="75" s="1"/>
  <c r="U328" i="75"/>
  <c r="V328" i="75" s="1"/>
  <c r="S328" i="75"/>
  <c r="T328" i="75" s="1"/>
  <c r="Q328" i="75"/>
  <c r="R328" i="75" s="1"/>
  <c r="P328" i="75"/>
  <c r="AM327" i="75"/>
  <c r="AN327" i="75" s="1"/>
  <c r="AK327" i="75"/>
  <c r="AL327" i="75" s="1"/>
  <c r="AI327" i="75"/>
  <c r="AJ327" i="75" s="1"/>
  <c r="AG327" i="75"/>
  <c r="AH327" i="75" s="1"/>
  <c r="AE327" i="75"/>
  <c r="AF327" i="75" s="1"/>
  <c r="AC327" i="75"/>
  <c r="AD327" i="75" s="1"/>
  <c r="AA327" i="75"/>
  <c r="AB327" i="75" s="1"/>
  <c r="Y327" i="75"/>
  <c r="Z327" i="75" s="1"/>
  <c r="W327" i="75"/>
  <c r="X327" i="75" s="1"/>
  <c r="U327" i="75"/>
  <c r="V327" i="75" s="1"/>
  <c r="S327" i="75"/>
  <c r="T327" i="75" s="1"/>
  <c r="Q327" i="75"/>
  <c r="R327" i="75" s="1"/>
  <c r="P327" i="75"/>
  <c r="AM326" i="75"/>
  <c r="AN326" i="75" s="1"/>
  <c r="AK326" i="75"/>
  <c r="AL326" i="75" s="1"/>
  <c r="AI326" i="75"/>
  <c r="AJ326" i="75" s="1"/>
  <c r="AG326" i="75"/>
  <c r="AH326" i="75" s="1"/>
  <c r="AE326" i="75"/>
  <c r="AF326" i="75" s="1"/>
  <c r="AC326" i="75"/>
  <c r="AD326" i="75" s="1"/>
  <c r="AA326" i="75"/>
  <c r="AB326" i="75" s="1"/>
  <c r="Y326" i="75"/>
  <c r="Z326" i="75" s="1"/>
  <c r="W326" i="75"/>
  <c r="X326" i="75" s="1"/>
  <c r="U326" i="75"/>
  <c r="V326" i="75" s="1"/>
  <c r="S326" i="75"/>
  <c r="T326" i="75" s="1"/>
  <c r="Q326" i="75"/>
  <c r="R326" i="75" s="1"/>
  <c r="P326" i="75"/>
  <c r="AM325" i="75"/>
  <c r="AN325" i="75" s="1"/>
  <c r="AK325" i="75"/>
  <c r="AL325" i="75" s="1"/>
  <c r="AI325" i="75"/>
  <c r="AJ325" i="75" s="1"/>
  <c r="AG325" i="75"/>
  <c r="AH325" i="75" s="1"/>
  <c r="AE325" i="75"/>
  <c r="AF325" i="75" s="1"/>
  <c r="AC325" i="75"/>
  <c r="AD325" i="75" s="1"/>
  <c r="AA325" i="75"/>
  <c r="AB325" i="75" s="1"/>
  <c r="Y325" i="75"/>
  <c r="Z325" i="75" s="1"/>
  <c r="W325" i="75"/>
  <c r="X325" i="75" s="1"/>
  <c r="U325" i="75"/>
  <c r="V325" i="75" s="1"/>
  <c r="S325" i="75"/>
  <c r="T325" i="75" s="1"/>
  <c r="Q325" i="75"/>
  <c r="R325" i="75" s="1"/>
  <c r="P325" i="75"/>
  <c r="AM324" i="75"/>
  <c r="AN324" i="75" s="1"/>
  <c r="AK324" i="75"/>
  <c r="AL324" i="75" s="1"/>
  <c r="AI324" i="75"/>
  <c r="AJ324" i="75" s="1"/>
  <c r="AG324" i="75"/>
  <c r="AH324" i="75" s="1"/>
  <c r="AE324" i="75"/>
  <c r="AF324" i="75" s="1"/>
  <c r="AC324" i="75"/>
  <c r="AD324" i="75" s="1"/>
  <c r="AA324" i="75"/>
  <c r="AB324" i="75" s="1"/>
  <c r="Y324" i="75"/>
  <c r="Z324" i="75" s="1"/>
  <c r="W324" i="75"/>
  <c r="X324" i="75" s="1"/>
  <c r="U324" i="75"/>
  <c r="V324" i="75" s="1"/>
  <c r="S324" i="75"/>
  <c r="T324" i="75" s="1"/>
  <c r="Q324" i="75"/>
  <c r="R324" i="75" s="1"/>
  <c r="P324" i="75"/>
  <c r="AM323" i="75"/>
  <c r="AN323" i="75" s="1"/>
  <c r="AK323" i="75"/>
  <c r="AL323" i="75" s="1"/>
  <c r="AI323" i="75"/>
  <c r="AJ323" i="75" s="1"/>
  <c r="AG323" i="75"/>
  <c r="AH323" i="75" s="1"/>
  <c r="AE323" i="75"/>
  <c r="AF323" i="75" s="1"/>
  <c r="AC323" i="75"/>
  <c r="AD323" i="75" s="1"/>
  <c r="AA323" i="75"/>
  <c r="AB323" i="75" s="1"/>
  <c r="Y323" i="75"/>
  <c r="Z323" i="75" s="1"/>
  <c r="W323" i="75"/>
  <c r="X323" i="75" s="1"/>
  <c r="U323" i="75"/>
  <c r="V323" i="75" s="1"/>
  <c r="S323" i="75"/>
  <c r="T323" i="75" s="1"/>
  <c r="Q323" i="75"/>
  <c r="R323" i="75" s="1"/>
  <c r="P323" i="75"/>
  <c r="AM322" i="75"/>
  <c r="AN322" i="75" s="1"/>
  <c r="AK322" i="75"/>
  <c r="AL322" i="75" s="1"/>
  <c r="AI322" i="75"/>
  <c r="AJ322" i="75" s="1"/>
  <c r="AG322" i="75"/>
  <c r="AH322" i="75" s="1"/>
  <c r="AE322" i="75"/>
  <c r="AF322" i="75" s="1"/>
  <c r="AC322" i="75"/>
  <c r="AD322" i="75" s="1"/>
  <c r="AA322" i="75"/>
  <c r="AB322" i="75" s="1"/>
  <c r="Y322" i="75"/>
  <c r="Z322" i="75" s="1"/>
  <c r="W322" i="75"/>
  <c r="X322" i="75" s="1"/>
  <c r="U322" i="75"/>
  <c r="V322" i="75" s="1"/>
  <c r="S322" i="75"/>
  <c r="T322" i="75" s="1"/>
  <c r="Q322" i="75"/>
  <c r="R322" i="75" s="1"/>
  <c r="P322" i="75"/>
  <c r="AM321" i="75"/>
  <c r="AN321" i="75" s="1"/>
  <c r="AK321" i="75"/>
  <c r="AL321" i="75" s="1"/>
  <c r="AI321" i="75"/>
  <c r="AJ321" i="75" s="1"/>
  <c r="AG321" i="75"/>
  <c r="AH321" i="75" s="1"/>
  <c r="AE321" i="75"/>
  <c r="AF321" i="75" s="1"/>
  <c r="AC321" i="75"/>
  <c r="AD321" i="75" s="1"/>
  <c r="AA321" i="75"/>
  <c r="AB321" i="75" s="1"/>
  <c r="Y321" i="75"/>
  <c r="Z321" i="75" s="1"/>
  <c r="W321" i="75"/>
  <c r="X321" i="75" s="1"/>
  <c r="U321" i="75"/>
  <c r="V321" i="75" s="1"/>
  <c r="S321" i="75"/>
  <c r="T321" i="75" s="1"/>
  <c r="Q321" i="75"/>
  <c r="R321" i="75" s="1"/>
  <c r="P321" i="75"/>
  <c r="AM320" i="75"/>
  <c r="AN320" i="75" s="1"/>
  <c r="AK320" i="75"/>
  <c r="AL320" i="75" s="1"/>
  <c r="AI320" i="75"/>
  <c r="AJ320" i="75" s="1"/>
  <c r="AG320" i="75"/>
  <c r="AH320" i="75" s="1"/>
  <c r="AE320" i="75"/>
  <c r="AF320" i="75" s="1"/>
  <c r="AC320" i="75"/>
  <c r="AD320" i="75" s="1"/>
  <c r="AA320" i="75"/>
  <c r="AB320" i="75" s="1"/>
  <c r="Y320" i="75"/>
  <c r="Z320" i="75" s="1"/>
  <c r="W320" i="75"/>
  <c r="X320" i="75" s="1"/>
  <c r="U320" i="75"/>
  <c r="V320" i="75" s="1"/>
  <c r="S320" i="75"/>
  <c r="T320" i="75" s="1"/>
  <c r="Q320" i="75"/>
  <c r="R320" i="75" s="1"/>
  <c r="P320" i="75"/>
  <c r="AM319" i="75"/>
  <c r="AN319" i="75" s="1"/>
  <c r="AK319" i="75"/>
  <c r="AL319" i="75" s="1"/>
  <c r="AI319" i="75"/>
  <c r="AJ319" i="75" s="1"/>
  <c r="AG319" i="75"/>
  <c r="AH319" i="75" s="1"/>
  <c r="AE319" i="75"/>
  <c r="AF319" i="75" s="1"/>
  <c r="AC319" i="75"/>
  <c r="AD319" i="75" s="1"/>
  <c r="AA319" i="75"/>
  <c r="AB319" i="75" s="1"/>
  <c r="Y319" i="75"/>
  <c r="Z319" i="75" s="1"/>
  <c r="W319" i="75"/>
  <c r="X319" i="75" s="1"/>
  <c r="U319" i="75"/>
  <c r="V319" i="75" s="1"/>
  <c r="S319" i="75"/>
  <c r="T319" i="75" s="1"/>
  <c r="Q319" i="75"/>
  <c r="R319" i="75" s="1"/>
  <c r="P319" i="75"/>
  <c r="AM318" i="75"/>
  <c r="AN318" i="75" s="1"/>
  <c r="AK318" i="75"/>
  <c r="AL318" i="75" s="1"/>
  <c r="AI318" i="75"/>
  <c r="AJ318" i="75" s="1"/>
  <c r="AG318" i="75"/>
  <c r="AH318" i="75" s="1"/>
  <c r="AE318" i="75"/>
  <c r="AF318" i="75" s="1"/>
  <c r="AC318" i="75"/>
  <c r="AD318" i="75" s="1"/>
  <c r="AA318" i="75"/>
  <c r="AB318" i="75" s="1"/>
  <c r="Y318" i="75"/>
  <c r="Z318" i="75" s="1"/>
  <c r="W318" i="75"/>
  <c r="X318" i="75" s="1"/>
  <c r="U318" i="75"/>
  <c r="V318" i="75" s="1"/>
  <c r="S318" i="75"/>
  <c r="T318" i="75" s="1"/>
  <c r="Q318" i="75"/>
  <c r="R318" i="75" s="1"/>
  <c r="P318" i="75"/>
  <c r="AM317" i="75"/>
  <c r="AN317" i="75" s="1"/>
  <c r="AK317" i="75"/>
  <c r="AL317" i="75" s="1"/>
  <c r="AI317" i="75"/>
  <c r="AJ317" i="75" s="1"/>
  <c r="AG317" i="75"/>
  <c r="AH317" i="75" s="1"/>
  <c r="AE317" i="75"/>
  <c r="AF317" i="75" s="1"/>
  <c r="AC317" i="75"/>
  <c r="AD317" i="75" s="1"/>
  <c r="AA317" i="75"/>
  <c r="AB317" i="75" s="1"/>
  <c r="Y317" i="75"/>
  <c r="Z317" i="75" s="1"/>
  <c r="W317" i="75"/>
  <c r="X317" i="75" s="1"/>
  <c r="U317" i="75"/>
  <c r="V317" i="75" s="1"/>
  <c r="S317" i="75"/>
  <c r="T317" i="75" s="1"/>
  <c r="Q317" i="75"/>
  <c r="R317" i="75" s="1"/>
  <c r="P317" i="75"/>
  <c r="AM316" i="75"/>
  <c r="AN316" i="75" s="1"/>
  <c r="AK316" i="75"/>
  <c r="AL316" i="75" s="1"/>
  <c r="AI316" i="75"/>
  <c r="AJ316" i="75" s="1"/>
  <c r="AG316" i="75"/>
  <c r="AH316" i="75" s="1"/>
  <c r="AE316" i="75"/>
  <c r="AF316" i="75" s="1"/>
  <c r="AC316" i="75"/>
  <c r="AD316" i="75" s="1"/>
  <c r="AA316" i="75"/>
  <c r="AB316" i="75" s="1"/>
  <c r="Y316" i="75"/>
  <c r="Z316" i="75" s="1"/>
  <c r="W316" i="75"/>
  <c r="X316" i="75" s="1"/>
  <c r="U316" i="75"/>
  <c r="V316" i="75" s="1"/>
  <c r="S316" i="75"/>
  <c r="T316" i="75" s="1"/>
  <c r="Q316" i="75"/>
  <c r="R316" i="75" s="1"/>
  <c r="P316" i="75"/>
  <c r="AM315" i="75"/>
  <c r="AN315" i="75" s="1"/>
  <c r="AK315" i="75"/>
  <c r="AL315" i="75" s="1"/>
  <c r="AI315" i="75"/>
  <c r="AJ315" i="75" s="1"/>
  <c r="AG315" i="75"/>
  <c r="AH315" i="75" s="1"/>
  <c r="AE315" i="75"/>
  <c r="AF315" i="75" s="1"/>
  <c r="AC315" i="75"/>
  <c r="AD315" i="75" s="1"/>
  <c r="AA315" i="75"/>
  <c r="AB315" i="75" s="1"/>
  <c r="Y315" i="75"/>
  <c r="Z315" i="75" s="1"/>
  <c r="W315" i="75"/>
  <c r="X315" i="75" s="1"/>
  <c r="U315" i="75"/>
  <c r="V315" i="75" s="1"/>
  <c r="S315" i="75"/>
  <c r="T315" i="75" s="1"/>
  <c r="Q315" i="75"/>
  <c r="R315" i="75" s="1"/>
  <c r="P315" i="75"/>
  <c r="AM314" i="75"/>
  <c r="AN314" i="75" s="1"/>
  <c r="AK314" i="75"/>
  <c r="AL314" i="75" s="1"/>
  <c r="AI314" i="75"/>
  <c r="AJ314" i="75" s="1"/>
  <c r="AG314" i="75"/>
  <c r="AH314" i="75" s="1"/>
  <c r="AE314" i="75"/>
  <c r="AF314" i="75" s="1"/>
  <c r="AC314" i="75"/>
  <c r="AD314" i="75" s="1"/>
  <c r="AA314" i="75"/>
  <c r="AB314" i="75" s="1"/>
  <c r="Y314" i="75"/>
  <c r="Z314" i="75" s="1"/>
  <c r="W314" i="75"/>
  <c r="X314" i="75" s="1"/>
  <c r="U314" i="75"/>
  <c r="V314" i="75" s="1"/>
  <c r="S314" i="75"/>
  <c r="T314" i="75" s="1"/>
  <c r="Q314" i="75"/>
  <c r="R314" i="75" s="1"/>
  <c r="P314" i="75"/>
  <c r="AM313" i="75"/>
  <c r="AN313" i="75" s="1"/>
  <c r="AK313" i="75"/>
  <c r="AL313" i="75" s="1"/>
  <c r="AI313" i="75"/>
  <c r="AJ313" i="75" s="1"/>
  <c r="AG313" i="75"/>
  <c r="AH313" i="75" s="1"/>
  <c r="AE313" i="75"/>
  <c r="AF313" i="75" s="1"/>
  <c r="AC313" i="75"/>
  <c r="AD313" i="75" s="1"/>
  <c r="AA313" i="75"/>
  <c r="AB313" i="75" s="1"/>
  <c r="Y313" i="75"/>
  <c r="Z313" i="75" s="1"/>
  <c r="W313" i="75"/>
  <c r="X313" i="75" s="1"/>
  <c r="U313" i="75"/>
  <c r="V313" i="75" s="1"/>
  <c r="S313" i="75"/>
  <c r="T313" i="75" s="1"/>
  <c r="Q313" i="75"/>
  <c r="R313" i="75" s="1"/>
  <c r="P313" i="75"/>
  <c r="AM312" i="75"/>
  <c r="AN312" i="75" s="1"/>
  <c r="AK312" i="75"/>
  <c r="AL312" i="75" s="1"/>
  <c r="AI312" i="75"/>
  <c r="AJ312" i="75" s="1"/>
  <c r="AG312" i="75"/>
  <c r="AH312" i="75" s="1"/>
  <c r="AE312" i="75"/>
  <c r="AF312" i="75" s="1"/>
  <c r="AC312" i="75"/>
  <c r="AD312" i="75" s="1"/>
  <c r="AA312" i="75"/>
  <c r="AB312" i="75" s="1"/>
  <c r="Y312" i="75"/>
  <c r="Z312" i="75" s="1"/>
  <c r="W312" i="75"/>
  <c r="X312" i="75" s="1"/>
  <c r="U312" i="75"/>
  <c r="V312" i="75" s="1"/>
  <c r="S312" i="75"/>
  <c r="T312" i="75" s="1"/>
  <c r="Q312" i="75"/>
  <c r="R312" i="75" s="1"/>
  <c r="P312" i="75"/>
  <c r="AM311" i="75"/>
  <c r="AN311" i="75" s="1"/>
  <c r="AK311" i="75"/>
  <c r="AL311" i="75" s="1"/>
  <c r="AI311" i="75"/>
  <c r="AJ311" i="75" s="1"/>
  <c r="AG311" i="75"/>
  <c r="AH311" i="75" s="1"/>
  <c r="AE311" i="75"/>
  <c r="AF311" i="75" s="1"/>
  <c r="AC311" i="75"/>
  <c r="AD311" i="75" s="1"/>
  <c r="AA311" i="75"/>
  <c r="AB311" i="75" s="1"/>
  <c r="Y311" i="75"/>
  <c r="Z311" i="75" s="1"/>
  <c r="W311" i="75"/>
  <c r="X311" i="75" s="1"/>
  <c r="U311" i="75"/>
  <c r="V311" i="75" s="1"/>
  <c r="S311" i="75"/>
  <c r="T311" i="75" s="1"/>
  <c r="Q311" i="75"/>
  <c r="R311" i="75" s="1"/>
  <c r="P311" i="75"/>
  <c r="AM310" i="75"/>
  <c r="AN310" i="75" s="1"/>
  <c r="AK310" i="75"/>
  <c r="AL310" i="75" s="1"/>
  <c r="AI310" i="75"/>
  <c r="AJ310" i="75" s="1"/>
  <c r="AG310" i="75"/>
  <c r="AH310" i="75" s="1"/>
  <c r="AE310" i="75"/>
  <c r="AF310" i="75" s="1"/>
  <c r="AC310" i="75"/>
  <c r="AD310" i="75" s="1"/>
  <c r="AA310" i="75"/>
  <c r="AB310" i="75" s="1"/>
  <c r="Y310" i="75"/>
  <c r="Z310" i="75" s="1"/>
  <c r="W310" i="75"/>
  <c r="X310" i="75" s="1"/>
  <c r="U310" i="75"/>
  <c r="V310" i="75" s="1"/>
  <c r="S310" i="75"/>
  <c r="T310" i="75" s="1"/>
  <c r="Q310" i="75"/>
  <c r="R310" i="75" s="1"/>
  <c r="P310" i="75"/>
  <c r="AM309" i="75"/>
  <c r="AN309" i="75" s="1"/>
  <c r="AK309" i="75"/>
  <c r="AL309" i="75" s="1"/>
  <c r="AI309" i="75"/>
  <c r="AJ309" i="75" s="1"/>
  <c r="AG309" i="75"/>
  <c r="AH309" i="75" s="1"/>
  <c r="AE309" i="75"/>
  <c r="AF309" i="75" s="1"/>
  <c r="AC309" i="75"/>
  <c r="AD309" i="75" s="1"/>
  <c r="AA309" i="75"/>
  <c r="AB309" i="75" s="1"/>
  <c r="Y309" i="75"/>
  <c r="Z309" i="75" s="1"/>
  <c r="W309" i="75"/>
  <c r="X309" i="75" s="1"/>
  <c r="U309" i="75"/>
  <c r="V309" i="75" s="1"/>
  <c r="S309" i="75"/>
  <c r="T309" i="75" s="1"/>
  <c r="Q309" i="75"/>
  <c r="R309" i="75" s="1"/>
  <c r="P309" i="75"/>
  <c r="AM308" i="75"/>
  <c r="AN308" i="75" s="1"/>
  <c r="AK308" i="75"/>
  <c r="AL308" i="75" s="1"/>
  <c r="AI308" i="75"/>
  <c r="AJ308" i="75" s="1"/>
  <c r="AG308" i="75"/>
  <c r="AH308" i="75" s="1"/>
  <c r="AE308" i="75"/>
  <c r="AF308" i="75" s="1"/>
  <c r="AC308" i="75"/>
  <c r="AD308" i="75" s="1"/>
  <c r="AA308" i="75"/>
  <c r="AB308" i="75" s="1"/>
  <c r="Y308" i="75"/>
  <c r="Z308" i="75" s="1"/>
  <c r="W308" i="75"/>
  <c r="X308" i="75" s="1"/>
  <c r="U308" i="75"/>
  <c r="V308" i="75" s="1"/>
  <c r="S308" i="75"/>
  <c r="T308" i="75" s="1"/>
  <c r="Q308" i="75"/>
  <c r="R308" i="75" s="1"/>
  <c r="P308" i="75"/>
  <c r="AM307" i="75"/>
  <c r="AN307" i="75" s="1"/>
  <c r="AK307" i="75"/>
  <c r="AL307" i="75" s="1"/>
  <c r="AI307" i="75"/>
  <c r="AJ307" i="75" s="1"/>
  <c r="AG307" i="75"/>
  <c r="AH307" i="75" s="1"/>
  <c r="AE307" i="75"/>
  <c r="AF307" i="75" s="1"/>
  <c r="AC307" i="75"/>
  <c r="AD307" i="75" s="1"/>
  <c r="AA307" i="75"/>
  <c r="AB307" i="75" s="1"/>
  <c r="Y307" i="75"/>
  <c r="Z307" i="75" s="1"/>
  <c r="W307" i="75"/>
  <c r="X307" i="75" s="1"/>
  <c r="U307" i="75"/>
  <c r="V307" i="75" s="1"/>
  <c r="S307" i="75"/>
  <c r="T307" i="75" s="1"/>
  <c r="Q307" i="75"/>
  <c r="R307" i="75" s="1"/>
  <c r="P307" i="75"/>
  <c r="AM306" i="75"/>
  <c r="AN306" i="75" s="1"/>
  <c r="AK306" i="75"/>
  <c r="AL306" i="75" s="1"/>
  <c r="AI306" i="75"/>
  <c r="AJ306" i="75" s="1"/>
  <c r="AG306" i="75"/>
  <c r="AH306" i="75" s="1"/>
  <c r="AE306" i="75"/>
  <c r="AF306" i="75" s="1"/>
  <c r="AC306" i="75"/>
  <c r="AD306" i="75" s="1"/>
  <c r="AA306" i="75"/>
  <c r="AB306" i="75" s="1"/>
  <c r="Y306" i="75"/>
  <c r="Z306" i="75" s="1"/>
  <c r="W306" i="75"/>
  <c r="X306" i="75" s="1"/>
  <c r="U306" i="75"/>
  <c r="V306" i="75" s="1"/>
  <c r="S306" i="75"/>
  <c r="T306" i="75" s="1"/>
  <c r="Q306" i="75"/>
  <c r="R306" i="75" s="1"/>
  <c r="P306" i="75"/>
  <c r="AM305" i="75"/>
  <c r="AN305" i="75" s="1"/>
  <c r="AK305" i="75"/>
  <c r="AL305" i="75" s="1"/>
  <c r="AI305" i="75"/>
  <c r="AJ305" i="75" s="1"/>
  <c r="AG305" i="75"/>
  <c r="AH305" i="75" s="1"/>
  <c r="AE305" i="75"/>
  <c r="AF305" i="75" s="1"/>
  <c r="AC305" i="75"/>
  <c r="AD305" i="75" s="1"/>
  <c r="AA305" i="75"/>
  <c r="AB305" i="75" s="1"/>
  <c r="Y305" i="75"/>
  <c r="Z305" i="75" s="1"/>
  <c r="W305" i="75"/>
  <c r="X305" i="75" s="1"/>
  <c r="U305" i="75"/>
  <c r="V305" i="75" s="1"/>
  <c r="S305" i="75"/>
  <c r="T305" i="75" s="1"/>
  <c r="Q305" i="75"/>
  <c r="R305" i="75" s="1"/>
  <c r="P305" i="75"/>
  <c r="AM304" i="75"/>
  <c r="AN304" i="75" s="1"/>
  <c r="AK304" i="75"/>
  <c r="AL304" i="75" s="1"/>
  <c r="AI304" i="75"/>
  <c r="AJ304" i="75" s="1"/>
  <c r="AG304" i="75"/>
  <c r="AH304" i="75" s="1"/>
  <c r="AE304" i="75"/>
  <c r="AF304" i="75" s="1"/>
  <c r="AC304" i="75"/>
  <c r="AD304" i="75" s="1"/>
  <c r="AA304" i="75"/>
  <c r="AB304" i="75" s="1"/>
  <c r="Y304" i="75"/>
  <c r="Z304" i="75" s="1"/>
  <c r="W304" i="75"/>
  <c r="X304" i="75" s="1"/>
  <c r="U304" i="75"/>
  <c r="V304" i="75" s="1"/>
  <c r="S304" i="75"/>
  <c r="T304" i="75" s="1"/>
  <c r="Q304" i="75"/>
  <c r="R304" i="75" s="1"/>
  <c r="P304" i="75"/>
  <c r="AM303" i="75"/>
  <c r="AN303" i="75" s="1"/>
  <c r="AK303" i="75"/>
  <c r="AL303" i="75" s="1"/>
  <c r="AI303" i="75"/>
  <c r="AJ303" i="75" s="1"/>
  <c r="AG303" i="75"/>
  <c r="AH303" i="75" s="1"/>
  <c r="AE303" i="75"/>
  <c r="AF303" i="75" s="1"/>
  <c r="AC303" i="75"/>
  <c r="AD303" i="75" s="1"/>
  <c r="AA303" i="75"/>
  <c r="AB303" i="75" s="1"/>
  <c r="Y303" i="75"/>
  <c r="Z303" i="75" s="1"/>
  <c r="W303" i="75"/>
  <c r="X303" i="75" s="1"/>
  <c r="U303" i="75"/>
  <c r="V303" i="75" s="1"/>
  <c r="S303" i="75"/>
  <c r="T303" i="75" s="1"/>
  <c r="Q303" i="75"/>
  <c r="R303" i="75" s="1"/>
  <c r="P303" i="75"/>
  <c r="AM302" i="75"/>
  <c r="AN302" i="75" s="1"/>
  <c r="AK302" i="75"/>
  <c r="AL302" i="75" s="1"/>
  <c r="AI302" i="75"/>
  <c r="AJ302" i="75" s="1"/>
  <c r="AG302" i="75"/>
  <c r="AH302" i="75" s="1"/>
  <c r="AE302" i="75"/>
  <c r="AF302" i="75" s="1"/>
  <c r="AC302" i="75"/>
  <c r="AD302" i="75" s="1"/>
  <c r="AA302" i="75"/>
  <c r="AB302" i="75" s="1"/>
  <c r="Y302" i="75"/>
  <c r="Z302" i="75" s="1"/>
  <c r="W302" i="75"/>
  <c r="X302" i="75" s="1"/>
  <c r="U302" i="75"/>
  <c r="V302" i="75" s="1"/>
  <c r="S302" i="75"/>
  <c r="T302" i="75" s="1"/>
  <c r="Q302" i="75"/>
  <c r="R302" i="75" s="1"/>
  <c r="P302" i="75"/>
  <c r="AM301" i="75"/>
  <c r="AN301" i="75" s="1"/>
  <c r="AK301" i="75"/>
  <c r="AL301" i="75" s="1"/>
  <c r="AI301" i="75"/>
  <c r="AJ301" i="75" s="1"/>
  <c r="AG301" i="75"/>
  <c r="AH301" i="75" s="1"/>
  <c r="AE301" i="75"/>
  <c r="AF301" i="75" s="1"/>
  <c r="AC301" i="75"/>
  <c r="AD301" i="75" s="1"/>
  <c r="AA301" i="75"/>
  <c r="AB301" i="75" s="1"/>
  <c r="Y301" i="75"/>
  <c r="Z301" i="75" s="1"/>
  <c r="W301" i="75"/>
  <c r="X301" i="75" s="1"/>
  <c r="U301" i="75"/>
  <c r="V301" i="75" s="1"/>
  <c r="S301" i="75"/>
  <c r="T301" i="75" s="1"/>
  <c r="Q301" i="75"/>
  <c r="R301" i="75" s="1"/>
  <c r="P301" i="75"/>
  <c r="AM300" i="75"/>
  <c r="AN300" i="75" s="1"/>
  <c r="AK300" i="75"/>
  <c r="AL300" i="75" s="1"/>
  <c r="AI300" i="75"/>
  <c r="AJ300" i="75" s="1"/>
  <c r="AG300" i="75"/>
  <c r="AH300" i="75" s="1"/>
  <c r="AE300" i="75"/>
  <c r="AF300" i="75" s="1"/>
  <c r="AC300" i="75"/>
  <c r="AD300" i="75" s="1"/>
  <c r="AA300" i="75"/>
  <c r="AB300" i="75" s="1"/>
  <c r="Y300" i="75"/>
  <c r="Z300" i="75" s="1"/>
  <c r="W300" i="75"/>
  <c r="X300" i="75" s="1"/>
  <c r="U300" i="75"/>
  <c r="V300" i="75" s="1"/>
  <c r="S300" i="75"/>
  <c r="T300" i="75" s="1"/>
  <c r="Q300" i="75"/>
  <c r="R300" i="75" s="1"/>
  <c r="P300" i="75"/>
  <c r="AM299" i="75"/>
  <c r="AN299" i="75" s="1"/>
  <c r="AK299" i="75"/>
  <c r="AL299" i="75" s="1"/>
  <c r="AI299" i="75"/>
  <c r="AJ299" i="75" s="1"/>
  <c r="AG299" i="75"/>
  <c r="AH299" i="75" s="1"/>
  <c r="AE299" i="75"/>
  <c r="AF299" i="75" s="1"/>
  <c r="AC299" i="75"/>
  <c r="AD299" i="75" s="1"/>
  <c r="AA299" i="75"/>
  <c r="AB299" i="75" s="1"/>
  <c r="Y299" i="75"/>
  <c r="Z299" i="75" s="1"/>
  <c r="W299" i="75"/>
  <c r="X299" i="75" s="1"/>
  <c r="U299" i="75"/>
  <c r="V299" i="75" s="1"/>
  <c r="S299" i="75"/>
  <c r="T299" i="75" s="1"/>
  <c r="Q299" i="75"/>
  <c r="R299" i="75" s="1"/>
  <c r="P299" i="75"/>
  <c r="AM298" i="75"/>
  <c r="AN298" i="75" s="1"/>
  <c r="AK298" i="75"/>
  <c r="AL298" i="75" s="1"/>
  <c r="AI298" i="75"/>
  <c r="AJ298" i="75" s="1"/>
  <c r="AG298" i="75"/>
  <c r="AH298" i="75" s="1"/>
  <c r="AE298" i="75"/>
  <c r="AF298" i="75" s="1"/>
  <c r="AC298" i="75"/>
  <c r="AD298" i="75" s="1"/>
  <c r="AA298" i="75"/>
  <c r="AB298" i="75" s="1"/>
  <c r="Y298" i="75"/>
  <c r="Z298" i="75" s="1"/>
  <c r="W298" i="75"/>
  <c r="X298" i="75" s="1"/>
  <c r="U298" i="75"/>
  <c r="V298" i="75" s="1"/>
  <c r="S298" i="75"/>
  <c r="T298" i="75" s="1"/>
  <c r="Q298" i="75"/>
  <c r="R298" i="75" s="1"/>
  <c r="P298" i="75"/>
  <c r="AM297" i="75"/>
  <c r="AN297" i="75" s="1"/>
  <c r="AK297" i="75"/>
  <c r="AL297" i="75" s="1"/>
  <c r="AI297" i="75"/>
  <c r="AJ297" i="75" s="1"/>
  <c r="AG297" i="75"/>
  <c r="AH297" i="75" s="1"/>
  <c r="AE297" i="75"/>
  <c r="AF297" i="75" s="1"/>
  <c r="AC297" i="75"/>
  <c r="AD297" i="75" s="1"/>
  <c r="AA297" i="75"/>
  <c r="AB297" i="75" s="1"/>
  <c r="Y297" i="75"/>
  <c r="Z297" i="75" s="1"/>
  <c r="W297" i="75"/>
  <c r="X297" i="75" s="1"/>
  <c r="U297" i="75"/>
  <c r="V297" i="75" s="1"/>
  <c r="S297" i="75"/>
  <c r="T297" i="75" s="1"/>
  <c r="Q297" i="75"/>
  <c r="R297" i="75" s="1"/>
  <c r="P297" i="75"/>
  <c r="AM296" i="75"/>
  <c r="AN296" i="75" s="1"/>
  <c r="AK296" i="75"/>
  <c r="AL296" i="75" s="1"/>
  <c r="AI296" i="75"/>
  <c r="AJ296" i="75" s="1"/>
  <c r="AG296" i="75"/>
  <c r="AH296" i="75" s="1"/>
  <c r="AE296" i="75"/>
  <c r="AF296" i="75" s="1"/>
  <c r="AC296" i="75"/>
  <c r="AD296" i="75" s="1"/>
  <c r="AA296" i="75"/>
  <c r="AB296" i="75" s="1"/>
  <c r="Y296" i="75"/>
  <c r="Z296" i="75" s="1"/>
  <c r="W296" i="75"/>
  <c r="X296" i="75" s="1"/>
  <c r="U296" i="75"/>
  <c r="V296" i="75" s="1"/>
  <c r="S296" i="75"/>
  <c r="T296" i="75" s="1"/>
  <c r="Q296" i="75"/>
  <c r="R296" i="75" s="1"/>
  <c r="P296" i="75"/>
  <c r="AM295" i="75"/>
  <c r="AN295" i="75" s="1"/>
  <c r="AK295" i="75"/>
  <c r="AL295" i="75" s="1"/>
  <c r="AI295" i="75"/>
  <c r="AJ295" i="75" s="1"/>
  <c r="AG295" i="75"/>
  <c r="AH295" i="75" s="1"/>
  <c r="AE295" i="75"/>
  <c r="AF295" i="75" s="1"/>
  <c r="AC295" i="75"/>
  <c r="AD295" i="75" s="1"/>
  <c r="AA295" i="75"/>
  <c r="AB295" i="75" s="1"/>
  <c r="Y295" i="75"/>
  <c r="Z295" i="75" s="1"/>
  <c r="W295" i="75"/>
  <c r="X295" i="75" s="1"/>
  <c r="U295" i="75"/>
  <c r="V295" i="75" s="1"/>
  <c r="S295" i="75"/>
  <c r="T295" i="75" s="1"/>
  <c r="Q295" i="75"/>
  <c r="R295" i="75" s="1"/>
  <c r="P295" i="75"/>
  <c r="AM294" i="75"/>
  <c r="AN294" i="75" s="1"/>
  <c r="AK294" i="75"/>
  <c r="AL294" i="75" s="1"/>
  <c r="AI294" i="75"/>
  <c r="AJ294" i="75" s="1"/>
  <c r="AG294" i="75"/>
  <c r="AH294" i="75" s="1"/>
  <c r="AE294" i="75"/>
  <c r="AF294" i="75" s="1"/>
  <c r="AC294" i="75"/>
  <c r="AD294" i="75" s="1"/>
  <c r="AA294" i="75"/>
  <c r="AB294" i="75" s="1"/>
  <c r="Y294" i="75"/>
  <c r="Z294" i="75" s="1"/>
  <c r="W294" i="75"/>
  <c r="X294" i="75" s="1"/>
  <c r="U294" i="75"/>
  <c r="V294" i="75" s="1"/>
  <c r="S294" i="75"/>
  <c r="T294" i="75" s="1"/>
  <c r="Q294" i="75"/>
  <c r="R294" i="75" s="1"/>
  <c r="P294" i="75"/>
  <c r="AM293" i="75"/>
  <c r="AN293" i="75" s="1"/>
  <c r="AK293" i="75"/>
  <c r="AL293" i="75" s="1"/>
  <c r="AI293" i="75"/>
  <c r="AJ293" i="75" s="1"/>
  <c r="AG293" i="75"/>
  <c r="AH293" i="75" s="1"/>
  <c r="AE293" i="75"/>
  <c r="AF293" i="75" s="1"/>
  <c r="AC293" i="75"/>
  <c r="AD293" i="75" s="1"/>
  <c r="AA293" i="75"/>
  <c r="AB293" i="75" s="1"/>
  <c r="Y293" i="75"/>
  <c r="Z293" i="75" s="1"/>
  <c r="W293" i="75"/>
  <c r="X293" i="75" s="1"/>
  <c r="U293" i="75"/>
  <c r="V293" i="75" s="1"/>
  <c r="S293" i="75"/>
  <c r="T293" i="75" s="1"/>
  <c r="Q293" i="75"/>
  <c r="R293" i="75" s="1"/>
  <c r="P293" i="75"/>
  <c r="AM292" i="75"/>
  <c r="AN292" i="75" s="1"/>
  <c r="AK292" i="75"/>
  <c r="AL292" i="75" s="1"/>
  <c r="AI292" i="75"/>
  <c r="AJ292" i="75" s="1"/>
  <c r="AG292" i="75"/>
  <c r="AH292" i="75" s="1"/>
  <c r="AE292" i="75"/>
  <c r="AF292" i="75" s="1"/>
  <c r="AC292" i="75"/>
  <c r="AD292" i="75" s="1"/>
  <c r="AA292" i="75"/>
  <c r="AB292" i="75" s="1"/>
  <c r="Y292" i="75"/>
  <c r="Z292" i="75" s="1"/>
  <c r="W292" i="75"/>
  <c r="X292" i="75" s="1"/>
  <c r="U292" i="75"/>
  <c r="V292" i="75" s="1"/>
  <c r="S292" i="75"/>
  <c r="T292" i="75" s="1"/>
  <c r="Q292" i="75"/>
  <c r="R292" i="75" s="1"/>
  <c r="P292" i="75"/>
  <c r="AM291" i="75"/>
  <c r="AN291" i="75" s="1"/>
  <c r="AL291" i="75"/>
  <c r="AK291" i="75"/>
  <c r="AI291" i="75"/>
  <c r="AJ291" i="75" s="1"/>
  <c r="AG291" i="75"/>
  <c r="AH291" i="75" s="1"/>
  <c r="AE291" i="75"/>
  <c r="AF291" i="75" s="1"/>
  <c r="AC291" i="75"/>
  <c r="AD291" i="75" s="1"/>
  <c r="AA291" i="75"/>
  <c r="AB291" i="75" s="1"/>
  <c r="Y291" i="75"/>
  <c r="Z291" i="75" s="1"/>
  <c r="W291" i="75"/>
  <c r="X291" i="75" s="1"/>
  <c r="U291" i="75"/>
  <c r="V291" i="75" s="1"/>
  <c r="S291" i="75"/>
  <c r="T291" i="75" s="1"/>
  <c r="Q291" i="75"/>
  <c r="R291" i="75" s="1"/>
  <c r="P291" i="75"/>
  <c r="AN290" i="75"/>
  <c r="AM290" i="75"/>
  <c r="AL290" i="75"/>
  <c r="AK290" i="75"/>
  <c r="AJ290" i="75"/>
  <c r="AI290" i="75"/>
  <c r="AH290" i="75"/>
  <c r="AG290" i="75"/>
  <c r="AF290" i="75"/>
  <c r="AE290" i="75"/>
  <c r="AD290" i="75"/>
  <c r="AC290" i="75"/>
  <c r="AB290" i="75"/>
  <c r="AA290" i="75"/>
  <c r="Z290" i="75"/>
  <c r="Y290" i="75"/>
  <c r="X290" i="75"/>
  <c r="W290" i="75"/>
  <c r="U290" i="75"/>
  <c r="V290" i="75" s="1"/>
  <c r="S290" i="75"/>
  <c r="T290" i="75" s="1"/>
  <c r="Q290" i="75"/>
  <c r="R290" i="75" s="1"/>
  <c r="P290" i="75"/>
  <c r="AM289" i="75"/>
  <c r="AN289" i="75" s="1"/>
  <c r="AK289" i="75"/>
  <c r="AL289" i="75" s="1"/>
  <c r="AI289" i="75"/>
  <c r="AJ289" i="75" s="1"/>
  <c r="AG289" i="75"/>
  <c r="AH289" i="75" s="1"/>
  <c r="AE289" i="75"/>
  <c r="AF289" i="75" s="1"/>
  <c r="AC289" i="75"/>
  <c r="AD289" i="75" s="1"/>
  <c r="AA289" i="75"/>
  <c r="AB289" i="75" s="1"/>
  <c r="Y289" i="75"/>
  <c r="Z289" i="75" s="1"/>
  <c r="W289" i="75"/>
  <c r="X289" i="75" s="1"/>
  <c r="U289" i="75"/>
  <c r="V289" i="75" s="1"/>
  <c r="S289" i="75"/>
  <c r="T289" i="75" s="1"/>
  <c r="Q289" i="75"/>
  <c r="R289" i="75" s="1"/>
  <c r="P289" i="75"/>
  <c r="AM288" i="75"/>
  <c r="AN288" i="75" s="1"/>
  <c r="AK288" i="75"/>
  <c r="AL288" i="75" s="1"/>
  <c r="AI288" i="75"/>
  <c r="AJ288" i="75" s="1"/>
  <c r="AG288" i="75"/>
  <c r="AH288" i="75" s="1"/>
  <c r="AE288" i="75"/>
  <c r="AF288" i="75" s="1"/>
  <c r="AC288" i="75"/>
  <c r="AD288" i="75" s="1"/>
  <c r="AA288" i="75"/>
  <c r="AB288" i="75" s="1"/>
  <c r="Y288" i="75"/>
  <c r="Z288" i="75" s="1"/>
  <c r="W288" i="75"/>
  <c r="X288" i="75" s="1"/>
  <c r="U288" i="75"/>
  <c r="V288" i="75" s="1"/>
  <c r="S288" i="75"/>
  <c r="T288" i="75" s="1"/>
  <c r="Q288" i="75"/>
  <c r="R288" i="75" s="1"/>
  <c r="P288" i="75"/>
  <c r="AN287" i="75"/>
  <c r="AM287" i="75"/>
  <c r="AL287" i="75"/>
  <c r="AK287" i="75"/>
  <c r="AJ287" i="75"/>
  <c r="AI287" i="75"/>
  <c r="AH287" i="75"/>
  <c r="AG287" i="75"/>
  <c r="AF287" i="75"/>
  <c r="AE287" i="75"/>
  <c r="AD287" i="75"/>
  <c r="AC287" i="75"/>
  <c r="AB287" i="75"/>
  <c r="AA287" i="75"/>
  <c r="Z287" i="75"/>
  <c r="Y287" i="75"/>
  <c r="X287" i="75"/>
  <c r="W287" i="75"/>
  <c r="V287" i="75"/>
  <c r="U287" i="75"/>
  <c r="S287" i="75"/>
  <c r="T287" i="75" s="1"/>
  <c r="Q287" i="75"/>
  <c r="R287" i="75" s="1"/>
  <c r="P287" i="75"/>
  <c r="AM286" i="75"/>
  <c r="AN286" i="75" s="1"/>
  <c r="AK286" i="75"/>
  <c r="AL286" i="75" s="1"/>
  <c r="AI286" i="75"/>
  <c r="AJ286" i="75" s="1"/>
  <c r="AG286" i="75"/>
  <c r="AH286" i="75" s="1"/>
  <c r="AE286" i="75"/>
  <c r="AF286" i="75" s="1"/>
  <c r="AC286" i="75"/>
  <c r="AD286" i="75" s="1"/>
  <c r="AA286" i="75"/>
  <c r="AB286" i="75" s="1"/>
  <c r="Y286" i="75"/>
  <c r="Z286" i="75" s="1"/>
  <c r="W286" i="75"/>
  <c r="X286" i="75" s="1"/>
  <c r="U286" i="75"/>
  <c r="V286" i="75" s="1"/>
  <c r="S286" i="75"/>
  <c r="T286" i="75" s="1"/>
  <c r="Q286" i="75"/>
  <c r="R286" i="75" s="1"/>
  <c r="P286" i="75"/>
  <c r="AM285" i="75"/>
  <c r="AN285" i="75" s="1"/>
  <c r="AK285" i="75"/>
  <c r="AL285" i="75" s="1"/>
  <c r="AI285" i="75"/>
  <c r="AJ285" i="75" s="1"/>
  <c r="AG285" i="75"/>
  <c r="AH285" i="75" s="1"/>
  <c r="AE285" i="75"/>
  <c r="AF285" i="75" s="1"/>
  <c r="AC285" i="75"/>
  <c r="AD285" i="75" s="1"/>
  <c r="AA285" i="75"/>
  <c r="AB285" i="75" s="1"/>
  <c r="Y285" i="75"/>
  <c r="Z285" i="75" s="1"/>
  <c r="W285" i="75"/>
  <c r="X285" i="75" s="1"/>
  <c r="U285" i="75"/>
  <c r="V285" i="75" s="1"/>
  <c r="S285" i="75"/>
  <c r="T285" i="75" s="1"/>
  <c r="Q285" i="75"/>
  <c r="R285" i="75" s="1"/>
  <c r="P285" i="75"/>
  <c r="AM284" i="75"/>
  <c r="AN284" i="75" s="1"/>
  <c r="AK284" i="75"/>
  <c r="AL284" i="75" s="1"/>
  <c r="AI284" i="75"/>
  <c r="AJ284" i="75" s="1"/>
  <c r="AG284" i="75"/>
  <c r="AH284" i="75" s="1"/>
  <c r="AE284" i="75"/>
  <c r="AF284" i="75" s="1"/>
  <c r="AC284" i="75"/>
  <c r="AD284" i="75" s="1"/>
  <c r="AA284" i="75"/>
  <c r="AB284" i="75" s="1"/>
  <c r="Y284" i="75"/>
  <c r="Z284" i="75" s="1"/>
  <c r="W284" i="75"/>
  <c r="X284" i="75" s="1"/>
  <c r="U284" i="75"/>
  <c r="V284" i="75" s="1"/>
  <c r="S284" i="75"/>
  <c r="T284" i="75" s="1"/>
  <c r="Q284" i="75"/>
  <c r="R284" i="75" s="1"/>
  <c r="P284" i="75"/>
  <c r="AM283" i="75"/>
  <c r="AN283" i="75" s="1"/>
  <c r="AK283" i="75"/>
  <c r="AL283" i="75" s="1"/>
  <c r="AI283" i="75"/>
  <c r="AJ283" i="75" s="1"/>
  <c r="AG283" i="75"/>
  <c r="AH283" i="75" s="1"/>
  <c r="AE283" i="75"/>
  <c r="AF283" i="75" s="1"/>
  <c r="AC283" i="75"/>
  <c r="AD283" i="75" s="1"/>
  <c r="AA283" i="75"/>
  <c r="AB283" i="75" s="1"/>
  <c r="Y283" i="75"/>
  <c r="Z283" i="75" s="1"/>
  <c r="W283" i="75"/>
  <c r="X283" i="75" s="1"/>
  <c r="U283" i="75"/>
  <c r="V283" i="75" s="1"/>
  <c r="S283" i="75"/>
  <c r="T283" i="75" s="1"/>
  <c r="Q283" i="75"/>
  <c r="R283" i="75" s="1"/>
  <c r="P283" i="75"/>
  <c r="AM282" i="75"/>
  <c r="AN282" i="75" s="1"/>
  <c r="AK282" i="75"/>
  <c r="AL282" i="75" s="1"/>
  <c r="AI282" i="75"/>
  <c r="AJ282" i="75" s="1"/>
  <c r="AG282" i="75"/>
  <c r="AH282" i="75" s="1"/>
  <c r="AE282" i="75"/>
  <c r="AF282" i="75" s="1"/>
  <c r="AC282" i="75"/>
  <c r="AD282" i="75" s="1"/>
  <c r="AA282" i="75"/>
  <c r="AB282" i="75" s="1"/>
  <c r="Y282" i="75"/>
  <c r="Z282" i="75" s="1"/>
  <c r="W282" i="75"/>
  <c r="X282" i="75" s="1"/>
  <c r="U282" i="75"/>
  <c r="V282" i="75" s="1"/>
  <c r="S282" i="75"/>
  <c r="T282" i="75" s="1"/>
  <c r="Q282" i="75"/>
  <c r="R282" i="75" s="1"/>
  <c r="P282" i="75"/>
  <c r="AM281" i="75"/>
  <c r="AN281" i="75" s="1"/>
  <c r="AK281" i="75"/>
  <c r="AL281" i="75" s="1"/>
  <c r="AI281" i="75"/>
  <c r="AJ281" i="75" s="1"/>
  <c r="AG281" i="75"/>
  <c r="AH281" i="75" s="1"/>
  <c r="AE281" i="75"/>
  <c r="AF281" i="75" s="1"/>
  <c r="AC281" i="75"/>
  <c r="AD281" i="75" s="1"/>
  <c r="AA281" i="75"/>
  <c r="AB281" i="75" s="1"/>
  <c r="Y281" i="75"/>
  <c r="Z281" i="75" s="1"/>
  <c r="W281" i="75"/>
  <c r="X281" i="75" s="1"/>
  <c r="U281" i="75"/>
  <c r="V281" i="75" s="1"/>
  <c r="S281" i="75"/>
  <c r="T281" i="75" s="1"/>
  <c r="Q281" i="75"/>
  <c r="R281" i="75" s="1"/>
  <c r="P281" i="75"/>
  <c r="AM280" i="75"/>
  <c r="AN280" i="75" s="1"/>
  <c r="AK280" i="75"/>
  <c r="AL280" i="75" s="1"/>
  <c r="AI280" i="75"/>
  <c r="AJ280" i="75" s="1"/>
  <c r="AG280" i="75"/>
  <c r="AH280" i="75" s="1"/>
  <c r="AE280" i="75"/>
  <c r="AF280" i="75" s="1"/>
  <c r="AC280" i="75"/>
  <c r="AD280" i="75" s="1"/>
  <c r="AA280" i="75"/>
  <c r="AB280" i="75" s="1"/>
  <c r="Y280" i="75"/>
  <c r="Z280" i="75" s="1"/>
  <c r="W280" i="75"/>
  <c r="X280" i="75" s="1"/>
  <c r="U280" i="75"/>
  <c r="V280" i="75" s="1"/>
  <c r="S280" i="75"/>
  <c r="T280" i="75" s="1"/>
  <c r="Q280" i="75"/>
  <c r="R280" i="75" s="1"/>
  <c r="P280" i="75"/>
  <c r="AM279" i="75"/>
  <c r="AN279" i="75" s="1"/>
  <c r="AK279" i="75"/>
  <c r="AL279" i="75" s="1"/>
  <c r="AI279" i="75"/>
  <c r="AJ279" i="75" s="1"/>
  <c r="AG279" i="75"/>
  <c r="AH279" i="75" s="1"/>
  <c r="AE279" i="75"/>
  <c r="AF279" i="75" s="1"/>
  <c r="AC279" i="75"/>
  <c r="AD279" i="75" s="1"/>
  <c r="AA279" i="75"/>
  <c r="AB279" i="75" s="1"/>
  <c r="Y279" i="75"/>
  <c r="Z279" i="75" s="1"/>
  <c r="W279" i="75"/>
  <c r="X279" i="75" s="1"/>
  <c r="U279" i="75"/>
  <c r="V279" i="75" s="1"/>
  <c r="S279" i="75"/>
  <c r="T279" i="75" s="1"/>
  <c r="Q279" i="75"/>
  <c r="R279" i="75" s="1"/>
  <c r="P279" i="75"/>
  <c r="AM278" i="75"/>
  <c r="AN278" i="75" s="1"/>
  <c r="AK278" i="75"/>
  <c r="AL278" i="75" s="1"/>
  <c r="AI278" i="75"/>
  <c r="AJ278" i="75" s="1"/>
  <c r="AG278" i="75"/>
  <c r="AH278" i="75" s="1"/>
  <c r="AE278" i="75"/>
  <c r="AF278" i="75" s="1"/>
  <c r="AC278" i="75"/>
  <c r="AD278" i="75" s="1"/>
  <c r="AA278" i="75"/>
  <c r="AB278" i="75" s="1"/>
  <c r="Y278" i="75"/>
  <c r="Z278" i="75" s="1"/>
  <c r="W278" i="75"/>
  <c r="X278" i="75" s="1"/>
  <c r="U278" i="75"/>
  <c r="V278" i="75" s="1"/>
  <c r="S278" i="75"/>
  <c r="T278" i="75" s="1"/>
  <c r="Q278" i="75"/>
  <c r="R278" i="75" s="1"/>
  <c r="P278" i="75"/>
  <c r="AM277" i="75"/>
  <c r="AN277" i="75" s="1"/>
  <c r="AK277" i="75"/>
  <c r="AL277" i="75" s="1"/>
  <c r="AI277" i="75"/>
  <c r="AJ277" i="75" s="1"/>
  <c r="AG277" i="75"/>
  <c r="AH277" i="75" s="1"/>
  <c r="AE277" i="75"/>
  <c r="AF277" i="75" s="1"/>
  <c r="AC277" i="75"/>
  <c r="AD277" i="75" s="1"/>
  <c r="AA277" i="75"/>
  <c r="AB277" i="75" s="1"/>
  <c r="Y277" i="75"/>
  <c r="Z277" i="75" s="1"/>
  <c r="W277" i="75"/>
  <c r="X277" i="75" s="1"/>
  <c r="U277" i="75"/>
  <c r="V277" i="75" s="1"/>
  <c r="S277" i="75"/>
  <c r="T277" i="75" s="1"/>
  <c r="Q277" i="75"/>
  <c r="R277" i="75" s="1"/>
  <c r="P277" i="75"/>
  <c r="AM276" i="75"/>
  <c r="AN276" i="75" s="1"/>
  <c r="AK276" i="75"/>
  <c r="AL276" i="75" s="1"/>
  <c r="AI276" i="75"/>
  <c r="AJ276" i="75" s="1"/>
  <c r="AG276" i="75"/>
  <c r="AH276" i="75" s="1"/>
  <c r="AE276" i="75"/>
  <c r="AF276" i="75" s="1"/>
  <c r="AC276" i="75"/>
  <c r="AD276" i="75" s="1"/>
  <c r="AA276" i="75"/>
  <c r="AB276" i="75" s="1"/>
  <c r="Y276" i="75"/>
  <c r="Z276" i="75" s="1"/>
  <c r="W276" i="75"/>
  <c r="X276" i="75" s="1"/>
  <c r="U276" i="75"/>
  <c r="V276" i="75" s="1"/>
  <c r="S276" i="75"/>
  <c r="T276" i="75" s="1"/>
  <c r="Q276" i="75"/>
  <c r="R276" i="75" s="1"/>
  <c r="P276" i="75"/>
  <c r="AM275" i="75"/>
  <c r="AN275" i="75" s="1"/>
  <c r="AK275" i="75"/>
  <c r="AL275" i="75" s="1"/>
  <c r="AI275" i="75"/>
  <c r="AJ275" i="75" s="1"/>
  <c r="AG275" i="75"/>
  <c r="AH275" i="75" s="1"/>
  <c r="AE275" i="75"/>
  <c r="AF275" i="75" s="1"/>
  <c r="AC275" i="75"/>
  <c r="AD275" i="75" s="1"/>
  <c r="AA275" i="75"/>
  <c r="AB275" i="75" s="1"/>
  <c r="Y275" i="75"/>
  <c r="Z275" i="75" s="1"/>
  <c r="W275" i="75"/>
  <c r="X275" i="75" s="1"/>
  <c r="U275" i="75"/>
  <c r="V275" i="75" s="1"/>
  <c r="S275" i="75"/>
  <c r="T275" i="75" s="1"/>
  <c r="Q275" i="75"/>
  <c r="R275" i="75" s="1"/>
  <c r="P275" i="75"/>
  <c r="AM274" i="75"/>
  <c r="AN274" i="75" s="1"/>
  <c r="AK274" i="75"/>
  <c r="AL274" i="75" s="1"/>
  <c r="AI274" i="75"/>
  <c r="AJ274" i="75" s="1"/>
  <c r="AG274" i="75"/>
  <c r="AH274" i="75" s="1"/>
  <c r="AE274" i="75"/>
  <c r="AF274" i="75" s="1"/>
  <c r="AC274" i="75"/>
  <c r="AD274" i="75" s="1"/>
  <c r="AA274" i="75"/>
  <c r="AB274" i="75" s="1"/>
  <c r="Y274" i="75"/>
  <c r="Z274" i="75" s="1"/>
  <c r="W274" i="75"/>
  <c r="X274" i="75" s="1"/>
  <c r="U274" i="75"/>
  <c r="V274" i="75" s="1"/>
  <c r="S274" i="75"/>
  <c r="T274" i="75" s="1"/>
  <c r="Q274" i="75"/>
  <c r="R274" i="75" s="1"/>
  <c r="P274" i="75"/>
  <c r="AM273" i="75"/>
  <c r="AN273" i="75" s="1"/>
  <c r="AK273" i="75"/>
  <c r="AL273" i="75" s="1"/>
  <c r="AI273" i="75"/>
  <c r="AJ273" i="75" s="1"/>
  <c r="AG273" i="75"/>
  <c r="AH273" i="75" s="1"/>
  <c r="AE273" i="75"/>
  <c r="AF273" i="75" s="1"/>
  <c r="AC273" i="75"/>
  <c r="AD273" i="75" s="1"/>
  <c r="AA273" i="75"/>
  <c r="AB273" i="75" s="1"/>
  <c r="Y273" i="75"/>
  <c r="Z273" i="75" s="1"/>
  <c r="W273" i="75"/>
  <c r="X273" i="75" s="1"/>
  <c r="U273" i="75"/>
  <c r="V273" i="75" s="1"/>
  <c r="S273" i="75"/>
  <c r="T273" i="75" s="1"/>
  <c r="Q273" i="75"/>
  <c r="R273" i="75" s="1"/>
  <c r="P273" i="75"/>
  <c r="AM272" i="75"/>
  <c r="AN272" i="75" s="1"/>
  <c r="AK272" i="75"/>
  <c r="AL272" i="75" s="1"/>
  <c r="AI272" i="75"/>
  <c r="AJ272" i="75" s="1"/>
  <c r="AG272" i="75"/>
  <c r="AH272" i="75" s="1"/>
  <c r="AE272" i="75"/>
  <c r="AF272" i="75" s="1"/>
  <c r="AC272" i="75"/>
  <c r="AD272" i="75" s="1"/>
  <c r="AA272" i="75"/>
  <c r="AB272" i="75" s="1"/>
  <c r="Y272" i="75"/>
  <c r="Z272" i="75" s="1"/>
  <c r="W272" i="75"/>
  <c r="X272" i="75" s="1"/>
  <c r="U272" i="75"/>
  <c r="V272" i="75" s="1"/>
  <c r="S272" i="75"/>
  <c r="T272" i="75" s="1"/>
  <c r="Q272" i="75"/>
  <c r="R272" i="75" s="1"/>
  <c r="P272" i="75"/>
  <c r="AM271" i="75"/>
  <c r="AN271" i="75" s="1"/>
  <c r="AK271" i="75"/>
  <c r="AL271" i="75" s="1"/>
  <c r="AI271" i="75"/>
  <c r="AJ271" i="75" s="1"/>
  <c r="AG271" i="75"/>
  <c r="AH271" i="75" s="1"/>
  <c r="AE271" i="75"/>
  <c r="AF271" i="75" s="1"/>
  <c r="AC271" i="75"/>
  <c r="AD271" i="75" s="1"/>
  <c r="AA271" i="75"/>
  <c r="AB271" i="75" s="1"/>
  <c r="Y271" i="75"/>
  <c r="Z271" i="75" s="1"/>
  <c r="W271" i="75"/>
  <c r="X271" i="75" s="1"/>
  <c r="U271" i="75"/>
  <c r="V271" i="75" s="1"/>
  <c r="S271" i="75"/>
  <c r="T271" i="75" s="1"/>
  <c r="Q271" i="75"/>
  <c r="R271" i="75" s="1"/>
  <c r="P271" i="75"/>
  <c r="AM270" i="75"/>
  <c r="AN270" i="75" s="1"/>
  <c r="AK270" i="75"/>
  <c r="AL270" i="75" s="1"/>
  <c r="AI270" i="75"/>
  <c r="AJ270" i="75" s="1"/>
  <c r="AG270" i="75"/>
  <c r="AH270" i="75" s="1"/>
  <c r="AE270" i="75"/>
  <c r="AF270" i="75" s="1"/>
  <c r="AC270" i="75"/>
  <c r="AD270" i="75" s="1"/>
  <c r="AA270" i="75"/>
  <c r="AB270" i="75" s="1"/>
  <c r="Y270" i="75"/>
  <c r="Z270" i="75" s="1"/>
  <c r="W270" i="75"/>
  <c r="X270" i="75" s="1"/>
  <c r="U270" i="75"/>
  <c r="V270" i="75" s="1"/>
  <c r="S270" i="75"/>
  <c r="T270" i="75" s="1"/>
  <c r="Q270" i="75"/>
  <c r="R270" i="75" s="1"/>
  <c r="P270" i="75"/>
  <c r="AM269" i="75"/>
  <c r="AN269" i="75" s="1"/>
  <c r="AK269" i="75"/>
  <c r="AL269" i="75" s="1"/>
  <c r="AI269" i="75"/>
  <c r="AJ269" i="75" s="1"/>
  <c r="AG269" i="75"/>
  <c r="AH269" i="75" s="1"/>
  <c r="AE269" i="75"/>
  <c r="AF269" i="75" s="1"/>
  <c r="AC269" i="75"/>
  <c r="AD269" i="75" s="1"/>
  <c r="AA269" i="75"/>
  <c r="AB269" i="75" s="1"/>
  <c r="Y269" i="75"/>
  <c r="Z269" i="75" s="1"/>
  <c r="W269" i="75"/>
  <c r="X269" i="75" s="1"/>
  <c r="U269" i="75"/>
  <c r="V269" i="75" s="1"/>
  <c r="S269" i="75"/>
  <c r="T269" i="75" s="1"/>
  <c r="Q269" i="75"/>
  <c r="R269" i="75" s="1"/>
  <c r="P269" i="75"/>
  <c r="AM268" i="75"/>
  <c r="AN268" i="75" s="1"/>
  <c r="AK268" i="75"/>
  <c r="AL268" i="75" s="1"/>
  <c r="AI268" i="75"/>
  <c r="AJ268" i="75" s="1"/>
  <c r="AG268" i="75"/>
  <c r="AH268" i="75" s="1"/>
  <c r="AE268" i="75"/>
  <c r="AF268" i="75" s="1"/>
  <c r="AC268" i="75"/>
  <c r="AD268" i="75" s="1"/>
  <c r="AA268" i="75"/>
  <c r="AB268" i="75" s="1"/>
  <c r="Y268" i="75"/>
  <c r="Z268" i="75" s="1"/>
  <c r="W268" i="75"/>
  <c r="X268" i="75" s="1"/>
  <c r="U268" i="75"/>
  <c r="V268" i="75" s="1"/>
  <c r="S268" i="75"/>
  <c r="T268" i="75" s="1"/>
  <c r="Q268" i="75"/>
  <c r="R268" i="75" s="1"/>
  <c r="P268" i="75"/>
  <c r="AM267" i="75"/>
  <c r="AN267" i="75" s="1"/>
  <c r="AK267" i="75"/>
  <c r="AL267" i="75" s="1"/>
  <c r="AI267" i="75"/>
  <c r="AJ267" i="75" s="1"/>
  <c r="AG267" i="75"/>
  <c r="AH267" i="75" s="1"/>
  <c r="AE267" i="75"/>
  <c r="AF267" i="75" s="1"/>
  <c r="AC267" i="75"/>
  <c r="AD267" i="75" s="1"/>
  <c r="AA267" i="75"/>
  <c r="AB267" i="75" s="1"/>
  <c r="Y267" i="75"/>
  <c r="Z267" i="75" s="1"/>
  <c r="W267" i="75"/>
  <c r="X267" i="75" s="1"/>
  <c r="U267" i="75"/>
  <c r="V267" i="75" s="1"/>
  <c r="S267" i="75"/>
  <c r="T267" i="75" s="1"/>
  <c r="Q267" i="75"/>
  <c r="R267" i="75" s="1"/>
  <c r="P267" i="75"/>
  <c r="AM266" i="75"/>
  <c r="AN266" i="75" s="1"/>
  <c r="AK266" i="75"/>
  <c r="AL266" i="75" s="1"/>
  <c r="AI266" i="75"/>
  <c r="AJ266" i="75" s="1"/>
  <c r="AG266" i="75"/>
  <c r="AH266" i="75" s="1"/>
  <c r="AE266" i="75"/>
  <c r="AF266" i="75" s="1"/>
  <c r="AC266" i="75"/>
  <c r="AD266" i="75" s="1"/>
  <c r="AA266" i="75"/>
  <c r="AB266" i="75" s="1"/>
  <c r="Y266" i="75"/>
  <c r="Z266" i="75" s="1"/>
  <c r="W266" i="75"/>
  <c r="X266" i="75" s="1"/>
  <c r="U266" i="75"/>
  <c r="V266" i="75" s="1"/>
  <c r="S266" i="75"/>
  <c r="T266" i="75" s="1"/>
  <c r="Q266" i="75"/>
  <c r="R266" i="75" s="1"/>
  <c r="P266" i="75"/>
  <c r="AM265" i="75"/>
  <c r="AN265" i="75" s="1"/>
  <c r="AK265" i="75"/>
  <c r="AL265" i="75" s="1"/>
  <c r="AI265" i="75"/>
  <c r="AJ265" i="75" s="1"/>
  <c r="AG265" i="75"/>
  <c r="AH265" i="75" s="1"/>
  <c r="AE265" i="75"/>
  <c r="AF265" i="75" s="1"/>
  <c r="AC265" i="75"/>
  <c r="AD265" i="75" s="1"/>
  <c r="AA265" i="75"/>
  <c r="AB265" i="75" s="1"/>
  <c r="Y265" i="75"/>
  <c r="Z265" i="75" s="1"/>
  <c r="W265" i="75"/>
  <c r="X265" i="75" s="1"/>
  <c r="U265" i="75"/>
  <c r="V265" i="75" s="1"/>
  <c r="S265" i="75"/>
  <c r="T265" i="75" s="1"/>
  <c r="Q265" i="75"/>
  <c r="R265" i="75" s="1"/>
  <c r="P265" i="75"/>
  <c r="AM264" i="75"/>
  <c r="AN264" i="75" s="1"/>
  <c r="AK264" i="75"/>
  <c r="AL264" i="75" s="1"/>
  <c r="AI264" i="75"/>
  <c r="AJ264" i="75" s="1"/>
  <c r="AG264" i="75"/>
  <c r="AH264" i="75" s="1"/>
  <c r="AE264" i="75"/>
  <c r="AF264" i="75" s="1"/>
  <c r="AC264" i="75"/>
  <c r="AD264" i="75" s="1"/>
  <c r="AA264" i="75"/>
  <c r="AB264" i="75" s="1"/>
  <c r="Y264" i="75"/>
  <c r="Z264" i="75" s="1"/>
  <c r="W264" i="75"/>
  <c r="X264" i="75" s="1"/>
  <c r="U264" i="75"/>
  <c r="V264" i="75" s="1"/>
  <c r="S264" i="75"/>
  <c r="T264" i="75" s="1"/>
  <c r="Q264" i="75"/>
  <c r="R264" i="75" s="1"/>
  <c r="P264" i="75"/>
  <c r="AM263" i="75"/>
  <c r="AN263" i="75" s="1"/>
  <c r="AK263" i="75"/>
  <c r="AL263" i="75" s="1"/>
  <c r="AI263" i="75"/>
  <c r="AJ263" i="75" s="1"/>
  <c r="AG263" i="75"/>
  <c r="AH263" i="75" s="1"/>
  <c r="AE263" i="75"/>
  <c r="AF263" i="75" s="1"/>
  <c r="AC263" i="75"/>
  <c r="AD263" i="75" s="1"/>
  <c r="AA263" i="75"/>
  <c r="AB263" i="75" s="1"/>
  <c r="Y263" i="75"/>
  <c r="Z263" i="75" s="1"/>
  <c r="W263" i="75"/>
  <c r="X263" i="75" s="1"/>
  <c r="U263" i="75"/>
  <c r="V263" i="75" s="1"/>
  <c r="S263" i="75"/>
  <c r="T263" i="75" s="1"/>
  <c r="Q263" i="75"/>
  <c r="R263" i="75" s="1"/>
  <c r="P263" i="75"/>
  <c r="AM262" i="75"/>
  <c r="AN262" i="75" s="1"/>
  <c r="AK262" i="75"/>
  <c r="AL262" i="75" s="1"/>
  <c r="AI262" i="75"/>
  <c r="AJ262" i="75" s="1"/>
  <c r="AG262" i="75"/>
  <c r="AH262" i="75" s="1"/>
  <c r="AE262" i="75"/>
  <c r="AF262" i="75" s="1"/>
  <c r="AC262" i="75"/>
  <c r="AD262" i="75" s="1"/>
  <c r="AA262" i="75"/>
  <c r="AB262" i="75" s="1"/>
  <c r="Y262" i="75"/>
  <c r="Z262" i="75" s="1"/>
  <c r="W262" i="75"/>
  <c r="X262" i="75" s="1"/>
  <c r="U262" i="75"/>
  <c r="V262" i="75" s="1"/>
  <c r="S262" i="75"/>
  <c r="T262" i="75" s="1"/>
  <c r="Q262" i="75"/>
  <c r="R262" i="75" s="1"/>
  <c r="P262" i="75"/>
  <c r="AM261" i="75"/>
  <c r="AN261" i="75" s="1"/>
  <c r="AK261" i="75"/>
  <c r="AL261" i="75" s="1"/>
  <c r="AI261" i="75"/>
  <c r="AJ261" i="75" s="1"/>
  <c r="AG261" i="75"/>
  <c r="AH261" i="75" s="1"/>
  <c r="AE261" i="75"/>
  <c r="AF261" i="75" s="1"/>
  <c r="AC261" i="75"/>
  <c r="AD261" i="75" s="1"/>
  <c r="AA261" i="75"/>
  <c r="AB261" i="75" s="1"/>
  <c r="Y261" i="75"/>
  <c r="Z261" i="75" s="1"/>
  <c r="W261" i="75"/>
  <c r="X261" i="75" s="1"/>
  <c r="U261" i="75"/>
  <c r="V261" i="75" s="1"/>
  <c r="S261" i="75"/>
  <c r="T261" i="75" s="1"/>
  <c r="Q261" i="75"/>
  <c r="R261" i="75" s="1"/>
  <c r="P261" i="75"/>
  <c r="AN260" i="75"/>
  <c r="AM260" i="75"/>
  <c r="AL260" i="75"/>
  <c r="AK260" i="75"/>
  <c r="AJ260" i="75"/>
  <c r="AI260" i="75"/>
  <c r="AH260" i="75"/>
  <c r="AG260" i="75"/>
  <c r="AF260" i="75"/>
  <c r="AE260" i="75"/>
  <c r="AD260" i="75"/>
  <c r="AC260" i="75"/>
  <c r="AB260" i="75"/>
  <c r="AA260" i="75"/>
  <c r="Z260" i="75"/>
  <c r="Y260" i="75"/>
  <c r="X260" i="75"/>
  <c r="W260" i="75"/>
  <c r="U260" i="75"/>
  <c r="V260" i="75" s="1"/>
  <c r="S260" i="75"/>
  <c r="T260" i="75" s="1"/>
  <c r="Q260" i="75"/>
  <c r="R260" i="75" s="1"/>
  <c r="P260" i="75"/>
  <c r="AM259" i="75"/>
  <c r="AN259" i="75" s="1"/>
  <c r="AK259" i="75"/>
  <c r="AL259" i="75" s="1"/>
  <c r="AI259" i="75"/>
  <c r="AJ259" i="75" s="1"/>
  <c r="AG259" i="75"/>
  <c r="AH259" i="75" s="1"/>
  <c r="AE259" i="75"/>
  <c r="AF259" i="75" s="1"/>
  <c r="AC259" i="75"/>
  <c r="AD259" i="75" s="1"/>
  <c r="AA259" i="75"/>
  <c r="AB259" i="75" s="1"/>
  <c r="Y259" i="75"/>
  <c r="Z259" i="75" s="1"/>
  <c r="W259" i="75"/>
  <c r="X259" i="75" s="1"/>
  <c r="U259" i="75"/>
  <c r="V259" i="75" s="1"/>
  <c r="S259" i="75"/>
  <c r="T259" i="75" s="1"/>
  <c r="Q259" i="75"/>
  <c r="R259" i="75" s="1"/>
  <c r="P259" i="75"/>
  <c r="AM258" i="75"/>
  <c r="AN258" i="75" s="1"/>
  <c r="AK258" i="75"/>
  <c r="AL258" i="75" s="1"/>
  <c r="AI258" i="75"/>
  <c r="AJ258" i="75" s="1"/>
  <c r="AG258" i="75"/>
  <c r="AH258" i="75" s="1"/>
  <c r="AE258" i="75"/>
  <c r="AF258" i="75" s="1"/>
  <c r="AC258" i="75"/>
  <c r="AD258" i="75" s="1"/>
  <c r="AA258" i="75"/>
  <c r="AB258" i="75" s="1"/>
  <c r="Y258" i="75"/>
  <c r="Z258" i="75" s="1"/>
  <c r="W258" i="75"/>
  <c r="X258" i="75" s="1"/>
  <c r="U258" i="75"/>
  <c r="V258" i="75" s="1"/>
  <c r="S258" i="75"/>
  <c r="T258" i="75" s="1"/>
  <c r="Q258" i="75"/>
  <c r="R258" i="75" s="1"/>
  <c r="P258" i="75"/>
  <c r="AM257" i="75"/>
  <c r="AN257" i="75" s="1"/>
  <c r="AK257" i="75"/>
  <c r="AL257" i="75" s="1"/>
  <c r="AI257" i="75"/>
  <c r="AJ257" i="75" s="1"/>
  <c r="AG257" i="75"/>
  <c r="AH257" i="75" s="1"/>
  <c r="AE257" i="75"/>
  <c r="AF257" i="75" s="1"/>
  <c r="AC257" i="75"/>
  <c r="AD257" i="75" s="1"/>
  <c r="AA257" i="75"/>
  <c r="AB257" i="75" s="1"/>
  <c r="Y257" i="75"/>
  <c r="Z257" i="75" s="1"/>
  <c r="W257" i="75"/>
  <c r="X257" i="75" s="1"/>
  <c r="U257" i="75"/>
  <c r="V257" i="75" s="1"/>
  <c r="S257" i="75"/>
  <c r="T257" i="75" s="1"/>
  <c r="Q257" i="75"/>
  <c r="R257" i="75" s="1"/>
  <c r="P257" i="75"/>
  <c r="AM256" i="75"/>
  <c r="AN256" i="75" s="1"/>
  <c r="AK256" i="75"/>
  <c r="AL256" i="75" s="1"/>
  <c r="AI256" i="75"/>
  <c r="AJ256" i="75" s="1"/>
  <c r="AG256" i="75"/>
  <c r="AH256" i="75" s="1"/>
  <c r="AE256" i="75"/>
  <c r="AF256" i="75" s="1"/>
  <c r="AC256" i="75"/>
  <c r="AD256" i="75" s="1"/>
  <c r="AA256" i="75"/>
  <c r="AB256" i="75" s="1"/>
  <c r="Y256" i="75"/>
  <c r="Z256" i="75" s="1"/>
  <c r="W256" i="75"/>
  <c r="X256" i="75" s="1"/>
  <c r="U256" i="75"/>
  <c r="V256" i="75" s="1"/>
  <c r="S256" i="75"/>
  <c r="T256" i="75" s="1"/>
  <c r="Q256" i="75"/>
  <c r="R256" i="75" s="1"/>
  <c r="P256" i="75"/>
  <c r="AM255" i="75"/>
  <c r="AN255" i="75" s="1"/>
  <c r="AK255" i="75"/>
  <c r="AL255" i="75" s="1"/>
  <c r="AI255" i="75"/>
  <c r="AJ255" i="75" s="1"/>
  <c r="AG255" i="75"/>
  <c r="AH255" i="75" s="1"/>
  <c r="AE255" i="75"/>
  <c r="AF255" i="75" s="1"/>
  <c r="AC255" i="75"/>
  <c r="AD255" i="75" s="1"/>
  <c r="AA255" i="75"/>
  <c r="AB255" i="75" s="1"/>
  <c r="Y255" i="75"/>
  <c r="Z255" i="75" s="1"/>
  <c r="W255" i="75"/>
  <c r="X255" i="75" s="1"/>
  <c r="U255" i="75"/>
  <c r="V255" i="75" s="1"/>
  <c r="S255" i="75"/>
  <c r="T255" i="75" s="1"/>
  <c r="Q255" i="75"/>
  <c r="R255" i="75" s="1"/>
  <c r="P255" i="75"/>
  <c r="AM254" i="75"/>
  <c r="AN254" i="75" s="1"/>
  <c r="AK254" i="75"/>
  <c r="AL254" i="75" s="1"/>
  <c r="AI254" i="75"/>
  <c r="AJ254" i="75" s="1"/>
  <c r="AG254" i="75"/>
  <c r="AH254" i="75" s="1"/>
  <c r="AE254" i="75"/>
  <c r="AF254" i="75" s="1"/>
  <c r="AC254" i="75"/>
  <c r="AD254" i="75" s="1"/>
  <c r="AA254" i="75"/>
  <c r="AB254" i="75" s="1"/>
  <c r="Y254" i="75"/>
  <c r="Z254" i="75" s="1"/>
  <c r="W254" i="75"/>
  <c r="X254" i="75" s="1"/>
  <c r="U254" i="75"/>
  <c r="V254" i="75" s="1"/>
  <c r="S254" i="75"/>
  <c r="T254" i="75" s="1"/>
  <c r="Q254" i="75"/>
  <c r="R254" i="75" s="1"/>
  <c r="P254" i="75"/>
  <c r="AM253" i="75"/>
  <c r="AN253" i="75" s="1"/>
  <c r="AK253" i="75"/>
  <c r="AL253" i="75" s="1"/>
  <c r="AI253" i="75"/>
  <c r="AJ253" i="75" s="1"/>
  <c r="AG253" i="75"/>
  <c r="AH253" i="75" s="1"/>
  <c r="AE253" i="75"/>
  <c r="AF253" i="75" s="1"/>
  <c r="AC253" i="75"/>
  <c r="AD253" i="75" s="1"/>
  <c r="AA253" i="75"/>
  <c r="AB253" i="75" s="1"/>
  <c r="Y253" i="75"/>
  <c r="Z253" i="75" s="1"/>
  <c r="W253" i="75"/>
  <c r="X253" i="75" s="1"/>
  <c r="U253" i="75"/>
  <c r="V253" i="75" s="1"/>
  <c r="S253" i="75"/>
  <c r="T253" i="75" s="1"/>
  <c r="Q253" i="75"/>
  <c r="R253" i="75" s="1"/>
  <c r="P253" i="75"/>
  <c r="AM252" i="75"/>
  <c r="AN252" i="75" s="1"/>
  <c r="AK252" i="75"/>
  <c r="AL252" i="75" s="1"/>
  <c r="AI252" i="75"/>
  <c r="AJ252" i="75" s="1"/>
  <c r="AG252" i="75"/>
  <c r="AH252" i="75" s="1"/>
  <c r="AE252" i="75"/>
  <c r="AF252" i="75" s="1"/>
  <c r="AC252" i="75"/>
  <c r="AD252" i="75" s="1"/>
  <c r="AA252" i="75"/>
  <c r="AB252" i="75" s="1"/>
  <c r="Y252" i="75"/>
  <c r="Z252" i="75" s="1"/>
  <c r="W252" i="75"/>
  <c r="X252" i="75" s="1"/>
  <c r="U252" i="75"/>
  <c r="V252" i="75" s="1"/>
  <c r="S252" i="75"/>
  <c r="T252" i="75" s="1"/>
  <c r="Q252" i="75"/>
  <c r="R252" i="75" s="1"/>
  <c r="P252" i="75"/>
  <c r="AM251" i="75"/>
  <c r="AN251" i="75" s="1"/>
  <c r="AK251" i="75"/>
  <c r="AL251" i="75" s="1"/>
  <c r="AI251" i="75"/>
  <c r="AJ251" i="75" s="1"/>
  <c r="AG251" i="75"/>
  <c r="AH251" i="75" s="1"/>
  <c r="AE251" i="75"/>
  <c r="AF251" i="75" s="1"/>
  <c r="AC251" i="75"/>
  <c r="AD251" i="75" s="1"/>
  <c r="AA251" i="75"/>
  <c r="AB251" i="75" s="1"/>
  <c r="Y251" i="75"/>
  <c r="Z251" i="75" s="1"/>
  <c r="W251" i="75"/>
  <c r="X251" i="75" s="1"/>
  <c r="U251" i="75"/>
  <c r="V251" i="75" s="1"/>
  <c r="S251" i="75"/>
  <c r="T251" i="75" s="1"/>
  <c r="Q251" i="75"/>
  <c r="R251" i="75" s="1"/>
  <c r="P251" i="75"/>
  <c r="AM250" i="75"/>
  <c r="AN250" i="75" s="1"/>
  <c r="AK250" i="75"/>
  <c r="AL250" i="75" s="1"/>
  <c r="AI250" i="75"/>
  <c r="AJ250" i="75" s="1"/>
  <c r="AG250" i="75"/>
  <c r="AH250" i="75" s="1"/>
  <c r="AE250" i="75"/>
  <c r="AF250" i="75" s="1"/>
  <c r="AC250" i="75"/>
  <c r="AD250" i="75" s="1"/>
  <c r="AA250" i="75"/>
  <c r="AB250" i="75" s="1"/>
  <c r="Y250" i="75"/>
  <c r="Z250" i="75" s="1"/>
  <c r="W250" i="75"/>
  <c r="X250" i="75" s="1"/>
  <c r="U250" i="75"/>
  <c r="V250" i="75" s="1"/>
  <c r="S250" i="75"/>
  <c r="T250" i="75" s="1"/>
  <c r="Q250" i="75"/>
  <c r="R250" i="75" s="1"/>
  <c r="P250" i="75"/>
  <c r="AM249" i="75"/>
  <c r="AN249" i="75" s="1"/>
  <c r="AK249" i="75"/>
  <c r="AL249" i="75" s="1"/>
  <c r="AI249" i="75"/>
  <c r="AJ249" i="75" s="1"/>
  <c r="AG249" i="75"/>
  <c r="AH249" i="75" s="1"/>
  <c r="AE249" i="75"/>
  <c r="AF249" i="75" s="1"/>
  <c r="AC249" i="75"/>
  <c r="AD249" i="75" s="1"/>
  <c r="AA249" i="75"/>
  <c r="AB249" i="75" s="1"/>
  <c r="Y249" i="75"/>
  <c r="Z249" i="75" s="1"/>
  <c r="W249" i="75"/>
  <c r="X249" i="75" s="1"/>
  <c r="U249" i="75"/>
  <c r="V249" i="75" s="1"/>
  <c r="S249" i="75"/>
  <c r="T249" i="75" s="1"/>
  <c r="R249" i="75"/>
  <c r="Q249" i="75"/>
  <c r="P249" i="75"/>
  <c r="AM248" i="75"/>
  <c r="AN248" i="75" s="1"/>
  <c r="AK248" i="75"/>
  <c r="AL248" i="75" s="1"/>
  <c r="AI248" i="75"/>
  <c r="AJ248" i="75" s="1"/>
  <c r="AG248" i="75"/>
  <c r="AH248" i="75" s="1"/>
  <c r="AE248" i="75"/>
  <c r="AF248" i="75" s="1"/>
  <c r="AC248" i="75"/>
  <c r="AD248" i="75" s="1"/>
  <c r="AA248" i="75"/>
  <c r="AB248" i="75" s="1"/>
  <c r="Y248" i="75"/>
  <c r="Z248" i="75" s="1"/>
  <c r="W248" i="75"/>
  <c r="X248" i="75" s="1"/>
  <c r="U248" i="75"/>
  <c r="V248" i="75" s="1"/>
  <c r="S248" i="75"/>
  <c r="T248" i="75" s="1"/>
  <c r="Q248" i="75"/>
  <c r="R248" i="75" s="1"/>
  <c r="P248" i="75"/>
  <c r="AM247" i="75"/>
  <c r="AN247" i="75" s="1"/>
  <c r="AK247" i="75"/>
  <c r="AL247" i="75" s="1"/>
  <c r="AI247" i="75"/>
  <c r="AJ247" i="75" s="1"/>
  <c r="AG247" i="75"/>
  <c r="AH247" i="75" s="1"/>
  <c r="AE247" i="75"/>
  <c r="AF247" i="75" s="1"/>
  <c r="AC247" i="75"/>
  <c r="AD247" i="75" s="1"/>
  <c r="AA247" i="75"/>
  <c r="AB247" i="75" s="1"/>
  <c r="Y247" i="75"/>
  <c r="Z247" i="75" s="1"/>
  <c r="W247" i="75"/>
  <c r="X247" i="75" s="1"/>
  <c r="U247" i="75"/>
  <c r="V247" i="75" s="1"/>
  <c r="S247" i="75"/>
  <c r="T247" i="75" s="1"/>
  <c r="Q247" i="75"/>
  <c r="R247" i="75" s="1"/>
  <c r="P247" i="75"/>
  <c r="AM246" i="75"/>
  <c r="AN246" i="75" s="1"/>
  <c r="AK246" i="75"/>
  <c r="AL246" i="75" s="1"/>
  <c r="AI246" i="75"/>
  <c r="AJ246" i="75" s="1"/>
  <c r="AG246" i="75"/>
  <c r="AH246" i="75" s="1"/>
  <c r="AE246" i="75"/>
  <c r="AF246" i="75" s="1"/>
  <c r="AC246" i="75"/>
  <c r="AD246" i="75" s="1"/>
  <c r="AA246" i="75"/>
  <c r="AB246" i="75" s="1"/>
  <c r="Y246" i="75"/>
  <c r="Z246" i="75" s="1"/>
  <c r="W246" i="75"/>
  <c r="X246" i="75" s="1"/>
  <c r="U246" i="75"/>
  <c r="V246" i="75" s="1"/>
  <c r="S246" i="75"/>
  <c r="T246" i="75" s="1"/>
  <c r="Q246" i="75"/>
  <c r="R246" i="75" s="1"/>
  <c r="P246" i="75"/>
  <c r="AM245" i="75"/>
  <c r="AN245" i="75" s="1"/>
  <c r="AK245" i="75"/>
  <c r="AL245" i="75" s="1"/>
  <c r="AI245" i="75"/>
  <c r="AJ245" i="75" s="1"/>
  <c r="AG245" i="75"/>
  <c r="AH245" i="75" s="1"/>
  <c r="AE245" i="75"/>
  <c r="AF245" i="75" s="1"/>
  <c r="AC245" i="75"/>
  <c r="AD245" i="75" s="1"/>
  <c r="AA245" i="75"/>
  <c r="AB245" i="75" s="1"/>
  <c r="Y245" i="75"/>
  <c r="Z245" i="75" s="1"/>
  <c r="W245" i="75"/>
  <c r="X245" i="75" s="1"/>
  <c r="U245" i="75"/>
  <c r="V245" i="75" s="1"/>
  <c r="S245" i="75"/>
  <c r="T245" i="75" s="1"/>
  <c r="Q245" i="75"/>
  <c r="R245" i="75" s="1"/>
  <c r="P245" i="75"/>
  <c r="AM244" i="75"/>
  <c r="AN244" i="75" s="1"/>
  <c r="AK244" i="75"/>
  <c r="AL244" i="75" s="1"/>
  <c r="AI244" i="75"/>
  <c r="AJ244" i="75" s="1"/>
  <c r="AG244" i="75"/>
  <c r="AH244" i="75" s="1"/>
  <c r="AE244" i="75"/>
  <c r="AF244" i="75" s="1"/>
  <c r="AC244" i="75"/>
  <c r="AD244" i="75" s="1"/>
  <c r="AA244" i="75"/>
  <c r="AB244" i="75" s="1"/>
  <c r="Y244" i="75"/>
  <c r="Z244" i="75" s="1"/>
  <c r="W244" i="75"/>
  <c r="X244" i="75" s="1"/>
  <c r="U244" i="75"/>
  <c r="V244" i="75" s="1"/>
  <c r="S244" i="75"/>
  <c r="T244" i="75" s="1"/>
  <c r="Q244" i="75"/>
  <c r="R244" i="75" s="1"/>
  <c r="P244" i="75"/>
  <c r="AM243" i="75"/>
  <c r="AN243" i="75" s="1"/>
  <c r="AK243" i="75"/>
  <c r="AL243" i="75" s="1"/>
  <c r="AI243" i="75"/>
  <c r="AJ243" i="75" s="1"/>
  <c r="AG243" i="75"/>
  <c r="AH243" i="75" s="1"/>
  <c r="AE243" i="75"/>
  <c r="AF243" i="75" s="1"/>
  <c r="AC243" i="75"/>
  <c r="AD243" i="75" s="1"/>
  <c r="AA243" i="75"/>
  <c r="AB243" i="75" s="1"/>
  <c r="Y243" i="75"/>
  <c r="Z243" i="75" s="1"/>
  <c r="W243" i="75"/>
  <c r="X243" i="75" s="1"/>
  <c r="U243" i="75"/>
  <c r="V243" i="75" s="1"/>
  <c r="S243" i="75"/>
  <c r="T243" i="75" s="1"/>
  <c r="Q243" i="75"/>
  <c r="R243" i="75" s="1"/>
  <c r="P243" i="75"/>
  <c r="AM242" i="75"/>
  <c r="AN242" i="75" s="1"/>
  <c r="AK242" i="75"/>
  <c r="AL242" i="75" s="1"/>
  <c r="AI242" i="75"/>
  <c r="AJ242" i="75" s="1"/>
  <c r="AG242" i="75"/>
  <c r="AH242" i="75" s="1"/>
  <c r="AE242" i="75"/>
  <c r="AF242" i="75" s="1"/>
  <c r="AC242" i="75"/>
  <c r="AD242" i="75" s="1"/>
  <c r="AA242" i="75"/>
  <c r="AB242" i="75" s="1"/>
  <c r="Y242" i="75"/>
  <c r="Z242" i="75" s="1"/>
  <c r="W242" i="75"/>
  <c r="X242" i="75" s="1"/>
  <c r="U242" i="75"/>
  <c r="V242" i="75" s="1"/>
  <c r="S242" i="75"/>
  <c r="T242" i="75" s="1"/>
  <c r="Q242" i="75"/>
  <c r="R242" i="75" s="1"/>
  <c r="P242" i="75"/>
  <c r="AM241" i="75"/>
  <c r="AN241" i="75" s="1"/>
  <c r="AK241" i="75"/>
  <c r="AL241" i="75" s="1"/>
  <c r="AI241" i="75"/>
  <c r="AJ241" i="75" s="1"/>
  <c r="AG241" i="75"/>
  <c r="AH241" i="75" s="1"/>
  <c r="AE241" i="75"/>
  <c r="AF241" i="75" s="1"/>
  <c r="AC241" i="75"/>
  <c r="AD241" i="75" s="1"/>
  <c r="AA241" i="75"/>
  <c r="AB241" i="75" s="1"/>
  <c r="Y241" i="75"/>
  <c r="Z241" i="75" s="1"/>
  <c r="W241" i="75"/>
  <c r="X241" i="75" s="1"/>
  <c r="U241" i="75"/>
  <c r="V241" i="75" s="1"/>
  <c r="S241" i="75"/>
  <c r="T241" i="75" s="1"/>
  <c r="Q241" i="75"/>
  <c r="R241" i="75" s="1"/>
  <c r="P241" i="75"/>
  <c r="AM240" i="75"/>
  <c r="AN240" i="75" s="1"/>
  <c r="AK240" i="75"/>
  <c r="AL240" i="75" s="1"/>
  <c r="AI240" i="75"/>
  <c r="AJ240" i="75" s="1"/>
  <c r="AG240" i="75"/>
  <c r="AH240" i="75" s="1"/>
  <c r="AE240" i="75"/>
  <c r="AF240" i="75" s="1"/>
  <c r="AC240" i="75"/>
  <c r="AD240" i="75" s="1"/>
  <c r="AA240" i="75"/>
  <c r="AB240" i="75" s="1"/>
  <c r="Y240" i="75"/>
  <c r="Z240" i="75" s="1"/>
  <c r="W240" i="75"/>
  <c r="X240" i="75" s="1"/>
  <c r="U240" i="75"/>
  <c r="V240" i="75" s="1"/>
  <c r="S240" i="75"/>
  <c r="T240" i="75" s="1"/>
  <c r="Q240" i="75"/>
  <c r="R240" i="75" s="1"/>
  <c r="P240" i="75"/>
  <c r="AM239" i="75"/>
  <c r="AN239" i="75" s="1"/>
  <c r="AK239" i="75"/>
  <c r="AL239" i="75" s="1"/>
  <c r="AI239" i="75"/>
  <c r="AJ239" i="75" s="1"/>
  <c r="AG239" i="75"/>
  <c r="AH239" i="75" s="1"/>
  <c r="AE239" i="75"/>
  <c r="AF239" i="75" s="1"/>
  <c r="AC239" i="75"/>
  <c r="AD239" i="75" s="1"/>
  <c r="AA239" i="75"/>
  <c r="AB239" i="75" s="1"/>
  <c r="Y239" i="75"/>
  <c r="Z239" i="75" s="1"/>
  <c r="W239" i="75"/>
  <c r="X239" i="75" s="1"/>
  <c r="U239" i="75"/>
  <c r="V239" i="75" s="1"/>
  <c r="S239" i="75"/>
  <c r="T239" i="75" s="1"/>
  <c r="Q239" i="75"/>
  <c r="R239" i="75" s="1"/>
  <c r="P239" i="75"/>
  <c r="AM238" i="75"/>
  <c r="AN238" i="75" s="1"/>
  <c r="AK238" i="75"/>
  <c r="AL238" i="75" s="1"/>
  <c r="AI238" i="75"/>
  <c r="AJ238" i="75" s="1"/>
  <c r="AG238" i="75"/>
  <c r="AH238" i="75" s="1"/>
  <c r="AE238" i="75"/>
  <c r="AF238" i="75" s="1"/>
  <c r="AC238" i="75"/>
  <c r="AD238" i="75" s="1"/>
  <c r="AA238" i="75"/>
  <c r="AB238" i="75" s="1"/>
  <c r="Y238" i="75"/>
  <c r="Z238" i="75" s="1"/>
  <c r="W238" i="75"/>
  <c r="X238" i="75" s="1"/>
  <c r="U238" i="75"/>
  <c r="V238" i="75" s="1"/>
  <c r="S238" i="75"/>
  <c r="T238" i="75" s="1"/>
  <c r="Q238" i="75"/>
  <c r="R238" i="75" s="1"/>
  <c r="P238" i="75"/>
  <c r="AM237" i="75"/>
  <c r="AN237" i="75" s="1"/>
  <c r="AK237" i="75"/>
  <c r="AL237" i="75" s="1"/>
  <c r="AI237" i="75"/>
  <c r="AJ237" i="75" s="1"/>
  <c r="AG237" i="75"/>
  <c r="AH237" i="75" s="1"/>
  <c r="AE237" i="75"/>
  <c r="AF237" i="75" s="1"/>
  <c r="AD237" i="75"/>
  <c r="AC237" i="75"/>
  <c r="AA237" i="75"/>
  <c r="AB237" i="75" s="1"/>
  <c r="Y237" i="75"/>
  <c r="Z237" i="75" s="1"/>
  <c r="W237" i="75"/>
  <c r="X237" i="75" s="1"/>
  <c r="U237" i="75"/>
  <c r="V237" i="75" s="1"/>
  <c r="S237" i="75"/>
  <c r="T237" i="75" s="1"/>
  <c r="Q237" i="75"/>
  <c r="R237" i="75" s="1"/>
  <c r="P237" i="75"/>
  <c r="AM236" i="75"/>
  <c r="AN236" i="75" s="1"/>
  <c r="AK236" i="75"/>
  <c r="AL236" i="75" s="1"/>
  <c r="AI236" i="75"/>
  <c r="AJ236" i="75" s="1"/>
  <c r="AG236" i="75"/>
  <c r="AH236" i="75" s="1"/>
  <c r="AE236" i="75"/>
  <c r="AF236" i="75" s="1"/>
  <c r="AC236" i="75"/>
  <c r="AD236" i="75" s="1"/>
  <c r="AA236" i="75"/>
  <c r="AB236" i="75" s="1"/>
  <c r="Y236" i="75"/>
  <c r="Z236" i="75" s="1"/>
  <c r="W236" i="75"/>
  <c r="X236" i="75" s="1"/>
  <c r="U236" i="75"/>
  <c r="V236" i="75" s="1"/>
  <c r="S236" i="75"/>
  <c r="T236" i="75" s="1"/>
  <c r="Q236" i="75"/>
  <c r="R236" i="75" s="1"/>
  <c r="P236" i="75"/>
  <c r="AM235" i="75"/>
  <c r="AN235" i="75" s="1"/>
  <c r="AK235" i="75"/>
  <c r="AL235" i="75" s="1"/>
  <c r="AI235" i="75"/>
  <c r="AJ235" i="75" s="1"/>
  <c r="AG235" i="75"/>
  <c r="AH235" i="75" s="1"/>
  <c r="AE235" i="75"/>
  <c r="AF235" i="75" s="1"/>
  <c r="AC235" i="75"/>
  <c r="AD235" i="75" s="1"/>
  <c r="AA235" i="75"/>
  <c r="AB235" i="75" s="1"/>
  <c r="Y235" i="75"/>
  <c r="Z235" i="75" s="1"/>
  <c r="W235" i="75"/>
  <c r="X235" i="75" s="1"/>
  <c r="U235" i="75"/>
  <c r="V235" i="75" s="1"/>
  <c r="S235" i="75"/>
  <c r="T235" i="75" s="1"/>
  <c r="Q235" i="75"/>
  <c r="R235" i="75" s="1"/>
  <c r="P235" i="75"/>
  <c r="AM234" i="75"/>
  <c r="AN234" i="75" s="1"/>
  <c r="AK234" i="75"/>
  <c r="AL234" i="75" s="1"/>
  <c r="AI234" i="75"/>
  <c r="AJ234" i="75" s="1"/>
  <c r="AG234" i="75"/>
  <c r="AH234" i="75" s="1"/>
  <c r="AE234" i="75"/>
  <c r="AF234" i="75" s="1"/>
  <c r="AC234" i="75"/>
  <c r="AD234" i="75" s="1"/>
  <c r="AA234" i="75"/>
  <c r="AB234" i="75" s="1"/>
  <c r="Y234" i="75"/>
  <c r="Z234" i="75" s="1"/>
  <c r="W234" i="75"/>
  <c r="X234" i="75" s="1"/>
  <c r="U234" i="75"/>
  <c r="V234" i="75" s="1"/>
  <c r="S234" i="75"/>
  <c r="T234" i="75" s="1"/>
  <c r="Q234" i="75"/>
  <c r="R234" i="75" s="1"/>
  <c r="P234" i="75"/>
  <c r="AM233" i="75"/>
  <c r="AN233" i="75" s="1"/>
  <c r="AK233" i="75"/>
  <c r="AL233" i="75" s="1"/>
  <c r="AI233" i="75"/>
  <c r="AJ233" i="75" s="1"/>
  <c r="AG233" i="75"/>
  <c r="AH233" i="75" s="1"/>
  <c r="AE233" i="75"/>
  <c r="AF233" i="75" s="1"/>
  <c r="AC233" i="75"/>
  <c r="AD233" i="75" s="1"/>
  <c r="AA233" i="75"/>
  <c r="AB233" i="75" s="1"/>
  <c r="Y233" i="75"/>
  <c r="Z233" i="75" s="1"/>
  <c r="W233" i="75"/>
  <c r="X233" i="75" s="1"/>
  <c r="U233" i="75"/>
  <c r="V233" i="75" s="1"/>
  <c r="S233" i="75"/>
  <c r="T233" i="75" s="1"/>
  <c r="Q233" i="75"/>
  <c r="R233" i="75" s="1"/>
  <c r="P233" i="75"/>
  <c r="AM232" i="75"/>
  <c r="AN232" i="75" s="1"/>
  <c r="AK232" i="75"/>
  <c r="AL232" i="75" s="1"/>
  <c r="AI232" i="75"/>
  <c r="AJ232" i="75" s="1"/>
  <c r="AG232" i="75"/>
  <c r="AH232" i="75" s="1"/>
  <c r="AE232" i="75"/>
  <c r="AF232" i="75" s="1"/>
  <c r="AC232" i="75"/>
  <c r="AD232" i="75" s="1"/>
  <c r="AA232" i="75"/>
  <c r="AB232" i="75" s="1"/>
  <c r="Y232" i="75"/>
  <c r="Z232" i="75" s="1"/>
  <c r="W232" i="75"/>
  <c r="X232" i="75" s="1"/>
  <c r="U232" i="75"/>
  <c r="V232" i="75" s="1"/>
  <c r="S232" i="75"/>
  <c r="T232" i="75" s="1"/>
  <c r="Q232" i="75"/>
  <c r="R232" i="75" s="1"/>
  <c r="P232" i="75"/>
  <c r="AM231" i="75"/>
  <c r="AN231" i="75" s="1"/>
  <c r="AK231" i="75"/>
  <c r="AL231" i="75" s="1"/>
  <c r="AI231" i="75"/>
  <c r="AJ231" i="75" s="1"/>
  <c r="AG231" i="75"/>
  <c r="AH231" i="75" s="1"/>
  <c r="AE231" i="75"/>
  <c r="AF231" i="75" s="1"/>
  <c r="AC231" i="75"/>
  <c r="AD231" i="75" s="1"/>
  <c r="AA231" i="75"/>
  <c r="AB231" i="75" s="1"/>
  <c r="Y231" i="75"/>
  <c r="Z231" i="75" s="1"/>
  <c r="W231" i="75"/>
  <c r="X231" i="75" s="1"/>
  <c r="U231" i="75"/>
  <c r="V231" i="75" s="1"/>
  <c r="S231" i="75"/>
  <c r="T231" i="75" s="1"/>
  <c r="Q231" i="75"/>
  <c r="R231" i="75" s="1"/>
  <c r="P231" i="75"/>
  <c r="AM230" i="75"/>
  <c r="AN230" i="75" s="1"/>
  <c r="AK230" i="75"/>
  <c r="AL230" i="75" s="1"/>
  <c r="AI230" i="75"/>
  <c r="AJ230" i="75" s="1"/>
  <c r="AG230" i="75"/>
  <c r="AH230" i="75" s="1"/>
  <c r="AE230" i="75"/>
  <c r="AF230" i="75" s="1"/>
  <c r="AC230" i="75"/>
  <c r="AD230" i="75" s="1"/>
  <c r="AA230" i="75"/>
  <c r="AB230" i="75" s="1"/>
  <c r="Y230" i="75"/>
  <c r="Z230" i="75" s="1"/>
  <c r="W230" i="75"/>
  <c r="X230" i="75" s="1"/>
  <c r="U230" i="75"/>
  <c r="V230" i="75" s="1"/>
  <c r="S230" i="75"/>
  <c r="T230" i="75" s="1"/>
  <c r="Q230" i="75"/>
  <c r="R230" i="75" s="1"/>
  <c r="P230" i="75"/>
  <c r="AM229" i="75"/>
  <c r="AN229" i="75" s="1"/>
  <c r="AK229" i="75"/>
  <c r="AL229" i="75" s="1"/>
  <c r="AI229" i="75"/>
  <c r="AJ229" i="75" s="1"/>
  <c r="AG229" i="75"/>
  <c r="AH229" i="75" s="1"/>
  <c r="AE229" i="75"/>
  <c r="AF229" i="75" s="1"/>
  <c r="AC229" i="75"/>
  <c r="AD229" i="75" s="1"/>
  <c r="AA229" i="75"/>
  <c r="AB229" i="75" s="1"/>
  <c r="Y229" i="75"/>
  <c r="Z229" i="75" s="1"/>
  <c r="W229" i="75"/>
  <c r="X229" i="75" s="1"/>
  <c r="U229" i="75"/>
  <c r="V229" i="75" s="1"/>
  <c r="S229" i="75"/>
  <c r="T229" i="75" s="1"/>
  <c r="Q229" i="75"/>
  <c r="R229" i="75" s="1"/>
  <c r="P229" i="75"/>
  <c r="AM228" i="75"/>
  <c r="AN228" i="75" s="1"/>
  <c r="AK228" i="75"/>
  <c r="AL228" i="75" s="1"/>
  <c r="AI228" i="75"/>
  <c r="AJ228" i="75" s="1"/>
  <c r="AG228" i="75"/>
  <c r="AH228" i="75" s="1"/>
  <c r="AE228" i="75"/>
  <c r="AF228" i="75" s="1"/>
  <c r="AC228" i="75"/>
  <c r="AD228" i="75" s="1"/>
  <c r="AA228" i="75"/>
  <c r="AB228" i="75" s="1"/>
  <c r="Y228" i="75"/>
  <c r="Z228" i="75" s="1"/>
  <c r="W228" i="75"/>
  <c r="X228" i="75" s="1"/>
  <c r="U228" i="75"/>
  <c r="V228" i="75" s="1"/>
  <c r="S228" i="75"/>
  <c r="T228" i="75" s="1"/>
  <c r="Q228" i="75"/>
  <c r="R228" i="75" s="1"/>
  <c r="P228" i="75"/>
  <c r="AM227" i="75"/>
  <c r="AN227" i="75" s="1"/>
  <c r="AK227" i="75"/>
  <c r="AL227" i="75" s="1"/>
  <c r="AI227" i="75"/>
  <c r="AJ227" i="75" s="1"/>
  <c r="AG227" i="75"/>
  <c r="AH227" i="75" s="1"/>
  <c r="AE227" i="75"/>
  <c r="AF227" i="75" s="1"/>
  <c r="AC227" i="75"/>
  <c r="AD227" i="75" s="1"/>
  <c r="AA227" i="75"/>
  <c r="AB227" i="75" s="1"/>
  <c r="Y227" i="75"/>
  <c r="Z227" i="75" s="1"/>
  <c r="W227" i="75"/>
  <c r="X227" i="75" s="1"/>
  <c r="U227" i="75"/>
  <c r="V227" i="75" s="1"/>
  <c r="S227" i="75"/>
  <c r="T227" i="75" s="1"/>
  <c r="Q227" i="75"/>
  <c r="R227" i="75" s="1"/>
  <c r="P227" i="75"/>
  <c r="AM226" i="75"/>
  <c r="AN226" i="75" s="1"/>
  <c r="AK226" i="75"/>
  <c r="AL226" i="75" s="1"/>
  <c r="AI226" i="75"/>
  <c r="AJ226" i="75" s="1"/>
  <c r="AG226" i="75"/>
  <c r="AH226" i="75" s="1"/>
  <c r="AE226" i="75"/>
  <c r="AF226" i="75" s="1"/>
  <c r="AC226" i="75"/>
  <c r="AD226" i="75" s="1"/>
  <c r="AA226" i="75"/>
  <c r="AB226" i="75" s="1"/>
  <c r="Y226" i="75"/>
  <c r="Z226" i="75" s="1"/>
  <c r="W226" i="75"/>
  <c r="X226" i="75" s="1"/>
  <c r="U226" i="75"/>
  <c r="V226" i="75" s="1"/>
  <c r="S226" i="75"/>
  <c r="T226" i="75" s="1"/>
  <c r="Q226" i="75"/>
  <c r="R226" i="75" s="1"/>
  <c r="P226" i="75"/>
  <c r="AM225" i="75"/>
  <c r="AN225" i="75" s="1"/>
  <c r="AK225" i="75"/>
  <c r="AL225" i="75" s="1"/>
  <c r="AI225" i="75"/>
  <c r="AJ225" i="75" s="1"/>
  <c r="AG225" i="75"/>
  <c r="AH225" i="75" s="1"/>
  <c r="AE225" i="75"/>
  <c r="AF225" i="75" s="1"/>
  <c r="AC225" i="75"/>
  <c r="AD225" i="75" s="1"/>
  <c r="AA225" i="75"/>
  <c r="AB225" i="75" s="1"/>
  <c r="Y225" i="75"/>
  <c r="Z225" i="75" s="1"/>
  <c r="W225" i="75"/>
  <c r="X225" i="75" s="1"/>
  <c r="U225" i="75"/>
  <c r="V225" i="75" s="1"/>
  <c r="S225" i="75"/>
  <c r="T225" i="75" s="1"/>
  <c r="Q225" i="75"/>
  <c r="R225" i="75" s="1"/>
  <c r="P225" i="75"/>
  <c r="AM224" i="75"/>
  <c r="AN224" i="75" s="1"/>
  <c r="AK224" i="75"/>
  <c r="AL224" i="75" s="1"/>
  <c r="AI224" i="75"/>
  <c r="AJ224" i="75" s="1"/>
  <c r="AG224" i="75"/>
  <c r="AH224" i="75" s="1"/>
  <c r="AE224" i="75"/>
  <c r="AF224" i="75" s="1"/>
  <c r="AC224" i="75"/>
  <c r="AD224" i="75" s="1"/>
  <c r="AA224" i="75"/>
  <c r="AB224" i="75" s="1"/>
  <c r="Y224" i="75"/>
  <c r="Z224" i="75" s="1"/>
  <c r="W224" i="75"/>
  <c r="X224" i="75" s="1"/>
  <c r="U224" i="75"/>
  <c r="V224" i="75" s="1"/>
  <c r="S224" i="75"/>
  <c r="T224" i="75" s="1"/>
  <c r="Q224" i="75"/>
  <c r="R224" i="75" s="1"/>
  <c r="P224" i="75"/>
  <c r="AM223" i="75"/>
  <c r="AN223" i="75" s="1"/>
  <c r="AK223" i="75"/>
  <c r="AL223" i="75" s="1"/>
  <c r="AI223" i="75"/>
  <c r="AJ223" i="75" s="1"/>
  <c r="AG223" i="75"/>
  <c r="AH223" i="75" s="1"/>
  <c r="AE223" i="75"/>
  <c r="AF223" i="75" s="1"/>
  <c r="AC223" i="75"/>
  <c r="AD223" i="75" s="1"/>
  <c r="AA223" i="75"/>
  <c r="AB223" i="75" s="1"/>
  <c r="Y223" i="75"/>
  <c r="Z223" i="75" s="1"/>
  <c r="W223" i="75"/>
  <c r="X223" i="75" s="1"/>
  <c r="U223" i="75"/>
  <c r="V223" i="75" s="1"/>
  <c r="S223" i="75"/>
  <c r="T223" i="75" s="1"/>
  <c r="Q223" i="75"/>
  <c r="R223" i="75" s="1"/>
  <c r="P223" i="75"/>
  <c r="AM222" i="75"/>
  <c r="AN222" i="75" s="1"/>
  <c r="AK222" i="75"/>
  <c r="AL222" i="75" s="1"/>
  <c r="AI222" i="75"/>
  <c r="AJ222" i="75" s="1"/>
  <c r="AG222" i="75"/>
  <c r="AH222" i="75" s="1"/>
  <c r="AE222" i="75"/>
  <c r="AF222" i="75" s="1"/>
  <c r="AC222" i="75"/>
  <c r="AD222" i="75" s="1"/>
  <c r="AA222" i="75"/>
  <c r="AB222" i="75" s="1"/>
  <c r="Y222" i="75"/>
  <c r="Z222" i="75" s="1"/>
  <c r="W222" i="75"/>
  <c r="X222" i="75" s="1"/>
  <c r="U222" i="75"/>
  <c r="V222" i="75" s="1"/>
  <c r="S222" i="75"/>
  <c r="T222" i="75" s="1"/>
  <c r="Q222" i="75"/>
  <c r="R222" i="75" s="1"/>
  <c r="P222" i="75"/>
  <c r="AM221" i="75"/>
  <c r="AN221" i="75" s="1"/>
  <c r="AK221" i="75"/>
  <c r="AL221" i="75" s="1"/>
  <c r="AI221" i="75"/>
  <c r="AJ221" i="75" s="1"/>
  <c r="AG221" i="75"/>
  <c r="AH221" i="75" s="1"/>
  <c r="AE221" i="75"/>
  <c r="AF221" i="75" s="1"/>
  <c r="AC221" i="75"/>
  <c r="AD221" i="75" s="1"/>
  <c r="AA221" i="75"/>
  <c r="AB221" i="75" s="1"/>
  <c r="Y221" i="75"/>
  <c r="Z221" i="75" s="1"/>
  <c r="W221" i="75"/>
  <c r="X221" i="75" s="1"/>
  <c r="U221" i="75"/>
  <c r="V221" i="75" s="1"/>
  <c r="S221" i="75"/>
  <c r="T221" i="75" s="1"/>
  <c r="Q221" i="75"/>
  <c r="R221" i="75" s="1"/>
  <c r="P221" i="75"/>
  <c r="AM220" i="75"/>
  <c r="AN220" i="75" s="1"/>
  <c r="AK220" i="75"/>
  <c r="AL220" i="75" s="1"/>
  <c r="AI220" i="75"/>
  <c r="AJ220" i="75" s="1"/>
  <c r="AG220" i="75"/>
  <c r="AH220" i="75" s="1"/>
  <c r="AE220" i="75"/>
  <c r="AF220" i="75" s="1"/>
  <c r="AC220" i="75"/>
  <c r="AD220" i="75" s="1"/>
  <c r="AA220" i="75"/>
  <c r="AB220" i="75" s="1"/>
  <c r="Y220" i="75"/>
  <c r="Z220" i="75" s="1"/>
  <c r="W220" i="75"/>
  <c r="X220" i="75" s="1"/>
  <c r="U220" i="75"/>
  <c r="V220" i="75" s="1"/>
  <c r="S220" i="75"/>
  <c r="T220" i="75" s="1"/>
  <c r="Q220" i="75"/>
  <c r="R220" i="75" s="1"/>
  <c r="P220" i="75"/>
  <c r="AM219" i="75"/>
  <c r="AN219" i="75" s="1"/>
  <c r="AK219" i="75"/>
  <c r="AL219" i="75" s="1"/>
  <c r="AI219" i="75"/>
  <c r="AJ219" i="75" s="1"/>
  <c r="AG219" i="75"/>
  <c r="AH219" i="75" s="1"/>
  <c r="AE219" i="75"/>
  <c r="AF219" i="75" s="1"/>
  <c r="AC219" i="75"/>
  <c r="AD219" i="75" s="1"/>
  <c r="AA219" i="75"/>
  <c r="AB219" i="75" s="1"/>
  <c r="Y219" i="75"/>
  <c r="Z219" i="75" s="1"/>
  <c r="W219" i="75"/>
  <c r="X219" i="75" s="1"/>
  <c r="U219" i="75"/>
  <c r="V219" i="75" s="1"/>
  <c r="S219" i="75"/>
  <c r="T219" i="75" s="1"/>
  <c r="Q219" i="75"/>
  <c r="R219" i="75" s="1"/>
  <c r="P219" i="75"/>
  <c r="AM218" i="75"/>
  <c r="AN218" i="75" s="1"/>
  <c r="AK218" i="75"/>
  <c r="AL218" i="75" s="1"/>
  <c r="AI218" i="75"/>
  <c r="AJ218" i="75" s="1"/>
  <c r="AG218" i="75"/>
  <c r="AH218" i="75" s="1"/>
  <c r="AE218" i="75"/>
  <c r="AF218" i="75" s="1"/>
  <c r="AC218" i="75"/>
  <c r="AD218" i="75" s="1"/>
  <c r="AA218" i="75"/>
  <c r="AB218" i="75" s="1"/>
  <c r="Y218" i="75"/>
  <c r="Z218" i="75" s="1"/>
  <c r="W218" i="75"/>
  <c r="X218" i="75" s="1"/>
  <c r="U218" i="75"/>
  <c r="V218" i="75" s="1"/>
  <c r="S218" i="75"/>
  <c r="T218" i="75" s="1"/>
  <c r="Q218" i="75"/>
  <c r="R218" i="75" s="1"/>
  <c r="P218" i="75"/>
  <c r="AM217" i="75"/>
  <c r="AN217" i="75" s="1"/>
  <c r="AK217" i="75"/>
  <c r="AL217" i="75" s="1"/>
  <c r="AI217" i="75"/>
  <c r="AJ217" i="75" s="1"/>
  <c r="AG217" i="75"/>
  <c r="AH217" i="75" s="1"/>
  <c r="AE217" i="75"/>
  <c r="AF217" i="75" s="1"/>
  <c r="AC217" i="75"/>
  <c r="AD217" i="75" s="1"/>
  <c r="AA217" i="75"/>
  <c r="AB217" i="75" s="1"/>
  <c r="Y217" i="75"/>
  <c r="Z217" i="75" s="1"/>
  <c r="W217" i="75"/>
  <c r="X217" i="75" s="1"/>
  <c r="U217" i="75"/>
  <c r="V217" i="75" s="1"/>
  <c r="S217" i="75"/>
  <c r="T217" i="75" s="1"/>
  <c r="Q217" i="75"/>
  <c r="R217" i="75" s="1"/>
  <c r="P217" i="75"/>
  <c r="AM216" i="75"/>
  <c r="AN216" i="75" s="1"/>
  <c r="AK216" i="75"/>
  <c r="AL216" i="75" s="1"/>
  <c r="AI216" i="75"/>
  <c r="AJ216" i="75" s="1"/>
  <c r="AG216" i="75"/>
  <c r="AH216" i="75" s="1"/>
  <c r="AE216" i="75"/>
  <c r="AF216" i="75" s="1"/>
  <c r="AC216" i="75"/>
  <c r="AD216" i="75" s="1"/>
  <c r="AA216" i="75"/>
  <c r="AB216" i="75" s="1"/>
  <c r="Y216" i="75"/>
  <c r="Z216" i="75" s="1"/>
  <c r="W216" i="75"/>
  <c r="X216" i="75" s="1"/>
  <c r="U216" i="75"/>
  <c r="V216" i="75" s="1"/>
  <c r="S216" i="75"/>
  <c r="T216" i="75" s="1"/>
  <c r="Q216" i="75"/>
  <c r="R216" i="75" s="1"/>
  <c r="P216" i="75"/>
  <c r="AM215" i="75"/>
  <c r="AN215" i="75" s="1"/>
  <c r="AK215" i="75"/>
  <c r="AL215" i="75" s="1"/>
  <c r="AI215" i="75"/>
  <c r="AJ215" i="75" s="1"/>
  <c r="AG215" i="75"/>
  <c r="AH215" i="75" s="1"/>
  <c r="AE215" i="75"/>
  <c r="AF215" i="75" s="1"/>
  <c r="AC215" i="75"/>
  <c r="AD215" i="75" s="1"/>
  <c r="AA215" i="75"/>
  <c r="AB215" i="75" s="1"/>
  <c r="Y215" i="75"/>
  <c r="Z215" i="75" s="1"/>
  <c r="W215" i="75"/>
  <c r="X215" i="75" s="1"/>
  <c r="U215" i="75"/>
  <c r="V215" i="75" s="1"/>
  <c r="S215" i="75"/>
  <c r="T215" i="75" s="1"/>
  <c r="Q215" i="75"/>
  <c r="R215" i="75" s="1"/>
  <c r="P215" i="75"/>
  <c r="AM214" i="75"/>
  <c r="AN214" i="75" s="1"/>
  <c r="AK214" i="75"/>
  <c r="AL214" i="75" s="1"/>
  <c r="AI214" i="75"/>
  <c r="AJ214" i="75" s="1"/>
  <c r="AG214" i="75"/>
  <c r="AH214" i="75" s="1"/>
  <c r="AE214" i="75"/>
  <c r="AF214" i="75" s="1"/>
  <c r="AC214" i="75"/>
  <c r="AD214" i="75" s="1"/>
  <c r="AA214" i="75"/>
  <c r="AB214" i="75" s="1"/>
  <c r="Y214" i="75"/>
  <c r="Z214" i="75" s="1"/>
  <c r="W214" i="75"/>
  <c r="X214" i="75" s="1"/>
  <c r="U214" i="75"/>
  <c r="V214" i="75" s="1"/>
  <c r="S214" i="75"/>
  <c r="T214" i="75" s="1"/>
  <c r="Q214" i="75"/>
  <c r="R214" i="75" s="1"/>
  <c r="P214" i="75"/>
  <c r="AM213" i="75"/>
  <c r="AN213" i="75" s="1"/>
  <c r="AK213" i="75"/>
  <c r="AL213" i="75" s="1"/>
  <c r="AI213" i="75"/>
  <c r="AJ213" i="75" s="1"/>
  <c r="AG213" i="75"/>
  <c r="AH213" i="75" s="1"/>
  <c r="AE213" i="75"/>
  <c r="AF213" i="75" s="1"/>
  <c r="AC213" i="75"/>
  <c r="AD213" i="75" s="1"/>
  <c r="AA213" i="75"/>
  <c r="AB213" i="75" s="1"/>
  <c r="Y213" i="75"/>
  <c r="Z213" i="75" s="1"/>
  <c r="W213" i="75"/>
  <c r="X213" i="75" s="1"/>
  <c r="U213" i="75"/>
  <c r="V213" i="75" s="1"/>
  <c r="S213" i="75"/>
  <c r="T213" i="75" s="1"/>
  <c r="Q213" i="75"/>
  <c r="R213" i="75" s="1"/>
  <c r="P213" i="75"/>
  <c r="AM212" i="75"/>
  <c r="AN212" i="75" s="1"/>
  <c r="AK212" i="75"/>
  <c r="AL212" i="75" s="1"/>
  <c r="AI212" i="75"/>
  <c r="AJ212" i="75" s="1"/>
  <c r="AG212" i="75"/>
  <c r="AH212" i="75" s="1"/>
  <c r="AE212" i="75"/>
  <c r="AF212" i="75" s="1"/>
  <c r="AC212" i="75"/>
  <c r="AD212" i="75" s="1"/>
  <c r="AA212" i="75"/>
  <c r="AB212" i="75" s="1"/>
  <c r="Y212" i="75"/>
  <c r="Z212" i="75" s="1"/>
  <c r="W212" i="75"/>
  <c r="X212" i="75" s="1"/>
  <c r="U212" i="75"/>
  <c r="V212" i="75" s="1"/>
  <c r="S212" i="75"/>
  <c r="T212" i="75" s="1"/>
  <c r="Q212" i="75"/>
  <c r="R212" i="75" s="1"/>
  <c r="P212" i="75"/>
  <c r="AM211" i="75"/>
  <c r="AN211" i="75" s="1"/>
  <c r="AK211" i="75"/>
  <c r="AL211" i="75" s="1"/>
  <c r="AI211" i="75"/>
  <c r="AJ211" i="75" s="1"/>
  <c r="AG211" i="75"/>
  <c r="AH211" i="75" s="1"/>
  <c r="AE211" i="75"/>
  <c r="AF211" i="75" s="1"/>
  <c r="AC211" i="75"/>
  <c r="AD211" i="75" s="1"/>
  <c r="AA211" i="75"/>
  <c r="AB211" i="75" s="1"/>
  <c r="Y211" i="75"/>
  <c r="Z211" i="75" s="1"/>
  <c r="W211" i="75"/>
  <c r="X211" i="75" s="1"/>
  <c r="U211" i="75"/>
  <c r="V211" i="75" s="1"/>
  <c r="S211" i="75"/>
  <c r="T211" i="75" s="1"/>
  <c r="Q211" i="75"/>
  <c r="R211" i="75" s="1"/>
  <c r="P211" i="75"/>
  <c r="AM210" i="75"/>
  <c r="AN210" i="75" s="1"/>
  <c r="AK210" i="75"/>
  <c r="AL210" i="75" s="1"/>
  <c r="AI210" i="75"/>
  <c r="AJ210" i="75" s="1"/>
  <c r="AG210" i="75"/>
  <c r="AH210" i="75" s="1"/>
  <c r="AE210" i="75"/>
  <c r="AF210" i="75" s="1"/>
  <c r="AC210" i="75"/>
  <c r="AD210" i="75" s="1"/>
  <c r="AA210" i="75"/>
  <c r="AB210" i="75" s="1"/>
  <c r="Y210" i="75"/>
  <c r="Z210" i="75" s="1"/>
  <c r="W210" i="75"/>
  <c r="X210" i="75" s="1"/>
  <c r="U210" i="75"/>
  <c r="V210" i="75" s="1"/>
  <c r="S210" i="75"/>
  <c r="T210" i="75" s="1"/>
  <c r="Q210" i="75"/>
  <c r="R210" i="75" s="1"/>
  <c r="P210" i="75"/>
  <c r="AM209" i="75"/>
  <c r="AN209" i="75" s="1"/>
  <c r="AK209" i="75"/>
  <c r="AL209" i="75" s="1"/>
  <c r="AI209" i="75"/>
  <c r="AJ209" i="75" s="1"/>
  <c r="AG209" i="75"/>
  <c r="AH209" i="75" s="1"/>
  <c r="AE209" i="75"/>
  <c r="AF209" i="75" s="1"/>
  <c r="AC209" i="75"/>
  <c r="AD209" i="75" s="1"/>
  <c r="AA209" i="75"/>
  <c r="AB209" i="75" s="1"/>
  <c r="Y209" i="75"/>
  <c r="Z209" i="75" s="1"/>
  <c r="W209" i="75"/>
  <c r="X209" i="75" s="1"/>
  <c r="U209" i="75"/>
  <c r="V209" i="75" s="1"/>
  <c r="S209" i="75"/>
  <c r="T209" i="75" s="1"/>
  <c r="Q209" i="75"/>
  <c r="R209" i="75" s="1"/>
  <c r="P209" i="75"/>
  <c r="AM208" i="75"/>
  <c r="AN208" i="75" s="1"/>
  <c r="AK208" i="75"/>
  <c r="AL208" i="75" s="1"/>
  <c r="AI208" i="75"/>
  <c r="AJ208" i="75" s="1"/>
  <c r="AG208" i="75"/>
  <c r="AH208" i="75" s="1"/>
  <c r="AE208" i="75"/>
  <c r="AF208" i="75" s="1"/>
  <c r="AC208" i="75"/>
  <c r="AD208" i="75" s="1"/>
  <c r="AA208" i="75"/>
  <c r="AB208" i="75" s="1"/>
  <c r="Y208" i="75"/>
  <c r="Z208" i="75" s="1"/>
  <c r="W208" i="75"/>
  <c r="X208" i="75" s="1"/>
  <c r="U208" i="75"/>
  <c r="V208" i="75" s="1"/>
  <c r="S208" i="75"/>
  <c r="T208" i="75" s="1"/>
  <c r="Q208" i="75"/>
  <c r="R208" i="75" s="1"/>
  <c r="P208" i="75"/>
  <c r="AM207" i="75"/>
  <c r="AN207" i="75" s="1"/>
  <c r="AK207" i="75"/>
  <c r="AL207" i="75" s="1"/>
  <c r="AI207" i="75"/>
  <c r="AJ207" i="75" s="1"/>
  <c r="AG207" i="75"/>
  <c r="AH207" i="75" s="1"/>
  <c r="AE207" i="75"/>
  <c r="AF207" i="75" s="1"/>
  <c r="AC207" i="75"/>
  <c r="AD207" i="75" s="1"/>
  <c r="AA207" i="75"/>
  <c r="AB207" i="75" s="1"/>
  <c r="Y207" i="75"/>
  <c r="Z207" i="75" s="1"/>
  <c r="W207" i="75"/>
  <c r="X207" i="75" s="1"/>
  <c r="U207" i="75"/>
  <c r="V207" i="75" s="1"/>
  <c r="S207" i="75"/>
  <c r="T207" i="75" s="1"/>
  <c r="Q207" i="75"/>
  <c r="R207" i="75" s="1"/>
  <c r="P207" i="75"/>
  <c r="AM206" i="75"/>
  <c r="AN206" i="75" s="1"/>
  <c r="AK206" i="75"/>
  <c r="AL206" i="75" s="1"/>
  <c r="AI206" i="75"/>
  <c r="AJ206" i="75" s="1"/>
  <c r="AG206" i="75"/>
  <c r="AH206" i="75" s="1"/>
  <c r="AE206" i="75"/>
  <c r="AF206" i="75" s="1"/>
  <c r="AC206" i="75"/>
  <c r="AD206" i="75" s="1"/>
  <c r="AA206" i="75"/>
  <c r="AB206" i="75" s="1"/>
  <c r="Y206" i="75"/>
  <c r="Z206" i="75" s="1"/>
  <c r="W206" i="75"/>
  <c r="X206" i="75" s="1"/>
  <c r="U206" i="75"/>
  <c r="V206" i="75" s="1"/>
  <c r="S206" i="75"/>
  <c r="T206" i="75" s="1"/>
  <c r="Q206" i="75"/>
  <c r="R206" i="75" s="1"/>
  <c r="P206" i="75"/>
  <c r="AM205" i="75"/>
  <c r="AN205" i="75" s="1"/>
  <c r="AK205" i="75"/>
  <c r="AL205" i="75" s="1"/>
  <c r="AI205" i="75"/>
  <c r="AJ205" i="75" s="1"/>
  <c r="AG205" i="75"/>
  <c r="AH205" i="75" s="1"/>
  <c r="AE205" i="75"/>
  <c r="AF205" i="75" s="1"/>
  <c r="AC205" i="75"/>
  <c r="AD205" i="75" s="1"/>
  <c r="AA205" i="75"/>
  <c r="AB205" i="75" s="1"/>
  <c r="Y205" i="75"/>
  <c r="Z205" i="75" s="1"/>
  <c r="W205" i="75"/>
  <c r="X205" i="75" s="1"/>
  <c r="U205" i="75"/>
  <c r="V205" i="75" s="1"/>
  <c r="S205" i="75"/>
  <c r="T205" i="75" s="1"/>
  <c r="Q205" i="75"/>
  <c r="R205" i="75" s="1"/>
  <c r="P205" i="75"/>
  <c r="AM204" i="75"/>
  <c r="AN204" i="75" s="1"/>
  <c r="AK204" i="75"/>
  <c r="AL204" i="75" s="1"/>
  <c r="AI204" i="75"/>
  <c r="AJ204" i="75" s="1"/>
  <c r="AG204" i="75"/>
  <c r="AH204" i="75" s="1"/>
  <c r="AE204" i="75"/>
  <c r="AF204" i="75" s="1"/>
  <c r="AC204" i="75"/>
  <c r="AD204" i="75" s="1"/>
  <c r="AA204" i="75"/>
  <c r="AB204" i="75" s="1"/>
  <c r="Y204" i="75"/>
  <c r="Z204" i="75" s="1"/>
  <c r="W204" i="75"/>
  <c r="X204" i="75" s="1"/>
  <c r="U204" i="75"/>
  <c r="V204" i="75" s="1"/>
  <c r="S204" i="75"/>
  <c r="T204" i="75" s="1"/>
  <c r="Q204" i="75"/>
  <c r="R204" i="75" s="1"/>
  <c r="P204" i="75"/>
  <c r="AM203" i="75"/>
  <c r="AN203" i="75" s="1"/>
  <c r="AK203" i="75"/>
  <c r="AL203" i="75" s="1"/>
  <c r="AI203" i="75"/>
  <c r="AJ203" i="75" s="1"/>
  <c r="AG203" i="75"/>
  <c r="AH203" i="75" s="1"/>
  <c r="AE203" i="75"/>
  <c r="AF203" i="75" s="1"/>
  <c r="AC203" i="75"/>
  <c r="AD203" i="75" s="1"/>
  <c r="AA203" i="75"/>
  <c r="AB203" i="75" s="1"/>
  <c r="Y203" i="75"/>
  <c r="Z203" i="75" s="1"/>
  <c r="W203" i="75"/>
  <c r="X203" i="75" s="1"/>
  <c r="U203" i="75"/>
  <c r="V203" i="75" s="1"/>
  <c r="S203" i="75"/>
  <c r="T203" i="75" s="1"/>
  <c r="Q203" i="75"/>
  <c r="R203" i="75" s="1"/>
  <c r="P203" i="75"/>
  <c r="AM202" i="75"/>
  <c r="AN202" i="75" s="1"/>
  <c r="AK202" i="75"/>
  <c r="AL202" i="75" s="1"/>
  <c r="AI202" i="75"/>
  <c r="AJ202" i="75" s="1"/>
  <c r="AG202" i="75"/>
  <c r="AH202" i="75" s="1"/>
  <c r="AE202" i="75"/>
  <c r="AF202" i="75" s="1"/>
  <c r="AC202" i="75"/>
  <c r="AD202" i="75" s="1"/>
  <c r="AA202" i="75"/>
  <c r="AB202" i="75" s="1"/>
  <c r="Y202" i="75"/>
  <c r="Z202" i="75" s="1"/>
  <c r="W202" i="75"/>
  <c r="X202" i="75" s="1"/>
  <c r="U202" i="75"/>
  <c r="V202" i="75" s="1"/>
  <c r="S202" i="75"/>
  <c r="T202" i="75" s="1"/>
  <c r="Q202" i="75"/>
  <c r="R202" i="75" s="1"/>
  <c r="P202" i="75"/>
  <c r="AM201" i="75"/>
  <c r="AN201" i="75" s="1"/>
  <c r="AK201" i="75"/>
  <c r="AL201" i="75" s="1"/>
  <c r="AI201" i="75"/>
  <c r="AJ201" i="75" s="1"/>
  <c r="AG201" i="75"/>
  <c r="AH201" i="75" s="1"/>
  <c r="AE201" i="75"/>
  <c r="AF201" i="75" s="1"/>
  <c r="AC201" i="75"/>
  <c r="AD201" i="75" s="1"/>
  <c r="AA201" i="75"/>
  <c r="AB201" i="75" s="1"/>
  <c r="Y201" i="75"/>
  <c r="Z201" i="75" s="1"/>
  <c r="W201" i="75"/>
  <c r="X201" i="75" s="1"/>
  <c r="U201" i="75"/>
  <c r="V201" i="75" s="1"/>
  <c r="S201" i="75"/>
  <c r="T201" i="75" s="1"/>
  <c r="Q201" i="75"/>
  <c r="R201" i="75" s="1"/>
  <c r="P201" i="75"/>
  <c r="AM200" i="75"/>
  <c r="AN200" i="75" s="1"/>
  <c r="AK200" i="75"/>
  <c r="AL200" i="75" s="1"/>
  <c r="AI200" i="75"/>
  <c r="AJ200" i="75" s="1"/>
  <c r="AG200" i="75"/>
  <c r="AH200" i="75" s="1"/>
  <c r="AE200" i="75"/>
  <c r="AF200" i="75" s="1"/>
  <c r="AC200" i="75"/>
  <c r="AD200" i="75" s="1"/>
  <c r="AA200" i="75"/>
  <c r="AB200" i="75" s="1"/>
  <c r="Y200" i="75"/>
  <c r="Z200" i="75" s="1"/>
  <c r="W200" i="75"/>
  <c r="X200" i="75" s="1"/>
  <c r="U200" i="75"/>
  <c r="V200" i="75" s="1"/>
  <c r="S200" i="75"/>
  <c r="T200" i="75" s="1"/>
  <c r="Q200" i="75"/>
  <c r="R200" i="75" s="1"/>
  <c r="P200" i="75"/>
  <c r="AM199" i="75"/>
  <c r="AN199" i="75" s="1"/>
  <c r="AK199" i="75"/>
  <c r="AL199" i="75" s="1"/>
  <c r="AI199" i="75"/>
  <c r="AJ199" i="75" s="1"/>
  <c r="AG199" i="75"/>
  <c r="AH199" i="75" s="1"/>
  <c r="AE199" i="75"/>
  <c r="AF199" i="75" s="1"/>
  <c r="AC199" i="75"/>
  <c r="AD199" i="75" s="1"/>
  <c r="AA199" i="75"/>
  <c r="AB199" i="75" s="1"/>
  <c r="Y199" i="75"/>
  <c r="Z199" i="75" s="1"/>
  <c r="W199" i="75"/>
  <c r="X199" i="75" s="1"/>
  <c r="U199" i="75"/>
  <c r="V199" i="75" s="1"/>
  <c r="S199" i="75"/>
  <c r="T199" i="75" s="1"/>
  <c r="Q199" i="75"/>
  <c r="R199" i="75" s="1"/>
  <c r="P199" i="75"/>
  <c r="AM198" i="75"/>
  <c r="AN198" i="75" s="1"/>
  <c r="AK198" i="75"/>
  <c r="AL198" i="75" s="1"/>
  <c r="AI198" i="75"/>
  <c r="AJ198" i="75" s="1"/>
  <c r="AG198" i="75"/>
  <c r="AH198" i="75" s="1"/>
  <c r="AE198" i="75"/>
  <c r="AF198" i="75" s="1"/>
  <c r="AC198" i="75"/>
  <c r="AD198" i="75" s="1"/>
  <c r="AA198" i="75"/>
  <c r="AB198" i="75" s="1"/>
  <c r="Y198" i="75"/>
  <c r="Z198" i="75" s="1"/>
  <c r="W198" i="75"/>
  <c r="X198" i="75" s="1"/>
  <c r="U198" i="75"/>
  <c r="V198" i="75" s="1"/>
  <c r="S198" i="75"/>
  <c r="T198" i="75" s="1"/>
  <c r="Q198" i="75"/>
  <c r="R198" i="75" s="1"/>
  <c r="P198" i="75"/>
  <c r="AM197" i="75"/>
  <c r="AN197" i="75" s="1"/>
  <c r="AK197" i="75"/>
  <c r="AL197" i="75" s="1"/>
  <c r="AI197" i="75"/>
  <c r="AJ197" i="75" s="1"/>
  <c r="AG197" i="75"/>
  <c r="AH197" i="75" s="1"/>
  <c r="AE197" i="75"/>
  <c r="AF197" i="75" s="1"/>
  <c r="AC197" i="75"/>
  <c r="AD197" i="75" s="1"/>
  <c r="AA197" i="75"/>
  <c r="AB197" i="75" s="1"/>
  <c r="Y197" i="75"/>
  <c r="Z197" i="75" s="1"/>
  <c r="W197" i="75"/>
  <c r="X197" i="75" s="1"/>
  <c r="U197" i="75"/>
  <c r="V197" i="75" s="1"/>
  <c r="S197" i="75"/>
  <c r="T197" i="75" s="1"/>
  <c r="Q197" i="75"/>
  <c r="R197" i="75" s="1"/>
  <c r="P197" i="75"/>
  <c r="AM196" i="75"/>
  <c r="AN196" i="75" s="1"/>
  <c r="AK196" i="75"/>
  <c r="AL196" i="75" s="1"/>
  <c r="AI196" i="75"/>
  <c r="AJ196" i="75" s="1"/>
  <c r="AG196" i="75"/>
  <c r="AH196" i="75" s="1"/>
  <c r="AE196" i="75"/>
  <c r="AF196" i="75" s="1"/>
  <c r="AC196" i="75"/>
  <c r="AD196" i="75" s="1"/>
  <c r="AA196" i="75"/>
  <c r="AB196" i="75" s="1"/>
  <c r="Y196" i="75"/>
  <c r="Z196" i="75" s="1"/>
  <c r="W196" i="75"/>
  <c r="X196" i="75" s="1"/>
  <c r="U196" i="75"/>
  <c r="V196" i="75" s="1"/>
  <c r="S196" i="75"/>
  <c r="T196" i="75" s="1"/>
  <c r="Q196" i="75"/>
  <c r="R196" i="75" s="1"/>
  <c r="P196" i="75"/>
  <c r="AM195" i="75"/>
  <c r="AN195" i="75" s="1"/>
  <c r="AK195" i="75"/>
  <c r="AL195" i="75" s="1"/>
  <c r="AI195" i="75"/>
  <c r="AJ195" i="75" s="1"/>
  <c r="AG195" i="75"/>
  <c r="AH195" i="75" s="1"/>
  <c r="AE195" i="75"/>
  <c r="AF195" i="75" s="1"/>
  <c r="AC195" i="75"/>
  <c r="AD195" i="75" s="1"/>
  <c r="AA195" i="75"/>
  <c r="AB195" i="75" s="1"/>
  <c r="Y195" i="75"/>
  <c r="Z195" i="75" s="1"/>
  <c r="W195" i="75"/>
  <c r="X195" i="75" s="1"/>
  <c r="U195" i="75"/>
  <c r="V195" i="75" s="1"/>
  <c r="S195" i="75"/>
  <c r="T195" i="75" s="1"/>
  <c r="Q195" i="75"/>
  <c r="R195" i="75" s="1"/>
  <c r="P195" i="75"/>
  <c r="AM194" i="75"/>
  <c r="AN194" i="75" s="1"/>
  <c r="AK194" i="75"/>
  <c r="AL194" i="75" s="1"/>
  <c r="AI194" i="75"/>
  <c r="AJ194" i="75" s="1"/>
  <c r="AG194" i="75"/>
  <c r="AH194" i="75" s="1"/>
  <c r="AE194" i="75"/>
  <c r="AF194" i="75" s="1"/>
  <c r="AC194" i="75"/>
  <c r="AD194" i="75" s="1"/>
  <c r="AA194" i="75"/>
  <c r="AB194" i="75" s="1"/>
  <c r="Y194" i="75"/>
  <c r="Z194" i="75" s="1"/>
  <c r="W194" i="75"/>
  <c r="X194" i="75" s="1"/>
  <c r="U194" i="75"/>
  <c r="V194" i="75" s="1"/>
  <c r="S194" i="75"/>
  <c r="T194" i="75" s="1"/>
  <c r="Q194" i="75"/>
  <c r="R194" i="75" s="1"/>
  <c r="P194" i="75"/>
  <c r="AM193" i="75"/>
  <c r="AN193" i="75" s="1"/>
  <c r="AK193" i="75"/>
  <c r="AL193" i="75" s="1"/>
  <c r="AI193" i="75"/>
  <c r="AJ193" i="75" s="1"/>
  <c r="AG193" i="75"/>
  <c r="AH193" i="75" s="1"/>
  <c r="AE193" i="75"/>
  <c r="AF193" i="75" s="1"/>
  <c r="AC193" i="75"/>
  <c r="AD193" i="75" s="1"/>
  <c r="AA193" i="75"/>
  <c r="AB193" i="75" s="1"/>
  <c r="Y193" i="75"/>
  <c r="Z193" i="75" s="1"/>
  <c r="W193" i="75"/>
  <c r="X193" i="75" s="1"/>
  <c r="U193" i="75"/>
  <c r="V193" i="75" s="1"/>
  <c r="S193" i="75"/>
  <c r="T193" i="75" s="1"/>
  <c r="Q193" i="75"/>
  <c r="R193" i="75" s="1"/>
  <c r="P193" i="75"/>
  <c r="AM192" i="75"/>
  <c r="AN192" i="75" s="1"/>
  <c r="AK192" i="75"/>
  <c r="AL192" i="75" s="1"/>
  <c r="AI192" i="75"/>
  <c r="AJ192" i="75" s="1"/>
  <c r="AG192" i="75"/>
  <c r="AH192" i="75" s="1"/>
  <c r="AE192" i="75"/>
  <c r="AF192" i="75" s="1"/>
  <c r="AC192" i="75"/>
  <c r="AD192" i="75" s="1"/>
  <c r="AA192" i="75"/>
  <c r="AB192" i="75" s="1"/>
  <c r="Y192" i="75"/>
  <c r="Z192" i="75" s="1"/>
  <c r="W192" i="75"/>
  <c r="X192" i="75" s="1"/>
  <c r="U192" i="75"/>
  <c r="V192" i="75" s="1"/>
  <c r="S192" i="75"/>
  <c r="T192" i="75" s="1"/>
  <c r="Q192" i="75"/>
  <c r="R192" i="75" s="1"/>
  <c r="P192" i="75"/>
  <c r="AM191" i="75"/>
  <c r="AN191" i="75" s="1"/>
  <c r="AK191" i="75"/>
  <c r="AL191" i="75" s="1"/>
  <c r="AI191" i="75"/>
  <c r="AJ191" i="75" s="1"/>
  <c r="AG191" i="75"/>
  <c r="AH191" i="75" s="1"/>
  <c r="AE191" i="75"/>
  <c r="AF191" i="75" s="1"/>
  <c r="AC191" i="75"/>
  <c r="AD191" i="75" s="1"/>
  <c r="AA191" i="75"/>
  <c r="AB191" i="75" s="1"/>
  <c r="Y191" i="75"/>
  <c r="Z191" i="75" s="1"/>
  <c r="W191" i="75"/>
  <c r="X191" i="75" s="1"/>
  <c r="U191" i="75"/>
  <c r="V191" i="75" s="1"/>
  <c r="S191" i="75"/>
  <c r="T191" i="75" s="1"/>
  <c r="Q191" i="75"/>
  <c r="R191" i="75" s="1"/>
  <c r="P191" i="75"/>
  <c r="AM190" i="75"/>
  <c r="AN190" i="75" s="1"/>
  <c r="AK190" i="75"/>
  <c r="AL190" i="75" s="1"/>
  <c r="AI190" i="75"/>
  <c r="AJ190" i="75" s="1"/>
  <c r="AG190" i="75"/>
  <c r="AH190" i="75" s="1"/>
  <c r="AE190" i="75"/>
  <c r="AF190" i="75" s="1"/>
  <c r="AC190" i="75"/>
  <c r="AD190" i="75" s="1"/>
  <c r="AA190" i="75"/>
  <c r="AB190" i="75" s="1"/>
  <c r="Y190" i="75"/>
  <c r="Z190" i="75" s="1"/>
  <c r="W190" i="75"/>
  <c r="X190" i="75" s="1"/>
  <c r="U190" i="75"/>
  <c r="V190" i="75" s="1"/>
  <c r="S190" i="75"/>
  <c r="T190" i="75" s="1"/>
  <c r="Q190" i="75"/>
  <c r="R190" i="75" s="1"/>
  <c r="P190" i="75"/>
  <c r="AM189" i="75"/>
  <c r="AN189" i="75" s="1"/>
  <c r="AK189" i="75"/>
  <c r="AL189" i="75" s="1"/>
  <c r="AI189" i="75"/>
  <c r="AJ189" i="75" s="1"/>
  <c r="AG189" i="75"/>
  <c r="AH189" i="75" s="1"/>
  <c r="AE189" i="75"/>
  <c r="AF189" i="75" s="1"/>
  <c r="AC189" i="75"/>
  <c r="AD189" i="75" s="1"/>
  <c r="AA189" i="75"/>
  <c r="AB189" i="75" s="1"/>
  <c r="Y189" i="75"/>
  <c r="Z189" i="75" s="1"/>
  <c r="W189" i="75"/>
  <c r="X189" i="75" s="1"/>
  <c r="U189" i="75"/>
  <c r="V189" i="75" s="1"/>
  <c r="S189" i="75"/>
  <c r="T189" i="75" s="1"/>
  <c r="Q189" i="75"/>
  <c r="R189" i="75" s="1"/>
  <c r="P189" i="75"/>
  <c r="AM188" i="75"/>
  <c r="AN188" i="75" s="1"/>
  <c r="AK188" i="75"/>
  <c r="AL188" i="75" s="1"/>
  <c r="AI188" i="75"/>
  <c r="AJ188" i="75" s="1"/>
  <c r="AG188" i="75"/>
  <c r="AH188" i="75" s="1"/>
  <c r="AE188" i="75"/>
  <c r="AF188" i="75" s="1"/>
  <c r="AC188" i="75"/>
  <c r="AD188" i="75" s="1"/>
  <c r="AA188" i="75"/>
  <c r="AB188" i="75" s="1"/>
  <c r="Y188" i="75"/>
  <c r="Z188" i="75" s="1"/>
  <c r="W188" i="75"/>
  <c r="X188" i="75" s="1"/>
  <c r="U188" i="75"/>
  <c r="V188" i="75" s="1"/>
  <c r="S188" i="75"/>
  <c r="T188" i="75" s="1"/>
  <c r="Q188" i="75"/>
  <c r="R188" i="75" s="1"/>
  <c r="P188" i="75"/>
  <c r="AM187" i="75"/>
  <c r="AN187" i="75" s="1"/>
  <c r="AK187" i="75"/>
  <c r="AL187" i="75" s="1"/>
  <c r="AI187" i="75"/>
  <c r="AJ187" i="75" s="1"/>
  <c r="AG187" i="75"/>
  <c r="AH187" i="75" s="1"/>
  <c r="AE187" i="75"/>
  <c r="AF187" i="75" s="1"/>
  <c r="AC187" i="75"/>
  <c r="AD187" i="75" s="1"/>
  <c r="AA187" i="75"/>
  <c r="AB187" i="75" s="1"/>
  <c r="Y187" i="75"/>
  <c r="Z187" i="75" s="1"/>
  <c r="W187" i="75"/>
  <c r="X187" i="75" s="1"/>
  <c r="U187" i="75"/>
  <c r="V187" i="75" s="1"/>
  <c r="S187" i="75"/>
  <c r="T187" i="75" s="1"/>
  <c r="Q187" i="75"/>
  <c r="R187" i="75" s="1"/>
  <c r="P187" i="75"/>
  <c r="AM186" i="75"/>
  <c r="AN186" i="75" s="1"/>
  <c r="AK186" i="75"/>
  <c r="AL186" i="75" s="1"/>
  <c r="AI186" i="75"/>
  <c r="AJ186" i="75" s="1"/>
  <c r="AG186" i="75"/>
  <c r="AH186" i="75" s="1"/>
  <c r="AE186" i="75"/>
  <c r="AF186" i="75" s="1"/>
  <c r="AC186" i="75"/>
  <c r="AD186" i="75" s="1"/>
  <c r="AA186" i="75"/>
  <c r="AB186" i="75" s="1"/>
  <c r="Y186" i="75"/>
  <c r="Z186" i="75" s="1"/>
  <c r="W186" i="75"/>
  <c r="X186" i="75" s="1"/>
  <c r="U186" i="75"/>
  <c r="V186" i="75" s="1"/>
  <c r="S186" i="75"/>
  <c r="T186" i="75" s="1"/>
  <c r="Q186" i="75"/>
  <c r="R186" i="75" s="1"/>
  <c r="P186" i="75"/>
  <c r="AM185" i="75"/>
  <c r="AN185" i="75" s="1"/>
  <c r="AK185" i="75"/>
  <c r="AL185" i="75" s="1"/>
  <c r="AI185" i="75"/>
  <c r="AJ185" i="75" s="1"/>
  <c r="AG185" i="75"/>
  <c r="AH185" i="75" s="1"/>
  <c r="AE185" i="75"/>
  <c r="AF185" i="75" s="1"/>
  <c r="AC185" i="75"/>
  <c r="AD185" i="75" s="1"/>
  <c r="AA185" i="75"/>
  <c r="AB185" i="75" s="1"/>
  <c r="Y185" i="75"/>
  <c r="Z185" i="75" s="1"/>
  <c r="W185" i="75"/>
  <c r="X185" i="75" s="1"/>
  <c r="U185" i="75"/>
  <c r="V185" i="75" s="1"/>
  <c r="S185" i="75"/>
  <c r="T185" i="75" s="1"/>
  <c r="Q185" i="75"/>
  <c r="R185" i="75" s="1"/>
  <c r="P185" i="75"/>
  <c r="AM184" i="75"/>
  <c r="AN184" i="75" s="1"/>
  <c r="AK184" i="75"/>
  <c r="AL184" i="75" s="1"/>
  <c r="AI184" i="75"/>
  <c r="AJ184" i="75" s="1"/>
  <c r="AG184" i="75"/>
  <c r="AH184" i="75" s="1"/>
  <c r="AE184" i="75"/>
  <c r="AF184" i="75" s="1"/>
  <c r="AC184" i="75"/>
  <c r="AD184" i="75" s="1"/>
  <c r="AA184" i="75"/>
  <c r="AB184" i="75" s="1"/>
  <c r="Y184" i="75"/>
  <c r="Z184" i="75" s="1"/>
  <c r="W184" i="75"/>
  <c r="X184" i="75" s="1"/>
  <c r="U184" i="75"/>
  <c r="V184" i="75" s="1"/>
  <c r="S184" i="75"/>
  <c r="T184" i="75" s="1"/>
  <c r="Q184" i="75"/>
  <c r="R184" i="75" s="1"/>
  <c r="P184" i="75"/>
  <c r="AM183" i="75"/>
  <c r="AN183" i="75" s="1"/>
  <c r="AK183" i="75"/>
  <c r="AL183" i="75" s="1"/>
  <c r="AI183" i="75"/>
  <c r="AJ183" i="75" s="1"/>
  <c r="AG183" i="75"/>
  <c r="AH183" i="75" s="1"/>
  <c r="AE183" i="75"/>
  <c r="AF183" i="75" s="1"/>
  <c r="AC183" i="75"/>
  <c r="AD183" i="75" s="1"/>
  <c r="AA183" i="75"/>
  <c r="AB183" i="75" s="1"/>
  <c r="Y183" i="75"/>
  <c r="Z183" i="75" s="1"/>
  <c r="W183" i="75"/>
  <c r="X183" i="75" s="1"/>
  <c r="U183" i="75"/>
  <c r="V183" i="75" s="1"/>
  <c r="S183" i="75"/>
  <c r="T183" i="75" s="1"/>
  <c r="Q183" i="75"/>
  <c r="R183" i="75" s="1"/>
  <c r="P183" i="75"/>
  <c r="AM182" i="75"/>
  <c r="AN182" i="75" s="1"/>
  <c r="AK182" i="75"/>
  <c r="AL182" i="75" s="1"/>
  <c r="AI182" i="75"/>
  <c r="AJ182" i="75" s="1"/>
  <c r="AG182" i="75"/>
  <c r="AH182" i="75" s="1"/>
  <c r="AE182" i="75"/>
  <c r="AF182" i="75" s="1"/>
  <c r="AC182" i="75"/>
  <c r="AD182" i="75" s="1"/>
  <c r="AA182" i="75"/>
  <c r="AB182" i="75" s="1"/>
  <c r="Y182" i="75"/>
  <c r="Z182" i="75" s="1"/>
  <c r="W182" i="75"/>
  <c r="X182" i="75" s="1"/>
  <c r="U182" i="75"/>
  <c r="V182" i="75" s="1"/>
  <c r="S182" i="75"/>
  <c r="T182" i="75" s="1"/>
  <c r="Q182" i="75"/>
  <c r="R182" i="75" s="1"/>
  <c r="P182" i="75"/>
  <c r="AM181" i="75"/>
  <c r="AN181" i="75" s="1"/>
  <c r="AK181" i="75"/>
  <c r="AL181" i="75" s="1"/>
  <c r="AI181" i="75"/>
  <c r="AJ181" i="75" s="1"/>
  <c r="AG181" i="75"/>
  <c r="AH181" i="75" s="1"/>
  <c r="AE181" i="75"/>
  <c r="AF181" i="75" s="1"/>
  <c r="AC181" i="75"/>
  <c r="AD181" i="75" s="1"/>
  <c r="AA181" i="75"/>
  <c r="AB181" i="75" s="1"/>
  <c r="Y181" i="75"/>
  <c r="Z181" i="75" s="1"/>
  <c r="W181" i="75"/>
  <c r="X181" i="75" s="1"/>
  <c r="U181" i="75"/>
  <c r="V181" i="75" s="1"/>
  <c r="S181" i="75"/>
  <c r="T181" i="75" s="1"/>
  <c r="Q181" i="75"/>
  <c r="R181" i="75" s="1"/>
  <c r="P181" i="75"/>
  <c r="AM180" i="75"/>
  <c r="AN180" i="75" s="1"/>
  <c r="AK180" i="75"/>
  <c r="AL180" i="75" s="1"/>
  <c r="AI180" i="75"/>
  <c r="AJ180" i="75" s="1"/>
  <c r="AG180" i="75"/>
  <c r="AH180" i="75" s="1"/>
  <c r="AE180" i="75"/>
  <c r="AF180" i="75" s="1"/>
  <c r="AC180" i="75"/>
  <c r="AD180" i="75" s="1"/>
  <c r="AA180" i="75"/>
  <c r="AB180" i="75" s="1"/>
  <c r="Y180" i="75"/>
  <c r="Z180" i="75" s="1"/>
  <c r="W180" i="75"/>
  <c r="X180" i="75" s="1"/>
  <c r="U180" i="75"/>
  <c r="V180" i="75" s="1"/>
  <c r="S180" i="75"/>
  <c r="T180" i="75" s="1"/>
  <c r="Q180" i="75"/>
  <c r="R180" i="75" s="1"/>
  <c r="P180" i="75"/>
  <c r="AM179" i="75"/>
  <c r="AN179" i="75" s="1"/>
  <c r="AK179" i="75"/>
  <c r="AL179" i="75" s="1"/>
  <c r="AI179" i="75"/>
  <c r="AJ179" i="75" s="1"/>
  <c r="AG179" i="75"/>
  <c r="AH179" i="75" s="1"/>
  <c r="AE179" i="75"/>
  <c r="AF179" i="75" s="1"/>
  <c r="AC179" i="75"/>
  <c r="AD179" i="75" s="1"/>
  <c r="AA179" i="75"/>
  <c r="AB179" i="75" s="1"/>
  <c r="Y179" i="75"/>
  <c r="Z179" i="75" s="1"/>
  <c r="W179" i="75"/>
  <c r="X179" i="75" s="1"/>
  <c r="U179" i="75"/>
  <c r="V179" i="75" s="1"/>
  <c r="S179" i="75"/>
  <c r="T179" i="75" s="1"/>
  <c r="Q179" i="75"/>
  <c r="R179" i="75" s="1"/>
  <c r="P179" i="75"/>
  <c r="AM178" i="75"/>
  <c r="AN178" i="75" s="1"/>
  <c r="AK178" i="75"/>
  <c r="AL178" i="75" s="1"/>
  <c r="AI178" i="75"/>
  <c r="AJ178" i="75" s="1"/>
  <c r="AG178" i="75"/>
  <c r="AH178" i="75" s="1"/>
  <c r="AE178" i="75"/>
  <c r="AF178" i="75" s="1"/>
  <c r="AC178" i="75"/>
  <c r="AD178" i="75" s="1"/>
  <c r="AA178" i="75"/>
  <c r="AB178" i="75" s="1"/>
  <c r="Y178" i="75"/>
  <c r="Z178" i="75" s="1"/>
  <c r="W178" i="75"/>
  <c r="X178" i="75" s="1"/>
  <c r="U178" i="75"/>
  <c r="V178" i="75" s="1"/>
  <c r="S178" i="75"/>
  <c r="T178" i="75" s="1"/>
  <c r="Q178" i="75"/>
  <c r="R178" i="75" s="1"/>
  <c r="P178" i="75"/>
  <c r="AM177" i="75"/>
  <c r="AN177" i="75" s="1"/>
  <c r="AK177" i="75"/>
  <c r="AL177" i="75" s="1"/>
  <c r="AI177" i="75"/>
  <c r="AJ177" i="75" s="1"/>
  <c r="AG177" i="75"/>
  <c r="AH177" i="75" s="1"/>
  <c r="AE177" i="75"/>
  <c r="AF177" i="75" s="1"/>
  <c r="AC177" i="75"/>
  <c r="AD177" i="75" s="1"/>
  <c r="AA177" i="75"/>
  <c r="AB177" i="75" s="1"/>
  <c r="Y177" i="75"/>
  <c r="Z177" i="75" s="1"/>
  <c r="W177" i="75"/>
  <c r="X177" i="75" s="1"/>
  <c r="U177" i="75"/>
  <c r="V177" i="75" s="1"/>
  <c r="S177" i="75"/>
  <c r="T177" i="75" s="1"/>
  <c r="Q177" i="75"/>
  <c r="R177" i="75" s="1"/>
  <c r="P177" i="75"/>
  <c r="AM176" i="75"/>
  <c r="AN176" i="75" s="1"/>
  <c r="AK176" i="75"/>
  <c r="AL176" i="75" s="1"/>
  <c r="AI176" i="75"/>
  <c r="AJ176" i="75" s="1"/>
  <c r="AG176" i="75"/>
  <c r="AH176" i="75" s="1"/>
  <c r="AE176" i="75"/>
  <c r="AF176" i="75" s="1"/>
  <c r="AC176" i="75"/>
  <c r="AD176" i="75" s="1"/>
  <c r="AA176" i="75"/>
  <c r="AB176" i="75" s="1"/>
  <c r="Y176" i="75"/>
  <c r="Z176" i="75" s="1"/>
  <c r="W176" i="75"/>
  <c r="X176" i="75" s="1"/>
  <c r="U176" i="75"/>
  <c r="V176" i="75" s="1"/>
  <c r="S176" i="75"/>
  <c r="T176" i="75" s="1"/>
  <c r="Q176" i="75"/>
  <c r="R176" i="75" s="1"/>
  <c r="P176" i="75"/>
  <c r="AM175" i="75"/>
  <c r="AN175" i="75" s="1"/>
  <c r="AK175" i="75"/>
  <c r="AL175" i="75" s="1"/>
  <c r="AI175" i="75"/>
  <c r="AJ175" i="75" s="1"/>
  <c r="AG175" i="75"/>
  <c r="AH175" i="75" s="1"/>
  <c r="AE175" i="75"/>
  <c r="AF175" i="75" s="1"/>
  <c r="AC175" i="75"/>
  <c r="AD175" i="75" s="1"/>
  <c r="AA175" i="75"/>
  <c r="AB175" i="75" s="1"/>
  <c r="Y175" i="75"/>
  <c r="Z175" i="75" s="1"/>
  <c r="W175" i="75"/>
  <c r="X175" i="75" s="1"/>
  <c r="U175" i="75"/>
  <c r="V175" i="75" s="1"/>
  <c r="S175" i="75"/>
  <c r="T175" i="75" s="1"/>
  <c r="Q175" i="75"/>
  <c r="R175" i="75" s="1"/>
  <c r="P175" i="75"/>
  <c r="AM174" i="75"/>
  <c r="AN174" i="75" s="1"/>
  <c r="AK174" i="75"/>
  <c r="AL174" i="75" s="1"/>
  <c r="AI174" i="75"/>
  <c r="AJ174" i="75" s="1"/>
  <c r="AG174" i="75"/>
  <c r="AH174" i="75" s="1"/>
  <c r="AE174" i="75"/>
  <c r="AF174" i="75" s="1"/>
  <c r="AC174" i="75"/>
  <c r="AD174" i="75" s="1"/>
  <c r="AA174" i="75"/>
  <c r="AB174" i="75" s="1"/>
  <c r="Y174" i="75"/>
  <c r="Z174" i="75" s="1"/>
  <c r="W174" i="75"/>
  <c r="X174" i="75" s="1"/>
  <c r="U174" i="75"/>
  <c r="V174" i="75" s="1"/>
  <c r="S174" i="75"/>
  <c r="T174" i="75" s="1"/>
  <c r="Q174" i="75"/>
  <c r="R174" i="75" s="1"/>
  <c r="P174" i="75"/>
  <c r="AM173" i="75"/>
  <c r="AN173" i="75" s="1"/>
  <c r="AK173" i="75"/>
  <c r="AL173" i="75" s="1"/>
  <c r="AI173" i="75"/>
  <c r="AJ173" i="75" s="1"/>
  <c r="AG173" i="75"/>
  <c r="AH173" i="75" s="1"/>
  <c r="AE173" i="75"/>
  <c r="AF173" i="75" s="1"/>
  <c r="AC173" i="75"/>
  <c r="AD173" i="75" s="1"/>
  <c r="AA173" i="75"/>
  <c r="AB173" i="75" s="1"/>
  <c r="Y173" i="75"/>
  <c r="Z173" i="75" s="1"/>
  <c r="W173" i="75"/>
  <c r="X173" i="75" s="1"/>
  <c r="U173" i="75"/>
  <c r="V173" i="75" s="1"/>
  <c r="S173" i="75"/>
  <c r="T173" i="75" s="1"/>
  <c r="Q173" i="75"/>
  <c r="R173" i="75" s="1"/>
  <c r="P173" i="75"/>
  <c r="AM172" i="75"/>
  <c r="AN172" i="75" s="1"/>
  <c r="AK172" i="75"/>
  <c r="AL172" i="75" s="1"/>
  <c r="AI172" i="75"/>
  <c r="AJ172" i="75" s="1"/>
  <c r="AG172" i="75"/>
  <c r="AH172" i="75" s="1"/>
  <c r="AE172" i="75"/>
  <c r="AF172" i="75" s="1"/>
  <c r="AC172" i="75"/>
  <c r="AD172" i="75" s="1"/>
  <c r="AA172" i="75"/>
  <c r="AB172" i="75" s="1"/>
  <c r="Y172" i="75"/>
  <c r="Z172" i="75" s="1"/>
  <c r="W172" i="75"/>
  <c r="X172" i="75" s="1"/>
  <c r="U172" i="75"/>
  <c r="V172" i="75" s="1"/>
  <c r="S172" i="75"/>
  <c r="T172" i="75" s="1"/>
  <c r="Q172" i="75"/>
  <c r="R172" i="75" s="1"/>
  <c r="P172" i="75"/>
  <c r="AM171" i="75"/>
  <c r="AN171" i="75" s="1"/>
  <c r="AK171" i="75"/>
  <c r="AL171" i="75" s="1"/>
  <c r="AI171" i="75"/>
  <c r="AJ171" i="75" s="1"/>
  <c r="AG171" i="75"/>
  <c r="AH171" i="75" s="1"/>
  <c r="AE171" i="75"/>
  <c r="AF171" i="75" s="1"/>
  <c r="AC171" i="75"/>
  <c r="AD171" i="75" s="1"/>
  <c r="AA171" i="75"/>
  <c r="AB171" i="75" s="1"/>
  <c r="Y171" i="75"/>
  <c r="Z171" i="75" s="1"/>
  <c r="W171" i="75"/>
  <c r="X171" i="75" s="1"/>
  <c r="U171" i="75"/>
  <c r="V171" i="75" s="1"/>
  <c r="S171" i="75"/>
  <c r="T171" i="75" s="1"/>
  <c r="Q171" i="75"/>
  <c r="R171" i="75" s="1"/>
  <c r="P171" i="75"/>
  <c r="AM170" i="75"/>
  <c r="AN170" i="75" s="1"/>
  <c r="AK170" i="75"/>
  <c r="AL170" i="75" s="1"/>
  <c r="AI170" i="75"/>
  <c r="AJ170" i="75" s="1"/>
  <c r="AG170" i="75"/>
  <c r="AH170" i="75" s="1"/>
  <c r="AE170" i="75"/>
  <c r="AF170" i="75" s="1"/>
  <c r="AC170" i="75"/>
  <c r="AD170" i="75" s="1"/>
  <c r="AA170" i="75"/>
  <c r="AB170" i="75" s="1"/>
  <c r="Y170" i="75"/>
  <c r="Z170" i="75" s="1"/>
  <c r="W170" i="75"/>
  <c r="X170" i="75" s="1"/>
  <c r="U170" i="75"/>
  <c r="V170" i="75" s="1"/>
  <c r="S170" i="75"/>
  <c r="T170" i="75" s="1"/>
  <c r="Q170" i="75"/>
  <c r="R170" i="75" s="1"/>
  <c r="P170" i="75"/>
  <c r="AM169" i="75"/>
  <c r="AN169" i="75" s="1"/>
  <c r="AK169" i="75"/>
  <c r="AL169" i="75" s="1"/>
  <c r="AI169" i="75"/>
  <c r="AJ169" i="75" s="1"/>
  <c r="AG169" i="75"/>
  <c r="AH169" i="75" s="1"/>
  <c r="AE169" i="75"/>
  <c r="AF169" i="75" s="1"/>
  <c r="AC169" i="75"/>
  <c r="AD169" i="75" s="1"/>
  <c r="AA169" i="75"/>
  <c r="AB169" i="75" s="1"/>
  <c r="Y169" i="75"/>
  <c r="Z169" i="75" s="1"/>
  <c r="W169" i="75"/>
  <c r="X169" i="75" s="1"/>
  <c r="U169" i="75"/>
  <c r="V169" i="75" s="1"/>
  <c r="S169" i="75"/>
  <c r="T169" i="75" s="1"/>
  <c r="Q169" i="75"/>
  <c r="R169" i="75" s="1"/>
  <c r="P169" i="75"/>
  <c r="AM168" i="75"/>
  <c r="AN168" i="75" s="1"/>
  <c r="AK168" i="75"/>
  <c r="AL168" i="75" s="1"/>
  <c r="AI168" i="75"/>
  <c r="AJ168" i="75" s="1"/>
  <c r="AG168" i="75"/>
  <c r="AH168" i="75" s="1"/>
  <c r="AE168" i="75"/>
  <c r="AF168" i="75" s="1"/>
  <c r="AC168" i="75"/>
  <c r="AD168" i="75" s="1"/>
  <c r="AA168" i="75"/>
  <c r="AB168" i="75" s="1"/>
  <c r="Y168" i="75"/>
  <c r="Z168" i="75" s="1"/>
  <c r="W168" i="75"/>
  <c r="X168" i="75" s="1"/>
  <c r="U168" i="75"/>
  <c r="V168" i="75" s="1"/>
  <c r="S168" i="75"/>
  <c r="T168" i="75" s="1"/>
  <c r="Q168" i="75"/>
  <c r="R168" i="75" s="1"/>
  <c r="P168" i="75"/>
  <c r="AM167" i="75"/>
  <c r="AN167" i="75" s="1"/>
  <c r="AK167" i="75"/>
  <c r="AL167" i="75" s="1"/>
  <c r="AI167" i="75"/>
  <c r="AJ167" i="75" s="1"/>
  <c r="AG167" i="75"/>
  <c r="AH167" i="75" s="1"/>
  <c r="AE167" i="75"/>
  <c r="AF167" i="75" s="1"/>
  <c r="AC167" i="75"/>
  <c r="AD167" i="75" s="1"/>
  <c r="AA167" i="75"/>
  <c r="AB167" i="75" s="1"/>
  <c r="Y167" i="75"/>
  <c r="Z167" i="75" s="1"/>
  <c r="W167" i="75"/>
  <c r="X167" i="75" s="1"/>
  <c r="U167" i="75"/>
  <c r="V167" i="75" s="1"/>
  <c r="S167" i="75"/>
  <c r="T167" i="75" s="1"/>
  <c r="Q167" i="75"/>
  <c r="R167" i="75" s="1"/>
  <c r="P167" i="75"/>
  <c r="AM166" i="75"/>
  <c r="AN166" i="75" s="1"/>
  <c r="AK166" i="75"/>
  <c r="AL166" i="75" s="1"/>
  <c r="AI166" i="75"/>
  <c r="AJ166" i="75" s="1"/>
  <c r="AG166" i="75"/>
  <c r="AH166" i="75" s="1"/>
  <c r="AE166" i="75"/>
  <c r="AF166" i="75" s="1"/>
  <c r="AC166" i="75"/>
  <c r="AD166" i="75" s="1"/>
  <c r="AA166" i="75"/>
  <c r="AB166" i="75" s="1"/>
  <c r="Y166" i="75"/>
  <c r="Z166" i="75" s="1"/>
  <c r="W166" i="75"/>
  <c r="X166" i="75" s="1"/>
  <c r="U166" i="75"/>
  <c r="V166" i="75" s="1"/>
  <c r="S166" i="75"/>
  <c r="T166" i="75" s="1"/>
  <c r="Q166" i="75"/>
  <c r="R166" i="75" s="1"/>
  <c r="P166" i="75"/>
  <c r="AM165" i="75"/>
  <c r="AN165" i="75" s="1"/>
  <c r="AK165" i="75"/>
  <c r="AL165" i="75" s="1"/>
  <c r="AI165" i="75"/>
  <c r="AJ165" i="75" s="1"/>
  <c r="AG165" i="75"/>
  <c r="AH165" i="75" s="1"/>
  <c r="AE165" i="75"/>
  <c r="AF165" i="75" s="1"/>
  <c r="AC165" i="75"/>
  <c r="AD165" i="75" s="1"/>
  <c r="AA165" i="75"/>
  <c r="AB165" i="75" s="1"/>
  <c r="Y165" i="75"/>
  <c r="Z165" i="75" s="1"/>
  <c r="W165" i="75"/>
  <c r="X165" i="75" s="1"/>
  <c r="U165" i="75"/>
  <c r="V165" i="75" s="1"/>
  <c r="S165" i="75"/>
  <c r="T165" i="75" s="1"/>
  <c r="Q165" i="75"/>
  <c r="R165" i="75" s="1"/>
  <c r="P165" i="75"/>
  <c r="AM164" i="75"/>
  <c r="AN164" i="75" s="1"/>
  <c r="AK164" i="75"/>
  <c r="AL164" i="75" s="1"/>
  <c r="AI164" i="75"/>
  <c r="AJ164" i="75" s="1"/>
  <c r="AG164" i="75"/>
  <c r="AH164" i="75" s="1"/>
  <c r="AE164" i="75"/>
  <c r="AF164" i="75" s="1"/>
  <c r="AC164" i="75"/>
  <c r="AD164" i="75" s="1"/>
  <c r="AA164" i="75"/>
  <c r="AB164" i="75" s="1"/>
  <c r="Y164" i="75"/>
  <c r="Z164" i="75" s="1"/>
  <c r="W164" i="75"/>
  <c r="X164" i="75" s="1"/>
  <c r="U164" i="75"/>
  <c r="V164" i="75" s="1"/>
  <c r="S164" i="75"/>
  <c r="T164" i="75" s="1"/>
  <c r="Q164" i="75"/>
  <c r="R164" i="75" s="1"/>
  <c r="P164" i="75"/>
  <c r="AM163" i="75"/>
  <c r="AN163" i="75" s="1"/>
  <c r="AK163" i="75"/>
  <c r="AL163" i="75" s="1"/>
  <c r="AI163" i="75"/>
  <c r="AJ163" i="75" s="1"/>
  <c r="AG163" i="75"/>
  <c r="AH163" i="75" s="1"/>
  <c r="AE163" i="75"/>
  <c r="AF163" i="75" s="1"/>
  <c r="AC163" i="75"/>
  <c r="AD163" i="75" s="1"/>
  <c r="AA163" i="75"/>
  <c r="AB163" i="75" s="1"/>
  <c r="Y163" i="75"/>
  <c r="Z163" i="75" s="1"/>
  <c r="W163" i="75"/>
  <c r="X163" i="75" s="1"/>
  <c r="U163" i="75"/>
  <c r="V163" i="75" s="1"/>
  <c r="S163" i="75"/>
  <c r="T163" i="75" s="1"/>
  <c r="Q163" i="75"/>
  <c r="R163" i="75" s="1"/>
  <c r="P163" i="75"/>
  <c r="AM162" i="75"/>
  <c r="AN162" i="75" s="1"/>
  <c r="AK162" i="75"/>
  <c r="AL162" i="75" s="1"/>
  <c r="AI162" i="75"/>
  <c r="AJ162" i="75" s="1"/>
  <c r="AG162" i="75"/>
  <c r="AH162" i="75" s="1"/>
  <c r="AE162" i="75"/>
  <c r="AF162" i="75" s="1"/>
  <c r="AC162" i="75"/>
  <c r="AD162" i="75" s="1"/>
  <c r="AA162" i="75"/>
  <c r="AB162" i="75" s="1"/>
  <c r="Y162" i="75"/>
  <c r="Z162" i="75" s="1"/>
  <c r="W162" i="75"/>
  <c r="X162" i="75" s="1"/>
  <c r="U162" i="75"/>
  <c r="V162" i="75" s="1"/>
  <c r="S162" i="75"/>
  <c r="T162" i="75" s="1"/>
  <c r="Q162" i="75"/>
  <c r="R162" i="75" s="1"/>
  <c r="P162" i="75"/>
  <c r="AM161" i="75"/>
  <c r="AN161" i="75" s="1"/>
  <c r="AK161" i="75"/>
  <c r="AL161" i="75" s="1"/>
  <c r="AI161" i="75"/>
  <c r="AJ161" i="75" s="1"/>
  <c r="AG161" i="75"/>
  <c r="AH161" i="75" s="1"/>
  <c r="AE161" i="75"/>
  <c r="AF161" i="75" s="1"/>
  <c r="AC161" i="75"/>
  <c r="AD161" i="75" s="1"/>
  <c r="AA161" i="75"/>
  <c r="AB161" i="75" s="1"/>
  <c r="Y161" i="75"/>
  <c r="Z161" i="75" s="1"/>
  <c r="W161" i="75"/>
  <c r="X161" i="75" s="1"/>
  <c r="U161" i="75"/>
  <c r="V161" i="75" s="1"/>
  <c r="S161" i="75"/>
  <c r="T161" i="75" s="1"/>
  <c r="Q161" i="75"/>
  <c r="R161" i="75" s="1"/>
  <c r="P161" i="75"/>
  <c r="AM160" i="75"/>
  <c r="AN160" i="75" s="1"/>
  <c r="AK160" i="75"/>
  <c r="AL160" i="75" s="1"/>
  <c r="AI160" i="75"/>
  <c r="AJ160" i="75" s="1"/>
  <c r="AG160" i="75"/>
  <c r="AH160" i="75" s="1"/>
  <c r="AE160" i="75"/>
  <c r="AF160" i="75" s="1"/>
  <c r="AC160" i="75"/>
  <c r="AD160" i="75" s="1"/>
  <c r="AA160" i="75"/>
  <c r="AB160" i="75" s="1"/>
  <c r="Y160" i="75"/>
  <c r="Z160" i="75" s="1"/>
  <c r="W160" i="75"/>
  <c r="X160" i="75" s="1"/>
  <c r="U160" i="75"/>
  <c r="V160" i="75" s="1"/>
  <c r="S160" i="75"/>
  <c r="T160" i="75" s="1"/>
  <c r="Q160" i="75"/>
  <c r="R160" i="75" s="1"/>
  <c r="P160" i="75"/>
  <c r="AM159" i="75"/>
  <c r="AN159" i="75" s="1"/>
  <c r="AK159" i="75"/>
  <c r="AL159" i="75" s="1"/>
  <c r="AI159" i="75"/>
  <c r="AJ159" i="75" s="1"/>
  <c r="AG159" i="75"/>
  <c r="AH159" i="75" s="1"/>
  <c r="AE159" i="75"/>
  <c r="AF159" i="75" s="1"/>
  <c r="AC159" i="75"/>
  <c r="AD159" i="75" s="1"/>
  <c r="AA159" i="75"/>
  <c r="AB159" i="75" s="1"/>
  <c r="Y159" i="75"/>
  <c r="Z159" i="75" s="1"/>
  <c r="W159" i="75"/>
  <c r="X159" i="75" s="1"/>
  <c r="U159" i="75"/>
  <c r="V159" i="75" s="1"/>
  <c r="S159" i="75"/>
  <c r="T159" i="75" s="1"/>
  <c r="Q159" i="75"/>
  <c r="R159" i="75" s="1"/>
  <c r="P159" i="75"/>
  <c r="AM158" i="75"/>
  <c r="AN158" i="75" s="1"/>
  <c r="AK158" i="75"/>
  <c r="AL158" i="75" s="1"/>
  <c r="AI158" i="75"/>
  <c r="AJ158" i="75" s="1"/>
  <c r="AG158" i="75"/>
  <c r="AH158" i="75" s="1"/>
  <c r="AE158" i="75"/>
  <c r="AF158" i="75" s="1"/>
  <c r="AC158" i="75"/>
  <c r="AD158" i="75" s="1"/>
  <c r="AA158" i="75"/>
  <c r="AB158" i="75" s="1"/>
  <c r="Y158" i="75"/>
  <c r="Z158" i="75" s="1"/>
  <c r="W158" i="75"/>
  <c r="X158" i="75" s="1"/>
  <c r="U158" i="75"/>
  <c r="V158" i="75" s="1"/>
  <c r="S158" i="75"/>
  <c r="T158" i="75" s="1"/>
  <c r="Q158" i="75"/>
  <c r="R158" i="75" s="1"/>
  <c r="P158" i="75"/>
  <c r="AM157" i="75"/>
  <c r="AN157" i="75" s="1"/>
  <c r="AK157" i="75"/>
  <c r="AL157" i="75" s="1"/>
  <c r="AI157" i="75"/>
  <c r="AJ157" i="75" s="1"/>
  <c r="AG157" i="75"/>
  <c r="AH157" i="75" s="1"/>
  <c r="AE157" i="75"/>
  <c r="AF157" i="75" s="1"/>
  <c r="AC157" i="75"/>
  <c r="AD157" i="75" s="1"/>
  <c r="AA157" i="75"/>
  <c r="AB157" i="75" s="1"/>
  <c r="Y157" i="75"/>
  <c r="Z157" i="75" s="1"/>
  <c r="W157" i="75"/>
  <c r="X157" i="75" s="1"/>
  <c r="U157" i="75"/>
  <c r="V157" i="75" s="1"/>
  <c r="S157" i="75"/>
  <c r="T157" i="75" s="1"/>
  <c r="Q157" i="75"/>
  <c r="R157" i="75" s="1"/>
  <c r="P157" i="75"/>
  <c r="AM156" i="75"/>
  <c r="AN156" i="75" s="1"/>
  <c r="AK156" i="75"/>
  <c r="AL156" i="75" s="1"/>
  <c r="AI156" i="75"/>
  <c r="AJ156" i="75" s="1"/>
  <c r="AG156" i="75"/>
  <c r="AH156" i="75" s="1"/>
  <c r="AE156" i="75"/>
  <c r="AF156" i="75" s="1"/>
  <c r="AC156" i="75"/>
  <c r="AD156" i="75" s="1"/>
  <c r="AA156" i="75"/>
  <c r="AB156" i="75" s="1"/>
  <c r="Y156" i="75"/>
  <c r="Z156" i="75" s="1"/>
  <c r="W156" i="75"/>
  <c r="X156" i="75" s="1"/>
  <c r="U156" i="75"/>
  <c r="V156" i="75" s="1"/>
  <c r="S156" i="75"/>
  <c r="T156" i="75" s="1"/>
  <c r="Q156" i="75"/>
  <c r="R156" i="75" s="1"/>
  <c r="P156" i="75"/>
  <c r="AM155" i="75"/>
  <c r="AN155" i="75" s="1"/>
  <c r="AK155" i="75"/>
  <c r="AL155" i="75" s="1"/>
  <c r="AI155" i="75"/>
  <c r="AJ155" i="75" s="1"/>
  <c r="AG155" i="75"/>
  <c r="AH155" i="75" s="1"/>
  <c r="AE155" i="75"/>
  <c r="AF155" i="75" s="1"/>
  <c r="AC155" i="75"/>
  <c r="AD155" i="75" s="1"/>
  <c r="AA155" i="75"/>
  <c r="AB155" i="75" s="1"/>
  <c r="Y155" i="75"/>
  <c r="Z155" i="75" s="1"/>
  <c r="W155" i="75"/>
  <c r="X155" i="75" s="1"/>
  <c r="U155" i="75"/>
  <c r="V155" i="75" s="1"/>
  <c r="S155" i="75"/>
  <c r="T155" i="75" s="1"/>
  <c r="Q155" i="75"/>
  <c r="R155" i="75" s="1"/>
  <c r="P155" i="75"/>
  <c r="AM154" i="75"/>
  <c r="AN154" i="75" s="1"/>
  <c r="AK154" i="75"/>
  <c r="AL154" i="75" s="1"/>
  <c r="AI154" i="75"/>
  <c r="AJ154" i="75" s="1"/>
  <c r="AG154" i="75"/>
  <c r="AH154" i="75" s="1"/>
  <c r="AE154" i="75"/>
  <c r="AF154" i="75" s="1"/>
  <c r="AC154" i="75"/>
  <c r="AD154" i="75" s="1"/>
  <c r="AA154" i="75"/>
  <c r="AB154" i="75" s="1"/>
  <c r="Y154" i="75"/>
  <c r="Z154" i="75" s="1"/>
  <c r="W154" i="75"/>
  <c r="X154" i="75" s="1"/>
  <c r="U154" i="75"/>
  <c r="V154" i="75" s="1"/>
  <c r="S154" i="75"/>
  <c r="T154" i="75" s="1"/>
  <c r="Q154" i="75"/>
  <c r="R154" i="75" s="1"/>
  <c r="P154" i="75"/>
  <c r="AM153" i="75"/>
  <c r="AN153" i="75" s="1"/>
  <c r="AK153" i="75"/>
  <c r="AL153" i="75" s="1"/>
  <c r="AI153" i="75"/>
  <c r="AJ153" i="75" s="1"/>
  <c r="AG153" i="75"/>
  <c r="AH153" i="75" s="1"/>
  <c r="AE153" i="75"/>
  <c r="AF153" i="75" s="1"/>
  <c r="AC153" i="75"/>
  <c r="AD153" i="75" s="1"/>
  <c r="AA153" i="75"/>
  <c r="AB153" i="75" s="1"/>
  <c r="Y153" i="75"/>
  <c r="Z153" i="75" s="1"/>
  <c r="W153" i="75"/>
  <c r="X153" i="75" s="1"/>
  <c r="U153" i="75"/>
  <c r="V153" i="75" s="1"/>
  <c r="S153" i="75"/>
  <c r="T153" i="75" s="1"/>
  <c r="Q153" i="75"/>
  <c r="R153" i="75" s="1"/>
  <c r="P153" i="75"/>
  <c r="AM152" i="75"/>
  <c r="AN152" i="75" s="1"/>
  <c r="AK152" i="75"/>
  <c r="AL152" i="75" s="1"/>
  <c r="AI152" i="75"/>
  <c r="AJ152" i="75" s="1"/>
  <c r="AG152" i="75"/>
  <c r="AH152" i="75" s="1"/>
  <c r="AE152" i="75"/>
  <c r="AF152" i="75" s="1"/>
  <c r="AC152" i="75"/>
  <c r="AD152" i="75" s="1"/>
  <c r="AA152" i="75"/>
  <c r="AB152" i="75" s="1"/>
  <c r="Y152" i="75"/>
  <c r="Z152" i="75" s="1"/>
  <c r="W152" i="75"/>
  <c r="X152" i="75" s="1"/>
  <c r="U152" i="75"/>
  <c r="V152" i="75" s="1"/>
  <c r="S152" i="75"/>
  <c r="T152" i="75" s="1"/>
  <c r="Q152" i="75"/>
  <c r="R152" i="75" s="1"/>
  <c r="P152" i="75"/>
  <c r="AM151" i="75"/>
  <c r="AN151" i="75" s="1"/>
  <c r="AK151" i="75"/>
  <c r="AL151" i="75" s="1"/>
  <c r="AI151" i="75"/>
  <c r="AJ151" i="75" s="1"/>
  <c r="AG151" i="75"/>
  <c r="AH151" i="75" s="1"/>
  <c r="AE151" i="75"/>
  <c r="AF151" i="75" s="1"/>
  <c r="AC151" i="75"/>
  <c r="AD151" i="75" s="1"/>
  <c r="AA151" i="75"/>
  <c r="AB151" i="75" s="1"/>
  <c r="Y151" i="75"/>
  <c r="Z151" i="75" s="1"/>
  <c r="W151" i="75"/>
  <c r="X151" i="75" s="1"/>
  <c r="U151" i="75"/>
  <c r="V151" i="75" s="1"/>
  <c r="S151" i="75"/>
  <c r="T151" i="75" s="1"/>
  <c r="Q151" i="75"/>
  <c r="R151" i="75" s="1"/>
  <c r="P151" i="75"/>
  <c r="AM150" i="75"/>
  <c r="AN150" i="75" s="1"/>
  <c r="AK150" i="75"/>
  <c r="AL150" i="75" s="1"/>
  <c r="AI150" i="75"/>
  <c r="AJ150" i="75" s="1"/>
  <c r="AG150" i="75"/>
  <c r="AH150" i="75" s="1"/>
  <c r="AE150" i="75"/>
  <c r="AF150" i="75" s="1"/>
  <c r="AC150" i="75"/>
  <c r="AD150" i="75" s="1"/>
  <c r="AA150" i="75"/>
  <c r="AB150" i="75" s="1"/>
  <c r="Y150" i="75"/>
  <c r="Z150" i="75" s="1"/>
  <c r="W150" i="75"/>
  <c r="X150" i="75" s="1"/>
  <c r="U150" i="75"/>
  <c r="V150" i="75" s="1"/>
  <c r="S150" i="75"/>
  <c r="T150" i="75" s="1"/>
  <c r="Q150" i="75"/>
  <c r="R150" i="75" s="1"/>
  <c r="P150" i="75"/>
  <c r="AM149" i="75"/>
  <c r="AN149" i="75" s="1"/>
  <c r="AK149" i="75"/>
  <c r="AL149" i="75" s="1"/>
  <c r="AI149" i="75"/>
  <c r="AJ149" i="75" s="1"/>
  <c r="AG149" i="75"/>
  <c r="AH149" i="75" s="1"/>
  <c r="AE149" i="75"/>
  <c r="AF149" i="75" s="1"/>
  <c r="AC149" i="75"/>
  <c r="AD149" i="75" s="1"/>
  <c r="AA149" i="75"/>
  <c r="AB149" i="75" s="1"/>
  <c r="Z149" i="75"/>
  <c r="Y149" i="75"/>
  <c r="W149" i="75"/>
  <c r="X149" i="75" s="1"/>
  <c r="U149" i="75"/>
  <c r="V149" i="75" s="1"/>
  <c r="S149" i="75"/>
  <c r="T149" i="75" s="1"/>
  <c r="Q149" i="75"/>
  <c r="R149" i="75" s="1"/>
  <c r="P149" i="75"/>
  <c r="AM148" i="75"/>
  <c r="AN148" i="75" s="1"/>
  <c r="AK148" i="75"/>
  <c r="AL148" i="75" s="1"/>
  <c r="AI148" i="75"/>
  <c r="AJ148" i="75" s="1"/>
  <c r="AG148" i="75"/>
  <c r="AH148" i="75" s="1"/>
  <c r="AE148" i="75"/>
  <c r="AF148" i="75" s="1"/>
  <c r="AC148" i="75"/>
  <c r="AD148" i="75" s="1"/>
  <c r="AA148" i="75"/>
  <c r="AB148" i="75" s="1"/>
  <c r="Y148" i="75"/>
  <c r="Z148" i="75" s="1"/>
  <c r="W148" i="75"/>
  <c r="X148" i="75" s="1"/>
  <c r="U148" i="75"/>
  <c r="V148" i="75" s="1"/>
  <c r="S148" i="75"/>
  <c r="T148" i="75" s="1"/>
  <c r="Q148" i="75"/>
  <c r="R148" i="75" s="1"/>
  <c r="P148" i="75"/>
  <c r="AM147" i="75"/>
  <c r="AN147" i="75" s="1"/>
  <c r="AK147" i="75"/>
  <c r="AL147" i="75" s="1"/>
  <c r="AI147" i="75"/>
  <c r="AJ147" i="75" s="1"/>
  <c r="AG147" i="75"/>
  <c r="AH147" i="75" s="1"/>
  <c r="AE147" i="75"/>
  <c r="AF147" i="75" s="1"/>
  <c r="AC147" i="75"/>
  <c r="AD147" i="75" s="1"/>
  <c r="AA147" i="75"/>
  <c r="AB147" i="75" s="1"/>
  <c r="Y147" i="75"/>
  <c r="Z147" i="75" s="1"/>
  <c r="W147" i="75"/>
  <c r="X147" i="75" s="1"/>
  <c r="U147" i="75"/>
  <c r="V147" i="75" s="1"/>
  <c r="S147" i="75"/>
  <c r="T147" i="75" s="1"/>
  <c r="Q147" i="75"/>
  <c r="R147" i="75" s="1"/>
  <c r="P147" i="75"/>
  <c r="AM146" i="75"/>
  <c r="AN146" i="75" s="1"/>
  <c r="AK146" i="75"/>
  <c r="AL146" i="75" s="1"/>
  <c r="AI146" i="75"/>
  <c r="AJ146" i="75" s="1"/>
  <c r="AG146" i="75"/>
  <c r="AH146" i="75" s="1"/>
  <c r="AE146" i="75"/>
  <c r="AF146" i="75" s="1"/>
  <c r="AC146" i="75"/>
  <c r="AD146" i="75" s="1"/>
  <c r="AA146" i="75"/>
  <c r="AB146" i="75" s="1"/>
  <c r="Y146" i="75"/>
  <c r="Z146" i="75" s="1"/>
  <c r="W146" i="75"/>
  <c r="X146" i="75" s="1"/>
  <c r="U146" i="75"/>
  <c r="V146" i="75" s="1"/>
  <c r="S146" i="75"/>
  <c r="T146" i="75" s="1"/>
  <c r="Q146" i="75"/>
  <c r="R146" i="75" s="1"/>
  <c r="P146" i="75"/>
  <c r="AM145" i="75"/>
  <c r="AN145" i="75" s="1"/>
  <c r="AK145" i="75"/>
  <c r="AL145" i="75" s="1"/>
  <c r="AI145" i="75"/>
  <c r="AJ145" i="75" s="1"/>
  <c r="AG145" i="75"/>
  <c r="AH145" i="75" s="1"/>
  <c r="AE145" i="75"/>
  <c r="AF145" i="75" s="1"/>
  <c r="AC145" i="75"/>
  <c r="AD145" i="75" s="1"/>
  <c r="AA145" i="75"/>
  <c r="AB145" i="75" s="1"/>
  <c r="Y145" i="75"/>
  <c r="Z145" i="75" s="1"/>
  <c r="W145" i="75"/>
  <c r="X145" i="75" s="1"/>
  <c r="U145" i="75"/>
  <c r="V145" i="75" s="1"/>
  <c r="S145" i="75"/>
  <c r="T145" i="75" s="1"/>
  <c r="Q145" i="75"/>
  <c r="R145" i="75" s="1"/>
  <c r="P145" i="75"/>
  <c r="AM144" i="75"/>
  <c r="AN144" i="75" s="1"/>
  <c r="AK144" i="75"/>
  <c r="AL144" i="75" s="1"/>
  <c r="AI144" i="75"/>
  <c r="AJ144" i="75" s="1"/>
  <c r="AG144" i="75"/>
  <c r="AH144" i="75" s="1"/>
  <c r="AE144" i="75"/>
  <c r="AF144" i="75" s="1"/>
  <c r="AC144" i="75"/>
  <c r="AD144" i="75" s="1"/>
  <c r="AA144" i="75"/>
  <c r="AB144" i="75" s="1"/>
  <c r="Y144" i="75"/>
  <c r="Z144" i="75" s="1"/>
  <c r="W144" i="75"/>
  <c r="X144" i="75" s="1"/>
  <c r="U144" i="75"/>
  <c r="V144" i="75" s="1"/>
  <c r="S144" i="75"/>
  <c r="T144" i="75" s="1"/>
  <c r="Q144" i="75"/>
  <c r="R144" i="75" s="1"/>
  <c r="P144" i="75"/>
  <c r="AM143" i="75"/>
  <c r="AN143" i="75" s="1"/>
  <c r="AK143" i="75"/>
  <c r="AL143" i="75" s="1"/>
  <c r="AI143" i="75"/>
  <c r="AJ143" i="75" s="1"/>
  <c r="AG143" i="75"/>
  <c r="AH143" i="75" s="1"/>
  <c r="AE143" i="75"/>
  <c r="AF143" i="75" s="1"/>
  <c r="AC143" i="75"/>
  <c r="AD143" i="75" s="1"/>
  <c r="AA143" i="75"/>
  <c r="AB143" i="75" s="1"/>
  <c r="Y143" i="75"/>
  <c r="Z143" i="75" s="1"/>
  <c r="W143" i="75"/>
  <c r="X143" i="75" s="1"/>
  <c r="U143" i="75"/>
  <c r="V143" i="75" s="1"/>
  <c r="S143" i="75"/>
  <c r="T143" i="75" s="1"/>
  <c r="Q143" i="75"/>
  <c r="R143" i="75" s="1"/>
  <c r="P143" i="75"/>
  <c r="AM142" i="75"/>
  <c r="AN142" i="75" s="1"/>
  <c r="AK142" i="75"/>
  <c r="AL142" i="75" s="1"/>
  <c r="AI142" i="75"/>
  <c r="AJ142" i="75" s="1"/>
  <c r="AG142" i="75"/>
  <c r="AH142" i="75" s="1"/>
  <c r="AE142" i="75"/>
  <c r="AF142" i="75" s="1"/>
  <c r="AC142" i="75"/>
  <c r="AD142" i="75" s="1"/>
  <c r="AA142" i="75"/>
  <c r="AB142" i="75" s="1"/>
  <c r="Y142" i="75"/>
  <c r="Z142" i="75" s="1"/>
  <c r="W142" i="75"/>
  <c r="X142" i="75" s="1"/>
  <c r="U142" i="75"/>
  <c r="V142" i="75" s="1"/>
  <c r="S142" i="75"/>
  <c r="T142" i="75" s="1"/>
  <c r="Q142" i="75"/>
  <c r="R142" i="75" s="1"/>
  <c r="P142" i="75"/>
  <c r="AM141" i="75"/>
  <c r="AN141" i="75" s="1"/>
  <c r="AK141" i="75"/>
  <c r="AL141" i="75" s="1"/>
  <c r="AI141" i="75"/>
  <c r="AJ141" i="75" s="1"/>
  <c r="AG141" i="75"/>
  <c r="AH141" i="75" s="1"/>
  <c r="AE141" i="75"/>
  <c r="AF141" i="75" s="1"/>
  <c r="AC141" i="75"/>
  <c r="AD141" i="75" s="1"/>
  <c r="AA141" i="75"/>
  <c r="AB141" i="75" s="1"/>
  <c r="Y141" i="75"/>
  <c r="Z141" i="75" s="1"/>
  <c r="W141" i="75"/>
  <c r="X141" i="75" s="1"/>
  <c r="U141" i="75"/>
  <c r="V141" i="75" s="1"/>
  <c r="S141" i="75"/>
  <c r="T141" i="75" s="1"/>
  <c r="Q141" i="75"/>
  <c r="R141" i="75" s="1"/>
  <c r="P141" i="75"/>
  <c r="AM140" i="75"/>
  <c r="AN140" i="75" s="1"/>
  <c r="AK140" i="75"/>
  <c r="AL140" i="75" s="1"/>
  <c r="AI140" i="75"/>
  <c r="AJ140" i="75" s="1"/>
  <c r="AG140" i="75"/>
  <c r="AH140" i="75" s="1"/>
  <c r="AE140" i="75"/>
  <c r="AF140" i="75" s="1"/>
  <c r="AC140" i="75"/>
  <c r="AD140" i="75" s="1"/>
  <c r="AA140" i="75"/>
  <c r="AB140" i="75" s="1"/>
  <c r="Y140" i="75"/>
  <c r="Z140" i="75" s="1"/>
  <c r="W140" i="75"/>
  <c r="X140" i="75" s="1"/>
  <c r="U140" i="75"/>
  <c r="V140" i="75" s="1"/>
  <c r="S140" i="75"/>
  <c r="T140" i="75" s="1"/>
  <c r="Q140" i="75"/>
  <c r="R140" i="75" s="1"/>
  <c r="P140" i="75"/>
  <c r="AM139" i="75"/>
  <c r="AN139" i="75" s="1"/>
  <c r="AK139" i="75"/>
  <c r="AL139" i="75" s="1"/>
  <c r="AI139" i="75"/>
  <c r="AJ139" i="75" s="1"/>
  <c r="AG139" i="75"/>
  <c r="AH139" i="75" s="1"/>
  <c r="AE139" i="75"/>
  <c r="AF139" i="75" s="1"/>
  <c r="AC139" i="75"/>
  <c r="AD139" i="75" s="1"/>
  <c r="AA139" i="75"/>
  <c r="AB139" i="75" s="1"/>
  <c r="Y139" i="75"/>
  <c r="Z139" i="75" s="1"/>
  <c r="W139" i="75"/>
  <c r="X139" i="75" s="1"/>
  <c r="U139" i="75"/>
  <c r="V139" i="75" s="1"/>
  <c r="S139" i="75"/>
  <c r="T139" i="75" s="1"/>
  <c r="Q139" i="75"/>
  <c r="R139" i="75" s="1"/>
  <c r="P139" i="75"/>
  <c r="AM138" i="75"/>
  <c r="AN138" i="75" s="1"/>
  <c r="AK138" i="75"/>
  <c r="AL138" i="75" s="1"/>
  <c r="AI138" i="75"/>
  <c r="AJ138" i="75" s="1"/>
  <c r="AG138" i="75"/>
  <c r="AH138" i="75" s="1"/>
  <c r="AE138" i="75"/>
  <c r="AF138" i="75" s="1"/>
  <c r="AC138" i="75"/>
  <c r="AD138" i="75" s="1"/>
  <c r="AA138" i="75"/>
  <c r="AB138" i="75" s="1"/>
  <c r="Y138" i="75"/>
  <c r="Z138" i="75" s="1"/>
  <c r="W138" i="75"/>
  <c r="X138" i="75" s="1"/>
  <c r="U138" i="75"/>
  <c r="V138" i="75" s="1"/>
  <c r="S138" i="75"/>
  <c r="T138" i="75" s="1"/>
  <c r="Q138" i="75"/>
  <c r="R138" i="75" s="1"/>
  <c r="P138" i="75"/>
  <c r="AM137" i="75"/>
  <c r="AN137" i="75" s="1"/>
  <c r="AK137" i="75"/>
  <c r="AL137" i="75" s="1"/>
  <c r="AI137" i="75"/>
  <c r="AJ137" i="75" s="1"/>
  <c r="AG137" i="75"/>
  <c r="AH137" i="75" s="1"/>
  <c r="AE137" i="75"/>
  <c r="AF137" i="75" s="1"/>
  <c r="AC137" i="75"/>
  <c r="AD137" i="75" s="1"/>
  <c r="AA137" i="75"/>
  <c r="AB137" i="75" s="1"/>
  <c r="Y137" i="75"/>
  <c r="Z137" i="75" s="1"/>
  <c r="W137" i="75"/>
  <c r="X137" i="75" s="1"/>
  <c r="U137" i="75"/>
  <c r="V137" i="75" s="1"/>
  <c r="S137" i="75"/>
  <c r="T137" i="75" s="1"/>
  <c r="Q137" i="75"/>
  <c r="R137" i="75" s="1"/>
  <c r="P137" i="75"/>
  <c r="AM136" i="75"/>
  <c r="AN136" i="75" s="1"/>
  <c r="AK136" i="75"/>
  <c r="AL136" i="75" s="1"/>
  <c r="AI136" i="75"/>
  <c r="AJ136" i="75" s="1"/>
  <c r="AG136" i="75"/>
  <c r="AH136" i="75" s="1"/>
  <c r="AE136" i="75"/>
  <c r="AF136" i="75" s="1"/>
  <c r="AC136" i="75"/>
  <c r="AD136" i="75" s="1"/>
  <c r="AA136" i="75"/>
  <c r="AB136" i="75" s="1"/>
  <c r="Y136" i="75"/>
  <c r="Z136" i="75" s="1"/>
  <c r="W136" i="75"/>
  <c r="X136" i="75" s="1"/>
  <c r="U136" i="75"/>
  <c r="V136" i="75" s="1"/>
  <c r="S136" i="75"/>
  <c r="T136" i="75" s="1"/>
  <c r="Q136" i="75"/>
  <c r="R136" i="75" s="1"/>
  <c r="P136" i="75"/>
  <c r="AM135" i="75"/>
  <c r="AN135" i="75" s="1"/>
  <c r="AK135" i="75"/>
  <c r="AL135" i="75" s="1"/>
  <c r="AI135" i="75"/>
  <c r="AJ135" i="75" s="1"/>
  <c r="AG135" i="75"/>
  <c r="AH135" i="75" s="1"/>
  <c r="AE135" i="75"/>
  <c r="AF135" i="75" s="1"/>
  <c r="AC135" i="75"/>
  <c r="AD135" i="75" s="1"/>
  <c r="AA135" i="75"/>
  <c r="AB135" i="75" s="1"/>
  <c r="Y135" i="75"/>
  <c r="Z135" i="75" s="1"/>
  <c r="W135" i="75"/>
  <c r="X135" i="75" s="1"/>
  <c r="U135" i="75"/>
  <c r="V135" i="75" s="1"/>
  <c r="S135" i="75"/>
  <c r="T135" i="75" s="1"/>
  <c r="Q135" i="75"/>
  <c r="R135" i="75" s="1"/>
  <c r="P135" i="75"/>
  <c r="AM134" i="75"/>
  <c r="AN134" i="75" s="1"/>
  <c r="AK134" i="75"/>
  <c r="AL134" i="75" s="1"/>
  <c r="AI134" i="75"/>
  <c r="AJ134" i="75" s="1"/>
  <c r="AG134" i="75"/>
  <c r="AH134" i="75" s="1"/>
  <c r="AE134" i="75"/>
  <c r="AF134" i="75" s="1"/>
  <c r="AC134" i="75"/>
  <c r="AD134" i="75" s="1"/>
  <c r="AA134" i="75"/>
  <c r="AB134" i="75" s="1"/>
  <c r="Y134" i="75"/>
  <c r="Z134" i="75" s="1"/>
  <c r="W134" i="75"/>
  <c r="X134" i="75" s="1"/>
  <c r="U134" i="75"/>
  <c r="V134" i="75" s="1"/>
  <c r="S134" i="75"/>
  <c r="T134" i="75" s="1"/>
  <c r="Q134" i="75"/>
  <c r="R134" i="75" s="1"/>
  <c r="P134" i="75"/>
  <c r="AM133" i="75"/>
  <c r="AN133" i="75" s="1"/>
  <c r="AK133" i="75"/>
  <c r="AL133" i="75" s="1"/>
  <c r="AI133" i="75"/>
  <c r="AJ133" i="75" s="1"/>
  <c r="AG133" i="75"/>
  <c r="AH133" i="75" s="1"/>
  <c r="AE133" i="75"/>
  <c r="AF133" i="75" s="1"/>
  <c r="AC133" i="75"/>
  <c r="AD133" i="75" s="1"/>
  <c r="AA133" i="75"/>
  <c r="AB133" i="75" s="1"/>
  <c r="Y133" i="75"/>
  <c r="Z133" i="75" s="1"/>
  <c r="W133" i="75"/>
  <c r="X133" i="75" s="1"/>
  <c r="U133" i="75"/>
  <c r="V133" i="75" s="1"/>
  <c r="S133" i="75"/>
  <c r="T133" i="75" s="1"/>
  <c r="Q133" i="75"/>
  <c r="R133" i="75" s="1"/>
  <c r="P133" i="75"/>
  <c r="AM132" i="75"/>
  <c r="AN132" i="75" s="1"/>
  <c r="AK132" i="75"/>
  <c r="AL132" i="75" s="1"/>
  <c r="AI132" i="75"/>
  <c r="AJ132" i="75" s="1"/>
  <c r="AG132" i="75"/>
  <c r="AH132" i="75" s="1"/>
  <c r="AE132" i="75"/>
  <c r="AF132" i="75" s="1"/>
  <c r="AC132" i="75"/>
  <c r="AD132" i="75" s="1"/>
  <c r="AA132" i="75"/>
  <c r="AB132" i="75" s="1"/>
  <c r="Y132" i="75"/>
  <c r="Z132" i="75" s="1"/>
  <c r="W132" i="75"/>
  <c r="X132" i="75" s="1"/>
  <c r="U132" i="75"/>
  <c r="V132" i="75" s="1"/>
  <c r="S132" i="75"/>
  <c r="T132" i="75" s="1"/>
  <c r="Q132" i="75"/>
  <c r="R132" i="75" s="1"/>
  <c r="P132" i="75"/>
  <c r="AM131" i="75"/>
  <c r="AN131" i="75" s="1"/>
  <c r="AK131" i="75"/>
  <c r="AL131" i="75" s="1"/>
  <c r="AI131" i="75"/>
  <c r="AJ131" i="75" s="1"/>
  <c r="AG131" i="75"/>
  <c r="AH131" i="75" s="1"/>
  <c r="AE131" i="75"/>
  <c r="AF131" i="75" s="1"/>
  <c r="AC131" i="75"/>
  <c r="AD131" i="75" s="1"/>
  <c r="AA131" i="75"/>
  <c r="AB131" i="75" s="1"/>
  <c r="Y131" i="75"/>
  <c r="Z131" i="75" s="1"/>
  <c r="W131" i="75"/>
  <c r="X131" i="75" s="1"/>
  <c r="U131" i="75"/>
  <c r="V131" i="75" s="1"/>
  <c r="S131" i="75"/>
  <c r="T131" i="75" s="1"/>
  <c r="Q131" i="75"/>
  <c r="R131" i="75" s="1"/>
  <c r="P131" i="75"/>
  <c r="AM130" i="75"/>
  <c r="AN130" i="75" s="1"/>
  <c r="AK130" i="75"/>
  <c r="AL130" i="75" s="1"/>
  <c r="AI130" i="75"/>
  <c r="AJ130" i="75" s="1"/>
  <c r="AG130" i="75"/>
  <c r="AH130" i="75" s="1"/>
  <c r="AE130" i="75"/>
  <c r="AF130" i="75" s="1"/>
  <c r="AC130" i="75"/>
  <c r="AD130" i="75" s="1"/>
  <c r="AA130" i="75"/>
  <c r="AB130" i="75" s="1"/>
  <c r="Y130" i="75"/>
  <c r="Z130" i="75" s="1"/>
  <c r="W130" i="75"/>
  <c r="X130" i="75" s="1"/>
  <c r="U130" i="75"/>
  <c r="V130" i="75" s="1"/>
  <c r="S130" i="75"/>
  <c r="T130" i="75" s="1"/>
  <c r="Q130" i="75"/>
  <c r="R130" i="75" s="1"/>
  <c r="P130" i="75"/>
  <c r="AM129" i="75"/>
  <c r="AN129" i="75" s="1"/>
  <c r="AK129" i="75"/>
  <c r="AL129" i="75" s="1"/>
  <c r="AI129" i="75"/>
  <c r="AJ129" i="75" s="1"/>
  <c r="AG129" i="75"/>
  <c r="AH129" i="75" s="1"/>
  <c r="AE129" i="75"/>
  <c r="AF129" i="75" s="1"/>
  <c r="AC129" i="75"/>
  <c r="AD129" i="75" s="1"/>
  <c r="AA129" i="75"/>
  <c r="AB129" i="75" s="1"/>
  <c r="Y129" i="75"/>
  <c r="Z129" i="75" s="1"/>
  <c r="W129" i="75"/>
  <c r="X129" i="75" s="1"/>
  <c r="U129" i="75"/>
  <c r="V129" i="75" s="1"/>
  <c r="S129" i="75"/>
  <c r="T129" i="75" s="1"/>
  <c r="Q129" i="75"/>
  <c r="R129" i="75" s="1"/>
  <c r="P129" i="75"/>
  <c r="AM128" i="75"/>
  <c r="AN128" i="75" s="1"/>
  <c r="AK128" i="75"/>
  <c r="AL128" i="75" s="1"/>
  <c r="AI128" i="75"/>
  <c r="AJ128" i="75" s="1"/>
  <c r="AG128" i="75"/>
  <c r="AH128" i="75" s="1"/>
  <c r="AE128" i="75"/>
  <c r="AF128" i="75" s="1"/>
  <c r="AC128" i="75"/>
  <c r="AD128" i="75" s="1"/>
  <c r="AA128" i="75"/>
  <c r="AB128" i="75" s="1"/>
  <c r="Y128" i="75"/>
  <c r="Z128" i="75" s="1"/>
  <c r="W128" i="75"/>
  <c r="X128" i="75" s="1"/>
  <c r="U128" i="75"/>
  <c r="V128" i="75" s="1"/>
  <c r="S128" i="75"/>
  <c r="T128" i="75" s="1"/>
  <c r="Q128" i="75"/>
  <c r="R128" i="75" s="1"/>
  <c r="P128" i="75"/>
  <c r="AM127" i="75"/>
  <c r="AN127" i="75" s="1"/>
  <c r="AK127" i="75"/>
  <c r="AL127" i="75" s="1"/>
  <c r="AI127" i="75"/>
  <c r="AJ127" i="75" s="1"/>
  <c r="AG127" i="75"/>
  <c r="AH127" i="75" s="1"/>
  <c r="AE127" i="75"/>
  <c r="AF127" i="75" s="1"/>
  <c r="AC127" i="75"/>
  <c r="AD127" i="75" s="1"/>
  <c r="AA127" i="75"/>
  <c r="AB127" i="75" s="1"/>
  <c r="Y127" i="75"/>
  <c r="Z127" i="75" s="1"/>
  <c r="W127" i="75"/>
  <c r="X127" i="75" s="1"/>
  <c r="V127" i="75"/>
  <c r="U127" i="75"/>
  <c r="S127" i="75"/>
  <c r="T127" i="75" s="1"/>
  <c r="Q127" i="75"/>
  <c r="R127" i="75" s="1"/>
  <c r="P127" i="75"/>
  <c r="AM126" i="75"/>
  <c r="AN126" i="75" s="1"/>
  <c r="AK126" i="75"/>
  <c r="AL126" i="75" s="1"/>
  <c r="AI126" i="75"/>
  <c r="AJ126" i="75" s="1"/>
  <c r="AG126" i="75"/>
  <c r="AH126" i="75" s="1"/>
  <c r="AE126" i="75"/>
  <c r="AF126" i="75" s="1"/>
  <c r="AC126" i="75"/>
  <c r="AD126" i="75" s="1"/>
  <c r="AA126" i="75"/>
  <c r="AB126" i="75" s="1"/>
  <c r="Y126" i="75"/>
  <c r="Z126" i="75" s="1"/>
  <c r="W126" i="75"/>
  <c r="X126" i="75" s="1"/>
  <c r="U126" i="75"/>
  <c r="V126" i="75" s="1"/>
  <c r="S126" i="75"/>
  <c r="T126" i="75" s="1"/>
  <c r="Q126" i="75"/>
  <c r="R126" i="75" s="1"/>
  <c r="P126" i="75"/>
  <c r="AM125" i="75"/>
  <c r="AN125" i="75" s="1"/>
  <c r="AK125" i="75"/>
  <c r="AL125" i="75" s="1"/>
  <c r="AI125" i="75"/>
  <c r="AJ125" i="75" s="1"/>
  <c r="AG125" i="75"/>
  <c r="AH125" i="75" s="1"/>
  <c r="AE125" i="75"/>
  <c r="AF125" i="75" s="1"/>
  <c r="AC125" i="75"/>
  <c r="AD125" i="75" s="1"/>
  <c r="AA125" i="75"/>
  <c r="AB125" i="75" s="1"/>
  <c r="Y125" i="75"/>
  <c r="Z125" i="75" s="1"/>
  <c r="W125" i="75"/>
  <c r="X125" i="75" s="1"/>
  <c r="U125" i="75"/>
  <c r="V125" i="75" s="1"/>
  <c r="S125" i="75"/>
  <c r="T125" i="75" s="1"/>
  <c r="Q125" i="75"/>
  <c r="R125" i="75" s="1"/>
  <c r="P125" i="75"/>
  <c r="AM124" i="75"/>
  <c r="AN124" i="75" s="1"/>
  <c r="AK124" i="75"/>
  <c r="AL124" i="75" s="1"/>
  <c r="AI124" i="75"/>
  <c r="AJ124" i="75" s="1"/>
  <c r="AG124" i="75"/>
  <c r="AH124" i="75" s="1"/>
  <c r="AE124" i="75"/>
  <c r="AF124" i="75" s="1"/>
  <c r="AC124" i="75"/>
  <c r="AD124" i="75" s="1"/>
  <c r="AA124" i="75"/>
  <c r="AB124" i="75" s="1"/>
  <c r="Y124" i="75"/>
  <c r="Z124" i="75" s="1"/>
  <c r="W124" i="75"/>
  <c r="X124" i="75" s="1"/>
  <c r="U124" i="75"/>
  <c r="V124" i="75" s="1"/>
  <c r="S124" i="75"/>
  <c r="T124" i="75" s="1"/>
  <c r="Q124" i="75"/>
  <c r="R124" i="75" s="1"/>
  <c r="P124" i="75"/>
  <c r="AM123" i="75"/>
  <c r="AN123" i="75" s="1"/>
  <c r="AK123" i="75"/>
  <c r="AL123" i="75" s="1"/>
  <c r="AI123" i="75"/>
  <c r="AJ123" i="75" s="1"/>
  <c r="AG123" i="75"/>
  <c r="AH123" i="75" s="1"/>
  <c r="AE123" i="75"/>
  <c r="AF123" i="75" s="1"/>
  <c r="AC123" i="75"/>
  <c r="AD123" i="75" s="1"/>
  <c r="AA123" i="75"/>
  <c r="AB123" i="75" s="1"/>
  <c r="Y123" i="75"/>
  <c r="Z123" i="75" s="1"/>
  <c r="W123" i="75"/>
  <c r="X123" i="75" s="1"/>
  <c r="U123" i="75"/>
  <c r="V123" i="75" s="1"/>
  <c r="S123" i="75"/>
  <c r="T123" i="75" s="1"/>
  <c r="Q123" i="75"/>
  <c r="R123" i="75" s="1"/>
  <c r="P123" i="75"/>
  <c r="AM122" i="75"/>
  <c r="AN122" i="75" s="1"/>
  <c r="AK122" i="75"/>
  <c r="AL122" i="75" s="1"/>
  <c r="AI122" i="75"/>
  <c r="AJ122" i="75" s="1"/>
  <c r="AG122" i="75"/>
  <c r="AH122" i="75" s="1"/>
  <c r="AE122" i="75"/>
  <c r="AF122" i="75" s="1"/>
  <c r="AC122" i="75"/>
  <c r="AD122" i="75" s="1"/>
  <c r="AA122" i="75"/>
  <c r="AB122" i="75" s="1"/>
  <c r="Y122" i="75"/>
  <c r="Z122" i="75" s="1"/>
  <c r="W122" i="75"/>
  <c r="X122" i="75" s="1"/>
  <c r="U122" i="75"/>
  <c r="V122" i="75" s="1"/>
  <c r="S122" i="75"/>
  <c r="T122" i="75" s="1"/>
  <c r="Q122" i="75"/>
  <c r="R122" i="75" s="1"/>
  <c r="P122" i="75"/>
  <c r="AM121" i="75"/>
  <c r="AN121" i="75" s="1"/>
  <c r="AK121" i="75"/>
  <c r="AL121" i="75" s="1"/>
  <c r="AI121" i="75"/>
  <c r="AJ121" i="75" s="1"/>
  <c r="AG121" i="75"/>
  <c r="AH121" i="75" s="1"/>
  <c r="AE121" i="75"/>
  <c r="AF121" i="75" s="1"/>
  <c r="AC121" i="75"/>
  <c r="AD121" i="75" s="1"/>
  <c r="AA121" i="75"/>
  <c r="AB121" i="75" s="1"/>
  <c r="Y121" i="75"/>
  <c r="Z121" i="75" s="1"/>
  <c r="W121" i="75"/>
  <c r="X121" i="75" s="1"/>
  <c r="U121" i="75"/>
  <c r="V121" i="75" s="1"/>
  <c r="S121" i="75"/>
  <c r="T121" i="75" s="1"/>
  <c r="Q121" i="75"/>
  <c r="R121" i="75" s="1"/>
  <c r="P121" i="75"/>
  <c r="AM120" i="75"/>
  <c r="AN120" i="75" s="1"/>
  <c r="AK120" i="75"/>
  <c r="AL120" i="75" s="1"/>
  <c r="AI120" i="75"/>
  <c r="AJ120" i="75" s="1"/>
  <c r="AG120" i="75"/>
  <c r="AH120" i="75" s="1"/>
  <c r="AE120" i="75"/>
  <c r="AF120" i="75" s="1"/>
  <c r="AC120" i="75"/>
  <c r="AD120" i="75" s="1"/>
  <c r="AA120" i="75"/>
  <c r="AB120" i="75" s="1"/>
  <c r="Y120" i="75"/>
  <c r="Z120" i="75" s="1"/>
  <c r="W120" i="75"/>
  <c r="X120" i="75" s="1"/>
  <c r="U120" i="75"/>
  <c r="V120" i="75" s="1"/>
  <c r="S120" i="75"/>
  <c r="T120" i="75" s="1"/>
  <c r="Q120" i="75"/>
  <c r="R120" i="75" s="1"/>
  <c r="P120" i="75"/>
  <c r="AM119" i="75"/>
  <c r="AN119" i="75" s="1"/>
  <c r="AK119" i="75"/>
  <c r="AL119" i="75" s="1"/>
  <c r="AI119" i="75"/>
  <c r="AJ119" i="75" s="1"/>
  <c r="AG119" i="75"/>
  <c r="AH119" i="75" s="1"/>
  <c r="AE119" i="75"/>
  <c r="AF119" i="75" s="1"/>
  <c r="AC119" i="75"/>
  <c r="AD119" i="75" s="1"/>
  <c r="AA119" i="75"/>
  <c r="AB119" i="75" s="1"/>
  <c r="Y119" i="75"/>
  <c r="Z119" i="75" s="1"/>
  <c r="W119" i="75"/>
  <c r="X119" i="75" s="1"/>
  <c r="U119" i="75"/>
  <c r="V119" i="75" s="1"/>
  <c r="S119" i="75"/>
  <c r="T119" i="75" s="1"/>
  <c r="Q119" i="75"/>
  <c r="R119" i="75" s="1"/>
  <c r="P119" i="75"/>
  <c r="AM118" i="75"/>
  <c r="AN118" i="75" s="1"/>
  <c r="AK118" i="75"/>
  <c r="AL118" i="75" s="1"/>
  <c r="AI118" i="75"/>
  <c r="AJ118" i="75" s="1"/>
  <c r="AG118" i="75"/>
  <c r="AH118" i="75" s="1"/>
  <c r="AE118" i="75"/>
  <c r="AF118" i="75" s="1"/>
  <c r="AC118" i="75"/>
  <c r="AD118" i="75" s="1"/>
  <c r="AA118" i="75"/>
  <c r="AB118" i="75" s="1"/>
  <c r="Y118" i="75"/>
  <c r="Z118" i="75" s="1"/>
  <c r="W118" i="75"/>
  <c r="X118" i="75" s="1"/>
  <c r="U118" i="75"/>
  <c r="V118" i="75" s="1"/>
  <c r="S118" i="75"/>
  <c r="T118" i="75" s="1"/>
  <c r="Q118" i="75"/>
  <c r="R118" i="75" s="1"/>
  <c r="P118" i="75"/>
  <c r="AM117" i="75"/>
  <c r="AN117" i="75" s="1"/>
  <c r="AK117" i="75"/>
  <c r="AL117" i="75" s="1"/>
  <c r="AI117" i="75"/>
  <c r="AJ117" i="75" s="1"/>
  <c r="AG117" i="75"/>
  <c r="AH117" i="75" s="1"/>
  <c r="AE117" i="75"/>
  <c r="AF117" i="75" s="1"/>
  <c r="AC117" i="75"/>
  <c r="AD117" i="75" s="1"/>
  <c r="AA117" i="75"/>
  <c r="AB117" i="75" s="1"/>
  <c r="Y117" i="75"/>
  <c r="Z117" i="75" s="1"/>
  <c r="W117" i="75"/>
  <c r="X117" i="75" s="1"/>
  <c r="U117" i="75"/>
  <c r="V117" i="75" s="1"/>
  <c r="S117" i="75"/>
  <c r="T117" i="75" s="1"/>
  <c r="Q117" i="75"/>
  <c r="R117" i="75" s="1"/>
  <c r="P117" i="75"/>
  <c r="AM116" i="75"/>
  <c r="AN116" i="75" s="1"/>
  <c r="AK116" i="75"/>
  <c r="AL116" i="75" s="1"/>
  <c r="AI116" i="75"/>
  <c r="AJ116" i="75" s="1"/>
  <c r="AG116" i="75"/>
  <c r="AH116" i="75" s="1"/>
  <c r="AE116" i="75"/>
  <c r="AF116" i="75" s="1"/>
  <c r="AC116" i="75"/>
  <c r="AD116" i="75" s="1"/>
  <c r="AA116" i="75"/>
  <c r="AB116" i="75" s="1"/>
  <c r="Y116" i="75"/>
  <c r="Z116" i="75" s="1"/>
  <c r="W116" i="75"/>
  <c r="X116" i="75" s="1"/>
  <c r="U116" i="75"/>
  <c r="V116" i="75" s="1"/>
  <c r="S116" i="75"/>
  <c r="T116" i="75" s="1"/>
  <c r="Q116" i="75"/>
  <c r="R116" i="75" s="1"/>
  <c r="P116" i="75"/>
  <c r="AM115" i="75"/>
  <c r="AN115" i="75" s="1"/>
  <c r="AK115" i="75"/>
  <c r="AL115" i="75" s="1"/>
  <c r="AI115" i="75"/>
  <c r="AJ115" i="75" s="1"/>
  <c r="AG115" i="75"/>
  <c r="AH115" i="75" s="1"/>
  <c r="AE115" i="75"/>
  <c r="AF115" i="75" s="1"/>
  <c r="AC115" i="75"/>
  <c r="AD115" i="75" s="1"/>
  <c r="AA115" i="75"/>
  <c r="AB115" i="75" s="1"/>
  <c r="Y115" i="75"/>
  <c r="Z115" i="75" s="1"/>
  <c r="W115" i="75"/>
  <c r="X115" i="75" s="1"/>
  <c r="U115" i="75"/>
  <c r="V115" i="75" s="1"/>
  <c r="S115" i="75"/>
  <c r="T115" i="75" s="1"/>
  <c r="Q115" i="75"/>
  <c r="R115" i="75" s="1"/>
  <c r="P115" i="75"/>
  <c r="AM114" i="75"/>
  <c r="AN114" i="75" s="1"/>
  <c r="AK114" i="75"/>
  <c r="AL114" i="75" s="1"/>
  <c r="AI114" i="75"/>
  <c r="AJ114" i="75" s="1"/>
  <c r="AG114" i="75"/>
  <c r="AH114" i="75" s="1"/>
  <c r="AE114" i="75"/>
  <c r="AF114" i="75" s="1"/>
  <c r="AC114" i="75"/>
  <c r="AD114" i="75" s="1"/>
  <c r="AA114" i="75"/>
  <c r="AB114" i="75" s="1"/>
  <c r="Y114" i="75"/>
  <c r="Z114" i="75" s="1"/>
  <c r="W114" i="75"/>
  <c r="X114" i="75" s="1"/>
  <c r="U114" i="75"/>
  <c r="V114" i="75" s="1"/>
  <c r="S114" i="75"/>
  <c r="T114" i="75" s="1"/>
  <c r="Q114" i="75"/>
  <c r="R114" i="75" s="1"/>
  <c r="P114" i="75"/>
  <c r="AM113" i="75"/>
  <c r="AN113" i="75" s="1"/>
  <c r="AK113" i="75"/>
  <c r="AL113" i="75" s="1"/>
  <c r="AI113" i="75"/>
  <c r="AJ113" i="75" s="1"/>
  <c r="AG113" i="75"/>
  <c r="AH113" i="75" s="1"/>
  <c r="AE113" i="75"/>
  <c r="AF113" i="75" s="1"/>
  <c r="AC113" i="75"/>
  <c r="AD113" i="75" s="1"/>
  <c r="AA113" i="75"/>
  <c r="AB113" i="75" s="1"/>
  <c r="Y113" i="75"/>
  <c r="Z113" i="75" s="1"/>
  <c r="W113" i="75"/>
  <c r="X113" i="75" s="1"/>
  <c r="U113" i="75"/>
  <c r="V113" i="75" s="1"/>
  <c r="S113" i="75"/>
  <c r="T113" i="75" s="1"/>
  <c r="Q113" i="75"/>
  <c r="R113" i="75" s="1"/>
  <c r="P113" i="75"/>
  <c r="AM112" i="75"/>
  <c r="AN112" i="75" s="1"/>
  <c r="AK112" i="75"/>
  <c r="AL112" i="75" s="1"/>
  <c r="AI112" i="75"/>
  <c r="AJ112" i="75" s="1"/>
  <c r="AG112" i="75"/>
  <c r="AH112" i="75" s="1"/>
  <c r="AE112" i="75"/>
  <c r="AF112" i="75" s="1"/>
  <c r="AC112" i="75"/>
  <c r="AD112" i="75" s="1"/>
  <c r="AA112" i="75"/>
  <c r="AB112" i="75" s="1"/>
  <c r="Y112" i="75"/>
  <c r="Z112" i="75" s="1"/>
  <c r="W112" i="75"/>
  <c r="X112" i="75" s="1"/>
  <c r="U112" i="75"/>
  <c r="V112" i="75" s="1"/>
  <c r="S112" i="75"/>
  <c r="T112" i="75" s="1"/>
  <c r="Q112" i="75"/>
  <c r="R112" i="75" s="1"/>
  <c r="P112" i="75"/>
  <c r="AM111" i="75"/>
  <c r="AN111" i="75" s="1"/>
  <c r="AK111" i="75"/>
  <c r="AL111" i="75" s="1"/>
  <c r="AI111" i="75"/>
  <c r="AJ111" i="75" s="1"/>
  <c r="AG111" i="75"/>
  <c r="AH111" i="75" s="1"/>
  <c r="AE111" i="75"/>
  <c r="AF111" i="75" s="1"/>
  <c r="AC111" i="75"/>
  <c r="AD111" i="75" s="1"/>
  <c r="AA111" i="75"/>
  <c r="AB111" i="75" s="1"/>
  <c r="Y111" i="75"/>
  <c r="Z111" i="75" s="1"/>
  <c r="W111" i="75"/>
  <c r="X111" i="75" s="1"/>
  <c r="U111" i="75"/>
  <c r="V111" i="75" s="1"/>
  <c r="S111" i="75"/>
  <c r="T111" i="75" s="1"/>
  <c r="Q111" i="75"/>
  <c r="R111" i="75" s="1"/>
  <c r="P111" i="75"/>
  <c r="AM110" i="75"/>
  <c r="AN110" i="75" s="1"/>
  <c r="AK110" i="75"/>
  <c r="AL110" i="75" s="1"/>
  <c r="AI110" i="75"/>
  <c r="AJ110" i="75" s="1"/>
  <c r="AG110" i="75"/>
  <c r="AH110" i="75" s="1"/>
  <c r="AE110" i="75"/>
  <c r="AF110" i="75" s="1"/>
  <c r="AC110" i="75"/>
  <c r="AD110" i="75" s="1"/>
  <c r="AA110" i="75"/>
  <c r="AB110" i="75" s="1"/>
  <c r="Y110" i="75"/>
  <c r="Z110" i="75" s="1"/>
  <c r="W110" i="75"/>
  <c r="X110" i="75" s="1"/>
  <c r="U110" i="75"/>
  <c r="V110" i="75" s="1"/>
  <c r="S110" i="75"/>
  <c r="T110" i="75" s="1"/>
  <c r="Q110" i="75"/>
  <c r="R110" i="75" s="1"/>
  <c r="P110" i="75"/>
  <c r="AM109" i="75"/>
  <c r="AN109" i="75" s="1"/>
  <c r="AK109" i="75"/>
  <c r="AL109" i="75" s="1"/>
  <c r="AI109" i="75"/>
  <c r="AJ109" i="75" s="1"/>
  <c r="AG109" i="75"/>
  <c r="AH109" i="75" s="1"/>
  <c r="AE109" i="75"/>
  <c r="AF109" i="75" s="1"/>
  <c r="AC109" i="75"/>
  <c r="AD109" i="75" s="1"/>
  <c r="AA109" i="75"/>
  <c r="AB109" i="75" s="1"/>
  <c r="Y109" i="75"/>
  <c r="Z109" i="75" s="1"/>
  <c r="W109" i="75"/>
  <c r="X109" i="75" s="1"/>
  <c r="U109" i="75"/>
  <c r="V109" i="75" s="1"/>
  <c r="S109" i="75"/>
  <c r="T109" i="75" s="1"/>
  <c r="Q109" i="75"/>
  <c r="R109" i="75" s="1"/>
  <c r="P109" i="75"/>
  <c r="AM108" i="75"/>
  <c r="AN108" i="75" s="1"/>
  <c r="AK108" i="75"/>
  <c r="AL108" i="75" s="1"/>
  <c r="AI108" i="75"/>
  <c r="AJ108" i="75" s="1"/>
  <c r="AG108" i="75"/>
  <c r="AH108" i="75" s="1"/>
  <c r="AE108" i="75"/>
  <c r="AF108" i="75" s="1"/>
  <c r="AC108" i="75"/>
  <c r="AD108" i="75" s="1"/>
  <c r="AA108" i="75"/>
  <c r="AB108" i="75" s="1"/>
  <c r="Y108" i="75"/>
  <c r="Z108" i="75" s="1"/>
  <c r="W108" i="75"/>
  <c r="X108" i="75" s="1"/>
  <c r="U108" i="75"/>
  <c r="V108" i="75" s="1"/>
  <c r="S108" i="75"/>
  <c r="T108" i="75" s="1"/>
  <c r="Q108" i="75"/>
  <c r="R108" i="75" s="1"/>
  <c r="P108" i="75"/>
  <c r="AM107" i="75"/>
  <c r="AN107" i="75" s="1"/>
  <c r="AK107" i="75"/>
  <c r="AL107" i="75" s="1"/>
  <c r="AI107" i="75"/>
  <c r="AJ107" i="75" s="1"/>
  <c r="AG107" i="75"/>
  <c r="AH107" i="75" s="1"/>
  <c r="AE107" i="75"/>
  <c r="AF107" i="75" s="1"/>
  <c r="AC107" i="75"/>
  <c r="AD107" i="75" s="1"/>
  <c r="AA107" i="75"/>
  <c r="AB107" i="75" s="1"/>
  <c r="Y107" i="75"/>
  <c r="Z107" i="75" s="1"/>
  <c r="W107" i="75"/>
  <c r="X107" i="75" s="1"/>
  <c r="U107" i="75"/>
  <c r="V107" i="75" s="1"/>
  <c r="S107" i="75"/>
  <c r="T107" i="75" s="1"/>
  <c r="Q107" i="75"/>
  <c r="R107" i="75" s="1"/>
  <c r="P107" i="75"/>
  <c r="AM106" i="75"/>
  <c r="AN106" i="75" s="1"/>
  <c r="AK106" i="75"/>
  <c r="AL106" i="75" s="1"/>
  <c r="AI106" i="75"/>
  <c r="AJ106" i="75" s="1"/>
  <c r="AG106" i="75"/>
  <c r="AH106" i="75" s="1"/>
  <c r="AE106" i="75"/>
  <c r="AF106" i="75" s="1"/>
  <c r="AC106" i="75"/>
  <c r="AD106" i="75" s="1"/>
  <c r="AA106" i="75"/>
  <c r="AB106" i="75" s="1"/>
  <c r="Y106" i="75"/>
  <c r="Z106" i="75" s="1"/>
  <c r="W106" i="75"/>
  <c r="X106" i="75" s="1"/>
  <c r="U106" i="75"/>
  <c r="V106" i="75" s="1"/>
  <c r="S106" i="75"/>
  <c r="T106" i="75" s="1"/>
  <c r="R106" i="75"/>
  <c r="Q106" i="75"/>
  <c r="P106" i="75"/>
  <c r="AM105" i="75"/>
  <c r="AN105" i="75" s="1"/>
  <c r="AK105" i="75"/>
  <c r="AL105" i="75" s="1"/>
  <c r="AI105" i="75"/>
  <c r="AJ105" i="75" s="1"/>
  <c r="AG105" i="75"/>
  <c r="AH105" i="75" s="1"/>
  <c r="AE105" i="75"/>
  <c r="AF105" i="75" s="1"/>
  <c r="AC105" i="75"/>
  <c r="AD105" i="75" s="1"/>
  <c r="AA105" i="75"/>
  <c r="AB105" i="75" s="1"/>
  <c r="Y105" i="75"/>
  <c r="Z105" i="75" s="1"/>
  <c r="W105" i="75"/>
  <c r="X105" i="75" s="1"/>
  <c r="U105" i="75"/>
  <c r="V105" i="75" s="1"/>
  <c r="S105" i="75"/>
  <c r="T105" i="75" s="1"/>
  <c r="Q105" i="75"/>
  <c r="R105" i="75" s="1"/>
  <c r="P105" i="75"/>
  <c r="AM104" i="75"/>
  <c r="AN104" i="75" s="1"/>
  <c r="AK104" i="75"/>
  <c r="AL104" i="75" s="1"/>
  <c r="AI104" i="75"/>
  <c r="AJ104" i="75" s="1"/>
  <c r="AG104" i="75"/>
  <c r="AH104" i="75" s="1"/>
  <c r="AE104" i="75"/>
  <c r="AF104" i="75" s="1"/>
  <c r="AC104" i="75"/>
  <c r="AD104" i="75" s="1"/>
  <c r="AA104" i="75"/>
  <c r="AB104" i="75" s="1"/>
  <c r="Y104" i="75"/>
  <c r="Z104" i="75" s="1"/>
  <c r="W104" i="75"/>
  <c r="X104" i="75" s="1"/>
  <c r="U104" i="75"/>
  <c r="V104" i="75" s="1"/>
  <c r="S104" i="75"/>
  <c r="T104" i="75" s="1"/>
  <c r="Q104" i="75"/>
  <c r="R104" i="75" s="1"/>
  <c r="P104" i="75"/>
  <c r="AM103" i="75"/>
  <c r="AN103" i="75" s="1"/>
  <c r="AK103" i="75"/>
  <c r="AL103" i="75" s="1"/>
  <c r="AI103" i="75"/>
  <c r="AJ103" i="75" s="1"/>
  <c r="AG103" i="75"/>
  <c r="AH103" i="75" s="1"/>
  <c r="AE103" i="75"/>
  <c r="AF103" i="75" s="1"/>
  <c r="AC103" i="75"/>
  <c r="AD103" i="75" s="1"/>
  <c r="AA103" i="75"/>
  <c r="AB103" i="75" s="1"/>
  <c r="Y103" i="75"/>
  <c r="Z103" i="75" s="1"/>
  <c r="W103" i="75"/>
  <c r="X103" i="75" s="1"/>
  <c r="U103" i="75"/>
  <c r="V103" i="75" s="1"/>
  <c r="S103" i="75"/>
  <c r="T103" i="75" s="1"/>
  <c r="Q103" i="75"/>
  <c r="R103" i="75" s="1"/>
  <c r="P103" i="75"/>
  <c r="AM102" i="75"/>
  <c r="AN102" i="75" s="1"/>
  <c r="AK102" i="75"/>
  <c r="AL102" i="75" s="1"/>
  <c r="AI102" i="75"/>
  <c r="AJ102" i="75" s="1"/>
  <c r="AG102" i="75"/>
  <c r="AH102" i="75" s="1"/>
  <c r="AE102" i="75"/>
  <c r="AF102" i="75" s="1"/>
  <c r="AC102" i="75"/>
  <c r="AD102" i="75" s="1"/>
  <c r="AA102" i="75"/>
  <c r="AB102" i="75" s="1"/>
  <c r="Y102" i="75"/>
  <c r="Z102" i="75" s="1"/>
  <c r="W102" i="75"/>
  <c r="X102" i="75" s="1"/>
  <c r="U102" i="75"/>
  <c r="V102" i="75" s="1"/>
  <c r="S102" i="75"/>
  <c r="T102" i="75" s="1"/>
  <c r="Q102" i="75"/>
  <c r="R102" i="75" s="1"/>
  <c r="P102" i="75"/>
  <c r="AM101" i="75"/>
  <c r="AN101" i="75" s="1"/>
  <c r="AK101" i="75"/>
  <c r="AL101" i="75" s="1"/>
  <c r="AI101" i="75"/>
  <c r="AJ101" i="75" s="1"/>
  <c r="AG101" i="75"/>
  <c r="AH101" i="75" s="1"/>
  <c r="AE101" i="75"/>
  <c r="AF101" i="75" s="1"/>
  <c r="AC101" i="75"/>
  <c r="AD101" i="75" s="1"/>
  <c r="AA101" i="75"/>
  <c r="AB101" i="75" s="1"/>
  <c r="Y101" i="75"/>
  <c r="Z101" i="75" s="1"/>
  <c r="W101" i="75"/>
  <c r="X101" i="75" s="1"/>
  <c r="U101" i="75"/>
  <c r="V101" i="75" s="1"/>
  <c r="S101" i="75"/>
  <c r="T101" i="75" s="1"/>
  <c r="Q101" i="75"/>
  <c r="R101" i="75" s="1"/>
  <c r="P101" i="75"/>
  <c r="AM100" i="75"/>
  <c r="AN100" i="75" s="1"/>
  <c r="AK100" i="75"/>
  <c r="AL100" i="75" s="1"/>
  <c r="AI100" i="75"/>
  <c r="AJ100" i="75" s="1"/>
  <c r="AG100" i="75"/>
  <c r="AH100" i="75" s="1"/>
  <c r="AE100" i="75"/>
  <c r="AF100" i="75" s="1"/>
  <c r="AC100" i="75"/>
  <c r="AD100" i="75" s="1"/>
  <c r="AA100" i="75"/>
  <c r="AB100" i="75" s="1"/>
  <c r="Y100" i="75"/>
  <c r="Z100" i="75" s="1"/>
  <c r="W100" i="75"/>
  <c r="X100" i="75" s="1"/>
  <c r="U100" i="75"/>
  <c r="V100" i="75" s="1"/>
  <c r="S100" i="75"/>
  <c r="T100" i="75" s="1"/>
  <c r="Q100" i="75"/>
  <c r="R100" i="75" s="1"/>
  <c r="P100" i="75"/>
  <c r="AM99" i="75"/>
  <c r="AN99" i="75" s="1"/>
  <c r="AK99" i="75"/>
  <c r="AL99" i="75" s="1"/>
  <c r="AI99" i="75"/>
  <c r="AJ99" i="75" s="1"/>
  <c r="AG99" i="75"/>
  <c r="AH99" i="75" s="1"/>
  <c r="AE99" i="75"/>
  <c r="AF99" i="75" s="1"/>
  <c r="AC99" i="75"/>
  <c r="AD99" i="75" s="1"/>
  <c r="AA99" i="75"/>
  <c r="AB99" i="75" s="1"/>
  <c r="Y99" i="75"/>
  <c r="Z99" i="75" s="1"/>
  <c r="W99" i="75"/>
  <c r="X99" i="75" s="1"/>
  <c r="U99" i="75"/>
  <c r="V99" i="75" s="1"/>
  <c r="S99" i="75"/>
  <c r="T99" i="75" s="1"/>
  <c r="Q99" i="75"/>
  <c r="R99" i="75" s="1"/>
  <c r="P99" i="75"/>
  <c r="AM98" i="75"/>
  <c r="AN98" i="75" s="1"/>
  <c r="AK98" i="75"/>
  <c r="AL98" i="75" s="1"/>
  <c r="AI98" i="75"/>
  <c r="AJ98" i="75" s="1"/>
  <c r="AG98" i="75"/>
  <c r="AH98" i="75" s="1"/>
  <c r="AE98" i="75"/>
  <c r="AF98" i="75" s="1"/>
  <c r="AC98" i="75"/>
  <c r="AD98" i="75" s="1"/>
  <c r="AA98" i="75"/>
  <c r="AB98" i="75" s="1"/>
  <c r="Y98" i="75"/>
  <c r="Z98" i="75" s="1"/>
  <c r="W98" i="75"/>
  <c r="X98" i="75" s="1"/>
  <c r="U98" i="75"/>
  <c r="V98" i="75" s="1"/>
  <c r="S98" i="75"/>
  <c r="T98" i="75" s="1"/>
  <c r="Q98" i="75"/>
  <c r="R98" i="75" s="1"/>
  <c r="P98" i="75"/>
  <c r="AM97" i="75"/>
  <c r="AN97" i="75" s="1"/>
  <c r="AK97" i="75"/>
  <c r="AL97" i="75" s="1"/>
  <c r="AI97" i="75"/>
  <c r="AJ97" i="75" s="1"/>
  <c r="AG97" i="75"/>
  <c r="AH97" i="75" s="1"/>
  <c r="AE97" i="75"/>
  <c r="AF97" i="75" s="1"/>
  <c r="AC97" i="75"/>
  <c r="AD97" i="75" s="1"/>
  <c r="AA97" i="75"/>
  <c r="AB97" i="75" s="1"/>
  <c r="Y97" i="75"/>
  <c r="Z97" i="75" s="1"/>
  <c r="W97" i="75"/>
  <c r="X97" i="75" s="1"/>
  <c r="U97" i="75"/>
  <c r="V97" i="75" s="1"/>
  <c r="S97" i="75"/>
  <c r="T97" i="75" s="1"/>
  <c r="Q97" i="75"/>
  <c r="R97" i="75" s="1"/>
  <c r="P97" i="75"/>
  <c r="AM96" i="75"/>
  <c r="AN96" i="75" s="1"/>
  <c r="AK96" i="75"/>
  <c r="AL96" i="75" s="1"/>
  <c r="AI96" i="75"/>
  <c r="AJ96" i="75" s="1"/>
  <c r="AG96" i="75"/>
  <c r="AH96" i="75" s="1"/>
  <c r="AE96" i="75"/>
  <c r="AF96" i="75" s="1"/>
  <c r="AC96" i="75"/>
  <c r="AD96" i="75" s="1"/>
  <c r="AA96" i="75"/>
  <c r="AB96" i="75" s="1"/>
  <c r="Y96" i="75"/>
  <c r="Z96" i="75" s="1"/>
  <c r="W96" i="75"/>
  <c r="X96" i="75" s="1"/>
  <c r="U96" i="75"/>
  <c r="V96" i="75" s="1"/>
  <c r="S96" i="75"/>
  <c r="T96" i="75" s="1"/>
  <c r="Q96" i="75"/>
  <c r="R96" i="75" s="1"/>
  <c r="P96" i="75"/>
  <c r="AM95" i="75"/>
  <c r="AN95" i="75" s="1"/>
  <c r="AK95" i="75"/>
  <c r="AL95" i="75" s="1"/>
  <c r="AI95" i="75"/>
  <c r="AJ95" i="75" s="1"/>
  <c r="AG95" i="75"/>
  <c r="AH95" i="75" s="1"/>
  <c r="AE95" i="75"/>
  <c r="AF95" i="75" s="1"/>
  <c r="AC95" i="75"/>
  <c r="AD95" i="75" s="1"/>
  <c r="AA95" i="75"/>
  <c r="AB95" i="75" s="1"/>
  <c r="Y95" i="75"/>
  <c r="Z95" i="75" s="1"/>
  <c r="W95" i="75"/>
  <c r="X95" i="75" s="1"/>
  <c r="U95" i="75"/>
  <c r="V95" i="75" s="1"/>
  <c r="S95" i="75"/>
  <c r="T95" i="75" s="1"/>
  <c r="Q95" i="75"/>
  <c r="R95" i="75" s="1"/>
  <c r="P95" i="75"/>
  <c r="AM94" i="75"/>
  <c r="AN94" i="75" s="1"/>
  <c r="AK94" i="75"/>
  <c r="AL94" i="75" s="1"/>
  <c r="AI94" i="75"/>
  <c r="AJ94" i="75" s="1"/>
  <c r="AG94" i="75"/>
  <c r="AH94" i="75" s="1"/>
  <c r="AE94" i="75"/>
  <c r="AF94" i="75" s="1"/>
  <c r="AC94" i="75"/>
  <c r="AD94" i="75" s="1"/>
  <c r="AA94" i="75"/>
  <c r="AB94" i="75" s="1"/>
  <c r="Y94" i="75"/>
  <c r="Z94" i="75" s="1"/>
  <c r="W94" i="75"/>
  <c r="X94" i="75" s="1"/>
  <c r="U94" i="75"/>
  <c r="V94" i="75" s="1"/>
  <c r="S94" i="75"/>
  <c r="T94" i="75" s="1"/>
  <c r="Q94" i="75"/>
  <c r="R94" i="75" s="1"/>
  <c r="P94" i="75"/>
  <c r="AM93" i="75"/>
  <c r="AN93" i="75" s="1"/>
  <c r="AK93" i="75"/>
  <c r="AL93" i="75" s="1"/>
  <c r="AI93" i="75"/>
  <c r="AJ93" i="75" s="1"/>
  <c r="AG93" i="75"/>
  <c r="AH93" i="75" s="1"/>
  <c r="AE93" i="75"/>
  <c r="AF93" i="75" s="1"/>
  <c r="AC93" i="75"/>
  <c r="AD93" i="75" s="1"/>
  <c r="AA93" i="75"/>
  <c r="AB93" i="75" s="1"/>
  <c r="Y93" i="75"/>
  <c r="Z93" i="75" s="1"/>
  <c r="W93" i="75"/>
  <c r="X93" i="75" s="1"/>
  <c r="U93" i="75"/>
  <c r="V93" i="75" s="1"/>
  <c r="S93" i="75"/>
  <c r="T93" i="75" s="1"/>
  <c r="Q93" i="75"/>
  <c r="R93" i="75" s="1"/>
  <c r="P93" i="75"/>
  <c r="AM92" i="75"/>
  <c r="AN92" i="75" s="1"/>
  <c r="AK92" i="75"/>
  <c r="AL92" i="75" s="1"/>
  <c r="AI92" i="75"/>
  <c r="AJ92" i="75" s="1"/>
  <c r="AG92" i="75"/>
  <c r="AH92" i="75" s="1"/>
  <c r="AE92" i="75"/>
  <c r="AF92" i="75" s="1"/>
  <c r="AC92" i="75"/>
  <c r="AD92" i="75" s="1"/>
  <c r="AA92" i="75"/>
  <c r="AB92" i="75" s="1"/>
  <c r="Y92" i="75"/>
  <c r="Z92" i="75" s="1"/>
  <c r="W92" i="75"/>
  <c r="X92" i="75" s="1"/>
  <c r="U92" i="75"/>
  <c r="V92" i="75" s="1"/>
  <c r="S92" i="75"/>
  <c r="T92" i="75" s="1"/>
  <c r="Q92" i="75"/>
  <c r="R92" i="75" s="1"/>
  <c r="P92" i="75"/>
  <c r="AM91" i="75"/>
  <c r="AN91" i="75" s="1"/>
  <c r="AK91" i="75"/>
  <c r="AL91" i="75" s="1"/>
  <c r="AI91" i="75"/>
  <c r="AJ91" i="75" s="1"/>
  <c r="AG91" i="75"/>
  <c r="AH91" i="75" s="1"/>
  <c r="AE91" i="75"/>
  <c r="AF91" i="75" s="1"/>
  <c r="AC91" i="75"/>
  <c r="AD91" i="75" s="1"/>
  <c r="AA91" i="75"/>
  <c r="AB91" i="75" s="1"/>
  <c r="Y91" i="75"/>
  <c r="Z91" i="75" s="1"/>
  <c r="W91" i="75"/>
  <c r="X91" i="75" s="1"/>
  <c r="U91" i="75"/>
  <c r="V91" i="75" s="1"/>
  <c r="S91" i="75"/>
  <c r="T91" i="75" s="1"/>
  <c r="Q91" i="75"/>
  <c r="R91" i="75" s="1"/>
  <c r="P91" i="75"/>
  <c r="AM90" i="75"/>
  <c r="AN90" i="75" s="1"/>
  <c r="AK90" i="75"/>
  <c r="AL90" i="75" s="1"/>
  <c r="AI90" i="75"/>
  <c r="AJ90" i="75" s="1"/>
  <c r="AG90" i="75"/>
  <c r="AH90" i="75" s="1"/>
  <c r="AE90" i="75"/>
  <c r="AF90" i="75" s="1"/>
  <c r="AC90" i="75"/>
  <c r="AD90" i="75" s="1"/>
  <c r="AA90" i="75"/>
  <c r="AB90" i="75" s="1"/>
  <c r="Y90" i="75"/>
  <c r="Z90" i="75" s="1"/>
  <c r="W90" i="75"/>
  <c r="X90" i="75" s="1"/>
  <c r="U90" i="75"/>
  <c r="V90" i="75" s="1"/>
  <c r="S90" i="75"/>
  <c r="T90" i="75" s="1"/>
  <c r="Q90" i="75"/>
  <c r="R90" i="75" s="1"/>
  <c r="P90" i="75"/>
  <c r="AM89" i="75"/>
  <c r="AN89" i="75" s="1"/>
  <c r="AK89" i="75"/>
  <c r="AL89" i="75" s="1"/>
  <c r="AI89" i="75"/>
  <c r="AJ89" i="75" s="1"/>
  <c r="AG89" i="75"/>
  <c r="AH89" i="75" s="1"/>
  <c r="AE89" i="75"/>
  <c r="AF89" i="75" s="1"/>
  <c r="AC89" i="75"/>
  <c r="AD89" i="75" s="1"/>
  <c r="AA89" i="75"/>
  <c r="AB89" i="75" s="1"/>
  <c r="Y89" i="75"/>
  <c r="Z89" i="75" s="1"/>
  <c r="W89" i="75"/>
  <c r="X89" i="75" s="1"/>
  <c r="U89" i="75"/>
  <c r="V89" i="75" s="1"/>
  <c r="S89" i="75"/>
  <c r="T89" i="75" s="1"/>
  <c r="Q89" i="75"/>
  <c r="R89" i="75" s="1"/>
  <c r="P89" i="75"/>
  <c r="AM88" i="75"/>
  <c r="AN88" i="75" s="1"/>
  <c r="AK88" i="75"/>
  <c r="AL88" i="75" s="1"/>
  <c r="AI88" i="75"/>
  <c r="AJ88" i="75" s="1"/>
  <c r="AG88" i="75"/>
  <c r="AH88" i="75" s="1"/>
  <c r="AE88" i="75"/>
  <c r="AF88" i="75" s="1"/>
  <c r="AC88" i="75"/>
  <c r="AD88" i="75" s="1"/>
  <c r="AA88" i="75"/>
  <c r="AB88" i="75" s="1"/>
  <c r="Y88" i="75"/>
  <c r="Z88" i="75" s="1"/>
  <c r="W88" i="75"/>
  <c r="X88" i="75" s="1"/>
  <c r="U88" i="75"/>
  <c r="V88" i="75" s="1"/>
  <c r="S88" i="75"/>
  <c r="T88" i="75" s="1"/>
  <c r="Q88" i="75"/>
  <c r="R88" i="75" s="1"/>
  <c r="P88" i="75"/>
  <c r="AM87" i="75"/>
  <c r="AN87" i="75" s="1"/>
  <c r="AK87" i="75"/>
  <c r="AL87" i="75" s="1"/>
  <c r="AI87" i="75"/>
  <c r="AJ87" i="75" s="1"/>
  <c r="AG87" i="75"/>
  <c r="AH87" i="75" s="1"/>
  <c r="AE87" i="75"/>
  <c r="AF87" i="75" s="1"/>
  <c r="AC87" i="75"/>
  <c r="AD87" i="75" s="1"/>
  <c r="AA87" i="75"/>
  <c r="AB87" i="75" s="1"/>
  <c r="Y87" i="75"/>
  <c r="Z87" i="75" s="1"/>
  <c r="W87" i="75"/>
  <c r="X87" i="75" s="1"/>
  <c r="U87" i="75"/>
  <c r="V87" i="75" s="1"/>
  <c r="S87" i="75"/>
  <c r="T87" i="75" s="1"/>
  <c r="Q87" i="75"/>
  <c r="R87" i="75" s="1"/>
  <c r="P87" i="75"/>
  <c r="AM86" i="75"/>
  <c r="AN86" i="75" s="1"/>
  <c r="AK86" i="75"/>
  <c r="AL86" i="75" s="1"/>
  <c r="AI86" i="75"/>
  <c r="AJ86" i="75" s="1"/>
  <c r="AG86" i="75"/>
  <c r="AH86" i="75" s="1"/>
  <c r="AE86" i="75"/>
  <c r="AF86" i="75" s="1"/>
  <c r="AC86" i="75"/>
  <c r="AD86" i="75" s="1"/>
  <c r="AA86" i="75"/>
  <c r="AB86" i="75" s="1"/>
  <c r="Y86" i="75"/>
  <c r="Z86" i="75" s="1"/>
  <c r="W86" i="75"/>
  <c r="X86" i="75" s="1"/>
  <c r="U86" i="75"/>
  <c r="V86" i="75" s="1"/>
  <c r="S86" i="75"/>
  <c r="T86" i="75" s="1"/>
  <c r="Q86" i="75"/>
  <c r="R86" i="75" s="1"/>
  <c r="P86" i="75"/>
  <c r="AM85" i="75"/>
  <c r="AN85" i="75" s="1"/>
  <c r="AK85" i="75"/>
  <c r="AL85" i="75" s="1"/>
  <c r="AI85" i="75"/>
  <c r="AJ85" i="75" s="1"/>
  <c r="AG85" i="75"/>
  <c r="AH85" i="75" s="1"/>
  <c r="AE85" i="75"/>
  <c r="AF85" i="75" s="1"/>
  <c r="AC85" i="75"/>
  <c r="AD85" i="75" s="1"/>
  <c r="AA85" i="75"/>
  <c r="AB85" i="75" s="1"/>
  <c r="Y85" i="75"/>
  <c r="Z85" i="75" s="1"/>
  <c r="X85" i="75"/>
  <c r="W85" i="75"/>
  <c r="U85" i="75"/>
  <c r="V85" i="75" s="1"/>
  <c r="S85" i="75"/>
  <c r="T85" i="75" s="1"/>
  <c r="Q85" i="75"/>
  <c r="R85" i="75" s="1"/>
  <c r="P85" i="75"/>
  <c r="AM84" i="75"/>
  <c r="AN84" i="75" s="1"/>
  <c r="AK84" i="75"/>
  <c r="AL84" i="75" s="1"/>
  <c r="AI84" i="75"/>
  <c r="AJ84" i="75" s="1"/>
  <c r="AG84" i="75"/>
  <c r="AH84" i="75" s="1"/>
  <c r="AE84" i="75"/>
  <c r="AF84" i="75" s="1"/>
  <c r="AC84" i="75"/>
  <c r="AD84" i="75" s="1"/>
  <c r="AA84" i="75"/>
  <c r="AB84" i="75" s="1"/>
  <c r="Y84" i="75"/>
  <c r="Z84" i="75" s="1"/>
  <c r="W84" i="75"/>
  <c r="X84" i="75" s="1"/>
  <c r="U84" i="75"/>
  <c r="V84" i="75" s="1"/>
  <c r="S84" i="75"/>
  <c r="T84" i="75" s="1"/>
  <c r="Q84" i="75"/>
  <c r="R84" i="75" s="1"/>
  <c r="P84" i="75"/>
  <c r="AM83" i="75"/>
  <c r="AN83" i="75" s="1"/>
  <c r="AK83" i="75"/>
  <c r="AL83" i="75" s="1"/>
  <c r="AI83" i="75"/>
  <c r="AJ83" i="75" s="1"/>
  <c r="AG83" i="75"/>
  <c r="AH83" i="75" s="1"/>
  <c r="AE83" i="75"/>
  <c r="AF83" i="75" s="1"/>
  <c r="AC83" i="75"/>
  <c r="AD83" i="75" s="1"/>
  <c r="AA83" i="75"/>
  <c r="AB83" i="75" s="1"/>
  <c r="Y83" i="75"/>
  <c r="Z83" i="75" s="1"/>
  <c r="W83" i="75"/>
  <c r="X83" i="75" s="1"/>
  <c r="U83" i="75"/>
  <c r="V83" i="75" s="1"/>
  <c r="S83" i="75"/>
  <c r="T83" i="75" s="1"/>
  <c r="Q83" i="75"/>
  <c r="R83" i="75" s="1"/>
  <c r="P83" i="75"/>
  <c r="AM82" i="75"/>
  <c r="AN82" i="75" s="1"/>
  <c r="AK82" i="75"/>
  <c r="AL82" i="75" s="1"/>
  <c r="AI82" i="75"/>
  <c r="AJ82" i="75" s="1"/>
  <c r="AG82" i="75"/>
  <c r="AH82" i="75" s="1"/>
  <c r="AE82" i="75"/>
  <c r="AF82" i="75" s="1"/>
  <c r="AC82" i="75"/>
  <c r="AD82" i="75" s="1"/>
  <c r="AA82" i="75"/>
  <c r="AB82" i="75" s="1"/>
  <c r="Y82" i="75"/>
  <c r="Z82" i="75" s="1"/>
  <c r="W82" i="75"/>
  <c r="X82" i="75" s="1"/>
  <c r="U82" i="75"/>
  <c r="V82" i="75" s="1"/>
  <c r="S82" i="75"/>
  <c r="T82" i="75" s="1"/>
  <c r="Q82" i="75"/>
  <c r="R82" i="75" s="1"/>
  <c r="P82" i="75"/>
  <c r="AM81" i="75"/>
  <c r="AN81" i="75" s="1"/>
  <c r="AK81" i="75"/>
  <c r="AL81" i="75" s="1"/>
  <c r="AI81" i="75"/>
  <c r="AJ81" i="75" s="1"/>
  <c r="AG81" i="75"/>
  <c r="AH81" i="75" s="1"/>
  <c r="AE81" i="75"/>
  <c r="AF81" i="75" s="1"/>
  <c r="AC81" i="75"/>
  <c r="AD81" i="75" s="1"/>
  <c r="AA81" i="75"/>
  <c r="AB81" i="75" s="1"/>
  <c r="Y81" i="75"/>
  <c r="Z81" i="75" s="1"/>
  <c r="W81" i="75"/>
  <c r="X81" i="75" s="1"/>
  <c r="U81" i="75"/>
  <c r="V81" i="75" s="1"/>
  <c r="S81" i="75"/>
  <c r="T81" i="75" s="1"/>
  <c r="Q81" i="75"/>
  <c r="R81" i="75" s="1"/>
  <c r="P81" i="75"/>
  <c r="AM80" i="75"/>
  <c r="AN80" i="75" s="1"/>
  <c r="AK80" i="75"/>
  <c r="AL80" i="75" s="1"/>
  <c r="AI80" i="75"/>
  <c r="AJ80" i="75" s="1"/>
  <c r="AG80" i="75"/>
  <c r="AH80" i="75" s="1"/>
  <c r="AE80" i="75"/>
  <c r="AF80" i="75" s="1"/>
  <c r="AC80" i="75"/>
  <c r="AD80" i="75" s="1"/>
  <c r="AA80" i="75"/>
  <c r="AB80" i="75" s="1"/>
  <c r="Y80" i="75"/>
  <c r="Z80" i="75" s="1"/>
  <c r="W80" i="75"/>
  <c r="X80" i="75" s="1"/>
  <c r="U80" i="75"/>
  <c r="V80" i="75" s="1"/>
  <c r="S80" i="75"/>
  <c r="T80" i="75" s="1"/>
  <c r="Q80" i="75"/>
  <c r="R80" i="75" s="1"/>
  <c r="P80" i="75"/>
  <c r="AM79" i="75"/>
  <c r="AN79" i="75" s="1"/>
  <c r="AK79" i="75"/>
  <c r="AL79" i="75" s="1"/>
  <c r="AI79" i="75"/>
  <c r="AJ79" i="75" s="1"/>
  <c r="AG79" i="75"/>
  <c r="AH79" i="75" s="1"/>
  <c r="AE79" i="75"/>
  <c r="AF79" i="75" s="1"/>
  <c r="AC79" i="75"/>
  <c r="AD79" i="75" s="1"/>
  <c r="AA79" i="75"/>
  <c r="AB79" i="75" s="1"/>
  <c r="Y79" i="75"/>
  <c r="Z79" i="75" s="1"/>
  <c r="W79" i="75"/>
  <c r="X79" i="75" s="1"/>
  <c r="U79" i="75"/>
  <c r="V79" i="75" s="1"/>
  <c r="S79" i="75"/>
  <c r="T79" i="75" s="1"/>
  <c r="Q79" i="75"/>
  <c r="R79" i="75" s="1"/>
  <c r="P79" i="75"/>
  <c r="AM78" i="75"/>
  <c r="AN78" i="75" s="1"/>
  <c r="AK78" i="75"/>
  <c r="AL78" i="75" s="1"/>
  <c r="AI78" i="75"/>
  <c r="AJ78" i="75" s="1"/>
  <c r="AG78" i="75"/>
  <c r="AH78" i="75" s="1"/>
  <c r="AE78" i="75"/>
  <c r="AF78" i="75" s="1"/>
  <c r="AC78" i="75"/>
  <c r="AD78" i="75" s="1"/>
  <c r="AA78" i="75"/>
  <c r="AB78" i="75" s="1"/>
  <c r="Y78" i="75"/>
  <c r="Z78" i="75" s="1"/>
  <c r="W78" i="75"/>
  <c r="X78" i="75" s="1"/>
  <c r="U78" i="75"/>
  <c r="V78" i="75" s="1"/>
  <c r="S78" i="75"/>
  <c r="T78" i="75" s="1"/>
  <c r="Q78" i="75"/>
  <c r="R78" i="75" s="1"/>
  <c r="P78" i="75"/>
  <c r="AM77" i="75"/>
  <c r="AN77" i="75" s="1"/>
  <c r="AK77" i="75"/>
  <c r="AL77" i="75" s="1"/>
  <c r="AI77" i="75"/>
  <c r="AJ77" i="75" s="1"/>
  <c r="AG77" i="75"/>
  <c r="AH77" i="75" s="1"/>
  <c r="AE77" i="75"/>
  <c r="AF77" i="75" s="1"/>
  <c r="AC77" i="75"/>
  <c r="AD77" i="75" s="1"/>
  <c r="AA77" i="75"/>
  <c r="AB77" i="75" s="1"/>
  <c r="Y77" i="75"/>
  <c r="Z77" i="75" s="1"/>
  <c r="W77" i="75"/>
  <c r="X77" i="75" s="1"/>
  <c r="U77" i="75"/>
  <c r="V77" i="75" s="1"/>
  <c r="S77" i="75"/>
  <c r="T77" i="75" s="1"/>
  <c r="Q77" i="75"/>
  <c r="R77" i="75" s="1"/>
  <c r="P77" i="75"/>
  <c r="AM76" i="75"/>
  <c r="AN76" i="75" s="1"/>
  <c r="AK76" i="75"/>
  <c r="AL76" i="75" s="1"/>
  <c r="AI76" i="75"/>
  <c r="AJ76" i="75" s="1"/>
  <c r="AG76" i="75"/>
  <c r="AH76" i="75" s="1"/>
  <c r="AE76" i="75"/>
  <c r="AF76" i="75" s="1"/>
  <c r="AC76" i="75"/>
  <c r="AD76" i="75" s="1"/>
  <c r="AA76" i="75"/>
  <c r="AB76" i="75" s="1"/>
  <c r="Y76" i="75"/>
  <c r="Z76" i="75" s="1"/>
  <c r="W76" i="75"/>
  <c r="X76" i="75" s="1"/>
  <c r="U76" i="75"/>
  <c r="V76" i="75" s="1"/>
  <c r="S76" i="75"/>
  <c r="T76" i="75" s="1"/>
  <c r="Q76" i="75"/>
  <c r="R76" i="75" s="1"/>
  <c r="P76" i="75"/>
  <c r="AM75" i="75"/>
  <c r="AN75" i="75" s="1"/>
  <c r="AK75" i="75"/>
  <c r="AL75" i="75" s="1"/>
  <c r="AI75" i="75"/>
  <c r="AJ75" i="75" s="1"/>
  <c r="AG75" i="75"/>
  <c r="AH75" i="75" s="1"/>
  <c r="AE75" i="75"/>
  <c r="AF75" i="75" s="1"/>
  <c r="AC75" i="75"/>
  <c r="AD75" i="75" s="1"/>
  <c r="AA75" i="75"/>
  <c r="AB75" i="75" s="1"/>
  <c r="Y75" i="75"/>
  <c r="Z75" i="75" s="1"/>
  <c r="W75" i="75"/>
  <c r="X75" i="75" s="1"/>
  <c r="U75" i="75"/>
  <c r="V75" i="75" s="1"/>
  <c r="S75" i="75"/>
  <c r="T75" i="75" s="1"/>
  <c r="Q75" i="75"/>
  <c r="R75" i="75" s="1"/>
  <c r="P75" i="75"/>
  <c r="AM74" i="75"/>
  <c r="AN74" i="75" s="1"/>
  <c r="AK74" i="75"/>
  <c r="AL74" i="75" s="1"/>
  <c r="AI74" i="75"/>
  <c r="AJ74" i="75" s="1"/>
  <c r="AG74" i="75"/>
  <c r="AH74" i="75" s="1"/>
  <c r="AE74" i="75"/>
  <c r="AF74" i="75" s="1"/>
  <c r="AC74" i="75"/>
  <c r="AD74" i="75" s="1"/>
  <c r="AA74" i="75"/>
  <c r="AB74" i="75" s="1"/>
  <c r="Y74" i="75"/>
  <c r="Z74" i="75" s="1"/>
  <c r="W74" i="75"/>
  <c r="X74" i="75" s="1"/>
  <c r="U74" i="75"/>
  <c r="V74" i="75" s="1"/>
  <c r="S74" i="75"/>
  <c r="T74" i="75" s="1"/>
  <c r="Q74" i="75"/>
  <c r="R74" i="75" s="1"/>
  <c r="P74" i="75"/>
  <c r="AM73" i="75"/>
  <c r="AN73" i="75" s="1"/>
  <c r="AK73" i="75"/>
  <c r="AL73" i="75" s="1"/>
  <c r="AI73" i="75"/>
  <c r="AJ73" i="75" s="1"/>
  <c r="AG73" i="75"/>
  <c r="AH73" i="75" s="1"/>
  <c r="AE73" i="75"/>
  <c r="AF73" i="75" s="1"/>
  <c r="AC73" i="75"/>
  <c r="AD73" i="75" s="1"/>
  <c r="AA73" i="75"/>
  <c r="AB73" i="75" s="1"/>
  <c r="Y73" i="75"/>
  <c r="Z73" i="75" s="1"/>
  <c r="W73" i="75"/>
  <c r="X73" i="75" s="1"/>
  <c r="U73" i="75"/>
  <c r="V73" i="75" s="1"/>
  <c r="S73" i="75"/>
  <c r="T73" i="75" s="1"/>
  <c r="Q73" i="75"/>
  <c r="R73" i="75" s="1"/>
  <c r="P73" i="75"/>
  <c r="AM72" i="75"/>
  <c r="AN72" i="75" s="1"/>
  <c r="AK72" i="75"/>
  <c r="AL72" i="75" s="1"/>
  <c r="AI72" i="75"/>
  <c r="AJ72" i="75" s="1"/>
  <c r="AG72" i="75"/>
  <c r="AH72" i="75" s="1"/>
  <c r="AE72" i="75"/>
  <c r="AF72" i="75" s="1"/>
  <c r="AC72" i="75"/>
  <c r="AD72" i="75" s="1"/>
  <c r="AA72" i="75"/>
  <c r="AB72" i="75" s="1"/>
  <c r="Y72" i="75"/>
  <c r="Z72" i="75" s="1"/>
  <c r="W72" i="75"/>
  <c r="X72" i="75" s="1"/>
  <c r="U72" i="75"/>
  <c r="V72" i="75" s="1"/>
  <c r="S72" i="75"/>
  <c r="T72" i="75" s="1"/>
  <c r="Q72" i="75"/>
  <c r="R72" i="75" s="1"/>
  <c r="P72" i="75"/>
  <c r="AM71" i="75"/>
  <c r="AN71" i="75" s="1"/>
  <c r="AK71" i="75"/>
  <c r="AL71" i="75" s="1"/>
  <c r="AI71" i="75"/>
  <c r="AJ71" i="75" s="1"/>
  <c r="AG71" i="75"/>
  <c r="AH71" i="75" s="1"/>
  <c r="AE71" i="75"/>
  <c r="AF71" i="75" s="1"/>
  <c r="AC71" i="75"/>
  <c r="AD71" i="75" s="1"/>
  <c r="AA71" i="75"/>
  <c r="AB71" i="75" s="1"/>
  <c r="Y71" i="75"/>
  <c r="Z71" i="75" s="1"/>
  <c r="W71" i="75"/>
  <c r="X71" i="75" s="1"/>
  <c r="U71" i="75"/>
  <c r="V71" i="75" s="1"/>
  <c r="S71" i="75"/>
  <c r="T71" i="75" s="1"/>
  <c r="Q71" i="75"/>
  <c r="R71" i="75" s="1"/>
  <c r="P71" i="75"/>
  <c r="AM70" i="75"/>
  <c r="AN70" i="75" s="1"/>
  <c r="AK70" i="75"/>
  <c r="AL70" i="75" s="1"/>
  <c r="AI70" i="75"/>
  <c r="AJ70" i="75" s="1"/>
  <c r="AG70" i="75"/>
  <c r="AH70" i="75" s="1"/>
  <c r="AE70" i="75"/>
  <c r="AF70" i="75" s="1"/>
  <c r="AC70" i="75"/>
  <c r="AD70" i="75" s="1"/>
  <c r="AA70" i="75"/>
  <c r="AB70" i="75" s="1"/>
  <c r="Y70" i="75"/>
  <c r="Z70" i="75" s="1"/>
  <c r="W70" i="75"/>
  <c r="X70" i="75" s="1"/>
  <c r="U70" i="75"/>
  <c r="V70" i="75" s="1"/>
  <c r="S70" i="75"/>
  <c r="T70" i="75" s="1"/>
  <c r="Q70" i="75"/>
  <c r="R70" i="75" s="1"/>
  <c r="P70" i="75"/>
  <c r="AM69" i="75"/>
  <c r="AN69" i="75" s="1"/>
  <c r="AK69" i="75"/>
  <c r="AL69" i="75" s="1"/>
  <c r="AI69" i="75"/>
  <c r="AJ69" i="75" s="1"/>
  <c r="AG69" i="75"/>
  <c r="AH69" i="75" s="1"/>
  <c r="AE69" i="75"/>
  <c r="AF69" i="75" s="1"/>
  <c r="AC69" i="75"/>
  <c r="AD69" i="75" s="1"/>
  <c r="AA69" i="75"/>
  <c r="AB69" i="75" s="1"/>
  <c r="Y69" i="75"/>
  <c r="Z69" i="75" s="1"/>
  <c r="W69" i="75"/>
  <c r="X69" i="75" s="1"/>
  <c r="U69" i="75"/>
  <c r="V69" i="75" s="1"/>
  <c r="S69" i="75"/>
  <c r="T69" i="75" s="1"/>
  <c r="Q69" i="75"/>
  <c r="R69" i="75" s="1"/>
  <c r="P69" i="75"/>
  <c r="AM68" i="75"/>
  <c r="AN68" i="75" s="1"/>
  <c r="AK68" i="75"/>
  <c r="AL68" i="75" s="1"/>
  <c r="AI68" i="75"/>
  <c r="AJ68" i="75" s="1"/>
  <c r="AG68" i="75"/>
  <c r="AH68" i="75" s="1"/>
  <c r="AE68" i="75"/>
  <c r="AF68" i="75" s="1"/>
  <c r="AC68" i="75"/>
  <c r="AD68" i="75" s="1"/>
  <c r="AA68" i="75"/>
  <c r="AB68" i="75" s="1"/>
  <c r="Y68" i="75"/>
  <c r="Z68" i="75" s="1"/>
  <c r="W68" i="75"/>
  <c r="X68" i="75" s="1"/>
  <c r="U68" i="75"/>
  <c r="V68" i="75" s="1"/>
  <c r="S68" i="75"/>
  <c r="T68" i="75" s="1"/>
  <c r="Q68" i="75"/>
  <c r="R68" i="75" s="1"/>
  <c r="P68" i="75"/>
  <c r="AM67" i="75"/>
  <c r="AN67" i="75" s="1"/>
  <c r="AK67" i="75"/>
  <c r="AL67" i="75" s="1"/>
  <c r="AI67" i="75"/>
  <c r="AJ67" i="75" s="1"/>
  <c r="AG67" i="75"/>
  <c r="AH67" i="75" s="1"/>
  <c r="AE67" i="75"/>
  <c r="AF67" i="75" s="1"/>
  <c r="AC67" i="75"/>
  <c r="AD67" i="75" s="1"/>
  <c r="AA67" i="75"/>
  <c r="AB67" i="75" s="1"/>
  <c r="Y67" i="75"/>
  <c r="Z67" i="75" s="1"/>
  <c r="W67" i="75"/>
  <c r="X67" i="75" s="1"/>
  <c r="U67" i="75"/>
  <c r="V67" i="75" s="1"/>
  <c r="S67" i="75"/>
  <c r="T67" i="75" s="1"/>
  <c r="Q67" i="75"/>
  <c r="R67" i="75" s="1"/>
  <c r="P67" i="75"/>
  <c r="AM66" i="75"/>
  <c r="AN66" i="75" s="1"/>
  <c r="AK66" i="75"/>
  <c r="AL66" i="75" s="1"/>
  <c r="AI66" i="75"/>
  <c r="AJ66" i="75" s="1"/>
  <c r="AG66" i="75"/>
  <c r="AH66" i="75" s="1"/>
  <c r="AE66" i="75"/>
  <c r="AF66" i="75" s="1"/>
  <c r="AC66" i="75"/>
  <c r="AD66" i="75" s="1"/>
  <c r="AA66" i="75"/>
  <c r="AB66" i="75" s="1"/>
  <c r="Y66" i="75"/>
  <c r="Z66" i="75" s="1"/>
  <c r="W66" i="75"/>
  <c r="X66" i="75" s="1"/>
  <c r="U66" i="75"/>
  <c r="V66" i="75" s="1"/>
  <c r="S66" i="75"/>
  <c r="T66" i="75" s="1"/>
  <c r="Q66" i="75"/>
  <c r="R66" i="75" s="1"/>
  <c r="P66" i="75"/>
  <c r="AM65" i="75"/>
  <c r="AN65" i="75" s="1"/>
  <c r="AK65" i="75"/>
  <c r="AL65" i="75" s="1"/>
  <c r="AI65" i="75"/>
  <c r="AJ65" i="75" s="1"/>
  <c r="AG65" i="75"/>
  <c r="AH65" i="75" s="1"/>
  <c r="AE65" i="75"/>
  <c r="AF65" i="75" s="1"/>
  <c r="AC65" i="75"/>
  <c r="AD65" i="75" s="1"/>
  <c r="AA65" i="75"/>
  <c r="AB65" i="75" s="1"/>
  <c r="Y65" i="75"/>
  <c r="Z65" i="75" s="1"/>
  <c r="W65" i="75"/>
  <c r="X65" i="75" s="1"/>
  <c r="U65" i="75"/>
  <c r="V65" i="75" s="1"/>
  <c r="S65" i="75"/>
  <c r="T65" i="75" s="1"/>
  <c r="Q65" i="75"/>
  <c r="R65" i="75" s="1"/>
  <c r="P65" i="75"/>
  <c r="AM64" i="75"/>
  <c r="AN64" i="75" s="1"/>
  <c r="AK64" i="75"/>
  <c r="AL64" i="75" s="1"/>
  <c r="AI64" i="75"/>
  <c r="AJ64" i="75" s="1"/>
  <c r="AG64" i="75"/>
  <c r="AH64" i="75" s="1"/>
  <c r="AE64" i="75"/>
  <c r="AF64" i="75" s="1"/>
  <c r="AC64" i="75"/>
  <c r="AD64" i="75" s="1"/>
  <c r="AA64" i="75"/>
  <c r="AB64" i="75" s="1"/>
  <c r="Y64" i="75"/>
  <c r="Z64" i="75" s="1"/>
  <c r="W64" i="75"/>
  <c r="X64" i="75" s="1"/>
  <c r="U64" i="75"/>
  <c r="V64" i="75" s="1"/>
  <c r="S64" i="75"/>
  <c r="T64" i="75" s="1"/>
  <c r="Q64" i="75"/>
  <c r="R64" i="75" s="1"/>
  <c r="P64" i="75"/>
  <c r="AM63" i="75"/>
  <c r="AN63" i="75" s="1"/>
  <c r="AK63" i="75"/>
  <c r="AL63" i="75" s="1"/>
  <c r="AI63" i="75"/>
  <c r="AJ63" i="75" s="1"/>
  <c r="AG63" i="75"/>
  <c r="AH63" i="75" s="1"/>
  <c r="AE63" i="75"/>
  <c r="AF63" i="75" s="1"/>
  <c r="AC63" i="75"/>
  <c r="AD63" i="75" s="1"/>
  <c r="AA63" i="75"/>
  <c r="AB63" i="75" s="1"/>
  <c r="Y63" i="75"/>
  <c r="Z63" i="75" s="1"/>
  <c r="W63" i="75"/>
  <c r="X63" i="75" s="1"/>
  <c r="U63" i="75"/>
  <c r="V63" i="75" s="1"/>
  <c r="S63" i="75"/>
  <c r="T63" i="75" s="1"/>
  <c r="Q63" i="75"/>
  <c r="R63" i="75" s="1"/>
  <c r="P63" i="75"/>
  <c r="AM62" i="75"/>
  <c r="AN62" i="75" s="1"/>
  <c r="AK62" i="75"/>
  <c r="AL62" i="75" s="1"/>
  <c r="AI62" i="75"/>
  <c r="AJ62" i="75" s="1"/>
  <c r="AG62" i="75"/>
  <c r="AH62" i="75" s="1"/>
  <c r="AE62" i="75"/>
  <c r="AF62" i="75" s="1"/>
  <c r="AC62" i="75"/>
  <c r="AD62" i="75" s="1"/>
  <c r="AA62" i="75"/>
  <c r="AB62" i="75" s="1"/>
  <c r="Y62" i="75"/>
  <c r="Z62" i="75" s="1"/>
  <c r="W62" i="75"/>
  <c r="X62" i="75" s="1"/>
  <c r="U62" i="75"/>
  <c r="V62" i="75" s="1"/>
  <c r="S62" i="75"/>
  <c r="T62" i="75" s="1"/>
  <c r="Q62" i="75"/>
  <c r="R62" i="75" s="1"/>
  <c r="P62" i="75"/>
  <c r="AM61" i="75"/>
  <c r="AN61" i="75" s="1"/>
  <c r="AK61" i="75"/>
  <c r="AL61" i="75" s="1"/>
  <c r="AI61" i="75"/>
  <c r="AJ61" i="75" s="1"/>
  <c r="AG61" i="75"/>
  <c r="AH61" i="75" s="1"/>
  <c r="AE61" i="75"/>
  <c r="AF61" i="75" s="1"/>
  <c r="AC61" i="75"/>
  <c r="AD61" i="75" s="1"/>
  <c r="AA61" i="75"/>
  <c r="AB61" i="75" s="1"/>
  <c r="Y61" i="75"/>
  <c r="Z61" i="75" s="1"/>
  <c r="W61" i="75"/>
  <c r="X61" i="75" s="1"/>
  <c r="U61" i="75"/>
  <c r="V61" i="75" s="1"/>
  <c r="S61" i="75"/>
  <c r="T61" i="75" s="1"/>
  <c r="Q61" i="75"/>
  <c r="R61" i="75" s="1"/>
  <c r="P61" i="75"/>
  <c r="AM60" i="75"/>
  <c r="AN60" i="75" s="1"/>
  <c r="AK60" i="75"/>
  <c r="AL60" i="75" s="1"/>
  <c r="AI60" i="75"/>
  <c r="AJ60" i="75" s="1"/>
  <c r="AG60" i="75"/>
  <c r="AH60" i="75" s="1"/>
  <c r="AE60" i="75"/>
  <c r="AF60" i="75" s="1"/>
  <c r="AC60" i="75"/>
  <c r="AD60" i="75" s="1"/>
  <c r="AA60" i="75"/>
  <c r="AB60" i="75" s="1"/>
  <c r="Y60" i="75"/>
  <c r="Z60" i="75" s="1"/>
  <c r="W60" i="75"/>
  <c r="X60" i="75" s="1"/>
  <c r="U60" i="75"/>
  <c r="V60" i="75" s="1"/>
  <c r="S60" i="75"/>
  <c r="T60" i="75" s="1"/>
  <c r="Q60" i="75"/>
  <c r="R60" i="75" s="1"/>
  <c r="P60" i="75"/>
  <c r="AM59" i="75"/>
  <c r="AN59" i="75" s="1"/>
  <c r="AK59" i="75"/>
  <c r="AL59" i="75" s="1"/>
  <c r="AI59" i="75"/>
  <c r="AJ59" i="75" s="1"/>
  <c r="AG59" i="75"/>
  <c r="AH59" i="75" s="1"/>
  <c r="AE59" i="75"/>
  <c r="AF59" i="75" s="1"/>
  <c r="AC59" i="75"/>
  <c r="AD59" i="75" s="1"/>
  <c r="AA59" i="75"/>
  <c r="AB59" i="75" s="1"/>
  <c r="Y59" i="75"/>
  <c r="Z59" i="75" s="1"/>
  <c r="W59" i="75"/>
  <c r="X59" i="75" s="1"/>
  <c r="U59" i="75"/>
  <c r="V59" i="75" s="1"/>
  <c r="S59" i="75"/>
  <c r="T59" i="75" s="1"/>
  <c r="Q59" i="75"/>
  <c r="R59" i="75" s="1"/>
  <c r="P59" i="75"/>
  <c r="AM58" i="75"/>
  <c r="AN58" i="75" s="1"/>
  <c r="AK58" i="75"/>
  <c r="AL58" i="75" s="1"/>
  <c r="AI58" i="75"/>
  <c r="AJ58" i="75" s="1"/>
  <c r="AG58" i="75"/>
  <c r="AH58" i="75" s="1"/>
  <c r="AE58" i="75"/>
  <c r="AF58" i="75" s="1"/>
  <c r="AC58" i="75"/>
  <c r="AD58" i="75" s="1"/>
  <c r="AA58" i="75"/>
  <c r="AB58" i="75" s="1"/>
  <c r="Y58" i="75"/>
  <c r="Z58" i="75" s="1"/>
  <c r="W58" i="75"/>
  <c r="X58" i="75" s="1"/>
  <c r="U58" i="75"/>
  <c r="V58" i="75" s="1"/>
  <c r="S58" i="75"/>
  <c r="T58" i="75" s="1"/>
  <c r="Q58" i="75"/>
  <c r="R58" i="75" s="1"/>
  <c r="P58" i="75"/>
  <c r="AM57" i="75"/>
  <c r="AN57" i="75" s="1"/>
  <c r="AK57" i="75"/>
  <c r="AL57" i="75" s="1"/>
  <c r="AI57" i="75"/>
  <c r="AJ57" i="75" s="1"/>
  <c r="AG57" i="75"/>
  <c r="AH57" i="75" s="1"/>
  <c r="AE57" i="75"/>
  <c r="AF57" i="75" s="1"/>
  <c r="AC57" i="75"/>
  <c r="AD57" i="75" s="1"/>
  <c r="AA57" i="75"/>
  <c r="AB57" i="75" s="1"/>
  <c r="Y57" i="75"/>
  <c r="Z57" i="75" s="1"/>
  <c r="W57" i="75"/>
  <c r="X57" i="75" s="1"/>
  <c r="U57" i="75"/>
  <c r="V57" i="75" s="1"/>
  <c r="S57" i="75"/>
  <c r="T57" i="75" s="1"/>
  <c r="Q57" i="75"/>
  <c r="R57" i="75" s="1"/>
  <c r="P57" i="75"/>
  <c r="AM56" i="75"/>
  <c r="AN56" i="75" s="1"/>
  <c r="AK56" i="75"/>
  <c r="AL56" i="75" s="1"/>
  <c r="AI56" i="75"/>
  <c r="AJ56" i="75" s="1"/>
  <c r="AG56" i="75"/>
  <c r="AH56" i="75" s="1"/>
  <c r="AE56" i="75"/>
  <c r="AF56" i="75" s="1"/>
  <c r="AC56" i="75"/>
  <c r="AD56" i="75" s="1"/>
  <c r="AA56" i="75"/>
  <c r="AB56" i="75" s="1"/>
  <c r="Y56" i="75"/>
  <c r="Z56" i="75" s="1"/>
  <c r="W56" i="75"/>
  <c r="X56" i="75" s="1"/>
  <c r="U56" i="75"/>
  <c r="V56" i="75" s="1"/>
  <c r="S56" i="75"/>
  <c r="T56" i="75" s="1"/>
  <c r="Q56" i="75"/>
  <c r="R56" i="75" s="1"/>
  <c r="P56" i="75"/>
  <c r="AM55" i="75"/>
  <c r="AN55" i="75" s="1"/>
  <c r="AK55" i="75"/>
  <c r="AL55" i="75" s="1"/>
  <c r="AI55" i="75"/>
  <c r="AJ55" i="75" s="1"/>
  <c r="AG55" i="75"/>
  <c r="AH55" i="75" s="1"/>
  <c r="AE55" i="75"/>
  <c r="AF55" i="75" s="1"/>
  <c r="AC55" i="75"/>
  <c r="AD55" i="75" s="1"/>
  <c r="AA55" i="75"/>
  <c r="AB55" i="75" s="1"/>
  <c r="Y55" i="75"/>
  <c r="Z55" i="75" s="1"/>
  <c r="W55" i="75"/>
  <c r="X55" i="75" s="1"/>
  <c r="U55" i="75"/>
  <c r="V55" i="75" s="1"/>
  <c r="S55" i="75"/>
  <c r="T55" i="75" s="1"/>
  <c r="Q55" i="75"/>
  <c r="R55" i="75" s="1"/>
  <c r="P55" i="75"/>
  <c r="AM54" i="75"/>
  <c r="AN54" i="75" s="1"/>
  <c r="AK54" i="75"/>
  <c r="AL54" i="75" s="1"/>
  <c r="AI54" i="75"/>
  <c r="AJ54" i="75" s="1"/>
  <c r="AG54" i="75"/>
  <c r="AH54" i="75" s="1"/>
  <c r="AE54" i="75"/>
  <c r="AF54" i="75" s="1"/>
  <c r="AC54" i="75"/>
  <c r="AD54" i="75" s="1"/>
  <c r="AA54" i="75"/>
  <c r="AB54" i="75" s="1"/>
  <c r="Y54" i="75"/>
  <c r="Z54" i="75" s="1"/>
  <c r="W54" i="75"/>
  <c r="X54" i="75" s="1"/>
  <c r="U54" i="75"/>
  <c r="V54" i="75" s="1"/>
  <c r="S54" i="75"/>
  <c r="T54" i="75" s="1"/>
  <c r="Q54" i="75"/>
  <c r="R54" i="75" s="1"/>
  <c r="P54" i="75"/>
  <c r="AM53" i="75"/>
  <c r="AN53" i="75" s="1"/>
  <c r="AK53" i="75"/>
  <c r="AL53" i="75" s="1"/>
  <c r="AI53" i="75"/>
  <c r="AJ53" i="75" s="1"/>
  <c r="AG53" i="75"/>
  <c r="AH53" i="75" s="1"/>
  <c r="AE53" i="75"/>
  <c r="AF53" i="75" s="1"/>
  <c r="AC53" i="75"/>
  <c r="AD53" i="75" s="1"/>
  <c r="AA53" i="75"/>
  <c r="AB53" i="75" s="1"/>
  <c r="Y53" i="75"/>
  <c r="Z53" i="75" s="1"/>
  <c r="W53" i="75"/>
  <c r="X53" i="75" s="1"/>
  <c r="U53" i="75"/>
  <c r="V53" i="75" s="1"/>
  <c r="S53" i="75"/>
  <c r="T53" i="75" s="1"/>
  <c r="Q53" i="75"/>
  <c r="R53" i="75" s="1"/>
  <c r="P53" i="75"/>
  <c r="AM52" i="75"/>
  <c r="AN52" i="75" s="1"/>
  <c r="AK52" i="75"/>
  <c r="AL52" i="75" s="1"/>
  <c r="AI52" i="75"/>
  <c r="AJ52" i="75" s="1"/>
  <c r="AG52" i="75"/>
  <c r="AH52" i="75" s="1"/>
  <c r="AE52" i="75"/>
  <c r="AF52" i="75" s="1"/>
  <c r="AC52" i="75"/>
  <c r="AD52" i="75" s="1"/>
  <c r="AA52" i="75"/>
  <c r="AB52" i="75" s="1"/>
  <c r="Y52" i="75"/>
  <c r="Z52" i="75" s="1"/>
  <c r="W52" i="75"/>
  <c r="X52" i="75" s="1"/>
  <c r="U52" i="75"/>
  <c r="V52" i="75" s="1"/>
  <c r="S52" i="75"/>
  <c r="T52" i="75" s="1"/>
  <c r="Q52" i="75"/>
  <c r="R52" i="75" s="1"/>
  <c r="P52" i="75"/>
  <c r="AM51" i="75"/>
  <c r="AN51" i="75" s="1"/>
  <c r="AK51" i="75"/>
  <c r="AL51" i="75" s="1"/>
  <c r="AI51" i="75"/>
  <c r="AJ51" i="75" s="1"/>
  <c r="AG51" i="75"/>
  <c r="AH51" i="75" s="1"/>
  <c r="AE51" i="75"/>
  <c r="AF51" i="75" s="1"/>
  <c r="AC51" i="75"/>
  <c r="AD51" i="75" s="1"/>
  <c r="AA51" i="75"/>
  <c r="AB51" i="75" s="1"/>
  <c r="Y51" i="75"/>
  <c r="Z51" i="75" s="1"/>
  <c r="W51" i="75"/>
  <c r="X51" i="75" s="1"/>
  <c r="U51" i="75"/>
  <c r="V51" i="75" s="1"/>
  <c r="S51" i="75"/>
  <c r="T51" i="75" s="1"/>
  <c r="Q51" i="75"/>
  <c r="R51" i="75" s="1"/>
  <c r="P51" i="75"/>
  <c r="AM50" i="75"/>
  <c r="AN50" i="75" s="1"/>
  <c r="AK50" i="75"/>
  <c r="AL50" i="75" s="1"/>
  <c r="AI50" i="75"/>
  <c r="AJ50" i="75" s="1"/>
  <c r="AG50" i="75"/>
  <c r="AH50" i="75" s="1"/>
  <c r="AE50" i="75"/>
  <c r="AF50" i="75" s="1"/>
  <c r="AC50" i="75"/>
  <c r="AD50" i="75" s="1"/>
  <c r="AA50" i="75"/>
  <c r="AB50" i="75" s="1"/>
  <c r="Y50" i="75"/>
  <c r="Z50" i="75" s="1"/>
  <c r="W50" i="75"/>
  <c r="X50" i="75" s="1"/>
  <c r="U50" i="75"/>
  <c r="V50" i="75" s="1"/>
  <c r="S50" i="75"/>
  <c r="T50" i="75" s="1"/>
  <c r="Q50" i="75"/>
  <c r="R50" i="75" s="1"/>
  <c r="P50" i="75"/>
  <c r="AM49" i="75"/>
  <c r="AN49" i="75" s="1"/>
  <c r="AK49" i="75"/>
  <c r="AL49" i="75" s="1"/>
  <c r="AI49" i="75"/>
  <c r="AJ49" i="75" s="1"/>
  <c r="AG49" i="75"/>
  <c r="AH49" i="75" s="1"/>
  <c r="AE49" i="75"/>
  <c r="AF49" i="75" s="1"/>
  <c r="AC49" i="75"/>
  <c r="AD49" i="75" s="1"/>
  <c r="AA49" i="75"/>
  <c r="AB49" i="75" s="1"/>
  <c r="Y49" i="75"/>
  <c r="Z49" i="75" s="1"/>
  <c r="W49" i="75"/>
  <c r="X49" i="75" s="1"/>
  <c r="U49" i="75"/>
  <c r="V49" i="75" s="1"/>
  <c r="S49" i="75"/>
  <c r="T49" i="75" s="1"/>
  <c r="Q49" i="75"/>
  <c r="R49" i="75" s="1"/>
  <c r="P49" i="75"/>
  <c r="AM48" i="75"/>
  <c r="AN48" i="75" s="1"/>
  <c r="AK48" i="75"/>
  <c r="AL48" i="75" s="1"/>
  <c r="AI48" i="75"/>
  <c r="AJ48" i="75" s="1"/>
  <c r="AG48" i="75"/>
  <c r="AH48" i="75" s="1"/>
  <c r="AE48" i="75"/>
  <c r="AF48" i="75" s="1"/>
  <c r="AC48" i="75"/>
  <c r="AD48" i="75" s="1"/>
  <c r="AA48" i="75"/>
  <c r="AB48" i="75" s="1"/>
  <c r="Y48" i="75"/>
  <c r="Z48" i="75" s="1"/>
  <c r="W48" i="75"/>
  <c r="X48" i="75" s="1"/>
  <c r="U48" i="75"/>
  <c r="V48" i="75" s="1"/>
  <c r="S48" i="75"/>
  <c r="T48" i="75" s="1"/>
  <c r="Q48" i="75"/>
  <c r="R48" i="75" s="1"/>
  <c r="P48" i="75"/>
  <c r="AM47" i="75"/>
  <c r="AN47" i="75" s="1"/>
  <c r="AK47" i="75"/>
  <c r="AL47" i="75" s="1"/>
  <c r="AI47" i="75"/>
  <c r="AJ47" i="75" s="1"/>
  <c r="AG47" i="75"/>
  <c r="AH47" i="75" s="1"/>
  <c r="AE47" i="75"/>
  <c r="AF47" i="75" s="1"/>
  <c r="AC47" i="75"/>
  <c r="AD47" i="75" s="1"/>
  <c r="AA47" i="75"/>
  <c r="AB47" i="75" s="1"/>
  <c r="Y47" i="75"/>
  <c r="Z47" i="75" s="1"/>
  <c r="W47" i="75"/>
  <c r="X47" i="75" s="1"/>
  <c r="U47" i="75"/>
  <c r="V47" i="75" s="1"/>
  <c r="S47" i="75"/>
  <c r="T47" i="75" s="1"/>
  <c r="Q47" i="75"/>
  <c r="R47" i="75" s="1"/>
  <c r="P47" i="75"/>
  <c r="AM46" i="75"/>
  <c r="AN46" i="75" s="1"/>
  <c r="AK46" i="75"/>
  <c r="AL46" i="75" s="1"/>
  <c r="AI46" i="75"/>
  <c r="AJ46" i="75" s="1"/>
  <c r="AG46" i="75"/>
  <c r="AH46" i="75" s="1"/>
  <c r="AE46" i="75"/>
  <c r="AF46" i="75" s="1"/>
  <c r="AC46" i="75"/>
  <c r="AD46" i="75" s="1"/>
  <c r="AA46" i="75"/>
  <c r="AB46" i="75" s="1"/>
  <c r="Y46" i="75"/>
  <c r="Z46" i="75" s="1"/>
  <c r="W46" i="75"/>
  <c r="X46" i="75" s="1"/>
  <c r="U46" i="75"/>
  <c r="V46" i="75" s="1"/>
  <c r="S46" i="75"/>
  <c r="T46" i="75" s="1"/>
  <c r="Q46" i="75"/>
  <c r="R46" i="75" s="1"/>
  <c r="P46" i="75"/>
  <c r="AM45" i="75"/>
  <c r="AN45" i="75" s="1"/>
  <c r="AK45" i="75"/>
  <c r="AL45" i="75" s="1"/>
  <c r="AI45" i="75"/>
  <c r="AJ45" i="75" s="1"/>
  <c r="AG45" i="75"/>
  <c r="AH45" i="75" s="1"/>
  <c r="AE45" i="75"/>
  <c r="AF45" i="75" s="1"/>
  <c r="AC45" i="75"/>
  <c r="AD45" i="75" s="1"/>
  <c r="AA45" i="75"/>
  <c r="AB45" i="75" s="1"/>
  <c r="Y45" i="75"/>
  <c r="Z45" i="75" s="1"/>
  <c r="W45" i="75"/>
  <c r="X45" i="75" s="1"/>
  <c r="U45" i="75"/>
  <c r="V45" i="75" s="1"/>
  <c r="S45" i="75"/>
  <c r="T45" i="75" s="1"/>
  <c r="Q45" i="75"/>
  <c r="R45" i="75" s="1"/>
  <c r="P45" i="75"/>
  <c r="AM44" i="75"/>
  <c r="AN44" i="75" s="1"/>
  <c r="AK44" i="75"/>
  <c r="AL44" i="75" s="1"/>
  <c r="AI44" i="75"/>
  <c r="AJ44" i="75" s="1"/>
  <c r="AG44" i="75"/>
  <c r="AH44" i="75" s="1"/>
  <c r="AE44" i="75"/>
  <c r="AF44" i="75" s="1"/>
  <c r="AC44" i="75"/>
  <c r="AD44" i="75" s="1"/>
  <c r="AA44" i="75"/>
  <c r="AB44" i="75" s="1"/>
  <c r="Y44" i="75"/>
  <c r="Z44" i="75" s="1"/>
  <c r="W44" i="75"/>
  <c r="X44" i="75" s="1"/>
  <c r="U44" i="75"/>
  <c r="V44" i="75" s="1"/>
  <c r="S44" i="75"/>
  <c r="T44" i="75" s="1"/>
  <c r="Q44" i="75"/>
  <c r="R44" i="75" s="1"/>
  <c r="P44" i="75"/>
  <c r="AM43" i="75"/>
  <c r="AN43" i="75" s="1"/>
  <c r="AK43" i="75"/>
  <c r="AL43" i="75" s="1"/>
  <c r="AI43" i="75"/>
  <c r="AJ43" i="75" s="1"/>
  <c r="AG43" i="75"/>
  <c r="AH43" i="75" s="1"/>
  <c r="AE43" i="75"/>
  <c r="AF43" i="75" s="1"/>
  <c r="AC43" i="75"/>
  <c r="AD43" i="75" s="1"/>
  <c r="AA43" i="75"/>
  <c r="AB43" i="75" s="1"/>
  <c r="Y43" i="75"/>
  <c r="Z43" i="75" s="1"/>
  <c r="W43" i="75"/>
  <c r="X43" i="75" s="1"/>
  <c r="U43" i="75"/>
  <c r="V43" i="75" s="1"/>
  <c r="S43" i="75"/>
  <c r="T43" i="75" s="1"/>
  <c r="Q43" i="75"/>
  <c r="R43" i="75" s="1"/>
  <c r="P43" i="75"/>
  <c r="AM42" i="75"/>
  <c r="AN42" i="75" s="1"/>
  <c r="AK42" i="75"/>
  <c r="AL42" i="75" s="1"/>
  <c r="AI42" i="75"/>
  <c r="AJ42" i="75" s="1"/>
  <c r="AG42" i="75"/>
  <c r="AH42" i="75" s="1"/>
  <c r="AE42" i="75"/>
  <c r="AF42" i="75" s="1"/>
  <c r="AC42" i="75"/>
  <c r="AD42" i="75" s="1"/>
  <c r="AA42" i="75"/>
  <c r="AB42" i="75" s="1"/>
  <c r="Y42" i="75"/>
  <c r="Z42" i="75" s="1"/>
  <c r="W42" i="75"/>
  <c r="X42" i="75" s="1"/>
  <c r="U42" i="75"/>
  <c r="V42" i="75" s="1"/>
  <c r="S42" i="75"/>
  <c r="T42" i="75" s="1"/>
  <c r="Q42" i="75"/>
  <c r="R42" i="75" s="1"/>
  <c r="P42" i="75"/>
  <c r="AM41" i="75"/>
  <c r="AN41" i="75" s="1"/>
  <c r="AK41" i="75"/>
  <c r="AL41" i="75" s="1"/>
  <c r="AI41" i="75"/>
  <c r="AJ41" i="75" s="1"/>
  <c r="AG41" i="75"/>
  <c r="AH41" i="75" s="1"/>
  <c r="AE41" i="75"/>
  <c r="AF41" i="75" s="1"/>
  <c r="AC41" i="75"/>
  <c r="AD41" i="75" s="1"/>
  <c r="AA41" i="75"/>
  <c r="AB41" i="75" s="1"/>
  <c r="Y41" i="75"/>
  <c r="Z41" i="75" s="1"/>
  <c r="W41" i="75"/>
  <c r="X41" i="75" s="1"/>
  <c r="U41" i="75"/>
  <c r="V41" i="75" s="1"/>
  <c r="S41" i="75"/>
  <c r="T41" i="75" s="1"/>
  <c r="Q41" i="75"/>
  <c r="R41" i="75" s="1"/>
  <c r="P41" i="75"/>
  <c r="AM40" i="75"/>
  <c r="AN40" i="75" s="1"/>
  <c r="AK40" i="75"/>
  <c r="AL40" i="75" s="1"/>
  <c r="AI40" i="75"/>
  <c r="AJ40" i="75" s="1"/>
  <c r="AG40" i="75"/>
  <c r="AH40" i="75" s="1"/>
  <c r="AE40" i="75"/>
  <c r="AF40" i="75" s="1"/>
  <c r="AC40" i="75"/>
  <c r="AD40" i="75" s="1"/>
  <c r="AA40" i="75"/>
  <c r="AB40" i="75" s="1"/>
  <c r="Y40" i="75"/>
  <c r="Z40" i="75" s="1"/>
  <c r="W40" i="75"/>
  <c r="X40" i="75" s="1"/>
  <c r="U40" i="75"/>
  <c r="V40" i="75" s="1"/>
  <c r="S40" i="75"/>
  <c r="T40" i="75" s="1"/>
  <c r="Q40" i="75"/>
  <c r="R40" i="75" s="1"/>
  <c r="P40" i="75"/>
  <c r="AM39" i="75"/>
  <c r="AN39" i="75" s="1"/>
  <c r="AK39" i="75"/>
  <c r="AL39" i="75" s="1"/>
  <c r="AI39" i="75"/>
  <c r="AJ39" i="75" s="1"/>
  <c r="AG39" i="75"/>
  <c r="AH39" i="75" s="1"/>
  <c r="AE39" i="75"/>
  <c r="AF39" i="75" s="1"/>
  <c r="AC39" i="75"/>
  <c r="AD39" i="75" s="1"/>
  <c r="AA39" i="75"/>
  <c r="AB39" i="75" s="1"/>
  <c r="Y39" i="75"/>
  <c r="Z39" i="75" s="1"/>
  <c r="W39" i="75"/>
  <c r="X39" i="75" s="1"/>
  <c r="U39" i="75"/>
  <c r="V39" i="75" s="1"/>
  <c r="S39" i="75"/>
  <c r="T39" i="75" s="1"/>
  <c r="Q39" i="75"/>
  <c r="R39" i="75" s="1"/>
  <c r="P39" i="75"/>
  <c r="AM38" i="75"/>
  <c r="AN38" i="75" s="1"/>
  <c r="AK38" i="75"/>
  <c r="AL38" i="75" s="1"/>
  <c r="AI38" i="75"/>
  <c r="AJ38" i="75" s="1"/>
  <c r="AG38" i="75"/>
  <c r="AH38" i="75" s="1"/>
  <c r="AE38" i="75"/>
  <c r="AF38" i="75" s="1"/>
  <c r="AC38" i="75"/>
  <c r="AD38" i="75" s="1"/>
  <c r="AA38" i="75"/>
  <c r="AB38" i="75" s="1"/>
  <c r="Y38" i="75"/>
  <c r="Z38" i="75" s="1"/>
  <c r="W38" i="75"/>
  <c r="X38" i="75" s="1"/>
  <c r="U38" i="75"/>
  <c r="V38" i="75" s="1"/>
  <c r="S38" i="75"/>
  <c r="T38" i="75" s="1"/>
  <c r="Q38" i="75"/>
  <c r="R38" i="75" s="1"/>
  <c r="P38" i="75"/>
  <c r="AM37" i="75"/>
  <c r="AN37" i="75" s="1"/>
  <c r="AK37" i="75"/>
  <c r="AL37" i="75" s="1"/>
  <c r="AI37" i="75"/>
  <c r="AJ37" i="75" s="1"/>
  <c r="AG37" i="75"/>
  <c r="AH37" i="75" s="1"/>
  <c r="AE37" i="75"/>
  <c r="AF37" i="75" s="1"/>
  <c r="AC37" i="75"/>
  <c r="AD37" i="75" s="1"/>
  <c r="AA37" i="75"/>
  <c r="AB37" i="75" s="1"/>
  <c r="Y37" i="75"/>
  <c r="Z37" i="75" s="1"/>
  <c r="W37" i="75"/>
  <c r="X37" i="75" s="1"/>
  <c r="U37" i="75"/>
  <c r="V37" i="75" s="1"/>
  <c r="S37" i="75"/>
  <c r="T37" i="75" s="1"/>
  <c r="Q37" i="75"/>
  <c r="R37" i="75" s="1"/>
  <c r="P37" i="75"/>
  <c r="AM36" i="75"/>
  <c r="AN36" i="75" s="1"/>
  <c r="AK36" i="75"/>
  <c r="AL36" i="75" s="1"/>
  <c r="AI36" i="75"/>
  <c r="AJ36" i="75" s="1"/>
  <c r="AG36" i="75"/>
  <c r="AH36" i="75" s="1"/>
  <c r="AE36" i="75"/>
  <c r="AF36" i="75" s="1"/>
  <c r="AC36" i="75"/>
  <c r="AD36" i="75" s="1"/>
  <c r="AA36" i="75"/>
  <c r="AB36" i="75" s="1"/>
  <c r="Y36" i="75"/>
  <c r="Z36" i="75" s="1"/>
  <c r="W36" i="75"/>
  <c r="X36" i="75" s="1"/>
  <c r="U36" i="75"/>
  <c r="V36" i="75" s="1"/>
  <c r="S36" i="75"/>
  <c r="T36" i="75" s="1"/>
  <c r="Q36" i="75"/>
  <c r="R36" i="75" s="1"/>
  <c r="P36" i="75"/>
  <c r="AM35" i="75"/>
  <c r="AN35" i="75" s="1"/>
  <c r="AK35" i="75"/>
  <c r="AL35" i="75" s="1"/>
  <c r="AI35" i="75"/>
  <c r="AJ35" i="75" s="1"/>
  <c r="AG35" i="75"/>
  <c r="AH35" i="75" s="1"/>
  <c r="AE35" i="75"/>
  <c r="AF35" i="75" s="1"/>
  <c r="AC35" i="75"/>
  <c r="AD35" i="75" s="1"/>
  <c r="AA35" i="75"/>
  <c r="AB35" i="75" s="1"/>
  <c r="Y35" i="75"/>
  <c r="Z35" i="75" s="1"/>
  <c r="W35" i="75"/>
  <c r="X35" i="75" s="1"/>
  <c r="U35" i="75"/>
  <c r="V35" i="75" s="1"/>
  <c r="S35" i="75"/>
  <c r="T35" i="75" s="1"/>
  <c r="Q35" i="75"/>
  <c r="R35" i="75" s="1"/>
  <c r="P35" i="75"/>
  <c r="AM34" i="75"/>
  <c r="AN34" i="75" s="1"/>
  <c r="AK34" i="75"/>
  <c r="AL34" i="75" s="1"/>
  <c r="AI34" i="75"/>
  <c r="AJ34" i="75" s="1"/>
  <c r="AG34" i="75"/>
  <c r="AH34" i="75" s="1"/>
  <c r="AE34" i="75"/>
  <c r="AF34" i="75" s="1"/>
  <c r="AC34" i="75"/>
  <c r="AD34" i="75" s="1"/>
  <c r="AA34" i="75"/>
  <c r="AB34" i="75" s="1"/>
  <c r="Y34" i="75"/>
  <c r="Z34" i="75" s="1"/>
  <c r="W34" i="75"/>
  <c r="X34" i="75" s="1"/>
  <c r="U34" i="75"/>
  <c r="V34" i="75" s="1"/>
  <c r="S34" i="75"/>
  <c r="T34" i="75" s="1"/>
  <c r="Q34" i="75"/>
  <c r="R34" i="75" s="1"/>
  <c r="P34" i="75"/>
  <c r="AM33" i="75"/>
  <c r="AN33" i="75" s="1"/>
  <c r="AK33" i="75"/>
  <c r="AL33" i="75" s="1"/>
  <c r="AI33" i="75"/>
  <c r="AJ33" i="75" s="1"/>
  <c r="AG33" i="75"/>
  <c r="AH33" i="75" s="1"/>
  <c r="AE33" i="75"/>
  <c r="AF33" i="75" s="1"/>
  <c r="AC33" i="75"/>
  <c r="AD33" i="75" s="1"/>
  <c r="AA33" i="75"/>
  <c r="AB33" i="75" s="1"/>
  <c r="Y33" i="75"/>
  <c r="Z33" i="75" s="1"/>
  <c r="W33" i="75"/>
  <c r="X33" i="75" s="1"/>
  <c r="U33" i="75"/>
  <c r="V33" i="75" s="1"/>
  <c r="S33" i="75"/>
  <c r="T33" i="75" s="1"/>
  <c r="Q33" i="75"/>
  <c r="R33" i="75" s="1"/>
  <c r="P33" i="75"/>
  <c r="AM32" i="75"/>
  <c r="AN32" i="75" s="1"/>
  <c r="AK32" i="75"/>
  <c r="AL32" i="75" s="1"/>
  <c r="AI32" i="75"/>
  <c r="AJ32" i="75" s="1"/>
  <c r="AG32" i="75"/>
  <c r="AH32" i="75" s="1"/>
  <c r="AE32" i="75"/>
  <c r="AF32" i="75" s="1"/>
  <c r="AC32" i="75"/>
  <c r="AD32" i="75" s="1"/>
  <c r="AA32" i="75"/>
  <c r="AB32" i="75" s="1"/>
  <c r="Y32" i="75"/>
  <c r="Z32" i="75" s="1"/>
  <c r="W32" i="75"/>
  <c r="X32" i="75" s="1"/>
  <c r="U32" i="75"/>
  <c r="V32" i="75" s="1"/>
  <c r="S32" i="75"/>
  <c r="T32" i="75" s="1"/>
  <c r="Q32" i="75"/>
  <c r="R32" i="75" s="1"/>
  <c r="P32" i="75"/>
  <c r="AM31" i="75"/>
  <c r="AN31" i="75" s="1"/>
  <c r="AK31" i="75"/>
  <c r="AL31" i="75" s="1"/>
  <c r="AI31" i="75"/>
  <c r="AJ31" i="75" s="1"/>
  <c r="AG31" i="75"/>
  <c r="AH31" i="75" s="1"/>
  <c r="AE31" i="75"/>
  <c r="AF31" i="75" s="1"/>
  <c r="AC31" i="75"/>
  <c r="AD31" i="75" s="1"/>
  <c r="AA31" i="75"/>
  <c r="AB31" i="75" s="1"/>
  <c r="Y31" i="75"/>
  <c r="Z31" i="75" s="1"/>
  <c r="W31" i="75"/>
  <c r="X31" i="75" s="1"/>
  <c r="U31" i="75"/>
  <c r="V31" i="75" s="1"/>
  <c r="S31" i="75"/>
  <c r="T31" i="75" s="1"/>
  <c r="Q31" i="75"/>
  <c r="R31" i="75" s="1"/>
  <c r="P31" i="75"/>
  <c r="AM30" i="75"/>
  <c r="AN30" i="75" s="1"/>
  <c r="AK30" i="75"/>
  <c r="AL30" i="75" s="1"/>
  <c r="AI30" i="75"/>
  <c r="AJ30" i="75" s="1"/>
  <c r="AG30" i="75"/>
  <c r="AH30" i="75" s="1"/>
  <c r="AE30" i="75"/>
  <c r="AF30" i="75" s="1"/>
  <c r="AC30" i="75"/>
  <c r="AD30" i="75" s="1"/>
  <c r="AA30" i="75"/>
  <c r="AB30" i="75" s="1"/>
  <c r="Y30" i="75"/>
  <c r="Z30" i="75" s="1"/>
  <c r="W30" i="75"/>
  <c r="X30" i="75" s="1"/>
  <c r="U30" i="75"/>
  <c r="V30" i="75" s="1"/>
  <c r="S30" i="75"/>
  <c r="T30" i="75" s="1"/>
  <c r="Q30" i="75"/>
  <c r="R30" i="75" s="1"/>
  <c r="P30" i="75"/>
  <c r="AM29" i="75"/>
  <c r="AN29" i="75" s="1"/>
  <c r="AK29" i="75"/>
  <c r="AL29" i="75" s="1"/>
  <c r="AI29" i="75"/>
  <c r="AJ29" i="75" s="1"/>
  <c r="AG29" i="75"/>
  <c r="AH29" i="75" s="1"/>
  <c r="AE29" i="75"/>
  <c r="AF29" i="75" s="1"/>
  <c r="AC29" i="75"/>
  <c r="AD29" i="75" s="1"/>
  <c r="AA29" i="75"/>
  <c r="AB29" i="75" s="1"/>
  <c r="Y29" i="75"/>
  <c r="Z29" i="75" s="1"/>
  <c r="W29" i="75"/>
  <c r="X29" i="75" s="1"/>
  <c r="U29" i="75"/>
  <c r="V29" i="75" s="1"/>
  <c r="S29" i="75"/>
  <c r="T29" i="75" s="1"/>
  <c r="Q29" i="75"/>
  <c r="R29" i="75" s="1"/>
  <c r="P29" i="75"/>
  <c r="AM28" i="75"/>
  <c r="AN28" i="75" s="1"/>
  <c r="AK28" i="75"/>
  <c r="AL28" i="75" s="1"/>
  <c r="AI28" i="75"/>
  <c r="AJ28" i="75" s="1"/>
  <c r="AG28" i="75"/>
  <c r="AH28" i="75" s="1"/>
  <c r="AE28" i="75"/>
  <c r="AF28" i="75" s="1"/>
  <c r="AC28" i="75"/>
  <c r="AD28" i="75" s="1"/>
  <c r="AA28" i="75"/>
  <c r="AB28" i="75" s="1"/>
  <c r="Y28" i="75"/>
  <c r="Z28" i="75" s="1"/>
  <c r="W28" i="75"/>
  <c r="X28" i="75" s="1"/>
  <c r="U28" i="75"/>
  <c r="V28" i="75" s="1"/>
  <c r="S28" i="75"/>
  <c r="T28" i="75" s="1"/>
  <c r="Q28" i="75"/>
  <c r="R28" i="75" s="1"/>
  <c r="P28" i="75"/>
  <c r="AM27" i="75"/>
  <c r="AN27" i="75" s="1"/>
  <c r="AK27" i="75"/>
  <c r="AL27" i="75" s="1"/>
  <c r="AI27" i="75"/>
  <c r="AJ27" i="75" s="1"/>
  <c r="AG27" i="75"/>
  <c r="AH27" i="75" s="1"/>
  <c r="AE27" i="75"/>
  <c r="AF27" i="75" s="1"/>
  <c r="AC27" i="75"/>
  <c r="AD27" i="75" s="1"/>
  <c r="AA27" i="75"/>
  <c r="AB27" i="75" s="1"/>
  <c r="Y27" i="75"/>
  <c r="Z27" i="75" s="1"/>
  <c r="W27" i="75"/>
  <c r="X27" i="75" s="1"/>
  <c r="U27" i="75"/>
  <c r="V27" i="75" s="1"/>
  <c r="S27" i="75"/>
  <c r="T27" i="75" s="1"/>
  <c r="Q27" i="75"/>
  <c r="R27" i="75" s="1"/>
  <c r="P27" i="75"/>
  <c r="AM26" i="75"/>
  <c r="AN26" i="75" s="1"/>
  <c r="AK26" i="75"/>
  <c r="AL26" i="75" s="1"/>
  <c r="AI26" i="75"/>
  <c r="AJ26" i="75" s="1"/>
  <c r="AG26" i="75"/>
  <c r="AH26" i="75" s="1"/>
  <c r="AE26" i="75"/>
  <c r="AF26" i="75" s="1"/>
  <c r="AC26" i="75"/>
  <c r="AD26" i="75" s="1"/>
  <c r="AA26" i="75"/>
  <c r="AB26" i="75" s="1"/>
  <c r="Y26" i="75"/>
  <c r="Z26" i="75" s="1"/>
  <c r="W26" i="75"/>
  <c r="X26" i="75" s="1"/>
  <c r="U26" i="75"/>
  <c r="V26" i="75" s="1"/>
  <c r="S26" i="75"/>
  <c r="T26" i="75" s="1"/>
  <c r="Q26" i="75"/>
  <c r="R26" i="75" s="1"/>
  <c r="P26" i="75"/>
  <c r="AM25" i="75"/>
  <c r="AN25" i="75" s="1"/>
  <c r="AK25" i="75"/>
  <c r="AL25" i="75" s="1"/>
  <c r="AI25" i="75"/>
  <c r="AJ25" i="75" s="1"/>
  <c r="AG25" i="75"/>
  <c r="AH25" i="75" s="1"/>
  <c r="AE25" i="75"/>
  <c r="AF25" i="75" s="1"/>
  <c r="AC25" i="75"/>
  <c r="AD25" i="75" s="1"/>
  <c r="AA25" i="75"/>
  <c r="AB25" i="75" s="1"/>
  <c r="Y25" i="75"/>
  <c r="Z25" i="75" s="1"/>
  <c r="W25" i="75"/>
  <c r="X25" i="75" s="1"/>
  <c r="U25" i="75"/>
  <c r="V25" i="75" s="1"/>
  <c r="S25" i="75"/>
  <c r="T25" i="75" s="1"/>
  <c r="Q25" i="75"/>
  <c r="R25" i="75" s="1"/>
  <c r="P25" i="75"/>
  <c r="AM24" i="75"/>
  <c r="AN24" i="75" s="1"/>
  <c r="AK24" i="75"/>
  <c r="AL24" i="75" s="1"/>
  <c r="AI24" i="75"/>
  <c r="AJ24" i="75" s="1"/>
  <c r="AG24" i="75"/>
  <c r="AH24" i="75" s="1"/>
  <c r="AE24" i="75"/>
  <c r="AF24" i="75" s="1"/>
  <c r="AC24" i="75"/>
  <c r="AD24" i="75" s="1"/>
  <c r="AA24" i="75"/>
  <c r="AB24" i="75" s="1"/>
  <c r="Y24" i="75"/>
  <c r="Z24" i="75" s="1"/>
  <c r="W24" i="75"/>
  <c r="X24" i="75" s="1"/>
  <c r="U24" i="75"/>
  <c r="V24" i="75" s="1"/>
  <c r="S24" i="75"/>
  <c r="T24" i="75" s="1"/>
  <c r="Q24" i="75"/>
  <c r="R24" i="75" s="1"/>
  <c r="P24" i="75"/>
  <c r="AM23" i="75"/>
  <c r="AN23" i="75" s="1"/>
  <c r="AK23" i="75"/>
  <c r="AL23" i="75" s="1"/>
  <c r="AI23" i="75"/>
  <c r="AJ23" i="75" s="1"/>
  <c r="AG23" i="75"/>
  <c r="AH23" i="75" s="1"/>
  <c r="AE23" i="75"/>
  <c r="AF23" i="75" s="1"/>
  <c r="AC23" i="75"/>
  <c r="AD23" i="75" s="1"/>
  <c r="AA23" i="75"/>
  <c r="AB23" i="75" s="1"/>
  <c r="Y23" i="75"/>
  <c r="Z23" i="75" s="1"/>
  <c r="W23" i="75"/>
  <c r="X23" i="75" s="1"/>
  <c r="U23" i="75"/>
  <c r="V23" i="75" s="1"/>
  <c r="S23" i="75"/>
  <c r="T23" i="75" s="1"/>
  <c r="Q23" i="75"/>
  <c r="R23" i="75" s="1"/>
  <c r="P23" i="75"/>
  <c r="AM22" i="75"/>
  <c r="AN22" i="75" s="1"/>
  <c r="AK22" i="75"/>
  <c r="AL22" i="75" s="1"/>
  <c r="AI22" i="75"/>
  <c r="AJ22" i="75" s="1"/>
  <c r="AG22" i="75"/>
  <c r="AH22" i="75" s="1"/>
  <c r="AE22" i="75"/>
  <c r="AF22" i="75" s="1"/>
  <c r="AC22" i="75"/>
  <c r="AD22" i="75" s="1"/>
  <c r="AA22" i="75"/>
  <c r="AB22" i="75" s="1"/>
  <c r="Y22" i="75"/>
  <c r="Z22" i="75" s="1"/>
  <c r="W22" i="75"/>
  <c r="X22" i="75" s="1"/>
  <c r="U22" i="75"/>
  <c r="V22" i="75" s="1"/>
  <c r="S22" i="75"/>
  <c r="T22" i="75" s="1"/>
  <c r="Q22" i="75"/>
  <c r="R22" i="75" s="1"/>
  <c r="P22" i="75"/>
  <c r="AM21" i="75"/>
  <c r="AN21" i="75" s="1"/>
  <c r="AK21" i="75"/>
  <c r="AL21" i="75" s="1"/>
  <c r="AI21" i="75"/>
  <c r="AJ21" i="75" s="1"/>
  <c r="AG21" i="75"/>
  <c r="AH21" i="75" s="1"/>
  <c r="AE21" i="75"/>
  <c r="AF21" i="75" s="1"/>
  <c r="AC21" i="75"/>
  <c r="AD21" i="75" s="1"/>
  <c r="AA21" i="75"/>
  <c r="AB21" i="75" s="1"/>
  <c r="Y21" i="75"/>
  <c r="Z21" i="75" s="1"/>
  <c r="W21" i="75"/>
  <c r="X21" i="75" s="1"/>
  <c r="U21" i="75"/>
  <c r="V21" i="75" s="1"/>
  <c r="S21" i="75"/>
  <c r="T21" i="75" s="1"/>
  <c r="Q21" i="75"/>
  <c r="R21" i="75" s="1"/>
  <c r="P21" i="75"/>
  <c r="AM20" i="75"/>
  <c r="AN20" i="75" s="1"/>
  <c r="AK20" i="75"/>
  <c r="AL20" i="75" s="1"/>
  <c r="AI20" i="75"/>
  <c r="AJ20" i="75" s="1"/>
  <c r="AG20" i="75"/>
  <c r="AH20" i="75" s="1"/>
  <c r="AE20" i="75"/>
  <c r="AF20" i="75" s="1"/>
  <c r="AC20" i="75"/>
  <c r="AD20" i="75" s="1"/>
  <c r="AA20" i="75"/>
  <c r="AB20" i="75" s="1"/>
  <c r="Y20" i="75"/>
  <c r="Z20" i="75" s="1"/>
  <c r="W20" i="75"/>
  <c r="X20" i="75" s="1"/>
  <c r="U20" i="75"/>
  <c r="V20" i="75" s="1"/>
  <c r="S20" i="75"/>
  <c r="T20" i="75" s="1"/>
  <c r="Q20" i="75"/>
  <c r="R20" i="75" s="1"/>
  <c r="P20" i="75"/>
  <c r="AM19" i="75"/>
  <c r="AN19" i="75" s="1"/>
  <c r="AK19" i="75"/>
  <c r="AL19" i="75" s="1"/>
  <c r="AI19" i="75"/>
  <c r="AJ19" i="75" s="1"/>
  <c r="AG19" i="75"/>
  <c r="AH19" i="75" s="1"/>
  <c r="AE19" i="75"/>
  <c r="AF19" i="75" s="1"/>
  <c r="AC19" i="75"/>
  <c r="AD19" i="75" s="1"/>
  <c r="AA19" i="75"/>
  <c r="AB19" i="75" s="1"/>
  <c r="Y19" i="75"/>
  <c r="Z19" i="75" s="1"/>
  <c r="W19" i="75"/>
  <c r="X19" i="75" s="1"/>
  <c r="U19" i="75"/>
  <c r="V19" i="75" s="1"/>
  <c r="S19" i="75"/>
  <c r="T19" i="75" s="1"/>
  <c r="Q19" i="75"/>
  <c r="R19" i="75" s="1"/>
  <c r="P19" i="75"/>
  <c r="AM18" i="75"/>
  <c r="AN18" i="75" s="1"/>
  <c r="AK18" i="75"/>
  <c r="AL18" i="75" s="1"/>
  <c r="AI18" i="75"/>
  <c r="AJ18" i="75" s="1"/>
  <c r="AG18" i="75"/>
  <c r="AH18" i="75" s="1"/>
  <c r="AE18" i="75"/>
  <c r="AF18" i="75" s="1"/>
  <c r="AC18" i="75"/>
  <c r="AD18" i="75" s="1"/>
  <c r="AA18" i="75"/>
  <c r="AB18" i="75" s="1"/>
  <c r="Y18" i="75"/>
  <c r="Z18" i="75" s="1"/>
  <c r="W18" i="75"/>
  <c r="X18" i="75" s="1"/>
  <c r="U18" i="75"/>
  <c r="V18" i="75" s="1"/>
  <c r="S18" i="75"/>
  <c r="T18" i="75" s="1"/>
  <c r="Q18" i="75"/>
  <c r="R18" i="75" s="1"/>
  <c r="P18" i="75"/>
  <c r="AM17" i="75"/>
  <c r="AN17" i="75" s="1"/>
  <c r="AK17" i="75"/>
  <c r="AL17" i="75" s="1"/>
  <c r="AI17" i="75"/>
  <c r="AJ17" i="75" s="1"/>
  <c r="AG17" i="75"/>
  <c r="AH17" i="75" s="1"/>
  <c r="AE17" i="75"/>
  <c r="AF17" i="75" s="1"/>
  <c r="AC17" i="75"/>
  <c r="AD17" i="75" s="1"/>
  <c r="AA17" i="75"/>
  <c r="AB17" i="75" s="1"/>
  <c r="Y17" i="75"/>
  <c r="Z17" i="75" s="1"/>
  <c r="W17" i="75"/>
  <c r="X17" i="75" s="1"/>
  <c r="U17" i="75"/>
  <c r="V17" i="75" s="1"/>
  <c r="S17" i="75"/>
  <c r="T17" i="75" s="1"/>
  <c r="Q17" i="75"/>
  <c r="R17" i="75" s="1"/>
  <c r="P17" i="75"/>
  <c r="AM16" i="75"/>
  <c r="AN16" i="75" s="1"/>
  <c r="AK16" i="75"/>
  <c r="AL16" i="75" s="1"/>
  <c r="AI16" i="75"/>
  <c r="AJ16" i="75" s="1"/>
  <c r="AG16" i="75"/>
  <c r="AH16" i="75" s="1"/>
  <c r="AE16" i="75"/>
  <c r="AF16" i="75" s="1"/>
  <c r="AC16" i="75"/>
  <c r="AD16" i="75" s="1"/>
  <c r="AA16" i="75"/>
  <c r="AB16" i="75" s="1"/>
  <c r="Y16" i="75"/>
  <c r="Z16" i="75" s="1"/>
  <c r="W16" i="75"/>
  <c r="X16" i="75" s="1"/>
  <c r="U16" i="75"/>
  <c r="V16" i="75" s="1"/>
  <c r="S16" i="75"/>
  <c r="T16" i="75" s="1"/>
  <c r="Q16" i="75"/>
  <c r="R16" i="75" s="1"/>
  <c r="P16" i="75"/>
  <c r="AM15" i="75"/>
  <c r="AN15" i="75" s="1"/>
  <c r="AK15" i="75"/>
  <c r="AL15" i="75" s="1"/>
  <c r="AI15" i="75"/>
  <c r="AJ15" i="75" s="1"/>
  <c r="AG15" i="75"/>
  <c r="AH15" i="75" s="1"/>
  <c r="AE15" i="75"/>
  <c r="AF15" i="75" s="1"/>
  <c r="AC15" i="75"/>
  <c r="AD15" i="75" s="1"/>
  <c r="AA15" i="75"/>
  <c r="AB15" i="75" s="1"/>
  <c r="Y15" i="75"/>
  <c r="Z15" i="75" s="1"/>
  <c r="W15" i="75"/>
  <c r="X15" i="75" s="1"/>
  <c r="U15" i="75"/>
  <c r="V15" i="75" s="1"/>
  <c r="S15" i="75"/>
  <c r="T15" i="75" s="1"/>
  <c r="Q15" i="75"/>
  <c r="R15" i="75" s="1"/>
  <c r="P15" i="75"/>
  <c r="AM14" i="75"/>
  <c r="AN14" i="75" s="1"/>
  <c r="AK14" i="75"/>
  <c r="AL14" i="75" s="1"/>
  <c r="AI14" i="75"/>
  <c r="AJ14" i="75" s="1"/>
  <c r="AG14" i="75"/>
  <c r="AH14" i="75" s="1"/>
  <c r="AE14" i="75"/>
  <c r="AF14" i="75" s="1"/>
  <c r="AC14" i="75"/>
  <c r="AD14" i="75" s="1"/>
  <c r="AA14" i="75"/>
  <c r="AB14" i="75" s="1"/>
  <c r="Y14" i="75"/>
  <c r="Z14" i="75" s="1"/>
  <c r="W14" i="75"/>
  <c r="X14" i="75" s="1"/>
  <c r="U14" i="75"/>
  <c r="V14" i="75" s="1"/>
  <c r="S14" i="75"/>
  <c r="T14" i="75" s="1"/>
  <c r="Q14" i="75"/>
  <c r="R14" i="75" s="1"/>
  <c r="P14" i="75"/>
  <c r="AM13" i="75"/>
  <c r="AN13" i="75" s="1"/>
  <c r="AK13" i="75"/>
  <c r="AL13" i="75" s="1"/>
  <c r="AI13" i="75"/>
  <c r="AJ13" i="75" s="1"/>
  <c r="AG13" i="75"/>
  <c r="AH13" i="75" s="1"/>
  <c r="AE13" i="75"/>
  <c r="AF13" i="75" s="1"/>
  <c r="AC13" i="75"/>
  <c r="AD13" i="75" s="1"/>
  <c r="AA13" i="75"/>
  <c r="AB13" i="75" s="1"/>
  <c r="Y13" i="75"/>
  <c r="Z13" i="75" s="1"/>
  <c r="W13" i="75"/>
  <c r="X13" i="75" s="1"/>
  <c r="U13" i="75"/>
  <c r="V13" i="75" s="1"/>
  <c r="S13" i="75"/>
  <c r="T13" i="75" s="1"/>
  <c r="Q13" i="75"/>
  <c r="R13" i="75" s="1"/>
  <c r="P13" i="75"/>
  <c r="AM12" i="75"/>
  <c r="AN12" i="75" s="1"/>
  <c r="AK12" i="75"/>
  <c r="AL12" i="75" s="1"/>
  <c r="AI12" i="75"/>
  <c r="AJ12" i="75" s="1"/>
  <c r="AG12" i="75"/>
  <c r="AH12" i="75" s="1"/>
  <c r="AE12" i="75"/>
  <c r="AF12" i="75" s="1"/>
  <c r="AC12" i="75"/>
  <c r="AD12" i="75" s="1"/>
  <c r="AA12" i="75"/>
  <c r="AB12" i="75" s="1"/>
  <c r="Y12" i="75"/>
  <c r="Z12" i="75" s="1"/>
  <c r="W12" i="75"/>
  <c r="X12" i="75" s="1"/>
  <c r="U12" i="75"/>
  <c r="V12" i="75" s="1"/>
  <c r="S12" i="75"/>
  <c r="T12" i="75" s="1"/>
  <c r="Q12" i="75"/>
  <c r="R12" i="75" s="1"/>
  <c r="P12" i="75"/>
  <c r="AM11" i="75"/>
  <c r="AN11" i="75" s="1"/>
  <c r="AK11" i="75"/>
  <c r="AL11" i="75" s="1"/>
  <c r="AI11" i="75"/>
  <c r="AJ11" i="75" s="1"/>
  <c r="AG11" i="75"/>
  <c r="AH11" i="75" s="1"/>
  <c r="AE11" i="75"/>
  <c r="AF11" i="75" s="1"/>
  <c r="AC11" i="75"/>
  <c r="AD11" i="75" s="1"/>
  <c r="AA11" i="75"/>
  <c r="AB11" i="75" s="1"/>
  <c r="Y11" i="75"/>
  <c r="Z11" i="75" s="1"/>
  <c r="W11" i="75"/>
  <c r="X11" i="75" s="1"/>
  <c r="U11" i="75"/>
  <c r="V11" i="75" s="1"/>
  <c r="S11" i="75"/>
  <c r="T11" i="75" s="1"/>
  <c r="Q11" i="75"/>
  <c r="R11" i="75" s="1"/>
  <c r="P11" i="75"/>
  <c r="AM10" i="75"/>
  <c r="AN10" i="75" s="1"/>
  <c r="AK10" i="75"/>
  <c r="AL10" i="75" s="1"/>
  <c r="AI10" i="75"/>
  <c r="AG10" i="75"/>
  <c r="AH10" i="75" s="1"/>
  <c r="AE10" i="75"/>
  <c r="AF10" i="75" s="1"/>
  <c r="AC10" i="75"/>
  <c r="AD10" i="75" s="1"/>
  <c r="AA10" i="75"/>
  <c r="AB10" i="75" s="1"/>
  <c r="Y10" i="75"/>
  <c r="Z10" i="75" s="1"/>
  <c r="W10" i="75"/>
  <c r="X10" i="75" s="1"/>
  <c r="U10" i="75"/>
  <c r="V10" i="75" s="1"/>
  <c r="S10" i="75"/>
  <c r="T10" i="75" s="1"/>
  <c r="Q10" i="75"/>
  <c r="R10" i="75" s="1"/>
  <c r="P10" i="75"/>
  <c r="AM9" i="75"/>
  <c r="AN9" i="75" s="1"/>
  <c r="AK9" i="75"/>
  <c r="AL9" i="75" s="1"/>
  <c r="AI9" i="75"/>
  <c r="AJ9" i="75" s="1"/>
  <c r="AG9" i="75"/>
  <c r="AH9" i="75" s="1"/>
  <c r="AE9" i="75"/>
  <c r="AF9" i="75" s="1"/>
  <c r="AC9" i="75"/>
  <c r="AD9" i="75" s="1"/>
  <c r="AA9" i="75"/>
  <c r="AB9" i="75" s="1"/>
  <c r="Y9" i="75"/>
  <c r="Z9" i="75" s="1"/>
  <c r="W9" i="75"/>
  <c r="X9" i="75" s="1"/>
  <c r="U9" i="75"/>
  <c r="V9" i="75" s="1"/>
  <c r="S9" i="75"/>
  <c r="T9" i="75" s="1"/>
  <c r="Q9" i="75"/>
  <c r="R9" i="75" s="1"/>
  <c r="P9" i="75"/>
  <c r="AM8" i="75"/>
  <c r="AN8" i="75" s="1"/>
  <c r="AK8" i="75"/>
  <c r="AL8" i="75" s="1"/>
  <c r="AI8" i="75"/>
  <c r="AJ8" i="75" s="1"/>
  <c r="AG8" i="75"/>
  <c r="AH8" i="75" s="1"/>
  <c r="AE8" i="75"/>
  <c r="AF8" i="75" s="1"/>
  <c r="AC8" i="75"/>
  <c r="AD8" i="75" s="1"/>
  <c r="AA8" i="75"/>
  <c r="AB8" i="75" s="1"/>
  <c r="Y8" i="75"/>
  <c r="Z8" i="75" s="1"/>
  <c r="W8" i="75"/>
  <c r="X8" i="75" s="1"/>
  <c r="U8" i="75"/>
  <c r="V8" i="75" s="1"/>
  <c r="S8" i="75"/>
  <c r="T8" i="75" s="1"/>
  <c r="Q8" i="75"/>
  <c r="R8" i="75" s="1"/>
  <c r="P8" i="75"/>
  <c r="AM7" i="75"/>
  <c r="AN7" i="75" s="1"/>
  <c r="AK7" i="75"/>
  <c r="AL7" i="75" s="1"/>
  <c r="AI7" i="75"/>
  <c r="AJ7" i="75" s="1"/>
  <c r="AG7" i="75"/>
  <c r="AH7" i="75" s="1"/>
  <c r="AE7" i="75"/>
  <c r="AF7" i="75" s="1"/>
  <c r="AC7" i="75"/>
  <c r="AD7" i="75" s="1"/>
  <c r="AA7" i="75"/>
  <c r="AB7" i="75" s="1"/>
  <c r="Y7" i="75"/>
  <c r="Z7" i="75" s="1"/>
  <c r="W7" i="75"/>
  <c r="X7" i="75" s="1"/>
  <c r="U7" i="75"/>
  <c r="V7" i="75" s="1"/>
  <c r="S7" i="75"/>
  <c r="T7" i="75" s="1"/>
  <c r="Q7" i="75"/>
  <c r="R7" i="75" s="1"/>
  <c r="P7" i="75"/>
  <c r="AM6" i="75"/>
  <c r="AK6" i="75"/>
  <c r="AL6" i="75" s="1"/>
  <c r="AI6" i="75"/>
  <c r="AJ6" i="75" s="1"/>
  <c r="AG6" i="75"/>
  <c r="AE6" i="75"/>
  <c r="AF6" i="75" s="1"/>
  <c r="AC6" i="75"/>
  <c r="AA6" i="75"/>
  <c r="AB6" i="75" s="1"/>
  <c r="Y6" i="75"/>
  <c r="W6" i="75"/>
  <c r="U6" i="75"/>
  <c r="V6" i="75" s="1"/>
  <c r="S6" i="75"/>
  <c r="Q6" i="75"/>
  <c r="R6" i="75" s="1"/>
  <c r="P6" i="75"/>
  <c r="A6" i="75"/>
  <c r="A7" i="75" s="1"/>
  <c r="A8" i="75" s="1"/>
  <c r="A9" i="75" s="1"/>
  <c r="A10" i="75" s="1"/>
  <c r="A11" i="75" s="1"/>
  <c r="A12" i="75" s="1"/>
  <c r="A13" i="75" s="1"/>
  <c r="A14" i="75" s="1"/>
  <c r="A15" i="75" s="1"/>
  <c r="A16" i="75" s="1"/>
  <c r="A17" i="75" s="1"/>
  <c r="A18" i="75" s="1"/>
  <c r="A19" i="75" s="1"/>
  <c r="A20" i="75" s="1"/>
  <c r="A21" i="75" s="1"/>
  <c r="A22" i="75" s="1"/>
  <c r="A23" i="75" s="1"/>
  <c r="A24" i="75" s="1"/>
  <c r="A25" i="75" s="1"/>
  <c r="A26" i="75" s="1"/>
  <c r="A27" i="75" s="1"/>
  <c r="A28" i="75" s="1"/>
  <c r="A29" i="75" s="1"/>
  <c r="A30" i="75" s="1"/>
  <c r="A31" i="75" s="1"/>
  <c r="A32" i="75" s="1"/>
  <c r="A33" i="75" s="1"/>
  <c r="A34" i="75" s="1"/>
  <c r="A35" i="75" s="1"/>
  <c r="A36" i="75" s="1"/>
  <c r="A37" i="75" s="1"/>
  <c r="A38" i="75" s="1"/>
  <c r="A39" i="75" s="1"/>
  <c r="A40" i="75" s="1"/>
  <c r="A41" i="75" s="1"/>
  <c r="A42" i="75" s="1"/>
  <c r="A43" i="75" s="1"/>
  <c r="A44" i="75" s="1"/>
  <c r="A45" i="75" s="1"/>
  <c r="A46" i="75" s="1"/>
  <c r="A47" i="75" s="1"/>
  <c r="A48" i="75" s="1"/>
  <c r="A49" i="75" s="1"/>
  <c r="A50" i="75" s="1"/>
  <c r="A51" i="75" s="1"/>
  <c r="A52" i="75" s="1"/>
  <c r="A53" i="75" s="1"/>
  <c r="A54" i="75" s="1"/>
  <c r="A55" i="75" s="1"/>
  <c r="A56" i="75" s="1"/>
  <c r="A57" i="75" s="1"/>
  <c r="A58" i="75" s="1"/>
  <c r="A59" i="75" s="1"/>
  <c r="A60" i="75" s="1"/>
  <c r="A61" i="75" s="1"/>
  <c r="A62" i="75" s="1"/>
  <c r="A63" i="75" s="1"/>
  <c r="A64" i="75" s="1"/>
  <c r="A65" i="75" s="1"/>
  <c r="A66" i="75" s="1"/>
  <c r="A67" i="75" s="1"/>
  <c r="A68" i="75" s="1"/>
  <c r="A69" i="75" s="1"/>
  <c r="A70" i="75" s="1"/>
  <c r="A71" i="75" s="1"/>
  <c r="A72" i="75" s="1"/>
  <c r="A73" i="75" s="1"/>
  <c r="A74" i="75" s="1"/>
  <c r="A75" i="75" s="1"/>
  <c r="A76" i="75" s="1"/>
  <c r="A77" i="75" s="1"/>
  <c r="A78" i="75" s="1"/>
  <c r="A79" i="75" s="1"/>
  <c r="A80" i="75" s="1"/>
  <c r="A81" i="75" s="1"/>
  <c r="A82" i="75" s="1"/>
  <c r="A83" i="75" s="1"/>
  <c r="A84" i="75" s="1"/>
  <c r="A85" i="75" s="1"/>
  <c r="A86" i="75" s="1"/>
  <c r="A87" i="75" s="1"/>
  <c r="A88" i="75" s="1"/>
  <c r="A89" i="75" s="1"/>
  <c r="A90" i="75" s="1"/>
  <c r="A91" i="75" s="1"/>
  <c r="A92" i="75" s="1"/>
  <c r="A93" i="75" s="1"/>
  <c r="A94" i="75" s="1"/>
  <c r="A95" i="75" s="1"/>
  <c r="A96" i="75" s="1"/>
  <c r="A97" i="75" s="1"/>
  <c r="A98" i="75" s="1"/>
  <c r="A99" i="75" s="1"/>
  <c r="A100" i="75" s="1"/>
  <c r="A101" i="75" s="1"/>
  <c r="A102" i="75" s="1"/>
  <c r="A103" i="75" s="1"/>
  <c r="A104" i="75" s="1"/>
  <c r="A105" i="75" s="1"/>
  <c r="A106" i="75" s="1"/>
  <c r="A107" i="75" s="1"/>
  <c r="A108" i="75" s="1"/>
  <c r="A109" i="75" s="1"/>
  <c r="A110" i="75" s="1"/>
  <c r="A111" i="75" s="1"/>
  <c r="A112" i="75" s="1"/>
  <c r="A113" i="75" s="1"/>
  <c r="A114" i="75" s="1"/>
  <c r="A115" i="75" s="1"/>
  <c r="A116" i="75" s="1"/>
  <c r="A117" i="75" s="1"/>
  <c r="A118" i="75" s="1"/>
  <c r="A119" i="75" s="1"/>
  <c r="A120" i="75" s="1"/>
  <c r="A121" i="75" s="1"/>
  <c r="A122" i="75" s="1"/>
  <c r="A123" i="75" s="1"/>
  <c r="A124" i="75" s="1"/>
  <c r="A125" i="75" s="1"/>
  <c r="A126" i="75" s="1"/>
  <c r="A127" i="75" s="1"/>
  <c r="A128" i="75" s="1"/>
  <c r="A129" i="75" s="1"/>
  <c r="A130" i="75" s="1"/>
  <c r="A131" i="75" s="1"/>
  <c r="A132" i="75" s="1"/>
  <c r="A133" i="75" s="1"/>
  <c r="A134" i="75" s="1"/>
  <c r="A135" i="75" s="1"/>
  <c r="A136" i="75" s="1"/>
  <c r="A137" i="75" s="1"/>
  <c r="A138" i="75" s="1"/>
  <c r="A139" i="75" s="1"/>
  <c r="A140" i="75" s="1"/>
  <c r="A141" i="75" s="1"/>
  <c r="A142" i="75" s="1"/>
  <c r="A143" i="75" s="1"/>
  <c r="A144" i="75" s="1"/>
  <c r="A145" i="75" s="1"/>
  <c r="A146" i="75" s="1"/>
  <c r="A147" i="75" s="1"/>
  <c r="A148" i="75" s="1"/>
  <c r="A149" i="75" s="1"/>
  <c r="A150" i="75" s="1"/>
  <c r="A151" i="75" s="1"/>
  <c r="A152" i="75" s="1"/>
  <c r="A153" i="75" s="1"/>
  <c r="A154" i="75" s="1"/>
  <c r="A155" i="75" s="1"/>
  <c r="A156" i="75" s="1"/>
  <c r="A157" i="75" s="1"/>
  <c r="A158" i="75" s="1"/>
  <c r="A159" i="75" s="1"/>
  <c r="A160" i="75" s="1"/>
  <c r="A161" i="75" s="1"/>
  <c r="A162" i="75" s="1"/>
  <c r="A163" i="75" s="1"/>
  <c r="A164" i="75" s="1"/>
  <c r="A165" i="75" s="1"/>
  <c r="A166" i="75" s="1"/>
  <c r="A167" i="75" s="1"/>
  <c r="A168" i="75" s="1"/>
  <c r="A169" i="75" s="1"/>
  <c r="A170" i="75" s="1"/>
  <c r="A171" i="75" s="1"/>
  <c r="A172" i="75" s="1"/>
  <c r="A173" i="75" s="1"/>
  <c r="A174" i="75" s="1"/>
  <c r="A175" i="75" s="1"/>
  <c r="A176" i="75" s="1"/>
  <c r="A177" i="75" s="1"/>
  <c r="A178" i="75" s="1"/>
  <c r="A179" i="75" s="1"/>
  <c r="A180" i="75" s="1"/>
  <c r="A181" i="75" s="1"/>
  <c r="A182" i="75" s="1"/>
  <c r="A183" i="75" s="1"/>
  <c r="A184" i="75" s="1"/>
  <c r="A185" i="75" s="1"/>
  <c r="A186" i="75" s="1"/>
  <c r="A187" i="75" s="1"/>
  <c r="A188" i="75" s="1"/>
  <c r="A189" i="75" s="1"/>
  <c r="A190" i="75" s="1"/>
  <c r="A191" i="75" s="1"/>
  <c r="A192" i="75" s="1"/>
  <c r="A193" i="75" s="1"/>
  <c r="A194" i="75" s="1"/>
  <c r="A195" i="75" s="1"/>
  <c r="A196" i="75" s="1"/>
  <c r="A197" i="75" s="1"/>
  <c r="A198" i="75" s="1"/>
  <c r="A199" i="75" s="1"/>
  <c r="A200" i="75" s="1"/>
  <c r="A201" i="75" s="1"/>
  <c r="A202" i="75" s="1"/>
  <c r="A203" i="75" s="1"/>
  <c r="A204" i="75" s="1"/>
  <c r="A205" i="75" s="1"/>
  <c r="A206" i="75" s="1"/>
  <c r="A207" i="75" s="1"/>
  <c r="A208" i="75" s="1"/>
  <c r="A209" i="75" s="1"/>
  <c r="A210" i="75" s="1"/>
  <c r="A211" i="75" s="1"/>
  <c r="A212" i="75" s="1"/>
  <c r="A213" i="75" s="1"/>
  <c r="A214" i="75" s="1"/>
  <c r="A215" i="75" s="1"/>
  <c r="A216" i="75" s="1"/>
  <c r="A217" i="75" s="1"/>
  <c r="A218" i="75" s="1"/>
  <c r="A219" i="75" s="1"/>
  <c r="A220" i="75" s="1"/>
  <c r="A221" i="75" s="1"/>
  <c r="A222" i="75" s="1"/>
  <c r="A223" i="75" s="1"/>
  <c r="A224" i="75" s="1"/>
  <c r="A225" i="75" s="1"/>
  <c r="A226" i="75" s="1"/>
  <c r="A227" i="75" s="1"/>
  <c r="A228" i="75" s="1"/>
  <c r="A229" i="75" s="1"/>
  <c r="A230" i="75" s="1"/>
  <c r="A231" i="75" s="1"/>
  <c r="A232" i="75" s="1"/>
  <c r="A233" i="75" s="1"/>
  <c r="A234" i="75" s="1"/>
  <c r="A235" i="75" s="1"/>
  <c r="A236" i="75" s="1"/>
  <c r="A237" i="75" s="1"/>
  <c r="A238" i="75" s="1"/>
  <c r="A239" i="75" s="1"/>
  <c r="A240" i="75" s="1"/>
  <c r="A241" i="75" s="1"/>
  <c r="A242" i="75" s="1"/>
  <c r="A243" i="75" s="1"/>
  <c r="A244" i="75" s="1"/>
  <c r="A245" i="75" s="1"/>
  <c r="A246" i="75" s="1"/>
  <c r="A247" i="75" s="1"/>
  <c r="A248" i="75" s="1"/>
  <c r="A249" i="75" s="1"/>
  <c r="A250" i="75" s="1"/>
  <c r="A251" i="75" s="1"/>
  <c r="A252" i="75" s="1"/>
  <c r="A253" i="75" s="1"/>
  <c r="A254" i="75" s="1"/>
  <c r="A255" i="75" s="1"/>
  <c r="A256" i="75" s="1"/>
  <c r="A257" i="75" s="1"/>
  <c r="A258" i="75" s="1"/>
  <c r="A259" i="75" s="1"/>
  <c r="A260" i="75" s="1"/>
  <c r="A261" i="75" s="1"/>
  <c r="A262" i="75" s="1"/>
  <c r="A263" i="75" s="1"/>
  <c r="A264" i="75" s="1"/>
  <c r="A265" i="75" s="1"/>
  <c r="A266" i="75" s="1"/>
  <c r="A267" i="75" s="1"/>
  <c r="A268" i="75" s="1"/>
  <c r="A269" i="75" s="1"/>
  <c r="A270" i="75" s="1"/>
  <c r="A271" i="75" s="1"/>
  <c r="A272" i="75" s="1"/>
  <c r="A273" i="75" s="1"/>
  <c r="A274" i="75" s="1"/>
  <c r="A275" i="75" s="1"/>
  <c r="A276" i="75" s="1"/>
  <c r="A277" i="75" s="1"/>
  <c r="A278" i="75" s="1"/>
  <c r="A279" i="75" s="1"/>
  <c r="A280" i="75" s="1"/>
  <c r="A281" i="75" s="1"/>
  <c r="A282" i="75" s="1"/>
  <c r="A283" i="75" s="1"/>
  <c r="A284" i="75" s="1"/>
  <c r="A285" i="75" s="1"/>
  <c r="A286" i="75" s="1"/>
  <c r="A287" i="75" s="1"/>
  <c r="A288" i="75" s="1"/>
  <c r="A289" i="75" s="1"/>
  <c r="A290" i="75" s="1"/>
  <c r="A291" i="75" s="1"/>
  <c r="A292" i="75" s="1"/>
  <c r="A293" i="75" s="1"/>
  <c r="A294" i="75" s="1"/>
  <c r="A295" i="75" s="1"/>
  <c r="A296" i="75" s="1"/>
  <c r="A297" i="75" s="1"/>
  <c r="A298" i="75" s="1"/>
  <c r="A299" i="75" s="1"/>
  <c r="A300" i="75" s="1"/>
  <c r="A301" i="75" s="1"/>
  <c r="A302" i="75" s="1"/>
  <c r="A303" i="75" s="1"/>
  <c r="A304" i="75" s="1"/>
  <c r="A305" i="75" s="1"/>
  <c r="A306" i="75" s="1"/>
  <c r="A307" i="75" s="1"/>
  <c r="A308" i="75" s="1"/>
  <c r="A309" i="75" s="1"/>
  <c r="A310" i="75" s="1"/>
  <c r="A311" i="75" s="1"/>
  <c r="A312" i="75" s="1"/>
  <c r="A313" i="75" s="1"/>
  <c r="A314" i="75" s="1"/>
  <c r="A315" i="75" s="1"/>
  <c r="A316" i="75" s="1"/>
  <c r="A317" i="75" s="1"/>
  <c r="A318" i="75" s="1"/>
  <c r="A319" i="75" s="1"/>
  <c r="A320" i="75" s="1"/>
  <c r="A321" i="75" s="1"/>
  <c r="A322" i="75" s="1"/>
  <c r="A323" i="75" s="1"/>
  <c r="A324" i="75" s="1"/>
  <c r="A325" i="75" s="1"/>
  <c r="A326" i="75" s="1"/>
  <c r="A327" i="75" s="1"/>
  <c r="A328" i="75" s="1"/>
  <c r="A329" i="75" s="1"/>
  <c r="A330" i="75" s="1"/>
  <c r="A331" i="75" s="1"/>
  <c r="A332" i="75" s="1"/>
  <c r="A333" i="75" s="1"/>
  <c r="A334" i="75" s="1"/>
  <c r="A335" i="75" s="1"/>
  <c r="A336" i="75" s="1"/>
  <c r="A337" i="75" s="1"/>
  <c r="A338" i="75" s="1"/>
  <c r="A339" i="75" s="1"/>
  <c r="A340" i="75" s="1"/>
  <c r="A341" i="75" s="1"/>
  <c r="A342" i="75" s="1"/>
  <c r="A343" i="75" s="1"/>
  <c r="A344" i="75" s="1"/>
  <c r="A345" i="75" s="1"/>
  <c r="A346" i="75" s="1"/>
  <c r="A347" i="75" s="1"/>
  <c r="A348" i="75" s="1"/>
  <c r="A349" i="75" s="1"/>
  <c r="A350" i="75" s="1"/>
  <c r="A351" i="75" s="1"/>
  <c r="A352" i="75" s="1"/>
  <c r="A353" i="75" s="1"/>
  <c r="A354" i="75" s="1"/>
  <c r="A355" i="75" s="1"/>
  <c r="A356" i="75" s="1"/>
  <c r="A357" i="75" s="1"/>
  <c r="A358" i="75" s="1"/>
  <c r="A359" i="75" s="1"/>
  <c r="A360" i="75" s="1"/>
  <c r="A361" i="75" s="1"/>
  <c r="A362" i="75" s="1"/>
  <c r="A363" i="75" s="1"/>
  <c r="A364" i="75" s="1"/>
  <c r="A365" i="75" s="1"/>
  <c r="A366" i="75" s="1"/>
  <c r="A367" i="75" s="1"/>
  <c r="A368" i="75" s="1"/>
  <c r="A369" i="75" s="1"/>
  <c r="A370" i="75" s="1"/>
  <c r="A371" i="75" s="1"/>
  <c r="A372" i="75" s="1"/>
  <c r="A373" i="75" s="1"/>
  <c r="A374" i="75" s="1"/>
  <c r="A375" i="75" s="1"/>
  <c r="A376" i="75" s="1"/>
  <c r="A377" i="75" s="1"/>
  <c r="A378" i="75" s="1"/>
  <c r="A379" i="75" s="1"/>
  <c r="A380" i="75" s="1"/>
  <c r="A381" i="75" s="1"/>
  <c r="A382" i="75" s="1"/>
  <c r="A383" i="75" s="1"/>
  <c r="A384" i="75" s="1"/>
  <c r="A385" i="75" s="1"/>
  <c r="A386" i="75" s="1"/>
  <c r="A387" i="75" s="1"/>
  <c r="A388" i="75" s="1"/>
  <c r="A389" i="75" s="1"/>
  <c r="A390" i="75" s="1"/>
  <c r="A391" i="75" s="1"/>
  <c r="A392" i="75" s="1"/>
  <c r="A393" i="75" s="1"/>
  <c r="A394" i="75" s="1"/>
  <c r="A395" i="75" s="1"/>
  <c r="A396" i="75" s="1"/>
  <c r="A397" i="75" s="1"/>
  <c r="A398" i="75" s="1"/>
  <c r="A399" i="75" s="1"/>
  <c r="A400" i="75" s="1"/>
  <c r="A401" i="75" s="1"/>
  <c r="A402" i="75" s="1"/>
  <c r="A403" i="75" s="1"/>
  <c r="A404" i="75" s="1"/>
  <c r="A405" i="75" s="1"/>
  <c r="A406" i="75" s="1"/>
  <c r="A407" i="75" s="1"/>
  <c r="A408" i="75" s="1"/>
  <c r="A409" i="75" s="1"/>
  <c r="A410" i="75" s="1"/>
  <c r="A411" i="75" s="1"/>
  <c r="A412" i="75" s="1"/>
  <c r="A413" i="75" s="1"/>
  <c r="A414" i="75" s="1"/>
  <c r="A415" i="75" s="1"/>
  <c r="A416" i="75" s="1"/>
  <c r="A417" i="75" s="1"/>
  <c r="A418" i="75" s="1"/>
  <c r="A419" i="75" s="1"/>
  <c r="A420" i="75" s="1"/>
  <c r="A421" i="75" s="1"/>
  <c r="A422" i="75" s="1"/>
  <c r="A423" i="75" s="1"/>
  <c r="A424" i="75" s="1"/>
  <c r="A425" i="75" s="1"/>
  <c r="A426" i="75" s="1"/>
  <c r="A427" i="75" s="1"/>
  <c r="A428" i="75" s="1"/>
  <c r="A429" i="75" s="1"/>
  <c r="A430" i="75" s="1"/>
  <c r="A431" i="75" s="1"/>
  <c r="A432" i="75" s="1"/>
  <c r="A433" i="75" s="1"/>
  <c r="A434" i="75" s="1"/>
  <c r="A435" i="75" s="1"/>
  <c r="A436" i="75" s="1"/>
  <c r="A437" i="75" s="1"/>
  <c r="A438" i="75" s="1"/>
  <c r="A439" i="75" s="1"/>
  <c r="A440" i="75" s="1"/>
  <c r="A441" i="75" s="1"/>
  <c r="A442" i="75" s="1"/>
  <c r="A443" i="75" s="1"/>
  <c r="A444" i="75" s="1"/>
  <c r="A445" i="75" s="1"/>
  <c r="A446" i="75" s="1"/>
  <c r="A447" i="75" s="1"/>
  <c r="A448" i="75" s="1"/>
  <c r="A449" i="75" s="1"/>
  <c r="A450" i="75" s="1"/>
  <c r="A451" i="75" s="1"/>
  <c r="A452" i="75" s="1"/>
  <c r="A453" i="75" s="1"/>
  <c r="A454" i="75" s="1"/>
  <c r="A455" i="75" s="1"/>
  <c r="A456" i="75" s="1"/>
  <c r="A457" i="75" s="1"/>
  <c r="A458" i="75" s="1"/>
  <c r="A459" i="75" s="1"/>
  <c r="A460" i="75" s="1"/>
  <c r="A461" i="75" s="1"/>
  <c r="A462" i="75" s="1"/>
  <c r="A463" i="75" s="1"/>
  <c r="A464" i="75" s="1"/>
  <c r="A465" i="75" s="1"/>
  <c r="A466" i="75" s="1"/>
  <c r="A467" i="75" s="1"/>
  <c r="A468" i="75" s="1"/>
  <c r="A469" i="75" s="1"/>
  <c r="A470" i="75" s="1"/>
  <c r="A471" i="75" s="1"/>
  <c r="A472" i="75" s="1"/>
  <c r="A473" i="75" s="1"/>
  <c r="A474" i="75" s="1"/>
  <c r="A475" i="75" s="1"/>
  <c r="A476" i="75" s="1"/>
  <c r="A477" i="75" s="1"/>
  <c r="A478" i="75" s="1"/>
  <c r="A479" i="75" s="1"/>
  <c r="A480" i="75" s="1"/>
  <c r="A481" i="75" s="1"/>
  <c r="A482" i="75" s="1"/>
  <c r="A483" i="75" s="1"/>
  <c r="A484" i="75" s="1"/>
  <c r="A485" i="75" s="1"/>
  <c r="A486" i="75" s="1"/>
  <c r="A487" i="75" s="1"/>
  <c r="A488" i="75" s="1"/>
  <c r="A489" i="75" s="1"/>
  <c r="A490" i="75" s="1"/>
  <c r="A491" i="75" s="1"/>
  <c r="A492" i="75" s="1"/>
  <c r="A493" i="75" s="1"/>
  <c r="A494" i="75" s="1"/>
  <c r="A495" i="75" s="1"/>
  <c r="A496" i="75" s="1"/>
  <c r="A497" i="75" s="1"/>
  <c r="A498" i="75" s="1"/>
  <c r="A499" i="75" s="1"/>
  <c r="A500" i="75" s="1"/>
  <c r="A501" i="75" s="1"/>
  <c r="A502" i="75" s="1"/>
  <c r="A503" i="75" s="1"/>
  <c r="A504" i="75" s="1"/>
  <c r="A505" i="75" s="1"/>
  <c r="A506" i="75" s="1"/>
  <c r="A507" i="75" s="1"/>
  <c r="A508" i="75" s="1"/>
  <c r="A509" i="75" s="1"/>
  <c r="A510" i="75" s="1"/>
  <c r="A511" i="75" s="1"/>
  <c r="A512" i="75" s="1"/>
  <c r="A513" i="75" s="1"/>
  <c r="A514" i="75" s="1"/>
  <c r="A515" i="75" s="1"/>
  <c r="A516" i="75" s="1"/>
  <c r="A517" i="75" s="1"/>
  <c r="A518" i="75" s="1"/>
  <c r="A519" i="75" s="1"/>
  <c r="A534" i="75" s="1"/>
  <c r="A535" i="75" s="1"/>
  <c r="A536" i="75" s="1"/>
  <c r="A537" i="75" s="1"/>
  <c r="A538" i="75" s="1"/>
  <c r="A539" i="75" s="1"/>
  <c r="A540" i="75" s="1"/>
  <c r="A541" i="75" s="1"/>
  <c r="A542" i="75" s="1"/>
  <c r="A543" i="75" s="1"/>
  <c r="A544" i="75" s="1"/>
  <c r="A545" i="75" s="1"/>
  <c r="A546" i="75" s="1"/>
  <c r="A547" i="75" s="1"/>
  <c r="A548" i="75" s="1"/>
  <c r="A549" i="75" s="1"/>
  <c r="A550" i="75" s="1"/>
  <c r="A551" i="75" s="1"/>
  <c r="A552" i="75" s="1"/>
  <c r="A553" i="75" s="1"/>
  <c r="A554" i="75" s="1"/>
  <c r="A555" i="75" s="1"/>
  <c r="A556" i="75" s="1"/>
  <c r="A557" i="75" s="1"/>
  <c r="A558" i="75" s="1"/>
  <c r="A559" i="75" s="1"/>
  <c r="A560" i="75" s="1"/>
  <c r="AO5" i="75"/>
  <c r="O5" i="75"/>
  <c r="N5" i="75"/>
  <c r="M5" i="75"/>
  <c r="L5" i="75"/>
  <c r="K5" i="75"/>
  <c r="J5" i="75"/>
  <c r="I5" i="75"/>
  <c r="H5" i="75"/>
  <c r="G5" i="75"/>
  <c r="F5" i="75"/>
  <c r="D5" i="75"/>
  <c r="W5" i="75" l="1"/>
  <c r="AI5" i="75"/>
  <c r="AC585" i="75"/>
  <c r="U5" i="75"/>
  <c r="R585" i="75"/>
  <c r="R5" i="75"/>
  <c r="AB585" i="75"/>
  <c r="Y5" i="75"/>
  <c r="AD6" i="75"/>
  <c r="P585" i="75"/>
  <c r="AE585" i="75"/>
  <c r="AB5" i="75"/>
  <c r="AJ10" i="75"/>
  <c r="AJ585" i="75" s="1"/>
  <c r="AC5" i="75"/>
  <c r="Q585" i="75"/>
  <c r="AE5" i="75"/>
  <c r="V585" i="75"/>
  <c r="AK585" i="75"/>
  <c r="AM585" i="75"/>
  <c r="AL585" i="75"/>
  <c r="Q5" i="75"/>
  <c r="AN6" i="75"/>
  <c r="AA5" i="75"/>
  <c r="W585" i="75"/>
  <c r="AF585" i="75"/>
  <c r="AF5" i="75"/>
  <c r="X6" i="75"/>
  <c r="AK5" i="75"/>
  <c r="Y585" i="75"/>
  <c r="AL5" i="75"/>
  <c r="Z6" i="75"/>
  <c r="V5" i="75"/>
  <c r="AM5" i="75"/>
  <c r="AA585" i="75"/>
  <c r="AG585" i="75"/>
  <c r="AH6" i="75"/>
  <c r="S585" i="75"/>
  <c r="S5" i="75"/>
  <c r="AG5" i="75"/>
  <c r="T6" i="75"/>
  <c r="U585" i="75"/>
  <c r="AI585" i="75"/>
  <c r="AJ5" i="75" l="1"/>
  <c r="X585" i="75"/>
  <c r="X5" i="75"/>
  <c r="T585" i="75"/>
  <c r="T5" i="75"/>
  <c r="AH585" i="75"/>
  <c r="AH5" i="75"/>
  <c r="AN585" i="75"/>
  <c r="AN5" i="75"/>
  <c r="AD585" i="75"/>
  <c r="AD5" i="75"/>
  <c r="Z585" i="75"/>
  <c r="Z5" i="75"/>
  <c r="F4" i="71" l="1"/>
  <c r="E15" i="12" l="1"/>
  <c r="A7" i="2"/>
  <c r="A8" i="2"/>
  <c r="A9" i="2"/>
  <c r="A10" i="2"/>
  <c r="N15" i="12"/>
  <c r="AN15" i="12" s="1"/>
  <c r="CX15" i="12"/>
  <c r="CW15" i="12"/>
  <c r="CV15" i="12"/>
  <c r="CU15" i="12"/>
  <c r="CT15" i="12"/>
  <c r="CQ15" i="12"/>
  <c r="CR15" i="12" s="1"/>
  <c r="CB15" i="12"/>
  <c r="CD15" i="12" s="1"/>
  <c r="BT15" i="12"/>
  <c r="AQ15" i="12" s="1"/>
  <c r="CY15" i="12" l="1"/>
  <c r="J15" i="12" s="1"/>
  <c r="I15" i="12"/>
  <c r="BQ15" i="12"/>
  <c r="AM15" i="12" l="1"/>
  <c r="AG15" i="12"/>
  <c r="AJ15" i="12"/>
  <c r="AK15" i="12"/>
  <c r="AR15" i="12"/>
  <c r="CZ15" i="12"/>
  <c r="K15" i="12"/>
  <c r="L15" i="12" s="1"/>
  <c r="AO15" i="12" s="1"/>
  <c r="BR15" i="12"/>
  <c r="AP15" i="12" s="1"/>
  <c r="AH15" i="12" l="1"/>
  <c r="AI15" i="12"/>
  <c r="AS15" i="12"/>
  <c r="AZ15" i="12" l="1"/>
  <c r="BC11" i="2" l="1"/>
  <c r="BC10" i="2"/>
  <c r="BC15" i="2"/>
  <c r="BC9" i="2"/>
  <c r="BC5" i="2"/>
  <c r="BC4" i="2"/>
  <c r="BC7" i="2"/>
  <c r="BC13" i="2"/>
  <c r="AZ1" i="12" l="1"/>
  <c r="A6" i="2" l="1"/>
  <c r="U4" i="2" l="1"/>
  <c r="BZ23" i="12" l="1"/>
  <c r="BY22" i="12"/>
  <c r="CE23" i="12" l="1"/>
  <c r="BZ22" i="12"/>
  <c r="BZ13" i="12"/>
  <c r="BZ11" i="12" s="1"/>
  <c r="BI23" i="12" l="1"/>
  <c r="BL23" i="12" s="1"/>
  <c r="AY22" i="12"/>
  <c r="AZ22" i="12"/>
  <c r="AZ11" i="12"/>
  <c r="CE22" i="12"/>
  <c r="CE13" i="12"/>
  <c r="BI13" i="12" s="1"/>
  <c r="BM23" i="12" l="1"/>
  <c r="BN23" i="12"/>
  <c r="CE11" i="12"/>
  <c r="BI11" i="12"/>
  <c r="BI22" i="12"/>
  <c r="L3" i="2"/>
  <c r="BL22" i="12" l="1"/>
  <c r="BN22" i="12"/>
  <c r="G10" i="12"/>
  <c r="BM22" i="12" l="1"/>
  <c r="A15" i="2"/>
  <c r="A14" i="2"/>
  <c r="A13" i="2"/>
  <c r="A12" i="2"/>
  <c r="A11" i="2"/>
  <c r="A4" i="2"/>
  <c r="AZ3" i="2" l="1"/>
  <c r="BY14" i="12" l="1"/>
  <c r="BZ15" i="12" l="1"/>
  <c r="CE15" i="12" s="1"/>
  <c r="BI15" i="12" l="1"/>
  <c r="BL15" i="12" s="1"/>
  <c r="BN15" i="12" l="1"/>
  <c r="BM15" i="12"/>
  <c r="U3" i="2" l="1"/>
  <c r="BL13" i="12" l="1"/>
  <c r="BL12" i="12"/>
  <c r="AT3" i="2"/>
  <c r="BL11" i="12" l="1"/>
  <c r="BN12" i="12"/>
  <c r="BM12" i="12"/>
  <c r="BK11" i="12"/>
  <c r="BN13" i="12"/>
  <c r="BM13" i="12"/>
  <c r="BN11" i="12" l="1"/>
  <c r="BM11" i="12"/>
  <c r="CX14" i="12" l="1"/>
  <c r="CW14" i="12"/>
  <c r="CU14" i="12"/>
  <c r="CT14" i="12"/>
  <c r="CQ14" i="12"/>
  <c r="CB14" i="12"/>
  <c r="BU14" i="12"/>
  <c r="AN14" i="12" l="1"/>
  <c r="N14" i="12"/>
  <c r="CV14" i="12"/>
  <c r="AQ14" i="12"/>
  <c r="BT14" i="12"/>
  <c r="CR14" i="12"/>
  <c r="CD14" i="12"/>
  <c r="BQ14" i="12"/>
  <c r="CY14" i="12"/>
  <c r="I14" i="12" l="1"/>
  <c r="BG14" i="12"/>
  <c r="AM14" i="12"/>
  <c r="AP14" i="12"/>
  <c r="AG14" i="12"/>
  <c r="AK14" i="12"/>
  <c r="J14" i="12"/>
  <c r="AR14" i="12"/>
  <c r="BR14" i="12"/>
  <c r="CZ14" i="12"/>
  <c r="K14" i="12" l="1"/>
  <c r="AI14" i="12"/>
  <c r="AH14" i="12"/>
  <c r="AS14" i="12" l="1"/>
  <c r="AO14" i="12" l="1"/>
  <c r="L14" i="12"/>
  <c r="AJ14" i="12" l="1"/>
  <c r="AZ14" i="12" l="1"/>
  <c r="AU14" i="12"/>
  <c r="BZ14" i="12"/>
  <c r="CE14" i="12" l="1"/>
  <c r="BL14" i="12" l="1"/>
  <c r="BI14" i="12"/>
  <c r="BI10" i="12" s="1"/>
  <c r="BN14" i="12" l="1"/>
  <c r="BM14" i="12" l="1"/>
  <c r="A6" i="5"/>
  <c r="A8" i="5" l="1"/>
  <c r="A7" i="5"/>
  <c r="A9" i="5"/>
  <c r="A10" i="5"/>
  <c r="F22" i="5" l="1"/>
  <c r="A17" i="5"/>
  <c r="A11" i="5"/>
  <c r="A15" i="5"/>
  <c r="A12" i="5"/>
  <c r="A14" i="5"/>
  <c r="A21" i="5"/>
  <c r="A13" i="5"/>
  <c r="A20" i="5"/>
  <c r="A19" i="5"/>
  <c r="A16" i="5"/>
  <c r="A18" i="5"/>
  <c r="AN10" i="12" l="1"/>
  <c r="AH10" i="12"/>
  <c r="CT10" i="12"/>
  <c r="BD10" i="12"/>
  <c r="P10" i="12"/>
  <c r="P24" i="12" s="1"/>
  <c r="CU10" i="12"/>
  <c r="CN10" i="12"/>
  <c r="AM10" i="12"/>
  <c r="CH10" i="12"/>
  <c r="N10" i="12"/>
  <c r="AY10" i="12"/>
  <c r="AZ24" i="12" s="1"/>
  <c r="BR10" i="12"/>
  <c r="CO10" i="12"/>
  <c r="AQ10" i="12"/>
  <c r="CD10" i="12"/>
  <c r="BV10" i="12"/>
  <c r="BW10" i="12"/>
  <c r="BL10" i="12"/>
  <c r="I10" i="12"/>
  <c r="J10" i="12"/>
  <c r="BX10" i="12"/>
  <c r="AL10" i="12"/>
  <c r="R10" i="12"/>
  <c r="R24" i="12" s="1"/>
  <c r="CS10" i="12"/>
  <c r="CJ10" i="12"/>
  <c r="AT10" i="12"/>
  <c r="BJ10" i="12"/>
  <c r="BE10" i="12"/>
  <c r="Y10" i="12"/>
  <c r="BH10" i="12"/>
  <c r="BO10" i="12"/>
  <c r="Q10" i="12"/>
  <c r="Q24" i="12" s="1"/>
  <c r="AJ10" i="12"/>
  <c r="CZ10" i="12"/>
  <c r="K10" i="12"/>
  <c r="BZ10" i="12"/>
  <c r="BB10" i="12"/>
  <c r="CP10" i="12"/>
  <c r="AX10" i="12"/>
  <c r="T10" i="12"/>
  <c r="T24" i="12" s="1"/>
  <c r="V10" i="12"/>
  <c r="V24" i="12" s="1"/>
  <c r="Z10" i="12"/>
  <c r="BF10" i="12"/>
  <c r="CI10" i="12"/>
  <c r="AS10" i="12"/>
  <c r="CA10" i="12"/>
  <c r="BN10" i="12"/>
  <c r="H10" i="12"/>
  <c r="BP10" i="12"/>
  <c r="L10" i="12"/>
  <c r="CR10" i="12"/>
  <c r="BG10" i="12"/>
  <c r="CW10" i="12"/>
  <c r="BY10" i="12"/>
  <c r="X10" i="12" l="1"/>
  <c r="X24" i="12" s="1"/>
  <c r="CL10" i="12"/>
  <c r="BA10" i="12"/>
  <c r="BA28" i="12" s="1"/>
  <c r="BT10" i="12"/>
  <c r="BC10" i="12"/>
  <c r="BC28" i="12" s="1"/>
  <c r="CG10" i="12"/>
  <c r="AO10" i="12"/>
  <c r="U10" i="12"/>
  <c r="U24" i="12" s="1"/>
  <c r="BM10" i="12"/>
  <c r="CB10" i="12"/>
  <c r="CX10" i="12"/>
  <c r="CE10" i="12"/>
  <c r="AD10" i="12"/>
  <c r="AD24" i="12" s="1"/>
  <c r="AR10" i="12"/>
  <c r="AE10" i="12"/>
  <c r="AP10" i="12"/>
  <c r="AV10" i="12"/>
  <c r="AB10" i="12"/>
  <c r="AB24" i="12" s="1"/>
  <c r="AZ10" i="12"/>
  <c r="AZ28" i="12" s="1"/>
  <c r="BK10" i="12"/>
  <c r="CK10" i="12"/>
  <c r="AG10" i="12"/>
  <c r="AA10" i="12"/>
  <c r="AA24" i="12" s="1"/>
  <c r="AF10" i="12"/>
  <c r="AI10" i="12"/>
  <c r="AC10" i="12"/>
  <c r="AC24" i="12" s="1"/>
  <c r="CM10" i="12"/>
  <c r="CF10" i="12"/>
  <c r="O10" i="12"/>
  <c r="CC10" i="12"/>
  <c r="AU10" i="12"/>
  <c r="CQ10" i="12"/>
  <c r="S10" i="12"/>
  <c r="S24" i="12" s="1"/>
  <c r="BU10" i="12"/>
  <c r="AW10" i="12"/>
  <c r="AW28" i="12" s="1"/>
  <c r="BQ10" i="12"/>
  <c r="AK10" i="12"/>
  <c r="BI28" i="12"/>
  <c r="W10" i="12"/>
  <c r="W24" i="12" s="1"/>
  <c r="BS10" i="12"/>
  <c r="CY10" i="12"/>
  <c r="CV10" i="12"/>
  <c r="BL28" i="12"/>
  <c r="BD28" i="12"/>
  <c r="BE28" i="12"/>
  <c r="BB28" i="12"/>
  <c r="BJ28" i="12"/>
  <c r="AX28" i="12"/>
  <c r="BH28" i="12"/>
  <c r="AY28" i="12" l="1"/>
  <c r="BM28" i="12"/>
  <c r="BG28" i="12"/>
  <c r="A22"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 Hoang Quynh</author>
  </authors>
  <commentList>
    <comment ref="E7" authorId="0" shapeId="0" xr:uid="{904DB76F-061B-4F47-9B5A-87597C552E16}">
      <text>
        <r>
          <rPr>
            <b/>
            <sz val="9"/>
            <color indexed="81"/>
            <rFont val="Tahoma"/>
            <family val="2"/>
          </rPr>
          <t>Nguyen Thi Hoang Quynh:</t>
        </r>
        <r>
          <rPr>
            <sz val="9"/>
            <color indexed="81"/>
            <rFont val="Tahoma"/>
            <family val="2"/>
          </rPr>
          <t xml:space="preserve">
B3 đến A1 
B3 chi tiết B3.1 hay B3.2)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Nguyen Thi Hoang Quynh</author>
    <author>Le Thi Ngan</author>
  </authors>
  <commentList>
    <comment ref="E7" authorId="0" shapeId="0" xr:uid="{5078A13D-E788-4D0D-AB7A-B11E4F367AE6}">
      <text>
        <r>
          <rPr>
            <b/>
            <sz val="9"/>
            <color indexed="81"/>
            <rFont val="Tahoma"/>
            <family val="2"/>
          </rPr>
          <t>Nguyen Thi Hoang Quynh:</t>
        </r>
        <r>
          <rPr>
            <sz val="9"/>
            <color indexed="81"/>
            <rFont val="Tahoma"/>
            <family val="2"/>
          </rPr>
          <t xml:space="preserve">
B3 đến A1 
B3 chi tiết B3.1 hay B3.2)</t>
        </r>
      </text>
    </comment>
    <comment ref="BN23" authorId="1" shapeId="0" xr:uid="{DE758DA8-3E46-4004-966B-B29CC32DD69E}">
      <text>
        <r>
          <rPr>
            <b/>
            <sz val="9"/>
            <color indexed="81"/>
            <rFont val="Tahoma"/>
            <family val="2"/>
          </rPr>
          <t>Le Thi Ngan:</t>
        </r>
        <r>
          <rPr>
            <sz val="9"/>
            <color indexed="81"/>
            <rFont val="Tahoma"/>
            <family val="2"/>
          </rPr>
          <t xml:space="preserve">
Không tham gia</t>
        </r>
      </text>
    </comment>
    <comment ref="BN55" authorId="1" shapeId="0" xr:uid="{8A8A8509-C538-4F06-914C-0F8F8C3F05AC}">
      <text>
        <r>
          <rPr>
            <b/>
            <sz val="9"/>
            <color indexed="81"/>
            <rFont val="Tahoma"/>
            <family val="2"/>
          </rPr>
          <t>Le Thi Ngan:</t>
        </r>
        <r>
          <rPr>
            <sz val="9"/>
            <color indexed="81"/>
            <rFont val="Tahoma"/>
            <family val="2"/>
          </rPr>
          <t xml:space="preserve">
Không tham gia</t>
        </r>
      </text>
    </comment>
    <comment ref="BH500" authorId="1" shapeId="0" xr:uid="{500562B3-D12E-4973-BBDB-FBF9BE1E2078}">
      <text>
        <r>
          <rPr>
            <b/>
            <sz val="9"/>
            <color indexed="81"/>
            <rFont val="Tahoma"/>
            <family val="2"/>
          </rPr>
          <t>Le Thi Ngan:</t>
        </r>
        <r>
          <rPr>
            <sz val="9"/>
            <color indexed="81"/>
            <rFont val="Tahoma"/>
            <family val="2"/>
          </rPr>
          <t xml:space="preserve">
Ko đóng BHXH, có lương hưu</t>
        </r>
      </text>
    </comment>
    <comment ref="BN598" authorId="1" shapeId="0" xr:uid="{1E09E6AF-EA2A-4D89-ABC8-23CBF622EF70}">
      <text>
        <r>
          <rPr>
            <b/>
            <sz val="9"/>
            <color indexed="81"/>
            <rFont val="Tahoma"/>
            <family val="2"/>
          </rPr>
          <t>Le Thi Ngan:</t>
        </r>
        <r>
          <rPr>
            <sz val="9"/>
            <color indexed="81"/>
            <rFont val="Tahoma"/>
            <family val="2"/>
          </rPr>
          <t xml:space="preserve">
Không tham gia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 Thi Ngan</author>
  </authors>
  <commentList>
    <comment ref="N4" authorId="0" shapeId="0" xr:uid="{E664F824-85AA-448C-8604-C3E8FF4F4574}">
      <text>
        <r>
          <rPr>
            <b/>
            <sz val="9"/>
            <color indexed="81"/>
            <rFont val="Tahoma"/>
            <family val="2"/>
          </rPr>
          <t>Le Thi Ngan:</t>
        </r>
        <r>
          <rPr>
            <sz val="9"/>
            <color indexed="81"/>
            <rFont val="Tahoma"/>
            <family val="2"/>
          </rPr>
          <t xml:space="preserve">
Nghỉ ốm T10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Pham Thi Tra Giang</author>
    <author>Nguyen Ho Duy</author>
  </authors>
  <commentList>
    <comment ref="AC18" authorId="0" shapeId="0" xr:uid="{5BD1C0B6-2A8B-4099-A0FE-2768EA2BD548}">
      <text>
        <r>
          <rPr>
            <b/>
            <sz val="9"/>
            <color indexed="81"/>
            <rFont val="Tahoma"/>
            <family val="2"/>
          </rPr>
          <t xml:space="preserve">Pham Thi Tra Giang:
</t>
        </r>
        <r>
          <rPr>
            <sz val="9"/>
            <color indexed="81"/>
            <rFont val="Tahoma"/>
            <family val="2"/>
          </rPr>
          <t>Đky thêm 1 NPT từ T5/2025 (thời điểm đky T8/2025)</t>
        </r>
      </text>
    </comment>
    <comment ref="AC21" authorId="1" shapeId="0" xr:uid="{139571BC-A2AA-47A6-9334-A007967B183C}">
      <text>
        <r>
          <rPr>
            <b/>
            <sz val="9"/>
            <color indexed="81"/>
            <rFont val="Tahoma"/>
            <family val="2"/>
          </rPr>
          <t>Nguyen Ho Duy:</t>
        </r>
        <r>
          <rPr>
            <sz val="9"/>
            <color indexed="81"/>
            <rFont val="Tahoma"/>
            <family val="2"/>
          </rPr>
          <t xml:space="preserve">
đăng ký mới từ tháng 11/2022 và T8/2023</t>
        </r>
      </text>
    </comment>
    <comment ref="AC22" authorId="1" shapeId="0" xr:uid="{7872E282-911A-4C29-97FF-B59E315A094C}">
      <text>
        <r>
          <rPr>
            <b/>
            <sz val="9"/>
            <color indexed="81"/>
            <rFont val="Tahoma"/>
            <family val="2"/>
          </rPr>
          <t>Nguyen Ho Duy:</t>
        </r>
        <r>
          <rPr>
            <sz val="9"/>
            <color indexed="81"/>
            <rFont val="Tahoma"/>
            <family val="2"/>
          </rPr>
          <t xml:space="preserve">
Đã đk 2 npt từ tháng 07/2022</t>
        </r>
      </text>
    </comment>
    <comment ref="AC24" authorId="1" shapeId="0" xr:uid="{B7812E8A-FF36-4F2D-8073-F49DB99201D5}">
      <text>
        <r>
          <rPr>
            <b/>
            <sz val="9"/>
            <color indexed="81"/>
            <rFont val="Tahoma"/>
            <family val="2"/>
          </rPr>
          <t>Nguyen Ho Duy:</t>
        </r>
        <r>
          <rPr>
            <sz val="9"/>
            <color indexed="81"/>
            <rFont val="Tahoma"/>
            <family val="2"/>
          </rPr>
          <t xml:space="preserve">
Đăng ký thành công từ tháng 7.2023
TĂNG 1 NPT THÁNG 12/2024</t>
        </r>
      </text>
    </comment>
  </commentList>
</comments>
</file>

<file path=xl/sharedStrings.xml><?xml version="1.0" encoding="utf-8"?>
<sst xmlns="http://schemas.openxmlformats.org/spreadsheetml/2006/main" count="5965" uniqueCount="2543">
  <si>
    <t>TT</t>
  </si>
  <si>
    <t>MSNV</t>
  </si>
  <si>
    <t>Họ và tên</t>
  </si>
  <si>
    <t>Hiếu, hỉ</t>
  </si>
  <si>
    <t>Tổng PC</t>
  </si>
  <si>
    <t xml:space="preserve">PC ThN </t>
  </si>
  <si>
    <t>MA BH</t>
  </si>
  <si>
    <t>Ma KPCD</t>
  </si>
  <si>
    <t>Kiểm tra đối tượng hưởng lương</t>
  </si>
  <si>
    <t>Kiểm tra đối tượng hưởng tăng ca</t>
  </si>
  <si>
    <t>Trừ tiền tang chế</t>
  </si>
  <si>
    <t>STT</t>
  </si>
  <si>
    <t>Phạm Như Thắng</t>
  </si>
  <si>
    <t>ĐVT: Đồng</t>
  </si>
  <si>
    <t>TỔNG</t>
  </si>
  <si>
    <t>GHI CHÚ</t>
  </si>
  <si>
    <t>Kế toán trưởng</t>
  </si>
  <si>
    <t>Người lập</t>
  </si>
  <si>
    <t xml:space="preserve"> </t>
  </si>
  <si>
    <t>Chính</t>
  </si>
  <si>
    <t>Công giao xe</t>
  </si>
  <si>
    <t>I</t>
  </si>
  <si>
    <t>II</t>
  </si>
  <si>
    <t>Thu vào kỳ sau</t>
  </si>
  <si>
    <t>Chức vụ</t>
  </si>
  <si>
    <t>Bộ phận</t>
  </si>
  <si>
    <t>Mail</t>
  </si>
  <si>
    <t>THÔNG TIN VỀ TÍNH THUẾ TNCN</t>
  </si>
  <si>
    <t>Mức lương HĐTV</t>
  </si>
  <si>
    <t>THUẾ THU NHẬP CÁ NHÂN</t>
  </si>
  <si>
    <t>Lương
Ngày thường</t>
  </si>
  <si>
    <t>BD PHSK</t>
  </si>
  <si>
    <t>MỨC TIỀN</t>
  </si>
  <si>
    <t>THU 
NHẬP CHỊU  THUẾ TNCN</t>
  </si>
  <si>
    <t>SỐ NGƯỜI PHỤ THUỘC</t>
  </si>
  <si>
    <t>GIẢM TRỪ GIA CẢNH</t>
  </si>
  <si>
    <t>GIẢM TRỪ BẢN THÂN</t>
  </si>
  <si>
    <t>TỔNG GIẢM TRỪ</t>
  </si>
  <si>
    <t>TỔNG THU 
NHẬP TÍNH
 THUẾ TNCN</t>
  </si>
  <si>
    <t>Tăng ca</t>
  </si>
  <si>
    <t>1x</t>
  </si>
  <si>
    <t>THỐNG KÊ LƯƠNG KỲ 2</t>
  </si>
  <si>
    <t>Lương Hiếu, Hỉ</t>
  </si>
  <si>
    <t>BHXH</t>
  </si>
  <si>
    <t>BHYT</t>
  </si>
  <si>
    <t>BHTN</t>
  </si>
  <si>
    <t>Tiền phúng điếu</t>
  </si>
  <si>
    <t>8%</t>
  </si>
  <si>
    <t>1.5%</t>
  </si>
  <si>
    <t>1%</t>
  </si>
  <si>
    <t>Lương
 chủ nhật</t>
  </si>
  <si>
    <t>PC biệt phát</t>
  </si>
  <si>
    <t>Thực nhận</t>
  </si>
  <si>
    <t>HỌ TÊN</t>
  </si>
  <si>
    <t>TÀI KHOẢN 
CÁ NHÂN</t>
  </si>
  <si>
    <t>Tổng giảm trừ</t>
  </si>
  <si>
    <t>Phòng Kế toán</t>
  </si>
  <si>
    <t>14 ngày đầu</t>
  </si>
  <si>
    <t>Từ ngày 15 trở đi</t>
  </si>
  <si>
    <t>Ngày công trong tháng</t>
  </si>
  <si>
    <t>Các khoản được hưởng trong tháng</t>
  </si>
  <si>
    <t>Các khoản giám trừ kỳ trong tháng</t>
  </si>
  <si>
    <t>Lương
 Tăng ca thường</t>
  </si>
  <si>
    <t>PC chức danh</t>
  </si>
  <si>
    <t>PC kiêm nhiệm</t>
  </si>
  <si>
    <t>22061563</t>
  </si>
  <si>
    <t>Nguyễn Đức Hùng</t>
  </si>
  <si>
    <t>Tạm ứng thưởng HQCV</t>
  </si>
  <si>
    <t>CCCD</t>
  </si>
  <si>
    <r>
      <t xml:space="preserve">Họ tên
</t>
    </r>
    <r>
      <rPr>
        <i/>
        <sz val="10"/>
        <rFont val="Times New Roman"/>
        <family val="1"/>
      </rPr>
      <t>(theo thứ tự trong DS bảng lương)</t>
    </r>
  </si>
  <si>
    <r>
      <t xml:space="preserve">Khoản thu nhập khác đưa vào kỳ 1 </t>
    </r>
    <r>
      <rPr>
        <sz val="10"/>
        <rFont val="Times New Roman"/>
        <family val="1"/>
      </rPr>
      <t>(nếu bắt buộc)</t>
    </r>
  </si>
  <si>
    <t>Tổng TN khác (kỳ 1)</t>
  </si>
  <si>
    <t>Khoản giảm trừ đưa vào kỳ 1 (nếu bắt buộc)</t>
  </si>
  <si>
    <t>Tổng Giảm trừ khác 
( kỳ 1)</t>
  </si>
  <si>
    <t>Khoản thu nhập khác đưa vào kỳ 2</t>
  </si>
  <si>
    <t>Khoản giảm trừ đưa vào kỳ 2</t>
  </si>
  <si>
    <t>Phòng Nhân sự</t>
  </si>
  <si>
    <t>Phụ cấp</t>
  </si>
  <si>
    <t>Mức lương tính chế độ ngừng việc</t>
  </si>
  <si>
    <t>Công chính</t>
  </si>
  <si>
    <t>Công nghỉ lễ, tết</t>
  </si>
  <si>
    <t>Nghỉ lễ, tết</t>
  </si>
  <si>
    <t>Công ngày thứ 7</t>
  </si>
  <si>
    <t>Ngày ngừng việc/ cách ly trong tháng</t>
  </si>
  <si>
    <t>Công phụ cấp</t>
  </si>
  <si>
    <t>Phụ cấp ban đêm</t>
  </si>
  <si>
    <t>Tạm ngừng việc 14 ngày đầu</t>
  </si>
  <si>
    <t>Tạm ngừng việc từ 15 ngày trở đi</t>
  </si>
  <si>
    <t>Công Chủ nhật</t>
  </si>
  <si>
    <t>Công Tăng ca ngày thường</t>
  </si>
  <si>
    <t>Mức lương</t>
  </si>
  <si>
    <t>KỲ I</t>
  </si>
  <si>
    <t>Tổng thu nhập</t>
  </si>
  <si>
    <t>Thu nhập 100% giao xe</t>
  </si>
  <si>
    <t>Nội dung thu nhập 1</t>
  </si>
  <si>
    <t>Nội dung thu nhập 2</t>
  </si>
  <si>
    <t>Khoản đc giảm trừ trong thuế</t>
  </si>
  <si>
    <t>Nội dung giảm trừ 1</t>
  </si>
  <si>
    <t>Truy lĩnh BHXH</t>
  </si>
  <si>
    <t>Tiền thưởng</t>
  </si>
  <si>
    <t>KIỂM TRA</t>
  </si>
  <si>
    <t>THILOGI</t>
  </si>
  <si>
    <t>TĐ</t>
  </si>
  <si>
    <t>KỲ II</t>
  </si>
  <si>
    <t>Lương ngày lễ, tết</t>
  </si>
  <si>
    <t>Làm việc ngày lễ, tết</t>
  </si>
  <si>
    <t xml:space="preserve">Ngạch lương </t>
  </si>
  <si>
    <t>Lương chế độ T7</t>
  </si>
  <si>
    <t>Đi làm T7</t>
  </si>
  <si>
    <t>Nghỉ T7</t>
  </si>
  <si>
    <t>Thu nhập phụ cấp</t>
  </si>
  <si>
    <t>Ngừng việc BKK</t>
  </si>
  <si>
    <t>Phụ cấp bồi dưỡng làm việc</t>
  </si>
  <si>
    <t>1505533</t>
  </si>
  <si>
    <t>Phan Đức Thắng</t>
  </si>
  <si>
    <t>Thu nhập khoán</t>
  </si>
  <si>
    <t>Trung chuyển</t>
  </si>
  <si>
    <t>Tổng thu nhập 100%</t>
  </si>
  <si>
    <t>Thu nhập hoàn thuế năm..</t>
  </si>
  <si>
    <t>Chi quà 1/6</t>
  </si>
  <si>
    <t>(LHĐLĐ*1%)</t>
  </si>
  <si>
    <t>Phí 
công đoàn</t>
  </si>
  <si>
    <t>BHXH,BHYT, BHTN</t>
  </si>
  <si>
    <t>(LHĐLĐ*10.5%)</t>
  </si>
  <si>
    <t>5.000đ/ người</t>
  </si>
  <si>
    <t>Thu nhập ngoài bảng lương đưa vào tính thuế</t>
  </si>
  <si>
    <t xml:space="preserve">Công chuẩn </t>
  </si>
  <si>
    <t>Nội dung 1</t>
  </si>
  <si>
    <t>Truy thu BH</t>
  </si>
  <si>
    <t>Tạm ứng Lương
Ngày thường</t>
  </si>
  <si>
    <t>Tạm thu thuế</t>
  </si>
  <si>
    <t>….</t>
  </si>
  <si>
    <t>…</t>
  </si>
  <si>
    <t>0708065</t>
  </si>
  <si>
    <t>Bùi Vĩnh Vũ</t>
  </si>
  <si>
    <t>1307041</t>
  </si>
  <si>
    <t>Lê Thị Huệ</t>
  </si>
  <si>
    <t>1506534</t>
  </si>
  <si>
    <t>Trần Thị Hương</t>
  </si>
  <si>
    <t>1006370</t>
  </si>
  <si>
    <t>Bùi Viết Cường</t>
  </si>
  <si>
    <t>2107314</t>
  </si>
  <si>
    <t>Nguyễn Thị Phượng</t>
  </si>
  <si>
    <t>1505111</t>
  </si>
  <si>
    <t>Trần Thị Bảo Vy</t>
  </si>
  <si>
    <t>1104119</t>
  </si>
  <si>
    <t>Huỳnh Thị Trinh</t>
  </si>
  <si>
    <t>0801014</t>
  </si>
  <si>
    <t>Đinh Thị Trúc Hòa</t>
  </si>
  <si>
    <t>2112030</t>
  </si>
  <si>
    <t>Châu Ngọc Đức</t>
  </si>
  <si>
    <t>1504766</t>
  </si>
  <si>
    <t>Nguyễn Thị Hoàng Quỳnh</t>
  </si>
  <si>
    <t>0908128</t>
  </si>
  <si>
    <t>Phan Thanh Duẫn</t>
  </si>
  <si>
    <t>0906054</t>
  </si>
  <si>
    <t>Trần Thị Bông</t>
  </si>
  <si>
    <t>1105113</t>
  </si>
  <si>
    <t>Nguyễn Thị Đông</t>
  </si>
  <si>
    <t>2103592</t>
  </si>
  <si>
    <t>Võ Thị Mận</t>
  </si>
  <si>
    <t>2103590</t>
  </si>
  <si>
    <t>Lê Thị Tâm</t>
  </si>
  <si>
    <t>0408024</t>
  </si>
  <si>
    <t>Nguyễn Văn Tiến</t>
  </si>
  <si>
    <t>1604001</t>
  </si>
  <si>
    <t>Huỳnh Đức Bình</t>
  </si>
  <si>
    <t>0907171</t>
  </si>
  <si>
    <t>Nguyễn Tấn Sanh</t>
  </si>
  <si>
    <t>1505278</t>
  </si>
  <si>
    <t>Nguyễn Tuy Minh</t>
  </si>
  <si>
    <t>2207734</t>
  </si>
  <si>
    <t>Châu Ngọc Trị</t>
  </si>
  <si>
    <t>2207728</t>
  </si>
  <si>
    <t>Võ Hoàng Liên</t>
  </si>
  <si>
    <t>2207723</t>
  </si>
  <si>
    <t>Nguyễn Ngọc Khánh</t>
  </si>
  <si>
    <t>2301160</t>
  </si>
  <si>
    <t>Nguyễn Văn Thiện</t>
  </si>
  <si>
    <t>2301156</t>
  </si>
  <si>
    <t>Nguyễn Thanh Bình</t>
  </si>
  <si>
    <t>1805269</t>
  </si>
  <si>
    <t>Võ Thành Công</t>
  </si>
  <si>
    <t>1904447</t>
  </si>
  <si>
    <t>Huỳnh Văn Học</t>
  </si>
  <si>
    <t>2203983</t>
  </si>
  <si>
    <t>Nguyễn Hưng Văn</t>
  </si>
  <si>
    <t>1708097</t>
  </si>
  <si>
    <t>Châu Ngọc Thám</t>
  </si>
  <si>
    <t>1005107</t>
  </si>
  <si>
    <t>Trương Văn Phòng</t>
  </si>
  <si>
    <t>1110106</t>
  </si>
  <si>
    <t>Nguyễn Hùng</t>
  </si>
  <si>
    <t>1601156</t>
  </si>
  <si>
    <t>Nguyễn Đình Tấn</t>
  </si>
  <si>
    <t>1504988</t>
  </si>
  <si>
    <t>Phan Bá Quang</t>
  </si>
  <si>
    <t>1805266</t>
  </si>
  <si>
    <t>Lê Văn Triều</t>
  </si>
  <si>
    <t>1608253</t>
  </si>
  <si>
    <t>Trần Minh Phụng</t>
  </si>
  <si>
    <t>1904449</t>
  </si>
  <si>
    <t>Lê Văn Hoà</t>
  </si>
  <si>
    <t>1504543</t>
  </si>
  <si>
    <t>Ung Văn Hường</t>
  </si>
  <si>
    <t>0405004</t>
  </si>
  <si>
    <t>Nguyễn Sơn</t>
  </si>
  <si>
    <t>1505214</t>
  </si>
  <si>
    <t>Võ Văn Thắng</t>
  </si>
  <si>
    <t>1505282</t>
  </si>
  <si>
    <t>Phan Phú Toàn</t>
  </si>
  <si>
    <t>1508190</t>
  </si>
  <si>
    <t>Nguyễn Anh Vũ</t>
  </si>
  <si>
    <t>1505517</t>
  </si>
  <si>
    <t>Nguyễn Thanh Liêm</t>
  </si>
  <si>
    <t>1505534</t>
  </si>
  <si>
    <t>Lương Thanh Bình</t>
  </si>
  <si>
    <t>2210262</t>
  </si>
  <si>
    <t>Nguyễn Tấn Thức</t>
  </si>
  <si>
    <t>2208570</t>
  </si>
  <si>
    <t>Nguyễn Việt Bảo Tuấn</t>
  </si>
  <si>
    <t>2204538</t>
  </si>
  <si>
    <t>Huỳnh Minh Việt</t>
  </si>
  <si>
    <t>2203209</t>
  </si>
  <si>
    <t>Bùi Thanh Hải</t>
  </si>
  <si>
    <t>2203217</t>
  </si>
  <si>
    <t>Nguyễn Văn Hùng</t>
  </si>
  <si>
    <t>2203206</t>
  </si>
  <si>
    <t>Nguyễn Minh Quang</t>
  </si>
  <si>
    <t>2203211</t>
  </si>
  <si>
    <t>Mai Vũ Duy</t>
  </si>
  <si>
    <t>2203220</t>
  </si>
  <si>
    <t>Lê Văn Ngọc</t>
  </si>
  <si>
    <t>2203214</t>
  </si>
  <si>
    <t>Lê Thanh Bình</t>
  </si>
  <si>
    <t>2103254</t>
  </si>
  <si>
    <t>Nguyễn Tấn Tuấn</t>
  </si>
  <si>
    <t>2009282</t>
  </si>
  <si>
    <t>Nguyễn Minh Tâm</t>
  </si>
  <si>
    <t>2009280</t>
  </si>
  <si>
    <t>Kiều Công Nam</t>
  </si>
  <si>
    <t>2009275</t>
  </si>
  <si>
    <t>Phan Tấn Tiên</t>
  </si>
  <si>
    <t>1505336</t>
  </si>
  <si>
    <t>Nguyễn Văn Luật</t>
  </si>
  <si>
    <t>Nguyễn Thành Tâm</t>
  </si>
  <si>
    <t>2009270</t>
  </si>
  <si>
    <t>Võ Hồng Tiến</t>
  </si>
  <si>
    <t>2009281</t>
  </si>
  <si>
    <t>Trần Quang Đức</t>
  </si>
  <si>
    <t>1604604</t>
  </si>
  <si>
    <t>Trần Kim Hải</t>
  </si>
  <si>
    <t>2011356</t>
  </si>
  <si>
    <t>Nguyễn Hoài Nam</t>
  </si>
  <si>
    <t>2011354</t>
  </si>
  <si>
    <t>Nguyễn Văn Sang</t>
  </si>
  <si>
    <t>2011357</t>
  </si>
  <si>
    <t>Nguyễn Đình May</t>
  </si>
  <si>
    <t>2011349</t>
  </si>
  <si>
    <t>Trần Minh Đức</t>
  </si>
  <si>
    <t>2012375</t>
  </si>
  <si>
    <t>Hồ Tấn Vũ</t>
  </si>
  <si>
    <t>2012370</t>
  </si>
  <si>
    <t>Bùi Văn Tín</t>
  </si>
  <si>
    <t>2012373</t>
  </si>
  <si>
    <t>Lê Đình Hùng</t>
  </si>
  <si>
    <t>2012372</t>
  </si>
  <si>
    <t>Nguyễn Văn Đình</t>
  </si>
  <si>
    <t>1504542</t>
  </si>
  <si>
    <t>Nguyễn Đình Linh Vũ</t>
  </si>
  <si>
    <t>1504174</t>
  </si>
  <si>
    <t>Lê Văn Quân</t>
  </si>
  <si>
    <t>2006064</t>
  </si>
  <si>
    <t>Phạm Văn Trình</t>
  </si>
  <si>
    <t>2006065</t>
  </si>
  <si>
    <t>Lê Văn Khoa</t>
  </si>
  <si>
    <t>1411316</t>
  </si>
  <si>
    <t>Trần Lâm Trường</t>
  </si>
  <si>
    <t>1505200</t>
  </si>
  <si>
    <t>Huỳnh Văn Toàn</t>
  </si>
  <si>
    <t>0906074</t>
  </si>
  <si>
    <t>Ngô Xuân Phước</t>
  </si>
  <si>
    <t>1504928</t>
  </si>
  <si>
    <t>Phan Hữu Công</t>
  </si>
  <si>
    <t>1904439</t>
  </si>
  <si>
    <t>Nguyễn Tấn Cư</t>
  </si>
  <si>
    <t>1904443</t>
  </si>
  <si>
    <t>Võ Cường</t>
  </si>
  <si>
    <t>1904441</t>
  </si>
  <si>
    <t>Trần Minh Quế</t>
  </si>
  <si>
    <t>1505088</t>
  </si>
  <si>
    <t>Thái Đình Hải</t>
  </si>
  <si>
    <t>1601155</t>
  </si>
  <si>
    <t>Bùi Ngọc Nhiên</t>
  </si>
  <si>
    <t>1411244</t>
  </si>
  <si>
    <t>Nguyễn Hoàng Nguyên</t>
  </si>
  <si>
    <t>0708027</t>
  </si>
  <si>
    <t>Trần Tấn Dũng</t>
  </si>
  <si>
    <t>1008027</t>
  </si>
  <si>
    <t>Bùi Văn Định</t>
  </si>
  <si>
    <t>1705180</t>
  </si>
  <si>
    <t>Nguyễn Huy Thông</t>
  </si>
  <si>
    <t>1411254</t>
  </si>
  <si>
    <t>Lê Quang Phụng</t>
  </si>
  <si>
    <t>0912153</t>
  </si>
  <si>
    <t>Lại Thế Thuận</t>
  </si>
  <si>
    <t>1805263</t>
  </si>
  <si>
    <t>Lê Thế Nhân</t>
  </si>
  <si>
    <t>0409016</t>
  </si>
  <si>
    <t>Nguyễn Đức Hòa</t>
  </si>
  <si>
    <t>0907141</t>
  </si>
  <si>
    <t>Trần Như Bảo</t>
  </si>
  <si>
    <t>1106172</t>
  </si>
  <si>
    <t>Nguyễn Thị Phương Dung</t>
  </si>
  <si>
    <t>2210271</t>
  </si>
  <si>
    <t>Huỳnh Văn Nhựt</t>
  </si>
  <si>
    <t>1511160</t>
  </si>
  <si>
    <t>Võ Văn Tý</t>
  </si>
  <si>
    <t>1010287</t>
  </si>
  <si>
    <t>Huỳnh Lưu Vương</t>
  </si>
  <si>
    <t>22051578</t>
  </si>
  <si>
    <t>Lê Văn Phúc</t>
  </si>
  <si>
    <t>1103062</t>
  </si>
  <si>
    <t>Đặng Quốc Bảo</t>
  </si>
  <si>
    <t>2208048</t>
  </si>
  <si>
    <t>Nguyễn Trọng Tuệ</t>
  </si>
  <si>
    <t>2112706</t>
  </si>
  <si>
    <t>Hoàng Minh Nhật</t>
  </si>
  <si>
    <t>1911359</t>
  </si>
  <si>
    <t>Ung Khánh Thịnh</t>
  </si>
  <si>
    <t>0603036</t>
  </si>
  <si>
    <t>Nguyễn Đức Huy</t>
  </si>
  <si>
    <t>0305009</t>
  </si>
  <si>
    <t>Nguyễn Tấn Lợi</t>
  </si>
  <si>
    <t>1103263</t>
  </si>
  <si>
    <t>Phạm Đức Huy</t>
  </si>
  <si>
    <t>2105259</t>
  </si>
  <si>
    <t>Ca Quốc Huy</t>
  </si>
  <si>
    <t>1905241</t>
  </si>
  <si>
    <t>Nguyễn Thị Thanh Hương</t>
  </si>
  <si>
    <t>1105129</t>
  </si>
  <si>
    <t>Nguyễn Thị Hà Lam</t>
  </si>
  <si>
    <t>0410005</t>
  </si>
  <si>
    <t>Phạm Việt Châu</t>
  </si>
  <si>
    <t>2204592</t>
  </si>
  <si>
    <t>Phan Trung Hướng</t>
  </si>
  <si>
    <t>2204575</t>
  </si>
  <si>
    <t>Ngô Quang Lĩnh</t>
  </si>
  <si>
    <t>2204584</t>
  </si>
  <si>
    <t>Huỳnh Tuấn Vũ</t>
  </si>
  <si>
    <t>2204587</t>
  </si>
  <si>
    <t>Lương Văn Trải</t>
  </si>
  <si>
    <t>1508209</t>
  </si>
  <si>
    <t>Nguyễn Ngọc Tuấn</t>
  </si>
  <si>
    <t>2009278</t>
  </si>
  <si>
    <t>Nguyễn Trung Nông</t>
  </si>
  <si>
    <t>1505265</t>
  </si>
  <si>
    <t>Nguyễn Văn Khương</t>
  </si>
  <si>
    <t>1505291</t>
  </si>
  <si>
    <t>Lương Ngọc Huân</t>
  </si>
  <si>
    <t>2104866</t>
  </si>
  <si>
    <t>Nguyễn Thành Luân</t>
  </si>
  <si>
    <t>1505532</t>
  </si>
  <si>
    <t>Trần Minh Nhật</t>
  </si>
  <si>
    <t>1505387</t>
  </si>
  <si>
    <t>Huỳnh Bá Đức</t>
  </si>
  <si>
    <t>1405263</t>
  </si>
  <si>
    <t>Phạm Phúc Nguyên</t>
  </si>
  <si>
    <t>1505348</t>
  </si>
  <si>
    <t>Phan Văn Ích</t>
  </si>
  <si>
    <t>1504998</t>
  </si>
  <si>
    <t>Phạm Văn Hạnh</t>
  </si>
  <si>
    <t>1505243</t>
  </si>
  <si>
    <t>Huỳnh Minh Đức</t>
  </si>
  <si>
    <t>1505206</t>
  </si>
  <si>
    <t>Đỗ Xuân Phục</t>
  </si>
  <si>
    <t>1505289</t>
  </si>
  <si>
    <t>Dương Ngọc Quí</t>
  </si>
  <si>
    <t>1504986</t>
  </si>
  <si>
    <t>Trần Hồng Khánh</t>
  </si>
  <si>
    <t>1505345</t>
  </si>
  <si>
    <t>Dương Trung Thành</t>
  </si>
  <si>
    <t>1505263</t>
  </si>
  <si>
    <t>Phan Thanh Đan Tâm</t>
  </si>
  <si>
    <t>0609006</t>
  </si>
  <si>
    <t>Phạm Thanh Bình</t>
  </si>
  <si>
    <t>1505343</t>
  </si>
  <si>
    <t>Ung Hà Anh Pháp</t>
  </si>
  <si>
    <t>1505409</t>
  </si>
  <si>
    <t>Châu Ngọc Phương</t>
  </si>
  <si>
    <t>1405261</t>
  </si>
  <si>
    <t>Nguyễn Kim Tiến</t>
  </si>
  <si>
    <t>1011209</t>
  </si>
  <si>
    <t>Ngô Quang Tân</t>
  </si>
  <si>
    <t>1410263</t>
  </si>
  <si>
    <t>Phạm Đình Trung</t>
  </si>
  <si>
    <t>1311126</t>
  </si>
  <si>
    <t>Nguyễn Văn Sơn</t>
  </si>
  <si>
    <t>1410230</t>
  </si>
  <si>
    <t>Lê Ngọc Hải</t>
  </si>
  <si>
    <t>1504885</t>
  </si>
  <si>
    <t>Phạm Tiến Hùng</t>
  </si>
  <si>
    <t>2202789</t>
  </si>
  <si>
    <t>Đỗ Quang Uyển</t>
  </si>
  <si>
    <t>2202426</t>
  </si>
  <si>
    <t>Nguyễn Tùng Khanh</t>
  </si>
  <si>
    <t>2104867</t>
  </si>
  <si>
    <t>Lê Hoàng Văn Quốc</t>
  </si>
  <si>
    <t>1505259</t>
  </si>
  <si>
    <t>Nguyễn Văn Cường</t>
  </si>
  <si>
    <t>1505352</t>
  </si>
  <si>
    <t>Lương Ngọc Ba</t>
  </si>
  <si>
    <t>1605020</t>
  </si>
  <si>
    <t>Lê Văn Sơn</t>
  </si>
  <si>
    <t>1505250</t>
  </si>
  <si>
    <t>Đặng Văn Vũ</t>
  </si>
  <si>
    <t>1111043</t>
  </si>
  <si>
    <t>Lê Thanh Sơn</t>
  </si>
  <si>
    <t>0908011</t>
  </si>
  <si>
    <t>Ngô Thiên Hùng</t>
  </si>
  <si>
    <t>1505319</t>
  </si>
  <si>
    <t>Đặng Công Phương</t>
  </si>
  <si>
    <t>1505346</t>
  </si>
  <si>
    <t>Trần Minh Tuấn</t>
  </si>
  <si>
    <t>1606033</t>
  </si>
  <si>
    <t>Nguyễn Văn Sĩ</t>
  </si>
  <si>
    <t>1505385</t>
  </si>
  <si>
    <t>Nguyễn Tấn Thiên</t>
  </si>
  <si>
    <t>2202429</t>
  </si>
  <si>
    <t>Bùi Như Quyền</t>
  </si>
  <si>
    <t>0908010</t>
  </si>
  <si>
    <t>Lê Ngọc Hùng</t>
  </si>
  <si>
    <t>1505171</t>
  </si>
  <si>
    <t>Võ Văn Quí</t>
  </si>
  <si>
    <t>2106831</t>
  </si>
  <si>
    <t>Trần Nguyên Cảnh Toàn Khoa</t>
  </si>
  <si>
    <t>1501039</t>
  </si>
  <si>
    <t>Huỳnh Xuân Quang</t>
  </si>
  <si>
    <t>2104376</t>
  </si>
  <si>
    <t>Bùi Phụ Việt</t>
  </si>
  <si>
    <t>2104870</t>
  </si>
  <si>
    <t>Nguyễn Mạnh Tới</t>
  </si>
  <si>
    <t>1410231</t>
  </si>
  <si>
    <t>Lương Ngọc Huynh</t>
  </si>
  <si>
    <t>1605469</t>
  </si>
  <si>
    <t>Lương Công Dũng</t>
  </si>
  <si>
    <t>1504964</t>
  </si>
  <si>
    <t>Trần Văn Minh</t>
  </si>
  <si>
    <t>1703053</t>
  </si>
  <si>
    <t>Nguyễn Văn Trường</t>
  </si>
  <si>
    <t>1505420</t>
  </si>
  <si>
    <t>Nguyễn Ngọc Thuận</t>
  </si>
  <si>
    <t>1505390</t>
  </si>
  <si>
    <t>Trương Công Hiến</t>
  </si>
  <si>
    <t>1505316</t>
  </si>
  <si>
    <t>Văn Công Tâm</t>
  </si>
  <si>
    <t>1505353</t>
  </si>
  <si>
    <t>Phan Thanh Sang</t>
  </si>
  <si>
    <t>1508194</t>
  </si>
  <si>
    <t>Nguyễn Thế Quang</t>
  </si>
  <si>
    <t>1504836</t>
  </si>
  <si>
    <t>Nguyễn Minh Chung</t>
  </si>
  <si>
    <t>0609012</t>
  </si>
  <si>
    <t>Nguyễn Nhật Duyệt</t>
  </si>
  <si>
    <t>0908013</t>
  </si>
  <si>
    <t>Huỳnh Tấn Kiên</t>
  </si>
  <si>
    <t>1505307</t>
  </si>
  <si>
    <t>Phạm Văn Ca</t>
  </si>
  <si>
    <t>1507069</t>
  </si>
  <si>
    <t>Huỳnh Công Tú</t>
  </si>
  <si>
    <t>1604603</t>
  </si>
  <si>
    <t>Trương Tấn Hữu</t>
  </si>
  <si>
    <t>22031171</t>
  </si>
  <si>
    <t>Võ Quốc Nhân</t>
  </si>
  <si>
    <t>2104860</t>
  </si>
  <si>
    <t>Phan Chí Dũng</t>
  </si>
  <si>
    <t>2304659</t>
  </si>
  <si>
    <t>Trần Văn Dũng</t>
  </si>
  <si>
    <t>2304651</t>
  </si>
  <si>
    <t>Nguyễn Ngọc Tú</t>
  </si>
  <si>
    <t>1505327</t>
  </si>
  <si>
    <t>Trương Hoàng Hiếu</t>
  </si>
  <si>
    <t>Phạm Như Ý</t>
  </si>
  <si>
    <t>23041472</t>
  </si>
  <si>
    <t>Nguyễn Thanh Phong</t>
  </si>
  <si>
    <t>23041475</t>
  </si>
  <si>
    <t>Hồ Thanh Long</t>
  </si>
  <si>
    <t>23041473</t>
  </si>
  <si>
    <t>Võ Tấn Ân</t>
  </si>
  <si>
    <t>23041476</t>
  </si>
  <si>
    <t>Cao Quốc Dũng</t>
  </si>
  <si>
    <t>2104742</t>
  </si>
  <si>
    <t>Vương Sĩ Hòa</t>
  </si>
  <si>
    <t>1909259</t>
  </si>
  <si>
    <t>Lê Nguyễn Thanh</t>
  </si>
  <si>
    <t>1505367</t>
  </si>
  <si>
    <t>Ngô Viết Kế</t>
  </si>
  <si>
    <t>0912052</t>
  </si>
  <si>
    <t>Trần Thanh Thảo</t>
  </si>
  <si>
    <t>1910072</t>
  </si>
  <si>
    <t>Bạch Thị Thu Huyền</t>
  </si>
  <si>
    <t>1504665</t>
  </si>
  <si>
    <t>Nguyễn Ngọc Toàn</t>
  </si>
  <si>
    <t>0508015</t>
  </si>
  <si>
    <t>Nguyễn Thị Thu Hằng</t>
  </si>
  <si>
    <t>0905135</t>
  </si>
  <si>
    <t>Bùi Vĩnh Tuyến</t>
  </si>
  <si>
    <t>1512314</t>
  </si>
  <si>
    <t>Võ Thị Kim Chung</t>
  </si>
  <si>
    <t>1504663</t>
  </si>
  <si>
    <t>Võ Thanh Quang</t>
  </si>
  <si>
    <t>0912056</t>
  </si>
  <si>
    <t>Trần Văn Trung</t>
  </si>
  <si>
    <t>1805383</t>
  </si>
  <si>
    <t>Bùi Duy Đạt</t>
  </si>
  <si>
    <t>1311119</t>
  </si>
  <si>
    <t>Nguyễn Bá Lê</t>
  </si>
  <si>
    <t>1512055</t>
  </si>
  <si>
    <t>1602145</t>
  </si>
  <si>
    <t>Ngô Thị Hoài Phượng</t>
  </si>
  <si>
    <t>2103568</t>
  </si>
  <si>
    <t>Mai Thị Hậu</t>
  </si>
  <si>
    <t>0604008</t>
  </si>
  <si>
    <t>Nguyễn Minh Khánh</t>
  </si>
  <si>
    <t>0703060</t>
  </si>
  <si>
    <t>Nguyễn Trọng</t>
  </si>
  <si>
    <t>1105218</t>
  </si>
  <si>
    <t>Bùi Vĩnh Nhạt</t>
  </si>
  <si>
    <t>1505354</t>
  </si>
  <si>
    <t>Dương Quốc Việt</t>
  </si>
  <si>
    <t>2008223</t>
  </si>
  <si>
    <t>Nguyễn Hồng Triều</t>
  </si>
  <si>
    <t>1505234</t>
  </si>
  <si>
    <t>Nguyễn Đình Quốc</t>
  </si>
  <si>
    <t>1410170</t>
  </si>
  <si>
    <t>Thái Thuần Thanh</t>
  </si>
  <si>
    <t>1603450</t>
  </si>
  <si>
    <t>Trương Quốc Hùng</t>
  </si>
  <si>
    <t>1904446</t>
  </si>
  <si>
    <t>Nguyễn Văn Thông</t>
  </si>
  <si>
    <t>0804029</t>
  </si>
  <si>
    <t>Nguyễn Văn Tấn</t>
  </si>
  <si>
    <t>1005193</t>
  </si>
  <si>
    <t>Trương Văn Phong</t>
  </si>
  <si>
    <t>0912044</t>
  </si>
  <si>
    <t>Nguyễn Hữu Việt</t>
  </si>
  <si>
    <t>1108012</t>
  </si>
  <si>
    <t>Võ Như Lĩnh</t>
  </si>
  <si>
    <t>0906216</t>
  </si>
  <si>
    <t>Nguyễn Nhị</t>
  </si>
  <si>
    <t>1504544</t>
  </si>
  <si>
    <t>Lê Kim Bình</t>
  </si>
  <si>
    <t>1005133</t>
  </si>
  <si>
    <t>Phạm Văn Tường</t>
  </si>
  <si>
    <t>0612006</t>
  </si>
  <si>
    <t>Trương Công Thanh Cường</t>
  </si>
  <si>
    <t>0905265</t>
  </si>
  <si>
    <t>Trương Bảo Sa</t>
  </si>
  <si>
    <t>1504785</t>
  </si>
  <si>
    <t>Võ Đăng Lai</t>
  </si>
  <si>
    <t>22051632</t>
  </si>
  <si>
    <t>Huỳnh Minh Phục</t>
  </si>
  <si>
    <t>1802052</t>
  </si>
  <si>
    <t>Dương Quang Trung</t>
  </si>
  <si>
    <t>2103591</t>
  </si>
  <si>
    <t>Huỳnh Kim Nhựt</t>
  </si>
  <si>
    <t>2204907</t>
  </si>
  <si>
    <t>Nguyễn Thành Nhân</t>
  </si>
  <si>
    <t>2103616</t>
  </si>
  <si>
    <t>Phạm Thành Trung</t>
  </si>
  <si>
    <t>1604530</t>
  </si>
  <si>
    <t>Huỳnh Nguyễn Thế Hiếu</t>
  </si>
  <si>
    <t>0803013</t>
  </si>
  <si>
    <t>Trần Minh Phương</t>
  </si>
  <si>
    <t>2010416</t>
  </si>
  <si>
    <t>0509015</t>
  </si>
  <si>
    <t>Vũ Hoài Nhơn</t>
  </si>
  <si>
    <t>2212010</t>
  </si>
  <si>
    <t>Cao Thế Phúc</t>
  </si>
  <si>
    <t>2112689</t>
  </si>
  <si>
    <t>Đặng Mậu Tĩnh</t>
  </si>
  <si>
    <t>0506005</t>
  </si>
  <si>
    <t>Võ Văn Vũ</t>
  </si>
  <si>
    <t>0705026</t>
  </si>
  <si>
    <t>Nguyễn Đình Vỹ</t>
  </si>
  <si>
    <t>2210274</t>
  </si>
  <si>
    <t>Dương Hoàng Vũ</t>
  </si>
  <si>
    <t>2210283</t>
  </si>
  <si>
    <t>Nguyễn Thanh Tùng</t>
  </si>
  <si>
    <t>2210293</t>
  </si>
  <si>
    <t>Trần Văn Lượng</t>
  </si>
  <si>
    <t>Nguyễn Văn Đức</t>
  </si>
  <si>
    <t>2210308</t>
  </si>
  <si>
    <t>Trần Quang Uyển</t>
  </si>
  <si>
    <t>1604585</t>
  </si>
  <si>
    <t>Võ Quốc Phương</t>
  </si>
  <si>
    <t>1505247</t>
  </si>
  <si>
    <t>1504819</t>
  </si>
  <si>
    <t>Phan Bá Ánh</t>
  </si>
  <si>
    <t>1508206</t>
  </si>
  <si>
    <t>Phạm Thái Vĩnh</t>
  </si>
  <si>
    <t>2006077</t>
  </si>
  <si>
    <t>Nguyễn Văn Tuấn</t>
  </si>
  <si>
    <t>22081624</t>
  </si>
  <si>
    <t>Trần Huy Cường</t>
  </si>
  <si>
    <t>2203203</t>
  </si>
  <si>
    <t>Nguyễn Ngọc Khanh</t>
  </si>
  <si>
    <t>2203204</t>
  </si>
  <si>
    <t>Bùi Thanh Hiền</t>
  </si>
  <si>
    <t>1505295</t>
  </si>
  <si>
    <t>Nguyễn Tài Hòa</t>
  </si>
  <si>
    <t>22071347</t>
  </si>
  <si>
    <t>Nguyễn Lương Quí</t>
  </si>
  <si>
    <t>1505378</t>
  </si>
  <si>
    <t>Nguyễn Ái Tâm</t>
  </si>
  <si>
    <t>1505281</t>
  </si>
  <si>
    <t>Lê Văn Nam</t>
  </si>
  <si>
    <t>1505292</t>
  </si>
  <si>
    <t>Lê Minh Tuấn</t>
  </si>
  <si>
    <t>1505515</t>
  </si>
  <si>
    <t>Nguyễn Vĩnh Phú</t>
  </si>
  <si>
    <t>1505341</t>
  </si>
  <si>
    <t>Thi Công Hoàng</t>
  </si>
  <si>
    <t>1410233</t>
  </si>
  <si>
    <t>Bùi Thanh Sĩ</t>
  </si>
  <si>
    <t>0612005</t>
  </si>
  <si>
    <t xml:space="preserve">Nguyễn Văn Cường </t>
  </si>
  <si>
    <t>1505228</t>
  </si>
  <si>
    <t>Nguyễn Đức Hiền</t>
  </si>
  <si>
    <t>1505338</t>
  </si>
  <si>
    <t>Trần Cao Sang</t>
  </si>
  <si>
    <t>1601012</t>
  </si>
  <si>
    <t>Nguyễn Thanh Tưởng</t>
  </si>
  <si>
    <t>0708035</t>
  </si>
  <si>
    <t>Trịnh Kim Hải</t>
  </si>
  <si>
    <t>1505521</t>
  </si>
  <si>
    <t>Đặng Văn Phúc</t>
  </si>
  <si>
    <t>1504983</t>
  </si>
  <si>
    <t>Trần Tấn Hùng</t>
  </si>
  <si>
    <t>0610011</t>
  </si>
  <si>
    <t>Bùi Ngọc Hồng</t>
  </si>
  <si>
    <t>1504925</t>
  </si>
  <si>
    <t>Phạm Đức Hòa</t>
  </si>
  <si>
    <t>1505252</t>
  </si>
  <si>
    <t>Nguyễn Đức Thịnh</t>
  </si>
  <si>
    <t>1505202</t>
  </si>
  <si>
    <t>Huỳnh Quang Tuyến</t>
  </si>
  <si>
    <t>1504866</t>
  </si>
  <si>
    <t>Bùi Minh San</t>
  </si>
  <si>
    <t>1505177</t>
  </si>
  <si>
    <t>Nguyễn Duy Phương</t>
  </si>
  <si>
    <t>1505380</t>
  </si>
  <si>
    <t>Huỳnh Quốc Việt</t>
  </si>
  <si>
    <t>1101029</t>
  </si>
  <si>
    <t>Trần Quang Nhất</t>
  </si>
  <si>
    <t>1411251</t>
  </si>
  <si>
    <t>Phạm Thanh Tuấn</t>
  </si>
  <si>
    <t>1505180</t>
  </si>
  <si>
    <t>Nguyễn Duy Hải</t>
  </si>
  <si>
    <t>1103066</t>
  </si>
  <si>
    <t>Ngô Thành Đồng</t>
  </si>
  <si>
    <t>1508193</t>
  </si>
  <si>
    <t>Trần Quang Thắng</t>
  </si>
  <si>
    <t>2203205</t>
  </si>
  <si>
    <t>Trần Văn Tân</t>
  </si>
  <si>
    <t>1505197</t>
  </si>
  <si>
    <t>1505103</t>
  </si>
  <si>
    <t>Dương Ngọc Hào</t>
  </si>
  <si>
    <t>1505185</t>
  </si>
  <si>
    <t>Lương Văn Quyền</t>
  </si>
  <si>
    <t>1505261</t>
  </si>
  <si>
    <t>Nguyễn Khánh</t>
  </si>
  <si>
    <t>1507071</t>
  </si>
  <si>
    <t>Trần Văn Binh</t>
  </si>
  <si>
    <t>1604590</t>
  </si>
  <si>
    <t>Nguyễn Hữu Minh</t>
  </si>
  <si>
    <t>1505172</t>
  </si>
  <si>
    <t>Nguyễn Tấn Thắng</t>
  </si>
  <si>
    <t>1505418</t>
  </si>
  <si>
    <t>Lê Quang Vinh</t>
  </si>
  <si>
    <t>1505349</t>
  </si>
  <si>
    <t>Trần Xuân Đường</t>
  </si>
  <si>
    <t>1507068</t>
  </si>
  <si>
    <t>Nguyễn Văn Hồng</t>
  </si>
  <si>
    <t>1505396</t>
  </si>
  <si>
    <t>Tống Khắc Điệp</t>
  </si>
  <si>
    <t>1505389</t>
  </si>
  <si>
    <t>Huỳnh Đức Vũ</t>
  </si>
  <si>
    <t>1504831</t>
  </si>
  <si>
    <t>Nguyễn Tấn Sang</t>
  </si>
  <si>
    <t>1505538</t>
  </si>
  <si>
    <t>Bùi Văn Hồng</t>
  </si>
  <si>
    <t>1505189</t>
  </si>
  <si>
    <t>Châu Ngọc Diệp</t>
  </si>
  <si>
    <t>1504827</t>
  </si>
  <si>
    <t>Nguyễn Văn Thi</t>
  </si>
  <si>
    <t>1505094</t>
  </si>
  <si>
    <t>Phan Văn Cường</t>
  </si>
  <si>
    <t>1505379</t>
  </si>
  <si>
    <t>Nguyễn Văn Hoanh</t>
  </si>
  <si>
    <t>1508184</t>
  </si>
  <si>
    <t>Đinh Tấn Anh</t>
  </si>
  <si>
    <t>1504802</t>
  </si>
  <si>
    <t>Trần Phi Long</t>
  </si>
  <si>
    <t>1505820</t>
  </si>
  <si>
    <t>Huỳnh Văn Mãi</t>
  </si>
  <si>
    <t>1505222</t>
  </si>
  <si>
    <t>Dương Văn Lưu</t>
  </si>
  <si>
    <t>1504826</t>
  </si>
  <si>
    <t>Bùi Văn Phúc</t>
  </si>
  <si>
    <t>1505395</t>
  </si>
  <si>
    <t>Phan Văn Đông</t>
  </si>
  <si>
    <t>1505199</t>
  </si>
  <si>
    <t>Trần Ngọc Thanh Hùng</t>
  </si>
  <si>
    <t>1504974</t>
  </si>
  <si>
    <t>Nguyễn Quốc Thiện</t>
  </si>
  <si>
    <t>1505408</t>
  </si>
  <si>
    <t>Phạm Viết Vân</t>
  </si>
  <si>
    <t>1508288</t>
  </si>
  <si>
    <t>Nguyễn Văn Long</t>
  </si>
  <si>
    <t>1403105</t>
  </si>
  <si>
    <t>Phạm Văn Thanh</t>
  </si>
  <si>
    <t>1505528</t>
  </si>
  <si>
    <t>Đoàn Anh Tú</t>
  </si>
  <si>
    <t>1505216</t>
  </si>
  <si>
    <t>Nguyễn Cường</t>
  </si>
  <si>
    <t>1504961</t>
  </si>
  <si>
    <t>Nguyễn Cơ Thất</t>
  </si>
  <si>
    <t>1504975</t>
  </si>
  <si>
    <t>Nguyễn Thế Sự</t>
  </si>
  <si>
    <t>1508205</t>
  </si>
  <si>
    <t>Nguyễn Tấn Nguyên</t>
  </si>
  <si>
    <t>1507070</t>
  </si>
  <si>
    <t>Mai Đăng Thiệt</t>
  </si>
  <si>
    <t>1604579</t>
  </si>
  <si>
    <t>Bùi Vũ Dũng</t>
  </si>
  <si>
    <t>1604599</t>
  </si>
  <si>
    <t>Nguyễn Phúc Vinh</t>
  </si>
  <si>
    <t>1606029</t>
  </si>
  <si>
    <t>Nguyễn Hữu Thọ</t>
  </si>
  <si>
    <t>0611007</t>
  </si>
  <si>
    <t>Phan Thanh Hùng</t>
  </si>
  <si>
    <t>1504907</t>
  </si>
  <si>
    <t>Lê Văn Tuy</t>
  </si>
  <si>
    <t>1904442</t>
  </si>
  <si>
    <t>Nguyễn Thành Duy</t>
  </si>
  <si>
    <t>2009433</t>
  </si>
  <si>
    <t>Trần Văn Lành</t>
  </si>
  <si>
    <t>1505287</t>
  </si>
  <si>
    <t>Lê Văn Nga</t>
  </si>
  <si>
    <t>1705141</t>
  </si>
  <si>
    <t>Đặng Văn Vinh</t>
  </si>
  <si>
    <t>1505184</t>
  </si>
  <si>
    <t>Phạm Phít</t>
  </si>
  <si>
    <t>1504981</t>
  </si>
  <si>
    <t>Lương Văn Đại</t>
  </si>
  <si>
    <t>1504777</t>
  </si>
  <si>
    <t>Lương Văn Tùng</t>
  </si>
  <si>
    <t>1505256</t>
  </si>
  <si>
    <t>Phạm Văn Thạnh</t>
  </si>
  <si>
    <t>1504778</t>
  </si>
  <si>
    <t>Nguyễn Kim Chiến</t>
  </si>
  <si>
    <t>1505344</t>
  </si>
  <si>
    <t>Nguyễn Minh Luận</t>
  </si>
  <si>
    <t>Nguyễn Hoàng Anh</t>
  </si>
  <si>
    <t>1505220</t>
  </si>
  <si>
    <t>Bùi Văn Liêm</t>
  </si>
  <si>
    <t>1505305</t>
  </si>
  <si>
    <t>Bùi Ngọc Kỳ</t>
  </si>
  <si>
    <t>1505186</t>
  </si>
  <si>
    <t>Đỗ Minh Hưng</t>
  </si>
  <si>
    <t>1505360</t>
  </si>
  <si>
    <t>Nguyễn Xuân Nam</t>
  </si>
  <si>
    <t>1505126</t>
  </si>
  <si>
    <t>Trần Anh</t>
  </si>
  <si>
    <t>1505270</t>
  </si>
  <si>
    <t>Huỳnh Sơn Định</t>
  </si>
  <si>
    <t>1504838</t>
  </si>
  <si>
    <t>Huỳnh Nghĩa</t>
  </si>
  <si>
    <t>1508199</t>
  </si>
  <si>
    <t>Nguyễn Thành Tuấn</t>
  </si>
  <si>
    <t>1604592</t>
  </si>
  <si>
    <t>Trần Vũ Quang Sinh</t>
  </si>
  <si>
    <t>0712046</t>
  </si>
  <si>
    <t>Mai Nhật Linh</t>
  </si>
  <si>
    <t>2204535</t>
  </si>
  <si>
    <t>Trần Hữu Khả</t>
  </si>
  <si>
    <t>1505407</t>
  </si>
  <si>
    <t>Phạm Phú</t>
  </si>
  <si>
    <t>1507065</t>
  </si>
  <si>
    <t>Đỗ Xuân Tân</t>
  </si>
  <si>
    <t>1504891</t>
  </si>
  <si>
    <t>Ngô Hữu Binh</t>
  </si>
  <si>
    <t>1504843</t>
  </si>
  <si>
    <t>Võ Thiện Bình</t>
  </si>
  <si>
    <t>1505276</t>
  </si>
  <si>
    <t>Lê Xuân Trung</t>
  </si>
  <si>
    <t>1508195</t>
  </si>
  <si>
    <t>Nguyễn Thành Cường</t>
  </si>
  <si>
    <t>1605481</t>
  </si>
  <si>
    <t>Trần Phúc Thiện</t>
  </si>
  <si>
    <t>1505819</t>
  </si>
  <si>
    <t>Phan Văn Đức</t>
  </si>
  <si>
    <t>0609015</t>
  </si>
  <si>
    <t>Nguyễn Kim Phước</t>
  </si>
  <si>
    <t>2207484</t>
  </si>
  <si>
    <t>Trần Anh Hải Sơn</t>
  </si>
  <si>
    <t>2203309</t>
  </si>
  <si>
    <t>Phạm Ngọc Điễm</t>
  </si>
  <si>
    <t>1509029</t>
  </si>
  <si>
    <t>Nguyễn Hữu Hoàng</t>
  </si>
  <si>
    <t>1505169</t>
  </si>
  <si>
    <t>Nguyễn Tấn Được</t>
  </si>
  <si>
    <t>1505174</t>
  </si>
  <si>
    <t>Đặng Ngọc Ánh</t>
  </si>
  <si>
    <t>1505381</t>
  </si>
  <si>
    <t>Phạm Viết Huệ</t>
  </si>
  <si>
    <t>1505358</t>
  </si>
  <si>
    <t>Trần Ngọc Súy</t>
  </si>
  <si>
    <t>1508204</t>
  </si>
  <si>
    <t>Nguyễn Văn Thọ</t>
  </si>
  <si>
    <t>1505128</t>
  </si>
  <si>
    <t>1507063</t>
  </si>
  <si>
    <t>Nguyễn Văn Vinh</t>
  </si>
  <si>
    <t>1605016</t>
  </si>
  <si>
    <t>Nguyễn Văn Bi</t>
  </si>
  <si>
    <t>1505359</t>
  </si>
  <si>
    <t>Nguyễn Đức Nhàn</t>
  </si>
  <si>
    <t>1505306</t>
  </si>
  <si>
    <t>Văn Phú Toàn</t>
  </si>
  <si>
    <t>1504987</t>
  </si>
  <si>
    <t>Huỳnh Kim Hải</t>
  </si>
  <si>
    <t>1505245</t>
  </si>
  <si>
    <t>Phan Chánh Dũng</t>
  </si>
  <si>
    <t>1505196</t>
  </si>
  <si>
    <t>Lê Quốc Hòa</t>
  </si>
  <si>
    <t>1505393</t>
  </si>
  <si>
    <t>Nguyễn Xuân Phát</t>
  </si>
  <si>
    <t>1404079</t>
  </si>
  <si>
    <t>Huỳnh Minh Trí</t>
  </si>
  <si>
    <t>0704064</t>
  </si>
  <si>
    <t>Bùi Văn Pháp</t>
  </si>
  <si>
    <t>2212176</t>
  </si>
  <si>
    <t>Phạm Ngọc Tâm</t>
  </si>
  <si>
    <t>1505452</t>
  </si>
  <si>
    <t>Lê Hữu Tường</t>
  </si>
  <si>
    <t>1505224</t>
  </si>
  <si>
    <t>Trần Thanh Vũ</t>
  </si>
  <si>
    <t>1505191</t>
  </si>
  <si>
    <t>Trần Phiếm</t>
  </si>
  <si>
    <t>1504973</t>
  </si>
  <si>
    <t>Nguyễn Tuấn Ngọc</t>
  </si>
  <si>
    <t>1505351</t>
  </si>
  <si>
    <t>Nguyễn Chí Trung</t>
  </si>
  <si>
    <t>1505329</t>
  </si>
  <si>
    <t>Nguyễn Tấn Diệp</t>
  </si>
  <si>
    <t>1507057</t>
  </si>
  <si>
    <t>Dương Quang Tưởng</t>
  </si>
  <si>
    <t>1605465</t>
  </si>
  <si>
    <t>Hoàng Hồng Thắng</t>
  </si>
  <si>
    <t>1009215</t>
  </si>
  <si>
    <t>1311124</t>
  </si>
  <si>
    <t>Phan Anh Chương</t>
  </si>
  <si>
    <t>1505394</t>
  </si>
  <si>
    <t>Võ Thanh Đông</t>
  </si>
  <si>
    <t>1505120</t>
  </si>
  <si>
    <t>Nguyễn Văn Phi</t>
  </si>
  <si>
    <t>1505203</t>
  </si>
  <si>
    <t>Nguyễn Thông</t>
  </si>
  <si>
    <t>1508210</t>
  </si>
  <si>
    <t>Nguyễn Thanh Thảo</t>
  </si>
  <si>
    <t>1505139</t>
  </si>
  <si>
    <t>Hồ Ngọc Tân</t>
  </si>
  <si>
    <t>1505410</t>
  </si>
  <si>
    <t>Lương Vũ Thi</t>
  </si>
  <si>
    <t>1504807</t>
  </si>
  <si>
    <t>Lương Vũ Tiến</t>
  </si>
  <si>
    <t>1505328</t>
  </si>
  <si>
    <t>Đoàn Minh Toàn</t>
  </si>
  <si>
    <t>1504773</t>
  </si>
  <si>
    <t>Trần Hữu Hải</t>
  </si>
  <si>
    <t>1505129</t>
  </si>
  <si>
    <t>1505361</t>
  </si>
  <si>
    <t>Trần Văn Quang</t>
  </si>
  <si>
    <t>1505272</t>
  </si>
  <si>
    <t>Trương Văn Thạnh</t>
  </si>
  <si>
    <t>1508201</t>
  </si>
  <si>
    <t>Trần Công Phương</t>
  </si>
  <si>
    <t>1602080</t>
  </si>
  <si>
    <t>Võ Tấn Hường</t>
  </si>
  <si>
    <t>1605466</t>
  </si>
  <si>
    <t>Nguyễn Duy Khánh</t>
  </si>
  <si>
    <t>1412083</t>
  </si>
  <si>
    <t>Phạm Viết Long</t>
  </si>
  <si>
    <t>1311100</t>
  </si>
  <si>
    <t>Lương Quốc Bình</t>
  </si>
  <si>
    <t>1504780</t>
  </si>
  <si>
    <t>Lê Văn Bằng</t>
  </si>
  <si>
    <t>2103255</t>
  </si>
  <si>
    <t>Vũ Anh Hậu</t>
  </si>
  <si>
    <t>1505300</t>
  </si>
  <si>
    <t>Hồ Văn Quân</t>
  </si>
  <si>
    <t>1505181</t>
  </si>
  <si>
    <t>Nguyễn Minh Tròn</t>
  </si>
  <si>
    <t>1505302</t>
  </si>
  <si>
    <t>Đặng Công Xứ</t>
  </si>
  <si>
    <t>1605480</t>
  </si>
  <si>
    <t>Đỗ Thanh Hùng</t>
  </si>
  <si>
    <t>1507072</t>
  </si>
  <si>
    <t>Hồ Ngọc Khiêm</t>
  </si>
  <si>
    <t>1509243</t>
  </si>
  <si>
    <t>Nguyễn Tống Phi</t>
  </si>
  <si>
    <t>1504796</t>
  </si>
  <si>
    <t>Nguyễn Huy Cường</t>
  </si>
  <si>
    <t>1505195</t>
  </si>
  <si>
    <t>Nguyễn Văn Chung</t>
  </si>
  <si>
    <t>1505130</t>
  </si>
  <si>
    <t>Phạm Quang Thái</t>
  </si>
  <si>
    <t>1507567</t>
  </si>
  <si>
    <t>Nguyễn Văn Nam</t>
  </si>
  <si>
    <t>1504888</t>
  </si>
  <si>
    <t>Phạm Văn Xuân</t>
  </si>
  <si>
    <t>2209435</t>
  </si>
  <si>
    <t>Nguyễn Hồng Hải</t>
  </si>
  <si>
    <t>1505194</t>
  </si>
  <si>
    <t>Nguyễn Tấn Tùng</t>
  </si>
  <si>
    <t>1505384</t>
  </si>
  <si>
    <t>Lưu Văn Chương</t>
  </si>
  <si>
    <t>1504775</t>
  </si>
  <si>
    <t>Đặng Đức Thành</t>
  </si>
  <si>
    <t>1507073</t>
  </si>
  <si>
    <t>1505249</t>
  </si>
  <si>
    <t>Lưu Thế Lĩnh</t>
  </si>
  <si>
    <t>1504887</t>
  </si>
  <si>
    <t>Phan Như Ý</t>
  </si>
  <si>
    <t>1505365</t>
  </si>
  <si>
    <t>Hồ Nhật Sương</t>
  </si>
  <si>
    <t>1505310</t>
  </si>
  <si>
    <t>Bùi Trọng Hiếu</t>
  </si>
  <si>
    <t>1505219</t>
  </si>
  <si>
    <t>Nguyễn Hoàng Kim</t>
  </si>
  <si>
    <t>1501038</t>
  </si>
  <si>
    <t>Trần Thanh Lâm</t>
  </si>
  <si>
    <t>1605473</t>
  </si>
  <si>
    <t>Mai Minh</t>
  </si>
  <si>
    <t>1505212</t>
  </si>
  <si>
    <t>Nguyễn Đình Sĩ</t>
  </si>
  <si>
    <t>1505187</t>
  </si>
  <si>
    <t>Nguyễn Bá Tình</t>
  </si>
  <si>
    <t>1505340</t>
  </si>
  <si>
    <t>Nguyễn Quang Long</t>
  </si>
  <si>
    <t>1506215</t>
  </si>
  <si>
    <t>Trần Quốc Việt</t>
  </si>
  <si>
    <t>1505190</t>
  </si>
  <si>
    <t>Nguyễn Tiến Đạt</t>
  </si>
  <si>
    <t>1107118</t>
  </si>
  <si>
    <t>Phạm Văn Cầu</t>
  </si>
  <si>
    <t>1505293</t>
  </si>
  <si>
    <t>Phạm Xuân Anh</t>
  </si>
  <si>
    <t>1504863</t>
  </si>
  <si>
    <t>Trần Văn Cường</t>
  </si>
  <si>
    <t>1505318</t>
  </si>
  <si>
    <t>1505377</t>
  </si>
  <si>
    <t>Lương Văn Hậu</t>
  </si>
  <si>
    <t>1504982</t>
  </si>
  <si>
    <t>Lương Thanh Xuân</t>
  </si>
  <si>
    <t>1311097</t>
  </si>
  <si>
    <t>Phạm Tấn Đăng</t>
  </si>
  <si>
    <t>1505536</t>
  </si>
  <si>
    <t>Phạm Huy Hoàng</t>
  </si>
  <si>
    <t>0311002</t>
  </si>
  <si>
    <t>Bùi Văn Cả</t>
  </si>
  <si>
    <t>2201029</t>
  </si>
  <si>
    <t>Nguyễn Tấn Tân</t>
  </si>
  <si>
    <t>1504913</t>
  </si>
  <si>
    <t>Đỗ Đức</t>
  </si>
  <si>
    <t>1504829</t>
  </si>
  <si>
    <t>Huỳnh Tấn Quốc</t>
  </si>
  <si>
    <t>1504835</t>
  </si>
  <si>
    <t>Trần Phúc</t>
  </si>
  <si>
    <t>1504770</t>
  </si>
  <si>
    <t>Nguyễn Văn Đạo</t>
  </si>
  <si>
    <t>1505374</t>
  </si>
  <si>
    <t>Nguyễn Cao Cường</t>
  </si>
  <si>
    <t>1505236</t>
  </si>
  <si>
    <t>Phạm Duy Cần</t>
  </si>
  <si>
    <t>1606031</t>
  </si>
  <si>
    <t>Hồ Thanh Hải</t>
  </si>
  <si>
    <t>1504995</t>
  </si>
  <si>
    <t>Trương Văn Nhân</t>
  </si>
  <si>
    <t>1508181</t>
  </si>
  <si>
    <t>Đinh Văn Dần</t>
  </si>
  <si>
    <t>1507064</t>
  </si>
  <si>
    <t>Huỳnh Minh Thiện</t>
  </si>
  <si>
    <t>1605464</t>
  </si>
  <si>
    <t>Phạm Ngọc Văn</t>
  </si>
  <si>
    <t>2103557</t>
  </si>
  <si>
    <t>Lê Văn Hiền</t>
  </si>
  <si>
    <t>1505173</t>
  </si>
  <si>
    <t>Dương Tịnh</t>
  </si>
  <si>
    <t>1505530</t>
  </si>
  <si>
    <t>Nguyễn Hoàng Bảo</t>
  </si>
  <si>
    <t>1405260</t>
  </si>
  <si>
    <t>Trần Quốc Thụy</t>
  </si>
  <si>
    <t>1505213</t>
  </si>
  <si>
    <t>Trần Quang Tin</t>
  </si>
  <si>
    <t>1604581</t>
  </si>
  <si>
    <t>Đoàn Văn Trà</t>
  </si>
  <si>
    <t>1505356</t>
  </si>
  <si>
    <t>Nguyễn Minh Thiện</t>
  </si>
  <si>
    <t>1505322</t>
  </si>
  <si>
    <t>Nguyễn Tấn Cảm</t>
  </si>
  <si>
    <t>1505388</t>
  </si>
  <si>
    <t>Thủy Trọng Chinh</t>
  </si>
  <si>
    <t>1412085</t>
  </si>
  <si>
    <t>Huỳnh Văn Quốc Bảo</t>
  </si>
  <si>
    <t>1508214</t>
  </si>
  <si>
    <t>Trần Hưng Phát</t>
  </si>
  <si>
    <t>1003248</t>
  </si>
  <si>
    <t>Nguyễn Nhật Thành</t>
  </si>
  <si>
    <t>1605476</t>
  </si>
  <si>
    <t>Ngô Minh Tuấn</t>
  </si>
  <si>
    <t>1505386</t>
  </si>
  <si>
    <t>Bùi Xuân Vinh</t>
  </si>
  <si>
    <t>2103554</t>
  </si>
  <si>
    <t>Nguyễn Bá Duy</t>
  </si>
  <si>
    <t>III</t>
  </si>
  <si>
    <t>IV</t>
  </si>
  <si>
    <t>Tổng TN khác (kỳ 2)</t>
  </si>
  <si>
    <t>Tổng Giảm trừ khác 
( kỳ 2)</t>
  </si>
  <si>
    <t>Phí đoàn thanh niên (dưới 30 tuổi)</t>
  </si>
  <si>
    <t>lethihue@thilogi.com.vn</t>
  </si>
  <si>
    <t>nguyentrongtue@thilogi.com.vn</t>
  </si>
  <si>
    <t>nguyentrungnongg@gmail.com</t>
  </si>
  <si>
    <t>hoanghieu.01011981nt@gmail.com</t>
  </si>
  <si>
    <t>hoavuong1984nthanh@gmail.com</t>
  </si>
  <si>
    <t>kengo.1802990@gmail.com</t>
  </si>
  <si>
    <t>vothikimchung@thilogi.com.vn</t>
  </si>
  <si>
    <t>hoangbao1986nt@gmail.com</t>
  </si>
  <si>
    <t>Phattran.170988@gmail.com</t>
  </si>
  <si>
    <t>Minhtuan68thaco@gmail.com</t>
  </si>
  <si>
    <t>dangphamqna.10121977@gmail.com</t>
  </si>
  <si>
    <t>CÔNG TY TNHH VẬN TẢI ĐƯỜNG BỘ THILOGI</t>
  </si>
  <si>
    <t>1504978</t>
  </si>
  <si>
    <t>Huỳnh Điểu</t>
  </si>
  <si>
    <t>2307642</t>
  </si>
  <si>
    <t>Nguyễn Văn Quang</t>
  </si>
  <si>
    <t>2307641</t>
  </si>
  <si>
    <t>Võ Minh Phú</t>
  </si>
  <si>
    <t>Chuyên viên Điều phối xe Tải&amp;Bus</t>
  </si>
  <si>
    <t>2104041</t>
  </si>
  <si>
    <t>Trần Ngọc Tâm</t>
  </si>
  <si>
    <t>2308639</t>
  </si>
  <si>
    <t>Nguyễn Ngọc Thái</t>
  </si>
  <si>
    <t>tam0962993869.td@gmail.com</t>
  </si>
  <si>
    <t>1505702</t>
  </si>
  <si>
    <t>Nguyễn Đức Hạnh</t>
  </si>
  <si>
    <t>1208002</t>
  </si>
  <si>
    <t>Vũ Nguyễn Thanh Chương</t>
  </si>
  <si>
    <t>1409062</t>
  </si>
  <si>
    <t>Đồng Lưu Trình</t>
  </si>
  <si>
    <t>(LHĐLĐ *10.5%)</t>
  </si>
  <si>
    <t>Đội lái xe đầu kéo nông sản</t>
  </si>
  <si>
    <t>Ngày vào</t>
  </si>
  <si>
    <t>Mức lương 
HĐLĐ</t>
  </si>
  <si>
    <t>BHXH đã thu đưa vào tính thuế (số bảng đóng BHXH)</t>
  </si>
  <si>
    <t>Không</t>
  </si>
  <si>
    <t>SỐ TIỀN
 THỰC NHẬN</t>
  </si>
  <si>
    <t>VCB</t>
  </si>
  <si>
    <t>BIDV</t>
  </si>
  <si>
    <t>Chuyên dụng, đầu kéo</t>
  </si>
  <si>
    <t>Truy lĩnh</t>
  </si>
  <si>
    <t>TÀI KHOẢN NGÂN HÀNG</t>
  </si>
  <si>
    <t>ICB</t>
  </si>
  <si>
    <t>NH khác</t>
  </si>
  <si>
    <t>Bùi Trần Nhân Trí</t>
  </si>
  <si>
    <t>1505241</t>
  </si>
  <si>
    <t>honghanhtx1995@gmail.com</t>
  </si>
  <si>
    <t>Tiền 
phúng điếu</t>
  </si>
  <si>
    <t>23111146</t>
  </si>
  <si>
    <t>Phạm Khánh Nam</t>
  </si>
  <si>
    <t>23111142</t>
  </si>
  <si>
    <t>Nguyễn Đức</t>
  </si>
  <si>
    <t>23111147</t>
  </si>
  <si>
    <t>Nguyễn Trung Tuyến</t>
  </si>
  <si>
    <t>Nông sản</t>
  </si>
  <si>
    <t>Thu tiền nợ kỳ trước</t>
  </si>
  <si>
    <t xml:space="preserve">cuongnguyen.19081983@gmail.com </t>
  </si>
  <si>
    <t>nguyentruong85gl@gmail.com</t>
  </si>
  <si>
    <t>Ngày PN  thanh toán T1/2024</t>
  </si>
  <si>
    <t>Cước điện thoại</t>
  </si>
  <si>
    <t>Trưởng bộ phận Quản lý đội xe</t>
  </si>
  <si>
    <t>Thu thuế  TNCN T1/2024 lần 1</t>
  </si>
  <si>
    <t>dn79986@gmail.com</t>
  </si>
  <si>
    <t>Bộ phận điều phối vận chuyển</t>
  </si>
  <si>
    <t>Chuyên viên điều phối vận chuyển hàng hóa nông nghiệp</t>
  </si>
  <si>
    <t>Phòng Kỹ thuật phương tiện</t>
  </si>
  <si>
    <t>BHXH đã thu (số trong bảng đóng BHXH)</t>
  </si>
  <si>
    <t>2404758</t>
  </si>
  <si>
    <t>Trần Văn Thiên</t>
  </si>
  <si>
    <t>tranthien241097@gmail.com</t>
  </si>
  <si>
    <t>Tiền ăn vượt mức</t>
  </si>
  <si>
    <t>doquanguyen.050684@gmail.com</t>
  </si>
  <si>
    <t>Thu hộ CBNV tiền bồi thường (sheet ttheo dõi thu hằng kỳ)</t>
  </si>
  <si>
    <t>PC biệt phái</t>
  </si>
  <si>
    <t>2407531</t>
  </si>
  <si>
    <t>Nguyễn Phi Trường</t>
  </si>
  <si>
    <t>Trưởng bộ phận Quản lý Kỹ thuật phương tiện &amp; Thiết bị</t>
  </si>
  <si>
    <t>phitruongdb1@gmail.com</t>
  </si>
  <si>
    <t>Định mức thưởng HQCV</t>
  </si>
  <si>
    <t>Tổng định mức thưởng HQCV</t>
  </si>
  <si>
    <r>
      <t xml:space="preserve">Tổng thu nhập </t>
    </r>
    <r>
      <rPr>
        <i/>
        <sz val="12"/>
        <rFont val="Times New Roman"/>
        <family val="1"/>
      </rPr>
      <t>(Mức lương + Định mức thưởng HQCV)</t>
    </r>
  </si>
  <si>
    <t>Tỷ lệ %  tạm ứng thưởng HQCV</t>
  </si>
  <si>
    <t>24091808</t>
  </si>
  <si>
    <t>Nguyễn Hoàng Tuân</t>
  </si>
  <si>
    <t>hoangtuan2409@gmail.com</t>
  </si>
  <si>
    <t>Tỷ lệ %  tạm ứng lương</t>
  </si>
  <si>
    <t>Thu kỳ trước 
(nợ kỳ 1)</t>
  </si>
  <si>
    <t>CÔNG TY TNHH LIÊN VẬN ĐÔNG DƯƠNG THILOGI</t>
  </si>
  <si>
    <t>Ngày PN chưa nghỉ năm 2025</t>
  </si>
  <si>
    <t>Phép năm chưa nghỉ năm 2025</t>
  </si>
  <si>
    <t>Giám đốc</t>
  </si>
  <si>
    <t>Nguyễn Hồ Duy</t>
  </si>
  <si>
    <t>Thu nhập còn phải chi tháng 1</t>
  </si>
  <si>
    <t>25030894</t>
  </si>
  <si>
    <t>Lê Tuấn Kiệt</t>
  </si>
  <si>
    <t>Chuyên viên Kế toán</t>
  </si>
  <si>
    <t>letuankiet6@thilogi.com.vn</t>
  </si>
  <si>
    <t>cluu339@gmail.com</t>
  </si>
  <si>
    <t>22032430</t>
  </si>
  <si>
    <t>Trần Ngọc Đại</t>
  </si>
  <si>
    <t>2303625</t>
  </si>
  <si>
    <t>Võ Tấn Đức</t>
  </si>
  <si>
    <t>25054902</t>
  </si>
  <si>
    <t>Siu Giớ</t>
  </si>
  <si>
    <t>25054898</t>
  </si>
  <si>
    <t>Vũ Quốc Đà</t>
  </si>
  <si>
    <t>25054912</t>
  </si>
  <si>
    <t>Đinh Thanh Bắc</t>
  </si>
  <si>
    <t>hoangthidanh9671@gmail.com</t>
  </si>
  <si>
    <t>Hà Hồng Chiến</t>
  </si>
  <si>
    <t>Trần Phú Linh</t>
  </si>
  <si>
    <t>2010414</t>
  </si>
  <si>
    <t>2110396</t>
  </si>
  <si>
    <t>M1</t>
  </si>
  <si>
    <t>Tổ trưởng giao nhận vận chuyển</t>
  </si>
  <si>
    <t>nguyenvantan1@thilogi.com.vn</t>
  </si>
  <si>
    <t>Công nhân giao nhận xe</t>
  </si>
  <si>
    <t>thongnguyen011169@gmail.com</t>
  </si>
  <si>
    <t>truongvanphong.02121989@gmail.com</t>
  </si>
  <si>
    <t>nguyenhuuviet817@gmail.com</t>
  </si>
  <si>
    <t>vonhulinhthaco@gmail.com</t>
  </si>
  <si>
    <t>phi483416@gmail.com</t>
  </si>
  <si>
    <t>buivudung1604579@gmail.com</t>
  </si>
  <si>
    <t>duongquocviet1505354@gmail.com</t>
  </si>
  <si>
    <t>nguyendinhquoc1984qn@gmail.com</t>
  </si>
  <si>
    <t>binhnguyen.161267@gmail.com</t>
  </si>
  <si>
    <t>danglai2022qn@gmail.com</t>
  </si>
  <si>
    <t>Trưởng bộ phận đóng xe vào container</t>
  </si>
  <si>
    <t>tranminhphuong@thilogi.com.vn</t>
  </si>
  <si>
    <t>M2</t>
  </si>
  <si>
    <t>Tổ trưởng tổ Đóng xe thành phẩm vào Container</t>
  </si>
  <si>
    <t>Vuhoainhon25101983@gmail.com</t>
  </si>
  <si>
    <t>Công nhân Đóng xe thành phẩm vào container</t>
  </si>
  <si>
    <t>Dangmautinh1998@gmail.com</t>
  </si>
  <si>
    <t>vovanvu2411@gmail.com</t>
  </si>
  <si>
    <t>Nguyendinhvy2018@gmail.com</t>
  </si>
  <si>
    <t>hoangvu21082@gmail.com</t>
  </si>
  <si>
    <t>thanhtungnt1002@gmail.com</t>
  </si>
  <si>
    <t>nguyenmay15041975@gmail.com</t>
  </si>
  <si>
    <t>nguyenduchanh010194@gmail.com</t>
  </si>
  <si>
    <t>21051060</t>
  </si>
  <si>
    <t>Lê Văn Phước</t>
  </si>
  <si>
    <t>Xem lại</t>
  </si>
  <si>
    <t>levanphuoc06102022@gmail.com</t>
  </si>
  <si>
    <t>nguyencuong070376@gmail.com</t>
  </si>
  <si>
    <t>luongtran.150793@gmail.com</t>
  </si>
  <si>
    <t>24091138</t>
  </si>
  <si>
    <t>Châu Ngọc Hiếu</t>
  </si>
  <si>
    <t>Chaungochieu010175@gmail.com</t>
  </si>
  <si>
    <t>2203828</t>
  </si>
  <si>
    <t>Đỗ Văn Quang</t>
  </si>
  <si>
    <t>dovanquang1072000@gmail.com</t>
  </si>
  <si>
    <t>24091126</t>
  </si>
  <si>
    <t>Nguyễn Văn Trị</t>
  </si>
  <si>
    <t>trid8589@gmail.com</t>
  </si>
  <si>
    <t>tranquanguyen08@gmail.com</t>
  </si>
  <si>
    <t>Công nhân lái xe trung chuyển</t>
  </si>
  <si>
    <t>ngothanhdong1103066@gmail.com</t>
  </si>
  <si>
    <t>tranquangthang1508193@gmail.com</t>
  </si>
  <si>
    <t>tantran02021984nt@gmail.com</t>
  </si>
  <si>
    <t>phongnguyen.30041972@gmail.com</t>
  </si>
  <si>
    <t>luongvanquyenqna@gmail.com</t>
  </si>
  <si>
    <t>khanhnguyenqn2509@gmail.com</t>
  </si>
  <si>
    <t>tuyentranbs@gmail.com</t>
  </si>
  <si>
    <t>nguyenhuuminhk4nt@gmail.com</t>
  </si>
  <si>
    <t>Tổ trưởng Lái xe trung chuyển</t>
  </si>
  <si>
    <t>thangnguyen.nt1403@gmail.com</t>
  </si>
  <si>
    <t>vinhle09101974@gmail.com</t>
  </si>
  <si>
    <t>duongtran280489tg@gmail.com</t>
  </si>
  <si>
    <t>tongkhacdiep.1981@gmail.com</t>
  </si>
  <si>
    <t>huynhducvu1904@gmail.com</t>
  </si>
  <si>
    <t>nguyensang24081973@gmail.com</t>
  </si>
  <si>
    <t>buivanhong1505538@gmail.com</t>
  </si>
  <si>
    <t>chaungocdiep6101975@gmail.com</t>
  </si>
  <si>
    <t>Nguyenvanhoanhdmx@gmail.com</t>
  </si>
  <si>
    <t>longtran01011976@gmail.com</t>
  </si>
  <si>
    <t>huynhvanmai.tk4@gmail.com</t>
  </si>
  <si>
    <t>luu1505222@gmail.com</t>
  </si>
  <si>
    <t>Vanphubuiqna84@gmail.com</t>
  </si>
  <si>
    <t>Phandong5774@gmail.com</t>
  </si>
  <si>
    <t>tuanluong.160299@gmail.com</t>
  </si>
  <si>
    <t>phamvan.nt1981@gmail.com</t>
  </si>
  <si>
    <t>nguyenvanlongy19@gmail.com</t>
  </si>
  <si>
    <t>phamvanthanh1403105@gmail.com</t>
  </si>
  <si>
    <t>tudoan10101983@gmail.com</t>
  </si>
  <si>
    <t>Cothatnguyen1980@gmail.com</t>
  </si>
  <si>
    <t>sunguyen.01011965nt@gmail.com</t>
  </si>
  <si>
    <t>Phucvinhtk@gmail.com</t>
  </si>
  <si>
    <t>huuthotk78@gmail.com</t>
  </si>
  <si>
    <t>phanhungvip65@gmail.com</t>
  </si>
  <si>
    <t>lv3491040@gmail.com</t>
  </si>
  <si>
    <t>phamphit1505184@gmail.com</t>
  </si>
  <si>
    <t>luongvandai1504981@gmail.com</t>
  </si>
  <si>
    <t>tungluong.040270@gmail.com</t>
  </si>
  <si>
    <t>phamvanthanh1505256@gmail.com</t>
  </si>
  <si>
    <t>Chiennguyen300367@gmail.com.</t>
  </si>
  <si>
    <t>minhluan020383@icloud.com</t>
  </si>
  <si>
    <t>ngocky22@gmail.com</t>
  </si>
  <si>
    <t>dohung1505186@gmail.com</t>
  </si>
  <si>
    <t>nguyenxuannam1505360@gmail.com</t>
  </si>
  <si>
    <t>anht89910@gmail.com</t>
  </si>
  <si>
    <t>huynhsondinh70@gmail.com</t>
  </si>
  <si>
    <t>huynhnghia1504838@gmail.com</t>
  </si>
  <si>
    <t>Thanhtuan241283@gmail.com</t>
  </si>
  <si>
    <t>mainhatlinh301275@gmail.com</t>
  </si>
  <si>
    <t>thienhuynh.16081983@Gmail.com</t>
  </si>
  <si>
    <t>dandinh.16051974@gmail.com</t>
  </si>
  <si>
    <t>khatran15061984@gmail.com</t>
  </si>
  <si>
    <t>phamphu1505407@gmail.com</t>
  </si>
  <si>
    <t>xuantando1980@gmail.com</t>
  </si>
  <si>
    <t>ngobinhqh123@gmail.com</t>
  </si>
  <si>
    <t>binbontamky@gmail.com</t>
  </si>
  <si>
    <t>lexuantrung1505276@gmail.com</t>
  </si>
  <si>
    <t>phanvanduc151988@gmail.com</t>
  </si>
  <si>
    <t>nguyenkimphuoc8021972@gmail.com</t>
  </si>
  <si>
    <t>phamngocdiem01021970@gmail.com</t>
  </si>
  <si>
    <t>nguyenhuuhoang2020@gmail.com</t>
  </si>
  <si>
    <t>Nguyenduoc281280@gmail.com</t>
  </si>
  <si>
    <t>huepham1981qn@gmail.com</t>
  </si>
  <si>
    <t>Ngocsuy.151285@gmail.com</t>
  </si>
  <si>
    <t>nguyenvantho041975@gmail.com</t>
  </si>
  <si>
    <t>nguyenvanvinhntqn@gmail.com</t>
  </si>
  <si>
    <t>nguyenvanbi2022qn@gmail.com</t>
  </si>
  <si>
    <t>nguyenducnhan9876@gmail.com</t>
  </si>
  <si>
    <t>vanphutoan.tk@gmail.com</t>
  </si>
  <si>
    <t>huynhhai2022qn@gmail.com</t>
  </si>
  <si>
    <t>nguyenphatqmn24@gmail.com</t>
  </si>
  <si>
    <t>trihuynh.17021984@gmail.com</t>
  </si>
  <si>
    <t>tamphamtx92@gmail.com</t>
  </si>
  <si>
    <t>lehuutuong13@gmail.com</t>
  </si>
  <si>
    <t>Tranthanhvu270978@gmail.com</t>
  </si>
  <si>
    <t>tranphiemqh310@gmail.com</t>
  </si>
  <si>
    <t>maidangthiet.1968@gmail.com</t>
  </si>
  <si>
    <t>tuongduongquang4@gmail.com</t>
  </si>
  <si>
    <t>hoanghongthang.tk3@gmail.com</t>
  </si>
  <si>
    <t>nguyenduc.dmxtk@gmail.com</t>
  </si>
  <si>
    <t>nhantruong.14041974@gmail.com</t>
  </si>
  <si>
    <t>phananhchuong1311124@gmail.com</t>
  </si>
  <si>
    <t>nguyenthong04121972@gmail.com</t>
  </si>
  <si>
    <t>hugothao3939@gmail.com</t>
  </si>
  <si>
    <t>ngoctan101071@gmail.com</t>
  </si>
  <si>
    <t>Luongtien1010@gmail.com</t>
  </si>
  <si>
    <t>thanhtruongkem87@gmail.com</t>
  </si>
  <si>
    <t>phuongdungqn29@gmail.com</t>
  </si>
  <si>
    <t>votanhuong.tk4@gmail.com</t>
  </si>
  <si>
    <t>phamvietlong10121974@gmail.com</t>
  </si>
  <si>
    <t>Nguyenvanchung151074@gmail.com</t>
  </si>
  <si>
    <t>levanbang1504780@gmail.com</t>
  </si>
  <si>
    <t>hovanquan.tk2@gmail.com</t>
  </si>
  <si>
    <t>Nguyenminhtron1505181@gmail.com</t>
  </si>
  <si>
    <t>dangcongxu12071979@gmail.com</t>
  </si>
  <si>
    <t>dothanhhung1605480@gmail.com</t>
  </si>
  <si>
    <t>hongockhiem1507072@gmail.com</t>
  </si>
  <si>
    <t>nguyentongphi1509243@gmail.com</t>
  </si>
  <si>
    <t>nguyenhuycuong1504796@gmail.com</t>
  </si>
  <si>
    <t>quangthai.09021968@gmail.com</t>
  </si>
  <si>
    <t>nguyenvannamdb123@gmail.com</t>
  </si>
  <si>
    <t>phamvanxuan1504888@gmail.com</t>
  </si>
  <si>
    <t>nguyenthanhliem1505517@gmail.com</t>
  </si>
  <si>
    <t>honghai240480@gmail.com</t>
  </si>
  <si>
    <t>tungnguyen.100978@gmail.com</t>
  </si>
  <si>
    <t>thanhdangduc.1976@gmail.com</t>
  </si>
  <si>
    <t>nguyenvantien1507073@gmail.com</t>
  </si>
  <si>
    <t>luulinhtb.15051984@gmail.com</t>
  </si>
  <si>
    <t>pnhuy643@gmail.com</t>
  </si>
  <si>
    <t>honhatsuong1971@gmail.com</t>
  </si>
  <si>
    <t>hieubui.111988@gmail.com</t>
  </si>
  <si>
    <t>tranthanhlam1501038@gmail.com</t>
  </si>
  <si>
    <t>maiminh1605473@gmail.com</t>
  </si>
  <si>
    <t>nguyendinhsi1505212@gmail.com</t>
  </si>
  <si>
    <t>Nguyenbatinh160985@gmail.com</t>
  </si>
  <si>
    <t>Nguyenquanglongrta@gmail.com</t>
  </si>
  <si>
    <t>viettran.2505977@gmail.com</t>
  </si>
  <si>
    <t>phamvancau1107118@gmail.com</t>
  </si>
  <si>
    <t>Xuananh111988@gmail.com</t>
  </si>
  <si>
    <t>tranvancuong170777@gmail.com</t>
  </si>
  <si>
    <t>phamthanhqn0902@gmail.com</t>
  </si>
  <si>
    <t>Hauluong.0209@gmail.com</t>
  </si>
  <si>
    <t>tannguyen301277@gmail.com</t>
  </si>
  <si>
    <t>tranphuc1504835@gmail.com</t>
  </si>
  <si>
    <t>daonguyenvan973@gmail.com</t>
  </si>
  <si>
    <t>kimnguyen.040787@gmail.com</t>
  </si>
  <si>
    <t>phamhuyhoang2910@gmail.com</t>
  </si>
  <si>
    <t>phamcan667@gmail.com</t>
  </si>
  <si>
    <t>thienminh.040984@gmail.com</t>
  </si>
  <si>
    <t>luuthiqh310@gmail.com</t>
  </si>
  <si>
    <t>tuyle.02011975@gmail.com</t>
  </si>
  <si>
    <t>Haitran0103978@gmail.com</t>
  </si>
  <si>
    <t>hauvuttl@gmail.com</t>
  </si>
  <si>
    <t>xuanthanh.02091979@gmail.com</t>
  </si>
  <si>
    <t>tranvanquang.0101979@gmail.com</t>
  </si>
  <si>
    <t>lengochaia.thaco@gmail.com</t>
  </si>
  <si>
    <t>phanbaanh.050682@gmail.com</t>
  </si>
  <si>
    <t>thuynguyen.251985@gmail.com</t>
  </si>
  <si>
    <t>Cuongtran.890908@gmail.com</t>
  </si>
  <si>
    <t>nguyenngockhanh19902021@gmail.com</t>
  </si>
  <si>
    <t>Buithanhhien280889@gmail.com</t>
  </si>
  <si>
    <t>nguyenlinhqui2029@gmail.com</t>
  </si>
  <si>
    <t>nguyenaitam83tk@gmail.com</t>
  </si>
  <si>
    <t>leminhtuan120990@gmail.com</t>
  </si>
  <si>
    <t>nguyenvinhphunt@gmail.com</t>
  </si>
  <si>
    <t>phanducthangnt@gmail.com</t>
  </si>
  <si>
    <t>buithanhsy955@gmail.com</t>
  </si>
  <si>
    <t>nguyencuong11041984@gmail.com</t>
  </si>
  <si>
    <t>duchien.140893@gmail.com</t>
  </si>
  <si>
    <t>trancaosangtk123@gmail.com</t>
  </si>
  <si>
    <t>thanhtuongnguyen92@gmail.com</t>
  </si>
  <si>
    <t>hait01011973@gmail.com</t>
  </si>
  <si>
    <t>sinhtran.11091992@gmail.com</t>
  </si>
  <si>
    <t>phucdangvan50@gmail.com</t>
  </si>
  <si>
    <t>thinguyen10021982@gmail.com</t>
  </si>
  <si>
    <t>2209311</t>
  </si>
  <si>
    <t>Phạm Quang Thuận</t>
  </si>
  <si>
    <t>thuanpham.tk234@gmail.com</t>
  </si>
  <si>
    <t>23121376</t>
  </si>
  <si>
    <t>Lương Hữu Chương</t>
  </si>
  <si>
    <t>luonghuuchuong777@gmail.com</t>
  </si>
  <si>
    <t>2202633</t>
  </si>
  <si>
    <t>Phan Công Quốc</t>
  </si>
  <si>
    <t>phancongquocnt85@gmail.com</t>
  </si>
  <si>
    <t>1605214</t>
  </si>
  <si>
    <t>Huỳnh Ngọc Sa</t>
  </si>
  <si>
    <t>Sahuynh.170890@gmail.com</t>
  </si>
  <si>
    <t>24091117</t>
  </si>
  <si>
    <t>Nguyễn Lịnh Vương</t>
  </si>
  <si>
    <t>nguyenlinhvuong8828@gmail.com</t>
  </si>
  <si>
    <t>2410283</t>
  </si>
  <si>
    <t>Mai Văn Trung</t>
  </si>
  <si>
    <t xml:space="preserve"> trung.212.306.598@gmail.com</t>
  </si>
  <si>
    <t>nguyenvanhong1507068@gmail.com</t>
  </si>
  <si>
    <t>Nguyenchitrung585@gmail.com</t>
  </si>
  <si>
    <t>24121372</t>
  </si>
  <si>
    <t>Ngô Văn Quý</t>
  </si>
  <si>
    <t>24122793</t>
  </si>
  <si>
    <t>Phan Văn Thuận</t>
  </si>
  <si>
    <t>phanvanthuan.01111992@gmail.com</t>
  </si>
  <si>
    <t>1010225</t>
  </si>
  <si>
    <t>Võ Thanh Dũng</t>
  </si>
  <si>
    <t>vothanhduy18042017@gmail.com</t>
  </si>
  <si>
    <t>25023106</t>
  </si>
  <si>
    <t>Lê Nguyễn Hoài Luân</t>
  </si>
  <si>
    <t>hoailuan1989@gmail.com</t>
  </si>
  <si>
    <t>25023104</t>
  </si>
  <si>
    <t>Ngô Văn Tiến</t>
  </si>
  <si>
    <t>Tienngoo.100680@gmail.com</t>
  </si>
  <si>
    <t>25033033</t>
  </si>
  <si>
    <t>Nguyễn Đình Tiến</t>
  </si>
  <si>
    <t>dinhtien050786@gmail.com</t>
  </si>
  <si>
    <t>25050889</t>
  </si>
  <si>
    <t>Nguyễn Tấn Việt</t>
  </si>
  <si>
    <t>25021061</t>
  </si>
  <si>
    <t>Trần Văn Thuỷ</t>
  </si>
  <si>
    <t>thuytran18091991nt@gmail.com</t>
  </si>
  <si>
    <t>hungtran.08071987nt@gmail.com</t>
  </si>
  <si>
    <t>V</t>
  </si>
  <si>
    <t>VI</t>
  </si>
  <si>
    <t>24031119</t>
  </si>
  <si>
    <t>Nguyễn Thế Hạ</t>
  </si>
  <si>
    <t>Nguyễn Thế Sỹ</t>
  </si>
  <si>
    <t>Chuyên viên Kế toán Giá thành</t>
  </si>
  <si>
    <t>Chuyên viên Kế toán doanh thu</t>
  </si>
  <si>
    <t>nguyenthesy@thilogi.com.vn</t>
  </si>
  <si>
    <t>nguyentheha@thilogi.com.vn</t>
  </si>
  <si>
    <t>2309463</t>
  </si>
  <si>
    <t>Nguyễn Đông Hổ</t>
  </si>
  <si>
    <t>22041278</t>
  </si>
  <si>
    <t>Trần Thiên Lộc</t>
  </si>
  <si>
    <t>1606057</t>
  </si>
  <si>
    <t>loctran.30041993@gmail.com</t>
  </si>
  <si>
    <t>THEO DÕI THU TIỀN</t>
  </si>
  <si>
    <t>Họ tên</t>
  </si>
  <si>
    <t>Đã thu</t>
  </si>
  <si>
    <t>Còn lại</t>
  </si>
  <si>
    <t>Địa chỉ: Khu công nghiệp Cảng và Hậu cần Cảng Chu Lai Trường Hải, xã Núi Thành, Thành phố Đà Nẵng</t>
  </si>
  <si>
    <t>Nội dung thu</t>
  </si>
  <si>
    <t>25070912</t>
  </si>
  <si>
    <t>Nguyễn Thị Tuyết Trinh</t>
  </si>
  <si>
    <t>25070550</t>
  </si>
  <si>
    <t>Mai Thanh Nghị</t>
  </si>
  <si>
    <t>25070549</t>
  </si>
  <si>
    <t>Phan Văn Thiết</t>
  </si>
  <si>
    <t>25070551</t>
  </si>
  <si>
    <t>Lương Viết Nhất</t>
  </si>
  <si>
    <t>Bùi Dũng</t>
  </si>
  <si>
    <t>nguyenthanhtamb880@gmail.com</t>
  </si>
  <si>
    <t>Công nhân quản lý vật tư, công cụ dụng cụ</t>
  </si>
  <si>
    <t>Công nhân lái xe chuyên dụng</t>
  </si>
  <si>
    <t>Bộ phận Điều phối vận chuyển</t>
  </si>
  <si>
    <t>Chuyên viên quản lý Depot</t>
  </si>
  <si>
    <t>2106485</t>
  </si>
  <si>
    <t>T7</t>
  </si>
  <si>
    <t>Hoàn thuế TNCN</t>
  </si>
  <si>
    <t>TM</t>
  </si>
  <si>
    <t>T6/2025</t>
  </si>
  <si>
    <t>25074566</t>
  </si>
  <si>
    <t>Trần Phương Nhân</t>
  </si>
  <si>
    <t>25075698</t>
  </si>
  <si>
    <t>Trần Văn Huy</t>
  </si>
  <si>
    <t>25073227</t>
  </si>
  <si>
    <t>Bùi Quốc Khánh</t>
  </si>
  <si>
    <t>25033558</t>
  </si>
  <si>
    <t>Đặng Trung Hiếu</t>
  </si>
  <si>
    <t>dangtrunghieu1989gl@gmail.com</t>
  </si>
  <si>
    <t>VTĐB</t>
  </si>
  <si>
    <t>LVDD</t>
  </si>
  <si>
    <t>BẢNG THEO DÕI CÔNG NGỪNG VIỆC - CÔNG TY VẬN TẢI ĐƯỜNG BỘ</t>
  </si>
  <si>
    <t>SỐ CÔNG TẠM NGỪNG VIỆC TÍNH CHẾ ĐỘ TỪNG THÁNG</t>
  </si>
  <si>
    <t>T1</t>
  </si>
  <si>
    <t>T2</t>
  </si>
  <si>
    <t>T3</t>
  </si>
  <si>
    <t>T4</t>
  </si>
  <si>
    <t>T5</t>
  </si>
  <si>
    <t>T6</t>
  </si>
  <si>
    <t>T8</t>
  </si>
  <si>
    <t>T9</t>
  </si>
  <si>
    <t>T10</t>
  </si>
  <si>
    <t>T11</t>
  </si>
  <si>
    <t>T12</t>
  </si>
  <si>
    <t xml:space="preserve">Số ngày TNV 14 ngày đầu </t>
  </si>
  <si>
    <t xml:space="preserve">Số ngày TNV từ ngày 15 trở đi </t>
  </si>
  <si>
    <t>T1 ( chưa tính ngừng việc)</t>
  </si>
  <si>
    <t>24041185</t>
  </si>
  <si>
    <t>Cao Thị Thuỳ Linh</t>
  </si>
  <si>
    <t>24031409</t>
  </si>
  <si>
    <t>Nguyễn Tiệp Khắc</t>
  </si>
  <si>
    <t>24110112</t>
  </si>
  <si>
    <t>Lê Triệu My</t>
  </si>
  <si>
    <t>2408709</t>
  </si>
  <si>
    <t>Huỳnh Giám Phi</t>
  </si>
  <si>
    <t>2312722</t>
  </si>
  <si>
    <t>Hồ Tuấn Đạt</t>
  </si>
  <si>
    <t>2401327</t>
  </si>
  <si>
    <t>Nguyễn Quốc Khánh</t>
  </si>
  <si>
    <t>0705008</t>
  </si>
  <si>
    <t>1504667</t>
  </si>
  <si>
    <t>Trần Minh Thọ</t>
  </si>
  <si>
    <t>2106240</t>
  </si>
  <si>
    <t>Lương Quang Tùng Khánh</t>
  </si>
  <si>
    <t>2309651</t>
  </si>
  <si>
    <t>Nguyễn Trần Quang</t>
  </si>
  <si>
    <t>2104877</t>
  </si>
  <si>
    <t>Thái Thị Thanh Hằng</t>
  </si>
  <si>
    <t>1702133</t>
  </si>
  <si>
    <t>Võ Như Pháp</t>
  </si>
  <si>
    <t>2309635</t>
  </si>
  <si>
    <t>Trần Hồng Kỳ</t>
  </si>
  <si>
    <t>2408734</t>
  </si>
  <si>
    <t>Đỗ Văn Dương</t>
  </si>
  <si>
    <t>24110104</t>
  </si>
  <si>
    <t>Châu Tú Quyên</t>
  </si>
  <si>
    <t>2404256</t>
  </si>
  <si>
    <t>Nguyễn Thị Nghi</t>
  </si>
  <si>
    <t>1004379</t>
  </si>
  <si>
    <t>Nguyễn Tấn Bình</t>
  </si>
  <si>
    <t>2310039</t>
  </si>
  <si>
    <t>Phạm Ngọc Trai</t>
  </si>
  <si>
    <t>2310697</t>
  </si>
  <si>
    <t>Phạm Ngọc Điệu</t>
  </si>
  <si>
    <t>2310694</t>
  </si>
  <si>
    <t>Phạm Tiến</t>
  </si>
  <si>
    <t>Phạm Văn Quãng</t>
  </si>
  <si>
    <t>1604118</t>
  </si>
  <si>
    <t>Trương Văn Hoài</t>
  </si>
  <si>
    <t>1609437</t>
  </si>
  <si>
    <t>Đoàn Duy Vĩnh</t>
  </si>
  <si>
    <t>2312030</t>
  </si>
  <si>
    <t>Nguyễn Việt Trung</t>
  </si>
  <si>
    <t>24051827</t>
  </si>
  <si>
    <t>Lê Vinh Nguyên</t>
  </si>
  <si>
    <t>2410046</t>
  </si>
  <si>
    <t>Chu Văn Quyết</t>
  </si>
  <si>
    <t>2403308</t>
  </si>
  <si>
    <t>Trần Văn Vương</t>
  </si>
  <si>
    <t>23121332</t>
  </si>
  <si>
    <t>Nguyễn Văn Niên</t>
  </si>
  <si>
    <t>23121361</t>
  </si>
  <si>
    <t>Nguyễn Văn Lin</t>
  </si>
  <si>
    <t>2404157</t>
  </si>
  <si>
    <t>Hồ Thanh Lâm</t>
  </si>
  <si>
    <t>24082165</t>
  </si>
  <si>
    <t>Phạm Viết Thạnh</t>
  </si>
  <si>
    <t>24091105</t>
  </si>
  <si>
    <t>Nguyễn Đức Thiện</t>
  </si>
  <si>
    <t>2410277</t>
  </si>
  <si>
    <t>Lê Khắc Nhựt</t>
  </si>
  <si>
    <t>23111129</t>
  </si>
  <si>
    <t>Lê Bá Viên</t>
  </si>
  <si>
    <t>2206408</t>
  </si>
  <si>
    <t>Mai Tấn Dũng</t>
  </si>
  <si>
    <t>0606006</t>
  </si>
  <si>
    <t>Nguyễn Văn Âu</t>
  </si>
  <si>
    <t>23122263</t>
  </si>
  <si>
    <t>Nguyễn Hoàng</t>
  </si>
  <si>
    <t>23122255</t>
  </si>
  <si>
    <t>23122284</t>
  </si>
  <si>
    <t>Võ Hoàng Hải</t>
  </si>
  <si>
    <t>20081037</t>
  </si>
  <si>
    <t>Nguyễn Tố Bảo</t>
  </si>
  <si>
    <t>22081237</t>
  </si>
  <si>
    <t>Trần Văn Triển</t>
  </si>
  <si>
    <t>2404611</t>
  </si>
  <si>
    <t>Lê Văn Minh</t>
  </si>
  <si>
    <t>2404302</t>
  </si>
  <si>
    <t>Đặng Văn Thưởng</t>
  </si>
  <si>
    <t>2404575</t>
  </si>
  <si>
    <t>24041187</t>
  </si>
  <si>
    <t>Phan Đỗ Quốc Phương</t>
  </si>
  <si>
    <t>24041189</t>
  </si>
  <si>
    <t>Nguyễn Văn Vọng</t>
  </si>
  <si>
    <t>1606038</t>
  </si>
  <si>
    <t>Trần Văn Hoàng</t>
  </si>
  <si>
    <t>1505523</t>
  </si>
  <si>
    <t>Lê Trọng Hoàng</t>
  </si>
  <si>
    <t>2410293</t>
  </si>
  <si>
    <t>Nguyễn Huy Hiếu</t>
  </si>
  <si>
    <t>2410290</t>
  </si>
  <si>
    <t>Trần Hữu Trí</t>
  </si>
  <si>
    <t>24103306</t>
  </si>
  <si>
    <t>Hoàng Phi Hồng</t>
  </si>
  <si>
    <t>25023899</t>
  </si>
  <si>
    <t>Ngô Văn Hiển</t>
  </si>
  <si>
    <t>1704184</t>
  </si>
  <si>
    <t>Bùi Văn Thành</t>
  </si>
  <si>
    <t>25023098</t>
  </si>
  <si>
    <t>Ma Văn Hợi</t>
  </si>
  <si>
    <t>1103008</t>
  </si>
  <si>
    <t>Phạm Ngọc Bình</t>
  </si>
  <si>
    <t>1508182</t>
  </si>
  <si>
    <t>Trần Sinh Viên</t>
  </si>
  <si>
    <t>22051599</t>
  </si>
  <si>
    <t>Nguyễn Hoàng Luân</t>
  </si>
  <si>
    <t>25022905</t>
  </si>
  <si>
    <t>Trương Văn Công</t>
  </si>
  <si>
    <t>1608058</t>
  </si>
  <si>
    <t>Nguyễn Chí Phong</t>
  </si>
  <si>
    <t>25022921</t>
  </si>
  <si>
    <t>Đỗ Viết Triều</t>
  </si>
  <si>
    <t>1604226</t>
  </si>
  <si>
    <t>Trần Minh Quang</t>
  </si>
  <si>
    <t>1011104</t>
  </si>
  <si>
    <t>Trần Văn Lực</t>
  </si>
  <si>
    <t>1702039</t>
  </si>
  <si>
    <t>Nguyễn Quốc Vũ</t>
  </si>
  <si>
    <t>2103224</t>
  </si>
  <si>
    <t>Nguyễn Văn Nhân</t>
  </si>
  <si>
    <t>25030528</t>
  </si>
  <si>
    <t>Nguyễn Văn Trung</t>
  </si>
  <si>
    <t>25030521</t>
  </si>
  <si>
    <t>Lê Văn Thao</t>
  </si>
  <si>
    <t>1501230</t>
  </si>
  <si>
    <t>Trần Văn Quyền</t>
  </si>
  <si>
    <t>25030515</t>
  </si>
  <si>
    <t>Phan Văn Quốc</t>
  </si>
  <si>
    <t>0903243</t>
  </si>
  <si>
    <t>Nguyễn Khắc Điền</t>
  </si>
  <si>
    <t>25032995</t>
  </si>
  <si>
    <t>25033030</t>
  </si>
  <si>
    <t>Lâm Hữu Hùng</t>
  </si>
  <si>
    <t>25032949</t>
  </si>
  <si>
    <t>25034713</t>
  </si>
  <si>
    <t>Đào Huy Quỳnh</t>
  </si>
  <si>
    <t>1004249</t>
  </si>
  <si>
    <t>Võ Minh Lưu</t>
  </si>
  <si>
    <t>25035010</t>
  </si>
  <si>
    <t>Trần Duy Chương</t>
  </si>
  <si>
    <r>
      <t xml:space="preserve">                        Núi Thành, ngày       tháng       </t>
    </r>
    <r>
      <rPr>
        <i/>
        <sz val="11"/>
        <color rgb="FFFF0000"/>
        <rFont val="Times New Roman"/>
        <family val="1"/>
      </rPr>
      <t xml:space="preserve"> năm</t>
    </r>
    <r>
      <rPr>
        <i/>
        <sz val="11"/>
        <color theme="1"/>
        <rFont val="Times New Roman"/>
        <family val="1"/>
      </rPr>
      <t xml:space="preserve"> </t>
    </r>
    <r>
      <rPr>
        <i/>
        <sz val="11"/>
        <color rgb="FFFF0000"/>
        <rFont val="Times New Roman"/>
        <family val="1"/>
      </rPr>
      <t>2025</t>
    </r>
  </si>
  <si>
    <t>Ngày ngừng việc</t>
  </si>
  <si>
    <t>Truy lĩnh PC ĐH cho LX trung chuyển làm việc MT ĐH T3-T6/2025</t>
  </si>
  <si>
    <t>T7/2025</t>
  </si>
  <si>
    <t>Thu hộ tiền đền bù</t>
  </si>
  <si>
    <t>buivinhvu@thilogi.com.vn</t>
  </si>
  <si>
    <t>Phó Giám đốc - Phụ trách ô tô, cơ khí &amp; LKPT</t>
  </si>
  <si>
    <t>Dự án Suất ăn công nghiệp</t>
  </si>
  <si>
    <t>Nhân viên SACN</t>
  </si>
  <si>
    <t>Phòng Kế hoạch</t>
  </si>
  <si>
    <t>letrieumy@thilogi.com.vn</t>
  </si>
  <si>
    <t>Kế toán phó</t>
  </si>
  <si>
    <t>huynhthitrinh@thilogi.com.vn</t>
  </si>
  <si>
    <t>Phòng Quản lý nhiên liệu</t>
  </si>
  <si>
    <t>Chuyên viên Kế toán chi phí</t>
  </si>
  <si>
    <t>Chuyên viên Kế toán ngân hàng</t>
  </si>
  <si>
    <t>nguyenthiphuong@thilogi.com.vn</t>
  </si>
  <si>
    <t>hotuandat@thilogi.com.vn</t>
  </si>
  <si>
    <t>chaungocduc@thilogi.com.vn</t>
  </si>
  <si>
    <t>truongcongthanhcuong@thilogi.com.vn</t>
  </si>
  <si>
    <t>Trưởng bộ phận quản lý chất lượng giao xe</t>
  </si>
  <si>
    <t>buivinhtuyen@thilogi.com.vn</t>
  </si>
  <si>
    <t>Trưởng bộ phận Đăng ký số tạm</t>
  </si>
  <si>
    <t>nguyenthiphuongdung@thilogi.com.vn</t>
  </si>
  <si>
    <t>Trưởng bộ phận Bảo hiểm</t>
  </si>
  <si>
    <t>nguyenquockhanh6@thilogi.com.vn</t>
  </si>
  <si>
    <t>Chuyên viên bảo hiểm xe</t>
  </si>
  <si>
    <t>ungkhanhthinh@thilogi.com.vn</t>
  </si>
  <si>
    <t>Chuyên viên Pháp lý vận tải</t>
  </si>
  <si>
    <t>truongbaosa@thilogi.com.vn</t>
  </si>
  <si>
    <t>Phó phòng Quản lý kho xe &amp; LKPT</t>
  </si>
  <si>
    <t>nguyenbaduy1@thilogi.com.vn</t>
  </si>
  <si>
    <t>hoangminhnhat1@thilogi.com.vn</t>
  </si>
  <si>
    <t>nguyentranquang@thilogi.com.vn</t>
  </si>
  <si>
    <t>Trưởng bộ phận điều phối vận chuyển nông nghiệp</t>
  </si>
  <si>
    <t>nguyentanloi@thilogi.com.vn</t>
  </si>
  <si>
    <t>Chuyên viên Chứng từ thanh toán</t>
  </si>
  <si>
    <t>Bộ phận thống kê - chứng từ</t>
  </si>
  <si>
    <t>thaithithanhhang@thilogi.com.vn</t>
  </si>
  <si>
    <t>nguyenthihalam@thilogi.com.vn</t>
  </si>
  <si>
    <t>vonhuphap@thilogi.com.vn</t>
  </si>
  <si>
    <t>Trưởng bộ phận GNVC xe Tải &amp; Bus</t>
  </si>
  <si>
    <t>nguyenngoctoan@thilogi.com.vn</t>
  </si>
  <si>
    <t>Phó phòng Điều phối GNVC hàng ngoài</t>
  </si>
  <si>
    <t>vothanhquang@thilogi.com.vn</t>
  </si>
  <si>
    <t>Phó phòng Điều phối xe Du lịch</t>
  </si>
  <si>
    <t>tranthanhthao@thilogi.com.vn</t>
  </si>
  <si>
    <t>Trưởng phòng Vận chuyển  GNVC Ô tô, CK &amp; LKPT</t>
  </si>
  <si>
    <t>VIII.1</t>
  </si>
  <si>
    <t>tranvantrung1@thilogi.com.vn</t>
  </si>
  <si>
    <t>Trưởng bộ phận Giao nhận hàng hóa</t>
  </si>
  <si>
    <t>dovanduong@thilogi.com.vn</t>
  </si>
  <si>
    <t>Chuyên viên điều phối VC hàng sắt, thép</t>
  </si>
  <si>
    <t>buiduydat@thilogi.com.vn</t>
  </si>
  <si>
    <t>Chuyên viên Quản lý đội xe</t>
  </si>
  <si>
    <t>chautuquyen@thilogi.com.vn</t>
  </si>
  <si>
    <t>ngothihoaiphuong@thilogi.com.vn</t>
  </si>
  <si>
    <t>nguyenthithuhang@thilogi.com.vn</t>
  </si>
  <si>
    <t>Chuyên viên tiếp nhận chứng từ thanh toán</t>
  </si>
  <si>
    <t>nguyenduchuy1@thilogi.com.vn</t>
  </si>
  <si>
    <t>dangquocbao1@thilogi.com.vn</t>
  </si>
  <si>
    <t>vovanty@thilogi.com.vn</t>
  </si>
  <si>
    <t>Trưởng bộ phận kỹ thuật sửa chữa, bảo dưỡng phương tiện</t>
  </si>
  <si>
    <t>huynhluuvuong@thilogi.com.vn</t>
  </si>
  <si>
    <t>truongvanhoai@thilogi.com.vn</t>
  </si>
  <si>
    <t>levanphuc@thilogi.com.vn</t>
  </si>
  <si>
    <t>Chuyên viên quản lý nhiên liệu</t>
  </si>
  <si>
    <t>nguyenviettrung2@thilogi.com.vn</t>
  </si>
  <si>
    <t>25040641</t>
  </si>
  <si>
    <t>Trương Lê Tuấn</t>
  </si>
  <si>
    <t xml:space="preserve">Công nhân quản lý bãi xe thành phẩm </t>
  </si>
  <si>
    <t>25043727</t>
  </si>
  <si>
    <t>Trần Anh Vũ</t>
  </si>
  <si>
    <t>Công nhân bảo trì sửa chữa</t>
  </si>
  <si>
    <t>Vutran.27011988@gmail.com</t>
  </si>
  <si>
    <t>tinhduong.01011977@gmail.com</t>
  </si>
  <si>
    <t>chuquyet042@gmail.com</t>
  </si>
  <si>
    <t>vanthanhbui429@gmail.com</t>
  </si>
  <si>
    <t>1903211</t>
  </si>
  <si>
    <t>Nguyễn Thanh Cảnh</t>
  </si>
  <si>
    <t>nguyenthanhcanh1004@gmail.com</t>
  </si>
  <si>
    <t>nguyentaihoa54321@gmail.com</t>
  </si>
  <si>
    <t xml:space="preserve"> dien72334@gmail.com</t>
  </si>
  <si>
    <t>trantan.tamky@gmail.com</t>
  </si>
  <si>
    <t>Trần Thanh Tân</t>
  </si>
  <si>
    <t>1508665</t>
  </si>
  <si>
    <t>phamduchoa1504925@gmail.com</t>
  </si>
  <si>
    <t>huynhminh.200488@gmail.com</t>
  </si>
  <si>
    <t>Huỳnh Xuân Minh</t>
  </si>
  <si>
    <t>25040774</t>
  </si>
  <si>
    <t>phuongluong.190189@gmail.com</t>
  </si>
  <si>
    <t>Lương Hà Phương</t>
  </si>
  <si>
    <t>1006068</t>
  </si>
  <si>
    <t>huynhviet04762@gmail.com</t>
  </si>
  <si>
    <t>duongngochao1505103@gmail.com</t>
  </si>
  <si>
    <t>ngoquanglinh03051990@gmail.com</t>
  </si>
  <si>
    <t>trailuong1.11041990@gmail.com</t>
  </si>
  <si>
    <t>huanluong.1403975@gmail.com</t>
  </si>
  <si>
    <t>khuongnguyen.2551984@gmail.com</t>
  </si>
  <si>
    <t>ichpv.tg@gmail.com</t>
  </si>
  <si>
    <t>tranminhnhat25101982@gmail.com</t>
  </si>
  <si>
    <t>BP20051969@GMAIL.COM</t>
  </si>
  <si>
    <t>tiennguyen.26021969@gmail.com</t>
  </si>
  <si>
    <t>nguyentobao2023@gmail.com</t>
  </si>
  <si>
    <t>phuongphan.13589@gmail.com</t>
  </si>
  <si>
    <t>ypham7484@gmail.com</t>
  </si>
  <si>
    <t xml:space="preserve">thuongdangvan970@gmail.com </t>
  </si>
  <si>
    <t>phanvanquoctk123@gmail.com</t>
  </si>
  <si>
    <t>songthao4090@gmail.com</t>
  </si>
  <si>
    <t>Trinhnguyen14021982qn@gmail.com</t>
  </si>
  <si>
    <t>hoanggiahuy06082018@gmail.com</t>
  </si>
  <si>
    <t>luuvo.20121992@gmail</t>
  </si>
  <si>
    <t>huyquynh405@gmail.com</t>
  </si>
  <si>
    <t>truongvancong12397@gmail.com</t>
  </si>
  <si>
    <t>ngocba.tg@gmail.com</t>
  </si>
  <si>
    <t>anhle.1206997@gmail.com</t>
  </si>
  <si>
    <t>Lê Tuấn Anh</t>
  </si>
  <si>
    <t>2010090</t>
  </si>
  <si>
    <t>Nguyễn Thành Công</t>
  </si>
  <si>
    <t>0908233</t>
  </si>
  <si>
    <t>Hồ Văn Diệt</t>
  </si>
  <si>
    <t>1505350</t>
  </si>
  <si>
    <t>nonguyen200690@gmail.com</t>
  </si>
  <si>
    <t>Nguyễn Xuân Nở</t>
  </si>
  <si>
    <t>25042750</t>
  </si>
  <si>
    <t>tuantran.1209984@gmail.com</t>
  </si>
  <si>
    <t>dangcongphuong230989@gmail.com</t>
  </si>
  <si>
    <t>leson280372@gmail.com</t>
  </si>
  <si>
    <t>Buiquyen56788@gmail.com</t>
  </si>
  <si>
    <t>xuanphong07102014@icloud.com</t>
  </si>
  <si>
    <t>huynhluong1977nt@gmail.com</t>
  </si>
  <si>
    <t>Toinguyenmanh.020288@gmail.com</t>
  </si>
  <si>
    <t>tranminh040570@gmail.com</t>
  </si>
  <si>
    <t>kienhuynh.101073@gmail.com</t>
  </si>
  <si>
    <t>nhatduyet0@gmail.com</t>
  </si>
  <si>
    <t>Phongnguyenthanh881@gmail.com</t>
  </si>
  <si>
    <t>hothanhhai.140177@gmail.com</t>
  </si>
  <si>
    <t>vinhdang.18041986@gmail.com</t>
  </si>
  <si>
    <t>VIII</t>
  </si>
  <si>
    <t>VIII.2</t>
  </si>
  <si>
    <t>IX</t>
  </si>
  <si>
    <t>VII</t>
  </si>
  <si>
    <t>2309633</t>
  </si>
  <si>
    <t>Phan Thị Mỹ Vương</t>
  </si>
  <si>
    <t>phanthimyvuong@thilogi.com.vn</t>
  </si>
  <si>
    <t>25080714</t>
  </si>
  <si>
    <t>Nguyễn Văn Thắng</t>
  </si>
  <si>
    <t>25082964</t>
  </si>
  <si>
    <t>Trương Ngọc Nam</t>
  </si>
  <si>
    <t>25080277</t>
  </si>
  <si>
    <t>Châu Ngọc Quang</t>
  </si>
  <si>
    <t>Nhân viên giám sát an toàn chằng buộc hàng hóa</t>
  </si>
  <si>
    <t>huynhvannhut2@thilogi.com.vn</t>
  </si>
  <si>
    <t>Nhân viên An toàn lao động</t>
  </si>
  <si>
    <t>caothithuylinh@thilogi.com.vn</t>
  </si>
  <si>
    <t>Chuyên viên Hành chính</t>
  </si>
  <si>
    <t>IX.1</t>
  </si>
  <si>
    <t>IX.2</t>
  </si>
  <si>
    <t>Tổ trưởng kiểm soát AT phương tiện, đội xe</t>
  </si>
  <si>
    <t>Nhân viên tuần tra, cứu hộ phương tiện</t>
  </si>
  <si>
    <t>Chuyên viên Kỹ thuật phương tiện</t>
  </si>
  <si>
    <t>Công nhân kho bãi</t>
  </si>
  <si>
    <t>Công nhân lái xe đầu kéo (Vận chuyển Ô tô, LKPT &amp; CK)</t>
  </si>
  <si>
    <t>Công nhân lái xe đầu kéo Vận chuyển hàng hóa nông nghiệp</t>
  </si>
  <si>
    <t>Tổ trưởng lái xe đầu kéo (Vận chuyển Ô tô, LKPT &amp; CK)</t>
  </si>
  <si>
    <t>Tổ trưởng lái xe đầu kéo Vận chuyển hàng hóa nông nghiệp</t>
  </si>
  <si>
    <t>Tiền lương tạm đình chỉ công tác</t>
  </si>
  <si>
    <t>1234minh1980@gmail.com</t>
  </si>
  <si>
    <t>vandiet270485@gmail.com</t>
  </si>
  <si>
    <t>minhchungnguyen7@gmail.com</t>
  </si>
  <si>
    <t>dongho101286@gmail.com</t>
  </si>
  <si>
    <t>thanhcongtk168@gmail.com</t>
  </si>
  <si>
    <t>truongletuan@thilogi.com.vn</t>
  </si>
  <si>
    <t>Phòng Nghiệp vụ vận tải</t>
  </si>
  <si>
    <t>(LHĐLĐ*0.5%)</t>
  </si>
  <si>
    <t>Thu tiền mua xe</t>
  </si>
  <si>
    <t>K1/T8</t>
  </si>
  <si>
    <t>K2/T8</t>
  </si>
  <si>
    <t>Thu tiền hằng kỳ (sheet theo dõi thu hằng kỳ)</t>
  </si>
  <si>
    <t>Truy lĩnh lương</t>
  </si>
  <si>
    <t>25087120</t>
  </si>
  <si>
    <t>Trần Văn Mẫn</t>
  </si>
  <si>
    <t>25086145</t>
  </si>
  <si>
    <t>Phan Văn Tâm</t>
  </si>
  <si>
    <t>sontuc482@gmail.com</t>
  </si>
  <si>
    <t>Phép năm thôi việc</t>
  </si>
  <si>
    <t>nguyentrungtuyen01011986@gmail.com</t>
  </si>
  <si>
    <t>Cao Thị Thùy Linh</t>
  </si>
  <si>
    <t>25092288</t>
  </si>
  <si>
    <t>Dương Quốc Phước</t>
  </si>
  <si>
    <t>Huỳnh Trung Hiếu</t>
  </si>
  <si>
    <t>22081235</t>
  </si>
  <si>
    <t>Chuyên viên Kế hoạch tổng hợp</t>
  </si>
  <si>
    <t>Phó phòng Kỹ thuật Phương tiện vận tải đường bộ</t>
  </si>
  <si>
    <t>Phó phòng Kỹ thuật phương tiện VC Nông nghiệp</t>
  </si>
  <si>
    <t>Công nhân bảo trì sửa chữa phương tiện</t>
  </si>
  <si>
    <t>Nhân viên Bảo trì</t>
  </si>
  <si>
    <t>Trưởng bộ phận điều phối vận chuyển hàng hóa nông nghiệp</t>
  </si>
  <si>
    <t>Chuyên viên Thống kê</t>
  </si>
  <si>
    <t>A.</t>
  </si>
  <si>
    <t>0804095</t>
  </si>
  <si>
    <t>Tăng Tiến Tuấn</t>
  </si>
  <si>
    <t>1111054</t>
  </si>
  <si>
    <t>Đặng Ngô Thúy Hà</t>
  </si>
  <si>
    <t>0902003</t>
  </si>
  <si>
    <t>Nguyễn Thị Lan Phượng</t>
  </si>
  <si>
    <t>2405086</t>
  </si>
  <si>
    <t>Đoàn Cẩm Tú</t>
  </si>
  <si>
    <t>24051650</t>
  </si>
  <si>
    <t>Nguyễn Thị Huyền Linh</t>
  </si>
  <si>
    <t>1506539</t>
  </si>
  <si>
    <t>Lê Thái</t>
  </si>
  <si>
    <t>1509203</t>
  </si>
  <si>
    <t>Trần Thị Lựu</t>
  </si>
  <si>
    <t>0307007</t>
  </si>
  <si>
    <t>Hoàng Hữu Tánh</t>
  </si>
  <si>
    <t>1410243</t>
  </si>
  <si>
    <t>Đào Long Bửu</t>
  </si>
  <si>
    <t>1504555</t>
  </si>
  <si>
    <t>Cao Ngọc Trung</t>
  </si>
  <si>
    <t>1510043</t>
  </si>
  <si>
    <t>Nguyễn Bá Cúc</t>
  </si>
  <si>
    <t>1501065</t>
  </si>
  <si>
    <t>Nguyễn Xuân Hoàng</t>
  </si>
  <si>
    <t>1606517</t>
  </si>
  <si>
    <t>1501177</t>
  </si>
  <si>
    <t>Vũ Minh Mẫn</t>
  </si>
  <si>
    <t>1804134</t>
  </si>
  <si>
    <t>Vòng A Sầu</t>
  </si>
  <si>
    <t>1811261</t>
  </si>
  <si>
    <t>Phạm Văn Thương</t>
  </si>
  <si>
    <t>1912022</t>
  </si>
  <si>
    <t>Bùi Duy Phú</t>
  </si>
  <si>
    <t>1908007</t>
  </si>
  <si>
    <t>Nguyễn Văn Quý</t>
  </si>
  <si>
    <t>1512273</t>
  </si>
  <si>
    <t>Bùi Đức Hạnh</t>
  </si>
  <si>
    <t>1509152</t>
  </si>
  <si>
    <t>Võ Minh Tiến</t>
  </si>
  <si>
    <t>1508754</t>
  </si>
  <si>
    <t>Phạm Văn Hùng</t>
  </si>
  <si>
    <t>1903259</t>
  </si>
  <si>
    <t>Phan Văn Tân</t>
  </si>
  <si>
    <t>2405120</t>
  </si>
  <si>
    <t>Nguyễn Hữu Quý</t>
  </si>
  <si>
    <t>0909262</t>
  </si>
  <si>
    <t>Ngô Dương Nguyên</t>
  </si>
  <si>
    <t>1508517</t>
  </si>
  <si>
    <t>Nguyễn Văn Thái</t>
  </si>
  <si>
    <t>0704066</t>
  </si>
  <si>
    <t>Hà Minh Tâm</t>
  </si>
  <si>
    <t>0003007</t>
  </si>
  <si>
    <t>Hoàng Bá Trường</t>
  </si>
  <si>
    <t>0903335</t>
  </si>
  <si>
    <t>Đinh Thị Anh</t>
  </si>
  <si>
    <t>1507702</t>
  </si>
  <si>
    <t>Đặng Hoàng Hiệp</t>
  </si>
  <si>
    <t>2311850</t>
  </si>
  <si>
    <t>Vũ Chí Công</t>
  </si>
  <si>
    <t>2407244</t>
  </si>
  <si>
    <t>Đặng Hoàng Chơn</t>
  </si>
  <si>
    <t>2311488</t>
  </si>
  <si>
    <t>Phùng Trần Phú Lâm</t>
  </si>
  <si>
    <t>1501069</t>
  </si>
  <si>
    <t>Lê Văn Tuân</t>
  </si>
  <si>
    <t>9804003</t>
  </si>
  <si>
    <t>Nguyễn Anh Tuấn</t>
  </si>
  <si>
    <t>0203002</t>
  </si>
  <si>
    <t>Huỳnh Văn Lạc</t>
  </si>
  <si>
    <t>1312137</t>
  </si>
  <si>
    <t>Hong A Sếnh</t>
  </si>
  <si>
    <t>1502112</t>
  </si>
  <si>
    <t>Diêu Huỳnh Luyện</t>
  </si>
  <si>
    <t>9801005</t>
  </si>
  <si>
    <t>Lê Ngọc Phụng</t>
  </si>
  <si>
    <t>1508515</t>
  </si>
  <si>
    <t>Đoàn Văn Bao</t>
  </si>
  <si>
    <t>1506546</t>
  </si>
  <si>
    <t>Trần Kim Long</t>
  </si>
  <si>
    <t>1506547</t>
  </si>
  <si>
    <t>Phạm Minh Tuấn</t>
  </si>
  <si>
    <t>1309107</t>
  </si>
  <si>
    <t>Trần Công Vũ</t>
  </si>
  <si>
    <t>1506598</t>
  </si>
  <si>
    <t>Đoàn Tuấn Khương</t>
  </si>
  <si>
    <t>2101035</t>
  </si>
  <si>
    <t>Trần Đình Dương</t>
  </si>
  <si>
    <t>2112476</t>
  </si>
  <si>
    <t>Nguyễn Bá Hoàng</t>
  </si>
  <si>
    <t>22031850</t>
  </si>
  <si>
    <t>Trần Quốc Hùng</t>
  </si>
  <si>
    <t>2208802</t>
  </si>
  <si>
    <t>Võ Khôi Công</t>
  </si>
  <si>
    <t>1804135</t>
  </si>
  <si>
    <t>Phạm Tấn Sỹ</t>
  </si>
  <si>
    <t>24051652</t>
  </si>
  <si>
    <t>Nguyễn Vũ Tiến Đạt</t>
  </si>
  <si>
    <t>24051655</t>
  </si>
  <si>
    <t>Nguyễn Xuân Được</t>
  </si>
  <si>
    <t>24120754</t>
  </si>
  <si>
    <t>Võ Anh Tuấn</t>
  </si>
  <si>
    <t>24120757</t>
  </si>
  <si>
    <t>Trần Văn Quốc</t>
  </si>
  <si>
    <t>24120758</t>
  </si>
  <si>
    <t>Hoàng Lâm Sơn</t>
  </si>
  <si>
    <t>25063003</t>
  </si>
  <si>
    <t>Nguyễn Văn Nguyện</t>
  </si>
  <si>
    <t>25063018</t>
  </si>
  <si>
    <t>Võ Trường Giang</t>
  </si>
  <si>
    <t>1506555</t>
  </si>
  <si>
    <t>Hà Quang Tiến</t>
  </si>
  <si>
    <t>1506541</t>
  </si>
  <si>
    <t>Nguyễn Văn Minh</t>
  </si>
  <si>
    <t>1506559</t>
  </si>
  <si>
    <t>Võ Đức Tuân</t>
  </si>
  <si>
    <t>1506557</t>
  </si>
  <si>
    <t>Vũ Văn Dinh</t>
  </si>
  <si>
    <t>1506558</t>
  </si>
  <si>
    <t>Nguyễn Hoàng Ngân</t>
  </si>
  <si>
    <t>1506550</t>
  </si>
  <si>
    <t>Nguyễn Văn Hoan</t>
  </si>
  <si>
    <t>25063027</t>
  </si>
  <si>
    <t>Nguyễn Hoàng Quốc Thái</t>
  </si>
  <si>
    <t>1504684</t>
  </si>
  <si>
    <t>Nguyễn Văn Công</t>
  </si>
  <si>
    <t>1505574</t>
  </si>
  <si>
    <t>Phạm Văn Quang Khánh</t>
  </si>
  <si>
    <t>1702075</t>
  </si>
  <si>
    <t>Đào Duy Hiệp</t>
  </si>
  <si>
    <t>0303003</t>
  </si>
  <si>
    <t>Phùng Thiện Ngôn</t>
  </si>
  <si>
    <t>1406103</t>
  </si>
  <si>
    <t>Trần Văn Lý</t>
  </si>
  <si>
    <t>0912185</t>
  </si>
  <si>
    <t>Lê Phú Quốc</t>
  </si>
  <si>
    <t>1506408</t>
  </si>
  <si>
    <t>Lê Đức Lảm</t>
  </si>
  <si>
    <t>0803069</t>
  </si>
  <si>
    <t>Nguyễn Hữu Lộc</t>
  </si>
  <si>
    <t>1901133</t>
  </si>
  <si>
    <t>1603421</t>
  </si>
  <si>
    <t>Nguyễn Minh Tuấn</t>
  </si>
  <si>
    <t>22091124</t>
  </si>
  <si>
    <t>Nguyễn Đình Phẩm</t>
  </si>
  <si>
    <t>0205017</t>
  </si>
  <si>
    <t>1006257</t>
  </si>
  <si>
    <t>1507706</t>
  </si>
  <si>
    <t>Phan Phú Dũng</t>
  </si>
  <si>
    <t>1004424</t>
  </si>
  <si>
    <t>Nguyễn Ngọc Tuyên</t>
  </si>
  <si>
    <t>1506554</t>
  </si>
  <si>
    <t>Nguyễn Trung Chính</t>
  </si>
  <si>
    <t>1104107</t>
  </si>
  <si>
    <t>Trương Hải Huấn</t>
  </si>
  <si>
    <t>1512065</t>
  </si>
  <si>
    <t>Trần Văn Giáp</t>
  </si>
  <si>
    <t>2107019</t>
  </si>
  <si>
    <t>Nguyễn Thanh Sang</t>
  </si>
  <si>
    <t>1505907</t>
  </si>
  <si>
    <t>Trần Chí Toại</t>
  </si>
  <si>
    <t>1901045</t>
  </si>
  <si>
    <t>Nguyễn Hữu Thạch</t>
  </si>
  <si>
    <t>2101094</t>
  </si>
  <si>
    <t>Phạm Đức Công</t>
  </si>
  <si>
    <t>2205227</t>
  </si>
  <si>
    <t>Nguyễn Đăng Hưng</t>
  </si>
  <si>
    <t>24120210</t>
  </si>
  <si>
    <t>24120213</t>
  </si>
  <si>
    <t>0108004</t>
  </si>
  <si>
    <t>Huỳnh Văn Liền</t>
  </si>
  <si>
    <t>1108054</t>
  </si>
  <si>
    <t>Hồ Công Hương</t>
  </si>
  <si>
    <t>1003216</t>
  </si>
  <si>
    <t>2204447</t>
  </si>
  <si>
    <t>Hoàng Ngọc Huân</t>
  </si>
  <si>
    <t>1503839</t>
  </si>
  <si>
    <t>Nguyễn Đăng Linh</t>
  </si>
  <si>
    <t>1506207</t>
  </si>
  <si>
    <t>Lê Quân Hùng</t>
  </si>
  <si>
    <t>25054976</t>
  </si>
  <si>
    <t>Đỗ Minh Hùng</t>
  </si>
  <si>
    <t>2408023</t>
  </si>
  <si>
    <t>Ngô Thanh Mỹ Duyên</t>
  </si>
  <si>
    <t>25020155</t>
  </si>
  <si>
    <t>Nguyễn Phương Thảo</t>
  </si>
  <si>
    <t>9801006</t>
  </si>
  <si>
    <t>24101155</t>
  </si>
  <si>
    <t>Lê Hữu Đạt</t>
  </si>
  <si>
    <t>25040301</t>
  </si>
  <si>
    <t>Nguyễn Quốc Sách</t>
  </si>
  <si>
    <t>25040335</t>
  </si>
  <si>
    <t>Nguyễn Thanh Tiến</t>
  </si>
  <si>
    <t>2311015</t>
  </si>
  <si>
    <t>Nguyễn Tân Thành</t>
  </si>
  <si>
    <t>2401187</t>
  </si>
  <si>
    <t>Nguyễn Văn An</t>
  </si>
  <si>
    <t>2403374</t>
  </si>
  <si>
    <t>Nguyễn Nguyên Nghĩa</t>
  </si>
  <si>
    <t>2404604</t>
  </si>
  <si>
    <t>Phạm Tấn Lý</t>
  </si>
  <si>
    <t>24091175</t>
  </si>
  <si>
    <t>Hoàng Văn Giang</t>
  </si>
  <si>
    <t>24091176</t>
  </si>
  <si>
    <t>Phạm Tiến Cường</t>
  </si>
  <si>
    <t>2203458</t>
  </si>
  <si>
    <t>Trịnh Đình Dũng</t>
  </si>
  <si>
    <t>24103114</t>
  </si>
  <si>
    <t>Trần Ngọc Vũ</t>
  </si>
  <si>
    <t>2307534</t>
  </si>
  <si>
    <t>Nguyễn Văn Lưu</t>
  </si>
  <si>
    <t>25020151</t>
  </si>
  <si>
    <t>Huỳnh Ngọc Tiến</t>
  </si>
  <si>
    <t>25030557</t>
  </si>
  <si>
    <t>Bùi Văn Thuấn</t>
  </si>
  <si>
    <t>25030561</t>
  </si>
  <si>
    <t>Phan Ngọc Kỷ</t>
  </si>
  <si>
    <t>25060962</t>
  </si>
  <si>
    <t>Lê Thanh Hùng</t>
  </si>
  <si>
    <t>25065116</t>
  </si>
  <si>
    <t>Phạm Minh Hiệp</t>
  </si>
  <si>
    <t>25087819</t>
  </si>
  <si>
    <t>Phùng Đình Chính</t>
  </si>
  <si>
    <t>25087818</t>
  </si>
  <si>
    <t>Nguyễn Trí Hải</t>
  </si>
  <si>
    <t>1508608</t>
  </si>
  <si>
    <t>Hà Văn Thụ</t>
  </si>
  <si>
    <t>0205004</t>
  </si>
  <si>
    <t>Nguyễn Phú Sơn</t>
  </si>
  <si>
    <t>0910109</t>
  </si>
  <si>
    <t>Trần Thị Hoa</t>
  </si>
  <si>
    <t>1004038</t>
  </si>
  <si>
    <t>Ninh Văn Thoại</t>
  </si>
  <si>
    <t>0711037</t>
  </si>
  <si>
    <t>Nguyễn Tiến Dũng</t>
  </si>
  <si>
    <t>1606256</t>
  </si>
  <si>
    <t>Trần Quang Chiến</t>
  </si>
  <si>
    <t>1603250</t>
  </si>
  <si>
    <t>Trương Tất Thắng</t>
  </si>
  <si>
    <t>1508615</t>
  </si>
  <si>
    <t>Nguyễn Văn Trọng</t>
  </si>
  <si>
    <t>1610293</t>
  </si>
  <si>
    <t>Lê Thị Hiền</t>
  </si>
  <si>
    <t>0704040</t>
  </si>
  <si>
    <t>Phan Văn Thịnh</t>
  </si>
  <si>
    <t>24120476</t>
  </si>
  <si>
    <t>Lưu Tuấn Dũng</t>
  </si>
  <si>
    <t>1409084</t>
  </si>
  <si>
    <t>Đặng Hoàng Sơn</t>
  </si>
  <si>
    <t>1703168</t>
  </si>
  <si>
    <t>Trần Ngọc Tú</t>
  </si>
  <si>
    <t>2104889</t>
  </si>
  <si>
    <t>1708032</t>
  </si>
  <si>
    <t>Nguyễn Văn Phong</t>
  </si>
  <si>
    <t>1504536</t>
  </si>
  <si>
    <t>Nguyễn Đức Minh</t>
  </si>
  <si>
    <t>1507022</t>
  </si>
  <si>
    <t>Tạ Văn Thắng</t>
  </si>
  <si>
    <t>0610003</t>
  </si>
  <si>
    <t>Nguyễn Văn Đoan</t>
  </si>
  <si>
    <t>1606477</t>
  </si>
  <si>
    <t>Trịnh Văn Hùng</t>
  </si>
  <si>
    <t>1409077</t>
  </si>
  <si>
    <t>Ninh Văn Thuyết</t>
  </si>
  <si>
    <t>1504764</t>
  </si>
  <si>
    <t>Hoàng Văn Điệp</t>
  </si>
  <si>
    <t>1203019</t>
  </si>
  <si>
    <t>Nguyễn Văn Tú</t>
  </si>
  <si>
    <t>23051208</t>
  </si>
  <si>
    <t>Trịnh Việt Anh</t>
  </si>
  <si>
    <t>1310133</t>
  </si>
  <si>
    <t>1512077</t>
  </si>
  <si>
    <t>Trương Đăng Thành</t>
  </si>
  <si>
    <t>1106025</t>
  </si>
  <si>
    <t>Ngô Văn Sự</t>
  </si>
  <si>
    <t>1308161</t>
  </si>
  <si>
    <t>Phí Công Hòa</t>
  </si>
  <si>
    <t>1604353</t>
  </si>
  <si>
    <t>Nguyễn Văn Hưng</t>
  </si>
  <si>
    <t>25061252</t>
  </si>
  <si>
    <t>9811001</t>
  </si>
  <si>
    <t>Nguyễn Khắc Hoàn</t>
  </si>
  <si>
    <t>1409081</t>
  </si>
  <si>
    <t>Nguyễn Hữu Tuất</t>
  </si>
  <si>
    <t>1508610</t>
  </si>
  <si>
    <t>Nguyễn Văn Nội</t>
  </si>
  <si>
    <t>1603244</t>
  </si>
  <si>
    <t>Phạm Ngọc Bé</t>
  </si>
  <si>
    <t>1111057</t>
  </si>
  <si>
    <t>Lương Anh Tuấn</t>
  </si>
  <si>
    <t>1411289</t>
  </si>
  <si>
    <t>Đỗ Văn Toàn</t>
  </si>
  <si>
    <t>1605202</t>
  </si>
  <si>
    <t>Vũ Văn Thắng</t>
  </si>
  <si>
    <t>1604356</t>
  </si>
  <si>
    <t>Bùi Xuân Hùng</t>
  </si>
  <si>
    <t>25061248</t>
  </si>
  <si>
    <t>Trần Quang Nam</t>
  </si>
  <si>
    <t>1911228</t>
  </si>
  <si>
    <t>Hoàng Văn Dũng</t>
  </si>
  <si>
    <t>1307101</t>
  </si>
  <si>
    <t>Đoàn Quang Thuấn</t>
  </si>
  <si>
    <t>1403088</t>
  </si>
  <si>
    <t>Vũ Thị Hồng Gấm</t>
  </si>
  <si>
    <t>1508367</t>
  </si>
  <si>
    <t>Nguyễn Thị Nguyên</t>
  </si>
  <si>
    <t>Bộ phận Kế toán</t>
  </si>
  <si>
    <t>Bộ phận quản lý kho xe &amp; Kho hàng hóa</t>
  </si>
  <si>
    <t>Nam Bộ</t>
  </si>
  <si>
    <t>Bắc Bộ</t>
  </si>
  <si>
    <t>Bộ phận Điều phối Vận chuyển Ô tô</t>
  </si>
  <si>
    <t>Bộ phận Kỹ thuật - thiết bị</t>
  </si>
  <si>
    <t>Bộ phận Giao nhận hàng hóa &amp; LKPT</t>
  </si>
  <si>
    <t>Bộ phận Đóng, rút con't</t>
  </si>
  <si>
    <t>Ban Lãnh đạo</t>
  </si>
  <si>
    <t>Bộ phận Kế hoạch</t>
  </si>
  <si>
    <t>Tổ Bảo vệ</t>
  </si>
  <si>
    <t>Tổ quản lý kho xe &amp; kho hàng hóa</t>
  </si>
  <si>
    <t>Bộ phận Điều phối VC ô tô</t>
  </si>
  <si>
    <t>Bộ phận Điều phối VC HH Nông nghiệp</t>
  </si>
  <si>
    <t>Bộ phận vận chuyển hàng Cơ khí, LKPT &amp; hàng Emart</t>
  </si>
  <si>
    <t>Bộ phận Quản lý phương tiện</t>
  </si>
  <si>
    <t>VI.1</t>
  </si>
  <si>
    <t>VI.2</t>
  </si>
  <si>
    <t>VI.3</t>
  </si>
  <si>
    <t>tangtientuan@thilogi.com.vn</t>
  </si>
  <si>
    <t>tranminhtho@thilogi.com.vn</t>
  </si>
  <si>
    <t>Trưởng bộ phận Kế toán nghiệp vụ</t>
  </si>
  <si>
    <t>dangngothuyha@thilogi.com.vn</t>
  </si>
  <si>
    <t>Trưởng Bộ phận Kế toán chi phí</t>
  </si>
  <si>
    <t>nguyenthilanphuong@thilogi.com.vn</t>
  </si>
  <si>
    <t>doancamtu@thilogi.com.vn</t>
  </si>
  <si>
    <t>nguyenthihuyenlinh@thilogi.com.vn</t>
  </si>
  <si>
    <t>lethai@thilogi.com.vn</t>
  </si>
  <si>
    <t>Tổ trưởng Quản lý kỹ thuật Phương tiện - Vận chuyển</t>
  </si>
  <si>
    <t>phanvantan3@thilogi.com.vn</t>
  </si>
  <si>
    <t>nguyenhuuquy@thilogi.com.vn</t>
  </si>
  <si>
    <t>Tổ trưởng bảo dưỡng, sửa chữa</t>
  </si>
  <si>
    <t>ngoduongnguyen@thilogi.com.vn</t>
  </si>
  <si>
    <t>Tổ trưởng bảo trì sửa chữa</t>
  </si>
  <si>
    <t>nguyenvanthai@thilogi.com.vn</t>
  </si>
  <si>
    <t>Nhân viên Tạp vụ</t>
  </si>
  <si>
    <t>Ca trưởng bảo vệ</t>
  </si>
  <si>
    <t>Tổ trưởng Bảo vệ</t>
  </si>
  <si>
    <t>baove-vtdb@thilogi.com.vn</t>
  </si>
  <si>
    <t>Nhân viên Bảo vệ</t>
  </si>
  <si>
    <t>Tổ trưởng Tổ hành chính</t>
  </si>
  <si>
    <t>nguyenhuuloc@thilogi.com.vn</t>
  </si>
  <si>
    <t>Trưởng bộ phận đóng rút container</t>
  </si>
  <si>
    <t>Tổ đóng rút cont</t>
  </si>
  <si>
    <t>nguyenthanhsang4@thilogi.com.vn</t>
  </si>
  <si>
    <t>Công nhân rút container</t>
  </si>
  <si>
    <t>nguyenhuuthach@thilogi.com.vn</t>
  </si>
  <si>
    <t>Chuyên viên Kiểm soát Chất lượng</t>
  </si>
  <si>
    <t>nguyendanghung@thilogi.com.vn</t>
  </si>
  <si>
    <t>Phó phòng Quản lý kho xe &amp; VT-LK</t>
  </si>
  <si>
    <t>phungthienngon@thilogi.com.vn</t>
  </si>
  <si>
    <t>Trưởng bộ phận Quản lý Kho bãi</t>
  </si>
  <si>
    <t>tranvanly@thilogi.com.vn</t>
  </si>
  <si>
    <t>Tổ trưởng Quản lý kho xe</t>
  </si>
  <si>
    <t>lephuquoc@thilogi.com.vn</t>
  </si>
  <si>
    <t>Trưởng bộ phận Kiểm soát chất lượng</t>
  </si>
  <si>
    <t>leduclam@thilogi.com.vn</t>
  </si>
  <si>
    <t>Nhân viên Vệ sinh công nghiệp</t>
  </si>
  <si>
    <t>Công nhân kho bãi xe thành phẩm</t>
  </si>
  <si>
    <t>nguyendinhpham@thilogi.com.vn</t>
  </si>
  <si>
    <t>Tổ trưởng Quản lý kho hàng hóa</t>
  </si>
  <si>
    <t>huynhvanlien@thilogi.com.vn</t>
  </si>
  <si>
    <t>Công nhân giao nhận hàng hóa và LKPT</t>
  </si>
  <si>
    <t>Phó phòng điều phối vận chuyển ô tô</t>
  </si>
  <si>
    <t>dinhthianh@thilogi.com.vn</t>
  </si>
  <si>
    <t>Trưởng nhóm điều phối xe</t>
  </si>
  <si>
    <t>danghoanghiep@thilogi.com.vn</t>
  </si>
  <si>
    <t>Chuyên viên Điều phối xe</t>
  </si>
  <si>
    <t>vuchicong@thilogi.com.vn</t>
  </si>
  <si>
    <t>danghoangchon@thilogi.com.vn</t>
  </si>
  <si>
    <t>phungtranphulam@thilogi.com.vn</t>
  </si>
  <si>
    <t>Phó phòng Điều phối vận chuyển hàng Nông nghiệp</t>
  </si>
  <si>
    <t>lequanhung@thilogi.com.vn</t>
  </si>
  <si>
    <t>Trưởng nhóm điều phối vận chuyển hàng nông nghiệp</t>
  </si>
  <si>
    <t>dominhhung@thilogi.com.vn</t>
  </si>
  <si>
    <t>Chuyên viên chứng từ</t>
  </si>
  <si>
    <t>ngothanhmyduyen@thilogi.com.vn</t>
  </si>
  <si>
    <t>nguyenphuongthao6@thilogi.com.vn</t>
  </si>
  <si>
    <t>lehuudat@thilogi.com.vn</t>
  </si>
  <si>
    <t>nguyenquocsach@thilogi.com.vn</t>
  </si>
  <si>
    <t>Chuyên viên thủ tục cửa khẩu</t>
  </si>
  <si>
    <t>nguyenthanhtien1@thilogi.com.vn</t>
  </si>
  <si>
    <t>Tổ trưởng điều phối vận chuyển</t>
  </si>
  <si>
    <t>levantuan2@thilogi.com.vn</t>
  </si>
  <si>
    <t>Công nhân lái xe tải</t>
  </si>
  <si>
    <t>Tổ trưởng Giao nhận hàng hóa Phụ tùng</t>
  </si>
  <si>
    <t>hoconghuong@thilogi.com.vn</t>
  </si>
  <si>
    <t>Tổ trưởng quản lý đội xe vận chuyển</t>
  </si>
  <si>
    <t>nguyenanh.tuan@thilogi.com.vn</t>
  </si>
  <si>
    <t>nguyenthanhphong@thilogi.com.vn</t>
  </si>
  <si>
    <t>Chuyên viên Kế toán tổng hợp</t>
  </si>
  <si>
    <t>nguyenthinguyen@thilogi.com.vn</t>
  </si>
  <si>
    <t>doanquangthuan@thilogi.com.vn</t>
  </si>
  <si>
    <t>danghoangson@thilogi.com.vn</t>
  </si>
  <si>
    <t>nguyenducminh@thilogi.com.vn</t>
  </si>
  <si>
    <t>Bộ phận Quản lý đội xe</t>
  </si>
  <si>
    <t>phanvanthinh@thilogi.com.vn</t>
  </si>
  <si>
    <t>Trưởng bộ phận điều phối vận chuyển linh kiện</t>
  </si>
  <si>
    <t>nguyenhuutuat@thilogi.com.vn</t>
  </si>
  <si>
    <t>Công nhân Vận hành xe nâng</t>
  </si>
  <si>
    <t>nguyenvandoan@thilogi.com.vn</t>
  </si>
  <si>
    <t>VIII.3</t>
  </si>
  <si>
    <t>II.1</t>
  </si>
  <si>
    <t>II.2</t>
  </si>
  <si>
    <t>IV.1</t>
  </si>
  <si>
    <t>25091084</t>
  </si>
  <si>
    <t>25092508</t>
  </si>
  <si>
    <t>Võ Thành Hưng</t>
  </si>
  <si>
    <t>Ngô Văn Thảo</t>
  </si>
  <si>
    <t>II.3</t>
  </si>
  <si>
    <t>II.4</t>
  </si>
  <si>
    <t>II.5</t>
  </si>
  <si>
    <t>II.6</t>
  </si>
  <si>
    <t>II.7</t>
  </si>
  <si>
    <t>IV.2</t>
  </si>
  <si>
    <t>IV.3</t>
  </si>
  <si>
    <t>V.1</t>
  </si>
  <si>
    <t>V.2</t>
  </si>
  <si>
    <t>V.3</t>
  </si>
  <si>
    <t>V.4</t>
  </si>
  <si>
    <t>V.5</t>
  </si>
  <si>
    <t>B</t>
  </si>
  <si>
    <t>C</t>
  </si>
  <si>
    <t>Nhân viên bếp</t>
  </si>
  <si>
    <t>Suất ăn công nghiệp</t>
  </si>
  <si>
    <t>Phòng Hành chính</t>
  </si>
  <si>
    <t>Phòng Quản lý phương tiện thiết bị &amp; An toàn</t>
  </si>
  <si>
    <t>Bộ phận GNVC Hàng hóa Thaco</t>
  </si>
  <si>
    <t>Phòng Kho vận Auto</t>
  </si>
  <si>
    <t>Đội Lái xe đầu kéo, chuyên dụng</t>
  </si>
  <si>
    <t>Bộ phận GNVC Hàng hóa khác</t>
  </si>
  <si>
    <t>Phòng GNVC Nông nghiệp</t>
  </si>
  <si>
    <t>Tổ Kiểm soát chất lượng GNVC</t>
  </si>
  <si>
    <t>Tổ Sửa chữa, bảo dưỡng phương tiện</t>
  </si>
  <si>
    <t>phanthiet199494@gmail.com</t>
  </si>
  <si>
    <t>truongngocnam13081991@gmail.com</t>
  </si>
  <si>
    <t>hoangbatruong1977@gmail.com</t>
  </si>
  <si>
    <t>tranvantan0580@gmail.com</t>
  </si>
  <si>
    <t>huan.hoangn1621@gmail.com</t>
  </si>
  <si>
    <t>Congnguyenbh85@gmail.com</t>
  </si>
  <si>
    <t>khanhphamthilogi@gmail.com</t>
  </si>
  <si>
    <t>daoduyhiep1993@gmail.com</t>
  </si>
  <si>
    <t>nghiann12345@gmail.com</t>
  </si>
  <si>
    <t>phamly123op@gmail.com</t>
  </si>
  <si>
    <t>hoangvangiang180585@gmail.com</t>
  </si>
  <si>
    <t>tientri19892018@gmail.com</t>
  </si>
  <si>
    <t>nguyenvanluuglak@gmail.com</t>
  </si>
  <si>
    <t>Khu vực đóng góp tang chế</t>
  </si>
  <si>
    <t>Chu Lai</t>
  </si>
  <si>
    <t>buidung151090@gmail.com</t>
  </si>
  <si>
    <t>Trần Văn Thủy</t>
  </si>
  <si>
    <t>Đặng Văn Hiếu</t>
  </si>
  <si>
    <t>Nguyễn Văn Quý Trọng</t>
  </si>
  <si>
    <t>K1/T9</t>
  </si>
  <si>
    <t>K2/T9</t>
  </si>
  <si>
    <t>vuthihonggam@thilogi.com.vn</t>
  </si>
  <si>
    <t>quangchienthaco@gmail.com</t>
  </si>
  <si>
    <t>tuanquanlog@gmail.com</t>
  </si>
  <si>
    <t>tranthihoatruonghai@gmail.com</t>
  </si>
  <si>
    <t>Lehien1974@gmail.com</t>
  </si>
  <si>
    <t>phuson1235@gmail.com</t>
  </si>
  <si>
    <t>Phongnguyen04081982@gmail.com</t>
  </si>
  <si>
    <t>nguyentiendung82hy@gmail.com</t>
  </si>
  <si>
    <t>xuanthang994@gmail.com</t>
  </si>
  <si>
    <t>tranngoctu986@gmail.com</t>
  </si>
  <si>
    <t>noinguyen.136.90@gmail.com</t>
  </si>
  <si>
    <t>145dung@gmail.com</t>
  </si>
  <si>
    <t>vantu1106@gmail.com</t>
  </si>
  <si>
    <t>havanthu2801@gmail.com</t>
  </si>
  <si>
    <t>Ninhvanthoai@gmail.com</t>
  </si>
  <si>
    <t>nguyentrongthaco@gmail.com</t>
  </si>
  <si>
    <t>Nguyenhoanganh20011995@gmail.com</t>
  </si>
  <si>
    <t>trinhvanhung26390@gmail.com</t>
  </si>
  <si>
    <t>ninhvanthuyet83@gmail.com</t>
  </si>
  <si>
    <t>hoangdieprauhoang@gmail.com</t>
  </si>
  <si>
    <t>trinhvietanh@gmail.com</t>
  </si>
  <si>
    <t>caocuong0578@gmail.com</t>
  </si>
  <si>
    <t xml:space="preserve">truongdangthanh82@gmail.com </t>
  </si>
  <si>
    <t>ngovansu1985@gmail.com</t>
  </si>
  <si>
    <t>hoabeoas@gmail.com</t>
  </si>
  <si>
    <t>hungnham7986@gmail.com</t>
  </si>
  <si>
    <t>nguyenkhachoan1976thaco@gmail.com</t>
  </si>
  <si>
    <t>phamngocbe06041976@gmail.com</t>
  </si>
  <si>
    <t>toanddv@gmail.com</t>
  </si>
  <si>
    <t>buixuanhungthaco@gmail.com</t>
  </si>
  <si>
    <t>1003395</t>
  </si>
  <si>
    <t>Nguyễn Trà Duân</t>
  </si>
  <si>
    <t>25095734</t>
  </si>
  <si>
    <t>Nguyễn Hữu Thuận</t>
  </si>
  <si>
    <t>2309595</t>
  </si>
  <si>
    <t>Trương Thế Việt</t>
  </si>
  <si>
    <t>2012244</t>
  </si>
  <si>
    <t>Trương Văn Chung</t>
  </si>
  <si>
    <t>Thu nhập giao xe trung chuyển T5/2025</t>
  </si>
  <si>
    <t>Công ngày lễ, tết</t>
  </si>
  <si>
    <t>Đi làm lễ, tết</t>
  </si>
  <si>
    <t>Lương tạm đình chỉ công tác</t>
  </si>
  <si>
    <t>Khu vực</t>
  </si>
  <si>
    <t>KV</t>
  </si>
  <si>
    <t>1508212</t>
  </si>
  <si>
    <t>Nguyễn Đức Phong</t>
  </si>
  <si>
    <t>25101490</t>
  </si>
  <si>
    <t>Đặng Trọng Thủy</t>
  </si>
  <si>
    <t>2210799</t>
  </si>
  <si>
    <t>Lê Đức Minh</t>
  </si>
  <si>
    <t>25100418</t>
  </si>
  <si>
    <t>Trần Lương Thức</t>
  </si>
  <si>
    <t>25102041</t>
  </si>
  <si>
    <t>Nguyễn Thái Hùng</t>
  </si>
  <si>
    <t>25102002</t>
  </si>
  <si>
    <t>Bùi Thế Vĩnh</t>
  </si>
  <si>
    <t>huynhminhphuc20071996@gmail.com</t>
  </si>
  <si>
    <t>bhnguyenducphong2025@gmail.com</t>
  </si>
  <si>
    <t>25103169</t>
  </si>
  <si>
    <t>Đỗ Hoàng Minh Trí</t>
  </si>
  <si>
    <t>25103132</t>
  </si>
  <si>
    <t>Nhân viên Depot Lệ Thanh</t>
  </si>
  <si>
    <t>Đội trưởng Bảo vệ</t>
  </si>
  <si>
    <t>K1/T10</t>
  </si>
  <si>
    <t>K2/T10</t>
  </si>
  <si>
    <t>cuongcao.240585@gmail.com</t>
  </si>
  <si>
    <t>nguyenthihuyentrang1297@gmail.com</t>
  </si>
  <si>
    <t>hieuhuynh.26071989@gmail.com</t>
  </si>
  <si>
    <t>traduan1993tk@icloud.com</t>
  </si>
  <si>
    <t xml:space="preserve"> vuduythang87@gmail.com</t>
  </si>
  <si>
    <t>nguyenthuan09101992@gmail.com</t>
  </si>
  <si>
    <t>tan92e00561@icloud.com</t>
  </si>
  <si>
    <t>Trần Đình Huy</t>
  </si>
  <si>
    <t xml:space="preserve"> Số CCCD</t>
  </si>
  <si>
    <t>nguyenhung202129@gmail.com</t>
  </si>
  <si>
    <t>trandinhhuy030687@gmail.com</t>
  </si>
  <si>
    <t>25103482</t>
  </si>
  <si>
    <r>
      <t xml:space="preserve">Giảm trừ khác 
</t>
    </r>
    <r>
      <rPr>
        <i/>
        <sz val="12"/>
        <rFont val="Times New Roman"/>
        <family val="1"/>
      </rPr>
      <t>(Thu hộ tiền mua xe, thu nợ kỳ trước)</t>
    </r>
  </si>
  <si>
    <t>Công tăng ca ngày thường</t>
  </si>
  <si>
    <t>Truy thu tiền chênh lệch do điều chỉnh lương</t>
  </si>
  <si>
    <t xml:space="preserve">Khu vực </t>
  </si>
  <si>
    <t>Thu BHXH T10 (theo dõi trong bảng BHXH)</t>
  </si>
  <si>
    <t>Truy thu tiền công đoàn T10 (theo dõi trong bảng BHXH)</t>
  </si>
  <si>
    <t>1507356</t>
  </si>
  <si>
    <t>Phạm Vương</t>
  </si>
  <si>
    <t>25104450</t>
  </si>
  <si>
    <t>25106415</t>
  </si>
  <si>
    <t>Ngô Xuân Lộc</t>
  </si>
  <si>
    <t>1505317</t>
  </si>
  <si>
    <t>Bùi Tùng</t>
  </si>
  <si>
    <t>25105092</t>
  </si>
  <si>
    <t>Nguyễn Công Tình</t>
  </si>
  <si>
    <t>25104052</t>
  </si>
  <si>
    <t>Phạm Minh Tâm</t>
  </si>
  <si>
    <t>ngoxuanloc2024@gmail.com</t>
  </si>
  <si>
    <t>huynhquoc30011974@icloud.com</t>
  </si>
  <si>
    <t>pmtam612@gmail.com</t>
  </si>
  <si>
    <t>25106189</t>
  </si>
  <si>
    <t>Lâm Văn Huyên</t>
  </si>
  <si>
    <t>Phamvuong.tk2@gmail.com</t>
  </si>
  <si>
    <t>nguyenccongtinh@gmail.com</t>
  </si>
  <si>
    <t>2406255</t>
  </si>
  <si>
    <t>Hoàng Quốc Việt</t>
  </si>
  <si>
    <t>hquocviet173@gmail.com</t>
  </si>
  <si>
    <t>Ngày ngừng việc BKK</t>
  </si>
  <si>
    <t>Truy thu tiền CL do điều chỉnh lương, thâm niên giữa kỳ</t>
  </si>
  <si>
    <t>Truy thu lương</t>
  </si>
  <si>
    <t>Khoản hỗ trợ thôi việc</t>
  </si>
  <si>
    <t>Tổng phải thu</t>
  </si>
  <si>
    <t>Trợ cấp thôi việc</t>
  </si>
  <si>
    <t>Trả lại tiền thu ĐTDD Tháng 8 - Chi nhánh</t>
  </si>
  <si>
    <t>Hỗ trợ thôi việc, trợ cấp thôi việc</t>
  </si>
  <si>
    <t>Thu nhập khác (Phép năm thôi việc, Hỗ trợ thôi việc,...)</t>
  </si>
  <si>
    <t>luutuandung1312000@gmail.com</t>
  </si>
  <si>
    <t>25094899</t>
  </si>
  <si>
    <t>Võ Tấn Trung</t>
  </si>
  <si>
    <t>2112421</t>
  </si>
  <si>
    <t>Đinh Thế Lực</t>
  </si>
  <si>
    <t>1507124</t>
  </si>
  <si>
    <t>Trần Quang Tám</t>
  </si>
  <si>
    <t>25101527</t>
  </si>
  <si>
    <t>Lê Minh Toán</t>
  </si>
  <si>
    <t>25100021</t>
  </si>
  <si>
    <t>Đồng Văn Thắng</t>
  </si>
  <si>
    <t>25101492</t>
  </si>
  <si>
    <t>Vũ Văn Bằng</t>
  </si>
  <si>
    <t>25088924</t>
  </si>
  <si>
    <t>Phan Đình Đức</t>
  </si>
  <si>
    <t>25112523</t>
  </si>
  <si>
    <t>Nguyễn Khánh Vũ</t>
  </si>
  <si>
    <t>25111155</t>
  </si>
  <si>
    <t>Nguyễn Đức Mỹ</t>
  </si>
  <si>
    <t>1908017</t>
  </si>
  <si>
    <t>Nguyễn Thành Thái</t>
  </si>
  <si>
    <t>Vulieu932013@gmail.com</t>
  </si>
  <si>
    <t>22051017</t>
  </si>
  <si>
    <t>Nguyễn Văn Quốc</t>
  </si>
  <si>
    <t xml:space="preserve">winnguyen3394@gmail.com </t>
  </si>
  <si>
    <t>0912178</t>
  </si>
  <si>
    <t>Trần Hiệp</t>
  </si>
  <si>
    <t>2201011</t>
  </si>
  <si>
    <t>Phan Ngọc Trí</t>
  </si>
  <si>
    <t>1505905</t>
  </si>
  <si>
    <t>Nguyễn Viết Phi</t>
  </si>
  <si>
    <t>Chuyên viên hiện trường cửa khẩu Hoa Lư</t>
  </si>
  <si>
    <t>Bộ phận Quản lý Depot Hoa Lư</t>
  </si>
  <si>
    <t>tranhiep@thilogi.com.vn</t>
  </si>
  <si>
    <t>phanngoctri@thilogi.com.vn</t>
  </si>
  <si>
    <t>nguyenvietphi@thilogi.com.vn</t>
  </si>
  <si>
    <t>0803006</t>
  </si>
  <si>
    <t>buitrannhantri@thilogi.com.vn</t>
  </si>
  <si>
    <t>Trưởng phòng Điều phối GNVC</t>
  </si>
  <si>
    <t>Phó phòng KHVC ô tô</t>
  </si>
  <si>
    <t>Chuyên viên Kế hoạch VC ô tô</t>
  </si>
  <si>
    <t>Công nhân quản lý kho bãi xe thành phẩm</t>
  </si>
  <si>
    <t>Công nhân đóng, rút xe thành phẩm vào container</t>
  </si>
  <si>
    <t>Công nhân quản lý công cụ dụng cụ (tại miền Bắc)</t>
  </si>
  <si>
    <t>Công nhân bảo trì sửa chữa (tại miền Bắc)</t>
  </si>
  <si>
    <t>Phó Giám đốc GNVC ô tô, LKPT</t>
  </si>
  <si>
    <t>Ban Lãnh đạo THILOGI</t>
  </si>
  <si>
    <t>Thu nhập khác (phép năm thôi việc)</t>
  </si>
  <si>
    <t>Trừ tiền</t>
  </si>
  <si>
    <t>Lương tạm ngừng việc (BKK)</t>
  </si>
  <si>
    <t>Tổng tiền lương tạm ứng kỳ 1/11</t>
  </si>
  <si>
    <t>Thu nhập giao xe 20%  kỳ 1/11</t>
  </si>
  <si>
    <t>Tổng thu nhập tạm ứng kỳ 1/11</t>
  </si>
  <si>
    <t>Núi Thành, ngày 17 tháng 10 năm 2025</t>
  </si>
  <si>
    <t>capham.3006989@gmail.com</t>
  </si>
  <si>
    <t>Phanvantam77h1@gmail.com</t>
  </si>
  <si>
    <t>leducminh190992@gmail.com</t>
  </si>
  <si>
    <t>BẢNG THANH TOÁN TIỀN LƯƠNG TẠM ỨNG THÁNG 11 NĂM 2025</t>
  </si>
  <si>
    <t>Trả BHXH T11 (theo dõi trong bảng BHXH)</t>
  </si>
  <si>
    <t>Truy lĩnh tiền công đoàn T11 (theo dõi trong bảng BHXH)</t>
  </si>
  <si>
    <t>BDPHSK lái xe trung chuyển làm việc tại môi trường độc hại T7-10/2025</t>
  </si>
  <si>
    <t>K1/T11</t>
  </si>
  <si>
    <t>K2/T11</t>
  </si>
  <si>
    <t>Thu hộ tiền ủng hộ anh Nguyễn Văn Dũng</t>
  </si>
  <si>
    <t>Ngày PN thanh toán T11/2025</t>
  </si>
  <si>
    <t>Lương phép PN thanh toán T11</t>
  </si>
  <si>
    <t>Tổng thu nhập tháng 11</t>
  </si>
  <si>
    <t>Tiền công giao xe 20% chi cùng lương kỳ 2/11</t>
  </si>
  <si>
    <t>Thu nhập đã tạm ứng kỳ 1/11</t>
  </si>
  <si>
    <t>Tổng thu nhập còn lại trong tháng 11</t>
  </si>
  <si>
    <t>Thuế TNCN T11</t>
  </si>
  <si>
    <t>X</t>
  </si>
  <si>
    <t>Cước điện thoại T10/2025</t>
  </si>
  <si>
    <t>BẢNG THANH TOÁN TIỀN LƯƠNG THÁNG 11 NĂM 2025</t>
  </si>
  <si>
    <r>
      <t xml:space="preserve">BẢNG THANH TOÁN TIỀN LƯƠNG BẰNG CHUYỂN KHOẢN
NGÂN HÀNG VIETINBANK - KỲ 2 THÁNG 11 NĂM </t>
    </r>
    <r>
      <rPr>
        <b/>
        <sz val="14"/>
        <color rgb="FFFF0000"/>
        <rFont val="Times New Roman"/>
        <family val="1"/>
      </rPr>
      <t>2025</t>
    </r>
  </si>
  <si>
    <t>Lương tạm ngừng việc</t>
  </si>
  <si>
    <t>Núi Thành, ngày 01 tháng 12 năm 2025</t>
  </si>
  <si>
    <t>Giảm trừ khác 
(thu hộ tiền ủng hộ Nguyễn Tấn Dũng, thu nợ kỳ trước, thu hộ tiền bồi thường,...)</t>
  </si>
  <si>
    <t>CÔNG TY .................</t>
  </si>
  <si>
    <t>Địa chỉ: ............</t>
  </si>
  <si>
    <t>Nguyễn Văn A</t>
  </si>
  <si>
    <t>Nhân sự văn phòng</t>
  </si>
  <si>
    <t>Suất ăn công nghiệp bên THIDICO (mặc định không thu tang chế)</t>
  </si>
  <si>
    <t>Công nhân kho bãi xe</t>
  </si>
  <si>
    <t>Công nhân lái xe chuyên dụng (lương khoán, ko tính lương
 chủ nhật, tăng ca, đi làm thứ 7, chỉ được bù)</t>
  </si>
  <si>
    <t>Công nhân lái xe chuyên dụng (lương khoán, ko tính lương
 chủ nhật, tăng ca, đi làm thứ 7, chỉ được bù, ngày nào giao xe thì để công giao xe, còn làm tại cty thì chấm X bên công chính</t>
  </si>
  <si>
    <t>x</t>
  </si>
  <si>
    <t>Công nhân vận hành thiết bị năng (lương tháng nhưng được tính lương làm thêm giờ)</t>
  </si>
  <si>
    <t>Thuyèn viên tàu lai (tính khoán theo công chuẩn hằng tháng)</t>
  </si>
  <si>
    <t>Nguyễn Văn B</t>
  </si>
  <si>
    <t>Nguyễn Văn C</t>
  </si>
  <si>
    <t>Nguyễn Văn D</t>
  </si>
  <si>
    <t>Nguyễn Văn E</t>
  </si>
  <si>
    <t>Nguyễn Văn F</t>
  </si>
  <si>
    <t>Nguyễn Văn K</t>
  </si>
  <si>
    <t>CÔNG TY TNHH VẬN TẢI BIỂN THILOGI</t>
  </si>
  <si>
    <t>KCN Cảng và hậu cần Cảng Chu Lai Trường Hải, Núi Thành, TP. Đà Nẵng</t>
  </si>
  <si>
    <t>BẢNG THANH TOÁN LƯƠNG THÁNG 11 - 2025
ACCOUNT OF WAGE IN NOVEMBER - 2025</t>
  </si>
  <si>
    <t>STT/
No.</t>
  </si>
  <si>
    <t>MSNV
(Code)</t>
  </si>
  <si>
    <t>Họ tên/
Name</t>
  </si>
  <si>
    <t>Chức vụ/
Position</t>
  </si>
  <si>
    <t>Lương
HĐLĐ/
Labour Contract pay</t>
  </si>
  <si>
    <t>Phụ cấp/ Allowance</t>
  </si>
  <si>
    <t xml:space="preserve">Mức Thưởng HQCV /Work performance bonus </t>
  </si>
  <si>
    <t>LHĐLĐ + THQCV/Labour Contract pay+ Work performance bonus max</t>
  </si>
  <si>
    <t>Tỷ lệ hưởng thưởng % HQCV/ Percentage of Work performance bonus10</t>
  </si>
  <si>
    <t>Số giờ làm việc tiểu chuẩn/
Standard hours of work</t>
  </si>
  <si>
    <t>Số giờ tăng ca tiêu chuẩn/ Standard overtime hours of work</t>
  </si>
  <si>
    <t>Số giờ làm việc thực tế/
Reality hours of work</t>
  </si>
  <si>
    <t>Lương/Wage</t>
  </si>
  <si>
    <t>Các khoản giảm trừ/Deductions</t>
  </si>
  <si>
    <t>Tổng 
giảm trừ/
Total deductions</t>
  </si>
  <si>
    <t>Thực nhận/
Actual receipt</t>
  </si>
  <si>
    <t>Ký nhận/
Receipt signs</t>
  </si>
  <si>
    <t>Mức thưởng HQCV</t>
  </si>
  <si>
    <t>Tham gia BH</t>
  </si>
  <si>
    <t>Tham gia CĐ</t>
  </si>
  <si>
    <t>THU NHẬP TÍNH THUẾ TNCN</t>
  </si>
  <si>
    <t>TRUY LĨNH 
LƯƠNG TRONG THỜI GIAN ĐI HỌC NÂNG CAO</t>
  </si>
  <si>
    <t>Mức lương/
Net wage</t>
  </si>
  <si>
    <t>Mức lương hiệu quả CV</t>
  </si>
  <si>
    <t>Thâm niên/
Time allowance</t>
  </si>
  <si>
    <t>Kiêm nhiệm/
Responsibility allowance</t>
  </si>
  <si>
    <t>Tổng 
phụ cấp/
Total allowances</t>
  </si>
  <si>
    <t>Lương ngày làm việc
(Full paymet)</t>
  </si>
  <si>
    <t>Thưởng HQCV tháng 1/Work performance January</t>
  </si>
  <si>
    <t>Thanh toán chế độ thôi việc 
( Retire payment)</t>
  </si>
  <si>
    <t>Lương phụ cấp (nghỉ chờ việc)/ Allowance salary</t>
  </si>
  <si>
    <r>
      <t>Tiền phép năm 2025 thanh toán tháng 11
(A</t>
    </r>
    <r>
      <rPr>
        <b/>
        <i/>
        <sz val="13"/>
        <rFont val="Times New Roman"/>
        <family val="1"/>
      </rPr>
      <t>nnual leave paid in the month Nov)</t>
    </r>
  </si>
  <si>
    <t>Lương Hiếu, Hỉ
(Wedding or funeral salary)</t>
  </si>
  <si>
    <t>Hoàn Thuế TNCN năm 2023  (PIT Refund in 2023)</t>
  </si>
  <si>
    <t>Thu nhập khác
(other salary)</t>
  </si>
  <si>
    <t>Tổng Lương
(Total Salary)</t>
  </si>
  <si>
    <t>BHXH/YT/
TN/
Insurances
(10.5%)</t>
  </si>
  <si>
    <t>Truy thu BHXH (Previous month's insurances)</t>
  </si>
  <si>
    <t>KPCĐ/
Union fee
(0.5%)</t>
  </si>
  <si>
    <t>Truy thu phí công đoàn (Previous month's insurances)</t>
  </si>
  <si>
    <t>Số người phụ thuộc/
Number of dependents</t>
  </si>
  <si>
    <t>Giảm trừ gia cảnh
(Family allowances)</t>
  </si>
  <si>
    <t>Giảm trừ bản thân
(Deduct  itself)</t>
  </si>
  <si>
    <t>Thu nhập chịu thuế/
(Taxable income)</t>
  </si>
  <si>
    <r>
      <t xml:space="preserve">Thuế TNCN/
</t>
    </r>
    <r>
      <rPr>
        <b/>
        <i/>
        <sz val="13"/>
        <rFont val="Times New Roman"/>
        <family val="1"/>
      </rPr>
      <t>(Personal income tax</t>
    </r>
    <r>
      <rPr>
        <b/>
        <sz val="13"/>
        <rFont val="Times New Roman"/>
        <family val="1"/>
      </rPr>
      <t>)</t>
    </r>
  </si>
  <si>
    <t>Phúng điếu kỳ I/
(Funeral contribution I)</t>
  </si>
  <si>
    <t>Phúng điếu kỳ II/
(Funeral contribution II)</t>
  </si>
  <si>
    <t>Hoàn trả chi phí đào tạo (Lần 1) Training Cost Reimbursement (1st Installment)</t>
  </si>
  <si>
    <t>Ủng Hộ
Subscription fee</t>
  </si>
  <si>
    <t>Cước điện thoại/
Mobile fee</t>
  </si>
  <si>
    <t>Truy Thu Thuế TNCN  năm 2023
(Arrears PIT)</t>
  </si>
  <si>
    <t xml:space="preserve">Phí Đoàn Thanh niên
(Fee for youth groups) </t>
  </si>
  <si>
    <t>TIỀN LƯƠNG CÒN LẠI CỦA THÁNG 1/2025</t>
  </si>
  <si>
    <t>Phúng 
Điếu Kỳ I</t>
  </si>
  <si>
    <t>Phúng 
Điếu Kỳ II</t>
  </si>
  <si>
    <t>Địa Chỉ Email</t>
  </si>
  <si>
    <t>TÀU TRƯỜNG HẢI STAR 3</t>
  </si>
  <si>
    <t>vantai20091986@gmail.com</t>
  </si>
  <si>
    <t>Tàu THS3</t>
  </si>
  <si>
    <t>daomanhtienship1987@gmail.com</t>
  </si>
  <si>
    <t>luongtanxungsvmt@gmail.com</t>
  </si>
  <si>
    <t>ngovananh9368@gmail.com</t>
  </si>
  <si>
    <t>nhanwin1976@gmail.com</t>
  </si>
  <si>
    <t>caoannhien221017@gmail.com</t>
  </si>
  <si>
    <t>thanhv01051973@gmail.com</t>
  </si>
  <si>
    <t>quocthanhrd@gmail.com</t>
  </si>
  <si>
    <t>nguyenvancuong151193@gmail.com</t>
  </si>
  <si>
    <t>Tàu THS2</t>
  </si>
  <si>
    <t>cuongvo010970@gmail.com</t>
  </si>
  <si>
    <t>minhkydang67@gmail.com</t>
  </si>
  <si>
    <t>huuducsmt@gmail.com</t>
  </si>
  <si>
    <t>Tổng Cộng</t>
  </si>
  <si>
    <t>TP. Đà Nẵng, ngày 01 tháng 12 năm 2025</t>
  </si>
  <si>
    <t>Da Nang City, Dec 01st 2025</t>
  </si>
  <si>
    <t>CÔNG TY …....</t>
  </si>
  <si>
    <t>Địa chỉ: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</si>
</sst>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43" formatCode="_(* #,##0.00_);_(* \(#,##0.00\);_(* &quot;-&quot;??_);_(@_)"/>
    <numFmt numFmtId="164" formatCode="_(* #,##0_);_(* \(#,##0\);_(* &quot;-&quot;??_);_(@_)"/>
    <numFmt numFmtId="165" formatCode="_-[$€-2]* #,##0.00_-;\-[$€-2]* #,##0.00_-;_-[$€-2]* &quot;-&quot;??"/>
    <numFmt numFmtId="166" formatCode="[$-1010000]d/m/yy;@"/>
    <numFmt numFmtId="167" formatCode="_(* #,##0_);_(* \(#,##0\);_(* &quot;-&quot;&quot;?&quot;&quot;?&quot;_);_(@_)"/>
    <numFmt numFmtId="168" formatCode="_-* #,##0.00_-;\-* #,##0.00_-;_-* &quot;-&quot;??_-;_-@_-"/>
    <numFmt numFmtId="169" formatCode="_-[$€]* #,##0.00_-;\-[$€]* #,##0.00_-;_-[$€]* &quot;-&quot;??_-;_-@_-"/>
    <numFmt numFmtId="170" formatCode="_(* #.##0.00_);_(* \(#.##0.00\);_(* &quot;-&quot;??_);_(@_)"/>
    <numFmt numFmtId="171" formatCode="#,##0.0&quot;%&quot;"/>
    <numFmt numFmtId="172" formatCode="_(* #,##0.000_);_(* \(#,##0.000\);_(* &quot;-&quot;??_);_(@_)"/>
    <numFmt numFmtId="173" formatCode="_(* #,##0.0_);_(* \(#,##0.0\);_(* &quot;-&quot;??_);_(@_)"/>
    <numFmt numFmtId="174" formatCode="_-* #,##0.00\ _₫_-;\-* #,##0.00\ _₫_-;_-* &quot;-&quot;??\ _₫_-;_-@_-"/>
    <numFmt numFmtId="175" formatCode="_-* #,##0\ _₫_-;\-* #,##0\ _₫_-;_-* &quot;-&quot;??\ _₫_-;_-@_-"/>
  </numFmts>
  <fonts count="129">
    <font>
      <sz val="11"/>
      <color theme="1"/>
      <name val="Calibri"/>
      <family val="2"/>
      <scheme val="minor"/>
    </font>
    <font>
      <sz val="11"/>
      <color theme="1"/>
      <name val="Calibri"/>
      <family val="2"/>
      <scheme val="minor"/>
    </font>
    <font>
      <sz val="11"/>
      <name val="VNI-Times"/>
    </font>
    <font>
      <b/>
      <sz val="18"/>
      <color theme="1"/>
      <name val="Times New Roman"/>
      <family val="1"/>
    </font>
    <font>
      <b/>
      <sz val="12"/>
      <color theme="1"/>
      <name val="Times New Roman"/>
      <family val="1"/>
    </font>
    <font>
      <b/>
      <sz val="26"/>
      <color theme="1"/>
      <name val="Times New Roman"/>
      <family val="1"/>
    </font>
    <font>
      <sz val="11"/>
      <color theme="1"/>
      <name val="Times New Roman"/>
      <family val="1"/>
    </font>
    <font>
      <sz val="10"/>
      <name val="Arial"/>
      <family val="2"/>
    </font>
    <font>
      <sz val="12"/>
      <color theme="1"/>
      <name val="Times New Roman"/>
      <family val="1"/>
    </font>
    <font>
      <b/>
      <sz val="10"/>
      <name val="Times New Roman"/>
      <family val="1"/>
    </font>
    <font>
      <b/>
      <sz val="10"/>
      <color theme="1"/>
      <name val="Times New Roman"/>
      <family val="1"/>
    </font>
    <font>
      <sz val="11"/>
      <color rgb="FF000000"/>
      <name val="Calibri"/>
      <family val="2"/>
    </font>
    <font>
      <sz val="10"/>
      <color theme="1"/>
      <name val="Times New Roman"/>
      <family val="1"/>
    </font>
    <font>
      <sz val="11"/>
      <name val="Times New Roman"/>
      <family val="1"/>
    </font>
    <font>
      <sz val="10"/>
      <name val="Times New Roman"/>
      <family val="1"/>
    </font>
    <font>
      <b/>
      <sz val="9"/>
      <color indexed="81"/>
      <name val="Tahoma"/>
      <family val="2"/>
    </font>
    <font>
      <sz val="9"/>
      <color indexed="81"/>
      <name val="Tahoma"/>
      <family val="2"/>
    </font>
    <font>
      <b/>
      <sz val="11"/>
      <color theme="1"/>
      <name val="Times New Roman"/>
      <family val="1"/>
    </font>
    <font>
      <b/>
      <sz val="13"/>
      <color theme="1"/>
      <name val="Times New Roman"/>
      <family val="1"/>
    </font>
    <font>
      <sz val="13"/>
      <color theme="1"/>
      <name val="Times New Roman"/>
      <family val="1"/>
    </font>
    <font>
      <b/>
      <sz val="14"/>
      <color theme="1"/>
      <name val="Times New Roman"/>
      <family val="1"/>
    </font>
    <font>
      <i/>
      <sz val="11"/>
      <color theme="1"/>
      <name val="Times New Roman"/>
      <family val="1"/>
    </font>
    <font>
      <sz val="14"/>
      <color theme="1"/>
      <name val="Times New Roman"/>
      <family val="1"/>
    </font>
    <font>
      <sz val="10"/>
      <color rgb="FF000000"/>
      <name val="Arial"/>
      <family val="2"/>
    </font>
    <font>
      <b/>
      <sz val="10"/>
      <color rgb="FFFF0000"/>
      <name val="Times New Roman"/>
      <family val="1"/>
    </font>
    <font>
      <sz val="10"/>
      <color theme="0"/>
      <name val="Times New Roman"/>
      <family val="1"/>
    </font>
    <font>
      <i/>
      <sz val="10"/>
      <name val="Times New Roman"/>
      <family val="1"/>
    </font>
    <font>
      <u/>
      <sz val="11"/>
      <color theme="10"/>
      <name val="Calibri"/>
      <family val="2"/>
      <scheme val="minor"/>
    </font>
    <font>
      <sz val="12"/>
      <name val="Times New Roman"/>
      <family val="1"/>
    </font>
    <font>
      <sz val="12"/>
      <color rgb="FF000000"/>
      <name val="Times New Roman"/>
      <family val="1"/>
    </font>
    <font>
      <sz val="16"/>
      <name val="Times New Roman"/>
      <family val="1"/>
    </font>
    <font>
      <sz val="16"/>
      <color theme="1"/>
      <name val="Times New Roman"/>
      <family val="1"/>
    </font>
    <font>
      <b/>
      <sz val="17"/>
      <color theme="1"/>
      <name val="Times New Roman"/>
      <family val="1"/>
    </font>
    <font>
      <b/>
      <sz val="18"/>
      <name val="Times New Roman"/>
      <family val="1"/>
    </font>
    <font>
      <sz val="11"/>
      <color theme="1"/>
      <name val="Arial"/>
      <family val="2"/>
    </font>
    <font>
      <sz val="10"/>
      <color theme="1"/>
      <name val="Arial"/>
      <family val="2"/>
    </font>
    <font>
      <i/>
      <sz val="12"/>
      <color theme="1"/>
      <name val="Times New Roman"/>
      <family val="1"/>
    </font>
    <font>
      <b/>
      <sz val="12"/>
      <name val="Times New Roman"/>
      <family val="1"/>
    </font>
    <font>
      <b/>
      <sz val="13"/>
      <name val="Times New Roman"/>
      <family val="1"/>
    </font>
    <font>
      <sz val="13"/>
      <name val="Times New Roman"/>
      <family val="1"/>
    </font>
    <font>
      <b/>
      <sz val="20"/>
      <name val="Times New Roman"/>
      <family val="1"/>
    </font>
    <font>
      <sz val="20"/>
      <color theme="1"/>
      <name val="Times New Roman"/>
      <family val="1"/>
    </font>
    <font>
      <sz val="20"/>
      <name val="Times New Roman"/>
      <family val="1"/>
    </font>
    <font>
      <b/>
      <u/>
      <sz val="14"/>
      <color theme="1"/>
      <name val="Times New Roman"/>
      <family val="1"/>
    </font>
    <font>
      <b/>
      <sz val="14"/>
      <name val="Times New Roman"/>
      <family val="1"/>
    </font>
    <font>
      <sz val="10"/>
      <color theme="1"/>
      <name val="VnBravo Times"/>
      <family val="2"/>
    </font>
    <font>
      <sz val="10"/>
      <color theme="1"/>
      <name val="Times New Roman"/>
      <family val="2"/>
    </font>
    <font>
      <b/>
      <i/>
      <u/>
      <sz val="12"/>
      <name val="Times New Roman"/>
      <family val="1"/>
    </font>
    <font>
      <b/>
      <sz val="14"/>
      <color rgb="FFFF0000"/>
      <name val="Times New Roman"/>
      <family val="1"/>
    </font>
    <font>
      <i/>
      <sz val="11"/>
      <color rgb="FFFF0000"/>
      <name val="Times New Roman"/>
      <family val="1"/>
    </font>
    <font>
      <sz val="11"/>
      <name val="Calibri"/>
      <family val="2"/>
      <scheme val="minor"/>
    </font>
    <font>
      <sz val="8"/>
      <name val="Calibri"/>
      <family val="2"/>
      <scheme val="minor"/>
    </font>
    <font>
      <sz val="11"/>
      <color theme="1"/>
      <name val="Calibri"/>
      <family val="2"/>
      <charset val="163"/>
      <scheme val="minor"/>
    </font>
    <font>
      <sz val="10"/>
      <color theme="1"/>
      <name val="Calibri"/>
      <family val="2"/>
      <scheme val="minor"/>
    </font>
    <font>
      <sz val="12"/>
      <name val=".VnTime"/>
      <family val="2"/>
    </font>
    <font>
      <sz val="12"/>
      <name val=".VnArial"/>
      <family val="2"/>
    </font>
    <font>
      <b/>
      <i/>
      <u/>
      <sz val="11"/>
      <color theme="1"/>
      <name val="Times New Roman"/>
      <family val="1"/>
    </font>
    <font>
      <i/>
      <sz val="14"/>
      <color theme="1"/>
      <name val="Times New Roman"/>
      <family val="1"/>
    </font>
    <font>
      <i/>
      <u/>
      <sz val="14"/>
      <color theme="1"/>
      <name val="Times New Roman"/>
      <family val="1"/>
    </font>
    <font>
      <i/>
      <sz val="14"/>
      <name val="Times New Roman"/>
      <family val="1"/>
    </font>
    <font>
      <u/>
      <sz val="11"/>
      <name val="Calibri"/>
      <family val="2"/>
      <scheme val="minor"/>
    </font>
    <font>
      <u/>
      <sz val="20"/>
      <name val="Times New Roman"/>
      <family val="1"/>
    </font>
    <font>
      <u/>
      <sz val="11"/>
      <name val="Times New Roman"/>
      <family val="1"/>
    </font>
    <font>
      <sz val="9"/>
      <color theme="1"/>
      <name val="Times New Roman"/>
      <family val="1"/>
    </font>
    <font>
      <b/>
      <i/>
      <sz val="12"/>
      <name val="Times New Roman"/>
      <family val="1"/>
    </font>
    <font>
      <sz val="12"/>
      <name val="VNI-Times"/>
    </font>
    <font>
      <b/>
      <sz val="12"/>
      <color theme="0"/>
      <name val="Times New Roman"/>
      <family val="1"/>
    </font>
    <font>
      <sz val="20"/>
      <color theme="0"/>
      <name val="Times New Roman"/>
      <family val="1"/>
    </font>
    <font>
      <sz val="12"/>
      <color theme="0"/>
      <name val="Times New Roman"/>
      <family val="1"/>
    </font>
    <font>
      <u/>
      <sz val="20"/>
      <color theme="0"/>
      <name val="Times New Roman"/>
      <family val="1"/>
    </font>
    <font>
      <b/>
      <sz val="12"/>
      <color rgb="FF0000FF"/>
      <name val="Times New Roman"/>
      <family val="1"/>
    </font>
    <font>
      <b/>
      <u/>
      <sz val="12"/>
      <name val="Times New Roman"/>
      <family val="1"/>
    </font>
    <font>
      <u/>
      <sz val="12"/>
      <color theme="10"/>
      <name val="Times New Roman"/>
      <family val="1"/>
    </font>
    <font>
      <sz val="12"/>
      <color rgb="FF0000FF"/>
      <name val="Times New Roman"/>
      <family val="1"/>
    </font>
    <font>
      <b/>
      <i/>
      <sz val="12"/>
      <color theme="1"/>
      <name val="Times New Roman"/>
      <family val="1"/>
    </font>
    <font>
      <i/>
      <sz val="12"/>
      <name val="Times New Roman"/>
      <family val="1"/>
    </font>
    <font>
      <b/>
      <sz val="12"/>
      <color rgb="FFC00000"/>
      <name val="Times New Roman"/>
      <family val="1"/>
    </font>
    <font>
      <sz val="20"/>
      <color rgb="FF0000FF"/>
      <name val="Times New Roman"/>
      <family val="1"/>
    </font>
    <font>
      <b/>
      <sz val="17"/>
      <name val="Times New Roman"/>
      <family val="1"/>
    </font>
    <font>
      <sz val="13"/>
      <color rgb="FFFF0000"/>
      <name val="Times New Roman"/>
      <family val="1"/>
    </font>
    <font>
      <sz val="14"/>
      <color rgb="FFFF0000"/>
      <name val="Times New Roman"/>
      <family val="1"/>
    </font>
    <font>
      <sz val="12"/>
      <color rgb="FFFF0000"/>
      <name val="Times New Roman"/>
      <family val="1"/>
    </font>
    <font>
      <b/>
      <sz val="10"/>
      <color theme="0"/>
      <name val="Times New Roman"/>
      <family val="1"/>
    </font>
    <font>
      <b/>
      <sz val="30"/>
      <color theme="1"/>
      <name val="Times New Roman"/>
      <family val="1"/>
    </font>
    <font>
      <b/>
      <i/>
      <sz val="18"/>
      <color theme="1"/>
      <name val="Times New Roman"/>
      <family val="1"/>
    </font>
    <font>
      <b/>
      <sz val="22"/>
      <name val="Times New Roman"/>
      <family val="1"/>
    </font>
    <font>
      <b/>
      <sz val="22"/>
      <color theme="1"/>
      <name val="Times New Roman"/>
      <family val="1"/>
    </font>
    <font>
      <sz val="22"/>
      <color theme="1"/>
      <name val="Times New Roman"/>
      <family val="1"/>
    </font>
    <font>
      <sz val="22"/>
      <name val="Times New Roman"/>
      <family val="1"/>
    </font>
    <font>
      <u/>
      <sz val="22"/>
      <name val="Times New Roman"/>
      <family val="1"/>
    </font>
    <font>
      <b/>
      <i/>
      <sz val="12"/>
      <color rgb="FF0000FF"/>
      <name val="Times New Roman"/>
      <family val="1"/>
    </font>
    <font>
      <sz val="9"/>
      <name val="Times New Roman"/>
      <family val="1"/>
    </font>
    <font>
      <sz val="9"/>
      <color rgb="FF000000"/>
      <name val="Times New Roman"/>
      <family val="1"/>
    </font>
    <font>
      <b/>
      <sz val="9"/>
      <color theme="1"/>
      <name val="Times New Roman"/>
      <family val="1"/>
    </font>
    <font>
      <b/>
      <sz val="9"/>
      <name val="Times New Roman"/>
      <family val="1"/>
    </font>
    <font>
      <b/>
      <sz val="9"/>
      <color rgb="FFFF0000"/>
      <name val="Times New Roman"/>
      <family val="1"/>
    </font>
    <font>
      <b/>
      <sz val="9"/>
      <color theme="4"/>
      <name val="Times New Roman"/>
      <family val="1"/>
    </font>
    <font>
      <b/>
      <sz val="9"/>
      <color theme="9" tint="-0.249977111117893"/>
      <name val="Times New Roman"/>
      <family val="1"/>
    </font>
    <font>
      <b/>
      <sz val="9"/>
      <color rgb="FF0070C0"/>
      <name val="Times New Roman"/>
      <family val="1"/>
    </font>
    <font>
      <b/>
      <sz val="9"/>
      <color rgb="FF7030A0"/>
      <name val="Times New Roman"/>
      <family val="1"/>
    </font>
    <font>
      <b/>
      <sz val="9"/>
      <color theme="5"/>
      <name val="Times New Roman"/>
      <family val="1"/>
    </font>
    <font>
      <b/>
      <sz val="9"/>
      <color rgb="FF00B050"/>
      <name val="Times New Roman"/>
      <family val="1"/>
    </font>
    <font>
      <b/>
      <sz val="9"/>
      <color rgb="FF002060"/>
      <name val="Times New Roman"/>
      <family val="1"/>
    </font>
    <font>
      <b/>
      <sz val="10"/>
      <color rgb="FF0000FF"/>
      <name val="Times New Roman"/>
      <family val="1"/>
    </font>
    <font>
      <b/>
      <sz val="14"/>
      <color rgb="FF0000FF"/>
      <name val="Times New Roman"/>
      <family val="1"/>
    </font>
    <font>
      <sz val="11"/>
      <color rgb="FF0000FF"/>
      <name val="Times New Roman"/>
      <family val="1"/>
    </font>
    <font>
      <sz val="10"/>
      <color rgb="FF000000"/>
      <name val="Times New Roman"/>
      <family val="1"/>
    </font>
    <font>
      <sz val="10"/>
      <color rgb="FF0000FF"/>
      <name val="Times New Roman"/>
      <family val="1"/>
    </font>
    <font>
      <sz val="10"/>
      <color rgb="FFFF0000"/>
      <name val="Times New Roman"/>
      <family val="1"/>
    </font>
    <font>
      <u/>
      <sz val="12"/>
      <color theme="10"/>
      <name val="Calibri"/>
      <family val="2"/>
      <scheme val="minor"/>
    </font>
    <font>
      <sz val="11"/>
      <color theme="0"/>
      <name val="Calibri"/>
      <family val="2"/>
      <scheme val="minor"/>
    </font>
    <font>
      <sz val="9"/>
      <color theme="0"/>
      <name val="Times New Roman"/>
      <family val="1"/>
    </font>
    <font>
      <sz val="11"/>
      <color rgb="FFFF0000"/>
      <name val="Times New Roman"/>
      <family val="1"/>
    </font>
    <font>
      <b/>
      <sz val="15"/>
      <color theme="0"/>
      <name val="Times New Roman"/>
      <family val="1"/>
    </font>
    <font>
      <b/>
      <sz val="11"/>
      <color theme="0"/>
      <name val="Times New Roman"/>
      <family val="1"/>
    </font>
    <font>
      <b/>
      <sz val="8"/>
      <color theme="0"/>
      <name val="Times New Roman"/>
      <family val="1"/>
    </font>
    <font>
      <b/>
      <sz val="16"/>
      <color theme="0"/>
      <name val="Times New Roman"/>
      <family val="1"/>
    </font>
    <font>
      <sz val="17"/>
      <color theme="1"/>
      <name val="Times New Roman"/>
      <family val="1"/>
    </font>
    <font>
      <sz val="17"/>
      <name val="Times New Roman"/>
      <family val="1"/>
    </font>
    <font>
      <sz val="17"/>
      <color rgb="FFFF0000"/>
      <name val="Times New Roman"/>
      <family val="1"/>
    </font>
    <font>
      <b/>
      <sz val="17"/>
      <color rgb="FFFF0000"/>
      <name val="Times New Roman"/>
      <family val="1"/>
    </font>
    <font>
      <b/>
      <i/>
      <sz val="13"/>
      <name val="Times New Roman"/>
      <family val="1"/>
    </font>
    <font>
      <b/>
      <sz val="13"/>
      <color rgb="FF0000FF"/>
      <name val="Times New Roman"/>
      <family val="1"/>
    </font>
    <font>
      <sz val="13"/>
      <color rgb="FF0000FF"/>
      <name val="Times New Roman"/>
      <family val="1"/>
    </font>
    <font>
      <b/>
      <sz val="13"/>
      <color theme="10"/>
      <name val="Times New Roman"/>
      <family val="1"/>
    </font>
    <font>
      <u/>
      <sz val="13"/>
      <name val="Times New Roman"/>
      <family val="1"/>
    </font>
    <font>
      <u/>
      <sz val="13"/>
      <color theme="10"/>
      <name val="Times New Roman"/>
      <family val="1"/>
    </font>
    <font>
      <sz val="13"/>
      <color theme="10"/>
      <name val="Times New Roman"/>
      <family val="1"/>
    </font>
    <font>
      <i/>
      <sz val="13"/>
      <color theme="1"/>
      <name val="Times New Roman"/>
      <family val="1"/>
    </font>
  </fonts>
  <fills count="21">
    <fill>
      <patternFill patternType="none"/>
    </fill>
    <fill>
      <patternFill patternType="gray125"/>
    </fill>
    <fill>
      <patternFill patternType="solid">
        <fgColor theme="0"/>
        <bgColor indexed="64"/>
      </patternFill>
    </fill>
    <fill>
      <patternFill patternType="solid">
        <fgColor theme="0"/>
        <bgColor rgb="FFFFFFFF"/>
      </patternFill>
    </fill>
    <fill>
      <patternFill patternType="solid">
        <fgColor theme="0"/>
        <bgColor rgb="FFFFFFCC"/>
      </patternFill>
    </fill>
    <fill>
      <patternFill patternType="solid">
        <fgColor theme="0"/>
        <bgColor rgb="FFD8D8D8"/>
      </patternFill>
    </fill>
    <fill>
      <patternFill patternType="solid">
        <fgColor rgb="FFFFFFFF"/>
        <bgColor rgb="FFFFFFFF"/>
      </patternFill>
    </fill>
    <fill>
      <patternFill patternType="solid">
        <fgColor theme="0" tint="-0.14999847407452621"/>
        <bgColor indexed="64"/>
      </patternFill>
    </fill>
    <fill>
      <patternFill patternType="solid">
        <fgColor theme="8" tint="0.79998168889431442"/>
        <bgColor rgb="FFFFFFFF"/>
      </patternFill>
    </fill>
    <fill>
      <patternFill patternType="solid">
        <fgColor theme="0" tint="-4.9989318521683403E-2"/>
        <bgColor indexed="64"/>
      </patternFill>
    </fill>
    <fill>
      <patternFill patternType="solid">
        <fgColor theme="0" tint="-4.9989318521683403E-2"/>
        <bgColor rgb="FFC6D9F0"/>
      </patternFill>
    </fill>
    <fill>
      <patternFill patternType="solid">
        <fgColor theme="0" tint="-4.9989318521683403E-2"/>
        <bgColor rgb="FFFFFFFF"/>
      </patternFill>
    </fill>
    <fill>
      <patternFill patternType="solid">
        <fgColor theme="0" tint="-0.499984740745262"/>
        <bgColor indexed="64"/>
      </patternFill>
    </fill>
    <fill>
      <patternFill patternType="solid">
        <fgColor theme="7"/>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tint="-4.9989318521683403E-2"/>
        <bgColor rgb="FFD8D8D8"/>
      </patternFill>
    </fill>
    <fill>
      <patternFill patternType="solid">
        <fgColor theme="0" tint="-0.249977111117893"/>
        <bgColor indexed="64"/>
      </patternFill>
    </fill>
    <fill>
      <patternFill patternType="solid">
        <fgColor indexed="31"/>
        <bgColor indexed="64"/>
      </patternFill>
    </fill>
    <fill>
      <patternFill patternType="solid">
        <fgColor theme="0"/>
        <bgColor rgb="FFC6D9F0"/>
      </patternFill>
    </fill>
    <fill>
      <patternFill patternType="solid">
        <fgColor rgb="FFFFFF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bottom style="hair">
        <color indexed="64"/>
      </bottom>
      <diagonal/>
    </border>
    <border>
      <left style="thin">
        <color indexed="64"/>
      </left>
      <right/>
      <top/>
      <bottom style="thin">
        <color indexed="64"/>
      </bottom>
      <diagonal/>
    </border>
    <border>
      <left style="thin">
        <color rgb="FF000000"/>
      </left>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theme="0" tint="-0.34995574816125979"/>
      </left>
      <right style="thin">
        <color theme="0" tint="-0.34995574816125979"/>
      </right>
      <top style="thin">
        <color theme="0" tint="-0.34995574816125979"/>
      </top>
      <bottom style="thin">
        <color theme="0" tint="-0.34995574816125979"/>
      </bottom>
      <diagonal/>
    </border>
    <border>
      <left style="thin">
        <color theme="0" tint="-0.34995574816125979"/>
      </left>
      <right style="thin">
        <color theme="0" tint="-0.34995574816125979"/>
      </right>
      <top/>
      <bottom style="thin">
        <color theme="0" tint="-0.34995574816125979"/>
      </bottom>
      <diagonal/>
    </border>
  </borders>
  <cellStyleXfs count="85">
    <xf numFmtId="0" fontId="0" fillId="0" borderId="0"/>
    <xf numFmtId="43" fontId="1" fillId="0" borderId="0" applyFont="0" applyFill="0" applyBorder="0" applyAlignment="0" applyProtection="0"/>
    <xf numFmtId="0" fontId="2"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165" fontId="11" fillId="0" borderId="0"/>
    <xf numFmtId="43" fontId="11" fillId="0" borderId="0" applyFont="0" applyFill="0" applyBorder="0" applyAlignment="0" applyProtection="0"/>
    <xf numFmtId="166" fontId="7" fillId="0" borderId="0"/>
    <xf numFmtId="43" fontId="11" fillId="0" borderId="0" applyFont="0" applyFill="0" applyBorder="0" applyAlignment="0" applyProtection="0"/>
    <xf numFmtId="165" fontId="11" fillId="0" borderId="0"/>
    <xf numFmtId="0" fontId="23"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168" fontId="1" fillId="0" borderId="0" applyFont="0" applyFill="0" applyBorder="0" applyAlignment="0" applyProtection="0"/>
    <xf numFmtId="0" fontId="27" fillId="0" borderId="0" applyNumberForma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169" fontId="1" fillId="0" borderId="0"/>
    <xf numFmtId="168"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34" fillId="0" borderId="0"/>
    <xf numFmtId="0" fontId="35" fillId="0" borderId="0"/>
    <xf numFmtId="0" fontId="1" fillId="0" borderId="0"/>
    <xf numFmtId="170" fontId="1" fillId="0" borderId="0" applyFont="0" applyFill="0" applyBorder="0" applyAlignment="0" applyProtection="0"/>
    <xf numFmtId="0" fontId="7" fillId="0" borderId="0"/>
    <xf numFmtId="43" fontId="1" fillId="0" borderId="0" applyFont="0" applyFill="0" applyBorder="0" applyAlignment="0" applyProtection="0"/>
    <xf numFmtId="43" fontId="1" fillId="0" borderId="0" applyFont="0" applyFill="0" applyBorder="0" applyAlignment="0" applyProtection="0"/>
    <xf numFmtId="166" fontId="7" fillId="0" borderId="0"/>
    <xf numFmtId="171" fontId="1" fillId="0" borderId="0" applyFont="0" applyFill="0" applyBorder="0" applyAlignment="0" applyProtection="0"/>
    <xf numFmtId="166" fontId="1" fillId="0" borderId="0"/>
    <xf numFmtId="0" fontId="7" fillId="0" borderId="0"/>
    <xf numFmtId="165" fontId="11" fillId="0" borderId="0"/>
    <xf numFmtId="0" fontId="7" fillId="0" borderId="0"/>
    <xf numFmtId="0" fontId="1" fillId="0" borderId="0"/>
    <xf numFmtId="168" fontId="45" fillId="0" borderId="0" applyFont="0" applyFill="0" applyBorder="0" applyAlignment="0" applyProtection="0"/>
    <xf numFmtId="0" fontId="1" fillId="0" borderId="0"/>
    <xf numFmtId="0" fontId="46" fillId="0" borderId="0"/>
    <xf numFmtId="166" fontId="1" fillId="0" borderId="0"/>
    <xf numFmtId="0" fontId="1" fillId="0" borderId="0"/>
    <xf numFmtId="43" fontId="1" fillId="0" borderId="0" applyFont="0" applyFill="0" applyBorder="0" applyAlignment="0" applyProtection="0"/>
    <xf numFmtId="169" fontId="1" fillId="0" borderId="0"/>
    <xf numFmtId="168" fontId="45" fillId="0" borderId="0" applyFont="0" applyFill="0" applyBorder="0" applyAlignment="0" applyProtection="0"/>
    <xf numFmtId="0" fontId="8" fillId="0" borderId="0" applyBorder="0"/>
    <xf numFmtId="168" fontId="8" fillId="0" borderId="0" applyFont="0" applyFill="0" applyBorder="0" applyAlignment="0" applyProtection="0"/>
    <xf numFmtId="0" fontId="8" fillId="0" borderId="0" applyBorder="0"/>
    <xf numFmtId="169" fontId="27" fillId="0" borderId="0" applyNumberFormat="0" applyFill="0" applyBorder="0" applyAlignment="0" applyProtection="0"/>
    <xf numFmtId="168" fontId="28" fillId="0" borderId="0" applyFont="0" applyFill="0" applyBorder="0" applyAlignment="0" applyProtection="0">
      <alignment vertical="center"/>
    </xf>
    <xf numFmtId="0" fontId="52" fillId="0" borderId="0"/>
    <xf numFmtId="168" fontId="1" fillId="0" borderId="0" applyFont="0" applyFill="0" applyBorder="0" applyAlignment="0" applyProtection="0"/>
    <xf numFmtId="168" fontId="1" fillId="0" borderId="0" applyFont="0" applyFill="0" applyBorder="0" applyAlignment="0" applyProtection="0"/>
    <xf numFmtId="0" fontId="7" fillId="0" borderId="0"/>
    <xf numFmtId="0" fontId="54" fillId="0" borderId="0"/>
    <xf numFmtId="0" fontId="55" fillId="0" borderId="0"/>
    <xf numFmtId="43" fontId="1" fillId="0" borderId="0" applyFont="0" applyFill="0" applyBorder="0" applyAlignment="0" applyProtection="0"/>
    <xf numFmtId="0" fontId="52" fillId="0" borderId="0"/>
    <xf numFmtId="0" fontId="65" fillId="0" borderId="0"/>
    <xf numFmtId="43" fontId="1" fillId="0" borderId="0"/>
    <xf numFmtId="43" fontId="28" fillId="0" borderId="0" applyFont="0" applyFill="0" applyBorder="0" applyAlignment="0" applyProtection="0">
      <alignment vertical="center"/>
    </xf>
    <xf numFmtId="0" fontId="7" fillId="0" borderId="0"/>
    <xf numFmtId="0" fontId="7" fillId="0" borderId="0" applyAlignment="0">
      <alignment vertical="top" wrapText="1"/>
      <protection locked="0"/>
    </xf>
    <xf numFmtId="43" fontId="1" fillId="0" borderId="0" applyFont="0" applyFill="0" applyBorder="0" applyAlignment="0" applyProtection="0"/>
    <xf numFmtId="168" fontId="1" fillId="0" borderId="0" applyFont="0" applyFill="0" applyBorder="0" applyAlignment="0" applyProtection="0"/>
    <xf numFmtId="0" fontId="1" fillId="0" borderId="0"/>
    <xf numFmtId="0" fontId="7" fillId="0" borderId="0">
      <protection locked="0"/>
    </xf>
    <xf numFmtId="0" fontId="1" fillId="18" borderId="0" applyNumberFormat="0" applyBorder="0" applyAlignment="0" applyProtection="0"/>
    <xf numFmtId="0" fontId="53" fillId="0" borderId="0">
      <alignment vertical="center"/>
    </xf>
    <xf numFmtId="0" fontId="7" fillId="0" borderId="0" applyAlignment="0">
      <alignment vertical="top" wrapText="1"/>
      <protection locked="0"/>
    </xf>
    <xf numFmtId="0" fontId="1" fillId="0" borderId="0"/>
    <xf numFmtId="0" fontId="65" fillId="0" borderId="0"/>
    <xf numFmtId="43" fontId="7" fillId="0" borderId="0"/>
    <xf numFmtId="0" fontId="7" fillId="0" borderId="0"/>
    <xf numFmtId="0" fontId="1" fillId="0" borderId="0"/>
    <xf numFmtId="0" fontId="1" fillId="0" borderId="0"/>
    <xf numFmtId="43" fontId="54" fillId="0" borderId="0" applyFont="0" applyFill="0" applyBorder="0" applyAlignment="0" applyProtection="0"/>
    <xf numFmtId="0" fontId="7" fillId="0" borderId="0"/>
    <xf numFmtId="43" fontId="1" fillId="0" borderId="0"/>
    <xf numFmtId="9" fontId="1" fillId="0" borderId="0" applyFont="0" applyFill="0" applyBorder="0" applyAlignment="0" applyProtection="0"/>
    <xf numFmtId="0" fontId="52" fillId="0" borderId="0"/>
    <xf numFmtId="174" fontId="52" fillId="0" borderId="0" applyFont="0" applyFill="0" applyBorder="0" applyAlignment="0" applyProtection="0"/>
    <xf numFmtId="0" fontId="52" fillId="0" borderId="0"/>
  </cellStyleXfs>
  <cellXfs count="777">
    <xf numFmtId="0" fontId="0" fillId="0" borderId="0" xfId="0"/>
    <xf numFmtId="165" fontId="17" fillId="3" borderId="0" xfId="11" applyFont="1" applyFill="1" applyAlignment="1">
      <alignment horizontal="center"/>
    </xf>
    <xf numFmtId="165" fontId="21" fillId="3" borderId="0" xfId="11" applyFont="1" applyFill="1" applyAlignment="1">
      <alignment horizontal="center"/>
    </xf>
    <xf numFmtId="1" fontId="6" fillId="3" borderId="0" xfId="11" applyNumberFormat="1" applyFont="1" applyFill="1" applyAlignment="1">
      <alignment horizontal="center" vertical="center"/>
    </xf>
    <xf numFmtId="1" fontId="6" fillId="3" borderId="0" xfId="11" applyNumberFormat="1" applyFont="1" applyFill="1" applyAlignment="1">
      <alignment vertical="center"/>
    </xf>
    <xf numFmtId="165" fontId="17" fillId="3" borderId="0" xfId="11" applyFont="1" applyFill="1"/>
    <xf numFmtId="167" fontId="6" fillId="3" borderId="0" xfId="11" applyNumberFormat="1" applyFont="1" applyFill="1" applyAlignment="1">
      <alignment horizontal="center" vertical="center"/>
    </xf>
    <xf numFmtId="1" fontId="22" fillId="3" borderId="0" xfId="11" applyNumberFormat="1" applyFont="1" applyFill="1" applyAlignment="1">
      <alignment horizontal="center"/>
    </xf>
    <xf numFmtId="165" fontId="22" fillId="3" borderId="0" xfId="11" applyFont="1" applyFill="1" applyAlignment="1">
      <alignment horizontal="left"/>
    </xf>
    <xf numFmtId="165" fontId="22" fillId="3" borderId="0" xfId="11" applyFont="1" applyFill="1" applyAlignment="1">
      <alignment horizontal="center"/>
    </xf>
    <xf numFmtId="165" fontId="22" fillId="3" borderId="0" xfId="11" applyFont="1" applyFill="1"/>
    <xf numFmtId="167" fontId="17" fillId="4" borderId="5" xfId="11" applyNumberFormat="1" applyFont="1" applyFill="1" applyBorder="1" applyAlignment="1">
      <alignment horizontal="center" vertical="center" shrinkToFit="1"/>
    </xf>
    <xf numFmtId="167" fontId="17" fillId="4" borderId="5" xfId="11" applyNumberFormat="1" applyFont="1" applyFill="1" applyBorder="1" applyAlignment="1">
      <alignment horizontal="center" vertical="center" wrapText="1" shrinkToFit="1"/>
    </xf>
    <xf numFmtId="3" fontId="21" fillId="4" borderId="5" xfId="11" applyNumberFormat="1" applyFont="1" applyFill="1" applyBorder="1" applyAlignment="1">
      <alignment horizontal="center" vertical="center"/>
    </xf>
    <xf numFmtId="0" fontId="6" fillId="0" borderId="0" xfId="0" applyFont="1"/>
    <xf numFmtId="43" fontId="10" fillId="2" borderId="0" xfId="1" applyFont="1" applyFill="1" applyAlignment="1">
      <alignment vertical="center"/>
    </xf>
    <xf numFmtId="164" fontId="10" fillId="2" borderId="0" xfId="1" applyNumberFormat="1" applyFont="1" applyFill="1" applyAlignment="1">
      <alignment vertical="center"/>
    </xf>
    <xf numFmtId="0" fontId="12" fillId="2" borderId="0" xfId="2" applyFont="1" applyFill="1" applyAlignment="1">
      <alignment vertical="center"/>
    </xf>
    <xf numFmtId="164" fontId="10" fillId="2" borderId="0" xfId="1" applyNumberFormat="1" applyFont="1" applyFill="1" applyAlignment="1">
      <alignment horizontal="center" vertical="center"/>
    </xf>
    <xf numFmtId="164" fontId="12" fillId="2" borderId="0" xfId="1" applyNumberFormat="1" applyFont="1" applyFill="1" applyAlignment="1">
      <alignment vertical="center"/>
    </xf>
    <xf numFmtId="164" fontId="12" fillId="2" borderId="0" xfId="1" applyNumberFormat="1" applyFont="1" applyFill="1" applyAlignment="1">
      <alignment shrinkToFit="1"/>
    </xf>
    <xf numFmtId="164" fontId="14" fillId="2" borderId="0" xfId="1" applyNumberFormat="1" applyFont="1" applyFill="1" applyAlignment="1">
      <alignment shrinkToFit="1"/>
    </xf>
    <xf numFmtId="0" fontId="10" fillId="2" borderId="0" xfId="0" applyFont="1" applyFill="1" applyAlignment="1">
      <alignment vertical="center"/>
    </xf>
    <xf numFmtId="164" fontId="12" fillId="2" borderId="0" xfId="1" applyNumberFormat="1" applyFont="1" applyFill="1" applyAlignment="1">
      <alignment horizontal="center" vertical="center"/>
    </xf>
    <xf numFmtId="164" fontId="14" fillId="2" borderId="0" xfId="1" applyNumberFormat="1" applyFont="1" applyFill="1" applyAlignment="1">
      <alignment horizontal="center" vertical="center"/>
    </xf>
    <xf numFmtId="0" fontId="14" fillId="2" borderId="0" xfId="2" applyFont="1" applyFill="1" applyAlignment="1">
      <alignment horizontal="center" vertical="center"/>
    </xf>
    <xf numFmtId="164" fontId="24" fillId="2" borderId="0" xfId="1" applyNumberFormat="1" applyFont="1" applyFill="1" applyAlignment="1">
      <alignment shrinkToFit="1"/>
    </xf>
    <xf numFmtId="164" fontId="10" fillId="2" borderId="0" xfId="0" applyNumberFormat="1" applyFont="1" applyFill="1" applyAlignment="1">
      <alignment vertical="center"/>
    </xf>
    <xf numFmtId="164" fontId="12" fillId="2" borderId="0" xfId="1" applyNumberFormat="1" applyFont="1" applyFill="1" applyAlignment="1">
      <alignment horizontal="left"/>
    </xf>
    <xf numFmtId="164" fontId="25" fillId="2" borderId="0" xfId="1" applyNumberFormat="1" applyFont="1" applyFill="1" applyAlignment="1">
      <alignment horizontal="center" shrinkToFit="1"/>
    </xf>
    <xf numFmtId="164" fontId="14" fillId="2" borderId="0" xfId="1" applyNumberFormat="1" applyFont="1" applyFill="1" applyAlignment="1">
      <alignment vertical="center"/>
    </xf>
    <xf numFmtId="164" fontId="14" fillId="2" borderId="0" xfId="1" applyNumberFormat="1" applyFont="1" applyFill="1" applyAlignment="1">
      <alignment horizontal="center" vertical="center" wrapText="1"/>
    </xf>
    <xf numFmtId="164" fontId="26" fillId="2" borderId="0" xfId="1" applyNumberFormat="1" applyFont="1" applyFill="1" applyAlignment="1">
      <alignment horizontal="center" vertical="center" wrapText="1"/>
    </xf>
    <xf numFmtId="43" fontId="14" fillId="2" borderId="0" xfId="1" applyFont="1" applyFill="1" applyAlignment="1">
      <alignment horizontal="center" vertical="center"/>
    </xf>
    <xf numFmtId="43" fontId="14" fillId="2" borderId="0" xfId="1" applyFont="1" applyFill="1" applyAlignment="1">
      <alignment horizontal="center" vertical="center" wrapText="1"/>
    </xf>
    <xf numFmtId="164" fontId="14" fillId="2" borderId="0" xfId="2" applyNumberFormat="1" applyFont="1" applyFill="1" applyAlignment="1">
      <alignment horizontal="center" vertical="center" shrinkToFit="1"/>
    </xf>
    <xf numFmtId="0" fontId="14" fillId="2" borderId="0" xfId="2" applyFont="1" applyFill="1" applyAlignment="1">
      <alignment horizontal="center" vertical="center" shrinkToFit="1"/>
    </xf>
    <xf numFmtId="0" fontId="10" fillId="2" borderId="0" xfId="0" applyFont="1" applyFill="1" applyAlignment="1">
      <alignment horizontal="center" vertical="center"/>
    </xf>
    <xf numFmtId="0" fontId="10" fillId="2" borderId="0" xfId="0" applyFont="1" applyFill="1" applyAlignment="1">
      <alignment horizontal="center"/>
    </xf>
    <xf numFmtId="43" fontId="9" fillId="2" borderId="0" xfId="1" applyFont="1" applyFill="1" applyAlignment="1">
      <alignment vertical="center"/>
    </xf>
    <xf numFmtId="0" fontId="3" fillId="2" borderId="0" xfId="0" applyFont="1" applyFill="1" applyAlignment="1">
      <alignment vertical="center"/>
    </xf>
    <xf numFmtId="0" fontId="30" fillId="2" borderId="0" xfId="0" applyFont="1" applyFill="1" applyAlignment="1">
      <alignment horizontal="center"/>
    </xf>
    <xf numFmtId="0" fontId="31" fillId="0" borderId="0" xfId="0" applyFont="1"/>
    <xf numFmtId="43" fontId="31" fillId="0" borderId="0" xfId="1" applyFont="1" applyFill="1"/>
    <xf numFmtId="43" fontId="31" fillId="0" borderId="0" xfId="1" applyFont="1" applyFill="1" applyAlignment="1">
      <alignment horizontal="center"/>
    </xf>
    <xf numFmtId="164" fontId="30" fillId="2" borderId="0" xfId="1" applyNumberFormat="1" applyFont="1" applyFill="1"/>
    <xf numFmtId="164" fontId="30" fillId="2" borderId="0" xfId="1" applyNumberFormat="1" applyFont="1" applyFill="1" applyAlignment="1">
      <alignment horizontal="center"/>
    </xf>
    <xf numFmtId="43" fontId="30" fillId="2" borderId="0" xfId="1" applyFont="1" applyFill="1"/>
    <xf numFmtId="164" fontId="9" fillId="2" borderId="0" xfId="1" applyNumberFormat="1" applyFont="1" applyFill="1" applyAlignment="1">
      <alignment vertical="center"/>
    </xf>
    <xf numFmtId="0" fontId="9" fillId="2" borderId="0" xfId="0" applyFont="1" applyFill="1" applyAlignment="1">
      <alignment vertical="center"/>
    </xf>
    <xf numFmtId="0" fontId="33" fillId="2" borderId="0" xfId="0" applyFont="1" applyFill="1" applyAlignment="1">
      <alignment vertical="center"/>
    </xf>
    <xf numFmtId="0" fontId="31" fillId="0" borderId="0" xfId="0" applyFont="1" applyAlignment="1">
      <alignment horizontal="center"/>
    </xf>
    <xf numFmtId="3" fontId="8" fillId="3" borderId="1" xfId="11" applyNumberFormat="1" applyFont="1" applyFill="1" applyBorder="1" applyAlignment="1">
      <alignment horizontal="center" vertical="center"/>
    </xf>
    <xf numFmtId="1" fontId="17" fillId="3" borderId="0" xfId="11" applyNumberFormat="1" applyFont="1" applyFill="1" applyAlignment="1">
      <alignment horizontal="center"/>
    </xf>
    <xf numFmtId="43" fontId="30" fillId="2" borderId="0" xfId="1" applyFont="1" applyFill="1" applyAlignment="1">
      <alignment horizontal="center"/>
    </xf>
    <xf numFmtId="43" fontId="32" fillId="2" borderId="0" xfId="1" applyFont="1" applyFill="1" applyAlignment="1">
      <alignment horizontal="left" vertical="center"/>
    </xf>
    <xf numFmtId="0" fontId="12" fillId="0" borderId="0" xfId="0" applyFont="1"/>
    <xf numFmtId="0" fontId="0" fillId="0" borderId="0" xfId="0" applyAlignment="1">
      <alignment horizontal="center"/>
    </xf>
    <xf numFmtId="0" fontId="32" fillId="2" borderId="0" xfId="2" applyFont="1" applyFill="1" applyAlignment="1">
      <alignment horizontal="center" vertical="center"/>
    </xf>
    <xf numFmtId="0" fontId="6" fillId="0" borderId="0" xfId="0" applyFont="1" applyAlignment="1">
      <alignment horizontal="center"/>
    </xf>
    <xf numFmtId="0" fontId="32" fillId="2" borderId="0" xfId="2" applyFont="1" applyFill="1" applyAlignment="1">
      <alignment vertical="center"/>
    </xf>
    <xf numFmtId="43" fontId="32" fillId="2" borderId="0" xfId="1" applyFont="1" applyFill="1" applyAlignment="1">
      <alignment vertical="center"/>
    </xf>
    <xf numFmtId="164" fontId="32" fillId="2" borderId="0" xfId="1" applyNumberFormat="1" applyFont="1" applyFill="1" applyAlignment="1">
      <alignment vertical="center"/>
    </xf>
    <xf numFmtId="164" fontId="31" fillId="0" borderId="0" xfId="1" applyNumberFormat="1" applyFont="1" applyFill="1"/>
    <xf numFmtId="0" fontId="8" fillId="0" borderId="0" xfId="0" applyFont="1"/>
    <xf numFmtId="0" fontId="40" fillId="2" borderId="0" xfId="0" applyFont="1" applyFill="1" applyAlignment="1">
      <alignment horizontal="center"/>
    </xf>
    <xf numFmtId="164" fontId="40" fillId="2" borderId="0" xfId="1" applyNumberFormat="1" applyFont="1" applyFill="1"/>
    <xf numFmtId="164" fontId="40" fillId="2" borderId="0" xfId="1" applyNumberFormat="1" applyFont="1" applyFill="1" applyAlignment="1">
      <alignment horizontal="center"/>
    </xf>
    <xf numFmtId="43" fontId="40" fillId="2" borderId="0" xfId="1" applyFont="1" applyFill="1" applyAlignment="1">
      <alignment horizontal="center"/>
    </xf>
    <xf numFmtId="43" fontId="40" fillId="2" borderId="0" xfId="1" applyFont="1" applyFill="1"/>
    <xf numFmtId="0" fontId="41" fillId="0" borderId="0" xfId="0" applyFont="1"/>
    <xf numFmtId="0" fontId="42" fillId="2" borderId="0" xfId="0" applyFont="1" applyFill="1" applyAlignment="1">
      <alignment horizontal="center"/>
    </xf>
    <xf numFmtId="0" fontId="42" fillId="2" borderId="0" xfId="0" applyFont="1" applyFill="1"/>
    <xf numFmtId="164" fontId="42" fillId="2" borderId="0" xfId="1" applyNumberFormat="1" applyFont="1" applyFill="1"/>
    <xf numFmtId="164" fontId="42" fillId="2" borderId="0" xfId="1" applyNumberFormat="1" applyFont="1" applyFill="1" applyAlignment="1">
      <alignment horizontal="center"/>
    </xf>
    <xf numFmtId="43" fontId="42" fillId="2" borderId="0" xfId="1" applyFont="1" applyFill="1" applyAlignment="1">
      <alignment horizontal="center"/>
    </xf>
    <xf numFmtId="164" fontId="8" fillId="0" borderId="0" xfId="1" applyNumberFormat="1" applyFont="1" applyAlignment="1">
      <alignment horizontal="center"/>
    </xf>
    <xf numFmtId="164" fontId="20" fillId="2" borderId="0" xfId="1" applyNumberFormat="1" applyFont="1" applyFill="1" applyAlignment="1">
      <alignment vertical="center"/>
    </xf>
    <xf numFmtId="164" fontId="44" fillId="2" borderId="0" xfId="1" applyNumberFormat="1" applyFont="1" applyFill="1" applyAlignment="1">
      <alignment vertical="center"/>
    </xf>
    <xf numFmtId="164" fontId="20" fillId="2" borderId="0" xfId="1" applyNumberFormat="1" applyFont="1" applyFill="1" applyAlignment="1">
      <alignment horizontal="center" vertical="center"/>
    </xf>
    <xf numFmtId="164" fontId="22" fillId="2" borderId="0" xfId="1" applyNumberFormat="1" applyFont="1" applyFill="1" applyAlignment="1">
      <alignment vertical="center"/>
    </xf>
    <xf numFmtId="164" fontId="6" fillId="0" borderId="0" xfId="1" applyNumberFormat="1" applyFont="1"/>
    <xf numFmtId="43" fontId="6" fillId="0" borderId="0" xfId="1" applyFont="1"/>
    <xf numFmtId="0" fontId="19" fillId="0" borderId="0" xfId="0" applyFont="1"/>
    <xf numFmtId="0" fontId="50" fillId="0" borderId="0" xfId="0" applyFont="1"/>
    <xf numFmtId="0" fontId="50" fillId="0" borderId="0" xfId="0" applyFont="1" applyAlignment="1">
      <alignment horizontal="center"/>
    </xf>
    <xf numFmtId="1" fontId="14" fillId="3" borderId="3" xfId="7" applyNumberFormat="1" applyFont="1" applyFill="1" applyBorder="1" applyAlignment="1">
      <alignment horizontal="center" vertical="center" wrapText="1"/>
    </xf>
    <xf numFmtId="1" fontId="9" fillId="8" borderId="3" xfId="7" applyNumberFormat="1" applyFont="1" applyFill="1" applyBorder="1" applyAlignment="1">
      <alignment vertical="center" wrapText="1"/>
    </xf>
    <xf numFmtId="0" fontId="41" fillId="0" borderId="0" xfId="0" applyFont="1" applyAlignment="1">
      <alignment horizontal="center"/>
    </xf>
    <xf numFmtId="164" fontId="41" fillId="0" borderId="0" xfId="1" applyNumberFormat="1" applyFont="1"/>
    <xf numFmtId="43" fontId="41" fillId="0" borderId="0" xfId="1" applyFont="1"/>
    <xf numFmtId="164" fontId="12" fillId="2" borderId="1" xfId="0" applyNumberFormat="1" applyFont="1" applyFill="1" applyBorder="1" applyAlignment="1">
      <alignment horizontal="left" vertical="center" shrinkToFit="1"/>
    </xf>
    <xf numFmtId="0" fontId="3" fillId="2" borderId="0" xfId="0" applyFont="1" applyFill="1" applyAlignment="1">
      <alignment horizontal="center" vertical="center"/>
    </xf>
    <xf numFmtId="0" fontId="10" fillId="2" borderId="0" xfId="1" applyNumberFormat="1" applyFont="1" applyFill="1" applyAlignment="1">
      <alignment vertical="center"/>
    </xf>
    <xf numFmtId="43" fontId="10" fillId="2" borderId="0" xfId="0" applyNumberFormat="1" applyFont="1" applyFill="1" applyAlignment="1">
      <alignment horizontal="center" vertical="center"/>
    </xf>
    <xf numFmtId="43" fontId="10" fillId="2" borderId="0" xfId="0" applyNumberFormat="1" applyFont="1" applyFill="1" applyAlignment="1">
      <alignment vertical="center"/>
    </xf>
    <xf numFmtId="43" fontId="14" fillId="2" borderId="0" xfId="2" applyNumberFormat="1" applyFont="1" applyFill="1" applyAlignment="1">
      <alignment horizontal="center" vertical="center"/>
    </xf>
    <xf numFmtId="1" fontId="9" fillId="3" borderId="1" xfId="7" applyNumberFormat="1" applyFont="1" applyFill="1" applyBorder="1" applyAlignment="1">
      <alignment horizontal="center" vertical="center"/>
    </xf>
    <xf numFmtId="165" fontId="9" fillId="3" borderId="1" xfId="7" applyFont="1" applyFill="1" applyBorder="1" applyAlignment="1">
      <alignment horizontal="center" vertical="center"/>
    </xf>
    <xf numFmtId="164" fontId="9" fillId="3" borderId="1" xfId="7" applyNumberFormat="1" applyFont="1" applyFill="1" applyBorder="1" applyAlignment="1">
      <alignment horizontal="center" vertical="center"/>
    </xf>
    <xf numFmtId="164" fontId="9" fillId="8" borderId="1" xfId="7" applyNumberFormat="1" applyFont="1" applyFill="1" applyBorder="1" applyAlignment="1">
      <alignment horizontal="center" vertical="center"/>
    </xf>
    <xf numFmtId="164" fontId="14" fillId="3" borderId="1" xfId="7" applyNumberFormat="1" applyFont="1" applyFill="1" applyBorder="1" applyAlignment="1">
      <alignment horizontal="center" vertical="center" shrinkToFit="1"/>
    </xf>
    <xf numFmtId="164" fontId="14" fillId="3" borderId="1" xfId="7" applyNumberFormat="1" applyFont="1" applyFill="1" applyBorder="1" applyAlignment="1">
      <alignment horizontal="left" vertical="center" shrinkToFit="1"/>
    </xf>
    <xf numFmtId="164" fontId="14" fillId="8" borderId="1" xfId="7" applyNumberFormat="1" applyFont="1" applyFill="1" applyBorder="1" applyAlignment="1">
      <alignment horizontal="left" vertical="center" shrinkToFit="1"/>
    </xf>
    <xf numFmtId="164" fontId="14" fillId="8" borderId="7" xfId="7" applyNumberFormat="1" applyFont="1" applyFill="1" applyBorder="1" applyAlignment="1">
      <alignment horizontal="left" vertical="center" shrinkToFit="1"/>
    </xf>
    <xf numFmtId="172" fontId="14" fillId="2" borderId="0" xfId="1" applyNumberFormat="1" applyFont="1" applyFill="1" applyAlignment="1">
      <alignment horizontal="center" vertical="center" wrapText="1"/>
    </xf>
    <xf numFmtId="0" fontId="30" fillId="2" borderId="0" xfId="1" applyNumberFormat="1" applyFont="1" applyFill="1"/>
    <xf numFmtId="0" fontId="40" fillId="2" borderId="0" xfId="1" applyNumberFormat="1" applyFont="1" applyFill="1"/>
    <xf numFmtId="0" fontId="42" fillId="2" borderId="0" xfId="1" applyNumberFormat="1" applyFont="1" applyFill="1"/>
    <xf numFmtId="164" fontId="9" fillId="2" borderId="0" xfId="1" applyNumberFormat="1" applyFont="1" applyFill="1" applyBorder="1" applyAlignment="1">
      <alignment horizontal="center" vertical="center"/>
    </xf>
    <xf numFmtId="1" fontId="14" fillId="3" borderId="3" xfId="7" applyNumberFormat="1" applyFont="1" applyFill="1" applyBorder="1" applyAlignment="1">
      <alignment vertical="center" wrapText="1"/>
    </xf>
    <xf numFmtId="49" fontId="12" fillId="0" borderId="1" xfId="0" applyNumberFormat="1" applyFont="1" applyBorder="1" applyAlignment="1">
      <alignment horizontal="center" vertical="center"/>
    </xf>
    <xf numFmtId="164" fontId="12" fillId="2" borderId="1" xfId="0" applyNumberFormat="1" applyFont="1" applyFill="1" applyBorder="1" applyAlignment="1">
      <alignment vertical="center" shrinkToFit="1"/>
    </xf>
    <xf numFmtId="164" fontId="14" fillId="2" borderId="1" xfId="0" applyNumberFormat="1" applyFont="1" applyFill="1" applyBorder="1" applyAlignment="1">
      <alignment horizontal="left" vertical="center" shrinkToFit="1"/>
    </xf>
    <xf numFmtId="164" fontId="30" fillId="2" borderId="0" xfId="1" applyNumberFormat="1" applyFont="1" applyFill="1" applyAlignment="1"/>
    <xf numFmtId="1" fontId="47" fillId="6" borderId="0" xfId="11" applyNumberFormat="1" applyFont="1" applyFill="1"/>
    <xf numFmtId="164" fontId="0" fillId="0" borderId="0" xfId="1" applyNumberFormat="1" applyFont="1"/>
    <xf numFmtId="49" fontId="14" fillId="0" borderId="1" xfId="0" applyNumberFormat="1" applyFont="1" applyBorder="1" applyAlignment="1">
      <alignment horizontal="center" vertical="center"/>
    </xf>
    <xf numFmtId="0" fontId="12" fillId="5" borderId="1" xfId="0" applyFont="1" applyFill="1" applyBorder="1" applyAlignment="1">
      <alignment horizontal="center" vertical="center"/>
    </xf>
    <xf numFmtId="0" fontId="14" fillId="5" borderId="1" xfId="0" applyFont="1" applyFill="1" applyBorder="1" applyAlignment="1">
      <alignment horizontal="center" vertical="center"/>
    </xf>
    <xf numFmtId="0" fontId="22" fillId="2" borderId="0" xfId="2" applyFont="1" applyFill="1" applyAlignment="1">
      <alignment vertical="center"/>
    </xf>
    <xf numFmtId="0" fontId="20" fillId="2" borderId="0" xfId="0" applyFont="1" applyFill="1" applyAlignment="1">
      <alignment horizontal="center"/>
    </xf>
    <xf numFmtId="1" fontId="14" fillId="8" borderId="3" xfId="7" applyNumberFormat="1" applyFont="1" applyFill="1" applyBorder="1" applyAlignment="1">
      <alignment vertical="center" wrapText="1"/>
    </xf>
    <xf numFmtId="0" fontId="56" fillId="2" borderId="0" xfId="2" applyFont="1" applyFill="1" applyAlignment="1">
      <alignment vertical="center"/>
    </xf>
    <xf numFmtId="43" fontId="0" fillId="0" borderId="0" xfId="1" applyFont="1"/>
    <xf numFmtId="0" fontId="58" fillId="2" borderId="0" xfId="2" applyFont="1" applyFill="1" applyAlignment="1">
      <alignment horizontal="center" vertical="center"/>
    </xf>
    <xf numFmtId="0" fontId="58" fillId="2" borderId="0" xfId="2" applyFont="1" applyFill="1" applyAlignment="1">
      <alignment vertical="center"/>
    </xf>
    <xf numFmtId="164" fontId="58" fillId="2" borderId="0" xfId="1" applyNumberFormat="1" applyFont="1" applyFill="1" applyAlignment="1">
      <alignment vertical="center"/>
    </xf>
    <xf numFmtId="43" fontId="58" fillId="2" borderId="0" xfId="1" applyFont="1" applyFill="1" applyAlignment="1">
      <alignment vertical="center"/>
    </xf>
    <xf numFmtId="43" fontId="57" fillId="2" borderId="0" xfId="1" applyFont="1" applyFill="1" applyAlignment="1">
      <alignment vertical="center"/>
    </xf>
    <xf numFmtId="43" fontId="59" fillId="2" borderId="0" xfId="1" applyFont="1" applyFill="1" applyAlignment="1">
      <alignment vertical="center"/>
    </xf>
    <xf numFmtId="164" fontId="57" fillId="2" borderId="0" xfId="1" applyNumberFormat="1" applyFont="1" applyFill="1" applyAlignment="1">
      <alignment vertical="center"/>
    </xf>
    <xf numFmtId="164" fontId="59" fillId="2" borderId="0" xfId="1" applyNumberFormat="1" applyFont="1" applyFill="1" applyAlignment="1">
      <alignment vertical="center"/>
    </xf>
    <xf numFmtId="164" fontId="57" fillId="2" borderId="0" xfId="1" applyNumberFormat="1" applyFont="1" applyFill="1" applyAlignment="1">
      <alignment horizontal="center" vertical="center"/>
    </xf>
    <xf numFmtId="0" fontId="57" fillId="2" borderId="0" xfId="1" applyNumberFormat="1" applyFont="1" applyFill="1" applyAlignment="1">
      <alignment vertical="center"/>
    </xf>
    <xf numFmtId="164" fontId="57" fillId="2" borderId="0" xfId="1" applyNumberFormat="1" applyFont="1" applyFill="1" applyAlignment="1">
      <alignment shrinkToFit="1"/>
    </xf>
    <xf numFmtId="164" fontId="59" fillId="2" borderId="0" xfId="1" applyNumberFormat="1" applyFont="1" applyFill="1" applyAlignment="1">
      <alignment shrinkToFit="1"/>
    </xf>
    <xf numFmtId="164" fontId="58" fillId="2" borderId="0" xfId="1" applyNumberFormat="1" applyFont="1" applyFill="1" applyAlignment="1">
      <alignment horizontal="center" vertical="center"/>
    </xf>
    <xf numFmtId="0" fontId="57" fillId="0" borderId="0" xfId="0" applyFont="1"/>
    <xf numFmtId="164" fontId="14" fillId="3" borderId="7" xfId="7" applyNumberFormat="1" applyFont="1" applyFill="1" applyBorder="1" applyAlignment="1">
      <alignment horizontal="left" vertical="center" shrinkToFit="1"/>
    </xf>
    <xf numFmtId="2" fontId="61" fillId="0" borderId="0" xfId="1" applyNumberFormat="1" applyFont="1"/>
    <xf numFmtId="2" fontId="62" fillId="0" borderId="0" xfId="1" applyNumberFormat="1" applyFont="1"/>
    <xf numFmtId="2" fontId="60" fillId="0" borderId="0" xfId="1" applyNumberFormat="1" applyFont="1"/>
    <xf numFmtId="0" fontId="8" fillId="5" borderId="1" xfId="0" applyFont="1" applyFill="1" applyBorder="1" applyAlignment="1">
      <alignment horizontal="center" vertical="center"/>
    </xf>
    <xf numFmtId="164" fontId="8" fillId="2" borderId="1" xfId="0" applyNumberFormat="1" applyFont="1" applyFill="1" applyBorder="1" applyAlignment="1">
      <alignment horizontal="left" vertical="center" shrinkToFit="1"/>
    </xf>
    <xf numFmtId="49" fontId="8" fillId="0" borderId="1" xfId="0" applyNumberFormat="1" applyFont="1" applyBorder="1" applyAlignment="1">
      <alignment horizontal="center" vertical="center"/>
    </xf>
    <xf numFmtId="0" fontId="19" fillId="0" borderId="0" xfId="0" applyFont="1" applyAlignment="1">
      <alignment horizontal="center"/>
    </xf>
    <xf numFmtId="0" fontId="21" fillId="0" borderId="0" xfId="0" applyFont="1"/>
    <xf numFmtId="164" fontId="41" fillId="0" borderId="0" xfId="0" applyNumberFormat="1" applyFont="1"/>
    <xf numFmtId="0" fontId="67" fillId="0" borderId="0" xfId="0" applyFont="1"/>
    <xf numFmtId="0" fontId="67" fillId="0" borderId="0" xfId="0" applyFont="1" applyAlignment="1">
      <alignment horizontal="center"/>
    </xf>
    <xf numFmtId="164" fontId="67" fillId="0" borderId="0" xfId="1" applyNumberFormat="1" applyFont="1"/>
    <xf numFmtId="43" fontId="67" fillId="0" borderId="0" xfId="1" applyFont="1"/>
    <xf numFmtId="164" fontId="67" fillId="0" borderId="0" xfId="0" applyNumberFormat="1" applyFont="1"/>
    <xf numFmtId="2" fontId="69" fillId="0" borderId="0" xfId="1" applyNumberFormat="1" applyFont="1"/>
    <xf numFmtId="1" fontId="28" fillId="2" borderId="1" xfId="0" applyNumberFormat="1" applyFont="1" applyFill="1" applyBorder="1" applyAlignment="1">
      <alignment horizontal="center" vertical="center" shrinkToFit="1"/>
    </xf>
    <xf numFmtId="164" fontId="29" fillId="11" borderId="1" xfId="0" applyNumberFormat="1" applyFont="1" applyFill="1" applyBorder="1" applyAlignment="1">
      <alignment horizontal="left" vertical="center" shrinkToFit="1"/>
    </xf>
    <xf numFmtId="164" fontId="29" fillId="11" borderId="1" xfId="0" applyNumberFormat="1" applyFont="1" applyFill="1" applyBorder="1" applyAlignment="1">
      <alignment horizontal="center" vertical="center" shrinkToFit="1"/>
    </xf>
    <xf numFmtId="14" fontId="29" fillId="11" borderId="1" xfId="0" applyNumberFormat="1" applyFont="1" applyFill="1" applyBorder="1" applyAlignment="1">
      <alignment horizontal="center" vertical="center" shrinkToFit="1"/>
    </xf>
    <xf numFmtId="164" fontId="28" fillId="2" borderId="1" xfId="1" applyNumberFormat="1" applyFont="1" applyFill="1" applyBorder="1" applyAlignment="1">
      <alignment horizontal="left" vertical="center" shrinkToFit="1"/>
    </xf>
    <xf numFmtId="164" fontId="8" fillId="9" borderId="1" xfId="1" applyNumberFormat="1" applyFont="1" applyFill="1" applyBorder="1" applyAlignment="1">
      <alignment horizontal="center" vertical="center" shrinkToFit="1"/>
    </xf>
    <xf numFmtId="164" fontId="8" fillId="2" borderId="1" xfId="1" applyNumberFormat="1" applyFont="1" applyFill="1" applyBorder="1" applyAlignment="1">
      <alignment horizontal="center" vertical="center" shrinkToFit="1"/>
    </xf>
    <xf numFmtId="9" fontId="28" fillId="2" borderId="1" xfId="1" applyNumberFormat="1" applyFont="1" applyFill="1" applyBorder="1" applyAlignment="1">
      <alignment horizontal="center" vertical="center" shrinkToFit="1"/>
    </xf>
    <xf numFmtId="164" fontId="28" fillId="9" borderId="1" xfId="1" quotePrefix="1" applyNumberFormat="1" applyFont="1" applyFill="1" applyBorder="1" applyAlignment="1">
      <alignment horizontal="center" vertical="center" shrinkToFit="1"/>
    </xf>
    <xf numFmtId="43" fontId="8" fillId="2" borderId="1" xfId="1" applyFont="1" applyFill="1" applyBorder="1" applyAlignment="1">
      <alignment horizontal="left" vertical="center" shrinkToFit="1"/>
    </xf>
    <xf numFmtId="43" fontId="28" fillId="2" borderId="1" xfId="1" applyFont="1" applyFill="1" applyBorder="1" applyAlignment="1">
      <alignment horizontal="left" vertical="center" shrinkToFit="1"/>
    </xf>
    <xf numFmtId="164" fontId="8" fillId="2" borderId="1" xfId="1" applyNumberFormat="1" applyFont="1" applyFill="1" applyBorder="1" applyAlignment="1">
      <alignment horizontal="left" vertical="center" shrinkToFit="1"/>
    </xf>
    <xf numFmtId="164" fontId="8" fillId="2" borderId="1" xfId="1" quotePrefix="1" applyNumberFormat="1" applyFont="1" applyFill="1" applyBorder="1" applyAlignment="1">
      <alignment horizontal="left" vertical="center" shrinkToFit="1"/>
    </xf>
    <xf numFmtId="164" fontId="8" fillId="7" borderId="1" xfId="1" applyNumberFormat="1" applyFont="1" applyFill="1" applyBorder="1" applyAlignment="1">
      <alignment horizontal="left" vertical="center" shrinkToFit="1"/>
    </xf>
    <xf numFmtId="164" fontId="8" fillId="17" borderId="1" xfId="1" applyNumberFormat="1" applyFont="1" applyFill="1" applyBorder="1" applyAlignment="1">
      <alignment horizontal="left" vertical="center" shrinkToFit="1"/>
    </xf>
    <xf numFmtId="0" fontId="8" fillId="2" borderId="1" xfId="1" applyNumberFormat="1" applyFont="1" applyFill="1" applyBorder="1" applyAlignment="1">
      <alignment horizontal="left" vertical="center" shrinkToFit="1"/>
    </xf>
    <xf numFmtId="164" fontId="8" fillId="2" borderId="1" xfId="1" applyNumberFormat="1" applyFont="1" applyFill="1" applyBorder="1" applyAlignment="1">
      <alignment vertical="center" shrinkToFit="1"/>
    </xf>
    <xf numFmtId="164" fontId="29" fillId="3" borderId="1" xfId="1" applyNumberFormat="1" applyFont="1" applyFill="1" applyBorder="1" applyAlignment="1">
      <alignment horizontal="left" vertical="center" shrinkToFit="1"/>
    </xf>
    <xf numFmtId="164" fontId="28" fillId="3" borderId="1" xfId="1" applyNumberFormat="1" applyFont="1" applyFill="1" applyBorder="1" applyAlignment="1">
      <alignment horizontal="left" vertical="center" shrinkToFit="1"/>
    </xf>
    <xf numFmtId="0" fontId="72" fillId="2" borderId="1" xfId="17" applyFont="1" applyFill="1" applyBorder="1"/>
    <xf numFmtId="2" fontId="8" fillId="0" borderId="1" xfId="1" applyNumberFormat="1" applyFont="1" applyBorder="1" applyAlignment="1">
      <alignment horizontal="center" vertical="center"/>
    </xf>
    <xf numFmtId="164" fontId="68" fillId="12" borderId="1" xfId="1" applyNumberFormat="1" applyFont="1" applyFill="1" applyBorder="1"/>
    <xf numFmtId="164" fontId="37" fillId="2" borderId="1" xfId="1" applyNumberFormat="1" applyFont="1" applyFill="1" applyBorder="1" applyAlignment="1">
      <alignment horizontal="center" vertical="center" wrapText="1"/>
    </xf>
    <xf numFmtId="164" fontId="4" fillId="2" borderId="1" xfId="1" applyNumberFormat="1" applyFont="1" applyFill="1" applyBorder="1" applyAlignment="1">
      <alignment vertical="center"/>
    </xf>
    <xf numFmtId="164" fontId="66" fillId="12" borderId="0" xfId="1" applyNumberFormat="1" applyFont="1" applyFill="1" applyAlignment="1">
      <alignment horizontal="center" vertical="center"/>
    </xf>
    <xf numFmtId="43" fontId="37" fillId="2" borderId="1" xfId="1" applyFont="1" applyFill="1" applyBorder="1" applyAlignment="1">
      <alignment horizontal="center" vertical="center" wrapText="1"/>
    </xf>
    <xf numFmtId="164" fontId="37" fillId="7" borderId="1" xfId="1" applyNumberFormat="1" applyFont="1" applyFill="1" applyBorder="1" applyAlignment="1">
      <alignment horizontal="center" vertical="center" wrapText="1"/>
    </xf>
    <xf numFmtId="0" fontId="37" fillId="2" borderId="1" xfId="1" applyNumberFormat="1" applyFont="1" applyFill="1" applyBorder="1" applyAlignment="1">
      <alignment horizontal="center" vertical="center" wrapText="1"/>
    </xf>
    <xf numFmtId="164" fontId="37" fillId="17" borderId="1" xfId="1" applyNumberFormat="1" applyFont="1" applyFill="1" applyBorder="1" applyAlignment="1">
      <alignment vertical="center" wrapText="1"/>
    </xf>
    <xf numFmtId="164" fontId="37" fillId="9" borderId="1" xfId="1" applyNumberFormat="1" applyFont="1" applyFill="1" applyBorder="1" applyAlignment="1">
      <alignment vertical="center" wrapText="1"/>
    </xf>
    <xf numFmtId="43" fontId="37" fillId="2" borderId="1" xfId="1" applyFont="1" applyFill="1" applyBorder="1" applyAlignment="1">
      <alignment vertical="center" wrapText="1"/>
    </xf>
    <xf numFmtId="164" fontId="37" fillId="2" borderId="1" xfId="1" applyNumberFormat="1" applyFont="1" applyFill="1" applyBorder="1" applyAlignment="1">
      <alignment vertical="center" wrapText="1"/>
    </xf>
    <xf numFmtId="49" fontId="37" fillId="7" borderId="1" xfId="1" applyNumberFormat="1" applyFont="1" applyFill="1" applyBorder="1" applyAlignment="1">
      <alignment horizontal="center" vertical="center" wrapText="1"/>
    </xf>
    <xf numFmtId="49" fontId="37" fillId="2" borderId="1" xfId="1" applyNumberFormat="1" applyFont="1" applyFill="1" applyBorder="1" applyAlignment="1">
      <alignment horizontal="center" vertical="center" wrapText="1"/>
    </xf>
    <xf numFmtId="164" fontId="37" fillId="17" borderId="1" xfId="1" applyNumberFormat="1" applyFont="1" applyFill="1" applyBorder="1" applyAlignment="1">
      <alignment horizontal="center" vertical="center" wrapText="1"/>
    </xf>
    <xf numFmtId="164" fontId="8" fillId="2" borderId="1" xfId="1" applyNumberFormat="1" applyFont="1" applyFill="1" applyBorder="1" applyAlignment="1">
      <alignment vertical="center"/>
    </xf>
    <xf numFmtId="164" fontId="8" fillId="2" borderId="1" xfId="1" applyNumberFormat="1" applyFont="1" applyFill="1" applyBorder="1" applyAlignment="1">
      <alignment vertical="center" wrapText="1"/>
    </xf>
    <xf numFmtId="164" fontId="28" fillId="2" borderId="1" xfId="1" applyNumberFormat="1" applyFont="1" applyFill="1" applyBorder="1" applyAlignment="1">
      <alignment horizontal="center" vertical="center" wrapText="1"/>
    </xf>
    <xf numFmtId="164" fontId="28" fillId="2" borderId="1" xfId="1" applyNumberFormat="1" applyFont="1" applyFill="1" applyBorder="1" applyAlignment="1">
      <alignment vertical="center" wrapText="1"/>
    </xf>
    <xf numFmtId="0" fontId="37" fillId="2" borderId="1" xfId="1" applyNumberFormat="1" applyFont="1" applyFill="1" applyBorder="1" applyAlignment="1">
      <alignment vertical="center" wrapText="1"/>
    </xf>
    <xf numFmtId="164" fontId="8" fillId="13" borderId="1" xfId="1" applyNumberFormat="1" applyFont="1" applyFill="1" applyBorder="1" applyAlignment="1">
      <alignment vertical="center" wrapText="1"/>
    </xf>
    <xf numFmtId="43" fontId="8" fillId="2" borderId="1" xfId="1" applyFont="1" applyFill="1" applyBorder="1" applyAlignment="1">
      <alignment vertical="center" wrapText="1"/>
    </xf>
    <xf numFmtId="164" fontId="36" fillId="2" borderId="1" xfId="1" applyNumberFormat="1" applyFont="1" applyFill="1" applyBorder="1" applyAlignment="1">
      <alignment vertical="center" wrapText="1"/>
    </xf>
    <xf numFmtId="164" fontId="4" fillId="2" borderId="1" xfId="1" applyNumberFormat="1" applyFont="1" applyFill="1" applyBorder="1" applyAlignment="1">
      <alignment vertical="center" wrapText="1"/>
    </xf>
    <xf numFmtId="2" fontId="71" fillId="2" borderId="1" xfId="1" applyNumberFormat="1" applyFont="1" applyFill="1" applyBorder="1" applyAlignment="1">
      <alignment horizontal="center" vertical="center" wrapText="1"/>
    </xf>
    <xf numFmtId="164" fontId="41" fillId="2" borderId="0" xfId="1" applyNumberFormat="1" applyFont="1" applyFill="1" applyBorder="1" applyAlignment="1">
      <alignment horizontal="left" vertical="center" shrinkToFit="1"/>
    </xf>
    <xf numFmtId="1" fontId="12" fillId="3" borderId="5" xfId="11" applyNumberFormat="1" applyFont="1" applyFill="1" applyBorder="1" applyAlignment="1">
      <alignment horizontal="center" vertical="center"/>
    </xf>
    <xf numFmtId="0" fontId="12" fillId="3" borderId="5" xfId="11" applyNumberFormat="1" applyFont="1" applyFill="1" applyBorder="1" applyAlignment="1">
      <alignment horizontal="center" vertical="center"/>
    </xf>
    <xf numFmtId="3" fontId="12" fillId="3" borderId="5" xfId="11" applyNumberFormat="1" applyFont="1" applyFill="1" applyBorder="1" applyAlignment="1">
      <alignment horizontal="right" vertical="center"/>
    </xf>
    <xf numFmtId="167" fontId="10" fillId="4" borderId="8" xfId="11" applyNumberFormat="1" applyFont="1" applyFill="1" applyBorder="1" applyAlignment="1">
      <alignment horizontal="center" vertical="center"/>
    </xf>
    <xf numFmtId="3" fontId="10" fillId="3" borderId="5" xfId="11" applyNumberFormat="1" applyFont="1" applyFill="1" applyBorder="1" applyAlignment="1">
      <alignment horizontal="right" vertical="center"/>
    </xf>
    <xf numFmtId="43" fontId="79" fillId="0" borderId="0" xfId="1" applyFont="1"/>
    <xf numFmtId="164" fontId="31" fillId="0" borderId="0" xfId="0" applyNumberFormat="1" applyFont="1"/>
    <xf numFmtId="164" fontId="17" fillId="2" borderId="0" xfId="1" applyNumberFormat="1" applyFont="1" applyFill="1" applyAlignment="1">
      <alignment vertical="center"/>
    </xf>
    <xf numFmtId="164" fontId="8" fillId="0" borderId="0" xfId="1" applyNumberFormat="1" applyFont="1"/>
    <xf numFmtId="164" fontId="8" fillId="0" borderId="0" xfId="0" applyNumberFormat="1" applyFont="1"/>
    <xf numFmtId="1" fontId="14" fillId="0" borderId="3" xfId="7" applyNumberFormat="1" applyFont="1" applyBorder="1" applyAlignment="1">
      <alignment horizontal="center" vertical="center" wrapText="1"/>
    </xf>
    <xf numFmtId="164" fontId="17" fillId="2" borderId="0" xfId="2" applyNumberFormat="1" applyFont="1" applyFill="1" applyAlignment="1">
      <alignment vertical="center"/>
    </xf>
    <xf numFmtId="164" fontId="80" fillId="0" borderId="0" xfId="0" applyNumberFormat="1" applyFont="1"/>
    <xf numFmtId="164" fontId="81" fillId="0" borderId="0" xfId="0" applyNumberFormat="1" applyFont="1"/>
    <xf numFmtId="164" fontId="40" fillId="2" borderId="0" xfId="1" applyNumberFormat="1" applyFont="1" applyFill="1" applyAlignment="1">
      <alignment horizontal="center" vertical="center"/>
    </xf>
    <xf numFmtId="164" fontId="78" fillId="2" borderId="0" xfId="1" applyNumberFormat="1" applyFont="1" applyFill="1" applyAlignment="1">
      <alignment horizontal="center"/>
    </xf>
    <xf numFmtId="164" fontId="21" fillId="2" borderId="0" xfId="1" applyNumberFormat="1" applyFont="1" applyFill="1" applyAlignment="1">
      <alignment vertical="center"/>
    </xf>
    <xf numFmtId="0" fontId="3" fillId="2" borderId="0" xfId="2" applyFont="1" applyFill="1" applyAlignment="1">
      <alignment vertical="center"/>
    </xf>
    <xf numFmtId="0" fontId="84" fillId="2" borderId="0" xfId="2" applyFont="1" applyFill="1" applyAlignment="1">
      <alignment vertical="center"/>
    </xf>
    <xf numFmtId="164" fontId="85" fillId="2" borderId="0" xfId="1" applyNumberFormat="1" applyFont="1" applyFill="1" applyAlignment="1">
      <alignment horizontal="center" vertical="center"/>
    </xf>
    <xf numFmtId="1" fontId="70" fillId="2" borderId="1" xfId="0" applyNumberFormat="1" applyFont="1" applyFill="1" applyBorder="1" applyAlignment="1">
      <alignment horizontal="center" vertical="center" shrinkToFit="1"/>
    </xf>
    <xf numFmtId="164" fontId="8" fillId="2" borderId="1" xfId="1" applyNumberFormat="1" applyFont="1" applyFill="1" applyBorder="1" applyAlignment="1">
      <alignment horizontal="center" vertical="center" wrapText="1"/>
    </xf>
    <xf numFmtId="43" fontId="32" fillId="2" borderId="0" xfId="2" applyNumberFormat="1" applyFont="1" applyFill="1" applyAlignment="1">
      <alignment vertical="center"/>
    </xf>
    <xf numFmtId="164" fontId="82" fillId="2" borderId="0" xfId="1" applyNumberFormat="1" applyFont="1" applyFill="1" applyAlignment="1">
      <alignment vertical="center"/>
    </xf>
    <xf numFmtId="3" fontId="6" fillId="0" borderId="0" xfId="0" applyNumberFormat="1" applyFont="1"/>
    <xf numFmtId="0" fontId="85" fillId="2" borderId="0" xfId="0" applyFont="1" applyFill="1" applyAlignment="1">
      <alignment horizontal="center" vertical="center"/>
    </xf>
    <xf numFmtId="0" fontId="86" fillId="0" borderId="0" xfId="0" applyFont="1" applyAlignment="1">
      <alignment horizontal="center" vertical="center"/>
    </xf>
    <xf numFmtId="164" fontId="85" fillId="2" borderId="0" xfId="1" applyNumberFormat="1" applyFont="1" applyFill="1" applyAlignment="1">
      <alignment vertical="center"/>
    </xf>
    <xf numFmtId="0" fontId="85" fillId="2" borderId="0" xfId="1" applyNumberFormat="1" applyFont="1" applyFill="1" applyAlignment="1">
      <alignment vertical="center"/>
    </xf>
    <xf numFmtId="43" fontId="85" fillId="2" borderId="0" xfId="1" applyFont="1" applyFill="1" applyAlignment="1">
      <alignment horizontal="center" vertical="center"/>
    </xf>
    <xf numFmtId="43" fontId="85" fillId="2" borderId="0" xfId="1" applyFont="1" applyFill="1" applyAlignment="1">
      <alignment vertical="center"/>
    </xf>
    <xf numFmtId="0" fontId="87" fillId="0" borderId="0" xfId="0" applyFont="1" applyAlignment="1">
      <alignment vertical="center"/>
    </xf>
    <xf numFmtId="0" fontId="88" fillId="2" borderId="0" xfId="0" applyFont="1" applyFill="1" applyAlignment="1">
      <alignment horizontal="center" vertical="center"/>
    </xf>
    <xf numFmtId="164" fontId="88" fillId="2" borderId="0" xfId="1" applyNumberFormat="1" applyFont="1" applyFill="1" applyAlignment="1">
      <alignment horizontal="center" vertical="center"/>
    </xf>
    <xf numFmtId="164" fontId="88" fillId="2" borderId="0" xfId="1" applyNumberFormat="1" applyFont="1" applyFill="1" applyAlignment="1">
      <alignment vertical="center"/>
    </xf>
    <xf numFmtId="0" fontId="88" fillId="2" borderId="0" xfId="1" applyNumberFormat="1" applyFont="1" applyFill="1" applyAlignment="1">
      <alignment vertical="center"/>
    </xf>
    <xf numFmtId="43" fontId="88" fillId="2" borderId="0" xfId="1" applyFont="1" applyFill="1" applyAlignment="1">
      <alignment horizontal="center" vertical="center"/>
    </xf>
    <xf numFmtId="0" fontId="88" fillId="2" borderId="0" xfId="0" applyFont="1" applyFill="1" applyAlignment="1">
      <alignment vertical="center"/>
    </xf>
    <xf numFmtId="2" fontId="89" fillId="0" borderId="0" xfId="1" applyNumberFormat="1" applyFont="1" applyAlignment="1">
      <alignment vertical="center"/>
    </xf>
    <xf numFmtId="1" fontId="90" fillId="2" borderId="1" xfId="0" applyNumberFormat="1" applyFont="1" applyFill="1" applyBorder="1" applyAlignment="1">
      <alignment horizontal="center" vertical="center" shrinkToFit="1"/>
    </xf>
    <xf numFmtId="164" fontId="90" fillId="2" borderId="1" xfId="0" applyNumberFormat="1" applyFont="1" applyFill="1" applyBorder="1" applyAlignment="1">
      <alignment horizontal="left" vertical="center" shrinkToFit="1"/>
    </xf>
    <xf numFmtId="164" fontId="74" fillId="3" borderId="1" xfId="1" applyNumberFormat="1" applyFont="1" applyFill="1" applyBorder="1" applyAlignment="1">
      <alignment horizontal="left" vertical="center" shrinkToFit="1"/>
    </xf>
    <xf numFmtId="43" fontId="74" fillId="3" borderId="1" xfId="1" applyFont="1" applyFill="1" applyBorder="1" applyAlignment="1">
      <alignment horizontal="left" vertical="center" shrinkToFit="1"/>
    </xf>
    <xf numFmtId="0" fontId="8" fillId="0" borderId="1" xfId="0" applyFont="1" applyBorder="1" applyAlignment="1">
      <alignment horizontal="center" vertical="center"/>
    </xf>
    <xf numFmtId="164" fontId="4" fillId="3" borderId="1" xfId="1" applyNumberFormat="1" applyFont="1" applyFill="1" applyBorder="1" applyAlignment="1">
      <alignment horizontal="left" vertical="center" shrinkToFit="1"/>
    </xf>
    <xf numFmtId="0" fontId="28" fillId="5" borderId="1" xfId="0" applyFont="1" applyFill="1" applyBorder="1" applyAlignment="1">
      <alignment horizontal="center" vertical="center"/>
    </xf>
    <xf numFmtId="164" fontId="28" fillId="2" borderId="1" xfId="0" applyNumberFormat="1" applyFont="1" applyFill="1" applyBorder="1" applyAlignment="1">
      <alignment horizontal="left" vertical="center" shrinkToFit="1"/>
    </xf>
    <xf numFmtId="0" fontId="8" fillId="0" borderId="1" xfId="0" applyFont="1" applyBorder="1" applyAlignment="1">
      <alignment vertical="center"/>
    </xf>
    <xf numFmtId="0" fontId="28" fillId="3" borderId="2" xfId="0" applyFont="1" applyFill="1" applyBorder="1" applyAlignment="1">
      <alignment horizontal="center" vertical="center" shrinkToFit="1"/>
    </xf>
    <xf numFmtId="164" fontId="29" fillId="3" borderId="2" xfId="0" applyNumberFormat="1" applyFont="1" applyFill="1" applyBorder="1" applyAlignment="1">
      <alignment horizontal="left" vertical="center" shrinkToFit="1"/>
    </xf>
    <xf numFmtId="1" fontId="75" fillId="2" borderId="1" xfId="0" applyNumberFormat="1" applyFont="1" applyFill="1" applyBorder="1" applyAlignment="1">
      <alignment horizontal="center" vertical="center" shrinkToFit="1"/>
    </xf>
    <xf numFmtId="164" fontId="28" fillId="0" borderId="1" xfId="0" applyNumberFormat="1" applyFont="1" applyBorder="1" applyAlignment="1">
      <alignment horizontal="left" vertical="center" shrinkToFit="1"/>
    </xf>
    <xf numFmtId="164" fontId="8" fillId="0" borderId="1" xfId="0" applyNumberFormat="1" applyFont="1" applyBorder="1" applyAlignment="1">
      <alignment horizontal="left" vertical="center" shrinkToFit="1"/>
    </xf>
    <xf numFmtId="49" fontId="28" fillId="0" borderId="1" xfId="0" applyNumberFormat="1" applyFont="1" applyBorder="1" applyAlignment="1">
      <alignment horizontal="center" vertical="center"/>
    </xf>
    <xf numFmtId="0" fontId="28" fillId="0" borderId="1" xfId="0" applyFont="1" applyBorder="1" applyAlignment="1">
      <alignment vertical="center"/>
    </xf>
    <xf numFmtId="0" fontId="42" fillId="2" borderId="0" xfId="0" applyFont="1" applyFill="1" applyAlignment="1">
      <alignment horizontal="center" vertical="center"/>
    </xf>
    <xf numFmtId="0" fontId="41" fillId="0" borderId="0" xfId="0" applyFont="1" applyAlignment="1">
      <alignment horizontal="center" vertical="center"/>
    </xf>
    <xf numFmtId="0" fontId="41" fillId="0" borderId="0" xfId="0" applyFont="1" applyAlignment="1">
      <alignment vertical="center"/>
    </xf>
    <xf numFmtId="164" fontId="6" fillId="0" borderId="0" xfId="0" applyNumberFormat="1" applyFont="1" applyAlignment="1">
      <alignment vertical="center"/>
    </xf>
    <xf numFmtId="164" fontId="41" fillId="0" borderId="0" xfId="1" applyNumberFormat="1" applyFont="1" applyFill="1" applyAlignment="1">
      <alignment vertical="center"/>
    </xf>
    <xf numFmtId="43" fontId="41" fillId="0" borderId="0" xfId="1" applyFont="1" applyFill="1" applyAlignment="1">
      <alignment vertical="center"/>
    </xf>
    <xf numFmtId="43" fontId="41" fillId="0" borderId="0" xfId="1" applyFont="1" applyFill="1" applyAlignment="1">
      <alignment horizontal="center" vertical="center"/>
    </xf>
    <xf numFmtId="43" fontId="42" fillId="0" borderId="0" xfId="1" applyFont="1" applyFill="1" applyAlignment="1">
      <alignment vertical="center"/>
    </xf>
    <xf numFmtId="164" fontId="42" fillId="2" borderId="0" xfId="1" applyNumberFormat="1" applyFont="1" applyFill="1" applyAlignment="1">
      <alignment vertical="center"/>
    </xf>
    <xf numFmtId="164" fontId="67" fillId="2" borderId="0" xfId="1" applyNumberFormat="1" applyFont="1" applyFill="1" applyAlignment="1">
      <alignment vertical="center"/>
    </xf>
    <xf numFmtId="164" fontId="33" fillId="2" borderId="0" xfId="1" applyNumberFormat="1" applyFont="1" applyFill="1" applyAlignment="1">
      <alignment horizontal="center" vertical="center"/>
    </xf>
    <xf numFmtId="164" fontId="42" fillId="2" borderId="0" xfId="1" applyNumberFormat="1" applyFont="1" applyFill="1" applyAlignment="1">
      <alignment horizontal="center" vertical="center"/>
    </xf>
    <xf numFmtId="0" fontId="42" fillId="2" borderId="0" xfId="1" applyNumberFormat="1" applyFont="1" applyFill="1" applyAlignment="1">
      <alignment vertical="center"/>
    </xf>
    <xf numFmtId="43" fontId="42" fillId="2" borderId="0" xfId="1" applyFont="1" applyFill="1" applyAlignment="1">
      <alignment horizontal="center" vertical="center"/>
    </xf>
    <xf numFmtId="43" fontId="42" fillId="2" borderId="0" xfId="1" applyFont="1" applyFill="1" applyAlignment="1">
      <alignment vertical="center"/>
    </xf>
    <xf numFmtId="0" fontId="41" fillId="2" borderId="0" xfId="0" applyFont="1" applyFill="1"/>
    <xf numFmtId="49" fontId="8" fillId="5" borderId="1" xfId="0" applyNumberFormat="1" applyFont="1" applyFill="1" applyBorder="1" applyAlignment="1">
      <alignment horizontal="center" vertical="center"/>
    </xf>
    <xf numFmtId="49" fontId="8" fillId="2" borderId="1" xfId="0" applyNumberFormat="1" applyFont="1" applyFill="1" applyBorder="1" applyAlignment="1">
      <alignment horizontal="center" vertical="center"/>
    </xf>
    <xf numFmtId="164" fontId="10" fillId="0" borderId="0" xfId="1" applyNumberFormat="1" applyFont="1" applyAlignment="1">
      <alignment horizontal="center"/>
    </xf>
    <xf numFmtId="0" fontId="10" fillId="0" borderId="0" xfId="0" applyFont="1" applyAlignment="1">
      <alignment horizontal="center"/>
    </xf>
    <xf numFmtId="164" fontId="12" fillId="0" borderId="0" xfId="1" applyNumberFormat="1" applyFont="1"/>
    <xf numFmtId="0" fontId="10" fillId="0" borderId="12" xfId="0" applyFont="1" applyBorder="1"/>
    <xf numFmtId="0" fontId="10" fillId="0" borderId="13" xfId="0" applyFont="1" applyBorder="1"/>
    <xf numFmtId="165" fontId="70" fillId="16" borderId="1" xfId="0" applyNumberFormat="1" applyFont="1" applyFill="1" applyBorder="1" applyAlignment="1">
      <alignment horizontal="left" vertical="center"/>
    </xf>
    <xf numFmtId="165" fontId="70" fillId="10" borderId="1" xfId="0" applyNumberFormat="1" applyFont="1" applyFill="1" applyBorder="1" applyAlignment="1">
      <alignment horizontal="center" vertical="center"/>
    </xf>
    <xf numFmtId="164" fontId="70" fillId="10" borderId="1" xfId="0" applyNumberFormat="1" applyFont="1" applyFill="1" applyBorder="1" applyAlignment="1">
      <alignment horizontal="center" vertical="center" shrinkToFit="1"/>
    </xf>
    <xf numFmtId="43" fontId="70" fillId="10" borderId="1" xfId="1" applyFont="1" applyFill="1" applyBorder="1" applyAlignment="1">
      <alignment horizontal="center" vertical="center" shrinkToFit="1"/>
    </xf>
    <xf numFmtId="0" fontId="70" fillId="16" borderId="1" xfId="0" applyFont="1" applyFill="1" applyBorder="1" applyAlignment="1">
      <alignment horizontal="left" vertical="center"/>
    </xf>
    <xf numFmtId="164" fontId="70" fillId="9" borderId="1" xfId="0" applyNumberFormat="1" applyFont="1" applyFill="1" applyBorder="1" applyAlignment="1">
      <alignment horizontal="left" vertical="center" shrinkToFit="1"/>
    </xf>
    <xf numFmtId="164" fontId="70" fillId="11" borderId="1" xfId="1" applyNumberFormat="1" applyFont="1" applyFill="1" applyBorder="1" applyAlignment="1">
      <alignment horizontal="left" vertical="center" shrinkToFit="1"/>
    </xf>
    <xf numFmtId="164" fontId="70" fillId="9" borderId="1" xfId="0" applyNumberFormat="1" applyFont="1" applyFill="1" applyBorder="1" applyAlignment="1">
      <alignment horizontal="center" vertical="center" shrinkToFit="1"/>
    </xf>
    <xf numFmtId="43" fontId="70" fillId="9" borderId="1" xfId="1" applyFont="1" applyFill="1" applyBorder="1" applyAlignment="1">
      <alignment horizontal="center" vertical="center" shrinkToFit="1"/>
    </xf>
    <xf numFmtId="0" fontId="73" fillId="9" borderId="1" xfId="0" applyFont="1" applyFill="1" applyBorder="1" applyAlignment="1">
      <alignment horizontal="center" vertical="center"/>
    </xf>
    <xf numFmtId="0" fontId="73" fillId="9" borderId="1" xfId="0" applyFont="1" applyFill="1" applyBorder="1" applyAlignment="1">
      <alignment horizontal="left" vertical="center" indent="1"/>
    </xf>
    <xf numFmtId="164" fontId="90" fillId="11" borderId="1" xfId="0" applyNumberFormat="1" applyFont="1" applyFill="1" applyBorder="1" applyAlignment="1">
      <alignment horizontal="left" vertical="center" shrinkToFit="1"/>
    </xf>
    <xf numFmtId="164" fontId="90" fillId="11" borderId="1" xfId="0" applyNumberFormat="1" applyFont="1" applyFill="1" applyBorder="1" applyAlignment="1">
      <alignment horizontal="center" vertical="center" shrinkToFit="1"/>
    </xf>
    <xf numFmtId="164" fontId="74" fillId="11" borderId="1" xfId="1" applyNumberFormat="1" applyFont="1" applyFill="1" applyBorder="1" applyAlignment="1">
      <alignment horizontal="left" vertical="center" shrinkToFit="1"/>
    </xf>
    <xf numFmtId="164" fontId="4" fillId="11" borderId="1" xfId="1" applyNumberFormat="1" applyFont="1" applyFill="1" applyBorder="1" applyAlignment="1">
      <alignment horizontal="left" vertical="center" shrinkToFit="1"/>
    </xf>
    <xf numFmtId="43" fontId="4" fillId="11" borderId="1" xfId="1" applyFont="1" applyFill="1" applyBorder="1" applyAlignment="1">
      <alignment horizontal="left" vertical="center" shrinkToFit="1"/>
    </xf>
    <xf numFmtId="1" fontId="70" fillId="9" borderId="1" xfId="0" applyNumberFormat="1" applyFont="1" applyFill="1" applyBorder="1" applyAlignment="1">
      <alignment horizontal="center" vertical="center" shrinkToFit="1"/>
    </xf>
    <xf numFmtId="165" fontId="76" fillId="0" borderId="1" xfId="0" applyNumberFormat="1" applyFont="1" applyBorder="1" applyAlignment="1">
      <alignment horizontal="center" vertical="center"/>
    </xf>
    <xf numFmtId="164" fontId="76" fillId="0" borderId="1" xfId="0" applyNumberFormat="1" applyFont="1" applyBorder="1" applyAlignment="1">
      <alignment horizontal="center" vertical="center" shrinkToFit="1"/>
    </xf>
    <xf numFmtId="0" fontId="4" fillId="16" borderId="1" xfId="0" applyFont="1" applyFill="1" applyBorder="1" applyAlignment="1">
      <alignment horizontal="left" vertical="center"/>
    </xf>
    <xf numFmtId="164" fontId="74" fillId="11" borderId="1" xfId="0" applyNumberFormat="1" applyFont="1" applyFill="1" applyBorder="1" applyAlignment="1">
      <alignment horizontal="left" vertical="center" shrinkToFit="1"/>
    </xf>
    <xf numFmtId="164" fontId="74" fillId="11" borderId="1" xfId="0" applyNumberFormat="1" applyFont="1" applyFill="1" applyBorder="1" applyAlignment="1">
      <alignment horizontal="center" vertical="center" shrinkToFit="1"/>
    </xf>
    <xf numFmtId="164" fontId="4" fillId="9" borderId="1" xfId="0" applyNumberFormat="1" applyFont="1" applyFill="1" applyBorder="1" applyAlignment="1">
      <alignment horizontal="center" vertical="center" shrinkToFit="1"/>
    </xf>
    <xf numFmtId="1" fontId="4" fillId="9" borderId="1" xfId="0" applyNumberFormat="1" applyFont="1" applyFill="1" applyBorder="1" applyAlignment="1">
      <alignment horizontal="center" vertical="center" shrinkToFit="1"/>
    </xf>
    <xf numFmtId="0" fontId="74" fillId="5" borderId="1" xfId="0" applyFont="1" applyFill="1" applyBorder="1" applyAlignment="1">
      <alignment horizontal="left" vertical="center"/>
    </xf>
    <xf numFmtId="49" fontId="73" fillId="5" borderId="1" xfId="0" applyNumberFormat="1" applyFont="1" applyFill="1" applyBorder="1" applyAlignment="1">
      <alignment horizontal="center" vertical="center"/>
    </xf>
    <xf numFmtId="164" fontId="73" fillId="2" borderId="1" xfId="0" applyNumberFormat="1" applyFont="1" applyFill="1" applyBorder="1" applyAlignment="1">
      <alignment horizontal="left" vertical="center" wrapText="1" shrinkToFit="1"/>
    </xf>
    <xf numFmtId="1" fontId="14" fillId="3" borderId="11" xfId="7" applyNumberFormat="1" applyFont="1" applyFill="1" applyBorder="1" applyAlignment="1">
      <alignment horizontal="center" vertical="center"/>
    </xf>
    <xf numFmtId="0" fontId="12" fillId="0" borderId="0" xfId="0" applyFont="1" applyAlignment="1">
      <alignment vertical="center"/>
    </xf>
    <xf numFmtId="0" fontId="14" fillId="0" borderId="1" xfId="0" applyFont="1" applyBorder="1" applyAlignment="1">
      <alignment horizontal="left" vertical="center"/>
    </xf>
    <xf numFmtId="164" fontId="103" fillId="2" borderId="0" xfId="1" applyNumberFormat="1" applyFont="1" applyFill="1" applyAlignment="1">
      <alignment vertical="center"/>
    </xf>
    <xf numFmtId="164" fontId="104" fillId="2" borderId="0" xfId="1" applyNumberFormat="1" applyFont="1" applyFill="1" applyAlignment="1">
      <alignment vertical="center"/>
    </xf>
    <xf numFmtId="0" fontId="105" fillId="0" borderId="0" xfId="0" applyFont="1"/>
    <xf numFmtId="0" fontId="77" fillId="0" borderId="0" xfId="0" applyFont="1"/>
    <xf numFmtId="3" fontId="41" fillId="0" borderId="0" xfId="0" applyNumberFormat="1" applyFont="1"/>
    <xf numFmtId="164" fontId="78" fillId="2" borderId="0" xfId="1" applyNumberFormat="1" applyFont="1" applyFill="1" applyAlignment="1">
      <alignment horizontal="left"/>
    </xf>
    <xf numFmtId="0" fontId="93" fillId="0" borderId="1" xfId="0" applyFont="1" applyBorder="1" applyAlignment="1">
      <alignment vertical="center"/>
    </xf>
    <xf numFmtId="0" fontId="94" fillId="2" borderId="1" xfId="0" applyFont="1" applyFill="1" applyBorder="1" applyAlignment="1">
      <alignment vertical="center"/>
    </xf>
    <xf numFmtId="0" fontId="93" fillId="0" borderId="1" xfId="0" applyFont="1" applyBorder="1" applyAlignment="1">
      <alignment horizontal="center" vertical="center"/>
    </xf>
    <xf numFmtId="0" fontId="95" fillId="0" borderId="1" xfId="0" applyFont="1" applyBorder="1" applyAlignment="1">
      <alignment vertical="center"/>
    </xf>
    <xf numFmtId="0" fontId="96" fillId="0" borderId="1" xfId="0" applyFont="1" applyBorder="1" applyAlignment="1">
      <alignment vertical="center"/>
    </xf>
    <xf numFmtId="0" fontId="97" fillId="0" borderId="1" xfId="0" applyFont="1" applyBorder="1" applyAlignment="1">
      <alignment vertical="center"/>
    </xf>
    <xf numFmtId="0" fontId="98" fillId="0" borderId="1" xfId="0" applyFont="1" applyBorder="1" applyAlignment="1">
      <alignment vertical="center"/>
    </xf>
    <xf numFmtId="0" fontId="99" fillId="0" borderId="1" xfId="0" applyFont="1" applyBorder="1" applyAlignment="1">
      <alignment vertical="center"/>
    </xf>
    <xf numFmtId="0" fontId="100" fillId="0" borderId="1" xfId="0" applyFont="1" applyBorder="1" applyAlignment="1">
      <alignment vertical="center"/>
    </xf>
    <xf numFmtId="0" fontId="101" fillId="0" borderId="1" xfId="0" applyFont="1" applyBorder="1" applyAlignment="1">
      <alignment vertical="center"/>
    </xf>
    <xf numFmtId="0" fontId="102" fillId="0" borderId="1" xfId="0" applyFont="1" applyBorder="1" applyAlignment="1">
      <alignment vertical="center"/>
    </xf>
    <xf numFmtId="164" fontId="102" fillId="0" borderId="1" xfId="1" applyNumberFormat="1" applyFont="1" applyBorder="1" applyAlignment="1">
      <alignment vertical="center"/>
    </xf>
    <xf numFmtId="0" fontId="93" fillId="0" borderId="0" xfId="0" applyFont="1" applyAlignment="1">
      <alignment vertical="center"/>
    </xf>
    <xf numFmtId="49" fontId="28" fillId="5" borderId="1" xfId="0" applyNumberFormat="1" applyFont="1" applyFill="1" applyBorder="1" applyAlignment="1">
      <alignment horizontal="center" vertical="center"/>
    </xf>
    <xf numFmtId="164" fontId="28" fillId="2" borderId="3" xfId="1" applyNumberFormat="1" applyFont="1" applyFill="1" applyBorder="1" applyAlignment="1">
      <alignment horizontal="left" vertical="center" shrinkToFit="1"/>
    </xf>
    <xf numFmtId="164" fontId="28" fillId="0" borderId="1" xfId="6" applyNumberFormat="1" applyFont="1" applyBorder="1" applyAlignment="1">
      <alignment vertical="center"/>
    </xf>
    <xf numFmtId="0" fontId="17" fillId="2" borderId="0" xfId="0" applyFont="1" applyFill="1"/>
    <xf numFmtId="173" fontId="10" fillId="2" borderId="0" xfId="1" applyNumberFormat="1" applyFont="1" applyFill="1"/>
    <xf numFmtId="43" fontId="17" fillId="2" borderId="0" xfId="1" applyFont="1" applyFill="1"/>
    <xf numFmtId="164" fontId="53" fillId="0" borderId="0" xfId="1" applyNumberFormat="1" applyFont="1"/>
    <xf numFmtId="0" fontId="53" fillId="0" borderId="0" xfId="0" applyFont="1"/>
    <xf numFmtId="173" fontId="9" fillId="14" borderId="1" xfId="1" applyNumberFormat="1" applyFont="1" applyFill="1" applyBorder="1" applyAlignment="1">
      <alignment horizontal="center" vertical="center" wrapText="1"/>
    </xf>
    <xf numFmtId="173" fontId="9" fillId="7" borderId="1" xfId="1" applyNumberFormat="1" applyFont="1" applyFill="1" applyBorder="1" applyAlignment="1">
      <alignment horizontal="center" vertical="center" wrapText="1"/>
    </xf>
    <xf numFmtId="43" fontId="91" fillId="15" borderId="1" xfId="1" applyFont="1" applyFill="1" applyBorder="1" applyAlignment="1">
      <alignment horizontal="center" vertical="center" wrapText="1"/>
    </xf>
    <xf numFmtId="0" fontId="14" fillId="14" borderId="2" xfId="2" applyFont="1" applyFill="1" applyBorder="1" applyAlignment="1">
      <alignment horizontal="center" vertical="center"/>
    </xf>
    <xf numFmtId="164" fontId="14" fillId="14" borderId="2" xfId="1" applyNumberFormat="1" applyFont="1" applyFill="1" applyBorder="1" applyAlignment="1">
      <alignment horizontal="center" vertical="center" wrapText="1"/>
    </xf>
    <xf numFmtId="173" fontId="9" fillId="14" borderId="2" xfId="1" applyNumberFormat="1" applyFont="1" applyFill="1" applyBorder="1" applyAlignment="1">
      <alignment horizontal="center" vertical="center" wrapText="1"/>
    </xf>
    <xf numFmtId="173" fontId="9" fillId="7" borderId="2" xfId="1" applyNumberFormat="1" applyFont="1" applyFill="1" applyBorder="1" applyAlignment="1">
      <alignment horizontal="center" vertical="center" wrapText="1"/>
    </xf>
    <xf numFmtId="1" fontId="14" fillId="2" borderId="9" xfId="0" applyNumberFormat="1" applyFont="1" applyFill="1" applyBorder="1" applyAlignment="1">
      <alignment horizontal="center" vertical="center" shrinkToFit="1"/>
    </xf>
    <xf numFmtId="164" fontId="14" fillId="2" borderId="9" xfId="0" applyNumberFormat="1" applyFont="1" applyFill="1" applyBorder="1" applyAlignment="1">
      <alignment horizontal="left" vertical="center" shrinkToFit="1"/>
    </xf>
    <xf numFmtId="164" fontId="106" fillId="2" borderId="9" xfId="0" applyNumberFormat="1" applyFont="1" applyFill="1" applyBorder="1" applyAlignment="1">
      <alignment horizontal="left" vertical="center" shrinkToFit="1"/>
    </xf>
    <xf numFmtId="173" fontId="12" fillId="2" borderId="9" xfId="1" applyNumberFormat="1" applyFont="1" applyFill="1" applyBorder="1"/>
    <xf numFmtId="173" fontId="12" fillId="7" borderId="9" xfId="1" applyNumberFormat="1" applyFont="1" applyFill="1" applyBorder="1"/>
    <xf numFmtId="43" fontId="12" fillId="2" borderId="9" xfId="1" applyFont="1" applyFill="1" applyBorder="1"/>
    <xf numFmtId="0" fontId="107" fillId="5" borderId="1" xfId="0" applyFont="1" applyFill="1" applyBorder="1" applyAlignment="1">
      <alignment horizontal="center" vertical="center"/>
    </xf>
    <xf numFmtId="164" fontId="107" fillId="2" borderId="1" xfId="0" applyNumberFormat="1" applyFont="1" applyFill="1" applyBorder="1" applyAlignment="1">
      <alignment horizontal="left" vertical="center" shrinkToFit="1"/>
    </xf>
    <xf numFmtId="165" fontId="9" fillId="19" borderId="1" xfId="0" applyNumberFormat="1" applyFont="1" applyFill="1" applyBorder="1" applyAlignment="1">
      <alignment horizontal="center" vertical="center"/>
    </xf>
    <xf numFmtId="165" fontId="9" fillId="5" borderId="1" xfId="0" applyNumberFormat="1" applyFont="1" applyFill="1" applyBorder="1" applyAlignment="1">
      <alignment vertical="center"/>
    </xf>
    <xf numFmtId="173" fontId="9" fillId="19" borderId="1" xfId="1" applyNumberFormat="1" applyFont="1" applyFill="1" applyBorder="1" applyAlignment="1">
      <alignment horizontal="center" vertical="center" shrinkToFit="1"/>
    </xf>
    <xf numFmtId="43" fontId="9" fillId="19" borderId="1" xfId="1" applyFont="1" applyFill="1" applyBorder="1" applyAlignment="1">
      <alignment horizontal="center" vertical="center" shrinkToFit="1"/>
    </xf>
    <xf numFmtId="173" fontId="53" fillId="0" borderId="0" xfId="1" applyNumberFormat="1" applyFont="1"/>
    <xf numFmtId="173" fontId="53" fillId="0" borderId="0" xfId="0" applyNumberFormat="1" applyFont="1"/>
    <xf numFmtId="164" fontId="12" fillId="0" borderId="0" xfId="0" applyNumberFormat="1" applyFont="1" applyAlignment="1">
      <alignment vertical="center"/>
    </xf>
    <xf numFmtId="164" fontId="12" fillId="0" borderId="0" xfId="0" applyNumberFormat="1" applyFont="1"/>
    <xf numFmtId="43" fontId="8" fillId="2" borderId="1" xfId="1" applyFont="1" applyFill="1" applyBorder="1" applyAlignment="1">
      <alignment horizontal="left" vertical="center" wrapText="1"/>
    </xf>
    <xf numFmtId="0" fontId="8" fillId="0" borderId="1" xfId="0" applyFont="1" applyBorder="1" applyAlignment="1">
      <alignment horizontal="left" vertical="center" indent="1"/>
    </xf>
    <xf numFmtId="164" fontId="70" fillId="3" borderId="1" xfId="1" applyNumberFormat="1" applyFont="1" applyFill="1" applyBorder="1" applyAlignment="1">
      <alignment horizontal="left" vertical="center" shrinkToFit="1"/>
    </xf>
    <xf numFmtId="164" fontId="29" fillId="2" borderId="9" xfId="0" applyNumberFormat="1" applyFont="1" applyFill="1" applyBorder="1" applyAlignment="1">
      <alignment horizontal="left" vertical="center" shrinkToFit="1"/>
    </xf>
    <xf numFmtId="0" fontId="28" fillId="2" borderId="9" xfId="0" applyFont="1" applyFill="1" applyBorder="1" applyAlignment="1">
      <alignment horizontal="center" vertical="center" shrinkToFit="1"/>
    </xf>
    <xf numFmtId="164" fontId="29" fillId="2" borderId="1" xfId="0" applyNumberFormat="1" applyFont="1" applyFill="1" applyBorder="1" applyAlignment="1">
      <alignment horizontal="left" vertical="center" shrinkToFit="1"/>
    </xf>
    <xf numFmtId="0" fontId="28" fillId="2" borderId="1" xfId="0" applyFont="1" applyFill="1" applyBorder="1" applyAlignment="1">
      <alignment horizontal="center" vertical="center" shrinkToFit="1"/>
    </xf>
    <xf numFmtId="164" fontId="13" fillId="2" borderId="1" xfId="1" applyNumberFormat="1" applyFont="1" applyFill="1" applyBorder="1" applyAlignment="1">
      <alignment horizontal="left" vertical="center" shrinkToFit="1"/>
    </xf>
    <xf numFmtId="1" fontId="37" fillId="9" borderId="1" xfId="0" applyNumberFormat="1" applyFont="1" applyFill="1" applyBorder="1" applyAlignment="1">
      <alignment horizontal="center" vertical="center" shrinkToFit="1"/>
    </xf>
    <xf numFmtId="164" fontId="37" fillId="0" borderId="1" xfId="1" applyNumberFormat="1" applyFont="1" applyFill="1" applyBorder="1" applyAlignment="1">
      <alignment horizontal="left" vertical="center" shrinkToFit="1"/>
    </xf>
    <xf numFmtId="164" fontId="28" fillId="0" borderId="1" xfId="1" applyNumberFormat="1" applyFont="1" applyFill="1" applyBorder="1" applyAlignment="1">
      <alignment horizontal="left" vertical="center" shrinkToFit="1"/>
    </xf>
    <xf numFmtId="164" fontId="90" fillId="9" borderId="1" xfId="0" applyNumberFormat="1" applyFont="1" applyFill="1" applyBorder="1" applyAlignment="1">
      <alignment horizontal="left" vertical="center" shrinkToFit="1"/>
    </xf>
    <xf numFmtId="164" fontId="29" fillId="3" borderId="1" xfId="0" applyNumberFormat="1" applyFont="1" applyFill="1" applyBorder="1" applyAlignment="1">
      <alignment horizontal="left" vertical="center" shrinkToFit="1"/>
    </xf>
    <xf numFmtId="164" fontId="28" fillId="2" borderId="1" xfId="0" applyNumberFormat="1" applyFont="1" applyFill="1" applyBorder="1" applyAlignment="1">
      <alignment vertical="center" shrinkToFit="1"/>
    </xf>
    <xf numFmtId="43" fontId="74" fillId="11" borderId="1" xfId="1" applyFont="1" applyFill="1" applyBorder="1" applyAlignment="1">
      <alignment horizontal="left" vertical="center" shrinkToFit="1"/>
    </xf>
    <xf numFmtId="43" fontId="4" fillId="9" borderId="1" xfId="1" applyFont="1" applyFill="1" applyBorder="1" applyAlignment="1">
      <alignment horizontal="center" vertical="center" shrinkToFit="1"/>
    </xf>
    <xf numFmtId="43" fontId="76" fillId="0" borderId="1" xfId="1" applyFont="1" applyBorder="1" applyAlignment="1">
      <alignment horizontal="center" vertical="center" shrinkToFit="1"/>
    </xf>
    <xf numFmtId="164" fontId="81" fillId="2" borderId="1" xfId="0" applyNumberFormat="1" applyFont="1" applyFill="1" applyBorder="1" applyAlignment="1">
      <alignment horizontal="left" vertical="center" shrinkToFit="1"/>
    </xf>
    <xf numFmtId="164" fontId="28" fillId="2" borderId="1" xfId="0" applyNumberFormat="1" applyFont="1" applyFill="1" applyBorder="1" applyAlignment="1">
      <alignment horizontal="left" vertical="center" wrapText="1" shrinkToFit="1"/>
    </xf>
    <xf numFmtId="164" fontId="91" fillId="0" borderId="1" xfId="0" applyNumberFormat="1" applyFont="1" applyBorder="1" applyAlignment="1">
      <alignment horizontal="center" vertical="center" shrinkToFit="1"/>
    </xf>
    <xf numFmtId="0" fontId="63" fillId="0" borderId="1" xfId="0" applyFont="1" applyBorder="1" applyAlignment="1">
      <alignment horizontal="center" vertical="center"/>
    </xf>
    <xf numFmtId="164" fontId="63" fillId="0" borderId="7" xfId="1" applyNumberFormat="1" applyFont="1" applyBorder="1" applyAlignment="1">
      <alignment horizontal="center" vertical="center"/>
    </xf>
    <xf numFmtId="164" fontId="92" fillId="2" borderId="1" xfId="0" applyNumberFormat="1" applyFont="1" applyFill="1" applyBorder="1" applyAlignment="1">
      <alignment horizontal="center" vertical="center" shrinkToFit="1"/>
    </xf>
    <xf numFmtId="164" fontId="63" fillId="0" borderId="1" xfId="1" applyNumberFormat="1" applyFont="1" applyBorder="1" applyAlignment="1">
      <alignment horizontal="center" vertical="center"/>
    </xf>
    <xf numFmtId="0" fontId="63" fillId="0" borderId="13" xfId="0" applyFont="1" applyBorder="1" applyAlignment="1">
      <alignment horizontal="center" vertical="center"/>
    </xf>
    <xf numFmtId="0" fontId="63" fillId="0" borderId="0" xfId="0" applyFont="1" applyAlignment="1">
      <alignment horizontal="center" vertical="center"/>
    </xf>
    <xf numFmtId="164" fontId="9" fillId="0" borderId="1" xfId="7" applyNumberFormat="1" applyFont="1" applyBorder="1" applyAlignment="1">
      <alignment horizontal="center" vertical="center"/>
    </xf>
    <xf numFmtId="164" fontId="73" fillId="2" borderId="0" xfId="1" applyNumberFormat="1" applyFont="1" applyFill="1" applyAlignment="1">
      <alignment vertical="center"/>
    </xf>
    <xf numFmtId="164" fontId="14" fillId="3" borderId="1" xfId="7" applyNumberFormat="1" applyFont="1" applyFill="1" applyBorder="1" applyAlignment="1">
      <alignment horizontal="center" vertical="center"/>
    </xf>
    <xf numFmtId="43" fontId="70" fillId="11" borderId="1" xfId="1" applyFont="1" applyFill="1" applyBorder="1" applyAlignment="1">
      <alignment horizontal="left" vertical="center" shrinkToFit="1"/>
    </xf>
    <xf numFmtId="43" fontId="28" fillId="0" borderId="1" xfId="1" applyFont="1" applyFill="1" applyBorder="1" applyAlignment="1">
      <alignment horizontal="left" vertical="center" shrinkToFit="1"/>
    </xf>
    <xf numFmtId="0" fontId="28" fillId="0" borderId="1" xfId="0" applyFont="1" applyBorder="1" applyAlignment="1">
      <alignment horizontal="center" vertical="center"/>
    </xf>
    <xf numFmtId="1" fontId="70" fillId="9" borderId="1" xfId="0" applyNumberFormat="1" applyFont="1" applyFill="1" applyBorder="1" applyAlignment="1">
      <alignment horizontal="left" vertical="center" shrinkToFit="1"/>
    </xf>
    <xf numFmtId="14" fontId="28" fillId="0" borderId="1" xfId="1" applyNumberFormat="1" applyFont="1" applyFill="1" applyBorder="1" applyAlignment="1">
      <alignment horizontal="center" vertical="center" shrinkToFit="1"/>
    </xf>
    <xf numFmtId="164" fontId="4" fillId="9" borderId="1" xfId="1" applyNumberFormat="1" applyFont="1" applyFill="1" applyBorder="1" applyAlignment="1">
      <alignment horizontal="left" vertical="center" shrinkToFit="1"/>
    </xf>
    <xf numFmtId="0" fontId="8" fillId="5" borderId="3" xfId="0" applyFont="1" applyFill="1" applyBorder="1" applyAlignment="1">
      <alignment horizontal="center" vertical="center"/>
    </xf>
    <xf numFmtId="164" fontId="8" fillId="2" borderId="3" xfId="0" applyNumberFormat="1" applyFont="1" applyFill="1" applyBorder="1" applyAlignment="1">
      <alignment horizontal="left" vertical="center" shrinkToFit="1"/>
    </xf>
    <xf numFmtId="164" fontId="29" fillId="11" borderId="3" xfId="0" applyNumberFormat="1" applyFont="1" applyFill="1" applyBorder="1" applyAlignment="1">
      <alignment horizontal="left" vertical="center" shrinkToFit="1"/>
    </xf>
    <xf numFmtId="164" fontId="29" fillId="11" borderId="3" xfId="0" applyNumberFormat="1" applyFont="1" applyFill="1" applyBorder="1" applyAlignment="1">
      <alignment horizontal="center" vertical="center" shrinkToFit="1"/>
    </xf>
    <xf numFmtId="14" fontId="29" fillId="11" borderId="3" xfId="0" applyNumberFormat="1" applyFont="1" applyFill="1" applyBorder="1" applyAlignment="1">
      <alignment horizontal="center" vertical="center" shrinkToFit="1"/>
    </xf>
    <xf numFmtId="0" fontId="73" fillId="0" borderId="1" xfId="0" applyFont="1" applyBorder="1" applyAlignment="1">
      <alignment horizontal="center" vertical="center"/>
    </xf>
    <xf numFmtId="164" fontId="73" fillId="0" borderId="1" xfId="0" applyNumberFormat="1" applyFont="1" applyBorder="1" applyAlignment="1">
      <alignment horizontal="left" vertical="center" shrinkToFit="1"/>
    </xf>
    <xf numFmtId="1" fontId="64" fillId="9" borderId="1" xfId="0" applyNumberFormat="1" applyFont="1" applyFill="1" applyBorder="1" applyAlignment="1">
      <alignment horizontal="center" vertical="center" shrinkToFit="1"/>
    </xf>
    <xf numFmtId="0" fontId="74" fillId="16" borderId="1" xfId="0" applyFont="1" applyFill="1" applyBorder="1" applyAlignment="1">
      <alignment horizontal="left" vertical="center"/>
    </xf>
    <xf numFmtId="1" fontId="74" fillId="9" borderId="1" xfId="0" applyNumberFormat="1" applyFont="1" applyFill="1" applyBorder="1" applyAlignment="1">
      <alignment horizontal="center" vertical="center" shrinkToFit="1"/>
    </xf>
    <xf numFmtId="164" fontId="74" fillId="9" borderId="1" xfId="0" applyNumberFormat="1" applyFont="1" applyFill="1" applyBorder="1" applyAlignment="1">
      <alignment horizontal="center" vertical="center" shrinkToFit="1"/>
    </xf>
    <xf numFmtId="43" fontId="74" fillId="9" borderId="1" xfId="1" applyFont="1" applyFill="1" applyBorder="1" applyAlignment="1">
      <alignment horizontal="center" vertical="center" shrinkToFit="1"/>
    </xf>
    <xf numFmtId="43" fontId="8" fillId="0" borderId="1" xfId="1" applyFont="1" applyFill="1" applyBorder="1" applyAlignment="1">
      <alignment horizontal="left" vertical="center" shrinkToFit="1"/>
    </xf>
    <xf numFmtId="164" fontId="70" fillId="0" borderId="1" xfId="0" applyNumberFormat="1" applyFont="1" applyBorder="1" applyAlignment="1">
      <alignment horizontal="center" vertical="center" shrinkToFit="1"/>
    </xf>
    <xf numFmtId="164" fontId="74" fillId="0" borderId="1" xfId="1" applyNumberFormat="1" applyFont="1" applyFill="1" applyBorder="1" applyAlignment="1">
      <alignment horizontal="left" vertical="center" shrinkToFit="1"/>
    </xf>
    <xf numFmtId="164" fontId="4" fillId="0" borderId="1" xfId="0" applyNumberFormat="1" applyFont="1" applyBorder="1" applyAlignment="1">
      <alignment horizontal="center" vertical="center" shrinkToFit="1"/>
    </xf>
    <xf numFmtId="164" fontId="8" fillId="0" borderId="1" xfId="1" applyNumberFormat="1" applyFont="1" applyFill="1" applyBorder="1" applyAlignment="1">
      <alignment horizontal="center" vertical="center" shrinkToFit="1"/>
    </xf>
    <xf numFmtId="164" fontId="8" fillId="0" borderId="1" xfId="1" applyNumberFormat="1" applyFont="1" applyFill="1" applyBorder="1" applyAlignment="1">
      <alignment horizontal="left" vertical="center" shrinkToFit="1"/>
    </xf>
    <xf numFmtId="164" fontId="8" fillId="0" borderId="1" xfId="1" applyNumberFormat="1" applyFont="1" applyFill="1" applyBorder="1" applyAlignment="1">
      <alignment vertical="center" shrinkToFit="1"/>
    </xf>
    <xf numFmtId="164" fontId="29" fillId="0" borderId="1" xfId="1" applyNumberFormat="1" applyFont="1" applyFill="1" applyBorder="1" applyAlignment="1">
      <alignment horizontal="left" vertical="center" shrinkToFit="1"/>
    </xf>
    <xf numFmtId="164" fontId="4" fillId="0" borderId="1" xfId="1" applyNumberFormat="1" applyFont="1" applyFill="1" applyBorder="1" applyAlignment="1">
      <alignment horizontal="left" vertical="center" shrinkToFit="1"/>
    </xf>
    <xf numFmtId="164" fontId="28" fillId="0" borderId="1" xfId="1" applyNumberFormat="1" applyFont="1" applyFill="1" applyBorder="1"/>
    <xf numFmtId="164" fontId="68" fillId="0" borderId="1" xfId="1" applyNumberFormat="1" applyFont="1" applyFill="1" applyBorder="1"/>
    <xf numFmtId="164" fontId="70" fillId="0" borderId="1" xfId="1" applyNumberFormat="1" applyFont="1" applyFill="1" applyBorder="1" applyAlignment="1">
      <alignment horizontal="left" vertical="center" shrinkToFit="1"/>
    </xf>
    <xf numFmtId="164" fontId="29" fillId="0" borderId="3" xfId="1" applyNumberFormat="1" applyFont="1" applyFill="1" applyBorder="1" applyAlignment="1">
      <alignment horizontal="left" vertical="center" shrinkToFit="1"/>
    </xf>
    <xf numFmtId="164" fontId="28" fillId="0" borderId="3" xfId="1" applyNumberFormat="1" applyFont="1" applyFill="1" applyBorder="1" applyAlignment="1">
      <alignment horizontal="left" vertical="center" shrinkToFit="1"/>
    </xf>
    <xf numFmtId="164" fontId="70" fillId="0" borderId="3" xfId="1" applyNumberFormat="1" applyFont="1" applyFill="1" applyBorder="1" applyAlignment="1">
      <alignment horizontal="left" vertical="center" shrinkToFit="1"/>
    </xf>
    <xf numFmtId="164" fontId="28" fillId="0" borderId="1" xfId="6" applyNumberFormat="1" applyFont="1" applyFill="1" applyBorder="1" applyAlignment="1">
      <alignment horizontal="right" vertical="center"/>
    </xf>
    <xf numFmtId="1" fontId="76" fillId="9" borderId="1" xfId="0" applyNumberFormat="1" applyFont="1" applyFill="1" applyBorder="1" applyAlignment="1">
      <alignment horizontal="center" vertical="center" shrinkToFit="1"/>
    </xf>
    <xf numFmtId="0" fontId="76" fillId="16" borderId="1" xfId="0" applyFont="1" applyFill="1" applyBorder="1" applyAlignment="1">
      <alignment horizontal="left" vertical="center"/>
    </xf>
    <xf numFmtId="164" fontId="76" fillId="9" borderId="1" xfId="0" applyNumberFormat="1" applyFont="1" applyFill="1" applyBorder="1" applyAlignment="1">
      <alignment horizontal="left" vertical="center" shrinkToFit="1"/>
    </xf>
    <xf numFmtId="164" fontId="76" fillId="11" borderId="1" xfId="1" applyNumberFormat="1" applyFont="1" applyFill="1" applyBorder="1" applyAlignment="1">
      <alignment horizontal="left" vertical="center" shrinkToFit="1"/>
    </xf>
    <xf numFmtId="43" fontId="76" fillId="11" borderId="1" xfId="1" applyFont="1" applyFill="1" applyBorder="1" applyAlignment="1">
      <alignment horizontal="left" vertical="center" shrinkToFit="1"/>
    </xf>
    <xf numFmtId="165" fontId="76" fillId="10" borderId="1" xfId="0" applyNumberFormat="1" applyFont="1" applyFill="1" applyBorder="1" applyAlignment="1">
      <alignment horizontal="center" vertical="center"/>
    </xf>
    <xf numFmtId="165" fontId="76" fillId="16" borderId="1" xfId="0" applyNumberFormat="1" applyFont="1" applyFill="1" applyBorder="1" applyAlignment="1">
      <alignment horizontal="left" vertical="center"/>
    </xf>
    <xf numFmtId="164" fontId="76" fillId="10" borderId="1" xfId="0" applyNumberFormat="1" applyFont="1" applyFill="1" applyBorder="1" applyAlignment="1">
      <alignment horizontal="center" vertical="center" shrinkToFit="1"/>
    </xf>
    <xf numFmtId="43" fontId="76" fillId="10" borderId="1" xfId="1" applyFont="1" applyFill="1" applyBorder="1" applyAlignment="1">
      <alignment horizontal="center" vertical="center" shrinkToFit="1"/>
    </xf>
    <xf numFmtId="0" fontId="103" fillId="2" borderId="0" xfId="0" applyFont="1" applyFill="1" applyAlignment="1">
      <alignment horizontal="center" vertical="center"/>
    </xf>
    <xf numFmtId="0" fontId="103" fillId="2" borderId="0" xfId="0" applyFont="1" applyFill="1" applyAlignment="1">
      <alignment vertical="center"/>
    </xf>
    <xf numFmtId="164" fontId="103" fillId="2" borderId="0" xfId="1" applyNumberFormat="1" applyFont="1" applyFill="1" applyAlignment="1">
      <alignment horizontal="center" vertical="center" wrapText="1"/>
    </xf>
    <xf numFmtId="164" fontId="28" fillId="3" borderId="1" xfId="1" applyNumberFormat="1" applyFont="1" applyFill="1" applyBorder="1" applyAlignment="1">
      <alignment horizontal="center" vertical="center" shrinkToFit="1"/>
    </xf>
    <xf numFmtId="164" fontId="28" fillId="0" borderId="21" xfId="6" applyNumberFormat="1" applyFont="1" applyFill="1" applyBorder="1" applyAlignment="1">
      <alignment horizontal="right" vertical="center"/>
    </xf>
    <xf numFmtId="164" fontId="28" fillId="0" borderId="22" xfId="6" applyNumberFormat="1" applyFont="1" applyFill="1" applyBorder="1" applyAlignment="1">
      <alignment horizontal="right" vertical="center"/>
    </xf>
    <xf numFmtId="0" fontId="6" fillId="2" borderId="0" xfId="0" applyFont="1" applyFill="1"/>
    <xf numFmtId="3" fontId="8" fillId="0" borderId="0" xfId="0" applyNumberFormat="1" applyFont="1"/>
    <xf numFmtId="164" fontId="8" fillId="0" borderId="0" xfId="0" applyNumberFormat="1" applyFont="1" applyAlignment="1">
      <alignment horizontal="center"/>
    </xf>
    <xf numFmtId="3" fontId="8" fillId="0" borderId="0" xfId="0" applyNumberFormat="1" applyFont="1" applyAlignment="1">
      <alignment horizontal="center"/>
    </xf>
    <xf numFmtId="3" fontId="6" fillId="0" borderId="0" xfId="0" applyNumberFormat="1" applyFont="1" applyAlignment="1">
      <alignment horizontal="center"/>
    </xf>
    <xf numFmtId="164" fontId="103" fillId="2" borderId="0" xfId="1" applyNumberFormat="1" applyFont="1" applyFill="1" applyAlignment="1">
      <alignment vertical="center" wrapText="1"/>
    </xf>
    <xf numFmtId="0" fontId="9" fillId="2" borderId="1" xfId="0" applyFont="1" applyFill="1" applyBorder="1" applyAlignment="1">
      <alignment horizontal="center" vertical="center"/>
    </xf>
    <xf numFmtId="164" fontId="70" fillId="11" borderId="1" xfId="1" applyNumberFormat="1" applyFont="1" applyFill="1" applyBorder="1" applyAlignment="1">
      <alignment horizontal="center" vertical="center" shrinkToFit="1"/>
    </xf>
    <xf numFmtId="164" fontId="4" fillId="11" borderId="1" xfId="1" applyNumberFormat="1" applyFont="1" applyFill="1" applyBorder="1" applyAlignment="1">
      <alignment horizontal="center" vertical="center" shrinkToFit="1"/>
    </xf>
    <xf numFmtId="164" fontId="74" fillId="3" borderId="1" xfId="1" applyNumberFormat="1" applyFont="1" applyFill="1" applyBorder="1" applyAlignment="1">
      <alignment horizontal="center" vertical="center" shrinkToFit="1"/>
    </xf>
    <xf numFmtId="164" fontId="74" fillId="11" borderId="1" xfId="1" applyNumberFormat="1" applyFont="1" applyFill="1" applyBorder="1" applyAlignment="1">
      <alignment horizontal="center" vertical="center" shrinkToFit="1"/>
    </xf>
    <xf numFmtId="164" fontId="76" fillId="11" borderId="1" xfId="1" applyNumberFormat="1" applyFont="1" applyFill="1" applyBorder="1" applyAlignment="1">
      <alignment horizontal="center" vertical="center" shrinkToFit="1"/>
    </xf>
    <xf numFmtId="0" fontId="72" fillId="2" borderId="1" xfId="17" applyFont="1" applyFill="1" applyBorder="1" applyAlignment="1">
      <alignment horizontal="center" vertical="center"/>
    </xf>
    <xf numFmtId="0" fontId="72" fillId="2" borderId="1" xfId="17" applyFont="1" applyFill="1" applyBorder="1" applyAlignment="1">
      <alignment horizontal="left" vertical="center"/>
    </xf>
    <xf numFmtId="0" fontId="81" fillId="5" borderId="1" xfId="0" applyFont="1" applyFill="1" applyBorder="1" applyAlignment="1">
      <alignment horizontal="center" vertical="center"/>
    </xf>
    <xf numFmtId="0" fontId="24" fillId="2" borderId="0" xfId="0" applyFont="1" applyFill="1" applyAlignment="1">
      <alignment horizontal="center" vertical="center"/>
    </xf>
    <xf numFmtId="0" fontId="24" fillId="2" borderId="0" xfId="0" applyFont="1" applyFill="1" applyAlignment="1">
      <alignment vertical="center"/>
    </xf>
    <xf numFmtId="0" fontId="24" fillId="2" borderId="0" xfId="2" applyFont="1" applyFill="1" applyAlignment="1">
      <alignment horizontal="center" vertical="center"/>
    </xf>
    <xf numFmtId="164" fontId="108" fillId="2" borderId="0" xfId="1" applyNumberFormat="1" applyFont="1" applyFill="1" applyAlignment="1">
      <alignment horizontal="center" vertical="center" wrapText="1"/>
    </xf>
    <xf numFmtId="0" fontId="17" fillId="0" borderId="0" xfId="0" applyFont="1" applyAlignment="1">
      <alignment horizontal="center" vertical="center"/>
    </xf>
    <xf numFmtId="164" fontId="73" fillId="0" borderId="1" xfId="1" applyNumberFormat="1" applyFont="1" applyFill="1" applyBorder="1" applyAlignment="1">
      <alignment horizontal="left" vertical="center" shrinkToFit="1"/>
    </xf>
    <xf numFmtId="14" fontId="28" fillId="0" borderId="0" xfId="1" applyNumberFormat="1" applyFont="1" applyFill="1" applyBorder="1" applyAlignment="1">
      <alignment horizontal="center" vertical="center" shrinkToFit="1"/>
    </xf>
    <xf numFmtId="0" fontId="72" fillId="2" borderId="1" xfId="17" applyFont="1" applyFill="1" applyBorder="1" applyAlignment="1">
      <alignment horizontal="left"/>
    </xf>
    <xf numFmtId="0" fontId="27" fillId="2" borderId="1" xfId="17" applyFill="1" applyBorder="1" applyAlignment="1">
      <alignment horizontal="left" vertical="center"/>
    </xf>
    <xf numFmtId="0" fontId="81" fillId="0" borderId="1" xfId="0" applyFont="1" applyBorder="1" applyAlignment="1">
      <alignment horizontal="center" vertical="center"/>
    </xf>
    <xf numFmtId="164" fontId="81" fillId="0" borderId="1" xfId="0" applyNumberFormat="1" applyFont="1" applyBorder="1" applyAlignment="1">
      <alignment horizontal="left" vertical="center" shrinkToFit="1"/>
    </xf>
    <xf numFmtId="164" fontId="92" fillId="0" borderId="1" xfId="0" applyNumberFormat="1" applyFont="1" applyBorder="1" applyAlignment="1">
      <alignment horizontal="left" vertical="center" shrinkToFit="1"/>
    </xf>
    <xf numFmtId="0" fontId="63" fillId="0" borderId="1" xfId="0" applyFont="1" applyBorder="1" applyAlignment="1">
      <alignment horizontal="left" vertical="center"/>
    </xf>
    <xf numFmtId="164" fontId="94" fillId="2" borderId="1" xfId="1" applyNumberFormat="1" applyFont="1" applyFill="1" applyBorder="1" applyAlignment="1">
      <alignment horizontal="center" vertical="center"/>
    </xf>
    <xf numFmtId="0" fontId="73" fillId="5" borderId="1" xfId="0" applyFont="1" applyFill="1" applyBorder="1" applyAlignment="1">
      <alignment horizontal="center" vertical="center"/>
    </xf>
    <xf numFmtId="164" fontId="73" fillId="2" borderId="1" xfId="0" applyNumberFormat="1" applyFont="1" applyFill="1" applyBorder="1" applyAlignment="1">
      <alignment horizontal="left" vertical="center" shrinkToFit="1"/>
    </xf>
    <xf numFmtId="0" fontId="109" fillId="2" borderId="1" xfId="17" applyFont="1" applyFill="1" applyBorder="1"/>
    <xf numFmtId="164" fontId="8" fillId="2" borderId="1" xfId="0" applyNumberFormat="1" applyFont="1" applyFill="1" applyBorder="1" applyAlignment="1">
      <alignment horizontal="left" vertical="center" wrapText="1" shrinkToFit="1"/>
    </xf>
    <xf numFmtId="164" fontId="28" fillId="20" borderId="1" xfId="1" applyNumberFormat="1" applyFont="1" applyFill="1" applyBorder="1" applyAlignment="1">
      <alignment horizontal="left" vertical="center" shrinkToFit="1"/>
    </xf>
    <xf numFmtId="14" fontId="8" fillId="2" borderId="1" xfId="1" applyNumberFormat="1" applyFont="1" applyFill="1" applyBorder="1" applyAlignment="1">
      <alignment horizontal="left" vertical="center" shrinkToFit="1"/>
    </xf>
    <xf numFmtId="0" fontId="111" fillId="2" borderId="0" xfId="0" applyFont="1" applyFill="1" applyAlignment="1">
      <alignment horizontal="center"/>
    </xf>
    <xf numFmtId="0" fontId="111" fillId="0" borderId="0" xfId="0" applyFont="1"/>
    <xf numFmtId="0" fontId="111" fillId="0" borderId="0" xfId="0" applyFont="1" applyAlignment="1">
      <alignment horizontal="center"/>
    </xf>
    <xf numFmtId="164" fontId="111" fillId="0" borderId="0" xfId="0" applyNumberFormat="1" applyFont="1"/>
    <xf numFmtId="164" fontId="111" fillId="0" borderId="0" xfId="1" applyNumberFormat="1" applyFont="1" applyFill="1" applyAlignment="1">
      <alignment vertical="center"/>
    </xf>
    <xf numFmtId="164" fontId="111" fillId="0" borderId="0" xfId="0" applyNumberFormat="1" applyFont="1" applyAlignment="1">
      <alignment horizontal="center"/>
    </xf>
    <xf numFmtId="43" fontId="111" fillId="0" borderId="0" xfId="1" applyFont="1" applyAlignment="1">
      <alignment horizontal="center"/>
    </xf>
    <xf numFmtId="164" fontId="66" fillId="0" borderId="1" xfId="0" applyNumberFormat="1" applyFont="1" applyBorder="1" applyAlignment="1">
      <alignment horizontal="center" vertical="center" shrinkToFit="1"/>
    </xf>
    <xf numFmtId="164" fontId="111" fillId="0" borderId="0" xfId="1" applyNumberFormat="1" applyFont="1" applyFill="1"/>
    <xf numFmtId="43" fontId="111" fillId="0" borderId="0" xfId="1" applyFont="1" applyFill="1"/>
    <xf numFmtId="43" fontId="111" fillId="0" borderId="0" xfId="1" applyFont="1" applyFill="1" applyAlignment="1">
      <alignment horizontal="center"/>
    </xf>
    <xf numFmtId="164" fontId="111" fillId="2" borderId="0" xfId="1" applyNumberFormat="1" applyFont="1" applyFill="1"/>
    <xf numFmtId="0" fontId="111" fillId="2" borderId="0" xfId="1" applyNumberFormat="1" applyFont="1" applyFill="1"/>
    <xf numFmtId="43" fontId="111" fillId="2" borderId="0" xfId="1" applyFont="1" applyFill="1" applyAlignment="1">
      <alignment horizontal="center"/>
    </xf>
    <xf numFmtId="43" fontId="111" fillId="2" borderId="0" xfId="1" applyFont="1" applyFill="1"/>
    <xf numFmtId="0" fontId="110" fillId="0" borderId="0" xfId="0" applyFont="1"/>
    <xf numFmtId="0" fontId="14" fillId="0" borderId="1" xfId="0" applyFont="1" applyBorder="1" applyAlignment="1">
      <alignment horizontal="center" vertical="center"/>
    </xf>
    <xf numFmtId="0" fontId="0" fillId="0" borderId="0" xfId="0" applyAlignment="1">
      <alignment horizontal="left"/>
    </xf>
    <xf numFmtId="0" fontId="113" fillId="2" borderId="0" xfId="0" applyFont="1" applyFill="1" applyAlignment="1">
      <alignment horizontal="center"/>
    </xf>
    <xf numFmtId="0" fontId="82" fillId="0" borderId="0" xfId="0" applyFont="1" applyAlignment="1">
      <alignment horizontal="center"/>
    </xf>
    <xf numFmtId="164" fontId="113" fillId="0" borderId="0" xfId="0" applyNumberFormat="1" applyFont="1"/>
    <xf numFmtId="0" fontId="113" fillId="0" borderId="0" xfId="0" applyFont="1"/>
    <xf numFmtId="0" fontId="113" fillId="0" borderId="0" xfId="0" applyFont="1" applyAlignment="1">
      <alignment horizontal="center"/>
    </xf>
    <xf numFmtId="164" fontId="114" fillId="0" borderId="0" xfId="0" applyNumberFormat="1" applyFont="1"/>
    <xf numFmtId="164" fontId="114" fillId="0" borderId="0" xfId="1" applyNumberFormat="1" applyFont="1" applyFill="1" applyAlignment="1">
      <alignment vertical="center"/>
    </xf>
    <xf numFmtId="164" fontId="114" fillId="0" borderId="0" xfId="0" applyNumberFormat="1" applyFont="1" applyAlignment="1">
      <alignment horizontal="center"/>
    </xf>
    <xf numFmtId="0" fontId="114" fillId="0" borderId="0" xfId="0" applyFont="1" applyAlignment="1">
      <alignment horizontal="center"/>
    </xf>
    <xf numFmtId="164" fontId="113" fillId="0" borderId="0" xfId="1" applyNumberFormat="1" applyFont="1" applyFill="1"/>
    <xf numFmtId="43" fontId="82" fillId="0" borderId="0" xfId="1" applyFont="1" applyFill="1"/>
    <xf numFmtId="43" fontId="113" fillId="0" borderId="0" xfId="1" applyFont="1" applyFill="1"/>
    <xf numFmtId="43" fontId="113" fillId="0" borderId="0" xfId="1" applyFont="1" applyFill="1" applyAlignment="1">
      <alignment horizontal="center"/>
    </xf>
    <xf numFmtId="43" fontId="114" fillId="0" borderId="0" xfId="1" applyFont="1" applyFill="1"/>
    <xf numFmtId="164" fontId="113" fillId="2" borderId="0" xfId="1" applyNumberFormat="1" applyFont="1" applyFill="1"/>
    <xf numFmtId="164" fontId="82" fillId="2" borderId="0" xfId="1" applyNumberFormat="1" applyFont="1" applyFill="1"/>
    <xf numFmtId="164" fontId="115" fillId="2" borderId="0" xfId="1" applyNumberFormat="1" applyFont="1" applyFill="1"/>
    <xf numFmtId="164" fontId="66" fillId="2" borderId="0" xfId="1" applyNumberFormat="1" applyFont="1" applyFill="1"/>
    <xf numFmtId="164" fontId="116" fillId="2" borderId="0" xfId="1" applyNumberFormat="1" applyFont="1" applyFill="1"/>
    <xf numFmtId="0" fontId="116" fillId="2" borderId="0" xfId="1" applyNumberFormat="1" applyFont="1" applyFill="1"/>
    <xf numFmtId="164" fontId="114" fillId="2" borderId="0" xfId="1" applyNumberFormat="1" applyFont="1" applyFill="1"/>
    <xf numFmtId="43" fontId="113" fillId="2" borderId="0" xfId="1" applyFont="1" applyFill="1" applyAlignment="1">
      <alignment horizontal="center"/>
    </xf>
    <xf numFmtId="43" fontId="113" fillId="2" borderId="0" xfId="1" applyFont="1" applyFill="1"/>
    <xf numFmtId="0" fontId="114" fillId="0" borderId="0" xfId="0" applyFont="1"/>
    <xf numFmtId="0" fontId="6" fillId="0" borderId="0" xfId="0" applyFont="1" applyAlignment="1">
      <alignment horizontal="left"/>
    </xf>
    <xf numFmtId="0" fontId="57" fillId="0" borderId="0" xfId="0" applyFont="1" applyAlignment="1">
      <alignment horizontal="left"/>
    </xf>
    <xf numFmtId="164" fontId="6" fillId="0" borderId="0" xfId="1" applyNumberFormat="1" applyFont="1" applyAlignment="1">
      <alignment horizontal="left"/>
    </xf>
    <xf numFmtId="164" fontId="76" fillId="10" borderId="1" xfId="0" applyNumberFormat="1" applyFont="1" applyFill="1" applyBorder="1" applyAlignment="1">
      <alignment horizontal="left" vertical="center" shrinkToFit="1"/>
    </xf>
    <xf numFmtId="2" fontId="8" fillId="0" borderId="1" xfId="1" applyNumberFormat="1" applyFont="1" applyBorder="1" applyAlignment="1">
      <alignment horizontal="left" vertical="center"/>
    </xf>
    <xf numFmtId="0" fontId="114" fillId="0" borderId="0" xfId="0" applyFont="1" applyAlignment="1">
      <alignment horizontal="left"/>
    </xf>
    <xf numFmtId="0" fontId="41" fillId="0" borderId="0" xfId="0" applyFont="1" applyAlignment="1">
      <alignment horizontal="left" vertical="center"/>
    </xf>
    <xf numFmtId="0" fontId="87" fillId="0" borderId="0" xfId="0" applyFont="1" applyAlignment="1">
      <alignment horizontal="left" vertical="center"/>
    </xf>
    <xf numFmtId="2" fontId="61" fillId="0" borderId="0" xfId="1" applyNumberFormat="1" applyFont="1" applyAlignment="1">
      <alignment horizontal="left"/>
    </xf>
    <xf numFmtId="2" fontId="69" fillId="0" borderId="0" xfId="1" applyNumberFormat="1" applyFont="1" applyAlignment="1">
      <alignment horizontal="left"/>
    </xf>
    <xf numFmtId="2" fontId="89" fillId="0" borderId="0" xfId="1" applyNumberFormat="1" applyFont="1" applyAlignment="1">
      <alignment horizontal="left" vertical="center"/>
    </xf>
    <xf numFmtId="2" fontId="62" fillId="0" borderId="0" xfId="1" applyNumberFormat="1" applyFont="1" applyAlignment="1">
      <alignment horizontal="left"/>
    </xf>
    <xf numFmtId="2" fontId="60" fillId="0" borderId="0" xfId="1" applyNumberFormat="1" applyFont="1" applyAlignment="1">
      <alignment horizontal="left"/>
    </xf>
    <xf numFmtId="2" fontId="8" fillId="0" borderId="1" xfId="1" applyNumberFormat="1" applyFont="1" applyBorder="1" applyAlignment="1">
      <alignment horizontal="left" vertical="center" wrapText="1"/>
    </xf>
    <xf numFmtId="0" fontId="13" fillId="0" borderId="1" xfId="0" applyFont="1" applyBorder="1" applyAlignment="1">
      <alignment horizontal="center" vertical="center" wrapText="1"/>
    </xf>
    <xf numFmtId="164" fontId="117" fillId="2" borderId="0" xfId="1" applyNumberFormat="1" applyFont="1" applyFill="1" applyAlignment="1">
      <alignment horizontal="center"/>
    </xf>
    <xf numFmtId="164" fontId="118" fillId="2" borderId="0" xfId="1" applyNumberFormat="1" applyFont="1" applyFill="1" applyAlignment="1">
      <alignment horizontal="center"/>
    </xf>
    <xf numFmtId="164" fontId="119" fillId="2" borderId="0" xfId="1" applyNumberFormat="1" applyFont="1" applyFill="1" applyAlignment="1">
      <alignment horizontal="center"/>
    </xf>
    <xf numFmtId="0" fontId="117" fillId="2" borderId="0" xfId="82" applyFont="1" applyFill="1" applyAlignment="1">
      <alignment horizontal="center"/>
    </xf>
    <xf numFmtId="175" fontId="117" fillId="2" borderId="0" xfId="83" applyNumberFormat="1" applyFont="1" applyFill="1" applyAlignment="1">
      <alignment horizontal="left"/>
    </xf>
    <xf numFmtId="0" fontId="117" fillId="2" borderId="0" xfId="82" applyFont="1" applyFill="1" applyAlignment="1">
      <alignment horizontal="left"/>
    </xf>
    <xf numFmtId="0" fontId="117" fillId="2" borderId="0" xfId="0" applyFont="1" applyFill="1"/>
    <xf numFmtId="0" fontId="32" fillId="2" borderId="0" xfId="82" applyFont="1" applyFill="1" applyAlignment="1">
      <alignment horizontal="left" vertical="center"/>
    </xf>
    <xf numFmtId="164" fontId="32" fillId="2" borderId="0" xfId="1" applyNumberFormat="1" applyFont="1" applyFill="1" applyAlignment="1">
      <alignment horizontal="center" vertical="center"/>
    </xf>
    <xf numFmtId="164" fontId="32" fillId="2" borderId="0" xfId="1" applyNumberFormat="1" applyFont="1" applyFill="1" applyAlignment="1">
      <alignment horizontal="center"/>
    </xf>
    <xf numFmtId="164" fontId="120" fillId="2" borderId="0" xfId="1" applyNumberFormat="1" applyFont="1" applyFill="1" applyAlignment="1">
      <alignment horizontal="center"/>
    </xf>
    <xf numFmtId="0" fontId="32" fillId="2" borderId="0" xfId="82" applyFont="1" applyFill="1" applyAlignment="1">
      <alignment horizontal="center"/>
    </xf>
    <xf numFmtId="175" fontId="32" fillId="2" borderId="0" xfId="83" applyNumberFormat="1" applyFont="1" applyFill="1" applyAlignment="1">
      <alignment horizontal="left"/>
    </xf>
    <xf numFmtId="0" fontId="32" fillId="2" borderId="0" xfId="82" applyFont="1" applyFill="1" applyAlignment="1">
      <alignment horizontal="left"/>
    </xf>
    <xf numFmtId="0" fontId="32" fillId="2" borderId="0" xfId="0" applyFont="1" applyFill="1"/>
    <xf numFmtId="0" fontId="117" fillId="2" borderId="0" xfId="82" applyFont="1" applyFill="1" applyAlignment="1">
      <alignment horizontal="left" vertical="center"/>
    </xf>
    <xf numFmtId="164" fontId="117" fillId="2" borderId="0" xfId="1" applyNumberFormat="1" applyFont="1" applyFill="1" applyAlignment="1">
      <alignment horizontal="center" vertical="center"/>
    </xf>
    <xf numFmtId="0" fontId="117" fillId="2" borderId="0" xfId="82" applyFont="1" applyFill="1"/>
    <xf numFmtId="164" fontId="32" fillId="2" borderId="1" xfId="1" applyNumberFormat="1" applyFont="1" applyFill="1" applyBorder="1" applyAlignment="1">
      <alignment horizontal="center" vertical="center" wrapText="1" shrinkToFit="1"/>
    </xf>
    <xf numFmtId="175" fontId="117" fillId="2" borderId="0" xfId="83" applyNumberFormat="1" applyFont="1" applyFill="1"/>
    <xf numFmtId="0" fontId="32" fillId="2" borderId="0" xfId="82" applyFont="1" applyFill="1" applyAlignment="1">
      <alignment horizontal="center" vertical="center" wrapText="1"/>
    </xf>
    <xf numFmtId="164" fontId="32" fillId="2" borderId="0" xfId="1" applyNumberFormat="1" applyFont="1" applyFill="1" applyAlignment="1">
      <alignment horizontal="center" vertical="center" wrapText="1"/>
    </xf>
    <xf numFmtId="0" fontId="112" fillId="2" borderId="0" xfId="82" applyFont="1" applyFill="1" applyAlignment="1">
      <alignment horizontal="center"/>
    </xf>
    <xf numFmtId="0" fontId="112" fillId="2" borderId="0" xfId="0" applyFont="1" applyFill="1"/>
    <xf numFmtId="164" fontId="38" fillId="2" borderId="1" xfId="83" applyNumberFormat="1" applyFont="1" applyFill="1" applyBorder="1" applyAlignment="1">
      <alignment horizontal="center" vertical="center" wrapText="1"/>
    </xf>
    <xf numFmtId="164" fontId="38" fillId="2" borderId="7" xfId="1" applyNumberFormat="1" applyFont="1" applyFill="1" applyBorder="1" applyAlignment="1">
      <alignment horizontal="center" vertical="center" wrapText="1"/>
    </xf>
    <xf numFmtId="164" fontId="38" fillId="2" borderId="13" xfId="1" applyNumberFormat="1" applyFont="1" applyFill="1" applyBorder="1" applyAlignment="1">
      <alignment horizontal="center" vertical="center" wrapText="1"/>
    </xf>
    <xf numFmtId="164" fontId="18" fillId="2" borderId="1" xfId="1" applyNumberFormat="1" applyFont="1" applyFill="1" applyBorder="1" applyAlignment="1">
      <alignment horizontal="center" vertical="center" wrapText="1"/>
    </xf>
    <xf numFmtId="175" fontId="18" fillId="2" borderId="1" xfId="83" applyNumberFormat="1" applyFont="1" applyFill="1" applyBorder="1" applyAlignment="1">
      <alignment horizontal="center" vertical="center" wrapText="1"/>
    </xf>
    <xf numFmtId="0" fontId="19" fillId="2" borderId="1" xfId="82" applyFont="1" applyFill="1" applyBorder="1" applyAlignment="1">
      <alignment horizontal="center" vertical="center"/>
    </xf>
    <xf numFmtId="0" fontId="19" fillId="2" borderId="0" xfId="0" applyFont="1" applyFill="1"/>
    <xf numFmtId="0" fontId="18" fillId="2" borderId="4" xfId="82" applyFont="1" applyFill="1" applyBorder="1" applyAlignment="1">
      <alignment horizontal="center" vertical="center" wrapText="1"/>
    </xf>
    <xf numFmtId="164" fontId="38" fillId="2" borderId="1" xfId="1" applyNumberFormat="1" applyFont="1" applyFill="1" applyBorder="1" applyAlignment="1">
      <alignment horizontal="center" vertical="center" wrapText="1"/>
    </xf>
    <xf numFmtId="175" fontId="38" fillId="2" borderId="1" xfId="83" applyNumberFormat="1" applyFont="1" applyFill="1" applyBorder="1" applyAlignment="1">
      <alignment horizontal="center" vertical="center" wrapText="1"/>
    </xf>
    <xf numFmtId="0" fontId="19" fillId="2" borderId="1" xfId="82" applyFont="1" applyFill="1" applyBorder="1" applyAlignment="1">
      <alignment horizontal="center" vertical="center" wrapText="1"/>
    </xf>
    <xf numFmtId="0" fontId="18" fillId="2" borderId="10" xfId="82" applyFont="1" applyFill="1" applyBorder="1" applyAlignment="1">
      <alignment horizontal="center" vertical="center" wrapText="1"/>
    </xf>
    <xf numFmtId="0" fontId="122" fillId="2" borderId="4" xfId="82" applyFont="1" applyFill="1" applyBorder="1" applyAlignment="1">
      <alignment horizontal="center" vertical="center" wrapText="1"/>
    </xf>
    <xf numFmtId="0" fontId="122" fillId="2" borderId="7" xfId="82" applyFont="1" applyFill="1" applyBorder="1" applyAlignment="1">
      <alignment horizontal="left" vertical="center"/>
    </xf>
    <xf numFmtId="0" fontId="122" fillId="2" borderId="12" xfId="82" applyFont="1" applyFill="1" applyBorder="1" applyAlignment="1">
      <alignment horizontal="left" vertical="center"/>
    </xf>
    <xf numFmtId="0" fontId="122" fillId="2" borderId="13" xfId="82" applyFont="1" applyFill="1" applyBorder="1" applyAlignment="1">
      <alignment horizontal="left" vertical="center"/>
    </xf>
    <xf numFmtId="164" fontId="122" fillId="2" borderId="1" xfId="1" applyNumberFormat="1" applyFont="1" applyFill="1" applyBorder="1" applyAlignment="1">
      <alignment horizontal="center" vertical="center" wrapText="1"/>
    </xf>
    <xf numFmtId="0" fontId="123" fillId="2" borderId="0" xfId="0" applyFont="1" applyFill="1"/>
    <xf numFmtId="2" fontId="122" fillId="2" borderId="1" xfId="83" applyNumberFormat="1" applyFont="1" applyFill="1" applyBorder="1" applyAlignment="1">
      <alignment horizontal="center" vertical="center" wrapText="1"/>
    </xf>
    <xf numFmtId="164" fontId="39" fillId="2" borderId="1" xfId="1" applyNumberFormat="1" applyFont="1" applyFill="1" applyBorder="1" applyAlignment="1">
      <alignment vertical="center"/>
    </xf>
    <xf numFmtId="164" fontId="124" fillId="2" borderId="1" xfId="17" applyNumberFormat="1" applyFont="1" applyFill="1" applyBorder="1" applyAlignment="1">
      <alignment vertical="center"/>
    </xf>
    <xf numFmtId="0" fontId="122" fillId="2" borderId="0" xfId="0" applyFont="1" applyFill="1" applyAlignment="1">
      <alignment vertical="center"/>
    </xf>
    <xf numFmtId="0" fontId="39" fillId="2" borderId="1" xfId="82" applyFont="1" applyFill="1" applyBorder="1" applyAlignment="1">
      <alignment horizontal="center" vertical="center" wrapText="1"/>
    </xf>
    <xf numFmtId="49" fontId="39" fillId="2" borderId="1" xfId="82" applyNumberFormat="1" applyFont="1" applyFill="1" applyBorder="1" applyAlignment="1">
      <alignment horizontal="center" vertical="center" wrapText="1"/>
    </xf>
    <xf numFmtId="0" fontId="39" fillId="2" borderId="1" xfId="82" applyFont="1" applyFill="1" applyBorder="1" applyAlignment="1">
      <alignment vertical="center" wrapText="1"/>
    </xf>
    <xf numFmtId="0" fontId="39" fillId="2" borderId="1" xfId="82" applyFont="1" applyFill="1" applyBorder="1" applyAlignment="1">
      <alignment horizontal="left" vertical="center" wrapText="1"/>
    </xf>
    <xf numFmtId="164" fontId="39" fillId="2" borderId="1" xfId="1" applyNumberFormat="1" applyFont="1" applyFill="1" applyBorder="1" applyAlignment="1">
      <alignment horizontal="center" vertical="center" wrapText="1" shrinkToFit="1"/>
    </xf>
    <xf numFmtId="9" fontId="39" fillId="2" borderId="1" xfId="81" applyFont="1" applyFill="1" applyBorder="1" applyAlignment="1">
      <alignment horizontal="center" vertical="center" wrapText="1" shrinkToFit="1"/>
    </xf>
    <xf numFmtId="164" fontId="19" fillId="2" borderId="1" xfId="1" applyNumberFormat="1" applyFont="1" applyFill="1" applyBorder="1" applyAlignment="1">
      <alignment horizontal="center" vertical="center" wrapText="1" shrinkToFit="1"/>
    </xf>
    <xf numFmtId="164" fontId="39" fillId="2" borderId="1" xfId="1" applyNumberFormat="1" applyFont="1" applyFill="1" applyBorder="1" applyAlignment="1">
      <alignment horizontal="left" vertical="center" shrinkToFit="1"/>
    </xf>
    <xf numFmtId="164" fontId="39" fillId="2" borderId="1" xfId="1" applyNumberFormat="1" applyFont="1" applyFill="1" applyBorder="1" applyAlignment="1">
      <alignment horizontal="center" vertical="center" shrinkToFit="1"/>
    </xf>
    <xf numFmtId="164" fontId="39" fillId="2" borderId="1" xfId="1" quotePrefix="1" applyNumberFormat="1" applyFont="1" applyFill="1" applyBorder="1" applyAlignment="1">
      <alignment horizontal="center" vertical="center" wrapText="1" shrinkToFit="1"/>
    </xf>
    <xf numFmtId="164" fontId="39" fillId="2" borderId="13" xfId="1" applyNumberFormat="1" applyFont="1" applyFill="1" applyBorder="1" applyAlignment="1">
      <alignment horizontal="center" vertical="center" wrapText="1" shrinkToFit="1"/>
    </xf>
    <xf numFmtId="164" fontId="39" fillId="2" borderId="13" xfId="1" applyNumberFormat="1" applyFont="1" applyFill="1" applyBorder="1" applyAlignment="1">
      <alignment horizontal="center" vertical="center" wrapText="1"/>
    </xf>
    <xf numFmtId="164" fontId="39" fillId="2" borderId="1" xfId="1" applyNumberFormat="1" applyFont="1" applyFill="1" applyBorder="1" applyAlignment="1">
      <alignment horizontal="center" vertical="center" wrapText="1"/>
    </xf>
    <xf numFmtId="0" fontId="39" fillId="2" borderId="1" xfId="82" applyFont="1" applyFill="1" applyBorder="1" applyAlignment="1">
      <alignment horizontal="center" vertical="center"/>
    </xf>
    <xf numFmtId="0" fontId="39" fillId="2" borderId="1" xfId="82" applyFont="1" applyFill="1" applyBorder="1" applyAlignment="1">
      <alignment vertical="center"/>
    </xf>
    <xf numFmtId="2" fontId="39" fillId="2" borderId="1" xfId="82" applyNumberFormat="1" applyFont="1" applyFill="1" applyBorder="1" applyAlignment="1">
      <alignment vertical="center"/>
    </xf>
    <xf numFmtId="3" fontId="39" fillId="2" borderId="1" xfId="82" applyNumberFormat="1" applyFont="1" applyFill="1" applyBorder="1" applyAlignment="1">
      <alignment vertical="center"/>
    </xf>
    <xf numFmtId="0" fontId="125" fillId="2" borderId="1" xfId="17" applyFont="1" applyFill="1" applyBorder="1" applyAlignment="1">
      <alignment vertical="center"/>
    </xf>
    <xf numFmtId="164" fontId="39" fillId="2" borderId="1" xfId="17" applyNumberFormat="1" applyFont="1" applyFill="1" applyBorder="1" applyAlignment="1">
      <alignment vertical="center"/>
    </xf>
    <xf numFmtId="0" fontId="39" fillId="2" borderId="0" xfId="0" applyFont="1" applyFill="1" applyAlignment="1">
      <alignment vertical="center"/>
    </xf>
    <xf numFmtId="164" fontId="19" fillId="2" borderId="0" xfId="1" applyNumberFormat="1" applyFont="1" applyFill="1"/>
    <xf numFmtId="0" fontId="27" fillId="2" borderId="1" xfId="17" applyFill="1" applyBorder="1" applyAlignment="1">
      <alignment vertical="center"/>
    </xf>
    <xf numFmtId="1" fontId="39" fillId="2" borderId="1" xfId="0" applyNumberFormat="1" applyFont="1" applyFill="1" applyBorder="1" applyAlignment="1">
      <alignment horizontal="center" vertical="center" shrinkToFit="1"/>
    </xf>
    <xf numFmtId="175" fontId="39" fillId="2" borderId="1" xfId="83" applyNumberFormat="1" applyFont="1" applyFill="1" applyBorder="1" applyAlignment="1">
      <alignment vertical="center"/>
    </xf>
    <xf numFmtId="49" fontId="39" fillId="2" borderId="1" xfId="82" quotePrefix="1" applyNumberFormat="1" applyFont="1" applyFill="1" applyBorder="1" applyAlignment="1">
      <alignment horizontal="center" vertical="center" wrapText="1"/>
    </xf>
    <xf numFmtId="14" fontId="39" fillId="2" borderId="1" xfId="82" applyNumberFormat="1" applyFont="1" applyFill="1" applyBorder="1" applyAlignment="1">
      <alignment vertical="center"/>
    </xf>
    <xf numFmtId="164" fontId="38" fillId="2" borderId="1" xfId="1" applyNumberFormat="1" applyFont="1" applyFill="1" applyBorder="1" applyAlignment="1">
      <alignment horizontal="center" vertical="center" wrapText="1" shrinkToFit="1"/>
    </xf>
    <xf numFmtId="9" fontId="38" fillId="2" borderId="1" xfId="81" applyFont="1" applyFill="1" applyBorder="1" applyAlignment="1">
      <alignment horizontal="center" vertical="center" wrapText="1" shrinkToFit="1"/>
    </xf>
    <xf numFmtId="164" fontId="38" fillId="2" borderId="1" xfId="1" applyNumberFormat="1" applyFont="1" applyFill="1" applyBorder="1" applyAlignment="1">
      <alignment horizontal="left" vertical="center" shrinkToFit="1"/>
    </xf>
    <xf numFmtId="164" fontId="38" fillId="2" borderId="1" xfId="1" quotePrefix="1" applyNumberFormat="1" applyFont="1" applyFill="1" applyBorder="1" applyAlignment="1">
      <alignment horizontal="center" vertical="center" wrapText="1" shrinkToFit="1"/>
    </xf>
    <xf numFmtId="175" fontId="39" fillId="2" borderId="1" xfId="83" applyNumberFormat="1" applyFont="1" applyFill="1" applyBorder="1" applyAlignment="1">
      <alignment horizontal="right" vertical="center"/>
    </xf>
    <xf numFmtId="49" fontId="19" fillId="2" borderId="1" xfId="0" quotePrefix="1" applyNumberFormat="1" applyFont="1" applyFill="1" applyBorder="1" applyAlignment="1">
      <alignment horizontal="center" vertical="center"/>
    </xf>
    <xf numFmtId="0" fontId="19" fillId="2" borderId="1" xfId="0" applyFont="1" applyFill="1" applyBorder="1" applyAlignment="1">
      <alignment vertical="center"/>
    </xf>
    <xf numFmtId="164" fontId="19" fillId="2" borderId="1" xfId="1" applyNumberFormat="1" applyFont="1" applyFill="1" applyBorder="1" applyAlignment="1">
      <alignment horizontal="left" vertical="center" shrinkToFit="1"/>
    </xf>
    <xf numFmtId="164" fontId="79" fillId="2" borderId="1" xfId="1" applyNumberFormat="1" applyFont="1" applyFill="1" applyBorder="1" applyAlignment="1">
      <alignment horizontal="center" vertical="center" wrapText="1" shrinkToFit="1"/>
    </xf>
    <xf numFmtId="0" fontId="126" fillId="2" borderId="1" xfId="17" applyFont="1" applyFill="1" applyBorder="1" applyAlignment="1">
      <alignment vertical="center"/>
    </xf>
    <xf numFmtId="164" fontId="127" fillId="2" borderId="1" xfId="17" applyNumberFormat="1" applyFont="1" applyFill="1" applyBorder="1" applyAlignment="1">
      <alignment vertical="center"/>
    </xf>
    <xf numFmtId="0" fontId="19" fillId="2" borderId="0" xfId="0" applyFont="1" applyFill="1" applyAlignment="1">
      <alignment vertical="center"/>
    </xf>
    <xf numFmtId="49" fontId="19" fillId="2" borderId="1" xfId="82" quotePrefix="1" applyNumberFormat="1" applyFont="1" applyFill="1" applyBorder="1" applyAlignment="1">
      <alignment horizontal="center" vertical="center" wrapText="1"/>
    </xf>
    <xf numFmtId="0" fontId="19" fillId="2" borderId="1" xfId="82" applyFont="1" applyFill="1" applyBorder="1" applyAlignment="1">
      <alignment vertical="center" wrapText="1"/>
    </xf>
    <xf numFmtId="49" fontId="19" fillId="2" borderId="1" xfId="0" applyNumberFormat="1" applyFont="1" applyFill="1" applyBorder="1" applyAlignment="1">
      <alignment horizontal="center" vertical="center"/>
    </xf>
    <xf numFmtId="0" fontId="18" fillId="2" borderId="13" xfId="82" applyFont="1" applyFill="1" applyBorder="1" applyAlignment="1">
      <alignment horizontal="center" vertical="center"/>
    </xf>
    <xf numFmtId="164" fontId="18" fillId="2" borderId="1" xfId="1" applyNumberFormat="1" applyFont="1" applyFill="1" applyBorder="1" applyAlignment="1">
      <alignment horizontal="center" vertical="center" shrinkToFit="1"/>
    </xf>
    <xf numFmtId="0" fontId="19" fillId="2" borderId="0" xfId="82" applyFont="1" applyFill="1" applyAlignment="1">
      <alignment horizontal="center"/>
    </xf>
    <xf numFmtId="0" fontId="19" fillId="2" borderId="0" xfId="82" applyFont="1" applyFill="1"/>
    <xf numFmtId="164" fontId="19" fillId="2" borderId="0" xfId="1" applyNumberFormat="1" applyFont="1" applyFill="1" applyAlignment="1">
      <alignment horizontal="center"/>
    </xf>
    <xf numFmtId="164" fontId="39" fillId="2" borderId="0" xfId="1" applyNumberFormat="1" applyFont="1" applyFill="1" applyAlignment="1">
      <alignment horizontal="center"/>
    </xf>
    <xf numFmtId="164" fontId="79" fillId="2" borderId="0" xfId="1" applyNumberFormat="1" applyFont="1" applyFill="1" applyAlignment="1">
      <alignment horizontal="center"/>
    </xf>
    <xf numFmtId="164" fontId="19" fillId="2" borderId="0" xfId="1" applyNumberFormat="1" applyFont="1" applyFill="1" applyBorder="1" applyAlignment="1">
      <alignment horizontal="center"/>
    </xf>
    <xf numFmtId="175" fontId="19" fillId="2" borderId="0" xfId="83" applyNumberFormat="1" applyFont="1" applyFill="1"/>
    <xf numFmtId="164" fontId="128" fillId="2" borderId="0" xfId="1" applyNumberFormat="1" applyFont="1" applyFill="1" applyAlignment="1">
      <alignment horizontal="center"/>
    </xf>
    <xf numFmtId="3" fontId="19" fillId="2" borderId="0" xfId="82" applyNumberFormat="1" applyFont="1" applyFill="1"/>
    <xf numFmtId="0" fontId="6" fillId="2" borderId="0" xfId="82" applyFont="1" applyFill="1" applyAlignment="1">
      <alignment horizontal="center"/>
    </xf>
    <xf numFmtId="0" fontId="6" fillId="2" borderId="0" xfId="82" applyFont="1" applyFill="1"/>
    <xf numFmtId="164" fontId="6" fillId="2" borderId="0" xfId="1" applyNumberFormat="1" applyFont="1" applyFill="1" applyAlignment="1">
      <alignment horizontal="center"/>
    </xf>
    <xf numFmtId="164" fontId="13" fillId="2" borderId="0" xfId="1" applyNumberFormat="1" applyFont="1" applyFill="1" applyAlignment="1">
      <alignment horizontal="center"/>
    </xf>
    <xf numFmtId="164" fontId="112" fillId="2" borderId="0" xfId="1" applyNumberFormat="1" applyFont="1" applyFill="1" applyAlignment="1">
      <alignment horizontal="center"/>
    </xf>
    <xf numFmtId="175" fontId="6" fillId="2" borderId="0" xfId="83" applyNumberFormat="1" applyFont="1" applyFill="1"/>
    <xf numFmtId="164" fontId="6" fillId="2" borderId="0" xfId="82" applyNumberFormat="1" applyFont="1" applyFill="1"/>
    <xf numFmtId="0" fontId="6" fillId="2" borderId="0" xfId="84" applyFont="1" applyFill="1"/>
    <xf numFmtId="164" fontId="37" fillId="20" borderId="1" xfId="1" applyNumberFormat="1" applyFont="1" applyFill="1" applyBorder="1" applyAlignment="1">
      <alignment horizontal="center" vertical="center" wrapText="1"/>
    </xf>
    <xf numFmtId="164" fontId="37" fillId="2" borderId="3" xfId="1" applyNumberFormat="1" applyFont="1" applyFill="1" applyBorder="1" applyAlignment="1">
      <alignment horizontal="center" vertical="center" wrapText="1"/>
    </xf>
    <xf numFmtId="164" fontId="37" fillId="2" borderId="2" xfId="1" applyNumberFormat="1" applyFont="1" applyFill="1" applyBorder="1" applyAlignment="1">
      <alignment horizontal="center" vertical="center" wrapText="1"/>
    </xf>
    <xf numFmtId="164" fontId="37" fillId="2" borderId="4" xfId="1" applyNumberFormat="1" applyFont="1" applyFill="1" applyBorder="1" applyAlignment="1">
      <alignment horizontal="center" vertical="center" wrapText="1"/>
    </xf>
    <xf numFmtId="164" fontId="37" fillId="2" borderId="14" xfId="1" applyNumberFormat="1" applyFont="1" applyFill="1" applyBorder="1" applyAlignment="1">
      <alignment horizontal="center" vertical="center" wrapText="1"/>
    </xf>
    <xf numFmtId="164" fontId="37" fillId="2" borderId="15" xfId="1" applyNumberFormat="1" applyFont="1" applyFill="1" applyBorder="1" applyAlignment="1">
      <alignment horizontal="center" vertical="center" wrapText="1"/>
    </xf>
    <xf numFmtId="164" fontId="37" fillId="2" borderId="16" xfId="1" applyNumberFormat="1" applyFont="1" applyFill="1" applyBorder="1" applyAlignment="1">
      <alignment horizontal="center" vertical="center" wrapText="1"/>
    </xf>
    <xf numFmtId="164" fontId="37" fillId="2" borderId="10" xfId="1" applyNumberFormat="1" applyFont="1" applyFill="1" applyBorder="1" applyAlignment="1">
      <alignment horizontal="center" vertical="center" wrapText="1"/>
    </xf>
    <xf numFmtId="164" fontId="37" fillId="2" borderId="6" xfId="1" applyNumberFormat="1" applyFont="1" applyFill="1" applyBorder="1" applyAlignment="1">
      <alignment horizontal="center" vertical="center" wrapText="1"/>
    </xf>
    <xf numFmtId="164" fontId="37" fillId="2" borderId="17" xfId="1" applyNumberFormat="1" applyFont="1" applyFill="1" applyBorder="1" applyAlignment="1">
      <alignment horizontal="center" vertical="center" wrapText="1"/>
    </xf>
    <xf numFmtId="43" fontId="4" fillId="2" borderId="3" xfId="1" applyFont="1" applyFill="1" applyBorder="1" applyAlignment="1">
      <alignment horizontal="center" vertical="center" wrapText="1"/>
    </xf>
    <xf numFmtId="43" fontId="4" fillId="2" borderId="2" xfId="1" applyFont="1" applyFill="1" applyBorder="1" applyAlignment="1">
      <alignment horizontal="center" vertical="center" wrapText="1"/>
    </xf>
    <xf numFmtId="43" fontId="4" fillId="2" borderId="4" xfId="1" applyFont="1" applyFill="1" applyBorder="1" applyAlignment="1">
      <alignment horizontal="center" vertical="center" wrapText="1"/>
    </xf>
    <xf numFmtId="164" fontId="4" fillId="2" borderId="1" xfId="1" applyNumberFormat="1" applyFont="1" applyFill="1" applyBorder="1" applyAlignment="1">
      <alignment horizontal="center" vertical="center" wrapText="1"/>
    </xf>
    <xf numFmtId="164" fontId="4" fillId="2" borderId="1" xfId="1" applyNumberFormat="1" applyFont="1" applyFill="1" applyBorder="1" applyAlignment="1">
      <alignment horizontal="center" vertical="center"/>
    </xf>
    <xf numFmtId="164" fontId="4" fillId="2" borderId="7" xfId="1" applyNumberFormat="1" applyFont="1" applyFill="1" applyBorder="1" applyAlignment="1">
      <alignment horizontal="center" vertical="center" wrapText="1"/>
    </xf>
    <xf numFmtId="164" fontId="4" fillId="2" borderId="12" xfId="1" applyNumberFormat="1" applyFont="1" applyFill="1" applyBorder="1" applyAlignment="1">
      <alignment horizontal="center" vertical="center" wrapText="1"/>
    </xf>
    <xf numFmtId="164" fontId="4" fillId="2" borderId="13" xfId="1" applyNumberFormat="1" applyFont="1" applyFill="1" applyBorder="1" applyAlignment="1">
      <alignment horizontal="center" vertical="center" wrapText="1"/>
    </xf>
    <xf numFmtId="164" fontId="4" fillId="2" borderId="7" xfId="1" applyNumberFormat="1" applyFont="1" applyFill="1" applyBorder="1" applyAlignment="1">
      <alignment horizontal="center" vertical="center"/>
    </xf>
    <xf numFmtId="164" fontId="4" fillId="2" borderId="12" xfId="1" applyNumberFormat="1" applyFont="1" applyFill="1" applyBorder="1" applyAlignment="1">
      <alignment horizontal="center" vertical="center"/>
    </xf>
    <xf numFmtId="164" fontId="4" fillId="2" borderId="13" xfId="1" applyNumberFormat="1" applyFont="1" applyFill="1" applyBorder="1" applyAlignment="1">
      <alignment horizontal="center" vertical="center"/>
    </xf>
    <xf numFmtId="164" fontId="37" fillId="2" borderId="1" xfId="1" applyNumberFormat="1" applyFont="1" applyFill="1" applyBorder="1" applyAlignment="1">
      <alignment horizontal="center" vertical="center" wrapText="1"/>
    </xf>
    <xf numFmtId="2" fontId="71" fillId="14" borderId="14" xfId="1" applyNumberFormat="1" applyFont="1" applyFill="1" applyBorder="1" applyAlignment="1">
      <alignment horizontal="center" vertical="center" wrapText="1"/>
    </xf>
    <xf numFmtId="2" fontId="71" fillId="14" borderId="15" xfId="1" applyNumberFormat="1" applyFont="1" applyFill="1" applyBorder="1" applyAlignment="1">
      <alignment horizontal="center" vertical="center" wrapText="1"/>
    </xf>
    <xf numFmtId="2" fontId="71" fillId="14" borderId="16" xfId="1" applyNumberFormat="1" applyFont="1" applyFill="1" applyBorder="1" applyAlignment="1">
      <alignment horizontal="center" vertical="center" wrapText="1"/>
    </xf>
    <xf numFmtId="2" fontId="71" fillId="14" borderId="10" xfId="1" applyNumberFormat="1" applyFont="1" applyFill="1" applyBorder="1" applyAlignment="1">
      <alignment horizontal="center" vertical="center" wrapText="1"/>
    </xf>
    <xf numFmtId="2" fontId="71" fillId="14" borderId="6" xfId="1" applyNumberFormat="1" applyFont="1" applyFill="1" applyBorder="1" applyAlignment="1">
      <alignment horizontal="center" vertical="center" wrapText="1"/>
    </xf>
    <xf numFmtId="2" fontId="71" fillId="14" borderId="17" xfId="1" applyNumberFormat="1" applyFont="1" applyFill="1" applyBorder="1" applyAlignment="1">
      <alignment horizontal="center" vertical="center" wrapText="1"/>
    </xf>
    <xf numFmtId="164" fontId="37" fillId="2" borderId="1" xfId="1" applyNumberFormat="1" applyFont="1" applyFill="1" applyBorder="1" applyAlignment="1">
      <alignment horizontal="center" vertical="center"/>
    </xf>
    <xf numFmtId="43" fontId="37" fillId="2" borderId="1" xfId="1" applyFont="1" applyFill="1" applyBorder="1" applyAlignment="1">
      <alignment horizontal="center" vertical="center" wrapText="1"/>
    </xf>
    <xf numFmtId="164" fontId="4" fillId="2" borderId="3" xfId="1" applyNumberFormat="1" applyFont="1" applyFill="1" applyBorder="1" applyAlignment="1">
      <alignment horizontal="center" vertical="center" wrapText="1"/>
    </xf>
    <xf numFmtId="164" fontId="4" fillId="2" borderId="4" xfId="1" applyNumberFormat="1" applyFont="1" applyFill="1" applyBorder="1" applyAlignment="1">
      <alignment horizontal="center" vertical="center" wrapText="1"/>
    </xf>
    <xf numFmtId="43" fontId="37" fillId="2" borderId="7" xfId="1" applyFont="1" applyFill="1" applyBorder="1" applyAlignment="1">
      <alignment horizontal="center" vertical="center" wrapText="1"/>
    </xf>
    <xf numFmtId="43" fontId="37" fillId="2" borderId="13" xfId="1" applyFont="1" applyFill="1" applyBorder="1" applyAlignment="1">
      <alignment horizontal="center" vertical="center" wrapText="1"/>
    </xf>
    <xf numFmtId="164" fontId="37" fillId="2" borderId="7" xfId="1" applyNumberFormat="1" applyFont="1" applyFill="1" applyBorder="1" applyAlignment="1">
      <alignment horizontal="center" vertical="center" wrapText="1"/>
    </xf>
    <xf numFmtId="164" fontId="37" fillId="2" borderId="13" xfId="1" applyNumberFormat="1" applyFont="1" applyFill="1" applyBorder="1" applyAlignment="1">
      <alignment horizontal="center" vertical="center" wrapText="1"/>
    </xf>
    <xf numFmtId="164" fontId="37" fillId="9" borderId="1" xfId="1" applyNumberFormat="1" applyFont="1" applyFill="1" applyBorder="1" applyAlignment="1">
      <alignment horizontal="center" vertical="center" wrapText="1"/>
    </xf>
    <xf numFmtId="164" fontId="64" fillId="9" borderId="1" xfId="1" applyNumberFormat="1" applyFont="1" applyFill="1" applyBorder="1" applyAlignment="1">
      <alignment horizontal="center" vertical="center"/>
    </xf>
    <xf numFmtId="164" fontId="74" fillId="9" borderId="1" xfId="1" applyNumberFormat="1" applyFont="1" applyFill="1" applyBorder="1" applyAlignment="1">
      <alignment horizontal="center" vertical="center" wrapText="1"/>
    </xf>
    <xf numFmtId="164" fontId="74" fillId="9" borderId="3" xfId="1" applyNumberFormat="1" applyFont="1" applyFill="1" applyBorder="1" applyAlignment="1">
      <alignment horizontal="center" vertical="center" wrapText="1"/>
    </xf>
    <xf numFmtId="164" fontId="74" fillId="9" borderId="2" xfId="1" applyNumberFormat="1" applyFont="1" applyFill="1" applyBorder="1" applyAlignment="1">
      <alignment horizontal="center" vertical="center" wrapText="1"/>
    </xf>
    <xf numFmtId="164" fontId="74" fillId="9" borderId="4" xfId="1" applyNumberFormat="1" applyFont="1" applyFill="1" applyBorder="1" applyAlignment="1">
      <alignment horizontal="center" vertical="center" wrapText="1"/>
    </xf>
    <xf numFmtId="0" fontId="37" fillId="2" borderId="1" xfId="2" applyFont="1" applyFill="1" applyBorder="1" applyAlignment="1">
      <alignment horizontal="center" vertical="center"/>
    </xf>
    <xf numFmtId="164" fontId="10" fillId="2" borderId="0" xfId="1" applyNumberFormat="1" applyFont="1" applyFill="1" applyAlignment="1">
      <alignment horizontal="center" vertical="center"/>
    </xf>
    <xf numFmtId="164" fontId="9" fillId="2" borderId="3" xfId="1" applyNumberFormat="1" applyFont="1" applyFill="1" applyBorder="1" applyAlignment="1">
      <alignment horizontal="center" vertical="center"/>
    </xf>
    <xf numFmtId="0" fontId="83" fillId="2" borderId="0" xfId="0" applyFont="1" applyFill="1" applyAlignment="1">
      <alignment horizontal="center" vertical="center"/>
    </xf>
    <xf numFmtId="43" fontId="37" fillId="2" borderId="12" xfId="1" applyFont="1" applyFill="1" applyBorder="1" applyAlignment="1">
      <alignment horizontal="center" vertical="center" wrapText="1"/>
    </xf>
    <xf numFmtId="164" fontId="37" fillId="2" borderId="12" xfId="1" applyNumberFormat="1" applyFont="1" applyFill="1" applyBorder="1" applyAlignment="1">
      <alignment horizontal="center" vertical="center" wrapText="1"/>
    </xf>
    <xf numFmtId="164" fontId="37" fillId="9" borderId="14" xfId="1" applyNumberFormat="1" applyFont="1" applyFill="1" applyBorder="1" applyAlignment="1">
      <alignment horizontal="center" vertical="center" wrapText="1"/>
    </xf>
    <xf numFmtId="164" fontId="37" fillId="9" borderId="16" xfId="1" applyNumberFormat="1" applyFont="1" applyFill="1" applyBorder="1" applyAlignment="1">
      <alignment horizontal="center" vertical="center" wrapText="1"/>
    </xf>
    <xf numFmtId="164" fontId="37" fillId="9" borderId="10" xfId="1" applyNumberFormat="1" applyFont="1" applyFill="1" applyBorder="1" applyAlignment="1">
      <alignment horizontal="center" vertical="center" wrapText="1"/>
    </xf>
    <xf numFmtId="164" fontId="37" fillId="9" borderId="17" xfId="1" applyNumberFormat="1" applyFont="1" applyFill="1" applyBorder="1" applyAlignment="1">
      <alignment horizontal="center" vertical="center" wrapText="1"/>
    </xf>
    <xf numFmtId="0" fontId="40" fillId="2" borderId="0" xfId="0" applyFont="1" applyFill="1" applyAlignment="1">
      <alignment horizontal="center"/>
    </xf>
    <xf numFmtId="164" fontId="40" fillId="2" borderId="0" xfId="1" applyNumberFormat="1" applyFont="1" applyFill="1" applyAlignment="1">
      <alignment horizontal="center"/>
    </xf>
    <xf numFmtId="43" fontId="40" fillId="2" borderId="0" xfId="1" applyFont="1" applyFill="1" applyAlignment="1">
      <alignment horizontal="center"/>
    </xf>
    <xf numFmtId="1" fontId="74" fillId="9" borderId="7" xfId="0" applyNumberFormat="1" applyFont="1" applyFill="1" applyBorder="1" applyAlignment="1">
      <alignment horizontal="left" vertical="center" shrinkToFit="1"/>
    </xf>
    <xf numFmtId="1" fontId="74" fillId="9" borderId="13" xfId="0" applyNumberFormat="1" applyFont="1" applyFill="1" applyBorder="1" applyAlignment="1">
      <alignment horizontal="left" vertical="center" shrinkToFit="1"/>
    </xf>
    <xf numFmtId="1" fontId="4" fillId="9" borderId="7" xfId="0" applyNumberFormat="1" applyFont="1" applyFill="1" applyBorder="1" applyAlignment="1">
      <alignment horizontal="left" vertical="center" shrinkToFit="1"/>
    </xf>
    <xf numFmtId="1" fontId="4" fillId="9" borderId="13" xfId="0" applyNumberFormat="1" applyFont="1" applyFill="1" applyBorder="1" applyAlignment="1">
      <alignment horizontal="left" vertical="center" shrinkToFit="1"/>
    </xf>
    <xf numFmtId="165" fontId="76" fillId="0" borderId="1" xfId="0" applyNumberFormat="1" applyFont="1" applyBorder="1" applyAlignment="1">
      <alignment horizontal="center" vertical="center"/>
    </xf>
    <xf numFmtId="164" fontId="44" fillId="2" borderId="0" xfId="1" applyNumberFormat="1" applyFont="1" applyFill="1" applyAlignment="1">
      <alignment horizontal="center"/>
    </xf>
    <xf numFmtId="43" fontId="37" fillId="2" borderId="3" xfId="1" applyFont="1" applyFill="1" applyBorder="1" applyAlignment="1">
      <alignment horizontal="center" vertical="center" wrapText="1"/>
    </xf>
    <xf numFmtId="43" fontId="37" fillId="2" borderId="4" xfId="1" applyFont="1" applyFill="1" applyBorder="1" applyAlignment="1">
      <alignment horizontal="center" vertical="center" wrapText="1"/>
    </xf>
    <xf numFmtId="43" fontId="37" fillId="2" borderId="2" xfId="1" applyFont="1" applyFill="1" applyBorder="1" applyAlignment="1">
      <alignment horizontal="center" vertical="center" wrapText="1"/>
    </xf>
    <xf numFmtId="0" fontId="43" fillId="2" borderId="0" xfId="2" applyFont="1" applyFill="1" applyAlignment="1">
      <alignment horizontal="left" vertical="center"/>
    </xf>
    <xf numFmtId="43" fontId="43" fillId="2" borderId="0" xfId="1" applyFont="1" applyFill="1" applyAlignment="1">
      <alignment horizontal="left" vertical="center"/>
    </xf>
    <xf numFmtId="164" fontId="43" fillId="2" borderId="0" xfId="1" applyNumberFormat="1" applyFont="1" applyFill="1" applyAlignment="1">
      <alignment horizontal="left" vertical="center"/>
    </xf>
    <xf numFmtId="0" fontId="5" fillId="2" borderId="0" xfId="0" applyFont="1" applyFill="1" applyAlignment="1">
      <alignment horizontal="center" vertical="center"/>
    </xf>
    <xf numFmtId="43" fontId="5" fillId="2" borderId="0" xfId="1" applyFont="1" applyFill="1" applyAlignment="1">
      <alignment horizontal="center" vertical="center"/>
    </xf>
    <xf numFmtId="164" fontId="5" fillId="2" borderId="0" xfId="1" applyNumberFormat="1" applyFont="1" applyFill="1" applyAlignment="1">
      <alignment horizontal="center" vertical="center"/>
    </xf>
    <xf numFmtId="43" fontId="94" fillId="15" borderId="7" xfId="1" applyFont="1" applyFill="1" applyBorder="1" applyAlignment="1">
      <alignment horizontal="center" vertical="center" wrapText="1"/>
    </xf>
    <xf numFmtId="43" fontId="94" fillId="15" borderId="13" xfId="1" applyFont="1" applyFill="1" applyBorder="1" applyAlignment="1">
      <alignment horizontal="center" vertical="center" wrapText="1"/>
    </xf>
    <xf numFmtId="0" fontId="14" fillId="14" borderId="1" xfId="2" applyFont="1" applyFill="1" applyBorder="1" applyAlignment="1">
      <alignment horizontal="center" vertical="center"/>
    </xf>
    <xf numFmtId="164" fontId="14" fillId="14" borderId="1" xfId="1" applyNumberFormat="1" applyFont="1" applyFill="1" applyBorder="1" applyAlignment="1">
      <alignment horizontal="center" vertical="center" wrapText="1"/>
    </xf>
    <xf numFmtId="43" fontId="9" fillId="14" borderId="1" xfId="1" applyFont="1" applyFill="1" applyBorder="1" applyAlignment="1">
      <alignment horizontal="center" vertical="center" wrapText="1"/>
    </xf>
    <xf numFmtId="43" fontId="9" fillId="15" borderId="7" xfId="1" applyFont="1" applyFill="1" applyBorder="1" applyAlignment="1">
      <alignment horizontal="center" vertical="center" wrapText="1"/>
    </xf>
    <xf numFmtId="43" fontId="9" fillId="15" borderId="12" xfId="1" applyFont="1" applyFill="1" applyBorder="1" applyAlignment="1">
      <alignment horizontal="center" vertical="center" wrapText="1"/>
    </xf>
    <xf numFmtId="43" fontId="9" fillId="15" borderId="13" xfId="1" applyFont="1" applyFill="1" applyBorder="1" applyAlignment="1">
      <alignment horizontal="center" vertical="center" wrapText="1"/>
    </xf>
    <xf numFmtId="0" fontId="10" fillId="0" borderId="7" xfId="0" applyFont="1" applyBorder="1" applyAlignment="1">
      <alignment horizontal="left"/>
    </xf>
    <xf numFmtId="0" fontId="10" fillId="0" borderId="12" xfId="0" applyFont="1" applyBorder="1" applyAlignment="1">
      <alignment horizontal="left"/>
    </xf>
    <xf numFmtId="0" fontId="10" fillId="0" borderId="12" xfId="0" applyFont="1" applyBorder="1" applyAlignment="1">
      <alignment horizontal="center"/>
    </xf>
    <xf numFmtId="0" fontId="10" fillId="0" borderId="10" xfId="0" applyFont="1" applyBorder="1" applyAlignment="1">
      <alignment horizontal="center" vertical="center"/>
    </xf>
    <xf numFmtId="0" fontId="10" fillId="0" borderId="6" xfId="0" applyFont="1" applyBorder="1" applyAlignment="1">
      <alignment horizontal="center" vertical="center"/>
    </xf>
    <xf numFmtId="1" fontId="9" fillId="0" borderId="7" xfId="7" applyNumberFormat="1" applyFont="1" applyBorder="1" applyAlignment="1">
      <alignment horizontal="center" vertical="center" wrapText="1"/>
    </xf>
    <xf numFmtId="1" fontId="9" fillId="0" borderId="12" xfId="7" applyNumberFormat="1" applyFont="1" applyBorder="1" applyAlignment="1">
      <alignment horizontal="center" vertical="center" wrapText="1"/>
    </xf>
    <xf numFmtId="1" fontId="9" fillId="0" borderId="13" xfId="7" applyNumberFormat="1" applyFont="1" applyBorder="1" applyAlignment="1">
      <alignment horizontal="center" vertical="center" wrapText="1"/>
    </xf>
    <xf numFmtId="1" fontId="9" fillId="3" borderId="7" xfId="7" applyNumberFormat="1" applyFont="1" applyFill="1" applyBorder="1" applyAlignment="1">
      <alignment horizontal="center" vertical="center" wrapText="1"/>
    </xf>
    <xf numFmtId="1" fontId="9" fillId="3" borderId="12" xfId="7" applyNumberFormat="1" applyFont="1" applyFill="1" applyBorder="1" applyAlignment="1">
      <alignment horizontal="center" vertical="center" wrapText="1"/>
    </xf>
    <xf numFmtId="1" fontId="9" fillId="3" borderId="13" xfId="7" applyNumberFormat="1" applyFont="1" applyFill="1" applyBorder="1" applyAlignment="1">
      <alignment horizontal="center" vertical="center" wrapText="1"/>
    </xf>
    <xf numFmtId="1" fontId="9" fillId="8" borderId="3" xfId="7" applyNumberFormat="1" applyFont="1" applyFill="1" applyBorder="1" applyAlignment="1">
      <alignment horizontal="center" vertical="center" wrapText="1"/>
    </xf>
    <xf numFmtId="1" fontId="9" fillId="8" borderId="4" xfId="7" applyNumberFormat="1" applyFont="1" applyFill="1" applyBorder="1" applyAlignment="1">
      <alignment horizontal="center" vertical="center" wrapText="1"/>
    </xf>
    <xf numFmtId="1" fontId="9" fillId="3" borderId="3" xfId="7" applyNumberFormat="1" applyFont="1" applyFill="1" applyBorder="1" applyAlignment="1">
      <alignment horizontal="center" vertical="center"/>
    </xf>
    <xf numFmtId="1" fontId="9" fillId="3" borderId="4" xfId="7" applyNumberFormat="1" applyFont="1" applyFill="1" applyBorder="1" applyAlignment="1">
      <alignment horizontal="center" vertical="center"/>
    </xf>
    <xf numFmtId="1" fontId="9" fillId="3" borderId="3" xfId="7" applyNumberFormat="1" applyFont="1" applyFill="1" applyBorder="1" applyAlignment="1">
      <alignment horizontal="center" vertical="center" wrapText="1"/>
    </xf>
    <xf numFmtId="1" fontId="9" fillId="3" borderId="7" xfId="7" applyNumberFormat="1" applyFont="1" applyFill="1" applyBorder="1" applyAlignment="1">
      <alignment horizontal="center" vertical="top" wrapText="1"/>
    </xf>
    <xf numFmtId="1" fontId="9" fillId="3" borderId="12" xfId="7" applyNumberFormat="1" applyFont="1" applyFill="1" applyBorder="1" applyAlignment="1">
      <alignment horizontal="center" vertical="top" wrapText="1"/>
    </xf>
    <xf numFmtId="1" fontId="9" fillId="3" borderId="13" xfId="7" applyNumberFormat="1" applyFont="1" applyFill="1" applyBorder="1" applyAlignment="1">
      <alignment horizontal="center" vertical="top" wrapText="1"/>
    </xf>
    <xf numFmtId="1" fontId="4" fillId="3" borderId="0" xfId="11" applyNumberFormat="1" applyFont="1" applyFill="1" applyAlignment="1">
      <alignment horizontal="left" vertical="center" wrapText="1"/>
    </xf>
    <xf numFmtId="0" fontId="4" fillId="3" borderId="0" xfId="11" applyNumberFormat="1" applyFont="1" applyFill="1" applyAlignment="1">
      <alignment horizontal="left" vertical="center" wrapText="1"/>
    </xf>
    <xf numFmtId="1" fontId="4" fillId="3" borderId="0" xfId="11" applyNumberFormat="1" applyFont="1" applyFill="1" applyAlignment="1">
      <alignment horizontal="left" wrapText="1"/>
    </xf>
    <xf numFmtId="1" fontId="20" fillId="3" borderId="0" xfId="11" applyNumberFormat="1" applyFont="1" applyFill="1" applyAlignment="1">
      <alignment horizontal="center"/>
    </xf>
    <xf numFmtId="0" fontId="6" fillId="2" borderId="0" xfId="11" applyNumberFormat="1" applyFont="1" applyFill="1" applyAlignment="1">
      <alignment horizontal="center"/>
    </xf>
    <xf numFmtId="0" fontId="6" fillId="2" borderId="0" xfId="11" applyNumberFormat="1" applyFont="1" applyFill="1"/>
    <xf numFmtId="165" fontId="20" fillId="3" borderId="0" xfId="11" applyFont="1" applyFill="1" applyAlignment="1">
      <alignment horizontal="center"/>
    </xf>
    <xf numFmtId="1" fontId="19" fillId="3" borderId="0" xfId="11" applyNumberFormat="1" applyFont="1" applyFill="1" applyAlignment="1">
      <alignment horizontal="center"/>
    </xf>
    <xf numFmtId="0" fontId="19" fillId="2" borderId="0" xfId="11" applyNumberFormat="1" applyFont="1" applyFill="1" applyAlignment="1">
      <alignment horizontal="center"/>
    </xf>
    <xf numFmtId="0" fontId="19" fillId="2" borderId="0" xfId="11" applyNumberFormat="1" applyFont="1" applyFill="1"/>
    <xf numFmtId="165" fontId="19" fillId="3" borderId="0" xfId="11" applyFont="1" applyFill="1" applyAlignment="1">
      <alignment horizontal="center"/>
    </xf>
    <xf numFmtId="167" fontId="10" fillId="4" borderId="18" xfId="11" applyNumberFormat="1" applyFont="1" applyFill="1" applyBorder="1" applyAlignment="1">
      <alignment horizontal="center" vertical="center"/>
    </xf>
    <xf numFmtId="167" fontId="10" fillId="4" borderId="19" xfId="11" applyNumberFormat="1" applyFont="1" applyFill="1" applyBorder="1" applyAlignment="1">
      <alignment horizontal="center" vertical="center"/>
    </xf>
    <xf numFmtId="167" fontId="10" fillId="4" borderId="20" xfId="11" applyNumberFormat="1" applyFont="1" applyFill="1" applyBorder="1" applyAlignment="1">
      <alignment horizontal="center" vertical="center"/>
    </xf>
    <xf numFmtId="165" fontId="20" fillId="3" borderId="0" xfId="11" applyFont="1" applyFill="1" applyAlignment="1">
      <alignment horizontal="center" vertical="center" wrapText="1"/>
    </xf>
    <xf numFmtId="0" fontId="6" fillId="2" borderId="0" xfId="11" applyNumberFormat="1" applyFont="1" applyFill="1" applyAlignment="1">
      <alignment horizontal="center" vertical="center"/>
    </xf>
    <xf numFmtId="0" fontId="6" fillId="2" borderId="0" xfId="11" applyNumberFormat="1" applyFont="1" applyFill="1" applyAlignment="1">
      <alignment vertical="center"/>
    </xf>
    <xf numFmtId="167" fontId="21" fillId="3" borderId="0" xfId="11" applyNumberFormat="1" applyFont="1" applyFill="1" applyAlignment="1">
      <alignment horizontal="right" vertical="center"/>
    </xf>
    <xf numFmtId="175" fontId="18" fillId="2" borderId="7" xfId="83" applyNumberFormat="1" applyFont="1" applyFill="1" applyBorder="1" applyAlignment="1">
      <alignment horizontal="center" vertical="center"/>
    </xf>
    <xf numFmtId="175" fontId="18" fillId="2" borderId="12" xfId="83" applyNumberFormat="1" applyFont="1" applyFill="1" applyBorder="1" applyAlignment="1">
      <alignment horizontal="center" vertical="center"/>
    </xf>
    <xf numFmtId="175" fontId="18" fillId="2" borderId="13" xfId="83" applyNumberFormat="1" applyFont="1" applyFill="1" applyBorder="1" applyAlignment="1">
      <alignment horizontal="center" vertical="center"/>
    </xf>
    <xf numFmtId="164" fontId="19" fillId="2" borderId="15" xfId="1" applyNumberFormat="1" applyFont="1" applyFill="1" applyBorder="1" applyAlignment="1">
      <alignment horizontal="center"/>
    </xf>
    <xf numFmtId="164" fontId="128" fillId="2" borderId="0" xfId="1" applyNumberFormat="1" applyFont="1" applyFill="1" applyAlignment="1">
      <alignment horizontal="center"/>
    </xf>
    <xf numFmtId="0" fontId="18" fillId="2" borderId="3" xfId="82" applyFont="1" applyFill="1" applyBorder="1" applyAlignment="1">
      <alignment horizontal="center" vertical="center" wrapText="1"/>
    </xf>
    <xf numFmtId="0" fontId="18" fillId="2" borderId="4" xfId="82" applyFont="1" applyFill="1" applyBorder="1" applyAlignment="1">
      <alignment horizontal="center" vertical="center" wrapText="1"/>
    </xf>
    <xf numFmtId="164" fontId="38" fillId="2" borderId="3" xfId="1" applyNumberFormat="1" applyFont="1" applyFill="1" applyBorder="1" applyAlignment="1">
      <alignment horizontal="center" vertical="center" wrapText="1"/>
    </xf>
    <xf numFmtId="164" fontId="38" fillId="2" borderId="4" xfId="1" applyNumberFormat="1" applyFont="1" applyFill="1" applyBorder="1" applyAlignment="1">
      <alignment horizontal="center" vertical="center" wrapText="1"/>
    </xf>
    <xf numFmtId="164" fontId="38" fillId="2" borderId="7" xfId="1" applyNumberFormat="1" applyFont="1" applyFill="1" applyBorder="1" applyAlignment="1">
      <alignment horizontal="center" vertical="center" wrapText="1"/>
    </xf>
    <xf numFmtId="164" fontId="38" fillId="2" borderId="12" xfId="1" applyNumberFormat="1" applyFont="1" applyFill="1" applyBorder="1" applyAlignment="1">
      <alignment horizontal="center" vertical="center" wrapText="1"/>
    </xf>
    <xf numFmtId="164" fontId="38" fillId="2" borderId="13" xfId="1" applyNumberFormat="1" applyFont="1" applyFill="1" applyBorder="1" applyAlignment="1">
      <alignment horizontal="center" vertical="center" wrapText="1"/>
    </xf>
    <xf numFmtId="0" fontId="19" fillId="2" borderId="3" xfId="82" applyFont="1" applyFill="1" applyBorder="1" applyAlignment="1">
      <alignment horizontal="center" vertical="center"/>
    </xf>
    <xf numFmtId="0" fontId="19" fillId="2" borderId="4" xfId="82" applyFont="1" applyFill="1" applyBorder="1" applyAlignment="1">
      <alignment horizontal="center" vertical="center"/>
    </xf>
    <xf numFmtId="164" fontId="18" fillId="2" borderId="3" xfId="1" applyNumberFormat="1" applyFont="1" applyFill="1" applyBorder="1" applyAlignment="1">
      <alignment horizontal="center" vertical="center" wrapText="1"/>
    </xf>
    <xf numFmtId="164" fontId="18" fillId="2" borderId="4" xfId="1" applyNumberFormat="1" applyFont="1" applyFill="1" applyBorder="1" applyAlignment="1">
      <alignment horizontal="center" vertical="center" wrapText="1"/>
    </xf>
    <xf numFmtId="0" fontId="38" fillId="2" borderId="3" xfId="82" applyFont="1" applyFill="1" applyBorder="1" applyAlignment="1">
      <alignment horizontal="center" vertical="center"/>
    </xf>
    <xf numFmtId="0" fontId="38" fillId="2" borderId="4" xfId="82" applyFont="1" applyFill="1" applyBorder="1" applyAlignment="1">
      <alignment horizontal="center" vertical="center"/>
    </xf>
    <xf numFmtId="164" fontId="18" fillId="20" borderId="3" xfId="1" applyNumberFormat="1" applyFont="1" applyFill="1" applyBorder="1" applyAlignment="1">
      <alignment horizontal="center" vertical="center" wrapText="1"/>
    </xf>
    <xf numFmtId="164" fontId="18" fillId="20" borderId="4" xfId="1" applyNumberFormat="1" applyFont="1" applyFill="1" applyBorder="1" applyAlignment="1">
      <alignment horizontal="center" vertical="center" wrapText="1"/>
    </xf>
    <xf numFmtId="164" fontId="18" fillId="2" borderId="1" xfId="1" applyNumberFormat="1" applyFont="1" applyFill="1" applyBorder="1" applyAlignment="1">
      <alignment horizontal="center" vertical="center" wrapText="1"/>
    </xf>
    <xf numFmtId="0" fontId="32" fillId="2" borderId="0" xfId="82" applyFont="1" applyFill="1" applyAlignment="1">
      <alignment horizontal="center" vertical="center"/>
    </xf>
    <xf numFmtId="0" fontId="32" fillId="2" borderId="0" xfId="82" applyFont="1" applyFill="1" applyAlignment="1">
      <alignment horizontal="center" vertical="center" wrapText="1"/>
    </xf>
    <xf numFmtId="164" fontId="38" fillId="2" borderId="1" xfId="83" applyNumberFormat="1" applyFont="1" applyFill="1" applyBorder="1" applyAlignment="1">
      <alignment horizontal="center" vertical="center" wrapText="1"/>
    </xf>
    <xf numFmtId="164" fontId="18" fillId="2" borderId="7" xfId="1" applyNumberFormat="1" applyFont="1" applyFill="1" applyBorder="1" applyAlignment="1">
      <alignment horizontal="center" vertical="center" wrapText="1"/>
    </xf>
    <xf numFmtId="164" fontId="18" fillId="2" borderId="12" xfId="1" applyNumberFormat="1" applyFont="1" applyFill="1" applyBorder="1" applyAlignment="1">
      <alignment horizontal="center" vertical="center" wrapText="1"/>
    </xf>
    <xf numFmtId="164" fontId="18" fillId="2" borderId="13" xfId="1" applyNumberFormat="1" applyFont="1" applyFill="1" applyBorder="1" applyAlignment="1">
      <alignment horizontal="center" vertical="center" wrapText="1"/>
    </xf>
  </cellXfs>
  <cellStyles count="85">
    <cellStyle name="1991-" xfId="2" xr:uid="{00000000-0005-0000-0000-000000000000}"/>
    <cellStyle name="1991- 10 2 2 2" xfId="57" xr:uid="{E67C6E2B-3F58-4D9A-8CD2-440516A3529C}"/>
    <cellStyle name="20% - Accent1 2" xfId="69" xr:uid="{48433C90-4947-44A4-A0E4-EDFEC81A0BD2}"/>
    <cellStyle name="Bình thường 2" xfId="47" xr:uid="{895B3A6C-6528-4FA7-B3CF-95B95E95B03F}"/>
    <cellStyle name="Chuẩn 2" xfId="40" xr:uid="{547E3042-DF23-4CB3-B6DC-44E2573304BC}"/>
    <cellStyle name="Comma" xfId="1" builtinId="3"/>
    <cellStyle name="Comma 10" xfId="6" xr:uid="{00000000-0005-0000-0000-000002000000}"/>
    <cellStyle name="Comma 116" xfId="58" xr:uid="{6FB961AB-6B05-4477-9D07-2446D4F1FEA2}"/>
    <cellStyle name="Comma 12" xfId="5" xr:uid="{00000000-0005-0000-0000-000003000000}"/>
    <cellStyle name="Comma 122 2" xfId="65" xr:uid="{FBA9F8BE-3932-4F85-83D5-DC820D4465A6}"/>
    <cellStyle name="Comma 124" xfId="31" xr:uid="{00000000-0005-0000-0000-000004000000}"/>
    <cellStyle name="Comma 124 2" xfId="10" xr:uid="{00000000-0005-0000-0000-000005000000}"/>
    <cellStyle name="Comma 143" xfId="80" xr:uid="{B56AA949-8711-491B-AD91-5310C3B95AEE}"/>
    <cellStyle name="Comma 168" xfId="13" xr:uid="{00000000-0005-0000-0000-000006000000}"/>
    <cellStyle name="Comma 2" xfId="8" xr:uid="{00000000-0005-0000-0000-000007000000}"/>
    <cellStyle name="Comma 2 2" xfId="62" xr:uid="{E5951161-5F09-4282-8CAE-FF488434927E}"/>
    <cellStyle name="Comma 2 2 2" xfId="78" xr:uid="{E85650E4-36E1-4B6C-A6C5-7728BC5FACFE}"/>
    <cellStyle name="Comma 2 3" xfId="51" xr:uid="{048E383C-D280-467F-8A00-6B75D7CC5A8C}"/>
    <cellStyle name="Comma 2 3 2 2 2 2 2 2 2 4" xfId="44" xr:uid="{64B53314-D393-422E-9E66-084AC4C09E63}"/>
    <cellStyle name="Comma 2 4" xfId="19" xr:uid="{00000000-0005-0000-0000-000008000000}"/>
    <cellStyle name="Comma 2 5" xfId="74" xr:uid="{E6BABA2B-55D2-47B9-9967-E0C136051824}"/>
    <cellStyle name="Comma 26 10" xfId="24" xr:uid="{00000000-0005-0000-0000-000009000000}"/>
    <cellStyle name="Comma 26 4" xfId="16" xr:uid="{00000000-0005-0000-0000-00000A000000}"/>
    <cellStyle name="Comma 3" xfId="61" xr:uid="{BE368503-BE1B-49F0-9EEC-750C47A01CA6}"/>
    <cellStyle name="Comma 3 16 2" xfId="21" xr:uid="{00000000-0005-0000-0000-00000B000000}"/>
    <cellStyle name="Comma 3 16 2 2" xfId="28" xr:uid="{00000000-0005-0000-0000-00000C000000}"/>
    <cellStyle name="Comma 3 16 2 2 2" xfId="30" xr:uid="{00000000-0005-0000-0000-00000D000000}"/>
    <cellStyle name="Comma 30" xfId="53" xr:uid="{4A344257-D8A0-4F47-ADC3-B7A73DE0E28F}"/>
    <cellStyle name="Comma 31" xfId="54" xr:uid="{0494EEB7-681A-45FB-90C4-F0E2B54D5F18}"/>
    <cellStyle name="Comma 4" xfId="18" xr:uid="{00000000-0005-0000-0000-00000E000000}"/>
    <cellStyle name="Comma 4 2 2" xfId="83" xr:uid="{AEA9C056-E1CD-4143-AFCD-ABCEF2B603E6}"/>
    <cellStyle name="Comma 49" xfId="33" xr:uid="{00000000-0005-0000-0000-00000F000000}"/>
    <cellStyle name="Comma 49 2" xfId="66" xr:uid="{3D508263-115D-45F4-BA01-F19745D7C490}"/>
    <cellStyle name="Comma 63 2" xfId="14" xr:uid="{00000000-0005-0000-0000-000010000000}"/>
    <cellStyle name="Comma 65" xfId="39" xr:uid="{3511FC64-1585-497D-9858-38A524468957}"/>
    <cellStyle name="Comma 67" xfId="46" xr:uid="{D3260C20-0D61-4E45-BAAF-12FDF1D7AEA5}"/>
    <cellStyle name="Dấu phẩy 2" xfId="48" xr:uid="{1D8D315B-1521-419C-9D30-080F18D9B724}"/>
    <cellStyle name="Hyperlink" xfId="17" builtinId="8"/>
    <cellStyle name="Hyperlink 3" xfId="50" xr:uid="{9D62A7A9-ED37-438E-8EE8-ED53C5684F3E}"/>
    <cellStyle name="Normal" xfId="0" builtinId="0"/>
    <cellStyle name="Normal 10" xfId="75" xr:uid="{C82ACFAF-FD42-4FB6-B1D5-015BC53F53C5}"/>
    <cellStyle name="Normal 105 2" xfId="72" xr:uid="{BC75E1FC-67D8-4CCE-81A2-A53BB09415D5}"/>
    <cellStyle name="Normal 14" xfId="67" xr:uid="{F51CC949-6D67-4858-8389-6F4B5B922CEB}"/>
    <cellStyle name="Normal 14 7" xfId="20" xr:uid="{00000000-0005-0000-0000-000013000000}"/>
    <cellStyle name="Normal 14 7 3 2 2 2 4" xfId="42" xr:uid="{5D991563-1712-4BAC-97A2-B33A02E941AC}"/>
    <cellStyle name="Normal 152 2" xfId="45" xr:uid="{1D97A395-B870-43F2-80B0-6FEE9C80BAC7}"/>
    <cellStyle name="Normal 154" xfId="22" xr:uid="{00000000-0005-0000-0000-000014000000}"/>
    <cellStyle name="Normal 154 2" xfId="34" xr:uid="{00000000-0005-0000-0000-000015000000}"/>
    <cellStyle name="Normal 169" xfId="64" xr:uid="{2EF4BECA-4FA1-4105-8EDA-B383775F656D}"/>
    <cellStyle name="Normal 172" xfId="36" xr:uid="{00000000-0005-0000-0000-000016000000}"/>
    <cellStyle name="Normal 174 3" xfId="11" xr:uid="{00000000-0005-0000-0000-000017000000}"/>
    <cellStyle name="Normal 176 2" xfId="7" xr:uid="{00000000-0005-0000-0000-000018000000}"/>
    <cellStyle name="Normal 2" xfId="3" xr:uid="{00000000-0005-0000-0000-000019000000}"/>
    <cellStyle name="Normal 2 105" xfId="25" xr:uid="{00000000-0005-0000-0000-00001A000000}"/>
    <cellStyle name="Normal 2 2" xfId="9" xr:uid="{00000000-0005-0000-0000-00001B000000}"/>
    <cellStyle name="Normal 2 2 2" xfId="32" xr:uid="{00000000-0005-0000-0000-00001C000000}"/>
    <cellStyle name="Normal 2 2 2 2 6 2 2 2 4" xfId="43" xr:uid="{DA3D7969-2967-47EC-934A-64F8055044E3}"/>
    <cellStyle name="Normal 2 3" xfId="49" xr:uid="{5797F446-0C84-4465-920C-852860CFDB0C}"/>
    <cellStyle name="Normal 2 3 2" xfId="59" xr:uid="{8E62FCC1-7CCC-4391-828D-C6B1517FADE6}"/>
    <cellStyle name="Normal 2 3 3" xfId="26" xr:uid="{00000000-0005-0000-0000-00001D000000}"/>
    <cellStyle name="Normal 2 3 4" xfId="77" xr:uid="{E90C2010-041B-4AD9-BDB2-736BA8C2B296}"/>
    <cellStyle name="Normal 2 4" xfId="56" xr:uid="{9D2F7EEC-2F2E-4981-855F-17C9D3B39526}"/>
    <cellStyle name="Normal 2 4 2" xfId="76" xr:uid="{F217DC4E-EAB8-4873-95B4-7253A42C7390}"/>
    <cellStyle name="Normal 21" xfId="70" xr:uid="{CFC85EE8-BD9F-442F-8B91-0169D8F8342A}"/>
    <cellStyle name="Normal 232" xfId="12" xr:uid="{00000000-0005-0000-0000-00001E000000}"/>
    <cellStyle name="Normal 243" xfId="15" xr:uid="{00000000-0005-0000-0000-00001F000000}"/>
    <cellStyle name="Normal 3 12" xfId="84" xr:uid="{3BDFEE84-8224-4F86-8F6C-BC2B04CAF6F4}"/>
    <cellStyle name="Normal 3 2" xfId="63" xr:uid="{2EB01C1C-40B7-4A5A-8070-F0C2F945E615}"/>
    <cellStyle name="Normal 3 2 2 2 2" xfId="82" xr:uid="{A3B3EBE2-1510-4BBC-91AF-D8653CC4BB70}"/>
    <cellStyle name="Normal 3 2 3" xfId="29" xr:uid="{00000000-0005-0000-0000-000020000000}"/>
    <cellStyle name="Normal 3 3" xfId="41" xr:uid="{E8613A4D-E2C2-41D4-8C9E-B41262F5FF41}"/>
    <cellStyle name="Normal 4" xfId="38" xr:uid="{00000000-0005-0000-0000-000021000000}"/>
    <cellStyle name="Normal 4 7" xfId="60" xr:uid="{291739D7-6639-452E-A716-82F8FA0952FE}"/>
    <cellStyle name="Normal 47" xfId="68" xr:uid="{3F3B1D4D-4923-4AD0-BE79-741A0B997B8F}"/>
    <cellStyle name="Normal 5" xfId="27" xr:uid="{00000000-0005-0000-0000-000022000000}"/>
    <cellStyle name="Normal 5 2" xfId="52" xr:uid="{C80A9023-E38C-47F3-A5B8-9B965DD156FA}"/>
    <cellStyle name="Normal 5 3" xfId="55" xr:uid="{BB07DC97-495C-487E-8ACE-D61200B25DAB}"/>
    <cellStyle name="Normal 7" xfId="4" xr:uid="{00000000-0005-0000-0000-000023000000}"/>
    <cellStyle name="Normal 7 2" xfId="73" xr:uid="{440BB8C9-3CB9-46C9-9174-FDF5FD32867B}"/>
    <cellStyle name="Normal 76 10" xfId="23" xr:uid="{00000000-0005-0000-0000-000024000000}"/>
    <cellStyle name="Normal 76 25" xfId="37" xr:uid="{00000000-0005-0000-0000-000025000000}"/>
    <cellStyle name="Normal 97" xfId="71" xr:uid="{138C12CB-71E8-4A00-BCED-1DF40939E908}"/>
    <cellStyle name="Percent" xfId="81" builtinId="5"/>
    <cellStyle name="Style 1" xfId="35" xr:uid="{00000000-0005-0000-0000-000027000000}"/>
    <cellStyle name="Style 1 2 2" xfId="79" xr:uid="{6EEA9BEC-8047-4622-9482-153BE2CF891B}"/>
  </cellStyles>
  <dxfs count="33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129736C9-22F3-47D5-9ADA-24833D570865}"/>
  </tableStyles>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407678</xdr:colOff>
      <xdr:row>626</xdr:row>
      <xdr:rowOff>242260</xdr:rowOff>
    </xdr:from>
    <xdr:to>
      <xdr:col>6</xdr:col>
      <xdr:colOff>609385</xdr:colOff>
      <xdr:row>636</xdr:row>
      <xdr:rowOff>0</xdr:rowOff>
    </xdr:to>
    <xdr:sp macro="" textlink="">
      <xdr:nvSpPr>
        <xdr:cNvPr id="2" name="TextBox 1">
          <a:extLst>
            <a:ext uri="{FF2B5EF4-FFF2-40B4-BE49-F238E27FC236}">
              <a16:creationId xmlns:a16="http://schemas.microsoft.com/office/drawing/2014/main" id="{395F2CB0-3652-4A4A-AE81-DDD138B0E6C1}"/>
            </a:ext>
          </a:extLst>
        </xdr:cNvPr>
        <xdr:cNvSpPr txBox="1"/>
      </xdr:nvSpPr>
      <xdr:spPr>
        <a:xfrm>
          <a:off x="890278" y="268891710"/>
          <a:ext cx="3179857" cy="30406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Times New Roman" panose="02020603050405020304" pitchFamily="18" charset="0"/>
              <a:cs typeface="Times New Roman" panose="02020603050405020304" pitchFamily="18" charset="0"/>
            </a:rPr>
            <a:t>Duyệt</a:t>
          </a: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r>
            <a:rPr lang="en-US" sz="2000" b="1">
              <a:latin typeface="Times New Roman" panose="02020603050405020304" pitchFamily="18" charset="0"/>
              <a:cs typeface="Times New Roman" panose="02020603050405020304" pitchFamily="18" charset="0"/>
            </a:rPr>
            <a:t>Bùi</a:t>
          </a:r>
          <a:r>
            <a:rPr lang="en-US" sz="2000" b="1" baseline="0">
              <a:latin typeface="Times New Roman" panose="02020603050405020304" pitchFamily="18" charset="0"/>
              <a:cs typeface="Times New Roman" panose="02020603050405020304" pitchFamily="18" charset="0"/>
            </a:rPr>
            <a:t> Trần Nhân Trí</a:t>
          </a:r>
          <a:endParaRPr lang="en-US" sz="2000" b="1">
            <a:latin typeface="Times New Roman" panose="02020603050405020304" pitchFamily="18" charset="0"/>
            <a:cs typeface="Times New Roman" panose="02020603050405020304" pitchFamily="18" charset="0"/>
          </a:endParaRPr>
        </a:p>
      </xdr:txBody>
    </xdr:sp>
    <xdr:clientData/>
  </xdr:twoCellAnchor>
  <xdr:twoCellAnchor>
    <xdr:from>
      <xdr:col>12</xdr:col>
      <xdr:colOff>498930</xdr:colOff>
      <xdr:row>626</xdr:row>
      <xdr:rowOff>242260</xdr:rowOff>
    </xdr:from>
    <xdr:to>
      <xdr:col>18</xdr:col>
      <xdr:colOff>281209</xdr:colOff>
      <xdr:row>636</xdr:row>
      <xdr:rowOff>0</xdr:rowOff>
    </xdr:to>
    <xdr:sp macro="" textlink="">
      <xdr:nvSpPr>
        <xdr:cNvPr id="3" name="TextBox 2">
          <a:extLst>
            <a:ext uri="{FF2B5EF4-FFF2-40B4-BE49-F238E27FC236}">
              <a16:creationId xmlns:a16="http://schemas.microsoft.com/office/drawing/2014/main" id="{CB377975-403B-4B26-8E0D-2E8ED50E99C6}"/>
            </a:ext>
          </a:extLst>
        </xdr:cNvPr>
        <xdr:cNvSpPr txBox="1"/>
      </xdr:nvSpPr>
      <xdr:spPr>
        <a:xfrm>
          <a:off x="8360230" y="268891710"/>
          <a:ext cx="3033479" cy="30406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Times New Roman" panose="02020603050405020304" pitchFamily="18" charset="0"/>
              <a:cs typeface="Times New Roman" panose="02020603050405020304" pitchFamily="18" charset="0"/>
            </a:rPr>
            <a:t>Phòng</a:t>
          </a:r>
          <a:r>
            <a:rPr lang="en-US" sz="2000" b="1" baseline="0">
              <a:latin typeface="Times New Roman" panose="02020603050405020304" pitchFamily="18" charset="0"/>
              <a:cs typeface="Times New Roman" panose="02020603050405020304" pitchFamily="18" charset="0"/>
            </a:rPr>
            <a:t> Kế toán</a:t>
          </a: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r>
            <a:rPr lang="en-US" sz="2000" b="1">
              <a:latin typeface="Times New Roman" panose="02020603050405020304" pitchFamily="18" charset="0"/>
              <a:cs typeface="Times New Roman" panose="02020603050405020304" pitchFamily="18" charset="0"/>
            </a:rPr>
            <a:t>Lê</a:t>
          </a:r>
          <a:r>
            <a:rPr lang="en-US" sz="2000" b="1" baseline="0">
              <a:latin typeface="Times New Roman" panose="02020603050405020304" pitchFamily="18" charset="0"/>
              <a:cs typeface="Times New Roman" panose="02020603050405020304" pitchFamily="18" charset="0"/>
            </a:rPr>
            <a:t> Thị Huệ</a:t>
          </a:r>
          <a:endParaRPr lang="en-US" sz="2000" b="1">
            <a:latin typeface="Times New Roman" panose="02020603050405020304" pitchFamily="18" charset="0"/>
            <a:cs typeface="Times New Roman" panose="02020603050405020304" pitchFamily="18" charset="0"/>
          </a:endParaRPr>
        </a:p>
      </xdr:txBody>
    </xdr:sp>
    <xdr:clientData/>
  </xdr:twoCellAnchor>
  <xdr:twoCellAnchor>
    <xdr:from>
      <xdr:col>32</xdr:col>
      <xdr:colOff>117933</xdr:colOff>
      <xdr:row>626</xdr:row>
      <xdr:rowOff>231054</xdr:rowOff>
    </xdr:from>
    <xdr:to>
      <xdr:col>47</xdr:col>
      <xdr:colOff>358061</xdr:colOff>
      <xdr:row>636</xdr:row>
      <xdr:rowOff>0</xdr:rowOff>
    </xdr:to>
    <xdr:sp macro="" textlink="">
      <xdr:nvSpPr>
        <xdr:cNvPr id="4" name="TextBox 3">
          <a:extLst>
            <a:ext uri="{FF2B5EF4-FFF2-40B4-BE49-F238E27FC236}">
              <a16:creationId xmlns:a16="http://schemas.microsoft.com/office/drawing/2014/main" id="{C6638214-E3E4-4BF5-992F-42D0DEB83880}"/>
            </a:ext>
          </a:extLst>
        </xdr:cNvPr>
        <xdr:cNvSpPr txBox="1"/>
      </xdr:nvSpPr>
      <xdr:spPr>
        <a:xfrm>
          <a:off x="14487983" y="268880504"/>
          <a:ext cx="6101178" cy="30518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Times New Roman" panose="02020603050405020304" pitchFamily="18" charset="0"/>
              <a:cs typeface="Times New Roman" panose="02020603050405020304" pitchFamily="18" charset="0"/>
            </a:rPr>
            <a:t>Phòng Nhân</a:t>
          </a:r>
          <a:r>
            <a:rPr lang="en-US" sz="2000" b="1" baseline="0">
              <a:latin typeface="Times New Roman" panose="02020603050405020304" pitchFamily="18" charset="0"/>
              <a:cs typeface="Times New Roman" panose="02020603050405020304" pitchFamily="18" charset="0"/>
            </a:rPr>
            <a:t> sự</a:t>
          </a: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r>
            <a:rPr lang="en-US" sz="2000" b="1">
              <a:latin typeface="Times New Roman" panose="02020603050405020304" pitchFamily="18" charset="0"/>
              <a:cs typeface="Times New Roman" panose="02020603050405020304" pitchFamily="18" charset="0"/>
            </a:rPr>
            <a:t>Phạm</a:t>
          </a:r>
          <a:r>
            <a:rPr lang="en-US" sz="2000" b="1" baseline="0">
              <a:latin typeface="Times New Roman" panose="02020603050405020304" pitchFamily="18" charset="0"/>
              <a:cs typeface="Times New Roman" panose="02020603050405020304" pitchFamily="18" charset="0"/>
            </a:rPr>
            <a:t> Như Thắng</a:t>
          </a:r>
          <a:endParaRPr lang="en-US" sz="2000" b="1">
            <a:latin typeface="Times New Roman" panose="02020603050405020304" pitchFamily="18" charset="0"/>
            <a:cs typeface="Times New Roman" panose="02020603050405020304" pitchFamily="18" charset="0"/>
          </a:endParaRPr>
        </a:p>
      </xdr:txBody>
    </xdr:sp>
    <xdr:clientData/>
  </xdr:twoCellAnchor>
  <xdr:twoCellAnchor>
    <xdr:from>
      <xdr:col>52</xdr:col>
      <xdr:colOff>643004</xdr:colOff>
      <xdr:row>626</xdr:row>
      <xdr:rowOff>208643</xdr:rowOff>
    </xdr:from>
    <xdr:to>
      <xdr:col>57</xdr:col>
      <xdr:colOff>889535</xdr:colOff>
      <xdr:row>636</xdr:row>
      <xdr:rowOff>0</xdr:rowOff>
    </xdr:to>
    <xdr:sp macro="" textlink="">
      <xdr:nvSpPr>
        <xdr:cNvPr id="5" name="TextBox 4">
          <a:extLst>
            <a:ext uri="{FF2B5EF4-FFF2-40B4-BE49-F238E27FC236}">
              <a16:creationId xmlns:a16="http://schemas.microsoft.com/office/drawing/2014/main" id="{9AD52EAF-5485-47D7-BA5F-C6F9CFB544C9}"/>
            </a:ext>
          </a:extLst>
        </xdr:cNvPr>
        <xdr:cNvSpPr txBox="1"/>
      </xdr:nvSpPr>
      <xdr:spPr>
        <a:xfrm>
          <a:off x="23274404" y="268858093"/>
          <a:ext cx="4177181" cy="30743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Times New Roman" panose="02020603050405020304" pitchFamily="18" charset="0"/>
              <a:cs typeface="Times New Roman" panose="02020603050405020304" pitchFamily="18" charset="0"/>
            </a:rPr>
            <a:t>Người</a:t>
          </a:r>
          <a:r>
            <a:rPr lang="en-US" sz="2000" b="1" baseline="0">
              <a:latin typeface="Times New Roman" panose="02020603050405020304" pitchFamily="18" charset="0"/>
              <a:cs typeface="Times New Roman" panose="02020603050405020304" pitchFamily="18" charset="0"/>
            </a:rPr>
            <a:t> lập</a:t>
          </a: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endParaRPr lang="en-US" sz="2000" b="1">
            <a:latin typeface="Times New Roman" panose="02020603050405020304" pitchFamily="18" charset="0"/>
            <a:cs typeface="Times New Roman" panose="02020603050405020304" pitchFamily="18" charset="0"/>
          </a:endParaRPr>
        </a:p>
        <a:p>
          <a:pPr algn="ctr"/>
          <a:r>
            <a:rPr lang="en-US" sz="2000" b="1">
              <a:latin typeface="Times New Roman" panose="02020603050405020304" pitchFamily="18" charset="0"/>
              <a:cs typeface="Times New Roman" panose="02020603050405020304" pitchFamily="18" charset="0"/>
            </a:rPr>
            <a:t>Lê</a:t>
          </a:r>
          <a:r>
            <a:rPr lang="en-US" sz="2000" b="1" baseline="0">
              <a:latin typeface="Times New Roman" panose="02020603050405020304" pitchFamily="18" charset="0"/>
              <a:cs typeface="Times New Roman" panose="02020603050405020304" pitchFamily="18" charset="0"/>
            </a:rPr>
            <a:t> Thị Ngân</a:t>
          </a:r>
          <a:endParaRPr lang="en-US" sz="2000" b="1">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823473</xdr:colOff>
      <xdr:row>27</xdr:row>
      <xdr:rowOff>84655</xdr:rowOff>
    </xdr:from>
    <xdr:to>
      <xdr:col>26</xdr:col>
      <xdr:colOff>444287</xdr:colOff>
      <xdr:row>28</xdr:row>
      <xdr:rowOff>0</xdr:rowOff>
    </xdr:to>
    <xdr:sp macro="" textlink="">
      <xdr:nvSpPr>
        <xdr:cNvPr id="2" name="TextBox 1">
          <a:extLst>
            <a:ext uri="{FF2B5EF4-FFF2-40B4-BE49-F238E27FC236}">
              <a16:creationId xmlns:a16="http://schemas.microsoft.com/office/drawing/2014/main" id="{F62B3EB5-94F8-45E6-BA11-2AA86D3E6F82}"/>
            </a:ext>
          </a:extLst>
        </xdr:cNvPr>
        <xdr:cNvSpPr txBox="1"/>
      </xdr:nvSpPr>
      <xdr:spPr>
        <a:xfrm>
          <a:off x="11643873" y="13146605"/>
          <a:ext cx="3945164" cy="853017"/>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latin typeface="Times New Roman" panose="02020603050405020304" pitchFamily="18" charset="0"/>
              <a:cs typeface="Times New Roman" panose="02020603050405020304" pitchFamily="18" charset="0"/>
            </a:rPr>
            <a:t> PHÒNG</a:t>
          </a:r>
          <a:r>
            <a:rPr lang="en-US" sz="1500" b="1" baseline="0">
              <a:latin typeface="Times New Roman" panose="02020603050405020304" pitchFamily="18" charset="0"/>
              <a:cs typeface="Times New Roman" panose="02020603050405020304" pitchFamily="18" charset="0"/>
            </a:rPr>
            <a:t> </a:t>
          </a:r>
          <a:r>
            <a:rPr lang="en-US" sz="1500" b="1">
              <a:latin typeface="Times New Roman" panose="02020603050405020304" pitchFamily="18" charset="0"/>
              <a:cs typeface="Times New Roman" panose="02020603050405020304" pitchFamily="18" charset="0"/>
            </a:rPr>
            <a:t>NHÂN</a:t>
          </a:r>
          <a:r>
            <a:rPr lang="en-US" sz="1500" b="1" baseline="0">
              <a:latin typeface="Times New Roman" panose="02020603050405020304" pitchFamily="18" charset="0"/>
              <a:cs typeface="Times New Roman" panose="02020603050405020304" pitchFamily="18" charset="0"/>
            </a:rPr>
            <a:t> SỰ</a:t>
          </a:r>
        </a:p>
        <a:p>
          <a:pPr algn="ctr"/>
          <a:r>
            <a:rPr lang="en-US" sz="1500" b="1">
              <a:latin typeface="Times New Roman" panose="02020603050405020304" pitchFamily="18" charset="0"/>
              <a:cs typeface="Times New Roman" panose="02020603050405020304" pitchFamily="18" charset="0"/>
            </a:rPr>
            <a:t>HUMAN RESOURCE DEP'T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uyenthihoangquynh\Downloads\1.TONG%20HOP%20TT%20TRUNG%20CHUYEN%20T4-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20NH&#194;N%20S&#7920;-COMPOSITE%20(2017)\11.%20LUONG\T%2011\Ki%20II%20thang%2011\CONG%20KII%20THANG%2010%20NHUA(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pdi\&#54408;&#51656;&#46041;&#54693;\&#50900;&#48324;&#54408;&#51656;\PDI&#50900;&#48372;\2001&#45380;%20&#50900;&#48324;&#54408;&#51656;\1&#50900;\2000&#45380;%20&#50900;&#48324;&#54408;&#51656;\AS_CLAIM\MYCAR\PRDW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H&#194;N%20S&#7920;\1.%20L&#432;&#417;ng\5.%20L&#432;&#417;ng%202021\Th&#225;ng%205\th&#225;ng%209-%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u nhập lái xe (80%)"/>
      <sheetName val="TONG HOP"/>
      <sheetName val="BK_GIUTIEN"/>
      <sheetName val="Inbangke"/>
      <sheetName val="LXDD"/>
      <sheetName val="TONG HOP (2)"/>
    </sheetNames>
    <sheetDataSet>
      <sheetData sheetId="0" refreshError="1"/>
      <sheetData sheetId="1">
        <row r="6">
          <cell r="C6">
            <v>1</v>
          </cell>
        </row>
        <row r="7">
          <cell r="C7">
            <v>1</v>
          </cell>
        </row>
        <row r="8">
          <cell r="C8">
            <v>1</v>
          </cell>
        </row>
        <row r="9">
          <cell r="C9">
            <v>1</v>
          </cell>
        </row>
        <row r="10">
          <cell r="C10">
            <v>1</v>
          </cell>
        </row>
        <row r="11">
          <cell r="C11">
            <v>1</v>
          </cell>
        </row>
        <row r="12">
          <cell r="C12">
            <v>1</v>
          </cell>
        </row>
        <row r="13">
          <cell r="C13">
            <v>1</v>
          </cell>
        </row>
        <row r="14">
          <cell r="C14">
            <v>1</v>
          </cell>
        </row>
        <row r="15">
          <cell r="C15">
            <v>1</v>
          </cell>
        </row>
        <row r="16">
          <cell r="C16">
            <v>1</v>
          </cell>
        </row>
        <row r="17">
          <cell r="C17">
            <v>1</v>
          </cell>
        </row>
        <row r="18">
          <cell r="C18">
            <v>1</v>
          </cell>
        </row>
        <row r="19">
          <cell r="C19">
            <v>1</v>
          </cell>
        </row>
        <row r="20">
          <cell r="C20">
            <v>1</v>
          </cell>
        </row>
        <row r="21">
          <cell r="C21">
            <v>1</v>
          </cell>
        </row>
        <row r="22">
          <cell r="C22">
            <v>1</v>
          </cell>
        </row>
        <row r="23">
          <cell r="C23">
            <v>1</v>
          </cell>
        </row>
        <row r="24">
          <cell r="C24">
            <v>1</v>
          </cell>
        </row>
        <row r="25">
          <cell r="C25">
            <v>1</v>
          </cell>
        </row>
        <row r="26">
          <cell r="C26">
            <v>1</v>
          </cell>
        </row>
        <row r="27">
          <cell r="C27">
            <v>1</v>
          </cell>
        </row>
        <row r="28">
          <cell r="C28">
            <v>1</v>
          </cell>
        </row>
        <row r="29">
          <cell r="C29">
            <v>1</v>
          </cell>
        </row>
        <row r="30">
          <cell r="C30">
            <v>1</v>
          </cell>
        </row>
        <row r="31">
          <cell r="C31">
            <v>1</v>
          </cell>
        </row>
        <row r="32">
          <cell r="C32">
            <v>1</v>
          </cell>
        </row>
        <row r="33">
          <cell r="C33">
            <v>1</v>
          </cell>
        </row>
        <row r="34">
          <cell r="C34">
            <v>1</v>
          </cell>
        </row>
        <row r="35">
          <cell r="C35">
            <v>1</v>
          </cell>
        </row>
        <row r="36">
          <cell r="C36">
            <v>1</v>
          </cell>
        </row>
        <row r="37">
          <cell r="C37">
            <v>1</v>
          </cell>
        </row>
        <row r="38">
          <cell r="C38">
            <v>1</v>
          </cell>
        </row>
        <row r="39">
          <cell r="C39">
            <v>1</v>
          </cell>
        </row>
        <row r="40">
          <cell r="C40">
            <v>1</v>
          </cell>
        </row>
        <row r="41">
          <cell r="C41">
            <v>1</v>
          </cell>
        </row>
        <row r="42">
          <cell r="C42">
            <v>1</v>
          </cell>
        </row>
        <row r="43">
          <cell r="C43">
            <v>1</v>
          </cell>
        </row>
        <row r="44">
          <cell r="C44">
            <v>1</v>
          </cell>
        </row>
        <row r="45">
          <cell r="C45">
            <v>1</v>
          </cell>
        </row>
        <row r="46">
          <cell r="C46">
            <v>1</v>
          </cell>
        </row>
        <row r="47">
          <cell r="C47">
            <v>1</v>
          </cell>
        </row>
        <row r="48">
          <cell r="C48">
            <v>1</v>
          </cell>
        </row>
        <row r="49">
          <cell r="C49">
            <v>1</v>
          </cell>
        </row>
        <row r="50">
          <cell r="C50">
            <v>1</v>
          </cell>
        </row>
        <row r="51">
          <cell r="C51">
            <v>1</v>
          </cell>
        </row>
        <row r="52">
          <cell r="C52">
            <v>1</v>
          </cell>
        </row>
        <row r="53">
          <cell r="C53">
            <v>1</v>
          </cell>
        </row>
        <row r="54">
          <cell r="C54">
            <v>1</v>
          </cell>
        </row>
        <row r="55">
          <cell r="C55">
            <v>1</v>
          </cell>
        </row>
        <row r="56">
          <cell r="C56">
            <v>1</v>
          </cell>
        </row>
        <row r="57">
          <cell r="C57">
            <v>1</v>
          </cell>
        </row>
        <row r="58">
          <cell r="C58">
            <v>1</v>
          </cell>
        </row>
        <row r="59">
          <cell r="C59">
            <v>1</v>
          </cell>
        </row>
        <row r="60">
          <cell r="C60">
            <v>1</v>
          </cell>
        </row>
        <row r="61">
          <cell r="C61">
            <v>1</v>
          </cell>
        </row>
        <row r="62">
          <cell r="C62">
            <v>1</v>
          </cell>
        </row>
        <row r="63">
          <cell r="C63">
            <v>1</v>
          </cell>
        </row>
        <row r="64">
          <cell r="C64">
            <v>1</v>
          </cell>
        </row>
        <row r="65">
          <cell r="C65">
            <v>1</v>
          </cell>
        </row>
        <row r="66">
          <cell r="C66">
            <v>1</v>
          </cell>
        </row>
        <row r="67">
          <cell r="C67">
            <v>1</v>
          </cell>
        </row>
        <row r="68">
          <cell r="C68">
            <v>1</v>
          </cell>
        </row>
        <row r="69">
          <cell r="C69">
            <v>1</v>
          </cell>
        </row>
        <row r="70">
          <cell r="C70">
            <v>1</v>
          </cell>
        </row>
        <row r="71">
          <cell r="C71">
            <v>1</v>
          </cell>
        </row>
        <row r="72">
          <cell r="C72">
            <v>1</v>
          </cell>
        </row>
        <row r="73">
          <cell r="C73">
            <v>1</v>
          </cell>
        </row>
        <row r="74">
          <cell r="C74">
            <v>1</v>
          </cell>
        </row>
        <row r="75">
          <cell r="C75">
            <v>1</v>
          </cell>
        </row>
        <row r="76">
          <cell r="C76">
            <v>1</v>
          </cell>
        </row>
        <row r="77">
          <cell r="C77">
            <v>1</v>
          </cell>
        </row>
        <row r="78">
          <cell r="C78">
            <v>1</v>
          </cell>
        </row>
        <row r="79">
          <cell r="C79">
            <v>1</v>
          </cell>
        </row>
        <row r="80">
          <cell r="C80">
            <v>1</v>
          </cell>
        </row>
        <row r="81">
          <cell r="C81">
            <v>1</v>
          </cell>
        </row>
        <row r="82">
          <cell r="C82">
            <v>1</v>
          </cell>
        </row>
        <row r="83">
          <cell r="C83">
            <v>1</v>
          </cell>
        </row>
        <row r="84">
          <cell r="C84">
            <v>1</v>
          </cell>
        </row>
        <row r="85">
          <cell r="C85">
            <v>1</v>
          </cell>
        </row>
        <row r="86">
          <cell r="C86">
            <v>1</v>
          </cell>
        </row>
        <row r="87">
          <cell r="C87">
            <v>1</v>
          </cell>
        </row>
        <row r="88">
          <cell r="C88">
            <v>1</v>
          </cell>
        </row>
        <row r="89">
          <cell r="C89">
            <v>1</v>
          </cell>
        </row>
        <row r="90">
          <cell r="C90">
            <v>1</v>
          </cell>
        </row>
        <row r="91">
          <cell r="C91">
            <v>1</v>
          </cell>
        </row>
        <row r="92">
          <cell r="C92">
            <v>1</v>
          </cell>
        </row>
        <row r="93">
          <cell r="C93">
            <v>1</v>
          </cell>
        </row>
        <row r="94">
          <cell r="C94">
            <v>1</v>
          </cell>
        </row>
        <row r="95">
          <cell r="C95">
            <v>1</v>
          </cell>
        </row>
        <row r="96">
          <cell r="C96">
            <v>1</v>
          </cell>
        </row>
        <row r="97">
          <cell r="C97">
            <v>1</v>
          </cell>
        </row>
        <row r="98">
          <cell r="C98">
            <v>1</v>
          </cell>
        </row>
        <row r="99">
          <cell r="C99">
            <v>1</v>
          </cell>
        </row>
        <row r="100">
          <cell r="C100">
            <v>1</v>
          </cell>
        </row>
        <row r="101">
          <cell r="C101">
            <v>1</v>
          </cell>
        </row>
        <row r="102">
          <cell r="C102">
            <v>1</v>
          </cell>
        </row>
        <row r="103">
          <cell r="C103">
            <v>1</v>
          </cell>
        </row>
        <row r="104">
          <cell r="C104">
            <v>1</v>
          </cell>
        </row>
        <row r="105">
          <cell r="C105">
            <v>1</v>
          </cell>
        </row>
        <row r="106">
          <cell r="C106">
            <v>2</v>
          </cell>
        </row>
        <row r="107">
          <cell r="C107">
            <v>2</v>
          </cell>
        </row>
        <row r="108">
          <cell r="C108">
            <v>2</v>
          </cell>
        </row>
        <row r="109">
          <cell r="C109">
            <v>2</v>
          </cell>
        </row>
        <row r="110">
          <cell r="C110">
            <v>2</v>
          </cell>
        </row>
        <row r="111">
          <cell r="C111">
            <v>2</v>
          </cell>
        </row>
        <row r="112">
          <cell r="C112">
            <v>2</v>
          </cell>
        </row>
        <row r="113">
          <cell r="C113">
            <v>2</v>
          </cell>
        </row>
        <row r="114">
          <cell r="C114">
            <v>2</v>
          </cell>
        </row>
        <row r="115">
          <cell r="C115">
            <v>2</v>
          </cell>
        </row>
        <row r="116">
          <cell r="C116">
            <v>2</v>
          </cell>
        </row>
        <row r="117">
          <cell r="C117">
            <v>2</v>
          </cell>
        </row>
        <row r="118">
          <cell r="C118">
            <v>2</v>
          </cell>
        </row>
        <row r="119">
          <cell r="C119">
            <v>2</v>
          </cell>
        </row>
        <row r="120">
          <cell r="C120">
            <v>2</v>
          </cell>
        </row>
        <row r="121">
          <cell r="C121">
            <v>2</v>
          </cell>
        </row>
        <row r="122">
          <cell r="C122">
            <v>2</v>
          </cell>
        </row>
        <row r="123">
          <cell r="C123">
            <v>2</v>
          </cell>
        </row>
        <row r="124">
          <cell r="C124">
            <v>2</v>
          </cell>
        </row>
        <row r="125">
          <cell r="C125">
            <v>2</v>
          </cell>
        </row>
        <row r="126">
          <cell r="C126">
            <v>2</v>
          </cell>
        </row>
        <row r="127">
          <cell r="C127">
            <v>2</v>
          </cell>
        </row>
        <row r="128">
          <cell r="C128">
            <v>2</v>
          </cell>
        </row>
        <row r="129">
          <cell r="C129">
            <v>2</v>
          </cell>
        </row>
        <row r="130">
          <cell r="C130">
            <v>2</v>
          </cell>
        </row>
        <row r="131">
          <cell r="C131">
            <v>2</v>
          </cell>
        </row>
        <row r="132">
          <cell r="C132">
            <v>2</v>
          </cell>
        </row>
        <row r="133">
          <cell r="C133">
            <v>2</v>
          </cell>
        </row>
        <row r="134">
          <cell r="C134">
            <v>2</v>
          </cell>
        </row>
        <row r="135">
          <cell r="C135">
            <v>2</v>
          </cell>
        </row>
        <row r="136">
          <cell r="C136">
            <v>2</v>
          </cell>
        </row>
        <row r="137">
          <cell r="C137">
            <v>2</v>
          </cell>
        </row>
        <row r="138">
          <cell r="C138">
            <v>2</v>
          </cell>
        </row>
        <row r="139">
          <cell r="C139">
            <v>2</v>
          </cell>
        </row>
        <row r="140">
          <cell r="C140">
            <v>2</v>
          </cell>
        </row>
        <row r="141">
          <cell r="C141">
            <v>2</v>
          </cell>
        </row>
        <row r="142">
          <cell r="C142">
            <v>2</v>
          </cell>
        </row>
        <row r="143">
          <cell r="C143">
            <v>2</v>
          </cell>
        </row>
        <row r="144">
          <cell r="C144">
            <v>2</v>
          </cell>
        </row>
        <row r="145">
          <cell r="C145">
            <v>2</v>
          </cell>
        </row>
        <row r="146">
          <cell r="C146">
            <v>2</v>
          </cell>
        </row>
        <row r="147">
          <cell r="C147">
            <v>2</v>
          </cell>
        </row>
        <row r="148">
          <cell r="C148">
            <v>2</v>
          </cell>
        </row>
        <row r="149">
          <cell r="C149">
            <v>2</v>
          </cell>
        </row>
        <row r="150">
          <cell r="C150">
            <v>2</v>
          </cell>
        </row>
        <row r="151">
          <cell r="C151">
            <v>2</v>
          </cell>
        </row>
        <row r="152">
          <cell r="C152">
            <v>2</v>
          </cell>
        </row>
        <row r="153">
          <cell r="C153">
            <v>2</v>
          </cell>
        </row>
        <row r="154">
          <cell r="C154">
            <v>2</v>
          </cell>
        </row>
        <row r="155">
          <cell r="C155">
            <v>2</v>
          </cell>
        </row>
        <row r="156">
          <cell r="C156">
            <v>2</v>
          </cell>
        </row>
        <row r="157">
          <cell r="C157">
            <v>2</v>
          </cell>
        </row>
        <row r="158">
          <cell r="C158">
            <v>2</v>
          </cell>
        </row>
        <row r="159">
          <cell r="C159">
            <v>2</v>
          </cell>
        </row>
        <row r="160">
          <cell r="C160">
            <v>2</v>
          </cell>
        </row>
        <row r="161">
          <cell r="C161">
            <v>2</v>
          </cell>
        </row>
        <row r="162">
          <cell r="C162">
            <v>2</v>
          </cell>
        </row>
        <row r="163">
          <cell r="C163">
            <v>2</v>
          </cell>
        </row>
        <row r="164">
          <cell r="C164">
            <v>2</v>
          </cell>
        </row>
        <row r="165">
          <cell r="C165">
            <v>2</v>
          </cell>
        </row>
        <row r="166">
          <cell r="C166">
            <v>2</v>
          </cell>
        </row>
        <row r="167">
          <cell r="C167">
            <v>2</v>
          </cell>
        </row>
        <row r="168">
          <cell r="C168">
            <v>2</v>
          </cell>
        </row>
        <row r="169">
          <cell r="C169">
            <v>2</v>
          </cell>
        </row>
        <row r="170">
          <cell r="C170">
            <v>2</v>
          </cell>
        </row>
        <row r="171">
          <cell r="C171">
            <v>2</v>
          </cell>
        </row>
        <row r="172">
          <cell r="C172">
            <v>2</v>
          </cell>
        </row>
        <row r="173">
          <cell r="C173">
            <v>2</v>
          </cell>
        </row>
        <row r="174">
          <cell r="C174">
            <v>2</v>
          </cell>
        </row>
        <row r="175">
          <cell r="C175">
            <v>2</v>
          </cell>
        </row>
        <row r="176">
          <cell r="C176">
            <v>2</v>
          </cell>
        </row>
        <row r="177">
          <cell r="C177">
            <v>2</v>
          </cell>
        </row>
        <row r="178">
          <cell r="C178">
            <v>2</v>
          </cell>
        </row>
        <row r="179">
          <cell r="C179">
            <v>2</v>
          </cell>
        </row>
        <row r="180">
          <cell r="C180">
            <v>2</v>
          </cell>
        </row>
        <row r="181">
          <cell r="C181">
            <v>2</v>
          </cell>
        </row>
        <row r="182">
          <cell r="C182">
            <v>2</v>
          </cell>
        </row>
        <row r="183">
          <cell r="C183">
            <v>2</v>
          </cell>
        </row>
        <row r="184">
          <cell r="C184">
            <v>2</v>
          </cell>
        </row>
        <row r="185">
          <cell r="C185">
            <v>2</v>
          </cell>
        </row>
        <row r="186">
          <cell r="C186">
            <v>2</v>
          </cell>
        </row>
        <row r="187">
          <cell r="C187">
            <v>2</v>
          </cell>
        </row>
        <row r="188">
          <cell r="C188">
            <v>2</v>
          </cell>
        </row>
        <row r="189">
          <cell r="C189">
            <v>2</v>
          </cell>
        </row>
        <row r="190">
          <cell r="C190">
            <v>2</v>
          </cell>
        </row>
        <row r="191">
          <cell r="C191">
            <v>2</v>
          </cell>
        </row>
        <row r="192">
          <cell r="C192">
            <v>2</v>
          </cell>
        </row>
        <row r="193">
          <cell r="C193">
            <v>3</v>
          </cell>
        </row>
        <row r="194">
          <cell r="C194">
            <v>3</v>
          </cell>
        </row>
        <row r="195">
          <cell r="C195">
            <v>3</v>
          </cell>
        </row>
        <row r="196">
          <cell r="C196">
            <v>3</v>
          </cell>
        </row>
        <row r="197">
          <cell r="C197">
            <v>3</v>
          </cell>
        </row>
        <row r="198">
          <cell r="C198">
            <v>3</v>
          </cell>
        </row>
        <row r="199">
          <cell r="C199">
            <v>3</v>
          </cell>
        </row>
        <row r="200">
          <cell r="C200">
            <v>3</v>
          </cell>
        </row>
        <row r="201">
          <cell r="C201">
            <v>3</v>
          </cell>
        </row>
        <row r="202">
          <cell r="C202">
            <v>3</v>
          </cell>
        </row>
        <row r="203">
          <cell r="C203">
            <v>3</v>
          </cell>
        </row>
        <row r="204">
          <cell r="C204">
            <v>3</v>
          </cell>
        </row>
        <row r="205">
          <cell r="C205">
            <v>3</v>
          </cell>
        </row>
        <row r="206">
          <cell r="C206">
            <v>3</v>
          </cell>
        </row>
        <row r="207">
          <cell r="C207">
            <v>3</v>
          </cell>
        </row>
        <row r="208">
          <cell r="C208">
            <v>3</v>
          </cell>
        </row>
        <row r="209">
          <cell r="C209">
            <v>3</v>
          </cell>
        </row>
        <row r="210">
          <cell r="C210">
            <v>3</v>
          </cell>
        </row>
        <row r="211">
          <cell r="C211">
            <v>3</v>
          </cell>
        </row>
        <row r="212">
          <cell r="C212">
            <v>3</v>
          </cell>
        </row>
        <row r="213">
          <cell r="C213">
            <v>3</v>
          </cell>
        </row>
        <row r="214">
          <cell r="C214">
            <v>3</v>
          </cell>
        </row>
        <row r="215">
          <cell r="C215">
            <v>3</v>
          </cell>
        </row>
        <row r="216">
          <cell r="C216">
            <v>3</v>
          </cell>
        </row>
        <row r="217">
          <cell r="C217">
            <v>3</v>
          </cell>
        </row>
        <row r="218">
          <cell r="C218">
            <v>3</v>
          </cell>
        </row>
        <row r="219">
          <cell r="C219">
            <v>3</v>
          </cell>
        </row>
        <row r="220">
          <cell r="C220">
            <v>3</v>
          </cell>
        </row>
        <row r="221">
          <cell r="C221">
            <v>3</v>
          </cell>
        </row>
        <row r="222">
          <cell r="C222">
            <v>3</v>
          </cell>
        </row>
        <row r="223">
          <cell r="C223">
            <v>3</v>
          </cell>
        </row>
        <row r="224">
          <cell r="C224">
            <v>3</v>
          </cell>
        </row>
        <row r="225">
          <cell r="C225">
            <v>3</v>
          </cell>
        </row>
        <row r="226">
          <cell r="C226">
            <v>3</v>
          </cell>
        </row>
        <row r="227">
          <cell r="C227">
            <v>3</v>
          </cell>
        </row>
        <row r="228">
          <cell r="C228">
            <v>3</v>
          </cell>
        </row>
        <row r="229">
          <cell r="C229">
            <v>3</v>
          </cell>
        </row>
        <row r="230">
          <cell r="C230">
            <v>3</v>
          </cell>
        </row>
        <row r="231">
          <cell r="C231">
            <v>3</v>
          </cell>
        </row>
        <row r="232">
          <cell r="C232">
            <v>3</v>
          </cell>
        </row>
        <row r="233">
          <cell r="C233">
            <v>3</v>
          </cell>
        </row>
        <row r="234">
          <cell r="C234">
            <v>3</v>
          </cell>
        </row>
        <row r="235">
          <cell r="C235">
            <v>3</v>
          </cell>
        </row>
        <row r="236">
          <cell r="C236">
            <v>3</v>
          </cell>
        </row>
        <row r="237">
          <cell r="C237">
            <v>3</v>
          </cell>
        </row>
        <row r="238">
          <cell r="C238">
            <v>3</v>
          </cell>
        </row>
        <row r="239">
          <cell r="C239">
            <v>3</v>
          </cell>
        </row>
        <row r="240">
          <cell r="C240">
            <v>3</v>
          </cell>
        </row>
        <row r="241">
          <cell r="C241">
            <v>3</v>
          </cell>
        </row>
        <row r="242">
          <cell r="C242">
            <v>3</v>
          </cell>
        </row>
        <row r="243">
          <cell r="C243">
            <v>3</v>
          </cell>
        </row>
        <row r="244">
          <cell r="C244">
            <v>3</v>
          </cell>
        </row>
        <row r="245">
          <cell r="C245">
            <v>3</v>
          </cell>
        </row>
        <row r="246">
          <cell r="C246">
            <v>3</v>
          </cell>
        </row>
        <row r="247">
          <cell r="C247">
            <v>3</v>
          </cell>
        </row>
        <row r="248">
          <cell r="C248">
            <v>3</v>
          </cell>
        </row>
        <row r="249">
          <cell r="C249">
            <v>3</v>
          </cell>
        </row>
        <row r="250">
          <cell r="C250">
            <v>3</v>
          </cell>
        </row>
        <row r="251">
          <cell r="C251">
            <v>3</v>
          </cell>
        </row>
        <row r="252">
          <cell r="C252">
            <v>3</v>
          </cell>
        </row>
        <row r="253">
          <cell r="C253">
            <v>3</v>
          </cell>
        </row>
        <row r="254">
          <cell r="C254">
            <v>3</v>
          </cell>
        </row>
        <row r="255">
          <cell r="C255">
            <v>3</v>
          </cell>
        </row>
        <row r="256">
          <cell r="C256">
            <v>3</v>
          </cell>
        </row>
        <row r="257">
          <cell r="C257">
            <v>3</v>
          </cell>
        </row>
        <row r="258">
          <cell r="C258">
            <v>3</v>
          </cell>
        </row>
        <row r="259">
          <cell r="C259">
            <v>3</v>
          </cell>
        </row>
        <row r="260">
          <cell r="C260">
            <v>3</v>
          </cell>
        </row>
        <row r="261">
          <cell r="C261">
            <v>3</v>
          </cell>
        </row>
        <row r="262">
          <cell r="C262">
            <v>3</v>
          </cell>
        </row>
        <row r="263">
          <cell r="C263">
            <v>3</v>
          </cell>
        </row>
        <row r="264">
          <cell r="C264">
            <v>3</v>
          </cell>
        </row>
        <row r="265">
          <cell r="C265">
            <v>3</v>
          </cell>
        </row>
        <row r="266">
          <cell r="C266">
            <v>3</v>
          </cell>
        </row>
        <row r="267">
          <cell r="C267">
            <v>3</v>
          </cell>
        </row>
        <row r="268">
          <cell r="C268">
            <v>3</v>
          </cell>
        </row>
        <row r="269">
          <cell r="C269">
            <v>3</v>
          </cell>
        </row>
        <row r="270">
          <cell r="C270">
            <v>3</v>
          </cell>
        </row>
        <row r="271">
          <cell r="C271">
            <v>3</v>
          </cell>
        </row>
        <row r="272">
          <cell r="C272">
            <v>3</v>
          </cell>
        </row>
        <row r="273">
          <cell r="C273">
            <v>3</v>
          </cell>
        </row>
        <row r="274">
          <cell r="C274">
            <v>3</v>
          </cell>
        </row>
        <row r="275">
          <cell r="C275">
            <v>3</v>
          </cell>
        </row>
        <row r="276">
          <cell r="C276">
            <v>3</v>
          </cell>
        </row>
        <row r="277">
          <cell r="C277">
            <v>3</v>
          </cell>
        </row>
        <row r="278">
          <cell r="C278">
            <v>3</v>
          </cell>
        </row>
        <row r="279">
          <cell r="C279">
            <v>3</v>
          </cell>
        </row>
        <row r="280">
          <cell r="C280">
            <v>3</v>
          </cell>
        </row>
        <row r="281">
          <cell r="C281">
            <v>3</v>
          </cell>
        </row>
        <row r="282">
          <cell r="C282">
            <v>3</v>
          </cell>
        </row>
        <row r="283">
          <cell r="C283">
            <v>3</v>
          </cell>
        </row>
        <row r="284">
          <cell r="C284">
            <v>3</v>
          </cell>
        </row>
        <row r="285">
          <cell r="C285">
            <v>3</v>
          </cell>
        </row>
        <row r="286">
          <cell r="C286">
            <v>3</v>
          </cell>
        </row>
        <row r="287">
          <cell r="C287">
            <v>3</v>
          </cell>
        </row>
        <row r="288">
          <cell r="C288">
            <v>4</v>
          </cell>
        </row>
        <row r="289">
          <cell r="C289">
            <v>4</v>
          </cell>
        </row>
        <row r="290">
          <cell r="C290">
            <v>4</v>
          </cell>
        </row>
        <row r="291">
          <cell r="C291">
            <v>4</v>
          </cell>
        </row>
        <row r="292">
          <cell r="C292">
            <v>4</v>
          </cell>
        </row>
        <row r="293">
          <cell r="C293">
            <v>4</v>
          </cell>
        </row>
        <row r="294">
          <cell r="C294">
            <v>4</v>
          </cell>
        </row>
        <row r="295">
          <cell r="C295">
            <v>4</v>
          </cell>
        </row>
        <row r="296">
          <cell r="C296">
            <v>4</v>
          </cell>
        </row>
        <row r="297">
          <cell r="C297">
            <v>4</v>
          </cell>
        </row>
        <row r="298">
          <cell r="C298">
            <v>4</v>
          </cell>
        </row>
        <row r="299">
          <cell r="C299">
            <v>4</v>
          </cell>
        </row>
        <row r="300">
          <cell r="C300">
            <v>4</v>
          </cell>
        </row>
        <row r="301">
          <cell r="C301">
            <v>4</v>
          </cell>
        </row>
        <row r="302">
          <cell r="C302">
            <v>4</v>
          </cell>
        </row>
        <row r="303">
          <cell r="C303">
            <v>4</v>
          </cell>
        </row>
        <row r="304">
          <cell r="C304">
            <v>4</v>
          </cell>
        </row>
        <row r="305">
          <cell r="C305">
            <v>4</v>
          </cell>
        </row>
        <row r="306">
          <cell r="C306">
            <v>4</v>
          </cell>
        </row>
        <row r="307">
          <cell r="C307">
            <v>4</v>
          </cell>
        </row>
        <row r="308">
          <cell r="C308">
            <v>4</v>
          </cell>
        </row>
        <row r="309">
          <cell r="C309">
            <v>4</v>
          </cell>
        </row>
        <row r="310">
          <cell r="C310">
            <v>4</v>
          </cell>
        </row>
        <row r="311">
          <cell r="C311">
            <v>4</v>
          </cell>
        </row>
        <row r="312">
          <cell r="C312">
            <v>4</v>
          </cell>
        </row>
        <row r="313">
          <cell r="C313">
            <v>4</v>
          </cell>
        </row>
        <row r="314">
          <cell r="C314">
            <v>4</v>
          </cell>
        </row>
        <row r="315">
          <cell r="C315">
            <v>4</v>
          </cell>
        </row>
        <row r="316">
          <cell r="C316">
            <v>4</v>
          </cell>
        </row>
        <row r="317">
          <cell r="C317">
            <v>4</v>
          </cell>
        </row>
        <row r="318">
          <cell r="C318">
            <v>4</v>
          </cell>
        </row>
        <row r="319">
          <cell r="C319">
            <v>4</v>
          </cell>
        </row>
        <row r="320">
          <cell r="C320">
            <v>4</v>
          </cell>
        </row>
        <row r="321">
          <cell r="C321">
            <v>4</v>
          </cell>
        </row>
        <row r="322">
          <cell r="C322">
            <v>4</v>
          </cell>
        </row>
        <row r="323">
          <cell r="C323">
            <v>4</v>
          </cell>
        </row>
        <row r="324">
          <cell r="C324">
            <v>4</v>
          </cell>
        </row>
        <row r="325">
          <cell r="C325">
            <v>4</v>
          </cell>
        </row>
        <row r="326">
          <cell r="C326">
            <v>4</v>
          </cell>
        </row>
        <row r="327">
          <cell r="C327">
            <v>4</v>
          </cell>
        </row>
        <row r="328">
          <cell r="C328">
            <v>4</v>
          </cell>
        </row>
        <row r="329">
          <cell r="C329">
            <v>4</v>
          </cell>
        </row>
        <row r="330">
          <cell r="C330">
            <v>4</v>
          </cell>
        </row>
        <row r="331">
          <cell r="C331">
            <v>4</v>
          </cell>
        </row>
        <row r="332">
          <cell r="C332">
            <v>4</v>
          </cell>
        </row>
        <row r="333">
          <cell r="C333">
            <v>4</v>
          </cell>
        </row>
        <row r="334">
          <cell r="C334">
            <v>4</v>
          </cell>
        </row>
        <row r="335">
          <cell r="C335">
            <v>4</v>
          </cell>
        </row>
        <row r="336">
          <cell r="C336">
            <v>4</v>
          </cell>
        </row>
        <row r="337">
          <cell r="C337">
            <v>4</v>
          </cell>
        </row>
        <row r="338">
          <cell r="C338">
            <v>4</v>
          </cell>
        </row>
        <row r="339">
          <cell r="C339">
            <v>4</v>
          </cell>
        </row>
        <row r="340">
          <cell r="C340">
            <v>4</v>
          </cell>
        </row>
        <row r="341">
          <cell r="C341">
            <v>4</v>
          </cell>
        </row>
        <row r="342">
          <cell r="C342">
            <v>4</v>
          </cell>
        </row>
        <row r="343">
          <cell r="C343">
            <v>4</v>
          </cell>
        </row>
        <row r="344">
          <cell r="C344">
            <v>4</v>
          </cell>
        </row>
        <row r="345">
          <cell r="C345">
            <v>4</v>
          </cell>
        </row>
        <row r="346">
          <cell r="C346">
            <v>4</v>
          </cell>
        </row>
        <row r="347">
          <cell r="C347">
            <v>4</v>
          </cell>
        </row>
        <row r="348">
          <cell r="C348">
            <v>4</v>
          </cell>
        </row>
        <row r="349">
          <cell r="C349">
            <v>4</v>
          </cell>
        </row>
        <row r="350">
          <cell r="C350">
            <v>4</v>
          </cell>
        </row>
        <row r="351">
          <cell r="C351">
            <v>4</v>
          </cell>
        </row>
        <row r="352">
          <cell r="C352">
            <v>4</v>
          </cell>
        </row>
        <row r="353">
          <cell r="C353">
            <v>4</v>
          </cell>
        </row>
        <row r="354">
          <cell r="C354">
            <v>4</v>
          </cell>
        </row>
        <row r="355">
          <cell r="C355">
            <v>4</v>
          </cell>
        </row>
        <row r="356">
          <cell r="C356">
            <v>4</v>
          </cell>
        </row>
        <row r="357">
          <cell r="C357">
            <v>4</v>
          </cell>
        </row>
        <row r="358">
          <cell r="C358">
            <v>4</v>
          </cell>
        </row>
        <row r="359">
          <cell r="C359">
            <v>4</v>
          </cell>
        </row>
        <row r="360">
          <cell r="C360">
            <v>4</v>
          </cell>
        </row>
        <row r="361">
          <cell r="C361">
            <v>4</v>
          </cell>
        </row>
        <row r="362">
          <cell r="C362">
            <v>4</v>
          </cell>
        </row>
        <row r="363">
          <cell r="C363">
            <v>4</v>
          </cell>
        </row>
        <row r="364">
          <cell r="C364">
            <v>4</v>
          </cell>
        </row>
        <row r="365">
          <cell r="C365">
            <v>4</v>
          </cell>
        </row>
        <row r="366">
          <cell r="C366">
            <v>4</v>
          </cell>
        </row>
        <row r="367">
          <cell r="C367">
            <v>4</v>
          </cell>
        </row>
        <row r="368">
          <cell r="C368">
            <v>4</v>
          </cell>
        </row>
        <row r="369">
          <cell r="C369">
            <v>4</v>
          </cell>
        </row>
        <row r="370">
          <cell r="C370">
            <v>4</v>
          </cell>
        </row>
        <row r="371">
          <cell r="C371">
            <v>4</v>
          </cell>
        </row>
        <row r="372">
          <cell r="C372">
            <v>4</v>
          </cell>
        </row>
        <row r="373">
          <cell r="C373">
            <v>4</v>
          </cell>
        </row>
        <row r="374">
          <cell r="C374">
            <v>4</v>
          </cell>
        </row>
        <row r="375">
          <cell r="C375">
            <v>4</v>
          </cell>
        </row>
        <row r="376">
          <cell r="C376">
            <v>4</v>
          </cell>
        </row>
        <row r="377">
          <cell r="C377">
            <v>4</v>
          </cell>
        </row>
        <row r="378">
          <cell r="C378">
            <v>4</v>
          </cell>
        </row>
        <row r="379">
          <cell r="C379">
            <v>4</v>
          </cell>
        </row>
        <row r="380">
          <cell r="C380">
            <v>5</v>
          </cell>
        </row>
        <row r="381">
          <cell r="C381">
            <v>5</v>
          </cell>
        </row>
        <row r="382">
          <cell r="C382">
            <v>5</v>
          </cell>
        </row>
        <row r="383">
          <cell r="C383">
            <v>5</v>
          </cell>
        </row>
        <row r="384">
          <cell r="C384">
            <v>5</v>
          </cell>
        </row>
        <row r="385">
          <cell r="C385">
            <v>5</v>
          </cell>
        </row>
        <row r="386">
          <cell r="C386">
            <v>5</v>
          </cell>
        </row>
        <row r="387">
          <cell r="C387">
            <v>5</v>
          </cell>
        </row>
        <row r="388">
          <cell r="C388">
            <v>5</v>
          </cell>
        </row>
        <row r="389">
          <cell r="C389">
            <v>5</v>
          </cell>
        </row>
        <row r="390">
          <cell r="C390">
            <v>5</v>
          </cell>
        </row>
        <row r="391">
          <cell r="C391">
            <v>5</v>
          </cell>
        </row>
        <row r="392">
          <cell r="C392">
            <v>5</v>
          </cell>
        </row>
        <row r="393">
          <cell r="C393">
            <v>5</v>
          </cell>
        </row>
        <row r="394">
          <cell r="C394">
            <v>5</v>
          </cell>
        </row>
        <row r="395">
          <cell r="C395">
            <v>5</v>
          </cell>
        </row>
        <row r="396">
          <cell r="C396">
            <v>5</v>
          </cell>
        </row>
        <row r="397">
          <cell r="C397">
            <v>5</v>
          </cell>
        </row>
        <row r="398">
          <cell r="C398">
            <v>5</v>
          </cell>
        </row>
        <row r="399">
          <cell r="C399">
            <v>5</v>
          </cell>
        </row>
        <row r="400">
          <cell r="C400">
            <v>5</v>
          </cell>
        </row>
        <row r="401">
          <cell r="C401">
            <v>5</v>
          </cell>
        </row>
        <row r="402">
          <cell r="C402">
            <v>5</v>
          </cell>
        </row>
        <row r="403">
          <cell r="C403">
            <v>5</v>
          </cell>
        </row>
        <row r="404">
          <cell r="C404">
            <v>5</v>
          </cell>
        </row>
        <row r="405">
          <cell r="C405">
            <v>5</v>
          </cell>
        </row>
        <row r="406">
          <cell r="C406">
            <v>5</v>
          </cell>
        </row>
        <row r="407">
          <cell r="C407">
            <v>5</v>
          </cell>
        </row>
        <row r="408">
          <cell r="C408">
            <v>5</v>
          </cell>
        </row>
        <row r="409">
          <cell r="C409">
            <v>5</v>
          </cell>
        </row>
        <row r="410">
          <cell r="C410">
            <v>5</v>
          </cell>
        </row>
        <row r="411">
          <cell r="C411">
            <v>5</v>
          </cell>
        </row>
        <row r="412">
          <cell r="C412">
            <v>5</v>
          </cell>
        </row>
        <row r="413">
          <cell r="C413">
            <v>5</v>
          </cell>
        </row>
        <row r="414">
          <cell r="C414">
            <v>5</v>
          </cell>
        </row>
        <row r="415">
          <cell r="C415">
            <v>5</v>
          </cell>
        </row>
        <row r="416">
          <cell r="C416">
            <v>5</v>
          </cell>
        </row>
        <row r="417">
          <cell r="C417">
            <v>5</v>
          </cell>
        </row>
        <row r="418">
          <cell r="C418">
            <v>5</v>
          </cell>
        </row>
        <row r="419">
          <cell r="C419">
            <v>5</v>
          </cell>
        </row>
        <row r="420">
          <cell r="C420">
            <v>5</v>
          </cell>
        </row>
        <row r="421">
          <cell r="C421">
            <v>5</v>
          </cell>
        </row>
        <row r="422">
          <cell r="C422">
            <v>5</v>
          </cell>
        </row>
        <row r="423">
          <cell r="C423">
            <v>5</v>
          </cell>
        </row>
        <row r="424">
          <cell r="C424">
            <v>5</v>
          </cell>
        </row>
        <row r="425">
          <cell r="C425">
            <v>5</v>
          </cell>
        </row>
        <row r="426">
          <cell r="C426">
            <v>5</v>
          </cell>
        </row>
        <row r="427">
          <cell r="C427">
            <v>5</v>
          </cell>
        </row>
        <row r="428">
          <cell r="C428">
            <v>5</v>
          </cell>
        </row>
        <row r="429">
          <cell r="C429">
            <v>5</v>
          </cell>
        </row>
        <row r="430">
          <cell r="C430">
            <v>5</v>
          </cell>
        </row>
        <row r="431">
          <cell r="C431">
            <v>5</v>
          </cell>
        </row>
        <row r="432">
          <cell r="C432">
            <v>5</v>
          </cell>
        </row>
        <row r="433">
          <cell r="C433">
            <v>5</v>
          </cell>
        </row>
        <row r="434">
          <cell r="C434">
            <v>5</v>
          </cell>
        </row>
        <row r="435">
          <cell r="C435">
            <v>5</v>
          </cell>
        </row>
        <row r="436">
          <cell r="C436">
            <v>5</v>
          </cell>
        </row>
        <row r="437">
          <cell r="C437">
            <v>5</v>
          </cell>
        </row>
        <row r="438">
          <cell r="C438">
            <v>5</v>
          </cell>
        </row>
        <row r="439">
          <cell r="C439">
            <v>5</v>
          </cell>
        </row>
        <row r="440">
          <cell r="C440">
            <v>5</v>
          </cell>
        </row>
        <row r="441">
          <cell r="C441">
            <v>5</v>
          </cell>
        </row>
        <row r="442">
          <cell r="C442">
            <v>5</v>
          </cell>
        </row>
        <row r="443">
          <cell r="C443">
            <v>5</v>
          </cell>
        </row>
        <row r="444">
          <cell r="C444">
            <v>5</v>
          </cell>
        </row>
        <row r="445">
          <cell r="C445">
            <v>5</v>
          </cell>
        </row>
        <row r="446">
          <cell r="C446">
            <v>5</v>
          </cell>
        </row>
        <row r="447">
          <cell r="C447">
            <v>5</v>
          </cell>
        </row>
        <row r="448">
          <cell r="C448">
            <v>5</v>
          </cell>
        </row>
        <row r="449">
          <cell r="C449">
            <v>5</v>
          </cell>
        </row>
        <row r="450">
          <cell r="C450">
            <v>5</v>
          </cell>
        </row>
        <row r="451">
          <cell r="C451">
            <v>5</v>
          </cell>
        </row>
        <row r="452">
          <cell r="C452">
            <v>5</v>
          </cell>
        </row>
        <row r="453">
          <cell r="C453">
            <v>5</v>
          </cell>
        </row>
        <row r="454">
          <cell r="C454">
            <v>5</v>
          </cell>
        </row>
        <row r="455">
          <cell r="C455">
            <v>5</v>
          </cell>
        </row>
        <row r="456">
          <cell r="C456">
            <v>5</v>
          </cell>
        </row>
        <row r="457">
          <cell r="C457">
            <v>5</v>
          </cell>
        </row>
        <row r="458">
          <cell r="C458">
            <v>5</v>
          </cell>
        </row>
        <row r="459">
          <cell r="C459">
            <v>5</v>
          </cell>
        </row>
        <row r="460">
          <cell r="C460">
            <v>5</v>
          </cell>
        </row>
        <row r="461">
          <cell r="C461">
            <v>5</v>
          </cell>
        </row>
        <row r="462">
          <cell r="C462">
            <v>5</v>
          </cell>
        </row>
        <row r="463">
          <cell r="C463">
            <v>5</v>
          </cell>
        </row>
        <row r="464">
          <cell r="C464">
            <v>5</v>
          </cell>
        </row>
        <row r="465">
          <cell r="C465">
            <v>5</v>
          </cell>
        </row>
        <row r="466">
          <cell r="C466">
            <v>5</v>
          </cell>
        </row>
        <row r="467">
          <cell r="C467">
            <v>5</v>
          </cell>
        </row>
        <row r="468">
          <cell r="C468">
            <v>5</v>
          </cell>
        </row>
        <row r="469">
          <cell r="C469">
            <v>5</v>
          </cell>
        </row>
        <row r="470">
          <cell r="C470">
            <v>5</v>
          </cell>
        </row>
        <row r="471">
          <cell r="C471">
            <v>5</v>
          </cell>
        </row>
        <row r="472">
          <cell r="C472">
            <v>5</v>
          </cell>
        </row>
        <row r="473">
          <cell r="C473">
            <v>5</v>
          </cell>
        </row>
        <row r="474">
          <cell r="C474">
            <v>6</v>
          </cell>
        </row>
        <row r="475">
          <cell r="C475">
            <v>6</v>
          </cell>
        </row>
        <row r="476">
          <cell r="C476">
            <v>6</v>
          </cell>
        </row>
        <row r="477">
          <cell r="C477">
            <v>6</v>
          </cell>
        </row>
        <row r="478">
          <cell r="C478">
            <v>6</v>
          </cell>
        </row>
        <row r="479">
          <cell r="C479">
            <v>6</v>
          </cell>
        </row>
        <row r="480">
          <cell r="C480">
            <v>6</v>
          </cell>
        </row>
        <row r="481">
          <cell r="C481">
            <v>6</v>
          </cell>
        </row>
        <row r="482">
          <cell r="C482">
            <v>6</v>
          </cell>
        </row>
        <row r="483">
          <cell r="C483">
            <v>6</v>
          </cell>
        </row>
        <row r="484">
          <cell r="C484">
            <v>6</v>
          </cell>
        </row>
        <row r="485">
          <cell r="C485">
            <v>6</v>
          </cell>
        </row>
        <row r="486">
          <cell r="C486">
            <v>6</v>
          </cell>
        </row>
        <row r="487">
          <cell r="C487">
            <v>6</v>
          </cell>
        </row>
        <row r="488">
          <cell r="C488">
            <v>6</v>
          </cell>
        </row>
        <row r="489">
          <cell r="C489">
            <v>6</v>
          </cell>
        </row>
        <row r="490">
          <cell r="C490">
            <v>6</v>
          </cell>
        </row>
        <row r="491">
          <cell r="C491">
            <v>6</v>
          </cell>
        </row>
        <row r="492">
          <cell r="C492">
            <v>6</v>
          </cell>
        </row>
        <row r="493">
          <cell r="C493">
            <v>6</v>
          </cell>
        </row>
        <row r="494">
          <cell r="C494">
            <v>6</v>
          </cell>
        </row>
        <row r="495">
          <cell r="C495">
            <v>6</v>
          </cell>
        </row>
        <row r="496">
          <cell r="C496">
            <v>6</v>
          </cell>
        </row>
        <row r="497">
          <cell r="C497">
            <v>6</v>
          </cell>
        </row>
        <row r="498">
          <cell r="C498">
            <v>6</v>
          </cell>
        </row>
        <row r="499">
          <cell r="C499">
            <v>6</v>
          </cell>
        </row>
        <row r="500">
          <cell r="C500">
            <v>6</v>
          </cell>
        </row>
        <row r="501">
          <cell r="C501">
            <v>6</v>
          </cell>
        </row>
        <row r="502">
          <cell r="C502">
            <v>6</v>
          </cell>
        </row>
        <row r="503">
          <cell r="C503">
            <v>6</v>
          </cell>
        </row>
        <row r="504">
          <cell r="C504">
            <v>6</v>
          </cell>
        </row>
        <row r="505">
          <cell r="C505">
            <v>6</v>
          </cell>
        </row>
        <row r="506">
          <cell r="C506">
            <v>6</v>
          </cell>
        </row>
        <row r="507">
          <cell r="C507">
            <v>6</v>
          </cell>
        </row>
        <row r="508">
          <cell r="C508">
            <v>6</v>
          </cell>
        </row>
        <row r="509">
          <cell r="C509">
            <v>6</v>
          </cell>
        </row>
        <row r="510">
          <cell r="C510">
            <v>6</v>
          </cell>
        </row>
        <row r="511">
          <cell r="C511">
            <v>6</v>
          </cell>
        </row>
        <row r="512">
          <cell r="C512">
            <v>6</v>
          </cell>
        </row>
        <row r="513">
          <cell r="C513">
            <v>6</v>
          </cell>
        </row>
        <row r="514">
          <cell r="C514">
            <v>6</v>
          </cell>
        </row>
        <row r="515">
          <cell r="C515">
            <v>6</v>
          </cell>
        </row>
        <row r="516">
          <cell r="C516">
            <v>6</v>
          </cell>
        </row>
        <row r="517">
          <cell r="C517">
            <v>6</v>
          </cell>
        </row>
        <row r="518">
          <cell r="C518">
            <v>6</v>
          </cell>
        </row>
        <row r="519">
          <cell r="C519">
            <v>6</v>
          </cell>
        </row>
        <row r="520">
          <cell r="C520">
            <v>6</v>
          </cell>
        </row>
        <row r="521">
          <cell r="C521">
            <v>6</v>
          </cell>
        </row>
        <row r="522">
          <cell r="C522">
            <v>6</v>
          </cell>
        </row>
        <row r="523">
          <cell r="C523">
            <v>6</v>
          </cell>
        </row>
        <row r="524">
          <cell r="C524">
            <v>6</v>
          </cell>
        </row>
        <row r="525">
          <cell r="C525">
            <v>6</v>
          </cell>
        </row>
        <row r="526">
          <cell r="C526">
            <v>6</v>
          </cell>
        </row>
        <row r="527">
          <cell r="C527">
            <v>6</v>
          </cell>
        </row>
        <row r="528">
          <cell r="C528">
            <v>6</v>
          </cell>
        </row>
        <row r="529">
          <cell r="C529">
            <v>6</v>
          </cell>
        </row>
        <row r="530">
          <cell r="C530">
            <v>6</v>
          </cell>
        </row>
        <row r="531">
          <cell r="C531">
            <v>6</v>
          </cell>
        </row>
        <row r="532">
          <cell r="C532">
            <v>6</v>
          </cell>
        </row>
        <row r="533">
          <cell r="C533">
            <v>6</v>
          </cell>
        </row>
        <row r="534">
          <cell r="C534">
            <v>6</v>
          </cell>
        </row>
        <row r="535">
          <cell r="C535">
            <v>6</v>
          </cell>
        </row>
        <row r="536">
          <cell r="C536">
            <v>6</v>
          </cell>
        </row>
        <row r="537">
          <cell r="C537">
            <v>6</v>
          </cell>
        </row>
        <row r="538">
          <cell r="C538">
            <v>6</v>
          </cell>
        </row>
        <row r="539">
          <cell r="C539">
            <v>6</v>
          </cell>
        </row>
        <row r="540">
          <cell r="C540">
            <v>6</v>
          </cell>
        </row>
        <row r="541">
          <cell r="C541">
            <v>6</v>
          </cell>
        </row>
        <row r="542">
          <cell r="C542">
            <v>6</v>
          </cell>
        </row>
        <row r="543">
          <cell r="C543">
            <v>7</v>
          </cell>
        </row>
        <row r="544">
          <cell r="C544">
            <v>7</v>
          </cell>
        </row>
        <row r="545">
          <cell r="C545">
            <v>7</v>
          </cell>
        </row>
        <row r="546">
          <cell r="C546">
            <v>7</v>
          </cell>
        </row>
        <row r="547">
          <cell r="C547">
            <v>7</v>
          </cell>
        </row>
        <row r="548">
          <cell r="C548">
            <v>7</v>
          </cell>
        </row>
        <row r="549">
          <cell r="C549">
            <v>7</v>
          </cell>
        </row>
        <row r="550">
          <cell r="C550">
            <v>7</v>
          </cell>
        </row>
        <row r="551">
          <cell r="C551">
            <v>7</v>
          </cell>
        </row>
        <row r="552">
          <cell r="C552">
            <v>7</v>
          </cell>
        </row>
        <row r="553">
          <cell r="C553">
            <v>7</v>
          </cell>
        </row>
        <row r="554">
          <cell r="C554">
            <v>7</v>
          </cell>
        </row>
        <row r="555">
          <cell r="C555">
            <v>7</v>
          </cell>
        </row>
        <row r="556">
          <cell r="C556">
            <v>7</v>
          </cell>
        </row>
        <row r="557">
          <cell r="C557">
            <v>7</v>
          </cell>
        </row>
        <row r="558">
          <cell r="C558">
            <v>7</v>
          </cell>
        </row>
        <row r="559">
          <cell r="C559">
            <v>7</v>
          </cell>
        </row>
        <row r="560">
          <cell r="C560">
            <v>7</v>
          </cell>
        </row>
        <row r="561">
          <cell r="C561">
            <v>7</v>
          </cell>
        </row>
        <row r="562">
          <cell r="C562">
            <v>7</v>
          </cell>
        </row>
        <row r="563">
          <cell r="C563">
            <v>7</v>
          </cell>
        </row>
        <row r="564">
          <cell r="C564">
            <v>7</v>
          </cell>
        </row>
        <row r="565">
          <cell r="C565">
            <v>7</v>
          </cell>
        </row>
        <row r="566">
          <cell r="C566">
            <v>7</v>
          </cell>
        </row>
        <row r="567">
          <cell r="C567">
            <v>7</v>
          </cell>
        </row>
        <row r="568">
          <cell r="C568">
            <v>7</v>
          </cell>
        </row>
        <row r="569">
          <cell r="C569">
            <v>7</v>
          </cell>
        </row>
        <row r="570">
          <cell r="C570">
            <v>7</v>
          </cell>
        </row>
        <row r="571">
          <cell r="C571">
            <v>7</v>
          </cell>
        </row>
        <row r="572">
          <cell r="C572">
            <v>7</v>
          </cell>
        </row>
        <row r="573">
          <cell r="C573">
            <v>7</v>
          </cell>
        </row>
        <row r="574">
          <cell r="C574">
            <v>7</v>
          </cell>
        </row>
        <row r="575">
          <cell r="C575">
            <v>7</v>
          </cell>
        </row>
        <row r="576">
          <cell r="C576">
            <v>7</v>
          </cell>
        </row>
        <row r="577">
          <cell r="C577">
            <v>7</v>
          </cell>
        </row>
        <row r="578">
          <cell r="C578">
            <v>7</v>
          </cell>
        </row>
        <row r="579">
          <cell r="C579">
            <v>7</v>
          </cell>
        </row>
        <row r="580">
          <cell r="C580">
            <v>7</v>
          </cell>
        </row>
        <row r="581">
          <cell r="C581">
            <v>7</v>
          </cell>
        </row>
        <row r="582">
          <cell r="C582">
            <v>7</v>
          </cell>
        </row>
        <row r="583">
          <cell r="C583">
            <v>7</v>
          </cell>
        </row>
        <row r="584">
          <cell r="C584">
            <v>7</v>
          </cell>
        </row>
        <row r="585">
          <cell r="C585">
            <v>7</v>
          </cell>
        </row>
        <row r="586">
          <cell r="C586">
            <v>7</v>
          </cell>
        </row>
        <row r="587">
          <cell r="C587">
            <v>7</v>
          </cell>
        </row>
        <row r="588">
          <cell r="C588">
            <v>7</v>
          </cell>
        </row>
        <row r="589">
          <cell r="C589">
            <v>7</v>
          </cell>
        </row>
        <row r="590">
          <cell r="C590">
            <v>7</v>
          </cell>
        </row>
        <row r="591">
          <cell r="C591">
            <v>7</v>
          </cell>
        </row>
        <row r="592">
          <cell r="C592">
            <v>7</v>
          </cell>
        </row>
        <row r="593">
          <cell r="C593">
            <v>7</v>
          </cell>
        </row>
        <row r="594">
          <cell r="C594">
            <v>7</v>
          </cell>
        </row>
        <row r="595">
          <cell r="C595">
            <v>7</v>
          </cell>
        </row>
        <row r="596">
          <cell r="C596">
            <v>7</v>
          </cell>
        </row>
        <row r="597">
          <cell r="C597">
            <v>7</v>
          </cell>
        </row>
        <row r="598">
          <cell r="C598">
            <v>7</v>
          </cell>
        </row>
        <row r="599">
          <cell r="C599">
            <v>7</v>
          </cell>
        </row>
        <row r="600">
          <cell r="C600">
            <v>7</v>
          </cell>
        </row>
        <row r="601">
          <cell r="C601">
            <v>7</v>
          </cell>
        </row>
        <row r="602">
          <cell r="C602">
            <v>7</v>
          </cell>
        </row>
        <row r="603">
          <cell r="C603">
            <v>7</v>
          </cell>
        </row>
        <row r="604">
          <cell r="C604">
            <v>7</v>
          </cell>
        </row>
        <row r="605">
          <cell r="C605">
            <v>7</v>
          </cell>
        </row>
        <row r="606">
          <cell r="C606">
            <v>7</v>
          </cell>
        </row>
        <row r="607">
          <cell r="C607">
            <v>7</v>
          </cell>
        </row>
        <row r="608">
          <cell r="C608">
            <v>7</v>
          </cell>
        </row>
        <row r="609">
          <cell r="C609">
            <v>7</v>
          </cell>
        </row>
        <row r="610">
          <cell r="C610">
            <v>7</v>
          </cell>
        </row>
        <row r="611">
          <cell r="C611">
            <v>7</v>
          </cell>
        </row>
        <row r="612">
          <cell r="C612">
            <v>7</v>
          </cell>
        </row>
        <row r="613">
          <cell r="C613">
            <v>7</v>
          </cell>
        </row>
        <row r="614">
          <cell r="C614">
            <v>7</v>
          </cell>
        </row>
        <row r="615">
          <cell r="C615">
            <v>7</v>
          </cell>
        </row>
        <row r="616">
          <cell r="C616">
            <v>7</v>
          </cell>
        </row>
        <row r="617">
          <cell r="C617">
            <v>7</v>
          </cell>
        </row>
        <row r="618">
          <cell r="C618">
            <v>7</v>
          </cell>
        </row>
        <row r="619">
          <cell r="C619">
            <v>7</v>
          </cell>
        </row>
        <row r="620">
          <cell r="C620">
            <v>7</v>
          </cell>
        </row>
        <row r="621">
          <cell r="C621">
            <v>7</v>
          </cell>
        </row>
        <row r="622">
          <cell r="C622">
            <v>7</v>
          </cell>
        </row>
        <row r="623">
          <cell r="C623">
            <v>7</v>
          </cell>
        </row>
        <row r="624">
          <cell r="C624">
            <v>7</v>
          </cell>
        </row>
        <row r="625">
          <cell r="C625">
            <v>8</v>
          </cell>
        </row>
        <row r="626">
          <cell r="C626">
            <v>8</v>
          </cell>
        </row>
        <row r="627">
          <cell r="C627">
            <v>8</v>
          </cell>
        </row>
        <row r="628">
          <cell r="C628">
            <v>8</v>
          </cell>
        </row>
        <row r="629">
          <cell r="C629">
            <v>8</v>
          </cell>
        </row>
        <row r="630">
          <cell r="C630">
            <v>8</v>
          </cell>
        </row>
        <row r="631">
          <cell r="C631">
            <v>8</v>
          </cell>
        </row>
        <row r="632">
          <cell r="C632">
            <v>8</v>
          </cell>
        </row>
        <row r="633">
          <cell r="C633">
            <v>8</v>
          </cell>
        </row>
        <row r="634">
          <cell r="C634">
            <v>8</v>
          </cell>
        </row>
        <row r="635">
          <cell r="C635">
            <v>8</v>
          </cell>
        </row>
        <row r="636">
          <cell r="C636">
            <v>8</v>
          </cell>
        </row>
        <row r="637">
          <cell r="C637">
            <v>8</v>
          </cell>
        </row>
        <row r="638">
          <cell r="C638">
            <v>8</v>
          </cell>
        </row>
        <row r="639">
          <cell r="C639">
            <v>8</v>
          </cell>
        </row>
        <row r="640">
          <cell r="C640">
            <v>8</v>
          </cell>
        </row>
        <row r="641">
          <cell r="C641">
            <v>8</v>
          </cell>
        </row>
        <row r="642">
          <cell r="C642">
            <v>8</v>
          </cell>
        </row>
        <row r="643">
          <cell r="C643">
            <v>8</v>
          </cell>
        </row>
        <row r="644">
          <cell r="C644">
            <v>8</v>
          </cell>
        </row>
        <row r="645">
          <cell r="C645">
            <v>8</v>
          </cell>
        </row>
        <row r="646">
          <cell r="C646">
            <v>8</v>
          </cell>
        </row>
        <row r="647">
          <cell r="C647">
            <v>8</v>
          </cell>
        </row>
        <row r="648">
          <cell r="C648">
            <v>8</v>
          </cell>
        </row>
        <row r="649">
          <cell r="C649">
            <v>8</v>
          </cell>
        </row>
        <row r="650">
          <cell r="C650">
            <v>8</v>
          </cell>
        </row>
        <row r="651">
          <cell r="C651">
            <v>8</v>
          </cell>
        </row>
        <row r="652">
          <cell r="C652">
            <v>8</v>
          </cell>
        </row>
        <row r="653">
          <cell r="C653">
            <v>8</v>
          </cell>
        </row>
        <row r="654">
          <cell r="C654">
            <v>8</v>
          </cell>
        </row>
        <row r="655">
          <cell r="C655">
            <v>8</v>
          </cell>
        </row>
        <row r="656">
          <cell r="C656">
            <v>8</v>
          </cell>
        </row>
        <row r="657">
          <cell r="C657">
            <v>8</v>
          </cell>
        </row>
        <row r="658">
          <cell r="C658">
            <v>8</v>
          </cell>
        </row>
        <row r="659">
          <cell r="C659">
            <v>8</v>
          </cell>
        </row>
        <row r="660">
          <cell r="C660">
            <v>8</v>
          </cell>
        </row>
        <row r="661">
          <cell r="C661">
            <v>8</v>
          </cell>
        </row>
        <row r="662">
          <cell r="C662">
            <v>8</v>
          </cell>
        </row>
        <row r="663">
          <cell r="C663">
            <v>8</v>
          </cell>
        </row>
        <row r="664">
          <cell r="C664">
            <v>8</v>
          </cell>
        </row>
        <row r="665">
          <cell r="C665">
            <v>8</v>
          </cell>
        </row>
        <row r="666">
          <cell r="C666">
            <v>8</v>
          </cell>
        </row>
        <row r="667">
          <cell r="C667">
            <v>8</v>
          </cell>
        </row>
        <row r="668">
          <cell r="C668">
            <v>8</v>
          </cell>
        </row>
        <row r="669">
          <cell r="C669">
            <v>8</v>
          </cell>
        </row>
        <row r="670">
          <cell r="C670">
            <v>8</v>
          </cell>
        </row>
        <row r="671">
          <cell r="C671">
            <v>8</v>
          </cell>
        </row>
        <row r="672">
          <cell r="C672">
            <v>8</v>
          </cell>
        </row>
        <row r="673">
          <cell r="C673">
            <v>8</v>
          </cell>
        </row>
        <row r="674">
          <cell r="C674">
            <v>8</v>
          </cell>
        </row>
        <row r="675">
          <cell r="C675">
            <v>8</v>
          </cell>
        </row>
        <row r="676">
          <cell r="C676">
            <v>8</v>
          </cell>
        </row>
        <row r="677">
          <cell r="C677">
            <v>8</v>
          </cell>
        </row>
        <row r="678">
          <cell r="C678">
            <v>8</v>
          </cell>
        </row>
        <row r="679">
          <cell r="C679">
            <v>8</v>
          </cell>
        </row>
        <row r="680">
          <cell r="C680">
            <v>8</v>
          </cell>
        </row>
        <row r="681">
          <cell r="C681">
            <v>8</v>
          </cell>
        </row>
        <row r="682">
          <cell r="C682">
            <v>8</v>
          </cell>
        </row>
        <row r="683">
          <cell r="C683">
            <v>8</v>
          </cell>
        </row>
        <row r="684">
          <cell r="C684">
            <v>8</v>
          </cell>
        </row>
        <row r="685">
          <cell r="C685">
            <v>8</v>
          </cell>
        </row>
        <row r="686">
          <cell r="C686">
            <v>8</v>
          </cell>
        </row>
        <row r="687">
          <cell r="C687">
            <v>8</v>
          </cell>
        </row>
        <row r="688">
          <cell r="C688">
            <v>8</v>
          </cell>
        </row>
        <row r="689">
          <cell r="C689">
            <v>9</v>
          </cell>
        </row>
        <row r="690">
          <cell r="C690">
            <v>9</v>
          </cell>
        </row>
        <row r="691">
          <cell r="C691">
            <v>9</v>
          </cell>
        </row>
        <row r="692">
          <cell r="C692">
            <v>9</v>
          </cell>
        </row>
        <row r="693">
          <cell r="C693">
            <v>9</v>
          </cell>
        </row>
        <row r="694">
          <cell r="C694">
            <v>9</v>
          </cell>
        </row>
        <row r="695">
          <cell r="C695">
            <v>9</v>
          </cell>
        </row>
        <row r="696">
          <cell r="C696">
            <v>9</v>
          </cell>
        </row>
        <row r="697">
          <cell r="C697">
            <v>9</v>
          </cell>
        </row>
        <row r="698">
          <cell r="C698">
            <v>9</v>
          </cell>
        </row>
        <row r="699">
          <cell r="C699">
            <v>9</v>
          </cell>
        </row>
        <row r="700">
          <cell r="C700">
            <v>9</v>
          </cell>
        </row>
        <row r="701">
          <cell r="C701">
            <v>9</v>
          </cell>
        </row>
        <row r="702">
          <cell r="C702">
            <v>9</v>
          </cell>
        </row>
        <row r="703">
          <cell r="C703">
            <v>9</v>
          </cell>
        </row>
        <row r="704">
          <cell r="C704">
            <v>9</v>
          </cell>
        </row>
        <row r="705">
          <cell r="C705">
            <v>9</v>
          </cell>
        </row>
        <row r="706">
          <cell r="C706">
            <v>9</v>
          </cell>
        </row>
        <row r="707">
          <cell r="C707">
            <v>9</v>
          </cell>
        </row>
        <row r="708">
          <cell r="C708">
            <v>9</v>
          </cell>
        </row>
        <row r="709">
          <cell r="C709">
            <v>9</v>
          </cell>
        </row>
        <row r="710">
          <cell r="C710">
            <v>9</v>
          </cell>
        </row>
        <row r="711">
          <cell r="C711">
            <v>9</v>
          </cell>
        </row>
        <row r="712">
          <cell r="C712">
            <v>9</v>
          </cell>
        </row>
        <row r="713">
          <cell r="C713">
            <v>9</v>
          </cell>
        </row>
        <row r="714">
          <cell r="C714">
            <v>9</v>
          </cell>
        </row>
        <row r="715">
          <cell r="C715">
            <v>9</v>
          </cell>
        </row>
        <row r="716">
          <cell r="C716">
            <v>9</v>
          </cell>
        </row>
        <row r="717">
          <cell r="C717">
            <v>9</v>
          </cell>
        </row>
        <row r="718">
          <cell r="C718">
            <v>9</v>
          </cell>
        </row>
        <row r="719">
          <cell r="C719">
            <v>9</v>
          </cell>
        </row>
        <row r="720">
          <cell r="C720">
            <v>9</v>
          </cell>
        </row>
        <row r="721">
          <cell r="C721">
            <v>9</v>
          </cell>
        </row>
        <row r="722">
          <cell r="C722">
            <v>9</v>
          </cell>
        </row>
        <row r="723">
          <cell r="C723">
            <v>9</v>
          </cell>
        </row>
        <row r="724">
          <cell r="C724">
            <v>9</v>
          </cell>
        </row>
        <row r="725">
          <cell r="C725">
            <v>9</v>
          </cell>
        </row>
        <row r="726">
          <cell r="C726">
            <v>9</v>
          </cell>
        </row>
        <row r="727">
          <cell r="C727">
            <v>9</v>
          </cell>
        </row>
        <row r="728">
          <cell r="C728">
            <v>9</v>
          </cell>
        </row>
        <row r="729">
          <cell r="C729">
            <v>9</v>
          </cell>
        </row>
        <row r="730">
          <cell r="C730">
            <v>9</v>
          </cell>
        </row>
        <row r="731">
          <cell r="C731">
            <v>9</v>
          </cell>
        </row>
        <row r="732">
          <cell r="C732">
            <v>9</v>
          </cell>
        </row>
        <row r="733">
          <cell r="C733">
            <v>9</v>
          </cell>
        </row>
        <row r="734">
          <cell r="C734">
            <v>9</v>
          </cell>
        </row>
        <row r="735">
          <cell r="C735">
            <v>9</v>
          </cell>
        </row>
        <row r="736">
          <cell r="C736">
            <v>9</v>
          </cell>
        </row>
        <row r="737">
          <cell r="C737">
            <v>9</v>
          </cell>
        </row>
        <row r="738">
          <cell r="C738">
            <v>9</v>
          </cell>
        </row>
        <row r="739">
          <cell r="C739">
            <v>9</v>
          </cell>
        </row>
        <row r="740">
          <cell r="C740">
            <v>9</v>
          </cell>
        </row>
        <row r="741">
          <cell r="C741">
            <v>9</v>
          </cell>
        </row>
        <row r="742">
          <cell r="C742">
            <v>9</v>
          </cell>
        </row>
        <row r="743">
          <cell r="C743">
            <v>9</v>
          </cell>
        </row>
        <row r="744">
          <cell r="C744">
            <v>9</v>
          </cell>
        </row>
        <row r="745">
          <cell r="C745">
            <v>9</v>
          </cell>
        </row>
        <row r="746">
          <cell r="C746">
            <v>9</v>
          </cell>
        </row>
        <row r="747">
          <cell r="C747">
            <v>9</v>
          </cell>
        </row>
        <row r="748">
          <cell r="C748">
            <v>9</v>
          </cell>
        </row>
        <row r="749">
          <cell r="C749">
            <v>9</v>
          </cell>
        </row>
        <row r="750">
          <cell r="C750">
            <v>9</v>
          </cell>
        </row>
        <row r="751">
          <cell r="C751">
            <v>9</v>
          </cell>
        </row>
        <row r="752">
          <cell r="C752">
            <v>9</v>
          </cell>
        </row>
        <row r="753">
          <cell r="C753">
            <v>9</v>
          </cell>
        </row>
        <row r="754">
          <cell r="C754">
            <v>9</v>
          </cell>
        </row>
        <row r="755">
          <cell r="C755">
            <v>9</v>
          </cell>
        </row>
        <row r="756">
          <cell r="C756">
            <v>9</v>
          </cell>
        </row>
        <row r="757">
          <cell r="C757">
            <v>9</v>
          </cell>
        </row>
        <row r="758">
          <cell r="C758">
            <v>9</v>
          </cell>
        </row>
        <row r="759">
          <cell r="C759">
            <v>9</v>
          </cell>
        </row>
        <row r="760">
          <cell r="C760">
            <v>9</v>
          </cell>
        </row>
        <row r="761">
          <cell r="C761">
            <v>9</v>
          </cell>
        </row>
        <row r="762">
          <cell r="C762">
            <v>9</v>
          </cell>
        </row>
        <row r="763">
          <cell r="C763">
            <v>9</v>
          </cell>
        </row>
        <row r="764">
          <cell r="C764">
            <v>9</v>
          </cell>
        </row>
        <row r="765">
          <cell r="C765">
            <v>9</v>
          </cell>
        </row>
        <row r="766">
          <cell r="C766">
            <v>9</v>
          </cell>
        </row>
        <row r="767">
          <cell r="C767">
            <v>9</v>
          </cell>
        </row>
        <row r="768">
          <cell r="C768">
            <v>9</v>
          </cell>
        </row>
        <row r="769">
          <cell r="C769">
            <v>9</v>
          </cell>
        </row>
        <row r="770">
          <cell r="C770">
            <v>9</v>
          </cell>
        </row>
        <row r="771">
          <cell r="C771">
            <v>9</v>
          </cell>
        </row>
        <row r="772">
          <cell r="C772">
            <v>9</v>
          </cell>
        </row>
        <row r="773">
          <cell r="C773">
            <v>9</v>
          </cell>
        </row>
        <row r="774">
          <cell r="C774">
            <v>9</v>
          </cell>
        </row>
        <row r="775">
          <cell r="C775">
            <v>9</v>
          </cell>
        </row>
        <row r="776">
          <cell r="C776">
            <v>9</v>
          </cell>
        </row>
        <row r="777">
          <cell r="C777">
            <v>9</v>
          </cell>
        </row>
        <row r="778">
          <cell r="C778">
            <v>10</v>
          </cell>
        </row>
        <row r="779">
          <cell r="C779">
            <v>10</v>
          </cell>
        </row>
        <row r="780">
          <cell r="C780">
            <v>10</v>
          </cell>
        </row>
        <row r="781">
          <cell r="C781">
            <v>10</v>
          </cell>
        </row>
        <row r="782">
          <cell r="C782">
            <v>10</v>
          </cell>
        </row>
        <row r="783">
          <cell r="C783">
            <v>10</v>
          </cell>
        </row>
        <row r="784">
          <cell r="C784">
            <v>10</v>
          </cell>
        </row>
        <row r="785">
          <cell r="C785">
            <v>10</v>
          </cell>
        </row>
        <row r="786">
          <cell r="C786">
            <v>10</v>
          </cell>
        </row>
        <row r="787">
          <cell r="C787">
            <v>10</v>
          </cell>
        </row>
        <row r="788">
          <cell r="C788">
            <v>10</v>
          </cell>
        </row>
        <row r="789">
          <cell r="C789">
            <v>10</v>
          </cell>
        </row>
        <row r="790">
          <cell r="C790">
            <v>10</v>
          </cell>
        </row>
        <row r="791">
          <cell r="C791">
            <v>10</v>
          </cell>
        </row>
        <row r="792">
          <cell r="C792">
            <v>10</v>
          </cell>
        </row>
        <row r="793">
          <cell r="C793">
            <v>10</v>
          </cell>
        </row>
        <row r="794">
          <cell r="C794">
            <v>10</v>
          </cell>
        </row>
        <row r="795">
          <cell r="C795">
            <v>10</v>
          </cell>
        </row>
        <row r="796">
          <cell r="C796">
            <v>10</v>
          </cell>
        </row>
        <row r="797">
          <cell r="C797">
            <v>10</v>
          </cell>
        </row>
        <row r="798">
          <cell r="C798">
            <v>10</v>
          </cell>
        </row>
        <row r="799">
          <cell r="C799">
            <v>10</v>
          </cell>
        </row>
        <row r="800">
          <cell r="C800">
            <v>10</v>
          </cell>
        </row>
        <row r="801">
          <cell r="C801">
            <v>10</v>
          </cell>
        </row>
        <row r="802">
          <cell r="C802">
            <v>10</v>
          </cell>
        </row>
        <row r="803">
          <cell r="C803">
            <v>10</v>
          </cell>
        </row>
        <row r="804">
          <cell r="C804">
            <v>10</v>
          </cell>
        </row>
        <row r="805">
          <cell r="C805">
            <v>10</v>
          </cell>
        </row>
        <row r="806">
          <cell r="C806">
            <v>10</v>
          </cell>
        </row>
        <row r="807">
          <cell r="C807">
            <v>10</v>
          </cell>
        </row>
        <row r="808">
          <cell r="C808">
            <v>10</v>
          </cell>
        </row>
        <row r="809">
          <cell r="C809">
            <v>10</v>
          </cell>
        </row>
        <row r="810">
          <cell r="C810">
            <v>10</v>
          </cell>
        </row>
        <row r="811">
          <cell r="C811">
            <v>10</v>
          </cell>
        </row>
        <row r="812">
          <cell r="C812">
            <v>10</v>
          </cell>
        </row>
        <row r="813">
          <cell r="C813">
            <v>10</v>
          </cell>
        </row>
        <row r="814">
          <cell r="C814">
            <v>10</v>
          </cell>
        </row>
        <row r="815">
          <cell r="C815">
            <v>10</v>
          </cell>
        </row>
        <row r="816">
          <cell r="C816">
            <v>10</v>
          </cell>
        </row>
        <row r="817">
          <cell r="C817">
            <v>10</v>
          </cell>
        </row>
        <row r="818">
          <cell r="C818">
            <v>10</v>
          </cell>
        </row>
        <row r="819">
          <cell r="C819">
            <v>10</v>
          </cell>
        </row>
        <row r="820">
          <cell r="C820">
            <v>10</v>
          </cell>
        </row>
        <row r="821">
          <cell r="C821">
            <v>10</v>
          </cell>
        </row>
        <row r="822">
          <cell r="C822">
            <v>10</v>
          </cell>
        </row>
        <row r="823">
          <cell r="C823">
            <v>10</v>
          </cell>
        </row>
        <row r="824">
          <cell r="C824">
            <v>10</v>
          </cell>
        </row>
        <row r="825">
          <cell r="C825">
            <v>10</v>
          </cell>
        </row>
        <row r="826">
          <cell r="C826">
            <v>10</v>
          </cell>
        </row>
        <row r="827">
          <cell r="C827">
            <v>10</v>
          </cell>
        </row>
        <row r="828">
          <cell r="C828">
            <v>10</v>
          </cell>
        </row>
        <row r="829">
          <cell r="C829">
            <v>10</v>
          </cell>
        </row>
        <row r="830">
          <cell r="C830">
            <v>10</v>
          </cell>
        </row>
        <row r="831">
          <cell r="C831">
            <v>10</v>
          </cell>
        </row>
        <row r="832">
          <cell r="C832">
            <v>10</v>
          </cell>
        </row>
        <row r="833">
          <cell r="C833">
            <v>10</v>
          </cell>
        </row>
        <row r="834">
          <cell r="C834">
            <v>10</v>
          </cell>
        </row>
        <row r="835">
          <cell r="C835">
            <v>10</v>
          </cell>
        </row>
        <row r="836">
          <cell r="C836">
            <v>10</v>
          </cell>
        </row>
        <row r="837">
          <cell r="C837">
            <v>10</v>
          </cell>
        </row>
        <row r="838">
          <cell r="C838">
            <v>10</v>
          </cell>
        </row>
        <row r="839">
          <cell r="C839">
            <v>10</v>
          </cell>
        </row>
        <row r="840">
          <cell r="C840">
            <v>10</v>
          </cell>
        </row>
        <row r="841">
          <cell r="C841">
            <v>10</v>
          </cell>
        </row>
        <row r="842">
          <cell r="C842">
            <v>10</v>
          </cell>
        </row>
        <row r="843">
          <cell r="C843">
            <v>10</v>
          </cell>
        </row>
        <row r="844">
          <cell r="C844">
            <v>10</v>
          </cell>
        </row>
        <row r="845">
          <cell r="C845">
            <v>10</v>
          </cell>
        </row>
        <row r="846">
          <cell r="C846">
            <v>10</v>
          </cell>
        </row>
        <row r="847">
          <cell r="C847">
            <v>10</v>
          </cell>
        </row>
        <row r="848">
          <cell r="C848">
            <v>10</v>
          </cell>
        </row>
        <row r="849">
          <cell r="C849">
            <v>10</v>
          </cell>
        </row>
        <row r="850">
          <cell r="C850">
            <v>10</v>
          </cell>
        </row>
        <row r="851">
          <cell r="C851">
            <v>10</v>
          </cell>
        </row>
        <row r="852">
          <cell r="C852">
            <v>10</v>
          </cell>
        </row>
        <row r="853">
          <cell r="C853">
            <v>10</v>
          </cell>
        </row>
        <row r="854">
          <cell r="C854">
            <v>10</v>
          </cell>
        </row>
        <row r="855">
          <cell r="C855">
            <v>10</v>
          </cell>
        </row>
        <row r="856">
          <cell r="C856">
            <v>10</v>
          </cell>
        </row>
        <row r="857">
          <cell r="C857">
            <v>10</v>
          </cell>
        </row>
        <row r="858">
          <cell r="C858">
            <v>10</v>
          </cell>
        </row>
        <row r="859">
          <cell r="C859">
            <v>10</v>
          </cell>
        </row>
        <row r="860">
          <cell r="C860">
            <v>10</v>
          </cell>
        </row>
        <row r="861">
          <cell r="C861">
            <v>10</v>
          </cell>
        </row>
        <row r="862">
          <cell r="C862">
            <v>10</v>
          </cell>
        </row>
        <row r="863">
          <cell r="C863">
            <v>10</v>
          </cell>
        </row>
        <row r="864">
          <cell r="C864">
            <v>10</v>
          </cell>
        </row>
        <row r="865">
          <cell r="C865">
            <v>10</v>
          </cell>
        </row>
        <row r="866">
          <cell r="C866">
            <v>10</v>
          </cell>
        </row>
        <row r="867">
          <cell r="C867">
            <v>10</v>
          </cell>
        </row>
        <row r="868">
          <cell r="C868">
            <v>10</v>
          </cell>
        </row>
      </sheetData>
      <sheetData sheetId="2"/>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Danh sach Hàn thùng"/>
      <sheetName val="DANH MỤC NHÓM ĐỐI TƯỢNG"/>
      <sheetName val="Nhap T8"/>
      <sheetName val="Begining detail-CTIET"/>
      <sheetName val="Payment-TTOAN"/>
      <sheetName val="Summary-TOMLUOC "/>
      <sheetName val="SO TONG HOP CONG NO"/>
      <sheetName val="Data"/>
      <sheetName val="DM KHAU HAO"/>
      <sheetName val="주행"/>
      <sheetName val="내부결재용"/>
      <sheetName val="p2-1"/>
      <sheetName val="1ဲ.ALT"/>
      <sheetName val="1ဳ.O.S"/>
      <sheetName val="15.၄AMPER"/>
      <sheetName val="96"/>
      <sheetName val="협조전"/>
      <sheetName val="626TD"/>
      <sheetName val="FMEAPRO5"/>
      <sheetName val="GB-IC Villingen GG"/>
      <sheetName val="BACK DATA 08.7.1~"/>
      <sheetName val="E.W"/>
      <sheetName val="P.W"/>
      <sheetName val="가공비data"/>
      <sheetName val="S.W"/>
      <sheetName val="BACK DATA"/>
      <sheetName val="KMCWD"/>
      <sheetName val="OPT손익 내수"/>
      <sheetName val="OPT손익 수출"/>
      <sheetName val="Sheet4"/>
      <sheetName val="二.POSITION.XLS"/>
      <sheetName val="반송불량율"/>
      <sheetName val="10월작업불량"/>
      <sheetName val=""/>
      <sheetName val="#REF"/>
      <sheetName val="불량현황"/>
      <sheetName val="재료(확정,11월19일)"/>
      <sheetName val="MH_생산"/>
      <sheetName val="손익"/>
      <sheetName val="일자별"/>
      <sheetName val="●일일실적"/>
      <sheetName val="자산LIST"/>
      <sheetName val="BM_NEW2"/>
      <sheetName val="점유면적"/>
      <sheetName val="정리"/>
      <sheetName val="기초자료"/>
      <sheetName val="PRDW30"/>
      <sheetName val="VT원단위"/>
      <sheetName val="기초"/>
      <sheetName val="KD율"/>
      <sheetName val="GRACE"/>
      <sheetName val="시설업체주소록"/>
      <sheetName val="64164"/>
      <sheetName val="외주현황.wq1"/>
      <sheetName val="PP%계산"/>
      <sheetName val="2.대외공문"/>
      <sheetName val="현금경비중역"/>
      <sheetName val="HOUSING"/>
      <sheetName val="TEMP TORQUE"/>
      <sheetName val="1"/>
      <sheetName val="진행 DATA (2)"/>
      <sheetName val="MBNBSMTR"/>
      <sheetName val="5.세운W-A"/>
      <sheetName val="항목(1)"/>
      <sheetName val="출력값"/>
      <sheetName val="engline"/>
      <sheetName val="동아합의"/>
      <sheetName val="WEIGHT"/>
      <sheetName val="95계획"/>
      <sheetName val="카메라"/>
      <sheetName val="Sheet1"/>
      <sheetName val="126.255"/>
      <sheetName val="B053 (990701)공정실적PP%계산"/>
      <sheetName val="RHN"/>
      <sheetName val="TOTAL"/>
      <sheetName val="기초DATA"/>
      <sheetName val="RESN_SUM"/>
      <sheetName val="Actions"/>
      <sheetName val="상용"/>
      <sheetName val="건축공사"/>
      <sheetName val="14.1부"/>
      <sheetName val="BL제조표준"/>
      <sheetName val="CASE ASM"/>
      <sheetName val="공정능력외경"/>
      <sheetName val="Tbom-tot"/>
      <sheetName val="수리결과"/>
      <sheetName val="Sheet2"/>
      <sheetName val="SUB 2월 재검사추이도"/>
      <sheetName val="A-100전제"/>
      <sheetName val="Pc1%계산"/>
      <sheetName val="CIELO발주"/>
      <sheetName val="세부"/>
      <sheetName val="법인+비법인"/>
      <sheetName val="LANOS"/>
      <sheetName val="LEGANZA"/>
      <sheetName val="NUBIRA"/>
      <sheetName val="팀별 합계"/>
      <sheetName val="JT3.0견적-구1"/>
      <sheetName val="생산1-1"/>
      <sheetName val="SPEC별"/>
      <sheetName val="일본출1"/>
      <sheetName val="삼공기계"/>
      <sheetName val="화환비상"/>
      <sheetName val="1.변경범위"/>
      <sheetName val="12"/>
      <sheetName val="개발 TOOL 집계표"/>
      <sheetName val="경상 개발비"/>
      <sheetName val="96갑지"/>
      <sheetName val="code"/>
      <sheetName val="C100보고서"/>
      <sheetName val="설비능력및 종합공정능력산출시 사용"/>
      <sheetName val="Data1"/>
      <sheetName val="0000"/>
      <sheetName val="차수"/>
      <sheetName val="직원신상"/>
      <sheetName val="12-30"/>
      <sheetName val="CD-실적"/>
      <sheetName val="LX3.0 RR"/>
      <sheetName val="BACK_DATA_08_7_1~"/>
      <sheetName val="E_W"/>
      <sheetName val="P_W"/>
      <sheetName val="S_W"/>
      <sheetName val="GB-IC_Villingen_GG"/>
      <sheetName val="1ဲ_ALT"/>
      <sheetName val="1ဳ_O_S"/>
      <sheetName val="15_၄AMPER"/>
      <sheetName val="OPT손익_내수"/>
      <sheetName val="OPT손익_수출"/>
      <sheetName val="二_POSITION_XLS"/>
      <sheetName val="BACK_DATA"/>
      <sheetName val="외주현황_wq1"/>
      <sheetName val="Claim이력_내수내자"/>
      <sheetName val="T진도"/>
      <sheetName val="5.WIRE적용LIST"/>
      <sheetName val="매출종합.`09"/>
      <sheetName val="부문손익"/>
      <sheetName val="수입"/>
      <sheetName val="계산정보"/>
      <sheetName val="AN43"/>
      <sheetName val="구동"/>
      <sheetName val="생계99ST"/>
      <sheetName val="HCCE01"/>
      <sheetName val="c.db"/>
      <sheetName val="(BS,CF)-BACK"/>
      <sheetName val="N46"/>
      <sheetName val="TCA"/>
      <sheetName val="3.일반사상"/>
      <sheetName val="16~31"/>
      <sheetName val="MACRO1.XLM"/>
      <sheetName val="생산"/>
      <sheetName val="진도현황"/>
      <sheetName val="CLM-MP"/>
      <sheetName val="BUS제원1"/>
      <sheetName val="CALENDAR"/>
      <sheetName val="CVT산정"/>
      <sheetName val="DOOR"/>
      <sheetName val="전체현황"/>
      <sheetName val="프로젝트"/>
      <sheetName val="5-1차수정"/>
      <sheetName val="1.2내수"/>
      <sheetName val="재1"/>
      <sheetName val="95하U$가격"/>
      <sheetName val="RDLEVLST"/>
      <sheetName val="폼관조직"/>
      <sheetName val="차체"/>
      <sheetName val="부품LIST"/>
      <sheetName val="환율"/>
      <sheetName val="공정별설비검토"/>
      <sheetName val="검토사항"/>
      <sheetName val="BAU"/>
      <sheetName val="진행_DATA_(2)"/>
      <sheetName val="1_2내수"/>
      <sheetName val="2_2공정능력"/>
      <sheetName val="추이도"/>
      <sheetName val="2000 (원본)"/>
      <sheetName val="본부별팀별9911"/>
      <sheetName val="DAT(목표)"/>
      <sheetName val="LEASE4"/>
      <sheetName val="차체부품 INS REPORT(갑)"/>
      <sheetName val="본문"/>
      <sheetName val="major"/>
      <sheetName val="FUEL FILLER"/>
      <sheetName val="PC%계산"/>
      <sheetName val="SM-NEW"/>
      <sheetName val="전부인쇄"/>
      <sheetName val="day"/>
      <sheetName val="명단"/>
      <sheetName val="RD제품개발투자비(매가)"/>
      <sheetName val="Macro1"/>
      <sheetName val="2"/>
      <sheetName val="환율기준"/>
      <sheetName val="3-2.귀책부서별 DT현황"/>
      <sheetName val="초도발주서"/>
      <sheetName val="미국"/>
      <sheetName val="통합data"/>
      <sheetName val=" 납촉자"/>
      <sheetName val="업체명"/>
      <sheetName val="순위"/>
      <sheetName val="Macro2"/>
      <sheetName val="INPUT"/>
      <sheetName val="대외공문"/>
      <sheetName val="확정실적"/>
      <sheetName val="뒤차축소"/>
      <sheetName val="원본"/>
      <sheetName val="82150-39000"/>
      <sheetName val="M1master"/>
      <sheetName val="RC"/>
      <sheetName val="Open"/>
      <sheetName val="FUEL_FILLER"/>
      <sheetName val="차체부품_INS_REPORT(갑)"/>
      <sheetName val="2_대외공문"/>
      <sheetName val="5_WIRE적용LIST"/>
      <sheetName val="제품목록"/>
      <sheetName val="작성양식"/>
      <sheetName val="단중표"/>
      <sheetName val="재료율"/>
      <sheetName val="참조영역"/>
      <sheetName val="영업"/>
      <sheetName val="RHD"/>
      <sheetName val="검구사양서"/>
      <sheetName val="액슬"/>
      <sheetName val="종합"/>
      <sheetName val="프레임"/>
      <sheetName val="교육계획"/>
      <sheetName val="설비"/>
      <sheetName val="DWPM"/>
      <sheetName val="계산DATA입력"/>
      <sheetName val="EQ"/>
      <sheetName val="97"/>
      <sheetName val="품의서"/>
      <sheetName val="F4-F7"/>
      <sheetName val="업종별"/>
      <sheetName val="신규DEP"/>
      <sheetName val="투자-국내2"/>
      <sheetName val="콤보"/>
      <sheetName val="운영실적(세부)"/>
      <sheetName val="품의예산"/>
      <sheetName val="대일산업"/>
      <sheetName val="그패프"/>
      <sheetName val="_납촉자"/>
      <sheetName val="3_일반사상"/>
      <sheetName val="HP1AMLIST"/>
      <sheetName val="등속"/>
      <sheetName val="효율계획(당월)"/>
      <sheetName val="J150 승인진도관리 LIST"/>
      <sheetName val="LIST"/>
      <sheetName val="TOTAL LIST"/>
      <sheetName val="EXP-COST"/>
      <sheetName val="지정공장"/>
      <sheetName val="서울정비"/>
      <sheetName val="전체실적"/>
      <sheetName val="Price Range"/>
      <sheetName val="FTR MACRo"/>
      <sheetName val="BRAKE"/>
      <sheetName val="원소재인상자료"/>
      <sheetName val="56"/>
      <sheetName val="customer"/>
      <sheetName val="_x0000_PRDW30.XL"/>
      <sheetName val="5_세운W-A"/>
      <sheetName val="PRESS DATA"/>
      <sheetName val="Lookups"/>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1ဲ_ALT1"/>
      <sheetName val="1ဳ_O_S1"/>
      <sheetName val="15_၄AMPER1"/>
      <sheetName val="二_POSITION_XLS1"/>
      <sheetName val="GB-IC_Villingen_GG1"/>
      <sheetName val="BACK_DATA_08_7_1~1"/>
      <sheetName val="E_W1"/>
      <sheetName val="P_W1"/>
      <sheetName val="S_W1"/>
      <sheetName val="BACK_DATA1"/>
      <sheetName val="OPT손익_내수1"/>
      <sheetName val="OPT손익_수출1"/>
      <sheetName val="외주현황_wq11"/>
      <sheetName val="2_대외공문1"/>
      <sheetName val="TEMP_TORQUE"/>
      <sheetName val="5_세운W-A1"/>
      <sheetName val="126_255"/>
      <sheetName val="B053_(990701)공정실적PP%계산"/>
      <sheetName val="14_1부"/>
      <sheetName val="CASE_ASM"/>
      <sheetName val="SUB_2월_재검사추이도"/>
      <sheetName val="팀별_합계"/>
      <sheetName val="JT3_0견적-구1"/>
      <sheetName val="1_변경범위"/>
      <sheetName val="개발_TOOL_집계표"/>
      <sheetName val="경상_개발비"/>
      <sheetName val="설비능력및_종합공정능력산출시_사용"/>
      <sheetName val="LX3_0_RR"/>
      <sheetName val="매출종합_`09"/>
      <sheetName val="c_db"/>
      <sheetName val="MACRO1_XLM"/>
      <sheetName val="PRDW30_XL"/>
      <sheetName val="PRESS_DATA"/>
      <sheetName val="실행"/>
      <sheetName val="LAMBDA 자작"/>
      <sheetName val="목록"/>
      <sheetName val="Nego PV"/>
      <sheetName val="검기갑지"/>
      <sheetName val="5월"/>
      <sheetName val="양식"/>
      <sheetName val="CSTHA616"/>
      <sheetName val="KMO"/>
      <sheetName val="생산일보(전체)"/>
      <sheetName val="RP변환코드"/>
      <sheetName val="운임.환차손-Y"/>
      <sheetName val="report_20"/>
      <sheetName val="camera_30"/>
      <sheetName val="소상 &quot;1&quot;"/>
      <sheetName val="금형품"/>
      <sheetName val="매출계획"/>
      <sheetName val="현재"/>
      <sheetName val="Tiburon"/>
      <sheetName val="선반OPT"/>
      <sheetName val="CPK"/>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결함코드"/>
      <sheetName val="부품코드"/>
      <sheetName val="Book1"/>
      <sheetName val="기안"/>
      <sheetName val="지부전체"/>
      <sheetName val="COST관리"/>
      <sheetName val="조립지적"/>
      <sheetName val="내경"/>
      <sheetName val="경비공통"/>
      <sheetName val="월별손익"/>
      <sheetName val="변속"/>
      <sheetName val="050218"/>
      <sheetName val="시산표"/>
      <sheetName val="예산계획"/>
      <sheetName val="가격표"/>
      <sheetName val="9-1차이내역"/>
      <sheetName val="구매실(원본)"/>
      <sheetName val="집연95"/>
      <sheetName val="X-3 ENG"/>
      <sheetName val="Specification"/>
      <sheetName val="내수1.8GL"/>
      <sheetName val="Takt"/>
      <sheetName val="상용_mp"/>
      <sheetName val="운임_환차손-Y"/>
      <sheetName val="존4"/>
      <sheetName val="A-A"/>
      <sheetName val="R&amp;D"/>
      <sheetName val="전력시간대(합계)"/>
      <sheetName val="예산코드"/>
      <sheetName val="ML"/>
      <sheetName val="정산내역"/>
      <sheetName val="유효성"/>
      <sheetName val="4월채무증감"/>
      <sheetName val="재질단가"/>
      <sheetName val="악성"/>
      <sheetName val="ALPROFILE 발주실적"/>
      <sheetName val="요약"/>
      <sheetName val="CSP원자재"/>
      <sheetName val="국내품"/>
      <sheetName val="수입부품비"/>
      <sheetName val="조정명세서"/>
      <sheetName val="Evaluation objects"/>
      <sheetName val="Sheet3"/>
      <sheetName val="1-C,D"/>
      <sheetName val="DATAinput"/>
      <sheetName val="총list"/>
      <sheetName val="FACTOR"/>
      <sheetName val="예산실적전체당월"/>
      <sheetName val="712"/>
      <sheetName val="MOTO"/>
      <sheetName val="정미시간"/>
      <sheetName val="ppcarpet"/>
      <sheetName val="불량현상별END"/>
      <sheetName val="가공비(2)"/>
      <sheetName val="S13_관리계획서(체크시트)"/>
      <sheetName val="6월수불"/>
      <sheetName val="소요량분석(부자재)"/>
      <sheetName val="소요량분석(외주)"/>
      <sheetName val="발주"/>
      <sheetName val="07주차별실적"/>
      <sheetName val="MAIN"/>
      <sheetName val="ENG"/>
      <sheetName val="CONT"/>
      <sheetName val="금형비"/>
      <sheetName val="COND"/>
      <sheetName val="월생산"/>
      <sheetName val="TUBE시험성적서"/>
      <sheetName val="근태현황"/>
      <sheetName val="GK차체EO-CUT전"/>
      <sheetName val="전장"/>
      <sheetName val="공평7"/>
      <sheetName val="Grafikdaten"/>
      <sheetName val="득점현황"/>
      <sheetName val="주소(한문)"/>
      <sheetName val="99판매상세"/>
      <sheetName val="대차대조표"/>
      <sheetName val="검사기준서_을_치수"/>
      <sheetName val="검사기준서_갑"/>
      <sheetName val="검사기준서_을"/>
      <sheetName val="검사협정_갑"/>
      <sheetName val="검사성적서_갑"/>
      <sheetName val="검사성적서_을"/>
      <sheetName val="검사성적서_병"/>
      <sheetName val="소상_&quot;1&quot;"/>
      <sheetName val="Nego_PV"/>
      <sheetName val="LAMBDA_자작"/>
      <sheetName val="Sheet1 (2)"/>
      <sheetName val="다목적갑"/>
      <sheetName val="DATE"/>
      <sheetName val="차종별"/>
      <sheetName val="Sheet5"/>
      <sheetName val="Sheet6 (3)"/>
      <sheetName val="판매종합"/>
      <sheetName val="유효"/>
      <sheetName val="3-2_귀책부서별_DT현황"/>
      <sheetName val="result0927"/>
      <sheetName val="대우자동차용역비"/>
      <sheetName val="PPK"/>
      <sheetName val="불출요청"/>
      <sheetName val="금액"/>
      <sheetName val="p2_1"/>
      <sheetName val=" SR3차원단위 (3)"/>
      <sheetName val="Rate data"/>
      <sheetName val="GK_XDBASE"/>
      <sheetName val="매각단가"/>
      <sheetName val="내용"/>
      <sheetName val="보고"/>
      <sheetName val="분석mast"/>
      <sheetName val="업무분장"/>
      <sheetName val="2공구산출내역"/>
      <sheetName val="계산 DATA 입력"/>
      <sheetName val="상세 계산 내역"/>
      <sheetName val="SANTAMO"/>
      <sheetName val="종합(LH)"/>
      <sheetName val="단가"/>
      <sheetName val="cv"/>
      <sheetName val="K55"/>
      <sheetName val="ORIGIN"/>
      <sheetName val="Sch7a (토요일)"/>
      <sheetName val="98종합"/>
      <sheetName val="PTR台손익"/>
      <sheetName val="resume"/>
      <sheetName val="GLOBAL PT NEW FORMAT OCT 2002"/>
      <sheetName val="RR저항Cp"/>
      <sheetName val="Dashboard"/>
      <sheetName val="MCT6"/>
      <sheetName val="재고자산명세(Y)"/>
      <sheetName val="ASSIGN"/>
      <sheetName val="제안그래프"/>
      <sheetName val="공정및생산관리절차서"/>
      <sheetName val="B"/>
      <sheetName val="대외공문 "/>
      <sheetName val="수주단가"/>
      <sheetName val="일괄인쇄"/>
      <sheetName val="Technology"/>
      <sheetName val="PP%계산-1"/>
      <sheetName val="금형991202"/>
      <sheetName val="건설성적"/>
      <sheetName val="이자율"/>
      <sheetName val="제품원재"/>
      <sheetName val="부재예실1월"/>
      <sheetName val="금강투자2000"/>
      <sheetName val="71336(R)"/>
      <sheetName val="일위대가(계측기설치)"/>
      <sheetName val="표지"/>
      <sheetName val="●현황"/>
      <sheetName val="●목차"/>
      <sheetName val="원가계산서"/>
      <sheetName val="PRO (참조)"/>
      <sheetName val="외주품 감점 유형 기준"/>
      <sheetName val="Danh Mục"/>
      <sheetName val="Danh Muc"/>
      <sheetName val="1_2내수1"/>
      <sheetName val="진행_DATA_(2)1"/>
      <sheetName val="Danh_Mục"/>
      <sheetName val="Danh_Muc"/>
      <sheetName val="파일테이블"/>
      <sheetName val="종합(PD,FD,RS)"/>
      <sheetName val="96수출"/>
      <sheetName val="감사ⓚA"/>
      <sheetName val="Cost Reduction"/>
      <sheetName val="Auswahl"/>
      <sheetName val=" PPAP 작성중 .xlsx"/>
      <sheetName val="1-Tables"/>
      <sheetName val="카니발슈마세피아"/>
      <sheetName val="작업제품군"/>
      <sheetName val="차종"/>
      <sheetName val="사용자코드1"/>
      <sheetName val="사용자코드2"/>
      <sheetName val="제품"/>
      <sheetName val="매출성격"/>
      <sheetName val="지역"/>
      <sheetName val="신고서.전"/>
      <sheetName val="일일 업무 현황 (3)"/>
      <sheetName val="일일 업무 현황 (5)"/>
      <sheetName val="동명재고"/>
      <sheetName val="문서처리전"/>
      <sheetName val="간이연락"/>
      <sheetName val="_x0000__x0000__x0000__x0000_ilencer"/>
      <sheetName val="가공비"/>
      <sheetName val="기준입력"/>
      <sheetName val="생산품목"/>
      <sheetName val="실적"/>
      <sheetName val="시험연구비상각"/>
      <sheetName val="XREF"/>
      <sheetName val="0 절삭조건"/>
      <sheetName val="1월"/>
      <sheetName val="SAM"/>
      <sheetName val="발생집계"/>
      <sheetName val="3"/>
      <sheetName val="4"/>
      <sheetName val="5"/>
      <sheetName val="6"/>
      <sheetName val="7"/>
      <sheetName val="8"/>
      <sheetName val="9"/>
      <sheetName val="10"/>
      <sheetName val="11"/>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포머 비가동 내역"/>
      <sheetName val="5311"/>
      <sheetName val="점검시트"/>
      <sheetName val="2-1"/>
      <sheetName val="내역서"/>
      <sheetName val="오정용선임"/>
      <sheetName val="건재양식"/>
      <sheetName val="DATA BASE"/>
      <sheetName val="업체등록"/>
      <sheetName val="자재입고"/>
      <sheetName val="자재출고"/>
      <sheetName val="제품등록"/>
      <sheetName val="총소요량"/>
      <sheetName val="현재고"/>
      <sheetName val="상품재고(97)"/>
      <sheetName val="내구품질향상1"/>
      <sheetName val="(평균)"/>
      <sheetName val="냉연"/>
      <sheetName val="W-현원가"/>
      <sheetName val="hp_td_calc"/>
      <sheetName val="6B008"/>
      <sheetName val="MPL 技連"/>
      <sheetName val="342E BLOCK"/>
      <sheetName val="DFMEA"/>
      <sheetName val="02 07 27 부품판매가"/>
      <sheetName val="총"/>
      <sheetName val="윤영환"/>
      <sheetName val="차체부품_INS_REPORT(갑)1"/>
      <sheetName val="FUEL_FILLER1"/>
      <sheetName val="5_WIRE적용LIST1"/>
      <sheetName val="3_일반사상1"/>
      <sheetName val="_납촉자1"/>
      <sheetName val="일일_업무_현황_(3)"/>
      <sheetName val="일일_업무_현황_(5)"/>
      <sheetName val="417CPK"/>
      <sheetName val="SS"/>
      <sheetName val="FRONT HUB견적가"/>
      <sheetName val="VS1 Paretto분석"/>
      <sheetName val="intro"/>
      <sheetName val="TABLE"/>
      <sheetName val="재료비"/>
      <sheetName val="기준"/>
      <sheetName val="협력사 일반현황"/>
      <sheetName val="생산현황 (입력)"/>
      <sheetName val="작업시간"/>
      <sheetName val="1.ER유체응용"/>
      <sheetName val="4.시험장비"/>
      <sheetName val="급여대장(기능직)"/>
      <sheetName val="1-1.General Code"/>
      <sheetName val="임율 &amp; LOT"/>
      <sheetName val="DataBase"/>
      <sheetName val="판매98"/>
      <sheetName val="GSTOTAL"/>
      <sheetName val="3-2_귀책부서별_DT현황1"/>
      <sheetName val="0_절삭조건"/>
      <sheetName val="Segments"/>
      <sheetName val="생산계획 (2)"/>
      <sheetName val="Type"/>
      <sheetName val="내장"/>
      <sheetName val="CR CODE"/>
      <sheetName val="부서CODE"/>
      <sheetName val="THEME CODE"/>
      <sheetName val="DAT_목표_"/>
      <sheetName val="지침"/>
      <sheetName val="MC&amp;다변화"/>
      <sheetName val="ROYALTY"/>
      <sheetName val="매입세율"/>
      <sheetName val="공사개요"/>
      <sheetName val="작업일보"/>
      <sheetName val="SHAFT"/>
      <sheetName val="검사성적서(갑)"/>
      <sheetName val="장적산출"/>
      <sheetName val="96PLAN"/>
      <sheetName val="채권(하반기)"/>
      <sheetName val="SPT"/>
      <sheetName val="자재단가"/>
      <sheetName val="NGS4"/>
      <sheetName val="공정별"/>
      <sheetName val="SPG생산"/>
      <sheetName val="일반관리비"/>
      <sheetName val="업체별 단가현황"/>
      <sheetName val="정비손익"/>
      <sheetName val="10-1"/>
      <sheetName val="P&amp;L,Bal Sheet,Cash Forecast"/>
      <sheetName val="비교원가제출.고"/>
      <sheetName val="중점과제-경비(제안)"/>
      <sheetName val="Basic assumptions"/>
      <sheetName val="98지급계획"/>
      <sheetName val="월간인력"/>
      <sheetName val="기타코드"/>
      <sheetName val="년령분석표(02년)"/>
      <sheetName val="지역별"/>
      <sheetName val="세부내용"/>
      <sheetName val="이름표모음"/>
      <sheetName val="MTK_사후"/>
      <sheetName val="94B"/>
      <sheetName val="원본(실제)"/>
      <sheetName val="#142-1-갑"/>
      <sheetName val="1.세부비교원가(내수)"/>
      <sheetName val="1.종합비교원가(내수_일반_유럽)"/>
      <sheetName val="TM1Variables"/>
      <sheetName val="손익계산서"/>
      <sheetName val="CF"/>
      <sheetName val="V64"/>
      <sheetName val="31323-4A005(PPK)"/>
      <sheetName val="회순"/>
      <sheetName val="작업장"/>
      <sheetName val="공통"/>
      <sheetName val="Budget"/>
      <sheetName val="사유코드"/>
      <sheetName val="자체실적1Q"/>
      <sheetName val="MPS Q3 FY04"/>
      <sheetName val="MPS Q4 FY04"/>
      <sheetName val="125PIECE"/>
      <sheetName val="BTS-시범물량"/>
      <sheetName val="시설투자"/>
      <sheetName val="소계정"/>
      <sheetName val="BND"/>
      <sheetName val="SPONGE단가"/>
      <sheetName val="시산9812"/>
      <sheetName val="R&amp;R(DATA)"/>
      <sheetName val="팀별종합"/>
      <sheetName val="검사협정서"/>
      <sheetName val="2002년판매실적"/>
      <sheetName val="03 PFD-1"/>
      <sheetName val="물산(양산)"/>
      <sheetName val="정공(양산)"/>
      <sheetName val="테크(양산)"/>
      <sheetName val="계열사현황종합"/>
      <sheetName val="인사자료총집계"/>
      <sheetName val="印刷補助"/>
      <sheetName val="P&amp;L"/>
      <sheetName val="출장거리"/>
      <sheetName val="수출"/>
      <sheetName val="계획수량"/>
      <sheetName val="ENG油洩れ"/>
      <sheetName val="15-COMP"/>
      <sheetName val="측정-1"/>
      <sheetName val="6C007(A)"/>
      <sheetName val="생산소모품"/>
      <sheetName val="일일 생산및판매계획 대 실적"/>
      <sheetName val="물품관리"/>
      <sheetName val="업체관리"/>
      <sheetName val="12.Inv."/>
      <sheetName val="주요재료비"/>
      <sheetName val="97년 재료예산(안)"/>
      <sheetName val="추산서총괄"/>
      <sheetName val="1.터빈"/>
      <sheetName val="HEAD"/>
      <sheetName val="SYS검토(1A1)"/>
      <sheetName val="13-1-2"/>
      <sheetName val="_x005f_x0000__x005f_x0000__x005f_x0000__x005f_x0000_ile"/>
      <sheetName val="설계일정"/>
      <sheetName val="가2"/>
      <sheetName val="승인1팀"/>
      <sheetName val="2. Definitions"/>
      <sheetName val="대표자"/>
      <sheetName val="단가MSTR"/>
      <sheetName val="11년단가"/>
      <sheetName val="생산직"/>
      <sheetName val="1월~3월"/>
      <sheetName val="4월~6월"/>
      <sheetName val="7-9월"/>
      <sheetName val="10월~12월"/>
      <sheetName val="첨부6)CAPA분석표"/>
      <sheetName val="공평3"/>
      <sheetName val="공문"/>
      <sheetName val="총론"/>
      <sheetName val="리드14"/>
      <sheetName val="규칙"/>
      <sheetName val="상세"/>
      <sheetName val="연구인원내역"/>
      <sheetName val="주E95711"/>
      <sheetName val="상불"/>
      <sheetName val="master"/>
      <sheetName val="76210원가"/>
      <sheetName val="품명_자재코드"/>
      <sheetName val="코드 조건표"/>
      <sheetName val="코드_조건표"/>
      <sheetName val="MPL_技連"/>
      <sheetName val="342E_BLOCK"/>
      <sheetName val="송전기본"/>
      <sheetName val="협력사_일반현황"/>
      <sheetName val="금형_(2)"/>
      <sheetName val="오음명부"/>
      <sheetName val="CSC"/>
      <sheetName val="경비"/>
      <sheetName val="HMC 사전원가(원혁기준)13%"/>
      <sheetName val="1차명단"/>
      <sheetName val="2차 OIL량측정"/>
      <sheetName val="지점장"/>
      <sheetName val="총괄표"/>
      <sheetName val="LX3_0_RR1"/>
      <sheetName val="포머_비가동_내역"/>
      <sheetName val="Evaluation_objects"/>
      <sheetName val="FRONT_HUB견적가"/>
      <sheetName val="VS1_Paretto분석"/>
      <sheetName val="FLOW PROSES (A)"/>
      <sheetName val="세부견적"/>
      <sheetName val="VPP(BD-010) 이상보고"/>
      <sheetName val="인원수계산"/>
      <sheetName val="이름"/>
      <sheetName val="장비 전체리스트"/>
      <sheetName val="장비리스트"/>
      <sheetName val="재품별 단가"/>
      <sheetName val="세계수요종합OK"/>
      <sheetName val="중점과제별관리도"/>
      <sheetName val="BAFFLE HMC TABLE1"/>
      <sheetName val="Calculation"/>
      <sheetName val="production dept"/>
      <sheetName val="System"/>
      <sheetName val="6.수입검사 "/>
      <sheetName val="Hilfstabellen"/>
      <sheetName val="cost base e dati"/>
      <sheetName val="변수"/>
      <sheetName val="회사정보"/>
      <sheetName val="테이블"/>
      <sheetName val="대표경력"/>
      <sheetName val="Data Sheet"/>
      <sheetName val="INDIA-ML"/>
      <sheetName val="91"/>
      <sheetName val="전체지분도"/>
      <sheetName val="안산"/>
      <sheetName val="천안"/>
      <sheetName val="PB내역"/>
      <sheetName val="회사제시"/>
      <sheetName val="期別全体表"/>
      <sheetName val="Sensitivity"/>
      <sheetName val="Sheet13"/>
      <sheetName val="?????"/>
      <sheetName val="품의양"/>
      <sheetName val=" "/>
      <sheetName val="완성차"/>
      <sheetName val="FAB별"/>
      <sheetName val="기준계정"/>
      <sheetName val="코드"/>
      <sheetName val="komentár"/>
      <sheetName val="집중검사 리스트"/>
      <sheetName val="10.예산 및 원가 계획(02년)"/>
      <sheetName val="입고단가기준"/>
      <sheetName val="일반급여"/>
      <sheetName val="협력업체"/>
      <sheetName val="TOP_trans"/>
      <sheetName val="C_Pnl원가1"/>
      <sheetName val="DB"/>
      <sheetName val="F4"/>
      <sheetName val="예상효과"/>
      <sheetName val="실행내역서 "/>
      <sheetName val="상각율표"/>
      <sheetName val="개발 LIST"/>
      <sheetName val="프레스"/>
      <sheetName val="등록의뢰"/>
      <sheetName val="공정별CR"/>
      <sheetName val="000000"/>
      <sheetName val="WBS98"/>
      <sheetName val="관로공표지"/>
      <sheetName val="1_TM2"/>
      <sheetName val="TOT"/>
      <sheetName val="Mẫu DMVT"/>
      <sheetName val="Mẫu DMVT (2)"/>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Danh sach"/>
      <sheetName val="THƯ VIỆN"/>
      <sheetName val="BGD"/>
      <sheetName val="KCS"/>
      <sheetName val="KD"/>
      <sheetName val="KH"/>
      <sheetName val="KT"/>
      <sheetName val="KTNL"/>
      <sheetName val="PX-SX"/>
      <sheetName val="TC"/>
      <sheetName val="Lcau - Lxuc"/>
      <sheetName val="5300"/>
      <sheetName val="단기차입금(200006)"/>
      <sheetName val="영업외"/>
      <sheetName val="1.1 2008 OTIF"/>
      <sheetName val="▶사출"/>
      <sheetName val="▶R_C FRM"/>
      <sheetName val="동성세부내역"/>
      <sheetName val="차체 품안표"/>
      <sheetName val="주요재무비율"/>
      <sheetName val="PNL ASS'Y CRASH PAD UPR RH"/>
      <sheetName val="CHINO검량선"/>
      <sheetName val="재고정확2"/>
      <sheetName val="수정시산표"/>
      <sheetName val="TEMP1"/>
      <sheetName val="A1"/>
      <sheetName val="S50 "/>
      <sheetName val="여비"/>
      <sheetName val="TABLE(KR)"/>
      <sheetName val="생산실적"/>
      <sheetName val="PC%계산(WM.COMM단차)"/>
      <sheetName val="급여대장(입력용)"/>
      <sheetName val="설비LIST"/>
      <sheetName val="매출"/>
      <sheetName val="무부하 회전수"/>
      <sheetName val="END"/>
      <sheetName val="1~3월 지시사항"/>
      <sheetName val="소유주(원)"/>
      <sheetName val="인원01"/>
      <sheetName val="1.POSITIONING"/>
      <sheetName val="사양정리"/>
      <sheetName val="Value Analysis - Sheet 1"/>
      <sheetName val="84531"/>
      <sheetName val="lot"/>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차체부품_INS_REPORT(갑)2"/>
      <sheetName val="2_대외공문2"/>
      <sheetName val="외주현황_wq12"/>
      <sheetName val="FUEL_FILLER2"/>
      <sheetName val="3_일반사상2"/>
      <sheetName val="5_WIRE적용LIST2"/>
      <sheetName val="진행_DATA_(2)2"/>
      <sheetName val="3-2_귀책부서별_DT현황2"/>
      <sheetName val="_납촉자2"/>
      <sheetName val="LX3_0_RR2"/>
      <sheetName val="SUB_2월_재검사추이도1"/>
      <sheetName val="JT3_0견적-구11"/>
      <sheetName val="c_db1"/>
      <sheetName val="B053_(990701)공정실적PP%계산1"/>
      <sheetName val="일일_업무_현황_(3)1"/>
      <sheetName val="일일_업무_현황_(5)1"/>
      <sheetName val="CR_CODE"/>
      <sheetName val="THEME_CODE"/>
      <sheetName val="0_절삭조건1"/>
      <sheetName val="1_세부비교원가(내수)"/>
      <sheetName val="J150_승인진도관리_LIST"/>
      <sheetName val="TOTAL_LIST"/>
      <sheetName val="Price_Range"/>
      <sheetName val="FTR_MACRo"/>
      <sheetName val="1_종합비교원가(내수_일반_유럽)"/>
      <sheetName val="금형_(2)1"/>
      <sheetName val="VS1_Paretto분석1"/>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TEMP_TORQUE1"/>
      <sheetName val="1_변경범위1"/>
      <sheetName val="02_07_27_부품판매가"/>
      <sheetName val="P&amp;L,Bal_Sheet,Cash_Forecast"/>
      <sheetName val="MPS_Q3_FY04"/>
      <sheetName val="MPS_Q4_FY04"/>
      <sheetName val="2__Definitions"/>
      <sheetName val="03_PFD-1"/>
      <sheetName val="내수1_8GL"/>
      <sheetName val="업체별_단가현황"/>
      <sheetName val="비교원가제출_고"/>
      <sheetName val="Basic_assumptions"/>
      <sheetName val="운임_환차손-Y1"/>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항목"/>
      <sheetName val="부동산세금"/>
      <sheetName val="국영"/>
      <sheetName val="TEAM하반기 계획 (2)"/>
      <sheetName val="96연구소인건비"/>
      <sheetName val="KURSER"/>
      <sheetName val="업체리스트"/>
      <sheetName val="거래처관리"/>
      <sheetName val="ﾊﾟｲﾌﾟ"/>
      <sheetName val="冷延鋼板"/>
      <sheetName val="熱延鋼板"/>
      <sheetName val="他材料費"/>
      <sheetName val="印刷"/>
      <sheetName val="条件表"/>
      <sheetName val="02-2W"/>
      <sheetName val="별제권_정리담보권"/>
      <sheetName val="ﾏｽﾀ"/>
      <sheetName val="견적마법사"/>
      <sheetName val="전처리"/>
      <sheetName val="Option"/>
      <sheetName val="Upgrades pricing"/>
      <sheetName val="7.3 DY팀"/>
      <sheetName val="5-Why Root Cause Analysis "/>
      <sheetName val="#REF!"/>
      <sheetName val="조정내역"/>
      <sheetName val="주간업무(개발구매팀)"/>
      <sheetName val="Cover"/>
      <sheetName val="포트외경(A)"/>
      <sheetName val="2001Org"/>
      <sheetName val="일보"/>
      <sheetName val="BSL"/>
      <sheetName val="진행중 설변"/>
      <sheetName val="96수표어음"/>
      <sheetName val="실적관리"/>
      <sheetName val="Financials"/>
      <sheetName val="Yield"/>
      <sheetName val="산출기준(파견전산실)"/>
      <sheetName val="품목"/>
      <sheetName val="계정"/>
      <sheetName val="수입명세서"/>
      <sheetName val="계산program"/>
      <sheetName val="impianti"/>
      <sheetName val="출력-생산일보"/>
      <sheetName val="품목표"/>
      <sheetName val="Moulding data"/>
      <sheetName val="Volumes"/>
      <sheetName val="SCP 4"/>
      <sheetName val="SCP 5 D2UXT"/>
      <sheetName val="SCP 6 D2UX"/>
      <sheetName val="Invest (MAC)"/>
      <sheetName val="SCP Apr2015"/>
      <sheetName val="HOLE 9905(1)"/>
      <sheetName val="VXX"/>
      <sheetName val="."/>
      <sheetName val="공정능력(마운틴 홀 거리)"/>
      <sheetName val="양식_샘플"/>
      <sheetName val="8월3주"/>
      <sheetName val="Questionnaire"/>
      <sheetName val="2-1.제품군별계획대비실적(B.A)"/>
      <sheetName val="f3"/>
      <sheetName val="0105"/>
      <sheetName val="0505"/>
      <sheetName val="그래프"/>
      <sheetName val="공사원가계산서"/>
      <sheetName val="Summary Sheet"/>
      <sheetName val="Datasheet for KPI Model 1"/>
      <sheetName val="만년달력"/>
      <sheetName val="휴일"/>
      <sheetName val="LINE_VENT"/>
      <sheetName val="OEM 이의제기 종합"/>
      <sheetName val="신공항A-9(원가수정)"/>
      <sheetName val="감독1130"/>
      <sheetName val="RECIMAKE"/>
      <sheetName val="6월재고2"/>
      <sheetName val="광주 소요량"/>
      <sheetName val="2월"/>
      <sheetName val="조립"/>
      <sheetName val="신규"/>
      <sheetName val="_x0000__x0000__x0000__x0000_ile"/>
      <sheetName val="XMA 12월 8,000대 원,부자재_完"/>
      <sheetName val="YFA 10월분 원자재(10.12)_미납완료_完"/>
      <sheetName val="YFA 10월분 부자재(10.7,9)_FEDEX_完"/>
      <sheetName val="HD1070(T)"/>
      <sheetName val="980710"/>
      <sheetName val="9703"/>
      <sheetName val="원재료불량"/>
      <sheetName val="sapactivexlhiddensheet"/>
      <sheetName val="VXXXXX"/>
      <sheetName val="양산견본보증"/>
      <sheetName val="검사(갑)"/>
      <sheetName val="검사(을)"/>
      <sheetName val="초.성"/>
      <sheetName val="시험성적서"/>
      <sheetName val="CHECK.성"/>
      <sheetName val="공정능력(1)"/>
      <sheetName val="공정능력 (2)"/>
      <sheetName val="cpk data"/>
      <sheetName val="Tubelists"/>
      <sheetName val="표준"/>
      <sheetName val="설비사양서B-1"/>
      <sheetName val="full (2)"/>
      <sheetName val="Production Plan1"/>
      <sheetName val="ISRDATA"/>
      <sheetName val="Master Cable"/>
      <sheetName val="Supplement2"/>
      <sheetName val="DBL LPG시험"/>
      <sheetName val="목표대비실적(R)"/>
      <sheetName val="SMXEXPS"/>
      <sheetName val="금형표지"/>
      <sheetName val="INVESTMENT (Hardware)"/>
      <sheetName val="기초데이타"/>
      <sheetName val="ROLL"/>
      <sheetName val="95MAKER"/>
      <sheetName val="GAGE R&amp;R(FRT UPR)"/>
      <sheetName val="사업소별9812"/>
      <sheetName val="10년11월이월현황"/>
      <sheetName val="중공업 실적"/>
      <sheetName val="16-1531"/>
      <sheetName val=" 하반기 경비 조정계획_150627(사계 r2 기준).x"/>
      <sheetName val="치공구"/>
      <sheetName val="판가반영"/>
      <sheetName val="so-021"/>
      <sheetName val="선재"/>
      <sheetName val="????ilencer"/>
      <sheetName val="생산실적입력"/>
      <sheetName val="법인세부담액"/>
      <sheetName val="등록자료"/>
      <sheetName val="입력정보"/>
      <sheetName val="여신보고용"/>
      <sheetName val="서진단가"/>
      <sheetName val="기아계획"/>
      <sheetName val="세목별"/>
      <sheetName val="A"/>
      <sheetName val="스풀능력"/>
      <sheetName val="노무비"/>
      <sheetName val="매출이익(실적)"/>
      <sheetName val="9609추"/>
      <sheetName val="국산화"/>
      <sheetName val="0.CHMSL LED ASSY"/>
      <sheetName val="변환테이블"/>
      <sheetName val="불량 리스트"/>
      <sheetName val="불량 코드"/>
      <sheetName val="현금흐름표"/>
      <sheetName val="그림목록"/>
      <sheetName val="침탄데이타"/>
      <sheetName val="Team 종합"/>
      <sheetName val="LEGAN"/>
      <sheetName val="品質保証責任者届"/>
      <sheetName val="sheet17"/>
      <sheetName val="PV"/>
      <sheetName val="귀책별TOP"/>
      <sheetName val="RHW"/>
      <sheetName val="부서별1월"/>
      <sheetName val="1.세부비교_x001b__x0000__x0000_㣪洁ᚦ"/>
      <sheetName val="목차"/>
      <sheetName val="82351"/>
      <sheetName val="6_수입검사_"/>
      <sheetName val="12_Inv_"/>
      <sheetName val="97년_재료예산(안)"/>
      <sheetName val="1_터빈"/>
      <sheetName val="cost_base_e_dati"/>
      <sheetName val="_"/>
      <sheetName val="집중검사_리스트"/>
      <sheetName val="10_예산_및_원가_계획(02년)"/>
      <sheetName val="실행내역서_"/>
      <sheetName val="개발_LIST"/>
      <sheetName val="Data_Sheet"/>
      <sheetName val="BAFFLE_HMC_TABLE1"/>
      <sheetName val="Value_Analysis_-_Sheet_1"/>
      <sheetName val="PC%계산(WM_COMM단차)"/>
      <sheetName val="Cost_Reduction"/>
      <sheetName val="차체_품안표"/>
      <sheetName val="1_1_2008_OTIF"/>
      <sheetName val="1~3월_지시사항"/>
      <sheetName val="1_POSITIONING"/>
      <sheetName val="production_dept"/>
      <sheetName val="51700-C2100(이의제기)"/>
      <sheetName val="BS"/>
      <sheetName val="TB"/>
      <sheetName val="부서별3월"/>
      <sheetName val="인원"/>
      <sheetName val="HeaderInfo"/>
      <sheetName val="J100"/>
      <sheetName val="RFQ Template"/>
      <sheetName val="科目余额表"/>
      <sheetName val="정비사업장별전망"/>
      <sheetName val="부품목표"/>
      <sheetName val="부평"/>
      <sheetName val="분당"/>
      <sheetName val="평촌"/>
      <sheetName val="승인율"/>
      <sheetName val="3월말 장기악성(국내)"/>
      <sheetName val="2월말 장기악성(국내)"/>
      <sheetName val="3월"/>
      <sheetName val="Dossier_Cdc"/>
      <sheetName val="DFMEA-DRBFM"/>
      <sheetName val="95WBS"/>
      <sheetName val="재발방지대책서"/>
      <sheetName val="YOKE-H(10.3)"/>
      <sheetName val="분석"/>
      <sheetName val="TABLE DB"/>
      <sheetName val="쌍용 data base"/>
      <sheetName val="본부재고"/>
      <sheetName val="VERTICAL PIPE"/>
      <sheetName val="2쪽"/>
      <sheetName val="Sum"/>
      <sheetName val="ALL"/>
      <sheetName val="LIDE"/>
      <sheetName val="광주재료"/>
      <sheetName val="감가상각"/>
      <sheetName val="소요단량"/>
      <sheetName val="2과 공수집계"/>
      <sheetName val="2000"/>
      <sheetName val="LS"/>
      <sheetName val="첨부5"/>
      <sheetName val="5-2"/>
      <sheetName val="_____"/>
      <sheetName val="무부하_회전수"/>
      <sheetName val="진행중_설변"/>
      <sheetName val="HOLE_9905(1)"/>
      <sheetName val="Production_Plan1"/>
      <sheetName val="생산계획"/>
      <sheetName val="108.수선비"/>
      <sheetName val="8기전사사업계획"/>
      <sheetName val="36기상반기자금실적"/>
      <sheetName val="X3"/>
      <sheetName val="업체정보"/>
      <sheetName val="07DATA"/>
      <sheetName val="WJ素材費"/>
      <sheetName val="품의서양식 (3)"/>
      <sheetName val="예상투자비"/>
      <sheetName val="조선용암면"/>
      <sheetName val="매출DATA"/>
      <sheetName val="종합장"/>
      <sheetName val="集計ﾘｽﾄ"/>
      <sheetName val="원가분석"/>
      <sheetName val="법인(환율지정)"/>
      <sheetName val="_x005f_x005f_x005f_x0000__x005f_x005f_x005f_x0000__x005"/>
      <sheetName val="1. 보고"/>
      <sheetName val="수지타입(ASSY)"/>
      <sheetName val="Asset98-CAK"/>
      <sheetName val="이체비용포함2"/>
      <sheetName val="이체비용포함"/>
      <sheetName val="PNL_ASS'Y_CRASH_PAD_UPR_RH"/>
      <sheetName val="Input Page"/>
      <sheetName val="Input Sheet"/>
      <sheetName val="Aug01 Status Rpt"/>
      <sheetName val="현금및현금등가물"/>
      <sheetName val="Base Info"/>
      <sheetName val="ISSUE LIST"/>
      <sheetName val="자료"/>
      <sheetName val="Assumption"/>
      <sheetName val="직원명부"/>
      <sheetName val="ALVXXL01"/>
      <sheetName val="철심금중량"/>
      <sheetName val="PC%계산DWMC"/>
      <sheetName val="구매내역"/>
      <sheetName val="생산실적db"/>
      <sheetName val="데이터"/>
      <sheetName val="비교원RD-S"/>
      <sheetName val="철판2"/>
      <sheetName val="년도별"/>
      <sheetName val="수출가격"/>
      <sheetName val="원가계산서양식"/>
      <sheetName val="TA10"/>
      <sheetName val="미익SUB"/>
      <sheetName val="Bang KL"/>
      <sheetName val="연습"/>
      <sheetName val="업체별매출실적"/>
      <sheetName val="기본정보"/>
      <sheetName val="초기화면"/>
      <sheetName val="근태일지"/>
      <sheetName val="첨부⑥"/>
      <sheetName val="CAPA분석 360K"/>
      <sheetName val="을"/>
      <sheetName val="초등학교내역서"/>
      <sheetName val="금관"/>
      <sheetName val="백화"/>
      <sheetName val="작동logic"/>
      <sheetName val="6 N.m CCW 전류"/>
      <sheetName val="기준코드"/>
      <sheetName val="원단위 전후비교"/>
      <sheetName val="EF-SONATA"/>
      <sheetName val="02년 SUC"/>
      <sheetName val="투입공수계획"/>
      <sheetName val="월간생산계획"/>
      <sheetName val="최신"/>
      <sheetName val="Bosch ADVP&amp;R"/>
      <sheetName val="SFM-TTL"/>
      <sheetName val="수h"/>
      <sheetName val="PAKAGE4362"/>
      <sheetName val="업체별"/>
      <sheetName val="Purchasing Data"/>
      <sheetName val="실적 및 계획"/>
      <sheetName val="LL"/>
      <sheetName val="한성화물"/>
      <sheetName val="소결재공"/>
      <sheetName val="판매수량"/>
      <sheetName val="종목코드"/>
      <sheetName val="MexiqueVentes97"/>
      <sheetName val="3. 관리점지수실적-1.1생산성"/>
      <sheetName val="Sec 1 - RFQ"/>
      <sheetName val="ERP도입후 시정현황"/>
      <sheetName val="Sheet6"/>
      <sheetName val="제품정보"/>
      <sheetName val="销售计划"/>
      <sheetName val="Headcount"/>
      <sheetName val="Sales_LT"/>
      <sheetName val="승용"/>
      <sheetName val="공정능력평가-2"/>
      <sheetName val="공정능력평가-3"/>
      <sheetName val="외관검사"/>
      <sheetName val="1-1-1-2"/>
      <sheetName val="Sheet10"/>
      <sheetName val="pri"/>
      <sheetName val="외주업체"/>
      <sheetName val="임시12월"/>
      <sheetName val="생산_P"/>
      <sheetName val="Graph"/>
      <sheetName val="대구경북"/>
      <sheetName val="월별손익현황"/>
      <sheetName val="서울서부"/>
      <sheetName val="부산경남"/>
      <sheetName val="서울동부"/>
      <sheetName val="인천경기"/>
      <sheetName val="중부본부"/>
      <sheetName val="호남본부"/>
      <sheetName val="99예산"/>
      <sheetName val="PPS2"/>
      <sheetName val="材料"/>
      <sheetName val="SPA원가"/>
      <sheetName val="인건비"/>
      <sheetName val="종합BDATA"/>
      <sheetName val="적하보험"/>
      <sheetName val="옹벽1"/>
      <sheetName val="영업.일1"/>
      <sheetName val="품-(주)코①"/>
      <sheetName val="적용수량"/>
      <sheetName val="자재소요"/>
      <sheetName val="판매계획"/>
      <sheetName val="EurotoolsXRates"/>
      <sheetName val="PFMEA.XLS"/>
      <sheetName val="Cpk3"/>
      <sheetName val="INVESTMENT_(Hardware)"/>
      <sheetName val="거래처"/>
      <sheetName val="Config"/>
      <sheetName val="#93"/>
      <sheetName val="STEEL95"/>
      <sheetName val="Sheet6_(3)"/>
      <sheetName val="도표"/>
      <sheetName val="2008 г"/>
      <sheetName val="조서목차"/>
      <sheetName val="가격품의"/>
      <sheetName val="월매출"/>
      <sheetName val="M96현황-동아"/>
      <sheetName val="PILOT품"/>
      <sheetName val="금형품의서"/>
      <sheetName val="RELAY FAX양식"/>
      <sheetName val="상세 견적서 (HMC)"/>
      <sheetName val="Summary"/>
      <sheetName val="2.중요한회계정책"/>
      <sheetName val="9.관계기업투자"/>
      <sheetName val="42.리스"/>
      <sheetName val="25.법인세"/>
      <sheetName val="COKBOM"/>
      <sheetName val="ﾀｰﾋﾞﾝﾃﾞｰﾀ"/>
      <sheetName val="File_Table"/>
      <sheetName val="Proj List 00E"/>
      <sheetName val="부재료"/>
      <sheetName val="97입고현황(사내)"/>
      <sheetName val="97출고현황(SEC)"/>
      <sheetName val="97출고현황(매출분)"/>
      <sheetName val="첨부3"/>
      <sheetName val="DS-Thuong 6T dau"/>
      <sheetName val="3M000"/>
      <sheetName val="물량표"/>
      <sheetName val="10년01월부터"/>
      <sheetName val="예적금"/>
      <sheetName val="세무서코드"/>
      <sheetName val="D300726_1"/>
      <sheetName val="3월판매예상_2주차"/>
      <sheetName val="_0602주-무결점운동 진행현황 보고 (20140610)"/>
      <sheetName val="업무분장 "/>
      <sheetName val="FELT"/>
      <sheetName val="내년"/>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사업소득자세수추계"/>
      <sheetName val="WS"/>
      <sheetName val="DATA(1-8)"/>
      <sheetName val="1부생산계획"/>
      <sheetName val="이자수입"/>
      <sheetName val="사외외주매출"/>
      <sheetName val="20일시험전표지"/>
      <sheetName val="FRONT"/>
      <sheetName val="REAR "/>
      <sheetName val="FR저항Cp"/>
      <sheetName val="abs dac검사대비분석자료2"/>
      <sheetName val="RFQ Form"/>
      <sheetName val="00년거래처별실적"/>
      <sheetName val="재고품목"/>
      <sheetName val="CPK_CHART"/>
      <sheetName val="pl2k12"/>
      <sheetName val="생산(전장입력)-1"/>
      <sheetName val="GLOBAL PT NEW FORMAT JULY  2002"/>
      <sheetName val="C100"/>
      <sheetName val="인원부하"/>
      <sheetName val="DOM-競合車SPEC"/>
      <sheetName val="출입자명단"/>
      <sheetName val="ｴｱﾃﾞｨｽｸ"/>
      <sheetName val="평가표"/>
      <sheetName val="FMEAPRO3"/>
      <sheetName val="담당"/>
      <sheetName val="생산2부(COL'M,U_J)"/>
      <sheetName val="BOM"/>
      <sheetName val="산업판매입력"/>
      <sheetName val="3.PT개발계획"/>
      <sheetName val="예정임율"/>
      <sheetName val="Y3-LIST"/>
      <sheetName val="PPK(공정능력조사표)"/>
      <sheetName val="N719(NC)"/>
      <sheetName val="Interco &amp; PVS Loc Cur"/>
      <sheetName val="실적(Q11)"/>
      <sheetName val="예산(Q11)"/>
      <sheetName val="자가2급"/>
      <sheetName val="해외생산"/>
      <sheetName val="내역"/>
      <sheetName val="FO원단위"/>
      <sheetName val="Sheet16"/>
      <sheetName val="TRANSLAT"/>
      <sheetName val="21444-41900"/>
      <sheetName val="원가절감"/>
      <sheetName val="별도관리"/>
      <sheetName val="SOURCE"/>
      <sheetName val="공수"/>
      <sheetName val="3620SE"/>
      <sheetName val="공정별공법-W.HSE-LH"/>
      <sheetName val="효성"/>
      <sheetName val="자체실적Y"/>
      <sheetName val="과제"/>
      <sheetName val="Sales"/>
      <sheetName val="c.db1"/>
      <sheetName val="1st"/>
      <sheetName val="고객불만 건"/>
      <sheetName val="BACK_DATA_08_7_1~2"/>
      <sheetName val="E_W2"/>
      <sheetName val="P_W2"/>
      <sheetName val="S_W2"/>
      <sheetName val="1ဲ_ALT2"/>
      <sheetName val="1ဳ_O_S2"/>
      <sheetName val="15_၄AMPER2"/>
      <sheetName val="GB-IC_Villingen_GG2"/>
      <sheetName val="BACK_DATA2"/>
      <sheetName val="OPT손익_내수2"/>
      <sheetName val="OPT손익_수출2"/>
      <sheetName val="二_POSITION_XLS2"/>
      <sheetName val="126_2551"/>
      <sheetName val="14_1부1"/>
      <sheetName val="CASE_ASM1"/>
      <sheetName val="매출종합_`091"/>
      <sheetName val="와이어"/>
      <sheetName val="제품명 (3)"/>
      <sheetName val="MethodC"/>
      <sheetName val="업무담당"/>
      <sheetName val="첨부2"/>
      <sheetName val="JUNY"/>
      <sheetName val="069"/>
      <sheetName val="본사-출장소구분"/>
      <sheetName val="생산일보"/>
      <sheetName val="품목테이블"/>
      <sheetName val="ref"/>
      <sheetName val="전사"/>
      <sheetName val="진급관련DATA"/>
      <sheetName val="소상_&quot;1&quot;1"/>
      <sheetName val="예금미수이자(6월)"/>
      <sheetName val="TL PROTO 2열"/>
      <sheetName val="참조코드현황"/>
      <sheetName val="10-1소요"/>
      <sheetName val="목표세부명세"/>
      <sheetName val="99원가원판"/>
      <sheetName val="기안지"/>
      <sheetName val="应收帐款"/>
      <sheetName val="대지급(한미)"/>
      <sheetName val="전장품(관리용)"/>
      <sheetName val="2선재"/>
      <sheetName val="094_APP別"/>
      <sheetName val="현장"/>
      <sheetName val="변제"/>
      <sheetName val="10월11일"/>
      <sheetName val="설비능력및_종합공정능력산출시_사용1"/>
      <sheetName val="검사기준서_을_치수1"/>
      <sheetName val="검사기준서_갑1"/>
      <sheetName val="검사기준서_을1"/>
      <sheetName val="검사협정_갑1"/>
      <sheetName val="검사성적서_갑1"/>
      <sheetName val="검사성적서_을1"/>
      <sheetName val="검사성적서_병1"/>
      <sheetName val="팀별_합계1"/>
      <sheetName val="Nego_PV1"/>
      <sheetName val="LAMBDA_자작1"/>
      <sheetName val="SPEC1"/>
      <sheetName val="INDEX"/>
      <sheetName val="공용라이온-2"/>
      <sheetName val="GM Master"/>
      <sheetName val="97계획(96.11"/>
      <sheetName val="재공품기초자료"/>
      <sheetName val="퇴충수정"/>
      <sheetName val="Validation Lists"/>
      <sheetName val="参照条件"/>
      <sheetName val="참고"/>
      <sheetName val="CR금액"/>
      <sheetName val="OEM Plan"/>
      <sheetName val="SO416"/>
      <sheetName val="구매사양"/>
      <sheetName val="ALPROFILE_발주실적"/>
      <sheetName val="Basic"/>
      <sheetName val="DIEZEL動弁相場"/>
      <sheetName val="4.3 첨부1"/>
      <sheetName val="5호기_Query"/>
      <sheetName val="사업경"/>
      <sheetName val="기본정보입력"/>
      <sheetName val="세부자료"/>
      <sheetName val="투자예산"/>
      <sheetName val="원가기초정보"/>
      <sheetName val="산정표"/>
      <sheetName val="영업인계"/>
      <sheetName val="재공재고"/>
      <sheetName val="포장현황"/>
      <sheetName val="분류"/>
      <sheetName val="계실5-1"/>
      <sheetName val="工程信息"/>
      <sheetName val="초기공정능력"/>
      <sheetName val="불량코드"/>
      <sheetName val="MC%계산"/>
      <sheetName val="※목록"/>
      <sheetName val="공정능력"/>
      <sheetName val="구분자료"/>
      <sheetName val="검사협정 보충"/>
      <sheetName val="Supplier QRQC"/>
      <sheetName val="발주서"/>
      <sheetName val="X-3_ENG"/>
      <sheetName val="Sheet1_(2)"/>
      <sheetName val="Sch7a_(토요일)"/>
      <sheetName val="GLOBAL_PT_NEW_FORMAT_OCT_2002"/>
      <sheetName val="대외공문_"/>
      <sheetName val="5_세운W-A2"/>
      <sheetName val="PRESS_DATA1"/>
      <sheetName val="X-3_ENG1"/>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ALT3"/>
      <sheetName val="1ဳ_O_S3"/>
      <sheetName val="15_၄AMPER3"/>
      <sheetName val="GB-IC_Villingen_GG3"/>
      <sheetName val="BACK_DATA_08_7_1~3"/>
      <sheetName val="E_W3"/>
      <sheetName val="P_W3"/>
      <sheetName val="S_W3"/>
      <sheetName val="二_POSITION_XLS3"/>
      <sheetName val="OPT손익_내수3"/>
      <sheetName val="OPT손익_수출3"/>
      <sheetName val="BACK_DATA3"/>
      <sheetName val="외주현황_wq13"/>
      <sheetName val="2_대외공문3"/>
      <sheetName val="TEMP_TORQUE2"/>
      <sheetName val="5_세운W-A3"/>
      <sheetName val="126_2552"/>
      <sheetName val="B053_(990701)공정실적PP%계산2"/>
      <sheetName val="CASE_ASM2"/>
      <sheetName val="14_1부2"/>
      <sheetName val="1_변경범위2"/>
      <sheetName val="JT3_0견적-구12"/>
      <sheetName val="PRESS_DATA2"/>
      <sheetName val="SUB_2월_재검사추이도2"/>
      <sheetName val="c_db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내수1_8GL1"/>
      <sheetName val="외주품_감점_유형_기준"/>
      <sheetName val="PRO_(참조)"/>
      <sheetName val="Master_Cable"/>
      <sheetName val="CAPA분석_360K"/>
      <sheetName val="실적_및_계획"/>
      <sheetName val="공정능력_(2)"/>
      <sheetName val="3__관리점지수실적-1_1생산성"/>
      <sheetName val="Sec_1_-_RFQ"/>
      <sheetName val="02년_SUC"/>
      <sheetName val="Rate_data"/>
      <sheetName val="원단위_전후비교"/>
      <sheetName val="Bosch_ADVP&amp;R"/>
      <sheetName val="_SR3차원단위_(3)"/>
      <sheetName val="공정별공법-W_HSE-LH"/>
      <sheetName val="73711"/>
      <sheetName val="설계명세"/>
      <sheetName val="PS SIDE OTR INR 공정개선 상세"/>
      <sheetName val="비가동-20"/>
      <sheetName val="영업용가격대"/>
      <sheetName val="노동부"/>
      <sheetName val="첨부#1(SRC)"/>
      <sheetName val="1.기안을지"/>
      <sheetName val="PROFILE"/>
      <sheetName val="콤비품의-3"/>
      <sheetName val="3사분기"/>
      <sheetName val="분기별데이타"/>
      <sheetName val="월별데이타"/>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HSA"/>
      <sheetName val="TEL"/>
      <sheetName val="분석DATA(년도별)"/>
      <sheetName val="09년 현황"/>
      <sheetName val="CNC810M"/>
      <sheetName val="원가절감종합"/>
      <sheetName val="WTC BODY一覧原紙"/>
      <sheetName val="국고채권3-5"/>
      <sheetName val="가동일보"/>
      <sheetName val="5사남"/>
      <sheetName val="BOX ASSY"/>
      <sheetName val="After sales"/>
      <sheetName val="CAR Form Summary"/>
      <sheetName val="첨부4.기술평가서"/>
      <sheetName val="LOCKUP"/>
      <sheetName val="54813M2001"/>
      <sheetName val="Personnaliser..."/>
      <sheetName val="Takt Time"/>
      <sheetName val="시설이용권명세서"/>
      <sheetName val="특정현금과예금"/>
      <sheetName val="99정부과제종합"/>
      <sheetName val="Data입력"/>
      <sheetName val="기계(1998~2003년)작업본"/>
      <sheetName val="기계(2004년)작업본"/>
      <sheetName val="입력laser"/>
      <sheetName val="25414-B2060"/>
      <sheetName val="項目定義"/>
      <sheetName val="양식-금형"/>
      <sheetName val="1.2.2완제품검사('00.4월) (가라)"/>
      <sheetName val="cr2000분석"/>
      <sheetName val="64512(갑)"/>
      <sheetName val="경영재무 (입력)"/>
      <sheetName val="연구개발 (입력)"/>
      <sheetName val="일반현황 (입력)"/>
      <sheetName val="품질관리 (입력)"/>
      <sheetName val="Data Input"/>
      <sheetName val="건축내역"/>
      <sheetName val="평가"/>
      <sheetName val="별제권_정리담보권1"/>
      <sheetName val="금형이력"/>
      <sheetName val="설계내역서"/>
      <sheetName val="종합표"/>
      <sheetName val="FO-BO-ER"/>
      <sheetName val="INJ_FRT"/>
      <sheetName val="3.3검토국"/>
      <sheetName val="출고현황"/>
      <sheetName val="오퍼(DS)"/>
      <sheetName val="6월(DS)"/>
      <sheetName val="물량표S"/>
      <sheetName val="PAINT"/>
      <sheetName val="실행내역"/>
      <sheetName val="4월"/>
      <sheetName val="비용구조"/>
      <sheetName val="피엘"/>
      <sheetName val="Issues List"/>
      <sheetName val="Appendix_TT"/>
      <sheetName val="(2)월생산현황 "/>
      <sheetName val="LINE PPM-분석"/>
      <sheetName val="현장관리비"/>
      <sheetName val="수불부"/>
      <sheetName val="Actual data"/>
      <sheetName val="기준정보"/>
      <sheetName val="불량건수"/>
      <sheetName val="외주집계"/>
      <sheetName val="배부기준"/>
      <sheetName val="원가 종합"/>
      <sheetName val="SM672-001(A)"/>
      <sheetName val="3)재료비"/>
      <sheetName val="CPk원본"/>
      <sheetName val="GYOKAK2"/>
      <sheetName val="SNP"/>
      <sheetName val="PACKING LIST"/>
      <sheetName val="Y3"/>
      <sheetName val="조달내역"/>
      <sheetName val="COOLING UNIT"/>
      <sheetName val="자동차 종합지표"/>
      <sheetName val="데이터목록"/>
      <sheetName val="R-16E"/>
      <sheetName val="C-16MM"/>
      <sheetName val="C-12MM"/>
      <sheetName val="C-20MM"/>
      <sheetName val="J2(P.MT)"/>
      <sheetName val="전산DATA"/>
      <sheetName val="551"/>
      <sheetName val="집계표(VAN)"/>
      <sheetName val="TWIST"/>
      <sheetName val="양식(주)"/>
      <sheetName val="PQ분석2"/>
      <sheetName val="PQ분석3"/>
      <sheetName val="PQ분석1"/>
      <sheetName val="투자승인절차"/>
      <sheetName val="광주"/>
      <sheetName val="Bas Moteur"/>
      <sheetName val="Hab2"/>
      <sheetName val="Hab1"/>
      <sheetName val="출금계획"/>
      <sheetName val="1_2내수2"/>
      <sheetName val="Cost_Reduction1"/>
      <sheetName val="PFMEA_XLS"/>
      <sheetName val="신고서_전"/>
      <sheetName val="Sheet6_(3)1"/>
      <sheetName val="영업_일1"/>
      <sheetName val="RELAY_FAX양식"/>
      <sheetName val="상세_견적서_(HMC)"/>
      <sheetName val="INVESTMENT_(Hardware)1"/>
      <sheetName val="2008_г"/>
      <sheetName val="2_중요한회계정책"/>
      <sheetName val="9_관계기업투자"/>
      <sheetName val="42_리스"/>
      <sheetName val="25_법인세"/>
      <sheetName val="_PPAP_작성중__xlsx"/>
      <sheetName val="Proj_List_00E"/>
      <sheetName val="DBL_LPG시험"/>
      <sheetName val="1_2내수3"/>
      <sheetName val="진행_DATA_(2)3"/>
      <sheetName val="Cost_Reduction2"/>
      <sheetName val="PFMEA_XLS1"/>
      <sheetName val="신고서_전1"/>
      <sheetName val="Basic_assumptions1"/>
      <sheetName val="Drop-down Lists"/>
      <sheetName val="incetive"/>
      <sheetName val="2012 Volum"/>
      <sheetName val="공장코드"/>
      <sheetName val="거래선"/>
      <sheetName val="완성차물량"/>
      <sheetName val="Part_no"/>
      <sheetName val="PARAMETRES"/>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CFLOW"/>
      <sheetName val="B053 (990701)공정능력PC%계산"/>
      <sheetName val="OP12037"/>
      <sheetName val="종합현황"/>
      <sheetName val="PL"/>
      <sheetName val="신청현황"/>
      <sheetName val="Data Not Used"/>
      <sheetName val="ScoreCards"/>
      <sheetName val="Variables"/>
      <sheetName val="FTQ Data"/>
      <sheetName val="Int Pulls Data"/>
      <sheetName val="Int Spills Data"/>
      <sheetName val="PPM Data"/>
      <sheetName val="Pulls Data"/>
      <sheetName val="Spills Data"/>
      <sheetName val="라이온2"/>
      <sheetName val="공통비"/>
      <sheetName val="BI-FUEL AIR VENT PIPE"/>
      <sheetName val="4.Vendor price"/>
      <sheetName val="14년 증판안 판촉"/>
      <sheetName val="14,15,16"/>
      <sheetName val="RSDB"/>
      <sheetName val="WSDB"/>
      <sheetName val="매입자료1"/>
      <sheetName val="표준(재질단가,조형단가)"/>
      <sheetName val="표준(중자)"/>
      <sheetName val="2WD(KJ5G0662)"/>
      <sheetName val="기본데이타"/>
      <sheetName val="은행"/>
      <sheetName val="TEMP2"/>
      <sheetName val="PIVOT"/>
      <sheetName val="Actual In &amp; Out"/>
      <sheetName val="조정"/>
      <sheetName val="1.TAT_Info."/>
      <sheetName val="차액보증"/>
      <sheetName val="1.종합평가표"/>
      <sheetName val="SALE분석"/>
      <sheetName val="효과금액비교"/>
      <sheetName val="RFQ 1804"/>
      <sheetName val="운영"/>
      <sheetName val="DS_MBR RR Side  - PcA"/>
      <sheetName val="SRC(현재)"/>
      <sheetName val="Europe PU-1"/>
      <sheetName val="MM利益・原価企画方針書ｶｸ１"/>
      <sheetName val="WE'T"/>
      <sheetName val="BREAKDOWN(철거설치)"/>
      <sheetName val="6월"/>
      <sheetName val="기간별품목별불량유형집계"/>
      <sheetName val="차체부품_INS_REPORT(갑)3"/>
      <sheetName val="FUEL_FILLER3"/>
      <sheetName val="5_WIRE적용LIST3"/>
      <sheetName val="_납촉자3"/>
      <sheetName val="3_일반사상3"/>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SUB_2월_재검사추이도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J150_승인진도관리_LIST2"/>
      <sheetName val="TOTAL_LIST2"/>
      <sheetName val="Price_Range2"/>
      <sheetName val="FTR_MACRo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상세_계산_내역1"/>
      <sheetName val="4.20)통계적기법관리절차서"/>
      <sheetName val="지점분석00"/>
      <sheetName val="Dual PMP수율"/>
      <sheetName val="체재비"/>
      <sheetName val="월간단가"/>
      <sheetName val="业体目录"/>
      <sheetName val="기타 부자재"/>
      <sheetName val="분리막"/>
      <sheetName val="전해액"/>
      <sheetName val="LJM"/>
      <sheetName val="Full PBD"/>
      <sheetName val="첨부13. 사출(PAD)_카메라"/>
      <sheetName val="Raw_data"/>
      <sheetName val="1.세부비교_x001b_"/>
      <sheetName val="CHI TIẾT"/>
      <sheetName val="96원가"/>
      <sheetName val="PMBG12LD 장비및인원소요(D.A기준) "/>
      <sheetName val="basic_info"/>
      <sheetName val="10매출"/>
      <sheetName val="MAT_N048"/>
      <sheetName val="구분목록"/>
      <sheetName val="사원관리"/>
      <sheetName val="NEW TOOL MASTER"/>
      <sheetName val="stockmonthlylist(stock_20190828"/>
      <sheetName val="DWPM분석시트"/>
      <sheetName val="매출(총액)"/>
      <sheetName val="판관비"/>
      <sheetName val="3-2002년 소모공구비"/>
      <sheetName val="数据库不可删除"/>
      <sheetName val="STD_DEVCHARTadd"/>
      <sheetName val="재품명"/>
      <sheetName val="불량명"/>
      <sheetName val="1.TP조립"/>
      <sheetName val="주E957㲆"/>
      <sheetName val="주E957㲆"/>
      <sheetName val="설비LIS_x0000_"/>
      <sheetName val="설비LIS_x0001_"/>
      <sheetName val="설비LIS"/>
      <sheetName val="개발원가 종합"/>
      <sheetName val="Sheet"/>
      <sheetName val="5업체"/>
      <sheetName val="갑지"/>
      <sheetName val="１１月"/>
      <sheetName val="MS.SPEC"/>
      <sheetName val="SP"/>
      <sheetName val="재(실)"/>
      <sheetName val="인도원가"/>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CONSUMO DE RESINA "/>
      <sheetName val="드롭다운"/>
      <sheetName val="업체데이터"/>
      <sheetName val="Tool Type"/>
      <sheetName val="LCAUTO.4"/>
      <sheetName val="LCAT수.조"/>
      <sheetName val="1단가변동"/>
      <sheetName val="日程"/>
      <sheetName val="進め方"/>
      <sheetName val="報告書表紙"/>
      <sheetName val="월별수입"/>
      <sheetName val=" Common Info Page"/>
      <sheetName val="XL4Poppy"/>
      <sheetName val="AQL(0.65)"/>
      <sheetName val="접촉온도"/>
      <sheetName val="_x005f_x0000__x005f_x0000__x005"/>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NET면적"/>
      <sheetName val="2009년 매출 실적"/>
      <sheetName val="JINKYU"/>
      <sheetName val="OCT"/>
      <sheetName val="(9차)(본드합포)"/>
      <sheetName val="(9차)(화염양면라미)"/>
      <sheetName val="_1"/>
      <sheetName val="2-1_제품군별계획대비실적(B_A)"/>
      <sheetName val="공정능력(마운틴_홀_거리)"/>
      <sheetName val="Summary_Sheet"/>
      <sheetName val="Datasheet_for_KPI_Model_1"/>
      <sheetName val="OEM_이의제기_종합"/>
      <sheetName val="S50_"/>
      <sheetName val="신1"/>
      <sheetName val="DV_Flow_Chart_DV-PV1_(PFC)"/>
      <sheetName val="임율"/>
      <sheetName val="13년임율"/>
      <sheetName val="사정표"/>
      <sheetName val="구list"/>
      <sheetName val="단가2"/>
      <sheetName val="Burnish"/>
      <sheetName val="기타"/>
      <sheetName val="재질표"/>
      <sheetName val="내부품질감사절차서"/>
      <sheetName val="일보_생산"/>
      <sheetName val="2차 OI_x0010__x0000__xda10_࠱"/>
      <sheetName val="2차 OI_x0000__x0000_젘_x0000_"/>
      <sheetName val="2차 OI䑲⿀_x0000__x0000_"/>
      <sheetName val="공문송부업체"/>
      <sheetName val="기준DATA"/>
      <sheetName val="2차 OI"/>
      <sheetName val="DETAILS"/>
      <sheetName val="Group Consolidated"/>
      <sheetName val="Inputs"/>
      <sheetName val="Quantity"/>
      <sheetName val="Data-year2001i"/>
      <sheetName val="Tien Thuong"/>
      <sheetName val="NC XL 6T cuoi 01 CTy"/>
      <sheetName val="Data -6T dau"/>
      <sheetName val="Cong 6T"/>
      <sheetName val="2차 OI_x0010_"/>
      <sheetName val="채산"/>
      <sheetName val="수불카드"/>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경비세부"/>
      <sheetName val="전체공수"/>
      <sheetName val="외주가공"/>
      <sheetName val="한계원가"/>
      <sheetName val="hvac(제어동)"/>
      <sheetName val="공정공수.XLS"/>
      <sheetName val="개요"/>
      <sheetName val="Carryover"/>
      <sheetName val="vol_0312"/>
      <sheetName val="풍량상한치 제한 data"/>
      <sheetName val="변환"/>
      <sheetName val="Source List"/>
      <sheetName val="회의록"/>
      <sheetName val="원단위"/>
      <sheetName val="A9AEDN01"/>
      <sheetName val="test1"/>
      <sheetName val="★금형비 계산서"/>
      <sheetName val="제품상품(DL)"/>
      <sheetName val="5월DL"/>
      <sheetName val="LOWSIDE 비교"/>
      <sheetName val="D-개요"/>
      <sheetName val="주재료비"/>
      <sheetName val="생산1-2"/>
      <sheetName val="전체"/>
      <sheetName val="보강사 소요량"/>
      <sheetName val="연봉산정기초자료"/>
      <sheetName val="견적서"/>
      <sheetName val="#1-1 (2)"/>
      <sheetName val="DATA01"/>
      <sheetName val="경로매출"/>
      <sheetName val="LINE 운영안"/>
      <sheetName val="전력계획"/>
      <sheetName val="표"/>
      <sheetName val="주물"/>
      <sheetName val="96상입"/>
      <sheetName val="IBASE"/>
      <sheetName val="진행단계현황"/>
      <sheetName val="TEMP_TORQUE3"/>
      <sheetName val="B053_(990701)공정실적PP%계산3"/>
      <sheetName val="1_변경범위3"/>
      <sheetName val="개발_TOOL_집계표1"/>
      <sheetName val="경상_개발비1"/>
      <sheetName val="내수1_8GL2"/>
      <sheetName val="운임_환차손-Y3"/>
      <sheetName val="ALPROFILE_발주실적1"/>
      <sheetName val="Sheet1_(2)1"/>
      <sheetName val="계산_DATA_입력1"/>
      <sheetName val="Evaluation_objects2"/>
      <sheetName val="GLOBAL_PT_NEW_FORMAT_OCT_20021"/>
      <sheetName val="MACRO1_XLM1"/>
      <sheetName val="02년_SUC1"/>
      <sheetName val="3__관리점지수실적-1_1생산성1"/>
      <sheetName val="Sec_1_-_RFQ1"/>
      <sheetName val="Sch7a_(토요일)1"/>
      <sheetName val="Rate_data1"/>
      <sheetName val="원단위_전후비교1"/>
      <sheetName val="실적_및_계획1"/>
      <sheetName val="공정능력_(2)1"/>
      <sheetName val="Master_Cable1"/>
      <sheetName val="PRO_(참조)1"/>
      <sheetName val="외주품_감점_유형_기준1"/>
      <sheetName val="Bosch_ADVP&amp;R1"/>
      <sheetName val="1ဲ_ALT4"/>
      <sheetName val="1ဳ_O_S4"/>
      <sheetName val="15_၄AMPER4"/>
      <sheetName val="二_POSITION_XLS4"/>
      <sheetName val="OPT손익_내수4"/>
      <sheetName val="OPT손익_수출4"/>
      <sheetName val="BACK_DATA_08_7_1~4"/>
      <sheetName val="E_W4"/>
      <sheetName val="P_W4"/>
      <sheetName val="S_W4"/>
      <sheetName val="BACK_DATA4"/>
      <sheetName val="126_2553"/>
      <sheetName val="TEMP_TORQUE4"/>
      <sheetName val="B053_(990701)공정실적PP%계산4"/>
      <sheetName val="1_변경범위4"/>
      <sheetName val="CASE_ASM3"/>
      <sheetName val="14_1부3"/>
      <sheetName val="소상_&quot;1&quot;3"/>
      <sheetName val="설비능력및_종합공정능력산출시_사용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팀별_합계3"/>
      <sheetName val="LAMBDA_자작3"/>
      <sheetName val="개발_TOOL_집계표2"/>
      <sheetName val="경상_개발비2"/>
      <sheetName val="내수1_8GL3"/>
      <sheetName val="운임_환차손-Y4"/>
      <sheetName val="ALPROFILE_발주실적2"/>
      <sheetName val="Sheet1_(2)2"/>
      <sheetName val="Sheet6_(3)2"/>
      <sheetName val="계산_DATA_입력2"/>
      <sheetName val="Evaluation_objects3"/>
      <sheetName val="GLOBAL_PT_NEW_FORMAT_OCT_20022"/>
      <sheetName val="MACRO1_XLM2"/>
      <sheetName val="02년_SUC2"/>
      <sheetName val="3__관리점지수실적-1_1생산성2"/>
      <sheetName val="Sec_1_-_RFQ2"/>
      <sheetName val="Sch7a_(토요일)2"/>
      <sheetName val="Rate_data2"/>
      <sheetName val="원단위_전후비교2"/>
      <sheetName val="실적_및_계획2"/>
      <sheetName val="공정능력_(2)2"/>
      <sheetName val="Master_Cable2"/>
      <sheetName val="PRO_(참조)2"/>
      <sheetName val="외주품_감점_유형_기준2"/>
      <sheetName val="Bosch_ADVP&amp;R2"/>
      <sheetName val="1ဲ_ALT5"/>
      <sheetName val="1ဳ_O_S5"/>
      <sheetName val="15_၄AMPER5"/>
      <sheetName val="二_POSITION_XLS5"/>
      <sheetName val="BACK_DATA_08_7_1~5"/>
      <sheetName val="E_W5"/>
      <sheetName val="P_W5"/>
      <sheetName val="S_W5"/>
      <sheetName val="OPT손익_내수5"/>
      <sheetName val="OPT손익_수출5"/>
      <sheetName val="BACK_DATA5"/>
      <sheetName val="126_2554"/>
      <sheetName val="TEMP_TORQUE5"/>
      <sheetName val="CASE_ASM4"/>
      <sheetName val="14_1부4"/>
      <sheetName val="B053_(990701)공정실적PP%계산5"/>
      <sheetName val="1_변경범위5"/>
      <sheetName val="소상_&quot;1&quot;4"/>
      <sheetName val="설비능력및_종합공정능력산출시_사용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팀별_합계4"/>
      <sheetName val="LAMBDA_자작4"/>
      <sheetName val="X-3_ENG3"/>
      <sheetName val="개발_TOOL_집계표3"/>
      <sheetName val="경상_개발비3"/>
      <sheetName val="PRESS_DATA3"/>
      <sheetName val="내수1_8GL4"/>
      <sheetName val="운임_환차손-Y5"/>
      <sheetName val="ALPROFILE_발주실적3"/>
      <sheetName val="Sheet1_(2)3"/>
      <sheetName val="Sheet6_(3)3"/>
      <sheetName val="계산_DATA_입력3"/>
      <sheetName val="상세_계산_내역3"/>
      <sheetName val="Evaluation_objects4"/>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01_SW"/>
      <sheetName val="ERP도입후_시정현황"/>
      <sheetName val="Purchasing_Data"/>
      <sheetName val="GM_Master"/>
      <sheetName val="09년_현황"/>
      <sheetName val="WTC_BODY一覧原紙"/>
      <sheetName val="3월말_장기악성(국내)"/>
      <sheetName val="2월말_장기악성(국내)"/>
      <sheetName val="6_N_m_CCW_전류"/>
      <sheetName val="업무분장_"/>
      <sheetName val="GLOBAL_PT_NEW_FORMAT_JULY__2002"/>
      <sheetName val="고객불만_건"/>
      <sheetName val="3_PT개발계획"/>
      <sheetName val="Help"/>
      <sheetName val="P&amp;L account"/>
      <sheetName val="ins"/>
      <sheetName val="P&amp;L_account"/>
      <sheetName val="2012_Volum"/>
      <sheetName val="118.세금과공과"/>
      <sheetName val="합계잔액시산표"/>
      <sheetName val="수불5-2"/>
      <sheetName val="공정외주"/>
      <sheetName val="노임이"/>
      <sheetName val="공장별판관비배부"/>
      <sheetName val="삭제금지"/>
      <sheetName val="출석부"/>
      <sheetName val="FM주간실적"/>
      <sheetName val="ﾃﾞｰﾀ5"/>
      <sheetName val="WELDING"/>
      <sheetName val="가맹점매출"/>
      <sheetName val="품의서(TL)"/>
      <sheetName val="CPK분석"/>
      <sheetName val="发动机三粗2"/>
      <sheetName val="재료1"/>
      <sheetName val="basedata"/>
      <sheetName val="XXXXXX"/>
      <sheetName val="DATA(PP%)"/>
      <sheetName val="DATA(PC%)"/>
      <sheetName val="입력DATA"/>
      <sheetName val="Costed BOM 2ndR 40%"/>
      <sheetName val="부자입고"/>
      <sheetName val="체계옵션"/>
      <sheetName val="업무기준"/>
      <sheetName val="CC"/>
      <sheetName val="Liste"/>
      <sheetName val="비목계산"/>
      <sheetName val="Y-WORK"/>
      <sheetName val="2-4-1"/>
      <sheetName val="신흥테크 세부내역 LIST"/>
      <sheetName val="MAT"/>
      <sheetName val="단가표"/>
      <sheetName val="전체썘㐅"/>
      <sheetName val="2-2.매출분석"/>
      <sheetName val="RES"/>
      <sheetName val="경쟁실분"/>
      <sheetName val="제품판매_수량"/>
      <sheetName val="Sales_1"/>
      <sheetName val="Flags"/>
      <sheetName val="規模表紙"/>
      <sheetName val="기초 DATA"/>
      <sheetName val="PRESS_DATA4"/>
      <sheetName val="X-3_ENG4"/>
      <sheetName val="1ဲ_ALT6"/>
      <sheetName val="1ဳ_O_S6"/>
      <sheetName val="15_၄AMPER6"/>
      <sheetName val="BACK_DATA_08_7_1~6"/>
      <sheetName val="E_W6"/>
      <sheetName val="P_W6"/>
      <sheetName val="S_W6"/>
      <sheetName val="二_POSITION_XLS6"/>
      <sheetName val="OPT손익_내수6"/>
      <sheetName val="OPT손익_수출6"/>
      <sheetName val="BACK_DATA6"/>
      <sheetName val="126_2555"/>
      <sheetName val="CASE_ASM5"/>
      <sheetName val="14_1부5"/>
      <sheetName val="PRESS_DATA5"/>
      <sheetName val="설비능력및_종합공정능력산출시_사용5"/>
      <sheetName val="소상_&quot;1&quot;5"/>
      <sheetName val="팀별_합계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ALT7"/>
      <sheetName val="1ဳ_O_S7"/>
      <sheetName val="15_၄AMPER7"/>
      <sheetName val="BACK_DATA_08_7_1~7"/>
      <sheetName val="E_W7"/>
      <sheetName val="P_W7"/>
      <sheetName val="S_W7"/>
      <sheetName val="二_POSITION_XLS7"/>
      <sheetName val="OPT손익_내수7"/>
      <sheetName val="OPT손익_수출7"/>
      <sheetName val="BACK_DATA7"/>
      <sheetName val="TEMP_TORQUE6"/>
      <sheetName val="126_2556"/>
      <sheetName val="B053_(990701)공정실적PP%계산6"/>
      <sheetName val="CASE_ASM6"/>
      <sheetName val="14_1부6"/>
      <sheetName val="1_변경범위6"/>
      <sheetName val="PRESS_DATA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일반경비"/>
      <sheetName val="CLMN자료"/>
      <sheetName val="2안"/>
      <sheetName val="SUB(C)"/>
      <sheetName val="比모듈조립비"/>
      <sheetName val="Tabelle3"/>
      <sheetName val="표지 (2)"/>
      <sheetName val="OPT#1"/>
      <sheetName val="Schedule 1"/>
      <sheetName val="Φ43(COMM단차)"/>
      <sheetName val="일위대가표"/>
      <sheetName val="gvl"/>
      <sheetName val="대외공문_1"/>
      <sheetName val="대외공문_2"/>
      <sheetName val="시작품의"/>
      <sheetName val="Data_Input"/>
      <sheetName val="98년"/>
      <sheetName val="97년"/>
      <sheetName val="비주거용"/>
      <sheetName val="사무용품 신청"/>
      <sheetName val="이력"/>
      <sheetName val="K1"/>
      <sheetName val="Product"/>
      <sheetName val="Order status"/>
      <sheetName val="Order status2"/>
      <sheetName val="Customer Master"/>
      <sheetName val="Common code"/>
      <sheetName val="Order Status Master"/>
      <sheetName val="Product Master"/>
      <sheetName val="MIRADRUG"/>
      <sheetName val="OM600"/>
      <sheetName val="반기_유가증권"/>
      <sheetName val="8월"/>
      <sheetName val="SALE"/>
      <sheetName val="1-6"/>
      <sheetName val="Z41,Z42 이외total"/>
      <sheetName val="Q13"/>
      <sheetName val="검토서"/>
      <sheetName val="Q11(자체)"/>
      <sheetName val="Q11"/>
      <sheetName val="Q23"/>
      <sheetName val="Q12"/>
      <sheetName val="2100"/>
      <sheetName val="제품별 매출"/>
      <sheetName val="Data Working Time"/>
      <sheetName val="원가410"/>
      <sheetName val="Allocations"/>
      <sheetName val="ꢀᴳ케伆"/>
      <sheetName val="c_db11"/>
      <sheetName val="제품명_(3)"/>
      <sheetName val="OEM_Plan"/>
      <sheetName val="원가_종합"/>
      <sheetName val="4_3_첨부1"/>
      <sheetName val="자동차_종합지표"/>
      <sheetName val="After_sales"/>
      <sheetName val="원단위 1계 2계"/>
      <sheetName val="99년12월 실적DATA"/>
      <sheetName val="Menu"/>
      <sheetName val="MS"/>
      <sheetName val="개발_TOOL_집계표4"/>
      <sheetName val="경상_개발비4"/>
      <sheetName val="내수1_8GL5"/>
      <sheetName val="ALPROFILE_발주실적4"/>
      <sheetName val="Sheet1_(2)4"/>
      <sheetName val="Sheet6_(3)4"/>
      <sheetName val="계산_DATA_입력4"/>
      <sheetName val="상세_계산_내역4"/>
      <sheetName val="Evaluation_objects5"/>
      <sheetName val="1_2내수4"/>
      <sheetName val="GLOBAL_PT_NEW_FORMAT_OCT_20024"/>
      <sheetName val="MACRO1_XLM4"/>
      <sheetName val="Cost_Reduction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CAPA분석_360K1"/>
      <sheetName val="FLOW_PROSES_(A)1"/>
      <sheetName val="제품별_매출"/>
      <sheetName val="RFQ_1804"/>
      <sheetName val="Data_Working_Time"/>
      <sheetName val="개발_TOOL_집계표5"/>
      <sheetName val="경상_개발비5"/>
      <sheetName val="내수1_8GL6"/>
      <sheetName val="ALPROFILE_발주실적5"/>
      <sheetName val="Sheet1_(2)5"/>
      <sheetName val="Sheet6_(3)5"/>
      <sheetName val="계산_DATA_입력5"/>
      <sheetName val="상세_계산_내역5"/>
      <sheetName val="Evaluation_objects6"/>
      <sheetName val="1_2내수5"/>
      <sheetName val="GLOBAL_PT_NEW_FORMAT_OCT_20025"/>
      <sheetName val="MACRO1_XLM5"/>
      <sheetName val="02년_SUC5"/>
      <sheetName val="Cost_Reduction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CAPA분석_360K2"/>
      <sheetName val="FLOW_PROSES_(A)2"/>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1_2내수6"/>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FLOW_PROSES_(A)3"/>
      <sheetName val="1ဲ_ALT9"/>
      <sheetName val="1ဳ_O_S9"/>
      <sheetName val="15_၄AMPER9"/>
      <sheetName val="GB-IC_Villingen_GG9"/>
      <sheetName val="二_POSITION_XLS9"/>
      <sheetName val="BACK_DATA_08_7_1~9"/>
      <sheetName val="E_W9"/>
      <sheetName val="P_W9"/>
      <sheetName val="S_W9"/>
      <sheetName val="OPT손익_내수9"/>
      <sheetName val="OPT손익_수출9"/>
      <sheetName val="BACK_DATA9"/>
      <sheetName val="5_세운W-A9"/>
      <sheetName val="126_2558"/>
      <sheetName val="TEMP_TORQUE9"/>
      <sheetName val="CASE_ASM8"/>
      <sheetName val="14_1부8"/>
      <sheetName val="B053_(990701)공정실적PP%계산9"/>
      <sheetName val="1_변경범위9"/>
      <sheetName val="소상_&quot;1&quot;8"/>
      <sheetName val="설비능력및_종합공정능력산출시_사용8"/>
      <sheetName val="매출종합_`09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LAMBDA_자작8"/>
      <sheetName val="개발_TOOL_집계표7"/>
      <sheetName val="경상_개발비7"/>
      <sheetName val="내수1_8GL8"/>
      <sheetName val="운임_환차손-Y9"/>
      <sheetName val="ALPROFILE_발주실적7"/>
      <sheetName val="Sheet1_(2)7"/>
      <sheetName val="Sheet6_(3)7"/>
      <sheetName val="계산_DATA_입력7"/>
      <sheetName val="상세_계산_내역7"/>
      <sheetName val="Evaluation_objects8"/>
      <sheetName val="1_2내수7"/>
      <sheetName val="GLOBAL_PT_NEW_FORMAT_OCT_20027"/>
      <sheetName val="MACRO1_XLM7"/>
      <sheetName val="02년_SUC7"/>
      <sheetName val="Cost_Reduction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Bosch_ADVP&amp;R7"/>
      <sheetName val="CAPA분석_360K4"/>
      <sheetName val="FLOW_PROSES_(A)4"/>
      <sheetName val="업무분장_1"/>
      <sheetName val="GLOBAL_PT_NEW_FORMAT_JULY__2001"/>
      <sheetName val="INVESTMENT_(Hardware)2"/>
      <sheetName val="영업_일11"/>
      <sheetName val="2008_г1"/>
      <sheetName val="RELAY_FAX양식1"/>
      <sheetName val="상세_견적서_(HMC)1"/>
      <sheetName val="VS1_Paretto분석2"/>
      <sheetName val="포머_비가동_내역2"/>
      <sheetName val="FRONT_HUB견적가2"/>
      <sheetName val="생산현황_(입력)1"/>
      <sheetName val="MPS_Q3_FY041"/>
      <sheetName val="MPS_Q4_FY041"/>
      <sheetName val="1_ER유체응용1"/>
      <sheetName val="4_시험장비1"/>
      <sheetName val="DATA_BASE1"/>
      <sheetName val="업체별_단가현황1"/>
      <sheetName val="VPP(BD-010)_이상보고1"/>
      <sheetName val="일일_생산및판매계획_대_실적1"/>
      <sheetName val="02_07_27_부품판매가1"/>
      <sheetName val="임율_&amp;_LOT1"/>
      <sheetName val="생산계획_(2)1"/>
      <sheetName val="CR_CODE1"/>
      <sheetName val="THEME_CODE1"/>
      <sheetName val="P&amp;L,Bal_Sheet,Cash_Forecast1"/>
      <sheetName val="비교원가제출_고1"/>
      <sheetName val="1_세부비교원가(내수)1"/>
      <sheetName val="1_종합비교원가(내수_일반_유럽)1"/>
      <sheetName val="10_예산_및_원가_계획(02년)1"/>
      <sheetName val="2차_OIL량측정1"/>
      <sheetName val="3_PT개발계획1"/>
      <sheetName val="Purchasing_Data1"/>
      <sheetName val="6_N_m_CCW_전류1"/>
      <sheetName val="고객불만_건1"/>
      <sheetName val="ERP도입후_시정현황1"/>
      <sheetName val="공정별공법-W_HSE-LH1"/>
      <sheetName val="GM_Master1"/>
      <sheetName val="제품별_매출1"/>
      <sheetName val="RFQ_18041"/>
      <sheetName val="Data_Working_Time1"/>
      <sheetName val="Z41,Z42_이외total"/>
      <sheetName val="J2(P_MT)"/>
      <sheetName val="2_중요한회계정책1"/>
      <sheetName val="9_관계기업투자1"/>
      <sheetName val="42_리스1"/>
      <sheetName val="25_법인세1"/>
      <sheetName val="DBL_LPG시험1"/>
      <sheetName val="_PPAP_작성중__xlsx1"/>
      <sheetName val="09년_현황1"/>
      <sheetName val="WTC_BODY一覧原紙1"/>
      <sheetName val="3월말_장기악성(국내)1"/>
      <sheetName val="2월말_장기악성(국내)1"/>
      <sheetName val="Data_Sheet1"/>
      <sheetName val="6_수입검사_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집중검사_리스트1"/>
      <sheetName val="production_dept1"/>
      <sheetName val="97계획(96_11"/>
      <sheetName val="검사협정_보충"/>
      <sheetName val="Interco_&amp;_PVS_Loc_Cur"/>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7) 13367734"/>
      <sheetName val="사양비교"/>
      <sheetName val="외화수지"/>
      <sheetName val="현황"/>
      <sheetName val="주소록"/>
      <sheetName val="92上期財務実績"/>
      <sheetName val="DepPlan"/>
      <sheetName val="Consignes"/>
      <sheetName val="BDachats"/>
      <sheetName val="旧玉"/>
      <sheetName val="UC_UM"/>
      <sheetName val="FMEA"/>
      <sheetName val="TABLE(TK)"/>
      <sheetName val="TABLE(중국)"/>
      <sheetName val="과8"/>
      <sheetName val="Prices"/>
      <sheetName val="활물질"/>
      <sheetName val="Separator"/>
      <sheetName val="H400"/>
      <sheetName val="Assumptions"/>
      <sheetName val="고정자산원본"/>
      <sheetName val="Rollforward {bpe}"/>
      <sheetName val="Allow - SR&amp;D"/>
      <sheetName val="Asset9809CAK"/>
      <sheetName val="업무연락"/>
      <sheetName val="품번별"/>
      <sheetName val="全仕向地"/>
      <sheetName val="FM钢材消耗表"/>
      <sheetName val="Net Revenue"/>
      <sheetName val="기초 데이터"/>
      <sheetName val="베어링하우징"/>
      <sheetName val="가격품의서"/>
      <sheetName val="220 (2)"/>
      <sheetName val="전문품의"/>
      <sheetName val="9899DISC"/>
      <sheetName val="UPPER원가"/>
      <sheetName val="부서코드표"/>
      <sheetName val="HOU143A"/>
      <sheetName val="급여일반"/>
      <sheetName val="설비이력카드"/>
      <sheetName val="중요차종 (090131)"/>
      <sheetName val="ﾕｰｻﾞｰ設定"/>
      <sheetName val="PU FOAM 가격조정 기준"/>
      <sheetName val="Diaph1 values"/>
      <sheetName val="Diaph2 values"/>
      <sheetName val="Diaph values"/>
      <sheetName val="Cushion datas"/>
      <sheetName val="P.O (LOCAL)"/>
      <sheetName val="U268 4x4 AT(walk)Mitsu"/>
      <sheetName val="EQ_BE146"/>
      <sheetName val="재료비DATA"/>
      <sheetName val="UPPER 도면"/>
      <sheetName val="20060624_공조제어"/>
      <sheetName val="풍량상한치_제한_data"/>
      <sheetName val="Source_List"/>
      <sheetName val="Kautex 4WD St.IV P&amp;D"/>
      <sheetName val="Sachs FL WHL"/>
      <sheetName val="지사"/>
      <sheetName val="FRT(중량)"/>
      <sheetName val="repeatative rejection"/>
      <sheetName val="계산서"/>
      <sheetName val="계정등록"/>
      <sheetName val="기타등록"/>
      <sheetName val="상세(독일)"/>
      <sheetName val="대우"/>
      <sheetName val="삼성(중)"/>
      <sheetName val="삼성(자)"/>
      <sheetName val="Börskurser"/>
      <sheetName val="부품계산"/>
      <sheetName val="매출생산"/>
      <sheetName val="II. CF"/>
      <sheetName val="I. Assumptions"/>
      <sheetName val="J1"/>
      <sheetName val="FRN 02000"/>
      <sheetName val="_SR3차원단위_(3)1"/>
      <sheetName val="c_db12"/>
      <sheetName val="Actual_In_&amp;_Out"/>
      <sheetName val="4_3_첨부11"/>
      <sheetName val="OEM_Plan1"/>
      <sheetName val="제품명_(3)1"/>
      <sheetName val="LINE_운영안"/>
      <sheetName val="원가_종합1"/>
      <sheetName val="full_(2)"/>
      <sheetName val="보강사_소요량"/>
      <sheetName val="After_sales1"/>
      <sheetName val="Moulding_data"/>
      <sheetName val="자동차_종합지표1"/>
      <sheetName val="Production_Plan11"/>
      <sheetName val="Order_status"/>
      <sheetName val="Order_status2"/>
      <sheetName val="Customer_Master"/>
      <sheetName val="Common_code"/>
      <sheetName val="Order_Status_Master"/>
      <sheetName val="Product_Master"/>
      <sheetName val="3_3검토국"/>
      <sheetName val="DV_Flow_Chart_DV-PV1_(PFC)1"/>
      <sheetName val="MATEMST_(2)"/>
      <sheetName val="Value_Analysis_-_Sheet_11"/>
      <sheetName val="Supplier_QRQC"/>
      <sheetName val="첨부4_기술평가서"/>
      <sheetName val="1_2_2완제품검사('00_4월)_(가라)"/>
      <sheetName val="_2"/>
      <sheetName val="Proj_List_00E1"/>
      <sheetName val="2012_Volum1"/>
      <sheetName val="B053_(990701)공정능력PC%계산"/>
      <sheetName val="P&amp;L_account1"/>
      <sheetName val="국내_"/>
      <sheetName val="4,5공장_"/>
      <sheetName val="시트_"/>
      <sheetName val="VERTICAL_PIPE"/>
      <sheetName val="TABLE_DB"/>
      <sheetName val="쌍용_data_base"/>
      <sheetName val="2과_공수집계"/>
      <sheetName val="118_세금과공과"/>
      <sheetName val="경영재무_(입력)"/>
      <sheetName val="연구개발_(입력)"/>
      <sheetName val="일반현황_(입력)"/>
      <sheetName val="품질관리_(입력)"/>
      <sheetName val="실행내역서_1"/>
      <sheetName val="개발_LIST1"/>
      <sheetName val="PC%계산(WM_COMM단차)1"/>
      <sheetName val="차체_품안표1"/>
      <sheetName val="1_1_2008_OTIF1"/>
      <sheetName val="BAFFLE_HMC_TABLE11"/>
      <sheetName val="1~3월_지시사항1"/>
      <sheetName val="1_POSITIONING1"/>
      <sheetName val="무부하_회전수1"/>
      <sheetName val="진행중_설변1"/>
      <sheetName val="HOLE_9905(1)1"/>
      <sheetName val="Upgrades_pricing"/>
      <sheetName val="7_3_DY팀"/>
      <sheetName val="TEAM하반기_계획_(2)"/>
      <sheetName val="YOKE-H(10_3)"/>
      <sheetName val="▶R_C_FRM"/>
      <sheetName val="광주_소요량"/>
      <sheetName val="5-Why_Root_Cause_Analysis_"/>
      <sheetName val="초_성"/>
      <sheetName val="CHECK_성"/>
      <sheetName val="cpk_data"/>
      <sheetName val="Drop-down_Lists"/>
      <sheetName val="Bas_Moteur"/>
      <sheetName val="1_기안을지"/>
      <sheetName val="사무용품_신청"/>
      <sheetName val="Validation_Lists"/>
      <sheetName val="★금형비_계산서"/>
      <sheetName val="LOWSIDE_비교"/>
      <sheetName val="4_Vendor_price"/>
      <sheetName val="14년_증판안_판촉"/>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二_POSITION_XLS10"/>
      <sheetName val="1ဲ_ALT10"/>
      <sheetName val="1ဳ_O_S10"/>
      <sheetName val="15_၄AMPER10"/>
      <sheetName val="GB-IC_Villingen_GG10"/>
      <sheetName val="OPT손익_내수10"/>
      <sheetName val="OPT손익_수출10"/>
      <sheetName val="JT3_0견적-구19"/>
      <sheetName val="BACK_DATA_08_7_1~10"/>
      <sheetName val="E_W10"/>
      <sheetName val="P_W10"/>
      <sheetName val="S_W10"/>
      <sheetName val="BACK_DATA10"/>
      <sheetName val="CASE_ASM9"/>
      <sheetName val="외주현황_wq110"/>
      <sheetName val="5_세운W-A10"/>
      <sheetName val="14_1부9"/>
      <sheetName val="B053_(990701)공정실적PP%계산10"/>
      <sheetName val="2_대외공문10"/>
      <sheetName val="1_변경범위10"/>
      <sheetName val="TEMP_TORQUE10"/>
      <sheetName val="Evaluation_objects9"/>
      <sheetName val="LAMBDA_자작9"/>
      <sheetName val="설비능력및_종합공정능력산출시_사용9"/>
      <sheetName val="LX3_0_RR9"/>
      <sheetName val="진행_DATA_(2)10"/>
      <sheetName val="126_2559"/>
      <sheetName val="SUB_2월_재검사추이도9"/>
      <sheetName val="c_db9"/>
      <sheetName val="Nego_PV9"/>
      <sheetName val="매출종합_`09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팀별_합계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Sheet6_(3)8"/>
      <sheetName val="외주품_감점_유형_기준8"/>
      <sheetName val="3-2_귀책부서별_DT현황9"/>
      <sheetName val="1_2내수8"/>
      <sheetName val="3__관리점지수실적-1_1생산성8"/>
      <sheetName val="실적_및_계획8"/>
      <sheetName val="Bosch_ADVP&amp;R8"/>
      <sheetName val="CAPA분석_360K5"/>
      <sheetName val="Cost_Reduction8"/>
      <sheetName val="GLOBAL_PT_NEW_FORMAT_OCT_20028"/>
      <sheetName val="계산_DATA_입력8"/>
      <sheetName val="상세_계산_내역8"/>
      <sheetName val="FLOW_PROSES_(A)5"/>
      <sheetName val="Master_Cable8"/>
      <sheetName val="_SR3차원단위_(3)2"/>
      <sheetName val="ERP도입후_시정현황2"/>
      <sheetName val="6_N_m_CCW_전류2"/>
      <sheetName val="Purchasing_Data2"/>
      <sheetName val="포머_비가동_내역3"/>
      <sheetName val="FRONT_HUB견적가3"/>
      <sheetName val="일일_업무_현황_(3)3"/>
      <sheetName val="일일_업무_현황_(5)3"/>
      <sheetName val="MPL_技連3"/>
      <sheetName val="342E_BLOCK3"/>
      <sheetName val="VS1_Paretto분석3"/>
      <sheetName val="0_절삭조건3"/>
      <sheetName val="DATA_BASE2"/>
      <sheetName val="02_07_27_부품판매가2"/>
      <sheetName val="협력사_일반현황3"/>
      <sheetName val="Sec_1_-_RFQ8"/>
      <sheetName val="1-1_General_Code2"/>
      <sheetName val="VPP(BD-010)_이상보고2"/>
      <sheetName val="공정능력_(2)8"/>
      <sheetName val="Sch7a_(토요일)8"/>
      <sheetName val="c_db13"/>
      <sheetName val="Rate_data8"/>
      <sheetName val="PRO_(참조)8"/>
      <sheetName val="2차_OIL량측정2"/>
      <sheetName val="Actual_In_&amp;_Out1"/>
      <sheetName val="4_3_첨부12"/>
      <sheetName val="업무분장_2"/>
      <sheetName val="GLOBAL_PT_NEW_FORMAT_JULY__2003"/>
      <sheetName val="INVESTMENT_(Hardware)3"/>
      <sheetName val="신고서_전2"/>
      <sheetName val="Basic_assumptions2"/>
      <sheetName val="영업_일12"/>
      <sheetName val="PFMEA_XLS2"/>
      <sheetName val="2008_г2"/>
      <sheetName val="RELAY_FAX양식2"/>
      <sheetName val="상세_견적서_(HMC)2"/>
      <sheetName val="OEM_Plan2"/>
      <sheetName val="제품명_(3)2"/>
      <sheetName val="LINE_운영안1"/>
      <sheetName val="P&amp;L,Bal_Sheet,Cash_Forecast2"/>
      <sheetName val="OEM_이의제기_종합1"/>
      <sheetName val="원가_종합2"/>
      <sheetName val="공정별공법-W_HSE-LH2"/>
      <sheetName val="GM_Master2"/>
      <sheetName val="생산현황_(입력)2"/>
      <sheetName val="MPS_Q3_FY042"/>
      <sheetName val="MPS_Q4_FY042"/>
      <sheetName val="1_ER유체응용2"/>
      <sheetName val="4_시험장비2"/>
      <sheetName val="업체별_단가현황2"/>
      <sheetName val="일일_생산및판매계획_대_실적2"/>
      <sheetName val="임율_&amp;_LOT2"/>
      <sheetName val="생산계획_(2)2"/>
      <sheetName val="CR_CODE2"/>
      <sheetName val="THEME_CODE2"/>
      <sheetName val="비교원가제출_고2"/>
      <sheetName val="1_세부비교원가(내수)2"/>
      <sheetName val="1_종합비교원가(내수_일반_유럽)2"/>
      <sheetName val="10_예산_및_원가_계획(02년)2"/>
      <sheetName val="3_PT개발계획2"/>
      <sheetName val="Interco_&amp;_PVS_Loc_Cur1"/>
      <sheetName val="_3"/>
      <sheetName val="RFQ_18042"/>
      <sheetName val="full_(2)1"/>
      <sheetName val="보강사_소요량1"/>
      <sheetName val="J2(P_MT)1"/>
      <sheetName val="After_sales2"/>
      <sheetName val="고객불만_건2"/>
      <sheetName val="Moulding_data1"/>
      <sheetName val="자동차_종합지표2"/>
      <sheetName val="Production_Plan12"/>
      <sheetName val="Order_status1"/>
      <sheetName val="Order_status21"/>
      <sheetName val="Customer_Master1"/>
      <sheetName val="Common_code1"/>
      <sheetName val="Order_Status_Master1"/>
      <sheetName val="Product_Master1"/>
      <sheetName val="3_3검토국1"/>
      <sheetName val="DV_Flow_Chart_DV-PV1_(PFC)2"/>
      <sheetName val="MATEMST_(2)1"/>
      <sheetName val="Value_Analysis_-_Sheet_12"/>
      <sheetName val="_PPAP_작성중__xlsx2"/>
      <sheetName val="2_중요한회계정책2"/>
      <sheetName val="9_관계기업투자2"/>
      <sheetName val="42_리스2"/>
      <sheetName val="25_법인세2"/>
      <sheetName val="Supplier_QRQC1"/>
      <sheetName val="97계획(96_111"/>
      <sheetName val="S50_1"/>
      <sheetName val="첨부4_기술평가서1"/>
      <sheetName val="1_2_2완제품검사('00_4월)_(가라)1"/>
      <sheetName val="DBL_LPG시험2"/>
      <sheetName val="09년_현황2"/>
      <sheetName val="WTC_BODY一覧原紙2"/>
      <sheetName val="3월말_장기악성(국내)2"/>
      <sheetName val="2월말_장기악성(국내)2"/>
      <sheetName val="Data_Sheet2"/>
      <sheetName val="6_수입검사_2"/>
      <sheetName val="03_PFD-12"/>
      <sheetName val="12_Inv_2"/>
      <sheetName val="97년_재료예산(안)2"/>
      <sheetName val="1_터빈2"/>
      <sheetName val="cost_base_e_dati2"/>
      <sheetName val="2__Definitions2"/>
      <sheetName val="코드_조건표3"/>
      <sheetName val="HMC_사전원가(원혁기준)13%2"/>
      <sheetName val="재품별_단가2"/>
      <sheetName val="장비_전체리스트2"/>
      <sheetName val="_4"/>
      <sheetName val="집중검사_리스트2"/>
      <sheetName val="production_dept2"/>
      <sheetName val="검사협정_보충1"/>
      <sheetName val="Proj_List_00E2"/>
      <sheetName val="2012_Volum2"/>
      <sheetName val="B053_(990701)공정능력PC%계산1"/>
      <sheetName val="P&amp;L_account2"/>
      <sheetName val="국내_1"/>
      <sheetName val="4,5공장_1"/>
      <sheetName val="시트_1"/>
      <sheetName val="VERTICAL_PIPE1"/>
      <sheetName val="TABLE_DB1"/>
      <sheetName val="쌍용_data_base1"/>
      <sheetName val="2과_공수집계1"/>
      <sheetName val="118_세금과공과1"/>
      <sheetName val="경영재무_(입력)1"/>
      <sheetName val="연구개발_(입력)1"/>
      <sheetName val="일반현황_(입력)1"/>
      <sheetName val="품질관리_(입력)1"/>
      <sheetName val="실행내역서_2"/>
      <sheetName val="개발_LIST2"/>
      <sheetName val="PC%계산(WM_COMM단차)2"/>
      <sheetName val="차체_품안표2"/>
      <sheetName val="1_1_2008_OTIF2"/>
      <sheetName val="BAFFLE_HMC_TABLE12"/>
      <sheetName val="1~3월_지시사항2"/>
      <sheetName val="1_POSITIONING2"/>
      <sheetName val="무부하_회전수2"/>
      <sheetName val="진행중_설변2"/>
      <sheetName val="HOLE_9905(1)2"/>
      <sheetName val="Upgrades_pricing1"/>
      <sheetName val="7_3_DY팀1"/>
      <sheetName val="PNL_ASS'Y_CRASH_PAD_UPR_RH1"/>
      <sheetName val="공정능력(마운틴_홀_거리)1"/>
      <sheetName val="Summary_Sheet1"/>
      <sheetName val="Datasheet_for_KPI_Model_11"/>
      <sheetName val="TEAM하반기_계획_(2)1"/>
      <sheetName val="YOKE-H(10_3)1"/>
      <sheetName val="▶R_C_FRM1"/>
      <sheetName val="광주_소요량1"/>
      <sheetName val="5-Why_Root_Cause_Analysis_1"/>
      <sheetName val="초_성1"/>
      <sheetName val="CHECK_성1"/>
      <sheetName val="cpk_data1"/>
      <sheetName val="Drop-down_Lists1"/>
      <sheetName val="Bas_Moteur1"/>
      <sheetName val="1_기안을지1"/>
      <sheetName val="사무용품_신청1"/>
      <sheetName val="Validation_Lists1"/>
      <sheetName val="★금형비_계산서1"/>
      <sheetName val="LOWSIDE_비교1"/>
      <sheetName val="4_Vendor_price1"/>
      <sheetName val="14년_증판안_판촉1"/>
      <sheetName val="PS_SIDE_OTR_INR_공정개선_상세"/>
      <sheetName val="제품별_매출2"/>
      <sheetName val="Data_Working_Time2"/>
      <sheetName val="Z41,Z42_이외total1"/>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二_POSITION_XLS11"/>
      <sheetName val="1ဲ_ALT11"/>
      <sheetName val="1ဳ_O_S11"/>
      <sheetName val="15_၄AMPER11"/>
      <sheetName val="GB-IC_Villingen_GG11"/>
      <sheetName val="OPT손익_내수11"/>
      <sheetName val="OPT손익_수출11"/>
      <sheetName val="JT3_0견적-구110"/>
      <sheetName val="BACK_DATA_08_7_1~11"/>
      <sheetName val="E_W11"/>
      <sheetName val="P_W11"/>
      <sheetName val="S_W11"/>
      <sheetName val="BACK_DATA11"/>
      <sheetName val="CASE_ASM10"/>
      <sheetName val="외주현황_wq111"/>
      <sheetName val="5_세운W-A11"/>
      <sheetName val="14_1부10"/>
      <sheetName val="B053_(990701)공정실적PP%계산11"/>
      <sheetName val="2_대외공문11"/>
      <sheetName val="1_변경범위11"/>
      <sheetName val="TEMP_TORQUE11"/>
      <sheetName val="3_일반사상10"/>
      <sheetName val="Evaluation_objects10"/>
      <sheetName val="LAMBDA_자작10"/>
      <sheetName val="설비능력및_종합공정능력산출시_사용10"/>
      <sheetName val="LX3_0_RR10"/>
      <sheetName val="진행_DATA_(2)11"/>
      <sheetName val="126_25510"/>
      <sheetName val="SUB_2월_재검사추이도10"/>
      <sheetName val="c_db10"/>
      <sheetName val="5_WIRE적용LIST10"/>
      <sheetName val="Nego_PV10"/>
      <sheetName val="매출종합_`09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차체부품_INS_REPORT(갑)10"/>
      <sheetName val="Sheet6_(3)9"/>
      <sheetName val="외주품_감점_유형_기준9"/>
      <sheetName val="FUEL_FILLER10"/>
      <sheetName val="_납촉자10"/>
      <sheetName val="3-2_귀책부서별_DT현황10"/>
      <sheetName val="1_2내수9"/>
      <sheetName val="3__관리점지수실적-1_1생산성9"/>
      <sheetName val="실적_및_계획9"/>
      <sheetName val="Bosch_ADVP&amp;R9"/>
      <sheetName val="CAPA분석_360K6"/>
      <sheetName val="Cost_Reduction9"/>
      <sheetName val="GLOBAL_PT_NEW_FORMAT_OCT_20029"/>
      <sheetName val="계산_DATA_입력9"/>
      <sheetName val="상세_계산_내역9"/>
      <sheetName val="FLOW_PROSES_(A)6"/>
      <sheetName val="Master_Cable9"/>
      <sheetName val="_SR3차원단위_(3)3"/>
      <sheetName val="ERP도입후_시정현황3"/>
      <sheetName val="6_N_m_CCW_전류3"/>
      <sheetName val="Purchasing_Data3"/>
      <sheetName val="포머_비가동_내역4"/>
      <sheetName val="FRONT_HUB견적가4"/>
      <sheetName val="J150_승인진도관리_LIST3"/>
      <sheetName val="TOTAL_LIST3"/>
      <sheetName val="Price_Range3"/>
      <sheetName val="FTR_MACRo3"/>
      <sheetName val="일일_업무_현황_(3)4"/>
      <sheetName val="일일_업무_현황_(5)4"/>
      <sheetName val="MPL_技連4"/>
      <sheetName val="342E_BLOCK4"/>
      <sheetName val="VS1_Paretto분석4"/>
      <sheetName val="0_절삭조건4"/>
      <sheetName val="DATA_BASE3"/>
      <sheetName val="02_07_27_부품판매가3"/>
      <sheetName val="협력사_일반현황4"/>
      <sheetName val="Sec_1_-_RFQ9"/>
      <sheetName val="1-1_General_Code3"/>
      <sheetName val="VPP(BD-010)_이상보고3"/>
      <sheetName val="공정능력_(2)9"/>
      <sheetName val="Sch7a_(토요일)9"/>
      <sheetName val="c_db14"/>
      <sheetName val="Rate_data9"/>
      <sheetName val="대외공문_3"/>
      <sheetName val="PRO_(참조)9"/>
      <sheetName val="2차_OIL량측정3"/>
      <sheetName val="Actual_In_&amp;_Out2"/>
      <sheetName val="4_3_첨부13"/>
      <sheetName val="업무분장_3"/>
      <sheetName val="GLOBAL_PT_NEW_FORMAT_JULY__2004"/>
      <sheetName val="INVESTMENT_(Hardware)4"/>
      <sheetName val="신고서_전3"/>
      <sheetName val="Basic_assumptions3"/>
      <sheetName val="영업_일13"/>
      <sheetName val="PFMEA_XLS3"/>
      <sheetName val="2008_г3"/>
      <sheetName val="RELAY_FAX양식3"/>
      <sheetName val="상세_견적서_(HMC)3"/>
      <sheetName val="OEM_Plan3"/>
      <sheetName val="제품명_(3)3"/>
      <sheetName val="LINE_운영안2"/>
      <sheetName val="P&amp;L,Bal_Sheet,Cash_Forecast3"/>
      <sheetName val="OEM_이의제기_종합2"/>
      <sheetName val="원가_종합3"/>
      <sheetName val="공정별공법-W_HSE-LH3"/>
      <sheetName val="GM_Master3"/>
      <sheetName val="생산현황_(입력)3"/>
      <sheetName val="MPS_Q3_FY043"/>
      <sheetName val="MPS_Q4_FY043"/>
      <sheetName val="1_ER유체응용3"/>
      <sheetName val="4_시험장비3"/>
      <sheetName val="업체별_단가현황3"/>
      <sheetName val="일일_생산및판매계획_대_실적3"/>
      <sheetName val="임율_&amp;_LOT3"/>
      <sheetName val="생산계획_(2)3"/>
      <sheetName val="CR_CODE3"/>
      <sheetName val="THEME_CODE3"/>
      <sheetName val="비교원가제출_고3"/>
      <sheetName val="1_세부비교원가(내수)3"/>
      <sheetName val="1_종합비교원가(내수_일반_유럽)3"/>
      <sheetName val="10_예산_및_원가_계획(02년)3"/>
      <sheetName val="3_PT개발계획3"/>
      <sheetName val="Interco_&amp;_PVS_Loc_Cur2"/>
      <sheetName val="_5"/>
      <sheetName val="RFQ_18043"/>
      <sheetName val="full_(2)2"/>
      <sheetName val="보강사_소요량2"/>
      <sheetName val="J2(P_MT)2"/>
      <sheetName val="After_sales3"/>
      <sheetName val="고객불만_건3"/>
      <sheetName val="Moulding_data2"/>
      <sheetName val="자동차_종합지표3"/>
      <sheetName val="Production_Plan13"/>
      <sheetName val="Order_status3"/>
      <sheetName val="Order_status22"/>
      <sheetName val="Customer_Master2"/>
      <sheetName val="Common_code2"/>
      <sheetName val="Order_Status_Master2"/>
      <sheetName val="Product_Master2"/>
      <sheetName val="3_3검토국2"/>
      <sheetName val="DV_Flow_Chart_DV-PV1_(PFC)3"/>
      <sheetName val="MATEMST_(2)2"/>
      <sheetName val="Value_Analysis_-_Sheet_13"/>
      <sheetName val="_PPAP_작성중__xlsx3"/>
      <sheetName val="2_중요한회계정책3"/>
      <sheetName val="9_관계기업투자3"/>
      <sheetName val="42_리스3"/>
      <sheetName val="25_법인세3"/>
      <sheetName val="Supplier_QRQC2"/>
      <sheetName val="97계획(96_112"/>
      <sheetName val="S50_2"/>
      <sheetName val="첨부4_기술평가서2"/>
      <sheetName val="1_2_2완제품검사('00_4월)_(가라)2"/>
      <sheetName val="DBL_LPG시험3"/>
      <sheetName val="09년_현황3"/>
      <sheetName val="WTC_BODY一覧原紙3"/>
      <sheetName val="3월말_장기악성(국내)3"/>
      <sheetName val="2월말_장기악성(국내)3"/>
      <sheetName val="Data_Sheet3"/>
      <sheetName val="6_수입검사_3"/>
      <sheetName val="03_PFD-13"/>
      <sheetName val="12_Inv_3"/>
      <sheetName val="97년_재료예산(안)3"/>
      <sheetName val="1_터빈3"/>
      <sheetName val="cost_base_e_dati3"/>
      <sheetName val="2__Definitions3"/>
      <sheetName val="코드_조건표4"/>
      <sheetName val="HMC_사전원가(원혁기준)13%3"/>
      <sheetName val="재품별_단가3"/>
      <sheetName val="장비_전체리스트3"/>
      <sheetName val="_6"/>
      <sheetName val="집중검사_리스트3"/>
      <sheetName val="production_dept3"/>
      <sheetName val="검사협정_보충2"/>
      <sheetName val="Proj_List_00E3"/>
      <sheetName val="2012_Volum3"/>
      <sheetName val="B053_(990701)공정능력PC%계산2"/>
      <sheetName val="P&amp;L_account3"/>
      <sheetName val="국내_2"/>
      <sheetName val="4,5공장_2"/>
      <sheetName val="시트_2"/>
      <sheetName val="VERTICAL_PIPE2"/>
      <sheetName val="TABLE_DB2"/>
      <sheetName val="쌍용_data_base2"/>
      <sheetName val="2과_공수집계2"/>
      <sheetName val="118_세금과공과2"/>
      <sheetName val="경영재무_(입력)2"/>
      <sheetName val="연구개발_(입력)2"/>
      <sheetName val="일반현황_(입력)2"/>
      <sheetName val="품질관리_(입력)2"/>
      <sheetName val="실행내역서_3"/>
      <sheetName val="개발_LIST3"/>
      <sheetName val="PC%계산(WM_COMM단차)3"/>
      <sheetName val="차체_품안표3"/>
      <sheetName val="1_1_2008_OTIF3"/>
      <sheetName val="BAFFLE_HMC_TABLE13"/>
      <sheetName val="1~3월_지시사항3"/>
      <sheetName val="1_POSITIONING3"/>
      <sheetName val="무부하_회전수3"/>
      <sheetName val="진행중_설변3"/>
      <sheetName val="HOLE_9905(1)3"/>
      <sheetName val="Upgrades_pricing2"/>
      <sheetName val="7_3_DY팀2"/>
      <sheetName val="PNL_ASS'Y_CRASH_PAD_UPR_RH2"/>
      <sheetName val="공정능력(마운틴_홀_거리)2"/>
      <sheetName val="Summary_Sheet2"/>
      <sheetName val="Datasheet_for_KPI_Model_12"/>
      <sheetName val="TEAM하반기_계획_(2)2"/>
      <sheetName val="YOKE-H(10_3)2"/>
      <sheetName val="▶R_C_FRM2"/>
      <sheetName val="광주_소요량2"/>
      <sheetName val="5-Why_Root_Cause_Analysis_2"/>
      <sheetName val="초_성2"/>
      <sheetName val="CHECK_성2"/>
      <sheetName val="cpk_data2"/>
      <sheetName val="Drop-down_Lists2"/>
      <sheetName val="Bas_Moteur2"/>
      <sheetName val="1_기안을지2"/>
      <sheetName val="사무용품_신청2"/>
      <sheetName val="Validation_Lists2"/>
      <sheetName val="★금형비_계산서2"/>
      <sheetName val="LOWSIDE_비교2"/>
      <sheetName val="4_Vendor_price2"/>
      <sheetName val="14년_증판안_판촉2"/>
      <sheetName val="PS_SIDE_OTR_INR_공정개선_상세1"/>
      <sheetName val="제품별_매출3"/>
      <sheetName val="Data_Working_Time3"/>
      <sheetName val="Z41,Z42_이외total2"/>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二_POSITION_XLS12"/>
      <sheetName val="1ဲ_ALT12"/>
      <sheetName val="1ဳ_O_S12"/>
      <sheetName val="15_၄AMPER12"/>
      <sheetName val="GB-IC_Villingen_GG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3_일반사상11"/>
      <sheetName val="Evaluation_objects11"/>
      <sheetName val="LAMBDA_자작11"/>
      <sheetName val="설비능력및_종합공정능력산출시_사용11"/>
      <sheetName val="LX3_0_RR11"/>
      <sheetName val="진행_DATA_(2)12"/>
      <sheetName val="126_25511"/>
      <sheetName val="SUB_2월_재검사추이도11"/>
      <sheetName val="c_db15"/>
      <sheetName val="5_WIRE적용LIST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차체부품_INS_REPORT(갑)11"/>
      <sheetName val="Sheet6_(3)10"/>
      <sheetName val="외주품_감점_유형_기준10"/>
      <sheetName val="FUEL_FILLER11"/>
      <sheetName val="_납촉자11"/>
      <sheetName val="3-2_귀책부서별_DT현황11"/>
      <sheetName val="1_2내수10"/>
      <sheetName val="3__관리점지수실적-1_1생산성10"/>
      <sheetName val="실적_및_계획10"/>
      <sheetName val="Bosch_ADVP&amp;R10"/>
      <sheetName val="CAPA분석_360K7"/>
      <sheetName val="Cost_Reduction10"/>
      <sheetName val="GLOBAL_PT_NEW_FORMAT_OCT_200210"/>
      <sheetName val="계산_DATA_입력10"/>
      <sheetName val="상세_계산_내역10"/>
      <sheetName val="FLOW_PROSES_(A)7"/>
      <sheetName val="Master_Cable10"/>
      <sheetName val="_SR3차원단위_(3)4"/>
      <sheetName val="ERP도입후_시정현황4"/>
      <sheetName val="6_N_m_CCW_전류4"/>
      <sheetName val="Purchasing_Data4"/>
      <sheetName val="포머_비가동_내역5"/>
      <sheetName val="FRONT_HUB견적가5"/>
      <sheetName val="J150_승인진도관리_LIST4"/>
      <sheetName val="TOTAL_LIST4"/>
      <sheetName val="Price_Range4"/>
      <sheetName val="FTR_MACRo4"/>
      <sheetName val="일일_업무_현황_(3)5"/>
      <sheetName val="일일_업무_현황_(5)5"/>
      <sheetName val="MPL_技連5"/>
      <sheetName val="342E_BLOCK5"/>
      <sheetName val="VS1_Paretto분석5"/>
      <sheetName val="0_절삭조건5"/>
      <sheetName val="DATA_BASE4"/>
      <sheetName val="02_07_27_부품판매가4"/>
      <sheetName val="협력사_일반현황5"/>
      <sheetName val="Sec_1_-_RFQ10"/>
      <sheetName val="1-1_General_Code4"/>
      <sheetName val="VPP(BD-010)_이상보고4"/>
      <sheetName val="공정능력_(2)10"/>
      <sheetName val="Sch7a_(토요일)10"/>
      <sheetName val="c_db16"/>
      <sheetName val="Rate_data10"/>
      <sheetName val="대외공문_4"/>
      <sheetName val="PRO_(참조)10"/>
      <sheetName val="2차_OIL량측정4"/>
      <sheetName val="Actual_In_&amp;_Out3"/>
      <sheetName val="4_3_첨부14"/>
      <sheetName val="업무분장_4"/>
      <sheetName val="GLOBAL_PT_NEW_FORMAT_JULY__2005"/>
      <sheetName val="INVESTMENT_(Hardware)5"/>
      <sheetName val="신고서_전4"/>
      <sheetName val="Basic_assumptions4"/>
      <sheetName val="영업_일14"/>
      <sheetName val="PFMEA_XLS4"/>
      <sheetName val="2008_г4"/>
      <sheetName val="RELAY_FAX양식4"/>
      <sheetName val="상세_견적서_(HMC)4"/>
      <sheetName val="OEM_Plan4"/>
      <sheetName val="제품명_(3)4"/>
      <sheetName val="LINE_운영안3"/>
      <sheetName val="P&amp;L,Bal_Sheet,Cash_Forecast4"/>
      <sheetName val="OEM_이의제기_종합3"/>
      <sheetName val="원가_종합4"/>
      <sheetName val="공정별공법-W_HSE-LH4"/>
      <sheetName val="GM_Master4"/>
      <sheetName val="생산현황_(입력)4"/>
      <sheetName val="MPS_Q3_FY044"/>
      <sheetName val="MPS_Q4_FY044"/>
      <sheetName val="1_ER유체응용4"/>
      <sheetName val="4_시험장비4"/>
      <sheetName val="업체별_단가현황4"/>
      <sheetName val="일일_생산및판매계획_대_실적4"/>
      <sheetName val="임율_&amp;_LOT4"/>
      <sheetName val="생산계획_(2)4"/>
      <sheetName val="CR_CODE4"/>
      <sheetName val="THEME_CODE4"/>
      <sheetName val="비교원가제출_고4"/>
      <sheetName val="1_세부비교원가(내수)4"/>
      <sheetName val="1_종합비교원가(내수_일반_유럽)4"/>
      <sheetName val="10_예산_및_원가_계획(02년)4"/>
      <sheetName val="3_PT개발계획4"/>
      <sheetName val="Interco_&amp;_PVS_Loc_Cur3"/>
      <sheetName val="_7"/>
      <sheetName val="RFQ_18044"/>
      <sheetName val="full_(2)3"/>
      <sheetName val="보강사_소요량3"/>
      <sheetName val="J2(P_MT)3"/>
      <sheetName val="After_sales4"/>
      <sheetName val="고객불만_건4"/>
      <sheetName val="Moulding_data3"/>
      <sheetName val="자동차_종합지표4"/>
      <sheetName val="Production_Plan14"/>
      <sheetName val="Order_status4"/>
      <sheetName val="Order_status23"/>
      <sheetName val="Customer_Master3"/>
      <sheetName val="Common_code3"/>
      <sheetName val="Order_Status_Master3"/>
      <sheetName val="Product_Master3"/>
      <sheetName val="3_3검토국3"/>
      <sheetName val="DV_Flow_Chart_DV-PV1_(PFC)4"/>
      <sheetName val="MATEMST_(2)3"/>
      <sheetName val="Value_Analysis_-_Sheet_14"/>
      <sheetName val="_PPAP_작성중__xlsx4"/>
      <sheetName val="2_중요한회계정책4"/>
      <sheetName val="9_관계기업투자4"/>
      <sheetName val="42_리스4"/>
      <sheetName val="25_법인세4"/>
      <sheetName val="Supplier_QRQC3"/>
      <sheetName val="97계획(96_113"/>
      <sheetName val="S50_3"/>
      <sheetName val="첨부4_기술평가서3"/>
      <sheetName val="1_2_2완제품검사('00_4월)_(가라)3"/>
      <sheetName val="DBL_LPG시험4"/>
      <sheetName val="09년_현황4"/>
      <sheetName val="WTC_BODY一覧原紙4"/>
      <sheetName val="3월말_장기악성(국내)4"/>
      <sheetName val="2월말_장기악성(국내)4"/>
      <sheetName val="Data_Sheet4"/>
      <sheetName val="6_수입검사_4"/>
      <sheetName val="03_PFD-14"/>
      <sheetName val="12_Inv_4"/>
      <sheetName val="97년_재료예산(안)4"/>
      <sheetName val="1_터빈4"/>
      <sheetName val="cost_base_e_dati4"/>
      <sheetName val="2__Definitions4"/>
      <sheetName val="코드_조건표5"/>
      <sheetName val="HMC_사전원가(원혁기준)13%4"/>
      <sheetName val="재품별_단가4"/>
      <sheetName val="장비_전체리스트4"/>
      <sheetName val="_8"/>
      <sheetName val="집중검사_리스트4"/>
      <sheetName val="production_dept4"/>
      <sheetName val="검사협정_보충3"/>
      <sheetName val="Proj_List_00E4"/>
      <sheetName val="2012_Volum4"/>
      <sheetName val="B053_(990701)공정능력PC%계산3"/>
      <sheetName val="P&amp;L_account4"/>
      <sheetName val="국내_3"/>
      <sheetName val="4,5공장_3"/>
      <sheetName val="시트_3"/>
      <sheetName val="VERTICAL_PIPE3"/>
      <sheetName val="TABLE_DB3"/>
      <sheetName val="쌍용_data_base3"/>
      <sheetName val="2과_공수집계3"/>
      <sheetName val="118_세금과공과3"/>
      <sheetName val="경영재무_(입력)3"/>
      <sheetName val="연구개발_(입력)3"/>
      <sheetName val="일반현황_(입력)3"/>
      <sheetName val="품질관리_(입력)3"/>
      <sheetName val="실행내역서_4"/>
      <sheetName val="개발_LIST4"/>
      <sheetName val="PC%계산(WM_COMM단차)4"/>
      <sheetName val="차체_품안표4"/>
      <sheetName val="1_1_2008_OTIF4"/>
      <sheetName val="BAFFLE_HMC_TABLE14"/>
      <sheetName val="1~3월_지시사항4"/>
      <sheetName val="1_POSITIONING4"/>
      <sheetName val="무부하_회전수4"/>
      <sheetName val="진행중_설변4"/>
      <sheetName val="HOLE_9905(1)4"/>
      <sheetName val="Upgrades_pricing3"/>
      <sheetName val="7_3_DY팀3"/>
      <sheetName val="PNL_ASS'Y_CRASH_PAD_UPR_RH3"/>
      <sheetName val="공정능력(마운틴_홀_거리)3"/>
      <sheetName val="Summary_Sheet3"/>
      <sheetName val="Datasheet_for_KPI_Model_13"/>
      <sheetName val="TEAM하반기_계획_(2)3"/>
      <sheetName val="YOKE-H(10_3)3"/>
      <sheetName val="▶R_C_FRM3"/>
      <sheetName val="광주_소요량3"/>
      <sheetName val="5-Why_Root_Cause_Analysis_3"/>
      <sheetName val="초_성3"/>
      <sheetName val="CHECK_성3"/>
      <sheetName val="cpk_data3"/>
      <sheetName val="Drop-down_Lists3"/>
      <sheetName val="Bas_Moteur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10월판관"/>
      <sheetName val="ns chung"/>
      <sheetName val="ESTI."/>
      <sheetName val="DI-ESTI"/>
      <sheetName val="_x005f_x005f_x005f_x005f_x005f_x005f_x005f_x0000__x005f"/>
      <sheetName val="금형 이력 카드"/>
      <sheetName val="불량"/>
      <sheetName val="품질보증"/>
      <sheetName val="TABLE(터키)"/>
      <sheetName val="VT-5T"/>
      <sheetName val="99년1월"/>
      <sheetName val="108_수선비"/>
      <sheetName val="GAGE_R&amp;R(FRT_UPR)"/>
      <sheetName val="중공업_실적"/>
      <sheetName val="_하반기_경비_조정계획_150627(사계_r2_기준)_x"/>
      <sheetName val="품의서양식_(3)"/>
      <sheetName val="1__보고"/>
      <sheetName val="XMA_12월_8,000대_원,부자재_完"/>
      <sheetName val="YFA_10월분_원자재(10_12)_미납완료_完"/>
      <sheetName val="YFA_10월분_부자재(10_7,9)_FEDEX_完"/>
      <sheetName val="0_CHMSL_LED_ASSY"/>
      <sheetName val="1_세부비교㣪洁ᚦ"/>
      <sheetName val="SCP_4"/>
      <sheetName val="SCP_5_D2UXT"/>
      <sheetName val="SCP_6_D2UX"/>
      <sheetName val="Invest_(MAC)"/>
      <sheetName val="SCP_Apr2015"/>
      <sheetName val="DS_MBR_RR_Side__-_PcA"/>
      <sheetName val="(2)월생산현황_"/>
      <sheetName val="Team_종합"/>
      <sheetName val="Europe_PU-1"/>
      <sheetName val="1_TAT_Info_"/>
      <sheetName val="General Assumptions"/>
      <sheetName val="권취Simu"/>
      <sheetName val="진천MOBIS"/>
      <sheetName val="외주수입검사 종합(6월)"/>
      <sheetName val="10월"/>
      <sheetName val="곡성"/>
      <sheetName val="소재 이력"/>
      <sheetName val="99 조정금액"/>
      <sheetName val="주간실적상세"/>
      <sheetName val="생산성상세"/>
      <sheetName val="단가80%기준(재무)"/>
      <sheetName val="매출집계-RMB"/>
      <sheetName val="집계표"/>
      <sheetName val="급여대장"/>
      <sheetName val="ab입고수량"/>
      <sheetName val="3. Acronyms and abbreviations"/>
      <sheetName val="05계약내역(新T)"/>
      <sheetName val="05 新Table(간접직)"/>
      <sheetName val="05계약내역(기존T 활용)"/>
      <sheetName val="일일판매현황"/>
      <sheetName val="Hw_0415_TOTAL"/>
      <sheetName val="품질목표"/>
      <sheetName val="THS - Key Inputs"/>
      <sheetName val="94열처리"/>
      <sheetName val="3월종합현황"/>
      <sheetName val="ACCN9909"/>
      <sheetName val="Accn9910"/>
      <sheetName val="ACCN9908"/>
      <sheetName val="공사별5"/>
      <sheetName val="pr00_10_20"/>
      <sheetName val="Sch9"/>
      <sheetName val="93상각비"/>
      <sheetName val="거래선별 매출현황 내역"/>
      <sheetName val="수식파일 (삭제금지)"/>
      <sheetName val="03년 체제결과"/>
      <sheetName val="5 Why's"/>
      <sheetName val="NC-CODE"/>
      <sheetName val="PART"/>
      <sheetName val="국가"/>
      <sheetName val="Temp"/>
      <sheetName val="PS종합"/>
      <sheetName val="경영계획"/>
      <sheetName val="코드집(수출)"/>
      <sheetName val="2005년 소요량"/>
      <sheetName val="국민연금"/>
      <sheetName val="세디_율진"/>
      <sheetName val="한일은행"/>
      <sheetName val="통장출금액"/>
      <sheetName val="계획"/>
      <sheetName val="수불명세서"/>
      <sheetName val="BLF"/>
      <sheetName val="설변이력"/>
      <sheetName val="Evaluation-Bewertung"/>
      <sheetName val="Input Form - EingabeMaske"/>
      <sheetName val="Language-Sprachen"/>
      <sheetName val="MASTER DATA"/>
      <sheetName val="AIS"/>
      <sheetName val=" 제9차 회사표준 제개정 공청회 이의제기신청서.XLSX"/>
      <sheetName val="부품 LIST"/>
      <sheetName val="Ref_List"/>
      <sheetName val="InspectionData (2)"/>
      <sheetName val="환산표"/>
      <sheetName val="99사업d"/>
      <sheetName val="SCROLL"/>
      <sheetName val="Filter"/>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ABSENTEEISM"/>
      <sheetName val="제품군분류"/>
      <sheetName val="Macro3"/>
      <sheetName val="메탈&amp;환율"/>
      <sheetName val="인건비US"/>
      <sheetName val="소재종류"/>
      <sheetName val="천정등기구 실적"/>
      <sheetName val="2-1_제품군별계획대비실적(B_A)1"/>
      <sheetName val="불량_리스트"/>
      <sheetName val="불량_코드"/>
      <sheetName val="1_종합평가표"/>
      <sheetName val="ISSUE_LIST"/>
      <sheetName val="BI-FUEL_AIR_VENT_PIPE"/>
      <sheetName val="REAR_"/>
      <sheetName val="abs_dac검사대비분석자료2"/>
      <sheetName val="RFQ_Form"/>
      <sheetName val="1_TP조립"/>
      <sheetName val="2차_OI࠱"/>
      <sheetName val="2차_OI젘"/>
      <sheetName val="2차_OI䑲⿀"/>
      <sheetName val="외주수입검사_종합(6월)"/>
      <sheetName val="RFQ_Template"/>
      <sheetName val="2-1_제품군별계획대비실적(B_A)2"/>
      <sheetName val="금형_(2)9"/>
      <sheetName val="2-1_제품군별계획대비실적(B_A)3"/>
      <sheetName val="GAGE_R&amp;R(FRT_UPR)1"/>
      <sheetName val="중공업_실적1"/>
      <sheetName val="_하반기_경비_조정계획_150627(사계_r2_기준)_1"/>
      <sheetName val="SCP_41"/>
      <sheetName val="SCP_5_D2UXT1"/>
      <sheetName val="SCP_6_D2UX1"/>
      <sheetName val="Invest_(MAC)1"/>
      <sheetName val="SCP_Apr2015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Dual_PMP수율"/>
      <sheetName val="CONSUMO_DE_RESINA_"/>
      <sheetName val="호봉CODE"/>
      <sheetName val="Bas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CPK样板"/>
      <sheetName val="700-001563-03"/>
      <sheetName val="設備預算總表附件3 "/>
      <sheetName val="FA Definitions"/>
      <sheetName val="C-L"/>
      <sheetName val="자료실"/>
      <sheetName val="금형_(2)10"/>
      <sheetName val="_9"/>
      <sheetName val="2-1_제품군별계획대비실적(B_A)4"/>
      <sheetName val="OEM_이의제기_종합4"/>
      <sheetName val="공정능력(마운틴_홀_거리)4"/>
      <sheetName val="PNL_ASS'Y_CRASH_PAD_UPR_RH4"/>
      <sheetName val="GAGE_R&amp;R(FRT_UPR)2"/>
      <sheetName val="중공업_실적2"/>
      <sheetName val="_하반기_경비_조정계획_150627(사계_r2_기준)_2"/>
      <sheetName val="SCP_42"/>
      <sheetName val="SCP_5_D2UXT2"/>
      <sheetName val="SCP_6_D2UX2"/>
      <sheetName val="Invest_(MAC)2"/>
      <sheetName val="SCP_Apr2015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DS_MBR_RR_Side__-_PcA1"/>
      <sheetName val="Dual_PMP수율1"/>
      <sheetName val="CONSUMO_DE_RESINA_1"/>
      <sheetName val="11.Inv."/>
      <sheetName val="철탑"/>
      <sheetName val="VL"/>
      <sheetName val="종합원가분석 1 "/>
      <sheetName val="1.생산0"/>
      <sheetName val="1.개발개요"/>
      <sheetName val="G-Exchange #667"/>
      <sheetName val="C-Mix Rate &amp; Revenue(calc)"/>
      <sheetName val="TotNA"/>
      <sheetName val="Eingaben"/>
      <sheetName val="TO"/>
      <sheetName val="CTEMCOST"/>
      <sheetName val="01년2월현황 "/>
      <sheetName val="매출손익"/>
      <sheetName val="입력"/>
      <sheetName val="계산결과"/>
      <sheetName val="STD  CAB"/>
      <sheetName val="STD  NCAB"/>
      <sheetName val="원소재 변경 상세"/>
      <sheetName val="직거래가 변경"/>
      <sheetName val="AVSSX"/>
      <sheetName val="Duration "/>
      <sheetName val="인건비정보"/>
      <sheetName val="설비비-YV4"/>
      <sheetName val="인건비-YV4"/>
      <sheetName val="재료비-YV4"/>
      <sheetName val="fin5"/>
      <sheetName val="2차 OI׃⼪_x0000__x0000_"/>
      <sheetName val="1-1"/>
      <sheetName val="07주"/>
      <sheetName val="기준정보(A) 15.10.27"/>
      <sheetName val="단중 및 예비길이 SHEET 15.9.5(K)"/>
      <sheetName val="품목실적(KK)"/>
      <sheetName val="15.1.02 15년 1월예시계획"/>
      <sheetName val="15년 12월 시작재공품 15.12.3"/>
      <sheetName val="기준정보(A) 12.02.23"/>
      <sheetName val="2001"/>
      <sheetName val="PAN"/>
      <sheetName val="조립LINE"/>
      <sheetName val="노원열병합  건축공사기성내역서"/>
      <sheetName val="Gia vat tu"/>
      <sheetName val="SUMMARY(S)"/>
      <sheetName val="FA-LISTING"/>
      <sheetName val="유통망계획"/>
      <sheetName val="보증금"/>
      <sheetName val="626TD(COLOR)"/>
      <sheetName val="24.냉각실용添1"/>
      <sheetName val="ACTUAL"/>
      <sheetName val="Tables"/>
      <sheetName val="절삭조건"/>
      <sheetName val="FIXED_ASSET"/>
      <sheetName val="Stop"/>
      <sheetName val="금형,검사구"/>
      <sheetName val="Report"/>
      <sheetName val="리오비용"/>
      <sheetName val="인원계획"/>
      <sheetName val="원본1"/>
      <sheetName val="개선대책 양식"/>
      <sheetName val="재무가정"/>
      <sheetName val="RONA_DCF"/>
      <sheetName val="RONA_CHRT"/>
      <sheetName val="절삭가공"/>
      <sheetName val="이름정의_판매계획정리"/>
      <sheetName val="이름정의_라인운영계획"/>
      <sheetName val="HYPO"/>
      <sheetName val="portfolio"/>
      <sheetName val="PFMEA_XLS5"/>
      <sheetName val="신고서_전5"/>
      <sheetName val="Basic_assumptions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PFMEA_XLS6"/>
      <sheetName val="신고서_전6"/>
      <sheetName val="Basic_assumptions6"/>
      <sheetName val="0_절삭조건6"/>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PFMEA_XLS7"/>
      <sheetName val="신고서_전7"/>
      <sheetName val="Basic_assumptions7"/>
      <sheetName val="0_절삭조건7"/>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DBL_LPG시험7"/>
      <sheetName val="기준정보(A)_15_10_27"/>
      <sheetName val="단중_및_예비길이_SHEET_15_9_5(K)"/>
      <sheetName val="15_1_02_15년_1월예시계획"/>
      <sheetName val="15년_12월_시작재공품_15_12_3"/>
      <sheetName val="기준정보(A)_12_02_23"/>
      <sheetName val="S P"/>
      <sheetName val="R FJS CAR (old)"/>
      <sheetName val="Certificate list "/>
      <sheetName val="기본자료(재직자)"/>
      <sheetName val="노원열병합__건축공사기성내역서"/>
      <sheetName val="Gia_vat_tu"/>
      <sheetName val="REPAIR DATA - CONTAINER #5"/>
      <sheetName val="Perunit"/>
      <sheetName val="PP%-low RPM"/>
      <sheetName val="DATA-1"/>
      <sheetName val="종합10"/>
      <sheetName val="0006_FLT_IR_NAME"/>
      <sheetName val="KXV01"/>
      <sheetName val="인력변동"/>
      <sheetName val="22(4)"/>
      <sheetName val="조명시설"/>
      <sheetName val="13역무손익"/>
      <sheetName val="BS(4)"/>
      <sheetName val="JAPAN"/>
      <sheetName val="ANNUAL"/>
      <sheetName val="제조경비"/>
      <sheetName val="2.Underbody DT"/>
      <sheetName val="추가예산LIST"/>
      <sheetName val="6.Parent S_ Fixed Prod"/>
      <sheetName val="Austria"/>
      <sheetName val="Material References"/>
      <sheetName val="PRINT"/>
      <sheetName val="입력 List"/>
      <sheetName val="DO NOT DELETE"/>
      <sheetName val="Calculations"/>
      <sheetName val="IMT-2000"/>
      <sheetName val="기종별 합계"/>
      <sheetName val="CBase"/>
      <sheetName val="수량산출"/>
      <sheetName val="FOB현황"/>
      <sheetName val="실사LIST-중간가공품(05.12.27현재) (2)"/>
      <sheetName val="기초자료입력"/>
      <sheetName val="18-2"/>
      <sheetName val="Controls"/>
      <sheetName val="Data_Not_Used"/>
      <sheetName val="FTQ_Data"/>
      <sheetName val="Int_Pulls_Data"/>
      <sheetName val="Int_Spills_Data"/>
      <sheetName val="PPM_Data"/>
      <sheetName val="Pulls_Data"/>
      <sheetName val="Spills_Data"/>
      <sheetName val="개선대책_양식"/>
      <sheetName val="STD__CAB"/>
      <sheetName val="STD__NCAB"/>
      <sheetName val="원소재_변경_상세"/>
      <sheetName val="직거래가_변경"/>
      <sheetName val="입력_List"/>
      <sheetName val="Export Data"/>
      <sheetName val="INVESTMENT_(Hardware)9"/>
      <sheetName val="신고서_전8"/>
      <sheetName val="Basic_assumptions8"/>
      <sheetName val="0_절삭조건8"/>
      <sheetName val="PFMEA_XLS8"/>
      <sheetName val="영업_일18"/>
      <sheetName val="_PPAP_작성중__xlsx8"/>
      <sheetName val="RELAY_FAX양식8"/>
      <sheetName val="상세_견적서_(HMC)8"/>
      <sheetName val="2008_г8"/>
      <sheetName val="2_중요한회계정책8"/>
      <sheetName val="9_관계기업투자8"/>
      <sheetName val="42_리스8"/>
      <sheetName val="25_법인세8"/>
      <sheetName val="DBL_LPG시험8"/>
      <sheetName val="Proj_List_00E8"/>
      <sheetName val="Bas_Moteur4"/>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기준정보(A)_12_02_231"/>
      <sheetName val="노원열병합__건축공사기성내역서1"/>
      <sheetName val="Gia_vat_tu1"/>
      <sheetName val="개선대책_양식1"/>
      <sheetName val="STD__CAB1"/>
      <sheetName val="STD__NCAB1"/>
      <sheetName val="원소재_변경_상세1"/>
      <sheetName val="직거래가_변경1"/>
      <sheetName val="입력_List1"/>
      <sheetName val="DO_NOT_DELETE"/>
      <sheetName val="1_2내수11"/>
      <sheetName val="INVESTMENT_(Hardware)10"/>
      <sheetName val="신고서_전9"/>
      <sheetName val="Basic_assumptions9"/>
      <sheetName val="0_절삭조건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Proj_List_00E9"/>
      <sheetName val="국내_4"/>
      <sheetName val="4,5공장_4"/>
      <sheetName val="시트_4"/>
      <sheetName val="Bas_Moteur5"/>
      <sheetName val="Data_Not_Used2"/>
      <sheetName val="FTQ_Data2"/>
      <sheetName val="Int_Pulls_Data2"/>
      <sheetName val="Int_Spills_Data2"/>
      <sheetName val="PPM_Data2"/>
      <sheetName val="Pulls_Data2"/>
      <sheetName val="Spills_Data2"/>
      <sheetName val="기준정보(A)_15_10_272"/>
      <sheetName val="단중_및_예비길이_SHEET_15_9_5(K)2"/>
      <sheetName val="15_1_02_15년_1월예시계획2"/>
      <sheetName val="15년_12월_시작재공품_15_12_32"/>
      <sheetName val="기준정보(A)_12_02_232"/>
      <sheetName val="노원열병합__건축공사기성내역서2"/>
      <sheetName val="Gia_vat_tu2"/>
      <sheetName val="개선대책_양식2"/>
      <sheetName val="STD__CAB2"/>
      <sheetName val="STD__NCAB2"/>
      <sheetName val="원소재_변경_상세2"/>
      <sheetName val="직거래가_변경2"/>
      <sheetName val="입력_List2"/>
      <sheetName val="DO_NOT_DELETE1"/>
      <sheetName val="Material_References"/>
      <sheetName val="4.Financial"/>
      <sheetName val="3_4). FR 종합"/>
      <sheetName val="3_4). RR 종합"/>
      <sheetName val="4R-G"/>
      <sheetName val="5R-G"/>
      <sheetName val="sal"/>
      <sheetName val="제조5과"/>
      <sheetName val="RFQ Cover Sheeet"/>
      <sheetName val="dongia (2)"/>
      <sheetName val="INDUSTRIAL(I)"/>
      <sheetName val="INDUSTRIAL(II)"/>
      <sheetName val="SUST DEV &amp; OTHER"/>
      <sheetName val="OEM "/>
      <sheetName val="August 2003"/>
      <sheetName val="OE UMC"/>
      <sheetName val="Analysis-Others Pg 4"/>
      <sheetName val="SEP 2007"/>
      <sheetName val="OUTSTANDING"/>
      <sheetName val="latest"/>
      <sheetName val="le_data"/>
      <sheetName val="MASTER_OE"/>
      <sheetName val="Fx Rates"/>
      <sheetName val=" 관리계획서_Rev.01.xlsx"/>
      <sheetName val="TRW원가"/>
      <sheetName val="숨기기2-목록"/>
      <sheetName val="Model Synthesis Report"/>
      <sheetName val="누계"/>
      <sheetName val="PROJ"/>
      <sheetName val="DONGIA"/>
      <sheetName val="Sch1 - P&amp;L Summary"/>
      <sheetName val="Sch2 - BalSht Summary"/>
      <sheetName val="Sch3 - CFlow Summary"/>
      <sheetName val="Setup"/>
      <sheetName val="TPR"/>
      <sheetName val="환산"/>
      <sheetName val="전체팛ĭ"/>
      <sheetName val="BS-E"/>
      <sheetName val="BS요약"/>
      <sheetName val="F12_BS"/>
      <sheetName val="F3_PL"/>
      <sheetName val="F4_PAJE"/>
      <sheetName val="협력점직원"/>
      <sheetName val="(실사조정)총괄"/>
      <sheetName val="현금및현금등가물1"/>
      <sheetName val="4.경비 5.영업외수지"/>
      <sheetName val="가수금대체"/>
      <sheetName val="운반비"/>
      <sheetName val="Arbeitsfolgeplan"/>
      <sheetName val="Leistungberechnung"/>
      <sheetName val="모델표준"/>
      <sheetName val="금형대장"/>
      <sheetName val="AD원"/>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Sheet6_(3)11"/>
      <sheetName val="외주품_감점_유형_기준11"/>
      <sheetName val="FUEL_FILLER12"/>
      <sheetName val="_납촉자12"/>
      <sheetName val="3-2_귀책부서별_DT현황12"/>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VS1_Paretto분석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OEM_Plan5"/>
      <sheetName val="제품명_(3)5"/>
      <sheetName val="LINE_운영안4"/>
      <sheetName val="P&amp;L,Bal_Sheet,Cash_Forecast5"/>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DV_Flow_Chart_DV-PV1_(PFC)5"/>
      <sheetName val="MATEMST_(2)4"/>
      <sheetName val="Value_Analysis_-_Sheet_15"/>
      <sheetName val="Supplier_QRQC4"/>
      <sheetName val="97계획(96_114"/>
      <sheetName val="S50_4"/>
      <sheetName val="첨부4_기술평가서4"/>
      <sheetName val="1_2_2완제품검사('00_4월)_(가라)4"/>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2012_Volum5"/>
      <sheetName val="B053_(990701)공정능력PC%계산4"/>
      <sheetName val="P&amp;L_account5"/>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교육훈련절차서"/>
      <sheetName val="승용STEEL"/>
      <sheetName val="실적1"/>
      <sheetName val="실적2"/>
      <sheetName val="실적3"/>
      <sheetName val="실적4"/>
      <sheetName val="실적5"/>
      <sheetName val="실적6"/>
      <sheetName val="실적7"/>
      <sheetName val="실적8"/>
      <sheetName val="2019년 생산수량"/>
      <sheetName val="19년 종합 CT"/>
      <sheetName val="팀코드"/>
      <sheetName val="관리데이터목록"/>
      <sheetName val="완제품구성표"/>
      <sheetName val="프레스품"/>
      <sheetName val="Mname"/>
      <sheetName val="FY 12_Interiors Volume"/>
      <sheetName val="FY12_PP_Sales"/>
      <sheetName val="INT_Price_FY12 MFC"/>
      <sheetName val="신흥테크_세부내역_LIST"/>
      <sheetName val="TL_PROTO_2열"/>
      <sheetName val="PACKING_LIST"/>
      <sheetName val="COOLING_UNIT"/>
      <sheetName val="Issues_List"/>
      <sheetName val="LINE_PPM-분석"/>
      <sheetName val="Actual_data"/>
      <sheetName val="#1-1_(2)"/>
      <sheetName val="표지_(2)"/>
      <sheetName val="기초_DATA"/>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Sheet6_(3)12"/>
      <sheetName val="외주품_감점_유형_기준12"/>
      <sheetName val="FUEL_FILLER13"/>
      <sheetName val="_납촉자13"/>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VS1_Paretto분석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OEM_Plan6"/>
      <sheetName val="제품명_(3)6"/>
      <sheetName val="LINE_운영안5"/>
      <sheetName val="P&amp;L,Bal_Sheet,Cash_Forecast6"/>
      <sheetName val="OEM_이의제기_종합5"/>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_11"/>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DV_Flow_Chart_DV-PV1_(PFC)6"/>
      <sheetName val="MATEMST_(2)5"/>
      <sheetName val="Value_Analysis_-_Sheet_16"/>
      <sheetName val="Supplier_QRQC5"/>
      <sheetName val="97계획(96_115"/>
      <sheetName val="S50_5"/>
      <sheetName val="첨부4_기술평가서5"/>
      <sheetName val="1_2_2완제품검사('00_4월)_(가라)5"/>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PNL_ASS'Y_CRASH_PAD_UPR_RH5"/>
      <sheetName val="공정능력(마운틴_홀_거리)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99년12월_실적DATA"/>
      <sheetName val="7)_13367734"/>
      <sheetName val="2-2_매출분석"/>
      <sheetName val="220_(2)"/>
      <sheetName val="CONN.조립"/>
      <sheetName val="재료비내역"/>
      <sheetName val="04.03월소일정계획"/>
      <sheetName val="Parm"/>
      <sheetName val="공정능력계산"/>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LINE_PPM-분석1"/>
      <sheetName val="Actual_data1"/>
      <sheetName val="PACKING_LIST1"/>
      <sheetName val="COOLING_UNIT1"/>
      <sheetName val="#1-1_(2)1"/>
      <sheetName val="기초_DATA1"/>
      <sheetName val="표지_(2)1"/>
      <sheetName val="2-2_매출분석1"/>
      <sheetName val="220_(2)1"/>
      <sheetName val="C10怰䈽셋"/>
      <sheetName val="部品"/>
      <sheetName val="製品別販売予算"/>
      <sheetName val="R+N+D+L"/>
      <sheetName val="일반PAD"/>
      <sheetName val="LIBRARY"/>
      <sheetName val="0"/>
      <sheetName val="Kalkulation"/>
      <sheetName val="DATA(이천)"/>
      <sheetName val="대구"/>
      <sheetName val="W6"/>
      <sheetName val="QUALITY_CHART"/>
      <sheetName val="Organization chart20191002"/>
      <sheetName val="RESPONSIBILITY MATRIX"/>
      <sheetName val="국가DATA"/>
      <sheetName val="seat-sdn only"/>
      <sheetName val="Schedule_1"/>
      <sheetName val="CAR_Form_Summary"/>
      <sheetName val="FY_12_Interiors_Volume"/>
      <sheetName val="INT_Price_FY12_MFC"/>
      <sheetName val="◀양식(PAD)"/>
      <sheetName val="2-row_Opt_table"/>
      <sheetName val="PC%계산RH"/>
      <sheetName val="THĐH E4"/>
      <sheetName val="THĐH E3"/>
      <sheetName val="Prm"/>
      <sheetName val="Budget Imt mensuel (CFO)"/>
      <sheetName val="Imt"/>
      <sheetName val="CDV Pte mensuel"/>
      <sheetName val="Evol Prod (Eqpt)"/>
      <sheetName val="CAPVR Pte mensuel"/>
      <sheetName val="HO"/>
      <sheetName val="OUTPUT"/>
      <sheetName val="Q1 &amp; Q2"/>
      <sheetName val="CRA-Detail"/>
      <sheetName val="ING"/>
      <sheetName val="생j_x0000_"/>
      <sheetName val="Value "/>
      <sheetName val="제품현황"/>
      <sheetName val="D300726-1"/>
      <sheetName val="CPK(Process Capanility)"/>
      <sheetName val="Condition"/>
      <sheetName val="월할경비"/>
      <sheetName val="의왕F사"/>
      <sheetName val="가공사"/>
      <sheetName val="박두익"/>
      <sheetName val="일수"/>
      <sheetName val="창원생산실적(190501~190520)"/>
      <sheetName val="판매물량CASE"/>
      <sheetName val="_Common_Info_Page"/>
      <sheetName val="3-2002년_소모공구비"/>
      <sheetName val="NEW_TOOL_MASTER"/>
      <sheetName val="금형_이력_카드"/>
      <sheetName val="LCAUTO_4"/>
      <sheetName val="LCAT수_조"/>
      <sheetName val="소재_이력"/>
      <sheetName val="99_조정금액"/>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Aug01_Status_Rpt"/>
      <sheetName val="개발원가_종합"/>
      <sheetName val="THS_-_Key_Inputs"/>
      <sheetName val="G2설비도급"/>
      <sheetName val="단위"/>
      <sheetName val="PANEL"/>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22.보증금(전신전화가입권)"/>
      <sheetName val="39.미지급법인세"/>
      <sheetName val="_x005f_x005f_x005f_x0000__x005f"/>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INATAKE SYS"/>
      <sheetName val="实行计划书"/>
      <sheetName val="영업 입수계획 "/>
      <sheetName val="내장램프"/>
      <sheetName val="참고1 02 판매계획 (수량)"/>
      <sheetName val="전사 경영계획 수량"/>
      <sheetName val="임율_경비"/>
      <sheetName val="합천내역"/>
      <sheetName val="받을어음"/>
      <sheetName val="***********************00"/>
      <sheetName val="가격작업표"/>
      <sheetName val="9907협력"/>
      <sheetName val="매각단ᯇ"/>
      <sheetName val="02.08생산대상대수"/>
      <sheetName val="상품입고집계"/>
      <sheetName val="삼익계산"/>
      <sheetName val="____ilencer"/>
      <sheetName val="COSTING"/>
      <sheetName val="Input_Page"/>
      <sheetName val="Input_Sheet"/>
      <sheetName val="Base_Info"/>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도장가공비"/>
      <sheetName val="IS(Result)"/>
      <sheetName val="PL By Model(Result)"/>
      <sheetName val="PL_By_Model(Result)"/>
      <sheetName val="After Sales Supplier #'s"/>
      <sheetName val="RD제품개발투자비_매가_"/>
      <sheetName val="하자DB"/>
      <sheetName val="W3000재료비비교Table(송부용)"/>
      <sheetName val="K㘘Ï"/>
      <sheetName val="한일자야(감액손실) (2)"/>
      <sheetName val="Hoja1"/>
      <sheetName val="NUEVO MODELOS 2018"/>
      <sheetName val="거래처별"/>
      <sheetName val="ADJTBL 3100"/>
      <sheetName val="400H 가공,금형비"/>
      <sheetName val="5-3"/>
      <sheetName val="AOP Summary-2"/>
      <sheetName val="금형_(2)11"/>
      <sheetName val="2-1_제품군별계획대비실적(B_A)5"/>
      <sheetName val="GAGE_R&amp;R(FRT_UPR)3"/>
      <sheetName val="중공업_실적3"/>
      <sheetName val="_하반기_경비_조정계획_150627(사계_r2_기준)_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2)월생산현황_2"/>
      <sheetName val="DS_MBR_RR_Side__-_PcA2"/>
      <sheetName val="Dual_PMP수율2"/>
      <sheetName val="CONSUMO_DE_RESINA_2"/>
      <sheetName val="사출계산서"/>
      <sheetName val="발신정보"/>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1_세부비교"/>
      <sheetName val="MS_SPEC"/>
      <sheetName val="첨부13__사출(PAD)_카메라"/>
      <sheetName val="수식파일_(삭제금지)"/>
      <sheetName val="5_Why's"/>
      <sheetName val="Tool_Type"/>
      <sheetName val="3__Acronyms_and_abbreviations"/>
      <sheetName val="05_新Table(간접직)"/>
      <sheetName val="05계약내역(기존T_활용)"/>
      <sheetName val="PMBG12LD_장비및인원소요(D_A기준)_"/>
      <sheetName val="2005년_소요량"/>
      <sheetName val="InspectionData_(2)"/>
      <sheetName val="_제9차_회사표준_제개정_공청회_이의제기신청서_XLSX"/>
      <sheetName val="부품_LIST"/>
      <sheetName val="07주洂䢦"/>
      <sheetName val="07주洂亦"/>
      <sheetName val="2009년_매출_실적"/>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식자재사용량(4월20일)"/>
      <sheetName val="제품별"/>
      <sheetName val="기준비교표"/>
      <sheetName val="매매기준"/>
      <sheetName val="서열정보"/>
      <sheetName val="견적서_detail Main_1"/>
      <sheetName val="대환취급"/>
      <sheetName val="Arkusz1"/>
      <sheetName val="HAL(STD)"/>
      <sheetName val="PDS"/>
      <sheetName val="PROGRESSIVE_150727"/>
      <sheetName val="단가MST⁒"/>
      <sheetName val="금형견적서(PRESS)"/>
      <sheetName val="通玻"/>
      <sheetName val="4호기"/>
      <sheetName val="3호기"/>
      <sheetName val="8호기"/>
      <sheetName val="발주내역"/>
      <sheetName val="ASSETS_LIST(2)"/>
      <sheetName val="▶선택항목"/>
      <sheetName val="차량운반구"/>
      <sheetName val="건물"/>
      <sheetName val="BOM Cost (R-U713MHH)"/>
      <sheetName val="9월실적"/>
      <sheetName val="정규분포"/>
      <sheetName val="관리도"/>
      <sheetName val="히스토그램"/>
      <sheetName val="금형_(2)12"/>
      <sheetName val="2-1_제품군별계획대비실적(B_A)6"/>
      <sheetName val="GAGE_R&amp;R(FRT_UPR)4"/>
      <sheetName val="중공업_실적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DS_MBR_RR_Side__-_PcA3"/>
      <sheetName val="Dual_PMP수율3"/>
      <sheetName val="CONSUMO_DE_RESINA_3"/>
      <sheetName val="3-2002년_소모공구비1"/>
      <sheetName val="REPAIR_DATA_-_CONTAINER_#5"/>
      <sheetName val="FCST"/>
      <sheetName val="스틸금형"/>
      <sheetName val="케이스 재공 재고"/>
      <sheetName val="승용스틸자체"/>
      <sheetName val="FRT 재료비"/>
      <sheetName val="수급"/>
      <sheetName val="코드별"/>
      <sheetName val="민감도"/>
      <sheetName val="(Maker)Cover"/>
      <sheetName val="Linearity"/>
      <sheetName val="(业体)Cover"/>
      <sheetName val="(업체)Cover"/>
      <sheetName val="입찰안"/>
      <sheetName val="시산표12월(수정후)"/>
      <sheetName val="_x005f_x005f_x005f_x005f_x005f_x005f_x005f_x005f_x005f_x005f_"/>
      <sheetName val="Form"/>
      <sheetName val="Definitions"/>
      <sheetName val="choices"/>
      <sheetName val="분리멀티형"/>
      <sheetName val="반도체요약"/>
      <sheetName val="Input_Form_-_EingabeMaske"/>
      <sheetName val="1_생산0"/>
      <sheetName val="LINE1"/>
      <sheetName val="BAT1 "/>
      <sheetName val="업체손실공수.xls"/>
      <sheetName val="업체손실공수_xls"/>
      <sheetName val="01과제현황"/>
      <sheetName val="项目"/>
      <sheetName val="비품-0450"/>
      <sheetName val="Basic_assumptins6"/>
      <sheetName val="EO 이력관리대장"/>
      <sheetName val="THVT"/>
      <sheetName val="Cước VC + ĐM CP Tư vấn"/>
      <sheetName val="주일현황"/>
      <sheetName val="9914"/>
      <sheetName val="MASTER_LIST"/>
      <sheetName val="Q302"/>
      <sheetName val="打分表"/>
      <sheetName val="A6"/>
      <sheetName val="delta impedance(평균)"/>
      <sheetName val="強度 CN A1 C10H 152H"/>
      <sheetName val="MexiqueVente䋈᮱ꋀ"/>
      <sheetName val="MexiqueVenteȌ_x0000_반"/>
      <sheetName val="200901-수불부"/>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선급금"/>
      <sheetName val="지성학원"/>
      <sheetName val="조회서"/>
      <sheetName val="DG 285"/>
      <sheetName val="DG  286"/>
      <sheetName val="DG 85"/>
      <sheetName val="DG 89"/>
      <sheetName val="DG THIET BI"/>
      <sheetName val="DGVCTC 285"/>
      <sheetName val="DG vat lieu"/>
      <sheetName val="CP khau hao"/>
      <sheetName val="슬림형변경"/>
      <sheetName val="출자한도"/>
      <sheetName val="대차(종합,입력금지)"/>
      <sheetName val="95신규호표"/>
      <sheetName val="JANG_DOM"/>
      <sheetName val="B-3"/>
      <sheetName val="MEMO"/>
      <sheetName val="해외) MASTER DATA"/>
      <sheetName val="국내) 마스터 데이터"/>
      <sheetName val="Output 1 (2)"/>
      <sheetName val="telco_p"/>
      <sheetName val="1-1.연월차 개인별 보전수당"/>
      <sheetName val="ECU原価"/>
      <sheetName val="Note"/>
      <sheetName val="금형원가"/>
      <sheetName val="모델별불량율"/>
      <sheetName val="자재목록"/>
      <sheetName val="Tax"/>
      <sheetName val="8.공정능력평가(5)"/>
      <sheetName val="공구비"/>
      <sheetName val="304"/>
      <sheetName val="LCAUTO_41"/>
      <sheetName val="LCAT수_조1"/>
      <sheetName val="개발원가_종합1"/>
      <sheetName val="CPK(Process_Capanility)"/>
      <sheetName val="_Common_Info_Page1"/>
      <sheetName val="NEW_TOOL_MASTER1"/>
      <sheetName val="소재_이력1"/>
      <sheetName val="99_조정금액1"/>
      <sheetName val="THS_-_Key_Inputs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SEP_2007"/>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공정공수_XLS"/>
      <sheetName val="PL_By_Model(Result)1"/>
      <sheetName val="24_냉각실용添1"/>
      <sheetName val="PP%-low_RPM"/>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극판사양"/>
      <sheetName val="기타부품"/>
      <sheetName val="계산기"/>
      <sheetName val="카탈로그"/>
      <sheetName val="혼합사양"/>
      <sheetName val="2차 OI_x0010__x0000_?࠱"/>
      <sheetName val="検査状況"/>
      <sheetName val="8월발주분석"/>
      <sheetName val="車会集約"/>
      <sheetName val="기계Ĩ1998~2003년)작업본"/>
      <sheetName val="plan"/>
      <sheetName val="6월실적"/>
      <sheetName val="Parameter"/>
      <sheetName val="3S010"/>
      <sheetName val="지급어음"/>
      <sheetName val="MIP"/>
      <sheetName val="07년계획"/>
      <sheetName val="신규계산서(양식)"/>
      <sheetName val="개조 요청서"/>
      <sheetName val="매출채권"/>
      <sheetName val="A01_FM00"/>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삼성)Index"/>
      <sheetName val="CIVIL4"/>
      <sheetName val="96 하반기 전시회 경비"/>
      <sheetName val="REQUEST"/>
      <sheetName val="直接材料"/>
      <sheetName val="Summary Capex Info-Cal (master)"/>
      <sheetName val="Corporate"/>
      <sheetName val="LOF"/>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VS1_Paretto분석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Supplier_QRQC7"/>
      <sheetName val="97계획(96_117"/>
      <sheetName val="S50_7"/>
      <sheetName val="첨부4_기술평가서7"/>
      <sheetName val="1_2_2완제품검사('00_4월)_(가라)7"/>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LINE_PPM-분석2"/>
      <sheetName val="Actual_data2"/>
      <sheetName val="PACKING_LIST2"/>
      <sheetName val="COOLING_UNIT2"/>
      <sheetName val="#1-1_(2)2"/>
      <sheetName val="기초_DATA2"/>
      <sheetName val="표지_(2)2"/>
      <sheetName val="2-2_매출분석2"/>
      <sheetName val="220_(2)2"/>
      <sheetName val="Data_Input1"/>
      <sheetName val="Personnaliser___"/>
      <sheetName val="Takt_Time"/>
      <sheetName val="repeatative_rejection"/>
      <sheetName val="Rollforward_{bpe}"/>
      <sheetName val="Allow_-_SR&amp;D"/>
      <sheetName val="BOX_ASSY"/>
      <sheetName val="CONN_조립"/>
      <sheetName val="6_Parent_S__Fixed_Prod"/>
      <sheetName val="人员信息"/>
      <sheetName val="设备信息编号"/>
      <sheetName val="S26_EK"/>
      <sheetName val="전산품의"/>
      <sheetName val="BEP"/>
      <sheetName val="냉각실용添1"/>
      <sheetName val="유지류添1"/>
      <sheetName val="제품그룹코드"/>
      <sheetName val="(사)판관비"/>
      <sheetName val="(사)손익"/>
      <sheetName val="Grille Q3P Organe"/>
      <sheetName val="부서관리점-1"/>
      <sheetName val="2P표지"/>
      <sheetName val="교정"/>
      <sheetName val="대리점"/>
      <sheetName val="9월사후시산"/>
      <sheetName val="누계결산시산"/>
      <sheetName val="대책발표"/>
      <sheetName val="시중유출"/>
      <sheetName val="전표10월"/>
      <sheetName val="AL주단조"/>
      <sheetName val="직수출단가"/>
      <sheetName val="BL계획"/>
      <sheetName val="TOOLING_9143RD"/>
      <sheetName val="Grille_Q3P_Organe"/>
      <sheetName val="Grille_Q3P_Organe1"/>
      <sheetName val="KB_BaseCase"/>
      <sheetName val="누TB"/>
      <sheetName val="거래선 생산계획"/>
      <sheetName val="조회거래처"/>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T2"/>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Histogram Chart"/>
      <sheetName val="Freq error DATA"/>
      <sheetName val="Freq HISTOGRAM"/>
      <sheetName val="Home"/>
      <sheetName val="delta_impedance(평균)"/>
      <sheetName val="Histogram_Chart"/>
      <sheetName val="Freq_error_DATA"/>
      <sheetName val="Freq_HISTOGRAM"/>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20060624_공조제어1"/>
      <sheetName val="풍량상한치_제한_data1"/>
      <sheetName val="Source_List1"/>
      <sheetName val="Kautex_4WD_St_IV_P&amp;D"/>
      <sheetName val="Sachs_FL_WHL"/>
      <sheetName val="Лист1"/>
      <sheetName val="99년하반기"/>
      <sheetName val="2-2매장별매출계획"/>
      <sheetName val="LOB"/>
      <sheetName val="KQ.1"/>
      <sheetName val="월별계획"/>
      <sheetName val="중국_DATA"/>
      <sheetName val="TLc 개조차(목표원가)"/>
      <sheetName val="RDBODY"/>
      <sheetName val="HONGKONG"/>
      <sheetName val="BRACKET"/>
      <sheetName val="本番環境"/>
      <sheetName val="B-9-2"/>
      <sheetName val="C(1-2)"/>
      <sheetName val="CPI_MENU"/>
      <sheetName val="推移dat"/>
      <sheetName val="K不良率ALL"/>
      <sheetName val="K責任ALL"/>
      <sheetName val="メニュー"/>
      <sheetName val="FTMTG1"/>
      <sheetName val="ＴＡ２"/>
      <sheetName val="FAX (2)"/>
      <sheetName val="3-ADJ"/>
      <sheetName val="inb"/>
      <sheetName val="손익분석"/>
      <sheetName val="제품코드"/>
      <sheetName val="입력 데이타"/>
      <sheetName val="가공UPH"/>
      <sheetName val="Sheet1 (3)"/>
      <sheetName val="원97"/>
      <sheetName val="의장34반"/>
      <sheetName val="의장2반 "/>
      <sheetName val="Detail Defect COMBO KAISER"/>
      <sheetName val="PRADEEP"/>
      <sheetName val="MODEL"/>
      <sheetName val="28.8부"/>
      <sheetName val="Constants"/>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odel_Synthesis_Report"/>
      <sheetName val="delta_impedance(평균)1"/>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거래선_생산계획"/>
      <sheetName val="BOM_Cost_(R-U713MHH)"/>
      <sheetName val="強度_CN_A1_C10H_152H"/>
      <sheetName val="Costed_BOM_2ndR_40%"/>
      <sheetName val="Bang_KL"/>
      <sheetName val="Lcau_-_Lxuc"/>
      <sheetName val="10-2_ED&amp;D_EQU"/>
      <sheetName val="REPAIR_DATA_-_CONTAINER_#51"/>
      <sheetName val="2차_OI"/>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FAX_(2)"/>
      <sheetName val="입력_데이타"/>
      <sheetName val="TLc_개조차(목표원가)"/>
      <sheetName val="Sheet1_(3)"/>
      <sheetName val="의장2반_"/>
      <sheetName val="Detail_Defect_COMBO_KAISER"/>
      <sheetName val="KQ_1"/>
      <sheetName val="28_8부"/>
      <sheetName val="3rd DESIGN APRD"/>
      <sheetName val="ORIGN"/>
      <sheetName val="도"/>
      <sheetName val="BEND LOSS"/>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연계-GPM-BRAND"/>
      <sheetName val="직노"/>
      <sheetName val="분류표"/>
      <sheetName val="학교기부"/>
      <sheetName val="드롭"/>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DRBFM"/>
      <sheetName val="Dimension Data"/>
      <sheetName val="Capa(1)"/>
      <sheetName val="변수1"/>
      <sheetName val="2차 OI_x0000__x0000__x0005__x0000_"/>
      <sheetName val="매출정리"/>
      <sheetName val="2차_OI1"/>
      <sheetName val="北米3in1"/>
      <sheetName val="北米標準ｺﾝﾋﾞ"/>
      <sheetName val="11月"/>
      <sheetName val="改善対策1"/>
      <sheetName val="連絡書"/>
      <sheetName val="評価表1"/>
      <sheetName val="評価表2"/>
      <sheetName val="ﾘｽﾄ"/>
      <sheetName val="66"/>
      <sheetName val="５"/>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P세부내역"/>
      <sheetName val="수식기준"/>
      <sheetName val="Validation"/>
      <sheetName val=";_x0000_"/>
      <sheetName val="明细账"/>
      <sheetName val="2_분임조활동"/>
      <sheetName val="3_학점이수(세미나)"/>
      <sheetName val="3_학점이수(사내.사외교육)"/>
      <sheetName val="업무절차"/>
      <sheetName val="협력업체현황서"/>
      <sheetName val="원단가"/>
      <sheetName val="선택박스"/>
      <sheetName val="Sens"/>
      <sheetName val="FR80"/>
      <sheetName val="05-2W"/>
      <sheetName val="3. 트림별_내수"/>
      <sheetName val="3. 트림별_북미"/>
      <sheetName val="3. 트림별_유럽"/>
      <sheetName val="415T原"/>
      <sheetName val="23.보증금(전신전화가입권)"/>
      <sheetName val="SGH-M100"/>
      <sheetName val="불재"/>
      <sheetName val="재고"/>
      <sheetName val="재정"/>
      <sheetName val="추진전략"/>
      <sheetName val="배치1"/>
      <sheetName val="제안서입력"/>
      <sheetName val="97(US,EP,PCT,KR)"/>
      <sheetName val="(1)"/>
      <sheetName val="실DATA "/>
      <sheetName val="계DATA"/>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사양변경통보서"/>
      <sheetName val="연결조정"/>
      <sheetName val="반제품코드"/>
      <sheetName val="생산코드"/>
      <sheetName val="产品成本计算表(短裤)"/>
      <sheetName val="Interest"/>
      <sheetName val="원가table"/>
      <sheetName val="COA-17"/>
      <sheetName val="C-18"/>
      <sheetName val="Sheet14"/>
      <sheetName val="share year=5"/>
      <sheetName val="Detail report"/>
      <sheetName val="_REF"/>
      <sheetName val="Questions for Wuhan Lear"/>
      <sheetName val="ﾁｪｯｸﾘｽﾄ(個別)"/>
      <sheetName val="_x005f_x005f_x005f_x005f_"/>
      <sheetName val="ﾋﾟﾆｵﾝｾﾝｻ1万"/>
      <sheetName val="마스터"/>
      <sheetName val="Dữ liệu"/>
      <sheetName val="첨#3. PCB"/>
      <sheetName val="13-1_x0000__x0000_"/>
      <sheetName val="13-1쀀珢"/>
      <sheetName val="Request template"/>
      <sheetName val="DG"/>
      <sheetName val="Gauge R&amp;R"/>
      <sheetName val="설정"/>
      <sheetName val="Bia TQT"/>
      <sheetName val="dtxl"/>
      <sheetName val="MASTER_IPL"/>
      <sheetName val="부정형평가"/>
      <sheetName val="재공품평가"/>
      <sheetName val="99판매"/>
      <sheetName val="1 page"/>
      <sheetName val="Language"/>
      <sheetName val="Tabelle1"/>
      <sheetName val="판매 계획 대 실적"/>
      <sheetName val="C-301E~305E"/>
      <sheetName val="1)101-E"/>
      <sheetName val="UTMBPL"/>
      <sheetName val=" FURNACE현설"/>
      <sheetName val="원가차이(공장별2)"/>
      <sheetName val="프로필렌 이송라인"/>
      <sheetName val="여과지동"/>
      <sheetName val="CC Down load 0716"/>
      <sheetName val="CAUZA DEFECTE"/>
      <sheetName val="DEFECTE"/>
      <sheetName val="DEFECTS"/>
      <sheetName val="CAUSES OF DEFECTS"/>
      <sheetName val="Detail_SX"/>
      <sheetName val="Detail_KTTB"/>
      <sheetName val="두께"/>
      <sheetName val="Sheet7"/>
      <sheetName val="수익율분석"/>
      <sheetName val="하나로통신"/>
      <sheetName val="TRIM-Y3"/>
      <sheetName val="Features"/>
      <sheetName val="Zuschläge,Tarife"/>
      <sheetName val="29134B2000-사"/>
      <sheetName val="B-ICT"/>
      <sheetName val="열간단조자동원가계산서"/>
      <sheetName val="대외"/>
      <sheetName val="Special rack (Packaging Input)"/>
      <sheetName val="FIX"/>
      <sheetName val="EX rate"/>
      <sheetName val="ﾃﾞｰﾀﾌﾛｰ一覧"/>
      <sheetName val="3~4.》在库计划SABC样式"/>
      <sheetName val="FPD"/>
      <sheetName val="Executive Summary"/>
      <sheetName val="0.LED ASSY"/>
      <sheetName val="TFT_Attendace1"/>
      <sheetName val="share_year=5"/>
      <sheetName val="일일붙여라"/>
      <sheetName val="소특"/>
      <sheetName val="95TOTREV"/>
      <sheetName val="9609Aß"/>
      <sheetName val="Stand off"/>
      <sheetName val="태광"/>
      <sheetName val="Standar"/>
      <sheetName val="작업일"/>
      <sheetName val="HD추이"/>
      <sheetName val="유화"/>
      <sheetName val="R-01"/>
      <sheetName val="CASTING CONDITION"/>
      <sheetName val="고객등록현황"/>
      <sheetName val="Gauge_R&amp;R"/>
      <sheetName val="Bia_TQT"/>
      <sheetName val="정의"/>
      <sheetName val="IS"/>
      <sheetName val="도움말"/>
      <sheetName val="copy of control valve"/>
      <sheetName val="기초부품"/>
      <sheetName val="발사관"/>
      <sheetName val="견적LIST"/>
      <sheetName val="EXP P1(PART)"/>
      <sheetName val="과거실적"/>
      <sheetName val="85725-D7500"/>
      <sheetName val="供方"/>
      <sheetName val="Cpk 1"/>
      <sheetName val="仕掛"/>
      <sheetName val="Part_DATA"/>
      <sheetName val="NHÁNH SP CKOT (T10)"/>
      <sheetName val="NM GHẾ T5"/>
      <sheetName val="0.주광원 LDM"/>
      <sheetName val="CTBH"/>
      <sheetName val="スコアカード (2)"/>
      <sheetName val="FX Table"/>
      <sheetName val="조정내역(스크랩)"/>
      <sheetName val="1(A급) (2)"/>
      <sheetName val="Tien_Thuong"/>
      <sheetName val="NC_XL_6T_cuoi_01_CTy"/>
      <sheetName val="Data_-6T_dau"/>
      <sheetName val="Cong_6T"/>
      <sheetName val="Group_Consolidated"/>
      <sheetName val="서열표"/>
      <sheetName val="2B1U-F-4"/>
      <sheetName val="P1"/>
      <sheetName val="총괄"/>
      <sheetName val="환율반영"/>
      <sheetName val="첨부3부재료비(차체)"/>
      <sheetName val="진천"/>
      <sheetName val="제품구분"/>
      <sheetName val="FE DPHU报告 "/>
      <sheetName val="TOP 15"/>
      <sheetName val="FE_DPHU报告_"/>
      <sheetName val="詳細資料"/>
      <sheetName val="Qual Approv Test Plan_050322"/>
      <sheetName val="Dashboard (methodologies)"/>
      <sheetName val="BE DPHU报告 "/>
      <sheetName val="Workings"/>
      <sheetName val="Solution"/>
      <sheetName val="1-1. OEM"/>
      <sheetName val="1-2 Code Info"/>
      <sheetName val="전공장2"/>
      <sheetName val="M1"/>
      <sheetName val="REV Idle(19)_Output(74_중심거리확정)"/>
      <sheetName val="투자검토_191011"/>
      <sheetName val="CD&amp;SwapRates"/>
      <sheetName val="1-1.Gene"/>
      <sheetName val="산출데이타(a)"/>
      <sheetName val="AAVR-IL"/>
      <sheetName val="99월별경비계획"/>
      <sheetName val="Mov‘2008"/>
      <sheetName val="Mov‘2007"/>
      <sheetName val="Mov‘2005"/>
      <sheetName val="Mov‘2006"/>
      <sheetName val="수정"/>
      <sheetName val="20년 생산확대방안"/>
      <sheetName val="98비정기소모"/>
      <sheetName val="KPI실적"/>
      <sheetName val="GG"/>
      <sheetName val="C2"/>
      <sheetName val="EG제"/>
      <sheetName val="NCC제"/>
      <sheetName val="UT"/>
      <sheetName val="NCC"/>
      <sheetName val="HMBPROD"/>
      <sheetName val="FC-101"/>
      <sheetName val="납입주기"/>
      <sheetName val="OperBal"/>
      <sheetName val="Takt - 1 Shift"/>
      <sheetName val="Workshop Summary"/>
      <sheetName val="도장DATA"/>
      <sheetName val="손익합산"/>
      <sheetName val="富士客１"/>
      <sheetName val="스크랩(99→120)"/>
      <sheetName val="스크랩(120→220)"/>
      <sheetName val="항목별팀별예산"/>
      <sheetName val="기준단가설정"/>
      <sheetName val="경영비율 "/>
      <sheetName val="수익분배율"/>
      <sheetName val="TRANSLQT"/>
      <sheetName val="SPOT 조건"/>
      <sheetName val="co2 조건"/>
      <sheetName val="facto顨"/>
      <sheetName val="13.Inv."/>
      <sheetName val="小时工标准"/>
      <sheetName val="TECHNICAL DATA"/>
      <sheetName val="대헾⾎"/>
      <sheetName val="51755-B1100(1CVT)"/>
      <sheetName val="Page 14-A"/>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FUEL_FILLER17"/>
      <sheetName val="차체부품_INS_REPORT(갑)17"/>
      <sheetName val="2_대외공문18"/>
      <sheetName val="5_WIRE적용LIST17"/>
      <sheetName val="진행_DATA_(2)18"/>
      <sheetName val="외주현황_wq118"/>
      <sheetName val="_납촉자17"/>
      <sheetName val="3-2_귀책부서별_DT현황17"/>
      <sheetName val="3_일반사상17"/>
      <sheetName val="LX3_0_RR17"/>
      <sheetName val="GB-IC_Villingen_GG18"/>
      <sheetName val="5_세운W-A18"/>
      <sheetName val="SUB_2월_재검사추이도17"/>
      <sheetName val="c_db23"/>
      <sheetName val="JT3_0견적-구117"/>
      <sheetName val="일일_업무_현황_(3)11"/>
      <sheetName val="일일_업무_현황_(5)11"/>
      <sheetName val="B053_(990701)공정실적PP%계산18"/>
      <sheetName val="1_2내수16"/>
      <sheetName val="0_절삭조건12"/>
      <sheetName val="DATA_BASE10"/>
      <sheetName val="금형_(2)15"/>
      <sheetName val="J150_승인진도관리_LIST10"/>
      <sheetName val="TOTAL_LIST10"/>
      <sheetName val="Price_Range10"/>
      <sheetName val="FTR_MACRo10"/>
      <sheetName val="임율_&amp;_LOT10"/>
      <sheetName val="협력사_일반현황11"/>
      <sheetName val="생산계획_(2)10"/>
      <sheetName val="생산현황_(입력)10"/>
      <sheetName val="1_ER유체응용10"/>
      <sheetName val="4_시험장비10"/>
      <sheetName val="Evaluation_objects17"/>
      <sheetName val="FRONT_HUB견적가11"/>
      <sheetName val="VS1_Paretto분석11"/>
      <sheetName val="1-1_General_Code10"/>
      <sheetName val="포머_비가동_내역11"/>
      <sheetName val="CR_CODE10"/>
      <sheetName val="THEME_CODE10"/>
      <sheetName val="14_1부17"/>
      <sheetName val="1ဲ_ALT18"/>
      <sheetName val="1ဳ_O_S18"/>
      <sheetName val="15_၄AMPER18"/>
      <sheetName val="二_POSITION_XLS18"/>
      <sheetName val="OPT손익_내수18"/>
      <sheetName val="OPT손익_수출18"/>
      <sheetName val="BACK_DATA_08_7_1~18"/>
      <sheetName val="E_W18"/>
      <sheetName val="P_W18"/>
      <sheetName val="S_W18"/>
      <sheetName val="TEMP_TORQUE18"/>
      <sheetName val="BACK_DATA18"/>
      <sheetName val="126_25517"/>
      <sheetName val="CASE_ASM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1_변경범위18"/>
      <sheetName val="팀별_합계17"/>
      <sheetName val="설비능력및_종합공정능력산출시_사용17"/>
      <sheetName val="02_07_27_부품판매가10"/>
      <sheetName val="MPL_技連11"/>
      <sheetName val="342E_BLOCK11"/>
      <sheetName val="코드_조건표11"/>
      <sheetName val="상세_계산_내역16"/>
      <sheetName val="P&amp;L,Bal_Sheet,Cash_Forecast10"/>
      <sheetName val="MPS_Q3_FY0410"/>
      <sheetName val="MPS_Q4_FY0410"/>
      <sheetName val="1_세부비교원가(내수)10"/>
      <sheetName val="1_종합비교원가(내수_일반_유럽)10"/>
      <sheetName val="03_PFD-110"/>
      <sheetName val="2__Definitions10"/>
      <sheetName val="업체별_단가현황10"/>
      <sheetName val="내수1_8GL17"/>
      <sheetName val="LAMBDA_자작17"/>
      <sheetName val="운임_환차손-Y18"/>
      <sheetName val="개발_TOOL_집계표16"/>
      <sheetName val="경상_개발비16"/>
      <sheetName val="비교원가제출_고10"/>
      <sheetName val="Basic_assumptions12"/>
      <sheetName val="일일_생산및판매계획_대_실적10"/>
      <sheetName val="PRESS_DATA16"/>
      <sheetName val="Cost_Reduction16"/>
      <sheetName val="HMC_사전원가(원혁기준)13%10"/>
      <sheetName val="2차_OIL량측정10"/>
      <sheetName val="MACRO1_XLM16"/>
      <sheetName val="재품별_단가10"/>
      <sheetName val="FLOW_PROSES_(A)13"/>
      <sheetName val="6_수입검사_10"/>
      <sheetName val="12_Inv_10"/>
      <sheetName val="97년_재료예산(안)10"/>
      <sheetName val="1_터빈10"/>
      <sheetName val="cost_base_e_dati10"/>
      <sheetName val="VPP(BD-010)_이상보고10"/>
      <sheetName val="장비_전체리스트10"/>
      <sheetName val="계산_DATA_입력16"/>
      <sheetName val="_19"/>
      <sheetName val="집중검사_리스트10"/>
      <sheetName val="10_예산_및_원가_계획(02년)10"/>
      <sheetName val="실행내역서_10"/>
      <sheetName val="개발_LIST10"/>
      <sheetName val="Data_Sheet10"/>
      <sheetName val="PC%계산(WM_COMM단차)10"/>
      <sheetName val="차체_품안표10"/>
      <sheetName val="1_1_2008_OTIF10"/>
      <sheetName val="1~3월_지시사항10"/>
      <sheetName val="1_POSITIONING10"/>
      <sheetName val="production_dept10"/>
      <sheetName val="Value_Analysis_-_Sheet_110"/>
      <sheetName val="BAFFLE_HMC_TABLE110"/>
      <sheetName val="XMA_12월_8,000대_원,부자재_完7"/>
      <sheetName val="YFA_10월분_원자재(10_12)_미납완료_完7"/>
      <sheetName val="YFA_10월분_부자재(10_7,9)_FEDEX_完7"/>
      <sheetName val="광주_소요량9"/>
      <sheetName val="진행중_설변10"/>
      <sheetName val="Upgrades_pricing9"/>
      <sheetName val="7_3_DY팀9"/>
      <sheetName val="공정능력(마운틴_홀_거리)9"/>
      <sheetName val="TEAM하반기_계획_(2)9"/>
      <sheetName val="PNL_ASS'Y_CRASH_PAD_UPR_RH9"/>
      <sheetName val="5-Why_Root_Cause_Analysis_9"/>
      <sheetName val="▶R_C_FRM9"/>
      <sheetName val="초_성9"/>
      <sheetName val="CHECK_성9"/>
      <sheetName val="공정능력_(2)16"/>
      <sheetName val="cpk_data9"/>
      <sheetName val="full_(2)9"/>
      <sheetName val="Production_Plan110"/>
      <sheetName val="S50_9"/>
      <sheetName val="무부하_회전수10"/>
      <sheetName val="Master_Cable16"/>
      <sheetName val="DBL_LPG시험12"/>
      <sheetName val="INVESTMENT_(Hardware)13"/>
      <sheetName val="GAGE_R&amp;R(FRT_UPR)7"/>
      <sheetName val="_20"/>
      <sheetName val="중공업_실적7"/>
      <sheetName val="_하반기_경비_조정계획_150627(사계_r2_기준)_7"/>
      <sheetName val="4_Vendor_price9"/>
      <sheetName val="14년_증판안_판촉9"/>
      <sheetName val="0_CHMSL_LED_ASSY7"/>
      <sheetName val="Moulding_data9"/>
      <sheetName val="SCP_47"/>
      <sheetName val="SCP_5_D2UXT7"/>
      <sheetName val="SCP_6_D2UX7"/>
      <sheetName val="Invest_(MAC)7"/>
      <sheetName val="SCP_Apr20157"/>
      <sheetName val="400H_가공,금형비3"/>
      <sheetName val="CAPA분석_360K13"/>
      <sheetName val="ALPROFILE_발주실적16"/>
      <sheetName val="X-3_ENG16"/>
      <sheetName val="신고서_전12"/>
      <sheetName val="Sheet6_(3)16"/>
      <sheetName val="영업_일112"/>
      <sheetName val="(2)월생산현황_6"/>
      <sheetName val="CONSUMO_DE_RESINA_6"/>
      <sheetName val="Summary_Sheet9"/>
      <sheetName val="Datasheet_for_KPI_Model_19"/>
      <sheetName val="HOLE_9905(1)10"/>
      <sheetName val="Europe_PU-16"/>
      <sheetName val="RFQ_Template7"/>
      <sheetName val="3월말_장기악성(국내)10"/>
      <sheetName val="2월말_장기악성(국내)10"/>
      <sheetName val="YOKE-H(10_3)9"/>
      <sheetName val="TABLE_DB9"/>
      <sheetName val="쌍용_data_base9"/>
      <sheetName val="VERTICAL_PIPE9"/>
      <sheetName val="2과_공수집계9"/>
      <sheetName val="108_수선비7"/>
      <sheetName val="2-1_제품군별계획대비실적(B_A)9"/>
      <sheetName val="OEM_이의제기_종합9"/>
      <sheetName val="품의서양식_(3)7"/>
      <sheetName val="Full_PBD6"/>
      <sheetName val="1_TAT_Info_7"/>
      <sheetName val="업무분장_10"/>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GLOBAL_PT_NEW_FORMAT_OCT_200216"/>
      <sheetName val="3-2002년_소모공구비4"/>
      <sheetName val="1__보고7"/>
      <sheetName val="RFQ_180410"/>
      <sheetName val="DS_MBR_RR_Side__-_PcA6"/>
      <sheetName val="Dual_PMP수율6"/>
      <sheetName val="Sch7a_(토요일)16"/>
      <sheetName val="실적_및_계획16"/>
      <sheetName val="Sheet1_(2)16"/>
      <sheetName val="PRO_(참조)16"/>
      <sheetName val="_PPAP_작성중__xlsx12"/>
      <sheetName val="기타_부자재6"/>
      <sheetName val="공정별공법-W_HSE-LH10"/>
      <sheetName val="DV_Flow_Chart_DV-PV1_(PFC)10"/>
      <sheetName val="MATEMST_(2)9"/>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3__관리점지수실적-1_1생산성16"/>
      <sheetName val="대외공문_10"/>
      <sheetName val="외주품_감점_유형_기준16"/>
      <sheetName val="97계획(96_119"/>
      <sheetName val="ERP도입후_시정현황10"/>
      <sheetName val="02년_SUC16"/>
      <sheetName val="원단위_전후비교16"/>
      <sheetName val="_SR3차원단위_(3)10"/>
      <sheetName val="Rate_data16"/>
      <sheetName val="Bosch_ADVP&amp;R16"/>
      <sheetName val="Purchasing_Data10"/>
      <sheetName val="Sec_1_-_RFQ16"/>
      <sheetName val="Drop-down_Lists9"/>
      <sheetName val="RELAY_FAX양식12"/>
      <sheetName val="2008_г12"/>
      <sheetName val="상세_견적서_(HMC)12"/>
      <sheetName val="2_중요한회계정책12"/>
      <sheetName val="9_관계기업투자12"/>
      <sheetName val="42_리스12"/>
      <sheetName val="25_법인세12"/>
      <sheetName val="Proj_List_00E12"/>
      <sheetName val="GLOBAL_PT_NEW_FORMAT_JULY__2011"/>
      <sheetName val="B053_(990701)공정능력PC%계산9"/>
      <sheetName val="2012_Volum10"/>
      <sheetName val="국내_9"/>
      <sheetName val="4,5공장_9"/>
      <sheetName val="시트_9"/>
      <sheetName val="Supplier_QRQC9"/>
      <sheetName val="GM_Master10"/>
      <sheetName val="4_3_첨부110"/>
      <sheetName val="검사협정_보충9"/>
      <sheetName val="제품명_(3)10"/>
      <sheetName val="6_N_m_CCW_전류10"/>
      <sheetName val="09년_현황10"/>
      <sheetName val="WTC_BODY一覧原紙10"/>
      <sheetName val="3_PT개발계획10"/>
      <sheetName val="1_기안을지9"/>
      <sheetName val="c_db114"/>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3_3검토국9"/>
      <sheetName val="1_종합평가표7"/>
      <sheetName val="Actual_In_&amp;_Out9"/>
      <sheetName val="Bas_Moteur9"/>
      <sheetName val="고객불만_건10"/>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LINE_PPM-분석4"/>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Z41,Z42_이외total9"/>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20060624_공조제어3"/>
      <sheetName val="공정공수_XLS3"/>
      <sheetName val="풍량상한치_제한_data3"/>
      <sheetName val="Source_List3"/>
      <sheetName val="After_sales10"/>
      <sheetName val="Interco_&amp;_PVS_Loc_Cur9"/>
      <sheetName val="OEM_Plan10"/>
      <sheetName val="첨부4_기술평가서9"/>
      <sheetName val="99년12월_실적DATA4"/>
      <sheetName val="J2(P_MT)9"/>
      <sheetName val="PS_SIDE_OTR_INR_공정개선_상세8"/>
      <sheetName val="TL_PROTO_2열4"/>
      <sheetName val="★금형비_계산서9"/>
      <sheetName val="LOWSIDE_비교9"/>
      <sheetName val="PACKING_LIST4"/>
      <sheetName val="COOLING_UNIT4"/>
      <sheetName val="자동차_종합지표10"/>
      <sheetName val="보강사_소요량9"/>
      <sheetName val="P&amp;L_account10"/>
      <sheetName val="118_세금과공과9"/>
      <sheetName val="경영재무_(입력)9"/>
      <sheetName val="연구개발_(입력)9"/>
      <sheetName val="일반현황_(입력)9"/>
      <sheetName val="품질관리_(입력)9"/>
      <sheetName val="1_2_2완제품검사('00_4월)_(가라)9"/>
      <sheetName val="#1-1_(2)4"/>
      <sheetName val="2-2_매출분석4"/>
      <sheetName val="기초_DATA4"/>
      <sheetName val="신흥테크_세부내역_LIST4"/>
      <sheetName val="Issues_List4"/>
      <sheetName val="Actual_data4"/>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원단위_1계_2계8"/>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LINE_운영안9"/>
      <sheetName val="원가_종합10"/>
      <sheetName val="Validation_Lists9"/>
      <sheetName val="Schedule_13"/>
      <sheetName val="제품별_매출10"/>
      <sheetName val="Data_Working_Time10"/>
      <sheetName val="Order_status10"/>
      <sheetName val="Order_status29"/>
      <sheetName val="Customer_Master9"/>
      <sheetName val="Common_code9"/>
      <sheetName val="Order_Status_Master9"/>
      <sheetName val="Product_Master9"/>
      <sheetName val="사무용품_신청9"/>
      <sheetName val="Net_Revenue4"/>
      <sheetName val="7)_133677344"/>
      <sheetName val="기초_데이터4"/>
      <sheetName val="Rollforward_{bpe}2"/>
      <sheetName val="Allow_-_SR&amp;D2"/>
      <sheetName val="220_(2)4"/>
      <sheetName val="표지_(2)4"/>
      <sheetName val="중요차종_(090131)4"/>
      <sheetName val="PU_FOAM_가격조정_기준2"/>
      <sheetName val="Data_Input3"/>
      <sheetName val="개선대책_양식5"/>
      <sheetName val="S_P2"/>
      <sheetName val="R_FJS_CAR_(old)2"/>
      <sheetName val="Certificate_list_2"/>
      <sheetName val="REPAIR_DATA_-_CONTAINER_#54"/>
      <sheetName val="6_Parent_S__Fixed_Prod2"/>
      <sheetName val="Material_References3"/>
      <sheetName val="BOM_Cost_(R-U713MHH)2"/>
      <sheetName val="케이스_재공_재고2"/>
      <sheetName val="BAT1_2"/>
      <sheetName val="업체손실공수_xls3"/>
      <sheetName val="FRT_재료비2"/>
      <sheetName val="8_공정능력평가(5)2"/>
      <sheetName val="U268_4x4_AT(walk)Mitsu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BOX_ASSY2"/>
      <sheetName val="실사LIST-중간가공품(05_12_27현재)_(2)2"/>
      <sheetName val="4_Financial2"/>
      <sheetName val="3_4)__FR_종합2"/>
      <sheetName val="3_4)__RR_종합2"/>
      <sheetName val="RFQ_Cover_Sheeet2"/>
      <sheetName val="FRN_020002"/>
      <sheetName val="Diaph1_values2"/>
      <sheetName val="Diaph2_values2"/>
      <sheetName val="Diaph_values2"/>
      <sheetName val="Cushion_datas2"/>
      <sheetName val="P_O_(LOCAL)2"/>
      <sheetName val="UPPER_도면2"/>
      <sheetName val="Kautex_4WD_St_IV_P&amp;D2"/>
      <sheetName val="Sachs_FL_WHL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repeatative_rejection2"/>
      <sheetName val="Personnaliser___2"/>
      <sheetName val="Takt_Time2"/>
      <sheetName val="4_경비_5_영업외수지2"/>
      <sheetName val="Sch1_-_P&amp;L_Summary2"/>
      <sheetName val="Sch2_-_BalSht_Summary2"/>
      <sheetName val="Sch3_-_CFlow_Summary2"/>
      <sheetName val="Model_Synthesis_Report2"/>
      <sheetName val="2019년_생산수량2"/>
      <sheetName val="19년_종합_CT2"/>
      <sheetName val="delta_impedance(평균)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CONN_조립2"/>
      <sheetName val="04_03월소일정계획2"/>
      <sheetName val="_관리계획서_Rev_01_xlsx2"/>
      <sheetName val="Costed_BOM_2ndR_40%2"/>
      <sheetName val="seat-sdn_only2"/>
      <sheetName val="10-2_ED&amp;D_EQU2"/>
      <sheetName val="Business_Plan2"/>
      <sheetName val="Organization_chart201910022"/>
      <sheetName val="RESPONSIBILITY_MATRIX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0_절삭조건11"/>
      <sheetName val="금형_(2)14"/>
      <sheetName val="Basic_assumptions11"/>
      <sheetName val="XMA_12월_8,000대_원,부자재_完6"/>
      <sheetName val="YFA_10월분_원자재(10_12)_미납완료_完6"/>
      <sheetName val="YFA_10월분_부자재(10_7,9)_FEDEX_完6"/>
      <sheetName val="DBL_LPG시험11"/>
      <sheetName val="INVESTMENT_(Hardware)12"/>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신고서_전11"/>
      <sheetName val="영업_일111"/>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PFMEA_XLS11"/>
      <sheetName val="REAR_6"/>
      <sheetName val="abs_dac검사대비분석자료26"/>
      <sheetName val="MS_SPEC2"/>
      <sheetName val="1_TP조립6"/>
      <sheetName val="3-2002년_소모공구비3"/>
      <sheetName val="1__보고6"/>
      <sheetName val="DS_MBR_RR_Side__-_PcA5"/>
      <sheetName val="Dual_PMP수율5"/>
      <sheetName val="_PPAP_작성중__xlsx11"/>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RELAY_FAX양식11"/>
      <sheetName val="2008_г11"/>
      <sheetName val="상세_견적서_(HMC)11"/>
      <sheetName val="2_중요한회계정책11"/>
      <sheetName val="9_관계기업투자11"/>
      <sheetName val="42_리스11"/>
      <sheetName val="25_법인세11"/>
      <sheetName val="Proj_List_00E11"/>
      <sheetName val="Danh_Mục3"/>
      <sheetName val="Danh_Muc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2000_(원본)2"/>
      <sheetName val="Danh_sach_Hàn_thùng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공정공수_XLS2"/>
      <sheetName val="기준정보(A)_15_10_274"/>
      <sheetName val="단중_및_예비길이_SHEET_15_9_5(K)4"/>
      <sheetName val="15_1_02_15년_1월예시계획4"/>
      <sheetName val="15년_12월_시작재공품_15_12_34"/>
      <sheetName val="기준정보(A)_12_02_234"/>
      <sheetName val="STD__CAB4"/>
      <sheetName val="STD__NCAB4"/>
      <sheetName val="원소재_변경_상세4"/>
      <sheetName val="직거래가_변경4"/>
      <sheetName val="PL_By_Model(Result)3"/>
      <sheetName val="24_냉각실용添12"/>
      <sheetName val="노원열병합__건축공사기성내역서4"/>
      <sheetName val="Gia_vat_tu4"/>
      <sheetName val="Data_Not_Used4"/>
      <sheetName val="FTQ_Data4"/>
      <sheetName val="Int_Pulls_Data4"/>
      <sheetName val="Int_Spills_Data4"/>
      <sheetName val="PPM_Data4"/>
      <sheetName val="Pulls_Data4"/>
      <sheetName val="Spills_Data4"/>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CAR_Form_Summary2"/>
      <sheetName val="Schedule_12"/>
      <sheetName val="개선대책_양식4"/>
      <sheetName val="S_P1"/>
      <sheetName val="R_FJS_CAR_(old)1"/>
      <sheetName val="Certificate_list_1"/>
      <sheetName val="REPAIR_DATA_-_CONTAINER_#53"/>
      <sheetName val="Material_References2"/>
      <sheetName val="BOM_Cost_(R-U713MHH)1"/>
      <sheetName val="케이스_재공_재고1"/>
      <sheetName val="BAT1_1"/>
      <sheetName val="업체손실공수_xls2"/>
      <sheetName val="FRT_재료비1"/>
      <sheetName val="8_공정능력평가(5)1"/>
      <sheetName val="2_Underbody_DT1"/>
      <sheetName val="FAX_(2)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Danh_sach1"/>
      <sheetName val="Bang_KL1"/>
      <sheetName val="Lcau_-_Lxuc1"/>
      <sheetName val="입력_List4"/>
      <sheetName val="DO_NOT_DELETE3"/>
      <sheetName val="기종별_합계1"/>
      <sheetName val="Export_Data1"/>
      <sheetName val="실사LIST-중간가공품(05_12_27현재)_(2)1"/>
      <sheetName val="4_Financial1"/>
      <sheetName val="3_4)__FR_종합1"/>
      <sheetName val="3_4)__RR_종합1"/>
      <sheetName val="RFQ_Cover_Sheeet1"/>
      <sheetName val="FRN_020001"/>
      <sheetName val="4_경비_5_영업외수지1"/>
      <sheetName val="Sch1_-_P&amp;L_Summary1"/>
      <sheetName val="Sch2_-_BalSht_Summary1"/>
      <sheetName val="Sch3_-_CFlow_Summary1"/>
      <sheetName val="Model_Synthesis_Report1"/>
      <sheetName val="2019년_생산수량1"/>
      <sheetName val="19년_종합_CT1"/>
      <sheetName val="SUST_DEV_&amp;_OTHER1"/>
      <sheetName val="OEM_1"/>
      <sheetName val="August_20031"/>
      <sheetName val="OE_UMC1"/>
      <sheetName val="Analysis-Others_Pg_41"/>
      <sheetName val="Fx_Rates1"/>
      <sheetName val="FY_12_Interiors_Volume2"/>
      <sheetName val="INT_Price_FY12_MFC2"/>
      <sheetName val="強度_CN_A1_C10H_152H1"/>
      <sheetName val="II__CF1"/>
      <sheetName val="I__Assumptions1"/>
      <sheetName val="04_03월소일정계획1"/>
      <sheetName val="_관리계획서_Rev_01_xlsx1"/>
      <sheetName val="Costed_BOM_2ndR_40%1"/>
      <sheetName val="seat-sdn_only1"/>
      <sheetName val="10-2_ED&amp;D_EQU1"/>
      <sheetName val="Business_Plan1"/>
      <sheetName val="DS-Thuong_6T_dau1"/>
      <sheetName val="CHI_TIẾT1"/>
      <sheetName val="거래선_생산계획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Request_template"/>
      <sheetName val="단기금융상품"/>
      <sheetName val="품번리스트"/>
      <sheetName val="목록 모음"/>
      <sheetName val="99퇴직"/>
      <sheetName val="99年度原単位"/>
      <sheetName val="interchange"/>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US4_BRKT_FR_BUMPER_SIDE_LWR_L_2"/>
      <sheetName val="休日"/>
      <sheetName val="파일목록"/>
      <sheetName val="故障代码"/>
      <sheetName val="附件一---外箱破損處理流程圖1"/>
      <sheetName val="版本状态"/>
      <sheetName val="Data (c)"/>
      <sheetName val="Data_(c)"/>
      <sheetName val="전기"/>
      <sheetName val="BATCH일정"/>
      <sheetName val="일 년"/>
      <sheetName val="산출내역서집계표"/>
      <sheetName val="MAIN 4"/>
      <sheetName val="지수"/>
      <sheetName val="Iden"/>
      <sheetName val="열화상"/>
      <sheetName val="유형 List"/>
      <sheetName val="SOP 표지"/>
      <sheetName val="NEGO"/>
      <sheetName val="진위건물DB"/>
      <sheetName val="안산선부동진행률"/>
      <sheetName val="덕전리"/>
      <sheetName val="공_x0000_"/>
      <sheetName val="첨#3__PCB"/>
      <sheetName val="Questions_for_Wuhan_Lear"/>
      <sheetName val="Detail_report"/>
      <sheetName val="CC_Down_load_0716"/>
      <sheetName val="CAUZA_DEFECTE"/>
      <sheetName val="CAUSES_OF_DEFECTS"/>
      <sheetName val="_FURNACE현설"/>
      <sheetName val="프로필렌_이송라인"/>
      <sheetName val="EO_이력관리대장"/>
      <sheetName val="개조_요청서1"/>
      <sheetName val="_쿠첸_CIR-301_제원현황(170317)_xlsx1"/>
      <sheetName val="BOM_CODE1"/>
      <sheetName val="96_하반기_전시회_경비1"/>
      <sheetName val="Summary_Capex_Info-Cal_(master1"/>
      <sheetName val="Grille_Q3P_Organe3"/>
      <sheetName val="Table(APG_MF)1"/>
      <sheetName val="Pt_Rates1"/>
      <sheetName val="2_(1설원_첨)1"/>
      <sheetName val="Component_List1"/>
      <sheetName val="Text_Control1"/>
      <sheetName val="text_contl1"/>
      <sheetName val="XD_담력저감1"/>
      <sheetName val="원가검토가_(현양산품)1"/>
      <sheetName val="원가검토가_(최초견적가)1"/>
      <sheetName val="원가검토가_(최초양산품)1"/>
      <sheetName val="RT_Table1"/>
      <sheetName val="Histogram_Chart2"/>
      <sheetName val="Freq_error_DATA2"/>
      <sheetName val="Freq_HISTOGRAM2"/>
      <sheetName val="입력_데이타1"/>
      <sheetName val="TLc_개조차(목표원가)1"/>
      <sheetName val="Sheet1_(3)1"/>
      <sheetName val="의장2반_1"/>
      <sheetName val="Detail_Defect_COMBO_KAISER1"/>
      <sheetName val="28_8부1"/>
      <sheetName val="KQ_11"/>
      <sheetName val="3rd_DESIGN_APRD"/>
      <sheetName val="BEND_LOSS"/>
      <sheetName val="Intercompany_Detail"/>
      <sheetName val="plan&amp;section_of_foundation"/>
      <sheetName val="4__가격구조"/>
      <sheetName val="Special_rack_(Packaging_Input)"/>
      <sheetName val="경영비율_"/>
      <sheetName val="ESTI_"/>
      <sheetName val="CP_khau_hao"/>
      <sheetName val="ns_chung"/>
      <sheetName val="dongia_(2)"/>
      <sheetName val="THĐH_E4"/>
      <sheetName val="THĐH_E3"/>
      <sheetName val="판매_계획_대_실적"/>
      <sheetName val="세로표지"/>
      <sheetName val="Customer Grouping"/>
      <sheetName val="4월실적"/>
      <sheetName val="1.사고건수"/>
      <sheetName val="3.사고 요인별"/>
      <sheetName val="피막예상"/>
      <sheetName val="첨부5-3)납입용기설정서"/>
      <sheetName val="금형원본"/>
      <sheetName val="노임단가"/>
      <sheetName val="TH MTC"/>
      <sheetName val="M6A-208 Steering dust"/>
      <sheetName val="Phan tich"/>
      <sheetName val="TinhGiaMTC"/>
      <sheetName val="TH N.Cong"/>
      <sheetName val="TinhGiaNC"/>
      <sheetName val="TH Vat tu"/>
      <sheetName val="DMCP"/>
      <sheetName val="BG"/>
      <sheetName val="Volume Sensitivity"/>
      <sheetName val="(6) CBA Exec Summary"/>
      <sheetName val="pre-PFD"/>
      <sheetName val="2014.10"/>
      <sheetName val="12월 기타"/>
      <sheetName val="kich thuoc"/>
      <sheetName val="DTHH"/>
      <sheetName val="Explaination"/>
      <sheetName val="2.´ë_Ü°o1®"/>
      <sheetName val="2차_OI_࠱"/>
      <sheetName val="2_´ë_Ü°o1®1"/>
      <sheetName val="2_´ë_Ü°o1®"/>
      <sheetName val="6MONTHS"/>
      <sheetName val="HS CODE"/>
      <sheetName val="첨부(인조가죽신규계산)"/>
      <sheetName val="Intercompany_Detail1"/>
      <sheetName val="1(A급)_(2)1"/>
      <sheetName val="1(A급)_(2)"/>
      <sheetName val="System NPV"/>
      <sheetName val="?PRDW30.XL"/>
      <sheetName val="Rate dat÷"/>
      <sheetName val="(Vendor)Cover"/>
      <sheetName val="제품별_수량"/>
      <sheetName val="RCL MY2"/>
      <sheetName val="Income Statement"/>
      <sheetName val="2 - SALCPA Tracker - pg. 1"/>
      <sheetName val="Chart of Accounts"/>
      <sheetName val="検索条件"/>
      <sheetName val="rpt03"/>
      <sheetName val="rpt01"/>
      <sheetName val="rpt05"/>
      <sheetName val="Simulate"/>
      <sheetName val="손익비교 Data"/>
      <sheetName val="조직도_99"/>
      <sheetName val="V"/>
      <sheetName val="CustomerPlan"/>
      <sheetName val="Vol &amp; Assumpt"/>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6. FTA특혜관세적용달성율"/>
      <sheetName val="PLFM01"/>
      <sheetName val="원계-JOINT"/>
      <sheetName val="Volume &amp; Assumptions"/>
      <sheetName val="RATES"/>
      <sheetName val="수주추정"/>
      <sheetName val="구성비"/>
      <sheetName val="(2) CT&amp;CAPA"/>
      <sheetName val="경수97.02"/>
      <sheetName val="MPST01V"/>
      <sheetName val="200"/>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KPI sheet"/>
      <sheetName val="PDmaster"/>
      <sheetName val="Sales Plan"/>
      <sheetName val="입력SHT"/>
      <sheetName val="D"/>
      <sheetName val="ExterneTBGListeDeroulante"/>
      <sheetName val="재활용분류정보"/>
      <sheetName val="기초_DATA5"/>
      <sheetName val="종합판"/>
      <sheetName val="07년 ECU RAW DATA"/>
      <sheetName val="모비스경비표준"/>
      <sheetName val="BEZEL L외주"/>
      <sheetName val="NOZZLE ASSY-SIDE DEF LH"/>
      <sheetName val="평균환율"/>
      <sheetName val="Jan-30-99"/>
      <sheetName val="FAB"/>
      <sheetName val="급여 예상 (2017)인상후"/>
      <sheetName val="C_O내역(FB)"/>
      <sheetName val="개별(LEAD WIRE)"/>
      <sheetName val="LF내역"/>
      <sheetName val="M96현황_동아"/>
      <sheetName val="C"/>
      <sheetName val="Constantes"/>
      <sheetName val="Performance"/>
      <sheetName val="Reference Lists"/>
      <sheetName val="Ramp-up Prod KLf pro Woche "/>
      <sheetName val="Cork"/>
      <sheetName val="Equipment Info assumptions"/>
      <sheetName val="试制准入检查"/>
      <sheetName val="Manufacturers And Names Lists"/>
      <sheetName val="BE_DPHU报告_"/>
      <sheetName val="封面"/>
      <sheetName val="说明"/>
      <sheetName val="リリースファイル一覧"/>
      <sheetName val="設能力3"/>
      <sheetName val="FE_DPHU报告_1"/>
      <sheetName val="TOP_15"/>
      <sheetName val="Qual_Approv_Test_Plan_050322"/>
      <sheetName val="Dashboard_(methodologies)"/>
      <sheetName val="BE_DPHU报告_1"/>
      <sheetName val="Reference_Lists"/>
      <sheetName val="Ramp-up_Prod_KLf_pro_Woche_"/>
      <sheetName val="Equipment_Info_assumptions"/>
      <sheetName val="Manufacturers_And_Names_Lists"/>
      <sheetName val="그림"/>
      <sheetName val="7407"/>
      <sheetName val="Settings"/>
      <sheetName val="재고현황"/>
      <sheetName val="Prob. Res. Index"/>
      <sheetName val="0.견적보고"/>
      <sheetName val="H11"/>
      <sheetName val="Reference"/>
      <sheetName val="Disclaimer"/>
      <sheetName val="4(2)"/>
      <sheetName val="Year"/>
      <sheetName val="Characteristic"/>
      <sheetName val="1차 시산표"/>
      <sheetName val="CAPVC"/>
      <sheetName val="교육생등록"/>
      <sheetName val="EscLP"/>
      <sheetName val="자재 입고(K1E1)"/>
      <sheetName val="6차량_원단위"/>
      <sheetName val="김경원"/>
      <sheetName val="DICTIONARY"/>
      <sheetName val="SALE&amp;COST"/>
      <sheetName val="ACC-01-01"/>
      <sheetName val="설비사양서B(L,O)"/>
      <sheetName val="2. 트림별_중국"/>
      <sheetName val="5차-폭"/>
      <sheetName val="비품"/>
      <sheetName val="월"/>
      <sheetName val="Org Level_221001"/>
      <sheetName val="MTO REV.2(ARMOR)"/>
      <sheetName val="2차 OI_x0010__࠱"/>
      <sheetName val="LWR(TND특근 협의x)_덕.알"/>
      <sheetName val="I. Balance Sheet"/>
      <sheetName val="2020년도 교육 참석 현황_Raw Data"/>
      <sheetName val="Internal cost reference table"/>
      <sheetName val="????ile"/>
      <sheetName val="15产能分析"/>
      <sheetName val="Low"/>
      <sheetName val="XM개조차_연동제(12.3분기)"/>
      <sheetName val="5800무형"/>
      <sheetName val="Active 1,4 MT"/>
      <sheetName val="Valid Options"/>
      <sheetName val="2015_2018 Veh Vol"/>
      <sheetName val="일일자금 "/>
      <sheetName val="승_x0000__x0000_Ԁ"/>
      <sheetName val="Macro"/>
      <sheetName val="BT_Regions"/>
      <sheetName val="Start"/>
      <sheetName val="문서번호"/>
      <sheetName val="SURVEY TVD"/>
      <sheetName val="Investment Management Master"/>
      <sheetName val="Sheet172"/>
      <sheetName val="자체경비"/>
      <sheetName val="자산_종합"/>
      <sheetName val="MIJIBI"/>
      <sheetName val="Prices P11 and P12 (PAG) (2)"/>
      <sheetName val="외화"/>
      <sheetName val="BID"/>
      <sheetName val="HISTORICAL"/>
      <sheetName val="FORECASTING"/>
      <sheetName val="WUN"/>
      <sheetName val="주간 진행 현황"/>
      <sheetName val="진영"/>
      <sheetName val="건축(충일분)"/>
      <sheetName val="용진"/>
      <sheetName val="일위대가"/>
      <sheetName val="90"/>
      <sheetName val="40"/>
      <sheetName val="50"/>
      <sheetName val="60"/>
      <sheetName val="70"/>
      <sheetName val="camera_10"/>
      <sheetName val="prov locales"/>
      <sheetName val="0.Cover"/>
      <sheetName val="1.Change_History"/>
      <sheetName val="2.Criteria"/>
      <sheetName val="dcu_toal"/>
      <sheetName val="5.Safety_Mechanism"/>
      <sheetName val="alc code"/>
      <sheetName val="대형원계"/>
      <sheetName val="facto_x0000_"/>
      <sheetName val="도료단가"/>
      <sheetName val="同行评审"/>
      <sheetName val="_0602_________________2014061_2"/>
      <sheetName val="1-2)검사협정서"/>
      <sheetName val="1-1)검사협정서"/>
      <sheetName val="LPP"/>
      <sheetName val="71죭"/>
      <sheetName val="MTL$-INTER"/>
      <sheetName val="Nguồn"/>
      <sheetName val="Ktmo"/>
      <sheetName val="Mail LSX"/>
      <sheetName val="CPKS_TK"/>
      <sheetName val="GB-IC_Villinge~_GG7"/>
      <sheetName val="대책방안"/>
      <sheetName val="DECORATION도금"/>
      <sheetName val="견적목표List"/>
      <sheetName val="DM1776"/>
      <sheetName val="DM 1781"/>
      <sheetName val="DM203"/>
      <sheetName val="DM4970"/>
      <sheetName val="VAT LIEU"/>
      <sheetName val="Nhan cong"/>
      <sheetName val="Thiet bi"/>
      <sheetName val="Vat tu"/>
      <sheetName val="DM.ChiPhi"/>
      <sheetName val="May TC"/>
      <sheetName val="TH Kinh phi"/>
      <sheetName val="NEW-PANEL"/>
      <sheetName val="TONG HOP"/>
      <sheetName val="당일"/>
      <sheetName val="đi hỗ trợ cơ điện"/>
      <sheetName val="A-Presale Payment Schedule"/>
      <sheetName val="RG손익자료"/>
      <sheetName val="Header"/>
      <sheetName val="미결업무"/>
      <sheetName val="의왕"/>
      <sheetName val="6월수주출고"/>
      <sheetName val="timesheet"/>
      <sheetName val="일반물자(한국통신)"/>
      <sheetName val="Look up"/>
      <sheetName val="요약PL"/>
      <sheetName val="TABLE(한국)"/>
      <sheetName val="HW 종합"/>
      <sheetName val="표면적"/>
      <sheetName val="Sheet56"/>
      <sheetName val="ME BOM for scheme two"/>
      <sheetName val="bal_sheet"/>
      <sheetName val="生產計劃"/>
      <sheetName val="__"/>
      <sheetName val="____"/>
      <sheetName val="清冊"/>
      <sheetName val="Owner List"/>
      <sheetName val="OT Project Report"/>
      <sheetName val="E Goal"/>
      <sheetName val="E_KSR"/>
      <sheetName val="All_KSR"/>
      <sheetName val="P Goal"/>
      <sheetName val="P_KSR"/>
      <sheetName val="說明"/>
      <sheetName val="Perishable Tooling"/>
      <sheetName val="ELEC_QUAL"/>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Keyword"/>
      <sheetName val="21030511盘点票"/>
      <sheetName val="Year Graph"/>
      <sheetName val="Future Qtr MPS"/>
      <sheetName val="41922000"/>
      <sheetName val="SP-H700PartsList"/>
      <sheetName val="X-R CHART"/>
      <sheetName val="Tri-mode BOM"/>
      <sheetName val="Country List"/>
      <sheetName val="country"/>
      <sheetName val="Debug check list"/>
      <sheetName val="PP1142-2"/>
      <sheetName val="철판가,장비임율기준"/>
      <sheetName val="★외출12"/>
      <sheetName val="CU열교환기 평균생산"/>
      <sheetName val="5)운반비(현재)"/>
      <sheetName val="첨부2)부재료비"/>
      <sheetName val="제품_x0000_"/>
      <sheetName val="기본죭⊲"/>
      <sheetName val="기본ჭɼ"/>
      <sheetName val="Suppl_x0000__x0000__x0005__x0000_Àࣷ"/>
      <sheetName val="기본 정보"/>
      <sheetName val="Result Sep-Nov 2009"/>
      <sheetName val="China"/>
      <sheetName val="CRITERIA1"/>
      <sheetName val="부품표"/>
      <sheetName val="BASIC_DATA"/>
      <sheetName val="Analysts"/>
      <sheetName val="Income Statement Input"/>
      <sheetName val="Depreciation"/>
      <sheetName val="JP_GP_UP통합"/>
      <sheetName val="영업계획"/>
      <sheetName val="배합가(설원)"/>
      <sheetName val="CKV_60TM1"/>
      <sheetName val="거래업체명단"/>
      <sheetName val="BangDanhMuc"/>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1ဲ_ALT19"/>
      <sheetName val="1ဳ_O_S19"/>
      <sheetName val="15_၄AMPER19"/>
      <sheetName val="二_POSITION_XLS19"/>
      <sheetName val="GB-IC_Villingen_GG19"/>
      <sheetName val="BACK_DATA_08_7_1~19"/>
      <sheetName val="E_W19"/>
      <sheetName val="P_W19"/>
      <sheetName val="S_W19"/>
      <sheetName val="BACK_DATA19"/>
      <sheetName val="OPT손익_내수19"/>
      <sheetName val="OPT손익_수출19"/>
      <sheetName val="외주현황_wq119"/>
      <sheetName val="2_대외공문19"/>
      <sheetName val="TEMP_TORQUE19"/>
      <sheetName val="진행_DATA_(2)19"/>
      <sheetName val="5_세운W-A19"/>
      <sheetName val="126_25518"/>
      <sheetName val="B053_(990701)공정실적PP%계산19"/>
      <sheetName val="14_1부18"/>
      <sheetName val="CASE_ASM18"/>
      <sheetName val="SUB_2월_재검사추이도18"/>
      <sheetName val="팀별_합계18"/>
      <sheetName val="JT3_0견적-구118"/>
      <sheetName val="1_변경범위19"/>
      <sheetName val="개발_TOOL_집계표17"/>
      <sheetName val="경상_개발비17"/>
      <sheetName val="설비능력및_종합공정능력산출시_사용18"/>
      <sheetName val="LX3_0_RR18"/>
      <sheetName val="5_WIRE적용LIST18"/>
      <sheetName val="매출종합_`0918"/>
      <sheetName val="c_db24"/>
      <sheetName val="3_일반사상18"/>
      <sheetName val="MACRO1_XLM17"/>
      <sheetName val="PRESS_DATA17"/>
      <sheetName val="LAMBDA_자작18"/>
      <sheetName val="Nego_PV18"/>
      <sheetName val="운임_환차손-Y19"/>
      <sheetName val="소상_&quot;1&quot;18"/>
      <sheetName val="검사기준서_을_치수18"/>
      <sheetName val="검사기준서_갑18"/>
      <sheetName val="검사기준서_을18"/>
      <sheetName val="검사협정_갑18"/>
      <sheetName val="검사성적서_갑18"/>
      <sheetName val="검사성적서_을18"/>
      <sheetName val="검사성적서_병18"/>
      <sheetName val="X-3_ENG17"/>
      <sheetName val="내수1_8GL18"/>
      <sheetName val="FUEL_FILLER18"/>
      <sheetName val="차체부품_INS_REPORT(갑)18"/>
      <sheetName val="ALPROFILE_발주실적17"/>
      <sheetName val="Evaluation_objects18"/>
      <sheetName val="Sheet1_(2)17"/>
      <sheetName val="Sheet6_(3)17"/>
      <sheetName val="_납촉자18"/>
      <sheetName val="3-2_귀책부서별_DT현황18"/>
      <sheetName val="1_2내수17"/>
      <sheetName val="_SR3차원단위_(3)11"/>
      <sheetName val="Rate_data17"/>
      <sheetName val="계산_DATA_입력17"/>
      <sheetName val="상세_계산_내역17"/>
      <sheetName val="Sch7a_(토요일)17"/>
      <sheetName val="GLOBAL_PT_NEW_FORMAT_OCT_200217"/>
      <sheetName val="대외공문_11"/>
      <sheetName val="PRO_(참조)17"/>
      <sheetName val="외주품_감점_유형_기준17"/>
      <sheetName val="2000_(원본)4"/>
      <sheetName val="J150_승인진도관리_LIST11"/>
      <sheetName val="TOTAL_LIST11"/>
      <sheetName val="Price_Range11"/>
      <sheetName val="FTR_MACRo11"/>
      <sheetName val="Danh_Mục5"/>
      <sheetName val="Danh_Muc5"/>
      <sheetName val="Cost_Reduction17"/>
      <sheetName val="_PPAP_작성중__xlsx13"/>
      <sheetName val="신고서_전13"/>
      <sheetName val="일일_업무_현황_(3)12"/>
      <sheetName val="일일_업무_현황_(5)12"/>
      <sheetName val="0_절삭조건13"/>
      <sheetName val="금형_(2)16"/>
      <sheetName val="포머_비가동_내역12"/>
      <sheetName val="DATA_BASE11"/>
      <sheetName val="MPL_技連12"/>
      <sheetName val="342E_BLOCK12"/>
      <sheetName val="02_07_27_부품판매가11"/>
      <sheetName val="FRONT_HUB견적가12"/>
      <sheetName val="VS1_Paretto분석12"/>
      <sheetName val="협력사_일반현황12"/>
      <sheetName val="생산현황_(입력)11"/>
      <sheetName val="1_ER유체응용11"/>
      <sheetName val="4_시험장비11"/>
      <sheetName val="1-1_General_Code11"/>
      <sheetName val="임율_&amp;_LOT11"/>
      <sheetName val="생산계획_(2)11"/>
      <sheetName val="CR_CODE11"/>
      <sheetName val="THEME_CODE11"/>
      <sheetName val="업체별_단가현황11"/>
      <sheetName val="P&amp;L,Bal_Sheet,Cash_Forecast11"/>
      <sheetName val="비교원가제출_고11"/>
      <sheetName val="Basic_assumptions13"/>
      <sheetName val="1_세부비교원가(내수)11"/>
      <sheetName val="1_종합비교원가(내수_일반_유럽)11"/>
      <sheetName val="MPS_Q3_FY0411"/>
      <sheetName val="MPS_Q4_FY0411"/>
      <sheetName val="03_PFD-111"/>
      <sheetName val="일일_생산및판매계획_대_실적11"/>
      <sheetName val="12_Inv_11"/>
      <sheetName val="97년_재료예산(안)11"/>
      <sheetName val="1_터빈11"/>
      <sheetName val="2__Definitions11"/>
      <sheetName val="코드_조건표12"/>
      <sheetName val="HMC_사전원가(원혁기준)13%11"/>
      <sheetName val="2차_OIL량측정11"/>
      <sheetName val="FLOW_PROSES_(A)14"/>
      <sheetName val="VPP(BD-010)_이상보고11"/>
      <sheetName val="장비_전체리스트11"/>
      <sheetName val="재품별_단가11"/>
      <sheetName val="BAFFLE_HMC_TABLE111"/>
      <sheetName val="production_dept11"/>
      <sheetName val="6_수입검사_11"/>
      <sheetName val="cost_base_e_dati11"/>
      <sheetName val="Data_Sheet11"/>
      <sheetName val="_21"/>
      <sheetName val="집중검사_리스트11"/>
      <sheetName val="10_예산_및_원가_계획(02년)11"/>
      <sheetName val="실행내역서_11"/>
      <sheetName val="개발_LIST11"/>
      <sheetName val="Danh_sach_Hàn_thùng4"/>
      <sheetName val="Mẫu_DMVT4"/>
      <sheetName val="Mẫu_DMVT_(2)4"/>
      <sheetName val="DANH_MỤC_NHÓM_ĐỐI_TƯỢNG4"/>
      <sheetName val="Nhap_T84"/>
      <sheetName val="Begining_detail-CTIET4"/>
      <sheetName val="Summary-TOMLUOC_4"/>
      <sheetName val="SO_TONG_HOP_CONG_NO4"/>
      <sheetName val="Nguon_PT_xetai4"/>
      <sheetName val="Nguon_PT_xe_Ben4"/>
      <sheetName val="Bien_so4"/>
      <sheetName val="DM_KHAU_HA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Danh_sach3"/>
      <sheetName val="THƯ_VIỆN4"/>
      <sheetName val="1_1_2008_OTIF11"/>
      <sheetName val="▶R_C_FRM10"/>
      <sheetName val="차체_품안표11"/>
      <sheetName val="PNL_ASS'Y_CRASH_PAD_UPR_RH10"/>
      <sheetName val="S50_10"/>
      <sheetName val="PC%계산(WM_COMM단차)11"/>
      <sheetName val="무부하_회전수11"/>
      <sheetName val="1~3월_지시사항11"/>
      <sheetName val="1_POSITIONING11"/>
      <sheetName val="Value_Analysis_-_Sheet_111"/>
      <sheetName val="TEAM하반기_계획_(2)10"/>
      <sheetName val="Upgrades_pricing10"/>
      <sheetName val="7_3_DY팀10"/>
      <sheetName val="5-Why_Root_Cause_Analysis_10"/>
      <sheetName val="진행중_설변11"/>
      <sheetName val="Moulding_data10"/>
      <sheetName val="SCP_48"/>
      <sheetName val="SCP_5_D2UXT8"/>
      <sheetName val="SCP_6_D2UX8"/>
      <sheetName val="Invest_(MAC)8"/>
      <sheetName val="SCP_Apr20158"/>
      <sheetName val="HOLE_9905(1)11"/>
      <sheetName val="_22"/>
      <sheetName val="공정능력(마운틴_홀_거리)10"/>
      <sheetName val="2-1_제품군별계획대비실적(B_A)10"/>
      <sheetName val="Summary_Sheet10"/>
      <sheetName val="Datasheet_for_KPI_Model_110"/>
      <sheetName val="OEM_이의제기_종합10"/>
      <sheetName val="광주_소요량10"/>
      <sheetName val="XMA_12월_8,000대_원,부자재_完8"/>
      <sheetName val="YFA_10월분_원자재(10_12)_미납완료_完8"/>
      <sheetName val="YFA_10월분_부자재(10_7,9)_FEDEX_完8"/>
      <sheetName val="초_성10"/>
      <sheetName val="CHECK_성10"/>
      <sheetName val="공정능력_(2)17"/>
      <sheetName val="cpk_data10"/>
      <sheetName val="full_(2)10"/>
      <sheetName val="Production_Plan111"/>
      <sheetName val="Master_Cable17"/>
      <sheetName val="DBL_LPG시험13"/>
      <sheetName val="INVESTMENT_(Hardware)14"/>
      <sheetName val="GAGE_R&amp;R(FRT_UPR)8"/>
      <sheetName val="중공업_실적8"/>
      <sheetName val="_하반기_경비_조정계획_150627(사계_r2_기준)_8"/>
      <sheetName val="0_CHMSL_LED_ASSY8"/>
      <sheetName val="불량_리스트8"/>
      <sheetName val="불량_코드8"/>
      <sheetName val="Team_종합8"/>
      <sheetName val="RFQ_Template8"/>
      <sheetName val="3월말_장기악성(국내)11"/>
      <sheetName val="2월말_장기악성(국내)11"/>
      <sheetName val="YOKE-H(10_3)10"/>
      <sheetName val="TABLE_DB10"/>
      <sheetName val="쌍용_data_base10"/>
      <sheetName val="VERTICAL_PIPE10"/>
      <sheetName val="2과_공수집계10"/>
      <sheetName val="108_수선비8"/>
      <sheetName val="품의서양식_(3)8"/>
      <sheetName val="1__보고8"/>
      <sheetName val="Input_Page5"/>
      <sheetName val="Input_Sheet5"/>
      <sheetName val="Aug01_Status_Rpt5"/>
      <sheetName val="Base_Info5"/>
      <sheetName val="ISSUE_LIST8"/>
      <sheetName val="Bang_KL3"/>
      <sheetName val="Lcau_-_Lxuc3"/>
      <sheetName val="CAPA분석_360K14"/>
      <sheetName val="6_N_m_CCW_전류11"/>
      <sheetName val="원단위_전후비교17"/>
      <sheetName val="02년_SUC17"/>
      <sheetName val="Bosch_ADVP&amp;R17"/>
      <sheetName val="Purchasing_Data11"/>
      <sheetName val="실적_및_계획17"/>
      <sheetName val="3__관리점지수실적-1_1생산성17"/>
      <sheetName val="Sec_1_-_RFQ17"/>
      <sheetName val="ERP도입후_시정현황11"/>
      <sheetName val="영업_일113"/>
      <sheetName val="PFMEA_XLS13"/>
      <sheetName val="2008_г13"/>
      <sheetName val="RELAY_FAX양식13"/>
      <sheetName val="상세_견적서_(HMC)13"/>
      <sheetName val="2_중요한회계정책13"/>
      <sheetName val="9_관계기업투자13"/>
      <sheetName val="42_리스13"/>
      <sheetName val="25_법인세13"/>
      <sheetName val="Proj_List_00E13"/>
      <sheetName val="업무분장_11"/>
      <sheetName val="GLOBAL_PT_NEW_FORMAT_JULY__2012"/>
      <sheetName val="3_PT개발계획11"/>
      <sheetName val="Interco_&amp;_PVS_Loc_Cur10"/>
      <sheetName val="공정별공법-W_HSE-LH11"/>
      <sheetName val="c_db115"/>
      <sheetName val="고객불만_건11"/>
      <sheetName val="제품명_(3)11"/>
      <sheetName val="TL_PROTO_2열5"/>
      <sheetName val="GM_Master11"/>
      <sheetName val="97계획(96_1110"/>
      <sheetName val="Validation_Lists10"/>
      <sheetName val="OEM_Plan11"/>
      <sheetName val="4_3_첨부111"/>
      <sheetName val="검사협정_보충10"/>
      <sheetName val="Supplier_QRQC10"/>
      <sheetName val="PS_SIDE_OTR_INR_공정개선_상세9"/>
      <sheetName val="1_기안을지10"/>
      <sheetName val="09년_현황11"/>
      <sheetName val="WTC_BODY一覧原紙11"/>
      <sheetName val="BOX_ASSY3"/>
      <sheetName val="After_sales11"/>
      <sheetName val="CAR_Form_Summary4"/>
      <sheetName val="첨부4_기술평가서10"/>
      <sheetName val="Personnaliser___3"/>
      <sheetName val="Takt_Time3"/>
      <sheetName val="1_2_2완제품검사('00_4월)_(가라)10"/>
      <sheetName val="경영재무_(입력)10"/>
      <sheetName val="연구개발_(입력)10"/>
      <sheetName val="일반현황_(입력)10"/>
      <sheetName val="품질관리_(입력)10"/>
      <sheetName val="Data_Input4"/>
      <sheetName val="3_3검토국10"/>
      <sheetName val="Issues_List5"/>
      <sheetName val="(2)월생산현황_7"/>
      <sheetName val="LINE_PPM-분석5"/>
      <sheetName val="Actual_data5"/>
      <sheetName val="DV_Flow_Chart_DV-PV1_(PFC)11"/>
      <sheetName val="MATEMST_(2)10"/>
      <sheetName val="원가_종합11"/>
      <sheetName val="PACKING_LIST5"/>
      <sheetName val="COOLING_UNIT5"/>
      <sheetName val="자동차_종합지표11"/>
      <sheetName val="J2(P_MT)10"/>
      <sheetName val="DS-Thuong_6T_dau3"/>
      <sheetName val="_0602주-무결점운동_진행현황_보고_(201406107"/>
      <sheetName val="REAR_8"/>
      <sheetName val="abs_dac검사대비분석자료28"/>
      <sheetName val="RFQ_Form8"/>
      <sheetName val="Bas_Moteur10"/>
      <sheetName val="Drop-down_Lists10"/>
      <sheetName val="2012_Volum11"/>
      <sheetName val="국내_10"/>
      <sheetName val="4,5공장_10"/>
      <sheetName val="시트_10"/>
      <sheetName val="B053_(990701)공정능력PC%계산10"/>
      <sheetName val="CHI_TIẾT3"/>
      <sheetName val="4_Vendor_price10"/>
      <sheetName val="14년_증판안_판촉10"/>
      <sheetName val="Europe_PU-17"/>
      <sheetName val="PMBG12LD_장비및인원소요(D_A기준)_4"/>
      <sheetName val="NEW_TOOL_MASTER5"/>
      <sheetName val="3-2002년_소모공구비5"/>
      <sheetName val="1_TAT_Info_8"/>
      <sheetName val="1_TP조립8"/>
      <sheetName val="기타_부자재7"/>
      <sheetName val="4_20)통계적기법관리절차서7"/>
      <sheetName val="개발원가_종합5"/>
      <sheetName val="MS_SPEC4"/>
      <sheetName val="BI-FUEL_AIR_VENT_PIPE8"/>
      <sheetName val="Actual_In_&amp;_Out10"/>
      <sheetName val="1_종합평가표8"/>
      <sheetName val="RFQ_180411"/>
      <sheetName val="DS_MBR_RR_Side__-_PcA7"/>
      <sheetName val="Dual_PMP수율7"/>
      <sheetName val="Full_PBD7"/>
      <sheetName val="첨부13__사출(PAD)_카메라4"/>
      <sheetName val="Data_Not_Used6"/>
      <sheetName val="FTQ_Data6"/>
      <sheetName val="Int_Pulls_Data6"/>
      <sheetName val="Int_Spills_Data6"/>
      <sheetName val="PPM_Data6"/>
      <sheetName val="Pulls_Data6"/>
      <sheetName val="Spills_Data6"/>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CONSUMO_DE_RESINA_7"/>
      <sheetName val="Tool_Type4"/>
      <sheetName val="LCAUTO_45"/>
      <sheetName val="LCAT수_조5"/>
      <sheetName val="_Common_Info_Page5"/>
      <sheetName val="AQL(0_65)4"/>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2009년_매출_실적4"/>
      <sheetName val="2차_OI5"/>
      <sheetName val="Tien_Thuong1"/>
      <sheetName val="NC_XL_6T_cuoi_01_CTy1"/>
      <sheetName val="Data_-6T_dau1"/>
      <sheetName val="Cong_6T1"/>
      <sheetName val="Group_Consolidated2"/>
      <sheetName val="20060624_공조제어4"/>
      <sheetName val="공정공수_XLS4"/>
      <sheetName val="풍량상한치_제한_data4"/>
      <sheetName val="Source_List4"/>
      <sheetName val="★금형비_계산서10"/>
      <sheetName val="LOWSIDE_비교10"/>
      <sheetName val="보강사_소요량10"/>
      <sheetName val="#1-1_(2)5"/>
      <sheetName val="LINE_운영안10"/>
      <sheetName val="P&amp;L_account11"/>
      <sheetName val="118_세금과공과10"/>
      <sheetName val="Costed_BOM_2ndR_40%3"/>
      <sheetName val="신흥테크_세부내역_LIST5"/>
      <sheetName val="2-2_매출분석5"/>
      <sheetName val="기초_DATA6"/>
      <sheetName val="표지_(2)5"/>
      <sheetName val="Schedule_14"/>
      <sheetName val="사무용품_신청10"/>
      <sheetName val="Order_status11"/>
      <sheetName val="Order_status210"/>
      <sheetName val="Customer_Master10"/>
      <sheetName val="Common_code10"/>
      <sheetName val="Order_Status_Master10"/>
      <sheetName val="Product_Master10"/>
      <sheetName val="Z41,Z42_이외total10"/>
      <sheetName val="제품별_매출11"/>
      <sheetName val="Data_Working_Time11"/>
      <sheetName val="원단위_1계_2계9"/>
      <sheetName val="99년12월_실적DATA5"/>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7)_133677345"/>
      <sheetName val="Rollforward_{bpe}3"/>
      <sheetName val="Allow_-_SR&amp;D3"/>
      <sheetName val="Net_Revenue5"/>
      <sheetName val="기초_데이터5"/>
      <sheetName val="220_(2)5"/>
      <sheetName val="중요차종_(090131)5"/>
      <sheetName val="PU_FOAM_가격조정_기준3"/>
      <sheetName val="Diaph1_values3"/>
      <sheetName val="Diaph2_values3"/>
      <sheetName val="Diaph_values3"/>
      <sheetName val="Cushion_datas3"/>
      <sheetName val="P_O_(LOCAL)3"/>
      <sheetName val="U268_4x4_AT(walk)Mitsu3"/>
      <sheetName val="UPPER_도면3"/>
      <sheetName val="Kautex_4WD_St_IV_P&amp;D3"/>
      <sheetName val="Sachs_FL_WHL3"/>
      <sheetName val="repeatative_rejection3"/>
      <sheetName val="II__CF3"/>
      <sheetName val="I__Assumptions3"/>
      <sheetName val="FRN_020003"/>
      <sheetName val="ns_chung1"/>
      <sheetName val="ESTI_1"/>
      <sheetName val="금형_이력_카드5"/>
      <sheetName val="General_Assumptions4"/>
      <sheetName val="외주수입검사_종합(6월)8"/>
      <sheetName val="소재_이력5"/>
      <sheetName val="99_조정금액5"/>
      <sheetName val="3__Acronyms_and_abbreviations4"/>
      <sheetName val="05_新Table(간접직)4"/>
      <sheetName val="05계약내역(기존T_활용)4"/>
      <sheetName val="THS_-_Key_Inputs5"/>
      <sheetName val="거래선별_매출현황_내역7"/>
      <sheetName val="수식파일_(삭제금지)4"/>
      <sheetName val="03년_체제결과7"/>
      <sheetName val="5_Why's4"/>
      <sheetName val="2005년_소요량4"/>
      <sheetName val="Input_Form_-_EingabeMaske4"/>
      <sheetName val="MASTER_DATA3"/>
      <sheetName val="_제9차_회사표준_제개정_공청회_이의제기신청서_XLSX4"/>
      <sheetName val="부품_LIST4"/>
      <sheetName val="InspectionData_(2)4"/>
      <sheetName val="천정등기구_실적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11_Inv_4"/>
      <sheetName val="종합원가분석_1_4"/>
      <sheetName val="1_생산04"/>
      <sheetName val="1_개발개요4"/>
      <sheetName val="G-Exchange_#6674"/>
      <sheetName val="C-Mix_Rate_&amp;_Revenue(calc)4"/>
      <sheetName val="01년2월현황_4"/>
      <sheetName val="STD__CAB6"/>
      <sheetName val="STD__NCAB6"/>
      <sheetName val="원소재_변경_상세6"/>
      <sheetName val="직거래가_변경6"/>
      <sheetName val="dongia_(2)1"/>
      <sheetName val="6_Parent_S__Fixed_Prod3"/>
      <sheetName val="SUST_DEV_&amp;_OTHER3"/>
      <sheetName val="OEM_3"/>
      <sheetName val="August_20033"/>
      <sheetName val="OE_UMC3"/>
      <sheetName val="Analysis-Others_Pg_43"/>
      <sheetName val="SEP_20074"/>
      <sheetName val="Fx_Rates3"/>
      <sheetName val="_관리계획서_Rev_01_xlsx3"/>
      <sheetName val="Model_Synthesis_Report3"/>
      <sheetName val="Sch1_-_P&amp;L_Summary3"/>
      <sheetName val="Sch2_-_BalSht_Summary3"/>
      <sheetName val="Sch3_-_CFlow_Summary3"/>
      <sheetName val="4_경비_5_영업외수지3"/>
      <sheetName val="2019년_생산수량3"/>
      <sheetName val="19년_종합_CT3"/>
      <sheetName val="FY_12_Interiors_Volume4"/>
      <sheetName val="INT_Price_FY12_MFC4"/>
      <sheetName val="CONN_조립3"/>
      <sheetName val="04_03월소일정계획3"/>
      <sheetName val="Organization_chart201910023"/>
      <sheetName val="RESPONSIBILITY_MATRIX3"/>
      <sheetName val="seat-sdn_only3"/>
      <sheetName val="2차_OI䑲⿀1"/>
      <sheetName val="delta_impedance(평균)3"/>
      <sheetName val="強度_CN_A1_C10H_152H3"/>
      <sheetName val="기준정보(A)_15_10_276"/>
      <sheetName val="단중_및_예비길이_SHEET_15_9_5(K)6"/>
      <sheetName val="15_1_02_15년_1월예시계획6"/>
      <sheetName val="15년_12월_시작재공품_15_12_36"/>
      <sheetName val="기준정보(A)_12_02_236"/>
      <sheetName val="PL_By_Model(Result)5"/>
      <sheetName val="10-2_ED&amp;D_EQU3"/>
      <sheetName val="Business_Plan3"/>
      <sheetName val="Duration_4"/>
      <sheetName val="2차_OI׃⼪1"/>
      <sheetName val="노원열병합__건축공사기성내역서6"/>
      <sheetName val="Gia_vat_tu6"/>
      <sheetName val="24_냉각실용添14"/>
      <sheetName val="개선대책_양식6"/>
      <sheetName val="S_P3"/>
      <sheetName val="R_FJS_CAR_(old)3"/>
      <sheetName val="Certificate_list_3"/>
      <sheetName val="REPAIR_DATA_-_CONTAINER_#55"/>
      <sheetName val="PP%-low_RPM4"/>
      <sheetName val="2_Underbody_DT3"/>
      <sheetName val="Material_References4"/>
      <sheetName val="입력_List6"/>
      <sheetName val="DO_NOT_DELETE5"/>
      <sheetName val="기종별_합계3"/>
      <sheetName val="실사LIST-중간가공품(05_12_27현재)_(2)3"/>
      <sheetName val="Export_Data3"/>
      <sheetName val="4_Financial3"/>
      <sheetName val="3_4)__FR_종합3"/>
      <sheetName val="3_4)__RR_종합3"/>
      <sheetName val="RFQ_Cover_Sheeet3"/>
      <sheetName val="THĐH_E41"/>
      <sheetName val="THĐH_E31"/>
      <sheetName val="Budget_Imt_mensuel_(CFO)4"/>
      <sheetName val="CDV_Pte_mensuel4"/>
      <sheetName val="Evol_Prod_(Eqpt)4"/>
      <sheetName val="CAPVR_Pte_mensuel4"/>
      <sheetName val="Q1_&amp;_Q24"/>
      <sheetName val="Value_4"/>
      <sheetName val="CPK(Process_Capanility)4"/>
      <sheetName val="devis_qcdp24"/>
      <sheetName val="22_보증금(전신전화가입권)4"/>
      <sheetName val="39_미지급법인세4"/>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INATAKE_SYS4"/>
      <sheetName val="영업_입수계획_4"/>
      <sheetName val="참고1_02_판매계획_(수량)4"/>
      <sheetName val="전사_경영계획_수량4"/>
      <sheetName val="02_08생산대상대수4"/>
      <sheetName val="Cty+XN(KT_2005)4"/>
      <sheetName val="After_Sales_Supplier_#'s4"/>
      <sheetName val="한일자야(감액손실)_(2)4"/>
      <sheetName val="NUEVO_MODELOS_20184"/>
      <sheetName val="ADJTBL_31004"/>
      <sheetName val="400H_가공,금형비4"/>
      <sheetName val="AOP_Summary-24"/>
      <sheetName val="견적서_detail_Main_13"/>
      <sheetName val="BOM_Cost_(R-U713MHH)3"/>
      <sheetName val="케이스_재공_재고3"/>
      <sheetName val="FRT_재료비3"/>
      <sheetName val="BAT1_3"/>
      <sheetName val="업체손실공수_xls4"/>
      <sheetName val="DG_285"/>
      <sheetName val="DG__286"/>
      <sheetName val="DG_85"/>
      <sheetName val="DG_89"/>
      <sheetName val="DG_THIET_BI"/>
      <sheetName val="DGVCTC_285"/>
      <sheetName val="DG_vat_lieu"/>
      <sheetName val="EO_이력관리대장1"/>
      <sheetName val="CP_khau_hao1"/>
      <sheetName val="Cước_VC_+_ĐM_CP_Tư_vấn"/>
      <sheetName val="개조_요청서2"/>
      <sheetName val="_쿠첸_CIR-301_제원현황(170317)_xlsx2"/>
      <sheetName val="BOM_CODE2"/>
      <sheetName val="96_하반기_전시회_경비2"/>
      <sheetName val="Summary_Capex_Info-Cal_(master2"/>
      <sheetName val="Grille_Q3P_Organe4"/>
      <sheetName val="거래선_생산계획3"/>
      <sheetName val="Table(APG_MF)2"/>
      <sheetName val="Pt_Rates2"/>
      <sheetName val="2_(1설원_첨)2"/>
      <sheetName val="Component_List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KQ_12"/>
      <sheetName val="TLc_개조차(목표원가)2"/>
      <sheetName val="FAX_(2)3"/>
      <sheetName val="입력_데이타2"/>
      <sheetName val="Sheet1_(3)2"/>
      <sheetName val="의장2반_2"/>
      <sheetName val="Detail_Defect_COMBO_KAISER2"/>
      <sheetName val="28_8부2"/>
      <sheetName val="3rd_DESIGN_APRD1"/>
      <sheetName val="BEND_LOSS1"/>
      <sheetName val="Intercompany_Detail2"/>
      <sheetName val="plan&amp;section_of_foundation1"/>
      <sheetName val="4__가격구조1"/>
      <sheetName val="8_공정능력평가(5)3"/>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Dimension_Data"/>
      <sheetName val="1-1_연월차_개인별_보전수당3"/>
      <sheetName val="해외)_MASTER_DATA2"/>
      <sheetName val="국내)_마스터_데이터2"/>
      <sheetName val="Output_1_(2)3"/>
      <sheetName val="TFT_Attendace3"/>
      <sheetName val="0_주광원_LED_ASSY3"/>
      <sheetName val="9_초기공정능력조사(을)3"/>
      <sheetName val="00-Input_Values3"/>
      <sheetName val="Input_Values3"/>
      <sheetName val="Corp_acronym3"/>
      <sheetName val="4_销售计划3"/>
      <sheetName val="3_학점이수(사내_사외교육)3"/>
      <sheetName val="3__트림별_내수3"/>
      <sheetName val="3__트림별_북미3"/>
      <sheetName val="3__트림별_유럽3"/>
      <sheetName val="23_보증금(전신전화가입권)3"/>
      <sheetName val="실DATA_2"/>
      <sheetName val="Main-Yield_report2"/>
      <sheetName val="Cosmetic_Description2"/>
      <sheetName val="2_´ë?Ü°o1®2"/>
      <sheetName val="share_year=52"/>
      <sheetName val="Detail_report1"/>
      <sheetName val="Questions_for_Wuhan_Lear1"/>
      <sheetName val="Dữ_liệu"/>
      <sheetName val="Cpk_1"/>
      <sheetName val="0_LED_ASSY"/>
      <sheetName val="0_주광원_LDM"/>
      <sheetName val="첨#3__PCB1"/>
      <sheetName val="Request_template2"/>
      <sheetName val="Gauge_R&amp;R2"/>
      <sheetName val="Bia_TQT2"/>
      <sheetName val="1_page2"/>
      <sheetName val="판매_계획_대_실적1"/>
      <sheetName val="_FURNACE현설1"/>
      <sheetName val="프로필렌_이송라인1"/>
      <sheetName val="CC_Down_load_07161"/>
      <sheetName val="CAUZA_DEFECTE1"/>
      <sheetName val="CAUSES_OF_DEFECTS1"/>
      <sheetName val="Special_rack_(Packaging_Input)1"/>
      <sheetName val="EX_rate"/>
      <sheetName val="3~4_》在库计划SABC样式"/>
      <sheetName val="Executive_Summary"/>
      <sheetName val="Stand_off"/>
      <sheetName val="CASTING_CONDITION"/>
      <sheetName val="copy_of_control_valve"/>
      <sheetName val="EXP_P1(PART)"/>
      <sheetName val="PRDW30_XL1"/>
      <sheetName val="NHÁNH_SP_CKOT_(T10)"/>
      <sheetName val="NM_GHẾ_T5"/>
      <sheetName val="スコアカード_(2)"/>
      <sheetName val="FX_Table"/>
      <sheetName val="1(A급)_(2)2"/>
      <sheetName val="FE_DPHU报告_2"/>
      <sheetName val="TOP_151"/>
      <sheetName val="Qual_Approv_Test_Plan_0503221"/>
      <sheetName val="Dashboard_(methodologies)1"/>
      <sheetName val="BE_DPHU报告_2"/>
      <sheetName val="1-1__OEM"/>
      <sheetName val="1-2_Code_Info"/>
      <sheetName val="REV_Idle(19)_Output(74_중심거리확정)"/>
      <sheetName val="1-1_Gene"/>
      <sheetName val="20년_생산확대방안"/>
      <sheetName val="Takt_-_1_Shift"/>
      <sheetName val="Workshop_Summary"/>
      <sheetName val="경영비율_1"/>
      <sheetName val="SPOT_조건"/>
      <sheetName val="co2_조건"/>
      <sheetName val="13_Inv_"/>
      <sheetName val="TECHNICAL_DATA"/>
      <sheetName val="Page_14-A"/>
      <sheetName val="목록_모음"/>
      <sheetName val="1__회의록(190218)"/>
      <sheetName val="1__회의록(190225)"/>
      <sheetName val="1__회의록(190730)"/>
      <sheetName val="2__생산관리팀"/>
      <sheetName val="3__생산팀"/>
      <sheetName val="4__품질개발팀_품질"/>
      <sheetName val="5__품질개발팀_개발"/>
      <sheetName val="6__경영지원팀"/>
      <sheetName val="Data_(c)1"/>
      <sheetName val="일_년"/>
      <sheetName val="MAIN_4"/>
      <sheetName val="유형_List"/>
      <sheetName val="SOP_표지"/>
      <sheetName val="Customer_Grouping"/>
      <sheetName val="1_사고건수"/>
      <sheetName val="3_사고_요인별"/>
      <sheetName val="TH_MTC"/>
      <sheetName val="M6A-208_Steering_dust"/>
      <sheetName val="Volume_Sensitivity"/>
      <sheetName val="(6)_CBA_Exec_Summary"/>
      <sheetName val="2014_10"/>
      <sheetName val="12월_기타"/>
      <sheetName val="kich_thuoc"/>
      <sheetName val="System_NPV"/>
      <sheetName val="?PRDW30_XL"/>
      <sheetName val="Rate_dat÷"/>
      <sheetName val="RCL_MY2"/>
      <sheetName val="Income_Statement"/>
      <sheetName val="2_-_SALCPA_Tracker_-_pg__1"/>
      <sheetName val="Chart_of_Accounts"/>
      <sheetName val="손익비교_Data"/>
      <sheetName val="Vol_&amp;_Assumpt"/>
      <sheetName val="_启_东"/>
      <sheetName val="product_lines"/>
      <sheetName val="09년_1월이후_완료신작"/>
      <sheetName val="ecr_blank"/>
      <sheetName val="Material_Import_Rate"/>
      <sheetName val="Courier_4x2"/>
      <sheetName val="Retail_Spider"/>
      <sheetName val="Lists_(Hide)"/>
      <sheetName val="FIN6_input_Front_F&amp;G"/>
      <sheetName val="Old_Consoles"/>
      <sheetName val="OEM-Engr-Product_Data"/>
      <sheetName val="Material_Expense_Rate"/>
      <sheetName val="POP_Forecast"/>
      <sheetName val="INPUT_DATA(입찰)"/>
      <sheetName val="SUB자료01_-_드롭_항목"/>
      <sheetName val="6__FTA특혜관세적용달성율"/>
      <sheetName val="Volume_&amp;_Assumptions"/>
      <sheetName val="(2)_CT&amp;CAPA"/>
      <sheetName val="경수97_02"/>
      <sheetName val="CELL_생산일보_"/>
      <sheetName val="KPI_sheet"/>
      <sheetName val="Sales_Plan"/>
      <sheetName val="07년_ECU_RAW_DATA"/>
      <sheetName val="BEZEL_L외주"/>
      <sheetName val="NOZZLE_ASSY-SIDE_DEF_LH"/>
      <sheetName val="급여_예상_(2017)인상후"/>
      <sheetName val="개별(LEAD_WIRE)"/>
      <sheetName val="Reference_Lists1"/>
      <sheetName val="Ramp-up_Prod_KLf_pro_Woche_1"/>
      <sheetName val="Equipment_Info_assumptions1"/>
      <sheetName val="Manufacturers_And_Names_Lists1"/>
      <sheetName val="Prob__Res__Index"/>
      <sheetName val="0_견적보고"/>
      <sheetName val="1차_시산표"/>
      <sheetName val="자재_입고(K1E1)"/>
      <sheetName val="2__트림별_중국"/>
      <sheetName val="Org_Level_221001"/>
      <sheetName val="2_´ë_Ü°o1®2"/>
      <sheetName val="Phan_tich"/>
      <sheetName val="TH_N_Cong"/>
      <sheetName val="TH_Vat_tu"/>
      <sheetName val="HS_CODE"/>
      <sheetName val="Mail_LSX"/>
      <sheetName val="89362"/>
      <sheetName val="PARTLIST"/>
      <sheetName val="A4 BS"/>
      <sheetName val="자산대장"/>
      <sheetName val="Aus.Current Mth Var. to Fcst "/>
      <sheetName val="spot不良管理记录表(扫码版)"/>
      <sheetName val="#기준2) L.o.V List"/>
      <sheetName val="物と情報の流れ図_org"/>
      <sheetName val="リードタイム_org"/>
      <sheetName val="バリューリスト_org"/>
      <sheetName val="グラフ設定"/>
      <sheetName val="視解化グラフ_org"/>
      <sheetName val="Sheet52"/>
      <sheetName val="4-m sheets"/>
      <sheetName val="Ramp-up"/>
      <sheetName val="SILICATE"/>
      <sheetName val="Bang tinh truy linh OK"/>
      <sheetName val="기계장치"/>
      <sheetName val="공정능력_스펀지"/>
      <sheetName val="FX_Rate"/>
      <sheetName val="TỪ KHÓA"/>
      <sheetName val="구미"/>
      <sheetName val="inilial"/>
      <sheetName val="Quy định công trừ MBO"/>
      <sheetName val="LeadSchedule"/>
      <sheetName val="6。1周间报告"/>
      <sheetName val="월말상여금내역서"/>
      <sheetName val="온도cycle"/>
      <sheetName val="기타당좌자산"/>
      <sheetName val="5500"/>
      <sheetName val="拉伸强度"/>
      <sheetName val="저장품List"/>
      <sheetName val="상세내역"/>
      <sheetName val="기본정보1"/>
      <sheetName val="SFA M-P"/>
      <sheetName val="진행 사항"/>
      <sheetName val="일정"/>
      <sheetName val="节减明细"/>
      <sheetName val="HHP 설비 LIST"/>
      <sheetName val="Equipment"/>
      <sheetName val="Assess2"/>
      <sheetName val="개당가공비_목표"/>
      <sheetName val="BT03(M292C)"/>
      <sheetName val="BASKET-ACTIVE"/>
      <sheetName val="Design"/>
      <sheetName val="1A-BT03(M292C)"/>
      <sheetName val="整机试制问题清单"/>
      <sheetName val="Budget_Skippy"/>
      <sheetName val="사업부손익"/>
      <sheetName val="支払手形"/>
      <sheetName val="雑収"/>
      <sheetName val="违规分类"/>
      <sheetName val="VSAMS Summary"/>
      <sheetName val="WIP_STATION_REPAIR_Q"/>
      <sheetName val="Standard Tests"/>
      <sheetName val="2.NPI封面"/>
      <sheetName val="PartsList"/>
      <sheetName val="Data lists"/>
      <sheetName val="E"/>
      <sheetName val="状态报告"/>
      <sheetName val="All Parts"/>
      <sheetName val="IA1"/>
      <sheetName val="所有辅料"/>
      <sheetName val="사용법"/>
      <sheetName val="TEM턀讲"/>
      <sheetName val="TEMԯ_x0000_"/>
      <sheetName val="미실현손익명세서"/>
      <sheetName val="TEM　꽗"/>
      <sheetName val="______C_AS_CLAIM_MYCAR_PRDW30_2"/>
      <sheetName val="TEM퀀㹘"/>
      <sheetName val="SPC(3차)"/>
      <sheetName val="중장비1월"/>
      <sheetName val="붙임2-1  지급조서명세서(2001년분)"/>
      <sheetName val="MX628EX"/>
      <sheetName val="유형자산리드-5700"/>
      <sheetName val="수출_CP"/>
      <sheetName val="Import"/>
      <sheetName val="1월실적"/>
      <sheetName val="5월실적"/>
      <sheetName val="7월실적"/>
      <sheetName val="8월실적"/>
      <sheetName val="2월실적"/>
      <sheetName val="3월실적"/>
      <sheetName val="이월정리"/>
      <sheetName val="9월급여"/>
      <sheetName val="外部收入"/>
      <sheetName val="周生產"/>
      <sheetName val="１"/>
      <sheetName val="5M以下汇总及主要不良项"/>
      <sheetName val="1492C"/>
      <sheetName val="工單差异分攤"/>
      <sheetName val="期初B"/>
      <sheetName val="Product Mix"/>
      <sheetName val="QS02-计划 "/>
      <sheetName val="SCM AV data"/>
      <sheetName val="인원자료"/>
      <sheetName val="97년 재료예산坜³垤"/>
      <sheetName val="에어컨bom"/>
      <sheetName val="콘덴서bom"/>
      <sheetName val="Comments"/>
      <sheetName val="3. 트림별_HMMA"/>
      <sheetName val="3. 트림별_일반"/>
      <sheetName val="mc.cap "/>
      <sheetName val="NX4e 차종 부품가 견적 집계현황"/>
      <sheetName val="RULE SA05-09"/>
      <sheetName val="BOM LIST 정리"/>
      <sheetName val="T공구"/>
      <sheetName val="2002년실적"/>
      <sheetName val="대차"/>
      <sheetName val="9801"/>
      <sheetName val="주보"/>
      <sheetName val="CODE표"/>
      <sheetName val="고객불량현황"/>
      <sheetName val="공정불량현황"/>
      <sheetName val="수입검사현황"/>
      <sheetName val="제안접수"/>
      <sheetName val="주별"/>
      <sheetName val="월별"/>
      <sheetName val="配置信息"/>
      <sheetName val="GPIO Configuration"/>
      <sheetName val="标准"/>
      <sheetName val="T6-6(7)"/>
      <sheetName val="T6-6(6)"/>
      <sheetName val="사원명부"/>
      <sheetName val="EXC가격품의"/>
      <sheetName val="p.1 sub lead"/>
      <sheetName val="월별 실적 및 분석"/>
      <sheetName val="배합비(99-05-25)"/>
      <sheetName val="1.세부비교원가(내_x0000__x0000_"/>
      <sheetName val="Linelev4"/>
      <sheetName val="이익계획 요약1"/>
      <sheetName val="조립C"/>
      <sheetName val="IO LIST"/>
      <sheetName val="Material"/>
      <sheetName val="Plant &amp;  Machinery"/>
      <sheetName val="실행일정"/>
      <sheetName val="CRUTCH"/>
      <sheetName val="장비감가"/>
      <sheetName val="COAST間欠見積 "/>
      <sheetName val="主要问题清单"/>
      <sheetName val="问题单"/>
      <sheetName val="Overhead calculations"/>
      <sheetName val="Picklist"/>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VX CDMA"/>
      <sheetName val="DVX UMTS"/>
      <sheetName val="Scorpian Mini"/>
      <sheetName val="Xfon WE"/>
      <sheetName val="Ultra"/>
      <sheetName val="Ultra Maxx"/>
      <sheetName val="Ultra M Razor Mini"/>
      <sheetName val="Xfon UMTS"/>
      <sheetName val="Xfon UMTS AF"/>
      <sheetName val="Xfon WE AF"/>
      <sheetName val="TFCSBU01"/>
      <sheetName val="MTBF_check"/>
      <sheetName val="模块案例"/>
      <sheetName val="Abbreviations"/>
      <sheetName val="$$ Document ID"/>
      <sheetName val="Definition"/>
      <sheetName val="Down list"/>
      <sheetName val="設備マスタ  (2)"/>
      <sheetName val="Mg frame Summary"/>
      <sheetName val="HDa16"/>
      <sheetName val="QUANTITIES"/>
      <sheetName val="參考--PDA 2003 Defect Rate"/>
      <sheetName val="Pivot Table"/>
      <sheetName val="02-华为问题"/>
      <sheetName val="B.2"/>
      <sheetName val="E.2"/>
      <sheetName val="C.3"/>
      <sheetName val="帮助"/>
      <sheetName val="解码板"/>
      <sheetName val="DVT Gap Data"/>
      <sheetName val="標準工時資料庫"/>
      <sheetName val="Summary definition"/>
      <sheetName val="全製程出貨資料"/>
      <sheetName val="Perishable_Tooling"/>
      <sheetName val="Summary_definition"/>
      <sheetName val="LCDQ별"/>
      <sheetName val="Profile 300-500"/>
      <sheetName val="ISO30"/>
      <sheetName val="71ჭ"/>
      <sheetName val="05021_x0000_"/>
      <sheetName val="RPN Summary"/>
      <sheetName val="Options"/>
      <sheetName val="배포1203"/>
      <sheetName val="유가증권LS"/>
      <sheetName val="3-20-07 data from HMMA"/>
      <sheetName val="승"/>
      <sheetName val="ST적용라인"/>
      <sheetName val="사업부구분코드"/>
      <sheetName val="MH"/>
      <sheetName val="환율변동기준"/>
      <sheetName val="전체LIST원본"/>
      <sheetName val="포머_비_x0000_ꊠȈ_x0000__x0000_"/>
      <sheetName val="24-45 Data"/>
      <sheetName val="Manufacturing"/>
      <sheetName val="ktp06_URS 순 정렬"/>
      <sheetName val="raw Data"/>
      <sheetName val="★납입기술"/>
      <sheetName val="●종합(직납)"/>
      <sheetName val="비가동(입력)"/>
      <sheetName val="입력-설비별(수량,시간,불량)"/>
      <sheetName val="입력-조립생산실적집계"/>
      <sheetName val="출력-품목별실적표"/>
      <sheetName val="월생산계획"/>
      <sheetName val="HERO01"/>
      <sheetName val="설비LIS"/>
      <sheetName val="2차 OI䑲⿀"/>
      <sheetName val="07주洁겦"/>
      <sheetName val="07주洁ᾦ"/>
      <sheetName val="07주洂䢦_x0001_"/>
      <sheetName val="07주洂亦_x0001_"/>
      <sheetName val="2차 OI׃⼪"/>
      <sheetName val="생j"/>
      <sheetName val="ilencer"/>
      <sheetName val="ile"/>
      <sheetName val=";"/>
      <sheetName val="PRDW30.XL"/>
      <sheetName val="13-1"/>
      <sheetName val="2차 OI_x0010_?࠱"/>
      <sheetName val="2차 OI_x0005_"/>
      <sheetName val="공"/>
      <sheetName val="facto"/>
      <sheetName val="제품"/>
      <sheetName val="Suppl_x0005_Àࣷ"/>
      <sheetName val="TEMԯ"/>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1">
          <cell r="A1" t="str">
            <v>1월 생산실적</v>
          </cell>
        </row>
      </sheetData>
      <sheetData sheetId="50">
        <row r="1">
          <cell r="A1" t="str">
            <v>1월 생산실적</v>
          </cell>
        </row>
      </sheetData>
      <sheetData sheetId="51">
        <row r="1">
          <cell r="A1" t="str">
            <v>1월 생산실적</v>
          </cell>
        </row>
      </sheetData>
      <sheetData sheetId="52">
        <row r="1">
          <cell r="A1" t="str">
            <v>1월 생산실적</v>
          </cell>
        </row>
      </sheetData>
      <sheetData sheetId="53">
        <row r="1">
          <cell r="A1" t="str">
            <v>1월 생산실적</v>
          </cell>
        </row>
      </sheetData>
      <sheetData sheetId="54">
        <row r="1">
          <cell r="A1" t="str">
            <v>1월 생산실적</v>
          </cell>
        </row>
      </sheetData>
      <sheetData sheetId="55" refreshError="1"/>
      <sheetData sheetId="56" refreshError="1"/>
      <sheetData sheetId="57" refreshError="1"/>
      <sheetData sheetId="58">
        <row r="6">
          <cell r="A6">
            <v>1</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ow r="73">
          <cell r="E73">
            <v>-1978066.1999669024</v>
          </cell>
        </row>
      </sheetData>
      <sheetData sheetId="311">
        <row r="6">
          <cell r="A6">
            <v>1</v>
          </cell>
        </row>
      </sheetData>
      <sheetData sheetId="312">
        <row r="6">
          <cell r="A6">
            <v>1</v>
          </cell>
        </row>
      </sheetData>
      <sheetData sheetId="313">
        <row r="6">
          <cell r="A6">
            <v>1</v>
          </cell>
        </row>
      </sheetData>
      <sheetData sheetId="314">
        <row r="6">
          <cell r="A6">
            <v>1</v>
          </cell>
        </row>
      </sheetData>
      <sheetData sheetId="315"/>
      <sheetData sheetId="316"/>
      <sheetData sheetId="317"/>
      <sheetData sheetId="318"/>
      <sheetData sheetId="319"/>
      <sheetData sheetId="320"/>
      <sheetData sheetId="321"/>
      <sheetData sheetId="322">
        <row r="73">
          <cell r="E73">
            <v>-1978066.1999669024</v>
          </cell>
        </row>
      </sheetData>
      <sheetData sheetId="323">
        <row r="73">
          <cell r="E73">
            <v>-1978066.1999669024</v>
          </cell>
        </row>
      </sheetData>
      <sheetData sheetId="324">
        <row r="73">
          <cell r="E73">
            <v>-1978066.1999669024</v>
          </cell>
        </row>
      </sheetData>
      <sheetData sheetId="325">
        <row r="1">
          <cell r="A1" t="str">
            <v>1월 생산실적</v>
          </cell>
        </row>
      </sheetData>
      <sheetData sheetId="326">
        <row r="1">
          <cell r="A1" t="str">
            <v>1월 생산실적</v>
          </cell>
        </row>
      </sheetData>
      <sheetData sheetId="327">
        <row r="73">
          <cell r="E73">
            <v>-1978066.1999669024</v>
          </cell>
        </row>
      </sheetData>
      <sheetData sheetId="328">
        <row r="73">
          <cell r="E73">
            <v>-1978066.1999669024</v>
          </cell>
        </row>
      </sheetData>
      <sheetData sheetId="329"/>
      <sheetData sheetId="330"/>
      <sheetData sheetId="331"/>
      <sheetData sheetId="332"/>
      <sheetData sheetId="333">
        <row r="6">
          <cell r="A6">
            <v>1</v>
          </cell>
        </row>
      </sheetData>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ow r="1">
          <cell r="A1" t="str">
            <v>1월 생산실적</v>
          </cell>
        </row>
      </sheetData>
      <sheetData sheetId="360">
        <row r="1">
          <cell r="A1" t="str">
            <v>1월 생산실적</v>
          </cell>
        </row>
      </sheetData>
      <sheetData sheetId="361">
        <row r="1">
          <cell r="A1" t="str">
            <v>1월 생산실적</v>
          </cell>
        </row>
      </sheetData>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ow r="1">
          <cell r="A1" t="str">
            <v>1월 생산실적</v>
          </cell>
        </row>
      </sheetData>
      <sheetData sheetId="545" refreshError="1"/>
      <sheetData sheetId="546">
        <row r="1">
          <cell r="A1" t="str">
            <v>1월 생산실적</v>
          </cell>
        </row>
      </sheetData>
      <sheetData sheetId="547">
        <row r="1">
          <cell r="A1" t="str">
            <v>1월 생산실적</v>
          </cell>
        </row>
      </sheetData>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sheetData sheetId="557"/>
      <sheetData sheetId="558"/>
      <sheetData sheetId="559"/>
      <sheetData sheetId="560"/>
      <sheetData sheetId="561" refreshError="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ow r="1">
          <cell r="A1" t="str">
            <v>1월 생산실적</v>
          </cell>
        </row>
      </sheetData>
      <sheetData sheetId="574" refreshError="1"/>
      <sheetData sheetId="575">
        <row r="1">
          <cell r="A1" t="str">
            <v>1월 생산실적</v>
          </cell>
        </row>
      </sheetData>
      <sheetData sheetId="576" refreshError="1"/>
      <sheetData sheetId="577" refreshError="1"/>
      <sheetData sheetId="578" refreshError="1"/>
      <sheetData sheetId="579" refreshError="1"/>
      <sheetData sheetId="580" refreshError="1"/>
      <sheetData sheetId="581">
        <row r="1">
          <cell r="A1" t="str">
            <v>1월 생산실적</v>
          </cell>
        </row>
      </sheetData>
      <sheetData sheetId="582">
        <row r="1">
          <cell r="A1" t="str">
            <v>1월 생산실적</v>
          </cell>
        </row>
      </sheetData>
      <sheetData sheetId="583">
        <row r="1">
          <cell r="A1" t="str">
            <v>1월 생산실적</v>
          </cell>
        </row>
      </sheetData>
      <sheetData sheetId="584">
        <row r="1">
          <cell r="A1" t="str">
            <v>1월 생산실적</v>
          </cell>
        </row>
      </sheetData>
      <sheetData sheetId="585">
        <row r="1">
          <cell r="A1" t="str">
            <v>1월 생산실적</v>
          </cell>
        </row>
      </sheetData>
      <sheetData sheetId="586">
        <row r="1">
          <cell r="A1" t="str">
            <v>1월 생산실적</v>
          </cell>
        </row>
      </sheetData>
      <sheetData sheetId="587">
        <row r="1">
          <cell r="A1" t="str">
            <v>1월 생산실적</v>
          </cell>
        </row>
      </sheetData>
      <sheetData sheetId="588">
        <row r="1">
          <cell r="A1" t="str">
            <v>1월 생산실적</v>
          </cell>
        </row>
      </sheetData>
      <sheetData sheetId="589">
        <row r="1">
          <cell r="A1" t="str">
            <v>1월 생산실적</v>
          </cell>
        </row>
      </sheetData>
      <sheetData sheetId="590">
        <row r="1">
          <cell r="A1" t="str">
            <v>1월 생산실적</v>
          </cell>
        </row>
      </sheetData>
      <sheetData sheetId="591">
        <row r="1">
          <cell r="A1" t="str">
            <v>1월 생산실적</v>
          </cell>
        </row>
      </sheetData>
      <sheetData sheetId="592">
        <row r="1">
          <cell r="A1" t="str">
            <v>1월 생산실적</v>
          </cell>
        </row>
      </sheetData>
      <sheetData sheetId="593">
        <row r="1">
          <cell r="A1" t="str">
            <v>1월 생산실적</v>
          </cell>
        </row>
      </sheetData>
      <sheetData sheetId="594">
        <row r="1">
          <cell r="A1" t="str">
            <v>1월 생산실적</v>
          </cell>
        </row>
      </sheetData>
      <sheetData sheetId="595">
        <row r="1">
          <cell r="A1" t="str">
            <v>1월 생산실적</v>
          </cell>
        </row>
      </sheetData>
      <sheetData sheetId="596">
        <row r="1">
          <cell r="A1" t="str">
            <v>1월 생산실적</v>
          </cell>
        </row>
      </sheetData>
      <sheetData sheetId="597">
        <row r="1">
          <cell r="A1" t="str">
            <v>1월 생산실적</v>
          </cell>
        </row>
      </sheetData>
      <sheetData sheetId="598">
        <row r="1">
          <cell r="A1" t="str">
            <v>1월 생산실적</v>
          </cell>
        </row>
      </sheetData>
      <sheetData sheetId="599">
        <row r="1">
          <cell r="A1" t="str">
            <v>1월 생산실적</v>
          </cell>
        </row>
      </sheetData>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ow r="1">
          <cell r="A1" t="str">
            <v>1월 생산실적</v>
          </cell>
        </row>
      </sheetData>
      <sheetData sheetId="871" refreshError="1"/>
      <sheetData sheetId="872">
        <row r="1">
          <cell r="A1" t="str">
            <v>1월 생산실적</v>
          </cell>
        </row>
      </sheetData>
      <sheetData sheetId="873">
        <row r="1">
          <cell r="A1" t="str">
            <v>1월 생산실적</v>
          </cell>
        </row>
      </sheetData>
      <sheetData sheetId="874" refreshError="1"/>
      <sheetData sheetId="875" refreshError="1"/>
      <sheetData sheetId="876" refreshError="1"/>
      <sheetData sheetId="877" refreshError="1"/>
      <sheetData sheetId="878" refreshError="1"/>
      <sheetData sheetId="879" refreshError="1"/>
      <sheetData sheetId="880">
        <row r="1">
          <cell r="A1" t="str">
            <v>1월 생산실적</v>
          </cell>
        </row>
      </sheetData>
      <sheetData sheetId="881">
        <row r="1">
          <cell r="A1" t="str">
            <v>1월 생산실적</v>
          </cell>
        </row>
      </sheetData>
      <sheetData sheetId="882">
        <row r="1">
          <cell r="A1" t="str">
            <v>1월 생산실적</v>
          </cell>
        </row>
      </sheetData>
      <sheetData sheetId="883">
        <row r="1">
          <cell r="A1" t="str">
            <v>1월 생산실적</v>
          </cell>
        </row>
      </sheetData>
      <sheetData sheetId="884">
        <row r="1">
          <cell r="A1" t="str">
            <v>1월 생산실적</v>
          </cell>
        </row>
      </sheetData>
      <sheetData sheetId="885">
        <row r="1">
          <cell r="A1" t="str">
            <v>1월 생산실적</v>
          </cell>
        </row>
      </sheetData>
      <sheetData sheetId="886">
        <row r="1">
          <cell r="A1" t="str">
            <v>1월 생산실적</v>
          </cell>
        </row>
      </sheetData>
      <sheetData sheetId="887">
        <row r="1">
          <cell r="A1" t="str">
            <v>1월 생산실적</v>
          </cell>
        </row>
      </sheetData>
      <sheetData sheetId="888">
        <row r="1">
          <cell r="A1" t="str">
            <v>1월 생산실적</v>
          </cell>
        </row>
      </sheetData>
      <sheetData sheetId="889">
        <row r="1">
          <cell r="A1" t="str">
            <v>1월 생산실적</v>
          </cell>
        </row>
      </sheetData>
      <sheetData sheetId="890">
        <row r="1">
          <cell r="A1" t="str">
            <v>1월 생산실적</v>
          </cell>
        </row>
      </sheetData>
      <sheetData sheetId="891">
        <row r="1">
          <cell r="A1" t="str">
            <v>1월 생산실적</v>
          </cell>
        </row>
      </sheetData>
      <sheetData sheetId="892">
        <row r="1">
          <cell r="A1" t="str">
            <v>1월 생산실적</v>
          </cell>
        </row>
      </sheetData>
      <sheetData sheetId="893">
        <row r="1">
          <cell r="A1" t="str">
            <v>1월 생산실적</v>
          </cell>
        </row>
      </sheetData>
      <sheetData sheetId="894">
        <row r="1">
          <cell r="A1" t="str">
            <v>1월 생산실적</v>
          </cell>
        </row>
      </sheetData>
      <sheetData sheetId="895">
        <row r="1">
          <cell r="A1" t="str">
            <v>1월 생산실적</v>
          </cell>
        </row>
      </sheetData>
      <sheetData sheetId="896">
        <row r="1">
          <cell r="A1" t="str">
            <v>1월 생산실적</v>
          </cell>
        </row>
      </sheetData>
      <sheetData sheetId="897">
        <row r="1">
          <cell r="A1" t="str">
            <v>1월 생산실적</v>
          </cell>
        </row>
      </sheetData>
      <sheetData sheetId="898">
        <row r="1">
          <cell r="A1" t="str">
            <v>1월 생산실적</v>
          </cell>
        </row>
      </sheetData>
      <sheetData sheetId="899">
        <row r="1">
          <cell r="A1" t="str">
            <v>1월 생산실적</v>
          </cell>
        </row>
      </sheetData>
      <sheetData sheetId="900">
        <row r="1">
          <cell r="A1" t="str">
            <v>1월 생산실적</v>
          </cell>
        </row>
      </sheetData>
      <sheetData sheetId="901">
        <row r="1">
          <cell r="A1" t="str">
            <v>1월 생산실적</v>
          </cell>
        </row>
      </sheetData>
      <sheetData sheetId="902">
        <row r="1">
          <cell r="A1" t="str">
            <v>1월 생산실적</v>
          </cell>
        </row>
      </sheetData>
      <sheetData sheetId="903">
        <row r="1">
          <cell r="A1" t="str">
            <v>1월 생산실적</v>
          </cell>
        </row>
      </sheetData>
      <sheetData sheetId="904">
        <row r="1">
          <cell r="A1" t="str">
            <v>1월 생산실적</v>
          </cell>
        </row>
      </sheetData>
      <sheetData sheetId="905">
        <row r="1">
          <cell r="A1" t="str">
            <v>1월 생산실적</v>
          </cell>
        </row>
      </sheetData>
      <sheetData sheetId="906">
        <row r="1">
          <cell r="A1" t="str">
            <v>1월 생산실적</v>
          </cell>
        </row>
      </sheetData>
      <sheetData sheetId="907">
        <row r="1">
          <cell r="A1" t="str">
            <v>1월 생산실적</v>
          </cell>
        </row>
      </sheetData>
      <sheetData sheetId="908">
        <row r="1">
          <cell r="A1" t="str">
            <v>1월 생산실적</v>
          </cell>
        </row>
      </sheetData>
      <sheetData sheetId="909">
        <row r="1">
          <cell r="A1" t="str">
            <v>1월 생산실적</v>
          </cell>
        </row>
      </sheetData>
      <sheetData sheetId="910">
        <row r="1">
          <cell r="A1" t="str">
            <v>1월 생산실적</v>
          </cell>
        </row>
      </sheetData>
      <sheetData sheetId="911">
        <row r="1">
          <cell r="A1" t="str">
            <v>1월 생산실적</v>
          </cell>
        </row>
      </sheetData>
      <sheetData sheetId="912">
        <row r="1">
          <cell r="A1" t="str">
            <v>1월 생산실적</v>
          </cell>
        </row>
      </sheetData>
      <sheetData sheetId="913">
        <row r="1">
          <cell r="A1" t="str">
            <v>1월 생산실적</v>
          </cell>
        </row>
      </sheetData>
      <sheetData sheetId="914">
        <row r="1">
          <cell r="A1" t="str">
            <v>1월 생산실적</v>
          </cell>
        </row>
      </sheetData>
      <sheetData sheetId="915">
        <row r="1">
          <cell r="A1" t="str">
            <v>1월 생산실적</v>
          </cell>
        </row>
      </sheetData>
      <sheetData sheetId="916">
        <row r="1">
          <cell r="A1" t="str">
            <v>1월 생산실적</v>
          </cell>
        </row>
      </sheetData>
      <sheetData sheetId="917">
        <row r="1">
          <cell r="A1" t="str">
            <v>1월 생산실적</v>
          </cell>
        </row>
      </sheetData>
      <sheetData sheetId="918">
        <row r="1">
          <cell r="A1" t="str">
            <v>1월 생산실적</v>
          </cell>
        </row>
      </sheetData>
      <sheetData sheetId="919">
        <row r="1">
          <cell r="A1" t="str">
            <v>1월 생산실적</v>
          </cell>
        </row>
      </sheetData>
      <sheetData sheetId="920">
        <row r="1">
          <cell r="A1" t="str">
            <v>1월 생산실적</v>
          </cell>
        </row>
      </sheetData>
      <sheetData sheetId="921">
        <row r="1">
          <cell r="A1" t="str">
            <v>1월 생산실적</v>
          </cell>
        </row>
      </sheetData>
      <sheetData sheetId="922">
        <row r="1">
          <cell r="A1" t="str">
            <v>1월 생산실적</v>
          </cell>
        </row>
      </sheetData>
      <sheetData sheetId="923">
        <row r="1">
          <cell r="A1" t="str">
            <v>1월 생산실적</v>
          </cell>
        </row>
      </sheetData>
      <sheetData sheetId="924">
        <row r="1">
          <cell r="A1" t="str">
            <v>1월 생산실적</v>
          </cell>
        </row>
      </sheetData>
      <sheetData sheetId="925">
        <row r="1">
          <cell r="A1" t="str">
            <v>1월 생산실적</v>
          </cell>
        </row>
      </sheetData>
      <sheetData sheetId="926">
        <row r="1">
          <cell r="A1" t="str">
            <v>1월 생산실적</v>
          </cell>
        </row>
      </sheetData>
      <sheetData sheetId="927">
        <row r="1">
          <cell r="A1" t="str">
            <v>1월 생산실적</v>
          </cell>
        </row>
      </sheetData>
      <sheetData sheetId="928">
        <row r="1">
          <cell r="A1" t="str">
            <v>1월 생산실적</v>
          </cell>
        </row>
      </sheetData>
      <sheetData sheetId="929">
        <row r="1">
          <cell r="A1" t="str">
            <v>1월 생산실적</v>
          </cell>
        </row>
      </sheetData>
      <sheetData sheetId="930">
        <row r="1">
          <cell r="A1" t="str">
            <v>1월 생산실적</v>
          </cell>
        </row>
      </sheetData>
      <sheetData sheetId="931">
        <row r="1">
          <cell r="A1" t="str">
            <v>1월 생산실적</v>
          </cell>
        </row>
      </sheetData>
      <sheetData sheetId="932">
        <row r="1">
          <cell r="A1" t="str">
            <v>1월 생산실적</v>
          </cell>
        </row>
      </sheetData>
      <sheetData sheetId="933">
        <row r="1">
          <cell r="A1" t="str">
            <v>1월 생산실적</v>
          </cell>
        </row>
      </sheetData>
      <sheetData sheetId="934">
        <row r="1">
          <cell r="A1" t="str">
            <v>1월 생산실적</v>
          </cell>
        </row>
      </sheetData>
      <sheetData sheetId="935">
        <row r="1">
          <cell r="A1" t="str">
            <v>1월 생산실적</v>
          </cell>
        </row>
      </sheetData>
      <sheetData sheetId="936">
        <row r="1">
          <cell r="A1" t="str">
            <v>1월 생산실적</v>
          </cell>
        </row>
      </sheetData>
      <sheetData sheetId="937">
        <row r="1">
          <cell r="A1" t="str">
            <v>1월 생산실적</v>
          </cell>
        </row>
      </sheetData>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ow r="1">
          <cell r="A1" t="str">
            <v>1월 생산실적</v>
          </cell>
        </row>
      </sheetData>
      <sheetData sheetId="983">
        <row r="1">
          <cell r="A1" t="str">
            <v>1월 생산실적</v>
          </cell>
        </row>
      </sheetData>
      <sheetData sheetId="984">
        <row r="1">
          <cell r="A1" t="str">
            <v>1월 생산실적</v>
          </cell>
        </row>
      </sheetData>
      <sheetData sheetId="985">
        <row r="1">
          <cell r="A1" t="str">
            <v>1월 생산실적</v>
          </cell>
        </row>
      </sheetData>
      <sheetData sheetId="986">
        <row r="1">
          <cell r="A1" t="str">
            <v>1월 생산실적</v>
          </cell>
        </row>
      </sheetData>
      <sheetData sheetId="987">
        <row r="1">
          <cell r="A1" t="str">
            <v>1월 생산실적</v>
          </cell>
        </row>
      </sheetData>
      <sheetData sheetId="988">
        <row r="1">
          <cell r="A1" t="str">
            <v>1월 생산실적</v>
          </cell>
        </row>
      </sheetData>
      <sheetData sheetId="989">
        <row r="1">
          <cell r="A1" t="str">
            <v>1월 생산실적</v>
          </cell>
        </row>
      </sheetData>
      <sheetData sheetId="990">
        <row r="1">
          <cell r="A1" t="str">
            <v>1월 생산실적</v>
          </cell>
        </row>
      </sheetData>
      <sheetData sheetId="991">
        <row r="1">
          <cell r="A1" t="str">
            <v>1월 생산실적</v>
          </cell>
        </row>
      </sheetData>
      <sheetData sheetId="992">
        <row r="1">
          <cell r="A1" t="str">
            <v>1월 생산실적</v>
          </cell>
        </row>
      </sheetData>
      <sheetData sheetId="993">
        <row r="1">
          <cell r="A1" t="str">
            <v>1월 생산실적</v>
          </cell>
        </row>
      </sheetData>
      <sheetData sheetId="994">
        <row r="1">
          <cell r="A1" t="str">
            <v>1월 생산실적</v>
          </cell>
        </row>
      </sheetData>
      <sheetData sheetId="995">
        <row r="1">
          <cell r="A1" t="str">
            <v>1월 생산실적</v>
          </cell>
        </row>
      </sheetData>
      <sheetData sheetId="996">
        <row r="1">
          <cell r="A1" t="str">
            <v>1월 생산실적</v>
          </cell>
        </row>
      </sheetData>
      <sheetData sheetId="997">
        <row r="1">
          <cell r="A1" t="str">
            <v>1월 생산실적</v>
          </cell>
        </row>
      </sheetData>
      <sheetData sheetId="998">
        <row r="1">
          <cell r="A1" t="str">
            <v>1월 생산실적</v>
          </cell>
        </row>
      </sheetData>
      <sheetData sheetId="999">
        <row r="1">
          <cell r="A1" t="str">
            <v>1월 생산실적</v>
          </cell>
        </row>
      </sheetData>
      <sheetData sheetId="1000">
        <row r="1">
          <cell r="A1" t="str">
            <v>1월 생산실적</v>
          </cell>
        </row>
      </sheetData>
      <sheetData sheetId="1001">
        <row r="1">
          <cell r="A1" t="str">
            <v>1월 생산실적</v>
          </cell>
        </row>
      </sheetData>
      <sheetData sheetId="1002">
        <row r="1">
          <cell r="A1" t="str">
            <v>1월 생산실적</v>
          </cell>
        </row>
      </sheetData>
      <sheetData sheetId="1003">
        <row r="1">
          <cell r="A1" t="str">
            <v>1월 생산실적</v>
          </cell>
        </row>
      </sheetData>
      <sheetData sheetId="1004">
        <row r="1">
          <cell r="A1" t="str">
            <v>1월 생산실적</v>
          </cell>
        </row>
      </sheetData>
      <sheetData sheetId="1005">
        <row r="1">
          <cell r="A1" t="str">
            <v>1월 생산실적</v>
          </cell>
        </row>
      </sheetData>
      <sheetData sheetId="1006">
        <row r="1">
          <cell r="A1" t="str">
            <v>1월 생산실적</v>
          </cell>
        </row>
      </sheetData>
      <sheetData sheetId="1007">
        <row r="1">
          <cell r="A1" t="str">
            <v>1월 생산실적</v>
          </cell>
        </row>
      </sheetData>
      <sheetData sheetId="1008">
        <row r="1">
          <cell r="A1" t="str">
            <v>1월 생산실적</v>
          </cell>
        </row>
      </sheetData>
      <sheetData sheetId="1009">
        <row r="1">
          <cell r="A1" t="str">
            <v>1월 생산실적</v>
          </cell>
        </row>
      </sheetData>
      <sheetData sheetId="1010">
        <row r="1">
          <cell r="A1" t="str">
            <v>1월 생산실적</v>
          </cell>
        </row>
      </sheetData>
      <sheetData sheetId="1011">
        <row r="1">
          <cell r="A1" t="str">
            <v>1월 생산실적</v>
          </cell>
        </row>
      </sheetData>
      <sheetData sheetId="1012">
        <row r="6">
          <cell r="A6">
            <v>1</v>
          </cell>
        </row>
      </sheetData>
      <sheetData sheetId="1013">
        <row r="6">
          <cell r="A6">
            <v>1</v>
          </cell>
        </row>
      </sheetData>
      <sheetData sheetId="1014">
        <row r="6">
          <cell r="A6">
            <v>1</v>
          </cell>
        </row>
      </sheetData>
      <sheetData sheetId="1015">
        <row r="1">
          <cell r="A1" t="str">
            <v>1월 생산실적</v>
          </cell>
        </row>
      </sheetData>
      <sheetData sheetId="1016">
        <row r="1">
          <cell r="A1" t="str">
            <v>1월 생산실적</v>
          </cell>
        </row>
      </sheetData>
      <sheetData sheetId="1017">
        <row r="1">
          <cell r="A1" t="str">
            <v>1월 생산실적</v>
          </cell>
        </row>
      </sheetData>
      <sheetData sheetId="1018">
        <row r="1">
          <cell r="A1" t="str">
            <v>1월 생산실적</v>
          </cell>
        </row>
      </sheetData>
      <sheetData sheetId="1019">
        <row r="1">
          <cell r="A1" t="str">
            <v>1월 생산실적</v>
          </cell>
        </row>
      </sheetData>
      <sheetData sheetId="1020">
        <row r="1">
          <cell r="A1" t="str">
            <v>1월 생산실적</v>
          </cell>
        </row>
      </sheetData>
      <sheetData sheetId="1021">
        <row r="1">
          <cell r="A1" t="str">
            <v>1월 생산실적</v>
          </cell>
        </row>
      </sheetData>
      <sheetData sheetId="1022">
        <row r="1">
          <cell r="A1" t="str">
            <v>1월 생산실적</v>
          </cell>
        </row>
      </sheetData>
      <sheetData sheetId="1023">
        <row r="1">
          <cell r="A1" t="str">
            <v>1월 생산실적</v>
          </cell>
        </row>
      </sheetData>
      <sheetData sheetId="1024">
        <row r="1">
          <cell r="A1" t="str">
            <v>1월 생산실적</v>
          </cell>
        </row>
      </sheetData>
      <sheetData sheetId="1025">
        <row r="1">
          <cell r="A1" t="str">
            <v>1월 생산실적</v>
          </cell>
        </row>
      </sheetData>
      <sheetData sheetId="1026">
        <row r="1">
          <cell r="A1" t="str">
            <v>1월 생산실적</v>
          </cell>
        </row>
      </sheetData>
      <sheetData sheetId="1027">
        <row r="1">
          <cell r="A1" t="str">
            <v>1월 생산실적</v>
          </cell>
        </row>
      </sheetData>
      <sheetData sheetId="1028">
        <row r="1">
          <cell r="A1" t="str">
            <v>1월 생산실적</v>
          </cell>
        </row>
      </sheetData>
      <sheetData sheetId="1029">
        <row r="1">
          <cell r="A1" t="str">
            <v>1월 생산실적</v>
          </cell>
        </row>
      </sheetData>
      <sheetData sheetId="1030">
        <row r="1">
          <cell r="A1" t="str">
            <v>1월 생산실적</v>
          </cell>
        </row>
      </sheetData>
      <sheetData sheetId="1031">
        <row r="1">
          <cell r="A1" t="str">
            <v>1월 생산실적</v>
          </cell>
        </row>
      </sheetData>
      <sheetData sheetId="1032">
        <row r="1">
          <cell r="A1" t="str">
            <v>1월 생산실적</v>
          </cell>
        </row>
      </sheetData>
      <sheetData sheetId="1033">
        <row r="1">
          <cell r="A1" t="str">
            <v>1월 생산실적</v>
          </cell>
        </row>
      </sheetData>
      <sheetData sheetId="1034">
        <row r="1">
          <cell r="A1" t="str">
            <v>1월 생산실적</v>
          </cell>
        </row>
      </sheetData>
      <sheetData sheetId="1035">
        <row r="1">
          <cell r="A1" t="str">
            <v>1월 생산실적</v>
          </cell>
        </row>
      </sheetData>
      <sheetData sheetId="1036">
        <row r="1">
          <cell r="A1" t="str">
            <v>1월 생산실적</v>
          </cell>
        </row>
      </sheetData>
      <sheetData sheetId="1037">
        <row r="1">
          <cell r="A1" t="str">
            <v>1월 생산실적</v>
          </cell>
        </row>
      </sheetData>
      <sheetData sheetId="1038">
        <row r="1">
          <cell r="A1" t="str">
            <v>1월 생산실적</v>
          </cell>
        </row>
      </sheetData>
      <sheetData sheetId="1039">
        <row r="1">
          <cell r="A1" t="str">
            <v>1월 생산실적</v>
          </cell>
        </row>
      </sheetData>
      <sheetData sheetId="1040">
        <row r="1">
          <cell r="A1" t="str">
            <v>1월 생산실적</v>
          </cell>
        </row>
      </sheetData>
      <sheetData sheetId="1041">
        <row r="1">
          <cell r="A1" t="str">
            <v>1월 생산실적</v>
          </cell>
        </row>
      </sheetData>
      <sheetData sheetId="1042">
        <row r="1">
          <cell r="A1" t="str">
            <v>1월 생산실적</v>
          </cell>
        </row>
      </sheetData>
      <sheetData sheetId="1043">
        <row r="1">
          <cell r="A1" t="str">
            <v>1월 생산실적</v>
          </cell>
        </row>
      </sheetData>
      <sheetData sheetId="1044">
        <row r="1">
          <cell r="A1" t="str">
            <v>1월 생산실적</v>
          </cell>
        </row>
      </sheetData>
      <sheetData sheetId="1045">
        <row r="1">
          <cell r="A1" t="str">
            <v>1월 생산실적</v>
          </cell>
        </row>
      </sheetData>
      <sheetData sheetId="1046">
        <row r="1">
          <cell r="A1" t="str">
            <v>1월 생산실적</v>
          </cell>
        </row>
      </sheetData>
      <sheetData sheetId="1047">
        <row r="1">
          <cell r="A1" t="str">
            <v>1월 생산실적</v>
          </cell>
        </row>
      </sheetData>
      <sheetData sheetId="1048">
        <row r="1">
          <cell r="A1" t="str">
            <v>1월 생산실적</v>
          </cell>
        </row>
      </sheetData>
      <sheetData sheetId="1049">
        <row r="1">
          <cell r="A1" t="str">
            <v>1월 생산실적</v>
          </cell>
        </row>
      </sheetData>
      <sheetData sheetId="1050">
        <row r="1">
          <cell r="A1" t="str">
            <v>1월 생산실적</v>
          </cell>
        </row>
      </sheetData>
      <sheetData sheetId="1051">
        <row r="1">
          <cell r="A1" t="str">
            <v>1월 생산실적</v>
          </cell>
        </row>
      </sheetData>
      <sheetData sheetId="1052">
        <row r="1">
          <cell r="A1" t="str">
            <v>1월 생산실적</v>
          </cell>
        </row>
      </sheetData>
      <sheetData sheetId="1053">
        <row r="1">
          <cell r="A1" t="str">
            <v>1월 생산실적</v>
          </cell>
        </row>
      </sheetData>
      <sheetData sheetId="1054">
        <row r="1">
          <cell r="A1" t="str">
            <v>1월 생산실적</v>
          </cell>
        </row>
      </sheetData>
      <sheetData sheetId="1055">
        <row r="1">
          <cell r="A1" t="str">
            <v>1월 생산실적</v>
          </cell>
        </row>
      </sheetData>
      <sheetData sheetId="1056">
        <row r="1">
          <cell r="A1" t="str">
            <v>1월 생산실적</v>
          </cell>
        </row>
      </sheetData>
      <sheetData sheetId="1057">
        <row r="1">
          <cell r="A1" t="str">
            <v>1월 생산실적</v>
          </cell>
        </row>
      </sheetData>
      <sheetData sheetId="1058">
        <row r="1">
          <cell r="A1" t="str">
            <v>1월 생산실적</v>
          </cell>
        </row>
      </sheetData>
      <sheetData sheetId="1059">
        <row r="1">
          <cell r="A1" t="str">
            <v>1월 생산실적</v>
          </cell>
        </row>
      </sheetData>
      <sheetData sheetId="1060">
        <row r="1">
          <cell r="A1" t="str">
            <v>1월 생산실적</v>
          </cell>
        </row>
      </sheetData>
      <sheetData sheetId="1061">
        <row r="1">
          <cell r="A1" t="str">
            <v>1월 생산실적</v>
          </cell>
        </row>
      </sheetData>
      <sheetData sheetId="1062">
        <row r="1">
          <cell r="A1" t="str">
            <v>1월 생산실적</v>
          </cell>
        </row>
      </sheetData>
      <sheetData sheetId="1063">
        <row r="1">
          <cell r="A1" t="str">
            <v>1월 생산실적</v>
          </cell>
        </row>
      </sheetData>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ow r="1">
          <cell r="A1" t="str">
            <v>1월 생산실적</v>
          </cell>
        </row>
      </sheetData>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ow r="73">
          <cell r="E73">
            <v>-1978066.1999669024</v>
          </cell>
        </row>
      </sheetData>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ow r="1">
          <cell r="A1" t="str">
            <v>1월 생산실적</v>
          </cell>
        </row>
      </sheetData>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ow r="1">
          <cell r="A1" t="str">
            <v>1월 생산실적</v>
          </cell>
        </row>
      </sheetData>
      <sheetData sheetId="1251">
        <row r="1">
          <cell r="A1" t="str">
            <v>1월 생산실적</v>
          </cell>
        </row>
      </sheetData>
      <sheetData sheetId="1252">
        <row r="1">
          <cell r="A1" t="str">
            <v>1월 생산실적</v>
          </cell>
        </row>
      </sheetData>
      <sheetData sheetId="1253">
        <row r="1">
          <cell r="A1" t="str">
            <v>1월 생산실적</v>
          </cell>
        </row>
      </sheetData>
      <sheetData sheetId="1254">
        <row r="1">
          <cell r="A1" t="str">
            <v>1월 생산실적</v>
          </cell>
        </row>
      </sheetData>
      <sheetData sheetId="1255">
        <row r="1">
          <cell r="A1" t="str">
            <v>1월 생산실적</v>
          </cell>
        </row>
      </sheetData>
      <sheetData sheetId="1256">
        <row r="1">
          <cell r="A1" t="str">
            <v>1월 생산실적</v>
          </cell>
        </row>
      </sheetData>
      <sheetData sheetId="1257">
        <row r="1">
          <cell r="A1" t="str">
            <v>1월 생산실적</v>
          </cell>
        </row>
      </sheetData>
      <sheetData sheetId="1258">
        <row r="1">
          <cell r="A1" t="str">
            <v>1월 생산실적</v>
          </cell>
        </row>
      </sheetData>
      <sheetData sheetId="1259">
        <row r="1">
          <cell r="A1" t="str">
            <v>1월 생산실적</v>
          </cell>
        </row>
      </sheetData>
      <sheetData sheetId="1260">
        <row r="1">
          <cell r="A1" t="str">
            <v>1월 생산실적</v>
          </cell>
        </row>
      </sheetData>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ow r="1">
          <cell r="A1" t="str">
            <v>1월 생산실적</v>
          </cell>
        </row>
      </sheetData>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ow r="1">
          <cell r="A1" t="str">
            <v>1월 생산실적</v>
          </cell>
        </row>
      </sheetData>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ow r="1">
          <cell r="A1" t="str">
            <v>1월 생산실적</v>
          </cell>
        </row>
      </sheetData>
      <sheetData sheetId="1447" refreshError="1"/>
      <sheetData sheetId="1448" refreshError="1"/>
      <sheetData sheetId="1449" refreshError="1"/>
      <sheetData sheetId="1450" refreshError="1"/>
      <sheetData sheetId="1451" refreshError="1"/>
      <sheetData sheetId="1452" refreshError="1"/>
      <sheetData sheetId="1453" refreshError="1"/>
      <sheetData sheetId="1454"/>
      <sheetData sheetId="1455"/>
      <sheetData sheetId="1456"/>
      <sheetData sheetId="1457"/>
      <sheetData sheetId="1458" refreshError="1"/>
      <sheetData sheetId="1459" refreshError="1"/>
      <sheetData sheetId="1460"/>
      <sheetData sheetId="1461" refreshError="1"/>
      <sheetData sheetId="1462" refreshError="1"/>
      <sheetData sheetId="1463">
        <row r="1">
          <cell r="A1" t="str">
            <v>1월 생산실적</v>
          </cell>
        </row>
      </sheetData>
      <sheetData sheetId="1464">
        <row r="1">
          <cell r="A1" t="str">
            <v>1월 생산실적</v>
          </cell>
        </row>
      </sheetData>
      <sheetData sheetId="1465">
        <row r="1">
          <cell r="A1" t="str">
            <v>1월 생산실적</v>
          </cell>
        </row>
      </sheetData>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ow r="6">
          <cell r="A6">
            <v>1</v>
          </cell>
        </row>
      </sheetData>
      <sheetData sheetId="1475">
        <row r="6">
          <cell r="A6">
            <v>1</v>
          </cell>
        </row>
      </sheetData>
      <sheetData sheetId="1476">
        <row r="6">
          <cell r="A6">
            <v>1</v>
          </cell>
        </row>
      </sheetData>
      <sheetData sheetId="1477">
        <row r="6">
          <cell r="A6">
            <v>1</v>
          </cell>
        </row>
      </sheetData>
      <sheetData sheetId="1478">
        <row r="6">
          <cell r="A6">
            <v>1</v>
          </cell>
        </row>
      </sheetData>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ow r="1">
          <cell r="A1" t="str">
            <v>1월 생산실적</v>
          </cell>
        </row>
      </sheetData>
      <sheetData sheetId="1674" refreshError="1"/>
      <sheetData sheetId="1675" refreshError="1"/>
      <sheetData sheetId="1676" refreshError="1"/>
      <sheetData sheetId="1677">
        <row r="6">
          <cell r="A6">
            <v>1</v>
          </cell>
        </row>
      </sheetData>
      <sheetData sheetId="1678">
        <row r="6">
          <cell r="A6">
            <v>1</v>
          </cell>
        </row>
      </sheetData>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ow r="1">
          <cell r="A1" t="str">
            <v>1월 생산실적</v>
          </cell>
        </row>
      </sheetData>
      <sheetData sheetId="1704">
        <row r="1">
          <cell r="A1" t="str">
            <v>1월 생산실적</v>
          </cell>
        </row>
      </sheetData>
      <sheetData sheetId="1705">
        <row r="1">
          <cell r="A1" t="str">
            <v>1월 생산실적</v>
          </cell>
        </row>
      </sheetData>
      <sheetData sheetId="1706">
        <row r="1">
          <cell r="A1" t="str">
            <v>1월 생산실적</v>
          </cell>
        </row>
      </sheetData>
      <sheetData sheetId="1707">
        <row r="1">
          <cell r="A1" t="str">
            <v>1월 생산실적</v>
          </cell>
        </row>
      </sheetData>
      <sheetData sheetId="1708" refreshError="1"/>
      <sheetData sheetId="1709" refreshError="1"/>
      <sheetData sheetId="1710" refreshError="1"/>
      <sheetData sheetId="1711" refreshError="1"/>
      <sheetData sheetId="1712" refreshError="1"/>
      <sheetData sheetId="1713" refreshError="1"/>
      <sheetData sheetId="1714" refreshError="1"/>
      <sheetData sheetId="1715">
        <row r="1">
          <cell r="A1" t="str">
            <v>1월 생산실적</v>
          </cell>
        </row>
      </sheetData>
      <sheetData sheetId="1716">
        <row r="1">
          <cell r="A1" t="str">
            <v>1월 생산실적</v>
          </cell>
        </row>
      </sheetData>
      <sheetData sheetId="1717">
        <row r="1">
          <cell r="A1" t="str">
            <v>1월 생산실적</v>
          </cell>
        </row>
      </sheetData>
      <sheetData sheetId="1718">
        <row r="1">
          <cell r="A1" t="str">
            <v>1월 생산실적</v>
          </cell>
        </row>
      </sheetData>
      <sheetData sheetId="1719">
        <row r="1">
          <cell r="A1" t="str">
            <v>1월 생산실적</v>
          </cell>
        </row>
      </sheetData>
      <sheetData sheetId="1720">
        <row r="1">
          <cell r="A1" t="str">
            <v>1월 생산실적</v>
          </cell>
        </row>
      </sheetData>
      <sheetData sheetId="1721">
        <row r="1">
          <cell r="A1" t="str">
            <v>1월 생산실적</v>
          </cell>
        </row>
      </sheetData>
      <sheetData sheetId="1722">
        <row r="1">
          <cell r="A1" t="str">
            <v>1월 생산실적</v>
          </cell>
        </row>
      </sheetData>
      <sheetData sheetId="1723">
        <row r="1">
          <cell r="A1" t="str">
            <v>1월 생산실적</v>
          </cell>
        </row>
      </sheetData>
      <sheetData sheetId="1724">
        <row r="6">
          <cell r="A6">
            <v>1</v>
          </cell>
        </row>
      </sheetData>
      <sheetData sheetId="1725">
        <row r="6">
          <cell r="A6">
            <v>1</v>
          </cell>
        </row>
      </sheetData>
      <sheetData sheetId="1726">
        <row r="6">
          <cell r="A6">
            <v>1</v>
          </cell>
        </row>
      </sheetData>
      <sheetData sheetId="1727"/>
      <sheetData sheetId="1728"/>
      <sheetData sheetId="1729">
        <row r="1">
          <cell r="A1" t="str">
            <v>1월 생산실적</v>
          </cell>
        </row>
      </sheetData>
      <sheetData sheetId="1730">
        <row r="1">
          <cell r="A1" t="str">
            <v>1월 생산실적</v>
          </cell>
        </row>
      </sheetData>
      <sheetData sheetId="1731"/>
      <sheetData sheetId="1732"/>
      <sheetData sheetId="1733"/>
      <sheetData sheetId="1734">
        <row r="73">
          <cell r="E73">
            <v>-1978066.1999669024</v>
          </cell>
        </row>
      </sheetData>
      <sheetData sheetId="1735">
        <row r="73">
          <cell r="E73">
            <v>-1978066.1999669024</v>
          </cell>
        </row>
      </sheetData>
      <sheetData sheetId="1736">
        <row r="1">
          <cell r="A1" t="str">
            <v>1월 생산실적</v>
          </cell>
        </row>
      </sheetData>
      <sheetData sheetId="1737">
        <row r="1">
          <cell r="A1" t="str">
            <v>1월 생산실적</v>
          </cell>
        </row>
      </sheetData>
      <sheetData sheetId="1738">
        <row r="1">
          <cell r="A1" t="str">
            <v>1월 생산실적</v>
          </cell>
        </row>
      </sheetData>
      <sheetData sheetId="1739">
        <row r="1">
          <cell r="A1" t="str">
            <v>1월 생산실적</v>
          </cell>
        </row>
      </sheetData>
      <sheetData sheetId="1740">
        <row r="1">
          <cell r="A1" t="str">
            <v>1월 생산실적</v>
          </cell>
        </row>
      </sheetData>
      <sheetData sheetId="1741">
        <row r="1">
          <cell r="A1" t="str">
            <v>1월 생산실적</v>
          </cell>
        </row>
      </sheetData>
      <sheetData sheetId="1742">
        <row r="1">
          <cell r="A1" t="str">
            <v>1월 생산실적</v>
          </cell>
        </row>
      </sheetData>
      <sheetData sheetId="1743">
        <row r="6">
          <cell r="A6">
            <v>1</v>
          </cell>
        </row>
      </sheetData>
      <sheetData sheetId="1744">
        <row r="1">
          <cell r="A1" t="str">
            <v>1월 생산실적</v>
          </cell>
        </row>
      </sheetData>
      <sheetData sheetId="1745">
        <row r="1">
          <cell r="A1" t="str">
            <v>1월 생산실적</v>
          </cell>
        </row>
      </sheetData>
      <sheetData sheetId="1746">
        <row r="1">
          <cell r="A1" t="str">
            <v>1월 생산실적</v>
          </cell>
        </row>
      </sheetData>
      <sheetData sheetId="1747">
        <row r="1">
          <cell r="A1" t="str">
            <v>1월 생산실적</v>
          </cell>
        </row>
      </sheetData>
      <sheetData sheetId="1748">
        <row r="1">
          <cell r="A1" t="str">
            <v>1월 생산실적</v>
          </cell>
        </row>
      </sheetData>
      <sheetData sheetId="1749">
        <row r="1">
          <cell r="A1" t="str">
            <v>1월 생산실적</v>
          </cell>
        </row>
      </sheetData>
      <sheetData sheetId="1750">
        <row r="1">
          <cell r="A1" t="str">
            <v>1월 생산실적</v>
          </cell>
        </row>
      </sheetData>
      <sheetData sheetId="1751">
        <row r="1">
          <cell r="A1" t="str">
            <v>1월 생산실적</v>
          </cell>
        </row>
      </sheetData>
      <sheetData sheetId="1752">
        <row r="1">
          <cell r="A1" t="str">
            <v>1월 생산실적</v>
          </cell>
        </row>
      </sheetData>
      <sheetData sheetId="1753">
        <row r="1">
          <cell r="A1" t="str">
            <v>1월 생산실적</v>
          </cell>
        </row>
      </sheetData>
      <sheetData sheetId="1754">
        <row r="1">
          <cell r="A1" t="str">
            <v>1월 생산실적</v>
          </cell>
        </row>
      </sheetData>
      <sheetData sheetId="1755">
        <row r="1">
          <cell r="A1" t="str">
            <v>1월 생산실적</v>
          </cell>
        </row>
      </sheetData>
      <sheetData sheetId="1756">
        <row r="1">
          <cell r="A1" t="str">
            <v>1월 생산실적</v>
          </cell>
        </row>
      </sheetData>
      <sheetData sheetId="1757">
        <row r="1">
          <cell r="A1" t="str">
            <v>1월 생산실적</v>
          </cell>
        </row>
      </sheetData>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ow r="1">
          <cell r="A1" t="str">
            <v>1월 생산실적</v>
          </cell>
        </row>
      </sheetData>
      <sheetData sheetId="1929">
        <row r="1">
          <cell r="A1" t="str">
            <v>1월 생산실적</v>
          </cell>
        </row>
      </sheetData>
      <sheetData sheetId="1930">
        <row r="1">
          <cell r="A1" t="str">
            <v>1월 생산실적</v>
          </cell>
        </row>
      </sheetData>
      <sheetData sheetId="1931">
        <row r="1">
          <cell r="A1" t="str">
            <v>1월 생산실적</v>
          </cell>
        </row>
      </sheetData>
      <sheetData sheetId="1932">
        <row r="1">
          <cell r="A1" t="str">
            <v>1월 생산실적</v>
          </cell>
        </row>
      </sheetData>
      <sheetData sheetId="1933">
        <row r="1">
          <cell r="A1" t="str">
            <v>1월 생산실적</v>
          </cell>
        </row>
      </sheetData>
      <sheetData sheetId="1934">
        <row r="1">
          <cell r="A1" t="str">
            <v>1월 생산실적</v>
          </cell>
        </row>
      </sheetData>
      <sheetData sheetId="1935">
        <row r="1">
          <cell r="A1" t="str">
            <v>1월 생산실적</v>
          </cell>
        </row>
      </sheetData>
      <sheetData sheetId="1936">
        <row r="1">
          <cell r="A1" t="str">
            <v>1월 생산실적</v>
          </cell>
        </row>
      </sheetData>
      <sheetData sheetId="1937">
        <row r="1">
          <cell r="A1" t="str">
            <v>1월 생산실적</v>
          </cell>
        </row>
      </sheetData>
      <sheetData sheetId="1938">
        <row r="1">
          <cell r="A1" t="str">
            <v>1월 생산실적</v>
          </cell>
        </row>
      </sheetData>
      <sheetData sheetId="1939">
        <row r="1">
          <cell r="A1" t="str">
            <v>1월 생산실적</v>
          </cell>
        </row>
      </sheetData>
      <sheetData sheetId="1940">
        <row r="1">
          <cell r="A1" t="str">
            <v>1월 생산실적</v>
          </cell>
        </row>
      </sheetData>
      <sheetData sheetId="1941">
        <row r="1">
          <cell r="A1" t="str">
            <v>1월 생산실적</v>
          </cell>
        </row>
      </sheetData>
      <sheetData sheetId="1942">
        <row r="1">
          <cell r="A1" t="str">
            <v>1월 생산실적</v>
          </cell>
        </row>
      </sheetData>
      <sheetData sheetId="1943">
        <row r="1">
          <cell r="A1" t="str">
            <v>1월 생산실적</v>
          </cell>
        </row>
      </sheetData>
      <sheetData sheetId="1944">
        <row r="1">
          <cell r="A1" t="str">
            <v>1월 생산실적</v>
          </cell>
        </row>
      </sheetData>
      <sheetData sheetId="1945">
        <row r="1">
          <cell r="A1" t="str">
            <v>1월 생산실적</v>
          </cell>
        </row>
      </sheetData>
      <sheetData sheetId="1946">
        <row r="1">
          <cell r="A1" t="str">
            <v>1월 생산실적</v>
          </cell>
        </row>
      </sheetData>
      <sheetData sheetId="1947">
        <row r="1">
          <cell r="A1" t="str">
            <v>1월 생산실적</v>
          </cell>
        </row>
      </sheetData>
      <sheetData sheetId="1948">
        <row r="1">
          <cell r="A1" t="str">
            <v>1월 생산실적</v>
          </cell>
        </row>
      </sheetData>
      <sheetData sheetId="1949">
        <row r="1">
          <cell r="A1" t="str">
            <v>1월 생산실적</v>
          </cell>
        </row>
      </sheetData>
      <sheetData sheetId="1950">
        <row r="1">
          <cell r="A1" t="str">
            <v>1월 생산실적</v>
          </cell>
        </row>
      </sheetData>
      <sheetData sheetId="1951">
        <row r="1">
          <cell r="A1" t="str">
            <v>1월 생산실적</v>
          </cell>
        </row>
      </sheetData>
      <sheetData sheetId="1952">
        <row r="1">
          <cell r="A1" t="str">
            <v>1월 생산실적</v>
          </cell>
        </row>
      </sheetData>
      <sheetData sheetId="1953">
        <row r="1">
          <cell r="A1" t="str">
            <v>1월 생산실적</v>
          </cell>
        </row>
      </sheetData>
      <sheetData sheetId="1954">
        <row r="1">
          <cell r="A1" t="str">
            <v>1월 생산실적</v>
          </cell>
        </row>
      </sheetData>
      <sheetData sheetId="1955">
        <row r="1">
          <cell r="A1" t="str">
            <v>1월 생산실적</v>
          </cell>
        </row>
      </sheetData>
      <sheetData sheetId="1956">
        <row r="1">
          <cell r="A1" t="str">
            <v>1월 생산실적</v>
          </cell>
        </row>
      </sheetData>
      <sheetData sheetId="1957">
        <row r="1">
          <cell r="A1" t="str">
            <v>1월 생산실적</v>
          </cell>
        </row>
      </sheetData>
      <sheetData sheetId="1958">
        <row r="1">
          <cell r="A1" t="str">
            <v>1월 생산실적</v>
          </cell>
        </row>
      </sheetData>
      <sheetData sheetId="1959">
        <row r="1">
          <cell r="A1" t="str">
            <v>1월 생산실적</v>
          </cell>
        </row>
      </sheetData>
      <sheetData sheetId="1960">
        <row r="1">
          <cell r="A1" t="str">
            <v>1월 생산실적</v>
          </cell>
        </row>
      </sheetData>
      <sheetData sheetId="1961">
        <row r="1">
          <cell r="A1" t="str">
            <v>1월 생산실적</v>
          </cell>
        </row>
      </sheetData>
      <sheetData sheetId="1962">
        <row r="1">
          <cell r="A1" t="str">
            <v>1월 생산실적</v>
          </cell>
        </row>
      </sheetData>
      <sheetData sheetId="1963">
        <row r="1">
          <cell r="A1" t="str">
            <v>1월 생산실적</v>
          </cell>
        </row>
      </sheetData>
      <sheetData sheetId="1964">
        <row r="1">
          <cell r="A1" t="str">
            <v>1월 생산실적</v>
          </cell>
        </row>
      </sheetData>
      <sheetData sheetId="1965">
        <row r="1">
          <cell r="A1" t="str">
            <v>1월 생산실적</v>
          </cell>
        </row>
      </sheetData>
      <sheetData sheetId="1966">
        <row r="1">
          <cell r="A1" t="str">
            <v>1월 생산실적</v>
          </cell>
        </row>
      </sheetData>
      <sheetData sheetId="1967">
        <row r="1">
          <cell r="A1" t="str">
            <v>1월 생산실적</v>
          </cell>
        </row>
      </sheetData>
      <sheetData sheetId="1968">
        <row r="1">
          <cell r="A1" t="str">
            <v>1월 생산실적</v>
          </cell>
        </row>
      </sheetData>
      <sheetData sheetId="1969">
        <row r="1">
          <cell r="A1" t="str">
            <v>1월 생산실적</v>
          </cell>
        </row>
      </sheetData>
      <sheetData sheetId="1970">
        <row r="1">
          <cell r="A1" t="str">
            <v>1월 생산실적</v>
          </cell>
        </row>
      </sheetData>
      <sheetData sheetId="1971">
        <row r="1">
          <cell r="A1" t="str">
            <v>1월 생산실적</v>
          </cell>
        </row>
      </sheetData>
      <sheetData sheetId="1972">
        <row r="1">
          <cell r="A1" t="str">
            <v>1월 생산실적</v>
          </cell>
        </row>
      </sheetData>
      <sheetData sheetId="1973">
        <row r="1">
          <cell r="A1" t="str">
            <v>1월 생산실적</v>
          </cell>
        </row>
      </sheetData>
      <sheetData sheetId="1974">
        <row r="1">
          <cell r="A1" t="str">
            <v>1월 생산실적</v>
          </cell>
        </row>
      </sheetData>
      <sheetData sheetId="1975">
        <row r="1">
          <cell r="A1" t="str">
            <v>1월 생산실적</v>
          </cell>
        </row>
      </sheetData>
      <sheetData sheetId="1976">
        <row r="1">
          <cell r="A1" t="str">
            <v>1월 생산실적</v>
          </cell>
        </row>
      </sheetData>
      <sheetData sheetId="1977">
        <row r="1">
          <cell r="A1" t="str">
            <v>1월 생산실적</v>
          </cell>
        </row>
      </sheetData>
      <sheetData sheetId="1978">
        <row r="1">
          <cell r="A1" t="str">
            <v>1월 생산실적</v>
          </cell>
        </row>
      </sheetData>
      <sheetData sheetId="1979">
        <row r="1">
          <cell r="A1" t="str">
            <v>1월 생산실적</v>
          </cell>
        </row>
      </sheetData>
      <sheetData sheetId="1980">
        <row r="1">
          <cell r="A1" t="str">
            <v>1월 생산실적</v>
          </cell>
        </row>
      </sheetData>
      <sheetData sheetId="1981">
        <row r="1">
          <cell r="A1" t="str">
            <v>1월 생산실적</v>
          </cell>
        </row>
      </sheetData>
      <sheetData sheetId="1982">
        <row r="1">
          <cell r="A1" t="str">
            <v>1월 생산실적</v>
          </cell>
        </row>
      </sheetData>
      <sheetData sheetId="1983">
        <row r="1">
          <cell r="A1" t="str">
            <v>1월 생산실적</v>
          </cell>
        </row>
      </sheetData>
      <sheetData sheetId="1984">
        <row r="1">
          <cell r="A1" t="str">
            <v>1월 생산실적</v>
          </cell>
        </row>
      </sheetData>
      <sheetData sheetId="1985">
        <row r="1">
          <cell r="A1" t="str">
            <v>1월 생산실적</v>
          </cell>
        </row>
      </sheetData>
      <sheetData sheetId="1986">
        <row r="1">
          <cell r="A1" t="str">
            <v>1월 생산실적</v>
          </cell>
        </row>
      </sheetData>
      <sheetData sheetId="1987">
        <row r="1">
          <cell r="A1" t="str">
            <v>1월 생산실적</v>
          </cell>
        </row>
      </sheetData>
      <sheetData sheetId="1988">
        <row r="1">
          <cell r="A1" t="str">
            <v>1월 생산실적</v>
          </cell>
        </row>
      </sheetData>
      <sheetData sheetId="1989">
        <row r="1">
          <cell r="A1" t="str">
            <v>1월 생산실적</v>
          </cell>
        </row>
      </sheetData>
      <sheetData sheetId="1990">
        <row r="1">
          <cell r="A1" t="str">
            <v>1월 생산실적</v>
          </cell>
        </row>
      </sheetData>
      <sheetData sheetId="1991">
        <row r="1">
          <cell r="A1" t="str">
            <v>1월 생산실적</v>
          </cell>
        </row>
      </sheetData>
      <sheetData sheetId="1992">
        <row r="1">
          <cell r="A1" t="str">
            <v>1월 생산실적</v>
          </cell>
        </row>
      </sheetData>
      <sheetData sheetId="1993">
        <row r="1">
          <cell r="A1" t="str">
            <v>1월 생산실적</v>
          </cell>
        </row>
      </sheetData>
      <sheetData sheetId="1994">
        <row r="1">
          <cell r="A1" t="str">
            <v>1월 생산실적</v>
          </cell>
        </row>
      </sheetData>
      <sheetData sheetId="1995">
        <row r="1">
          <cell r="A1" t="str">
            <v>1월 생산실적</v>
          </cell>
        </row>
      </sheetData>
      <sheetData sheetId="1996">
        <row r="1">
          <cell r="A1" t="str">
            <v>1월 생산실적</v>
          </cell>
        </row>
      </sheetData>
      <sheetData sheetId="1997">
        <row r="1">
          <cell r="A1" t="str">
            <v>1월 생산실적</v>
          </cell>
        </row>
      </sheetData>
      <sheetData sheetId="1998">
        <row r="1">
          <cell r="A1" t="str">
            <v>1월 생산실적</v>
          </cell>
        </row>
      </sheetData>
      <sheetData sheetId="1999">
        <row r="1">
          <cell r="A1" t="str">
            <v>1월 생산실적</v>
          </cell>
        </row>
      </sheetData>
      <sheetData sheetId="2000">
        <row r="1">
          <cell r="A1" t="str">
            <v>1월 생산실적</v>
          </cell>
        </row>
      </sheetData>
      <sheetData sheetId="2001">
        <row r="1">
          <cell r="A1" t="str">
            <v>1월 생산실적</v>
          </cell>
        </row>
      </sheetData>
      <sheetData sheetId="2002">
        <row r="1">
          <cell r="A1" t="str">
            <v>1월 생산실적</v>
          </cell>
        </row>
      </sheetData>
      <sheetData sheetId="2003">
        <row r="1">
          <cell r="A1" t="str">
            <v>1월 생산실적</v>
          </cell>
        </row>
      </sheetData>
      <sheetData sheetId="2004">
        <row r="1">
          <cell r="A1" t="str">
            <v>1월 생산실적</v>
          </cell>
        </row>
      </sheetData>
      <sheetData sheetId="2005">
        <row r="1">
          <cell r="A1" t="str">
            <v>1월 생산실적</v>
          </cell>
        </row>
      </sheetData>
      <sheetData sheetId="2006">
        <row r="1">
          <cell r="A1" t="str">
            <v>1월 생산실적</v>
          </cell>
        </row>
      </sheetData>
      <sheetData sheetId="2007">
        <row r="1">
          <cell r="A1" t="str">
            <v>1월 생산실적</v>
          </cell>
        </row>
      </sheetData>
      <sheetData sheetId="2008">
        <row r="1">
          <cell r="A1" t="str">
            <v>1월 생산실적</v>
          </cell>
        </row>
      </sheetData>
      <sheetData sheetId="2009">
        <row r="1">
          <cell r="A1" t="str">
            <v>1월 생산실적</v>
          </cell>
        </row>
      </sheetData>
      <sheetData sheetId="2010">
        <row r="1">
          <cell r="A1" t="str">
            <v>1월 생산실적</v>
          </cell>
        </row>
      </sheetData>
      <sheetData sheetId="2011">
        <row r="1">
          <cell r="A1" t="str">
            <v>1월 생산실적</v>
          </cell>
        </row>
      </sheetData>
      <sheetData sheetId="2012">
        <row r="1">
          <cell r="A1" t="str">
            <v>1월 생산실적</v>
          </cell>
        </row>
      </sheetData>
      <sheetData sheetId="2013">
        <row r="1">
          <cell r="A1" t="str">
            <v>1월 생산실적</v>
          </cell>
        </row>
      </sheetData>
      <sheetData sheetId="2014">
        <row r="1">
          <cell r="A1" t="str">
            <v>1월 생산실적</v>
          </cell>
        </row>
      </sheetData>
      <sheetData sheetId="2015">
        <row r="1">
          <cell r="A1" t="str">
            <v>1월 생산실적</v>
          </cell>
        </row>
      </sheetData>
      <sheetData sheetId="2016">
        <row r="1">
          <cell r="A1" t="str">
            <v>1월 생산실적</v>
          </cell>
        </row>
      </sheetData>
      <sheetData sheetId="2017">
        <row r="1">
          <cell r="A1" t="str">
            <v>1월 생산실적</v>
          </cell>
        </row>
      </sheetData>
      <sheetData sheetId="2018">
        <row r="1">
          <cell r="A1" t="str">
            <v>1월 생산실적</v>
          </cell>
        </row>
      </sheetData>
      <sheetData sheetId="2019">
        <row r="1">
          <cell r="A1" t="str">
            <v>1월 생산실적</v>
          </cell>
        </row>
      </sheetData>
      <sheetData sheetId="2020">
        <row r="1">
          <cell r="A1" t="str">
            <v>1월 생산실적</v>
          </cell>
        </row>
      </sheetData>
      <sheetData sheetId="2021">
        <row r="1">
          <cell r="A1" t="str">
            <v>1월 생산실적</v>
          </cell>
        </row>
      </sheetData>
      <sheetData sheetId="2022">
        <row r="1">
          <cell r="A1" t="str">
            <v>1월 생산실적</v>
          </cell>
        </row>
      </sheetData>
      <sheetData sheetId="2023">
        <row r="1">
          <cell r="A1" t="str">
            <v>1월 생산실적</v>
          </cell>
        </row>
      </sheetData>
      <sheetData sheetId="2024">
        <row r="1">
          <cell r="A1" t="str">
            <v>1월 생산실적</v>
          </cell>
        </row>
      </sheetData>
      <sheetData sheetId="2025">
        <row r="1">
          <cell r="A1" t="str">
            <v>1월 생산실적</v>
          </cell>
        </row>
      </sheetData>
      <sheetData sheetId="2026">
        <row r="1">
          <cell r="A1" t="str">
            <v>1월 생산실적</v>
          </cell>
        </row>
      </sheetData>
      <sheetData sheetId="2027">
        <row r="1">
          <cell r="A1" t="str">
            <v>1월 생산실적</v>
          </cell>
        </row>
      </sheetData>
      <sheetData sheetId="2028">
        <row r="1">
          <cell r="A1" t="str">
            <v>1월 생산실적</v>
          </cell>
        </row>
      </sheetData>
      <sheetData sheetId="2029">
        <row r="1">
          <cell r="A1" t="str">
            <v>1월 생산실적</v>
          </cell>
        </row>
      </sheetData>
      <sheetData sheetId="2030">
        <row r="1">
          <cell r="A1" t="str">
            <v>1월 생산실적</v>
          </cell>
        </row>
      </sheetData>
      <sheetData sheetId="2031">
        <row r="1">
          <cell r="A1" t="str">
            <v>1월 생산실적</v>
          </cell>
        </row>
      </sheetData>
      <sheetData sheetId="2032">
        <row r="1">
          <cell r="A1" t="str">
            <v>1월 생산실적</v>
          </cell>
        </row>
      </sheetData>
      <sheetData sheetId="2033">
        <row r="1">
          <cell r="A1" t="str">
            <v>1월 생산실적</v>
          </cell>
        </row>
      </sheetData>
      <sheetData sheetId="2034">
        <row r="1">
          <cell r="A1" t="str">
            <v>1월 생산실적</v>
          </cell>
        </row>
      </sheetData>
      <sheetData sheetId="2035">
        <row r="1">
          <cell r="A1" t="str">
            <v>1월 생산실적</v>
          </cell>
        </row>
      </sheetData>
      <sheetData sheetId="2036">
        <row r="1">
          <cell r="A1" t="str">
            <v>1월 생산실적</v>
          </cell>
        </row>
      </sheetData>
      <sheetData sheetId="2037">
        <row r="1">
          <cell r="A1" t="str">
            <v>1월 생산실적</v>
          </cell>
        </row>
      </sheetData>
      <sheetData sheetId="2038">
        <row r="1">
          <cell r="A1" t="str">
            <v>1월 생산실적</v>
          </cell>
        </row>
      </sheetData>
      <sheetData sheetId="2039">
        <row r="1">
          <cell r="A1" t="str">
            <v>1월 생산실적</v>
          </cell>
        </row>
      </sheetData>
      <sheetData sheetId="2040">
        <row r="1">
          <cell r="A1" t="str">
            <v>1월 생산실적</v>
          </cell>
        </row>
      </sheetData>
      <sheetData sheetId="2041">
        <row r="1">
          <cell r="A1" t="str">
            <v>1월 생산실적</v>
          </cell>
        </row>
      </sheetData>
      <sheetData sheetId="2042">
        <row r="1">
          <cell r="A1" t="str">
            <v>1월 생산실적</v>
          </cell>
        </row>
      </sheetData>
      <sheetData sheetId="2043">
        <row r="1">
          <cell r="A1" t="str">
            <v>1월 생산실적</v>
          </cell>
        </row>
      </sheetData>
      <sheetData sheetId="2044">
        <row r="1">
          <cell r="A1" t="str">
            <v>1월 생산실적</v>
          </cell>
        </row>
      </sheetData>
      <sheetData sheetId="2045">
        <row r="1">
          <cell r="A1" t="str">
            <v>1월 생산실적</v>
          </cell>
        </row>
      </sheetData>
      <sheetData sheetId="2046">
        <row r="1">
          <cell r="A1" t="str">
            <v>1월 생산실적</v>
          </cell>
        </row>
      </sheetData>
      <sheetData sheetId="2047">
        <row r="1">
          <cell r="A1" t="str">
            <v>1월 생산실적</v>
          </cell>
        </row>
      </sheetData>
      <sheetData sheetId="2048">
        <row r="1">
          <cell r="A1" t="str">
            <v>1월 생산실적</v>
          </cell>
        </row>
      </sheetData>
      <sheetData sheetId="2049">
        <row r="1">
          <cell r="A1" t="str">
            <v>1월 생산실적</v>
          </cell>
        </row>
      </sheetData>
      <sheetData sheetId="2050">
        <row r="1">
          <cell r="A1" t="str">
            <v>1월 생산실적</v>
          </cell>
        </row>
      </sheetData>
      <sheetData sheetId="2051">
        <row r="1">
          <cell r="A1" t="str">
            <v>1월 생산실적</v>
          </cell>
        </row>
      </sheetData>
      <sheetData sheetId="2052">
        <row r="1">
          <cell r="A1" t="str">
            <v>1월 생산실적</v>
          </cell>
        </row>
      </sheetData>
      <sheetData sheetId="2053">
        <row r="1">
          <cell r="A1" t="str">
            <v>1월 생산실적</v>
          </cell>
        </row>
      </sheetData>
      <sheetData sheetId="2054">
        <row r="1">
          <cell r="A1" t="str">
            <v>1월 생산실적</v>
          </cell>
        </row>
      </sheetData>
      <sheetData sheetId="2055">
        <row r="1">
          <cell r="A1" t="str">
            <v>1월 생산실적</v>
          </cell>
        </row>
      </sheetData>
      <sheetData sheetId="2056">
        <row r="1">
          <cell r="A1" t="str">
            <v>1월 생산실적</v>
          </cell>
        </row>
      </sheetData>
      <sheetData sheetId="2057">
        <row r="1">
          <cell r="A1" t="str">
            <v>1월 생산실적</v>
          </cell>
        </row>
      </sheetData>
      <sheetData sheetId="2058">
        <row r="1">
          <cell r="A1" t="str">
            <v>1월 생산실적</v>
          </cell>
        </row>
      </sheetData>
      <sheetData sheetId="2059">
        <row r="1">
          <cell r="A1" t="str">
            <v>1월 생산실적</v>
          </cell>
        </row>
      </sheetData>
      <sheetData sheetId="2060">
        <row r="1">
          <cell r="A1" t="str">
            <v>1월 생산실적</v>
          </cell>
        </row>
      </sheetData>
      <sheetData sheetId="2061">
        <row r="1">
          <cell r="A1" t="str">
            <v>1월 생산실적</v>
          </cell>
        </row>
      </sheetData>
      <sheetData sheetId="2062">
        <row r="1">
          <cell r="A1" t="str">
            <v>1월 생산실적</v>
          </cell>
        </row>
      </sheetData>
      <sheetData sheetId="2063">
        <row r="1">
          <cell r="A1" t="str">
            <v>1월 생산실적</v>
          </cell>
        </row>
      </sheetData>
      <sheetData sheetId="2064">
        <row r="1">
          <cell r="A1" t="str">
            <v>1월 생산실적</v>
          </cell>
        </row>
      </sheetData>
      <sheetData sheetId="2065">
        <row r="1">
          <cell r="A1" t="str">
            <v>1월 생산실적</v>
          </cell>
        </row>
      </sheetData>
      <sheetData sheetId="2066">
        <row r="1">
          <cell r="A1" t="str">
            <v>1월 생산실적</v>
          </cell>
        </row>
      </sheetData>
      <sheetData sheetId="2067">
        <row r="1">
          <cell r="A1" t="str">
            <v>1월 생산실적</v>
          </cell>
        </row>
      </sheetData>
      <sheetData sheetId="2068">
        <row r="1">
          <cell r="A1" t="str">
            <v>1월 생산실적</v>
          </cell>
        </row>
      </sheetData>
      <sheetData sheetId="2069">
        <row r="1">
          <cell r="A1" t="str">
            <v>1월 생산실적</v>
          </cell>
        </row>
      </sheetData>
      <sheetData sheetId="2070">
        <row r="1">
          <cell r="A1" t="str">
            <v>1월 생산실적</v>
          </cell>
        </row>
      </sheetData>
      <sheetData sheetId="2071">
        <row r="1">
          <cell r="A1" t="str">
            <v>1월 생산실적</v>
          </cell>
        </row>
      </sheetData>
      <sheetData sheetId="2072">
        <row r="1">
          <cell r="A1" t="str">
            <v>1월 생산실적</v>
          </cell>
        </row>
      </sheetData>
      <sheetData sheetId="2073">
        <row r="1">
          <cell r="A1" t="str">
            <v>1월 생산실적</v>
          </cell>
        </row>
      </sheetData>
      <sheetData sheetId="2074">
        <row r="1">
          <cell r="A1" t="str">
            <v>1월 생산실적</v>
          </cell>
        </row>
      </sheetData>
      <sheetData sheetId="2075">
        <row r="1">
          <cell r="A1" t="str">
            <v>1월 생산실적</v>
          </cell>
        </row>
      </sheetData>
      <sheetData sheetId="2076">
        <row r="1">
          <cell r="A1" t="str">
            <v>1월 생산실적</v>
          </cell>
        </row>
      </sheetData>
      <sheetData sheetId="2077">
        <row r="1">
          <cell r="A1" t="str">
            <v>1월 생산실적</v>
          </cell>
        </row>
      </sheetData>
      <sheetData sheetId="2078">
        <row r="1">
          <cell r="A1" t="str">
            <v>1월 생산실적</v>
          </cell>
        </row>
      </sheetData>
      <sheetData sheetId="2079">
        <row r="1">
          <cell r="A1" t="str">
            <v>1월 생산실적</v>
          </cell>
        </row>
      </sheetData>
      <sheetData sheetId="2080">
        <row r="1">
          <cell r="A1" t="str">
            <v>1월 생산실적</v>
          </cell>
        </row>
      </sheetData>
      <sheetData sheetId="2081">
        <row r="1">
          <cell r="A1" t="str">
            <v>1월 생산실적</v>
          </cell>
        </row>
      </sheetData>
      <sheetData sheetId="2082">
        <row r="1">
          <cell r="A1" t="str">
            <v>1월 생산실적</v>
          </cell>
        </row>
      </sheetData>
      <sheetData sheetId="2083">
        <row r="1">
          <cell r="A1" t="str">
            <v>1월 생산실적</v>
          </cell>
        </row>
      </sheetData>
      <sheetData sheetId="2084">
        <row r="1">
          <cell r="A1" t="str">
            <v>1월 생산실적</v>
          </cell>
        </row>
      </sheetData>
      <sheetData sheetId="2085">
        <row r="1">
          <cell r="A1" t="str">
            <v>1월 생산실적</v>
          </cell>
        </row>
      </sheetData>
      <sheetData sheetId="2086">
        <row r="1">
          <cell r="A1" t="str">
            <v>1월 생산실적</v>
          </cell>
        </row>
      </sheetData>
      <sheetData sheetId="2087">
        <row r="1">
          <cell r="A1" t="str">
            <v>1월 생산실적</v>
          </cell>
        </row>
      </sheetData>
      <sheetData sheetId="2088">
        <row r="1">
          <cell r="A1" t="str">
            <v>1월 생산실적</v>
          </cell>
        </row>
      </sheetData>
      <sheetData sheetId="2089">
        <row r="1">
          <cell r="A1" t="str">
            <v>1월 생산실적</v>
          </cell>
        </row>
      </sheetData>
      <sheetData sheetId="2090">
        <row r="1">
          <cell r="A1" t="str">
            <v>1월 생산실적</v>
          </cell>
        </row>
      </sheetData>
      <sheetData sheetId="2091">
        <row r="1">
          <cell r="A1" t="str">
            <v>1월 생산실적</v>
          </cell>
        </row>
      </sheetData>
      <sheetData sheetId="2092">
        <row r="1">
          <cell r="A1" t="str">
            <v>1월 생산실적</v>
          </cell>
        </row>
      </sheetData>
      <sheetData sheetId="2093">
        <row r="1">
          <cell r="A1" t="str">
            <v>1월 생산실적</v>
          </cell>
        </row>
      </sheetData>
      <sheetData sheetId="2094">
        <row r="1">
          <cell r="A1" t="str">
            <v>1월 생산실적</v>
          </cell>
        </row>
      </sheetData>
      <sheetData sheetId="2095">
        <row r="1">
          <cell r="A1" t="str">
            <v>1월 생산실적</v>
          </cell>
        </row>
      </sheetData>
      <sheetData sheetId="2096">
        <row r="1">
          <cell r="A1" t="str">
            <v>1월 생산실적</v>
          </cell>
        </row>
      </sheetData>
      <sheetData sheetId="2097">
        <row r="1">
          <cell r="A1" t="str">
            <v>1월 생산실적</v>
          </cell>
        </row>
      </sheetData>
      <sheetData sheetId="2098">
        <row r="1">
          <cell r="A1" t="str">
            <v>1월 생산실적</v>
          </cell>
        </row>
      </sheetData>
      <sheetData sheetId="2099">
        <row r="1">
          <cell r="A1" t="str">
            <v>1월 생산실적</v>
          </cell>
        </row>
      </sheetData>
      <sheetData sheetId="2100">
        <row r="1">
          <cell r="A1" t="str">
            <v>1월 생산실적</v>
          </cell>
        </row>
      </sheetData>
      <sheetData sheetId="2101">
        <row r="1">
          <cell r="A1" t="str">
            <v>1월 생산실적</v>
          </cell>
        </row>
      </sheetData>
      <sheetData sheetId="2102">
        <row r="1">
          <cell r="A1" t="str">
            <v>1월 생산실적</v>
          </cell>
        </row>
      </sheetData>
      <sheetData sheetId="2103">
        <row r="1">
          <cell r="A1" t="str">
            <v>1월 생산실적</v>
          </cell>
        </row>
      </sheetData>
      <sheetData sheetId="2104">
        <row r="1">
          <cell r="A1" t="str">
            <v>1월 생산실적</v>
          </cell>
        </row>
      </sheetData>
      <sheetData sheetId="2105">
        <row r="1">
          <cell r="A1" t="str">
            <v>1월 생산실적</v>
          </cell>
        </row>
      </sheetData>
      <sheetData sheetId="2106">
        <row r="1">
          <cell r="A1" t="str">
            <v>1월 생산실적</v>
          </cell>
        </row>
      </sheetData>
      <sheetData sheetId="2107">
        <row r="1">
          <cell r="A1" t="str">
            <v>1월 생산실적</v>
          </cell>
        </row>
      </sheetData>
      <sheetData sheetId="2108">
        <row r="1">
          <cell r="A1" t="str">
            <v>1월 생산실적</v>
          </cell>
        </row>
      </sheetData>
      <sheetData sheetId="2109">
        <row r="1">
          <cell r="A1" t="str">
            <v>1월 생산실적</v>
          </cell>
        </row>
      </sheetData>
      <sheetData sheetId="2110">
        <row r="1">
          <cell r="A1" t="str">
            <v>1월 생산실적</v>
          </cell>
        </row>
      </sheetData>
      <sheetData sheetId="2111">
        <row r="1">
          <cell r="A1" t="str">
            <v>1월 생산실적</v>
          </cell>
        </row>
      </sheetData>
      <sheetData sheetId="2112">
        <row r="1">
          <cell r="A1" t="str">
            <v>1월 생산실적</v>
          </cell>
        </row>
      </sheetData>
      <sheetData sheetId="2113">
        <row r="1">
          <cell r="A1" t="str">
            <v>1월 생산실적</v>
          </cell>
        </row>
      </sheetData>
      <sheetData sheetId="2114">
        <row r="1">
          <cell r="A1" t="str">
            <v>1월 생산실적</v>
          </cell>
        </row>
      </sheetData>
      <sheetData sheetId="2115">
        <row r="1">
          <cell r="A1" t="str">
            <v>1월 생산실적</v>
          </cell>
        </row>
      </sheetData>
      <sheetData sheetId="2116">
        <row r="1">
          <cell r="A1" t="str">
            <v>1월 생산실적</v>
          </cell>
        </row>
      </sheetData>
      <sheetData sheetId="2117">
        <row r="1">
          <cell r="A1" t="str">
            <v>1월 생산실적</v>
          </cell>
        </row>
      </sheetData>
      <sheetData sheetId="2118">
        <row r="1">
          <cell r="A1" t="str">
            <v>1월 생산실적</v>
          </cell>
        </row>
      </sheetData>
      <sheetData sheetId="2119">
        <row r="1">
          <cell r="A1" t="str">
            <v>1월 생산실적</v>
          </cell>
        </row>
      </sheetData>
      <sheetData sheetId="2120">
        <row r="1">
          <cell r="A1" t="str">
            <v>1월 생산실적</v>
          </cell>
        </row>
      </sheetData>
      <sheetData sheetId="2121">
        <row r="1">
          <cell r="A1" t="str">
            <v>1월 생산실적</v>
          </cell>
        </row>
      </sheetData>
      <sheetData sheetId="2122">
        <row r="1">
          <cell r="A1" t="str">
            <v>1월 생산실적</v>
          </cell>
        </row>
      </sheetData>
      <sheetData sheetId="2123">
        <row r="1">
          <cell r="A1" t="str">
            <v>1월 생산실적</v>
          </cell>
        </row>
      </sheetData>
      <sheetData sheetId="2124">
        <row r="1">
          <cell r="A1" t="str">
            <v>1월 생산실적</v>
          </cell>
        </row>
      </sheetData>
      <sheetData sheetId="2125">
        <row r="1">
          <cell r="A1" t="str">
            <v>1월 생산실적</v>
          </cell>
        </row>
      </sheetData>
      <sheetData sheetId="2126">
        <row r="1">
          <cell r="A1" t="str">
            <v>1월 생산실적</v>
          </cell>
        </row>
      </sheetData>
      <sheetData sheetId="2127">
        <row r="1">
          <cell r="A1" t="str">
            <v>1월 생산실적</v>
          </cell>
        </row>
      </sheetData>
      <sheetData sheetId="2128">
        <row r="1">
          <cell r="A1" t="str">
            <v>1월 생산실적</v>
          </cell>
        </row>
      </sheetData>
      <sheetData sheetId="2129">
        <row r="1">
          <cell r="A1" t="str">
            <v>1월 생산실적</v>
          </cell>
        </row>
      </sheetData>
      <sheetData sheetId="2130">
        <row r="1">
          <cell r="A1" t="str">
            <v>1월 생산실적</v>
          </cell>
        </row>
      </sheetData>
      <sheetData sheetId="2131">
        <row r="1">
          <cell r="A1" t="str">
            <v>1월 생산실적</v>
          </cell>
        </row>
      </sheetData>
      <sheetData sheetId="2132">
        <row r="1">
          <cell r="A1" t="str">
            <v>1월 생산실적</v>
          </cell>
        </row>
      </sheetData>
      <sheetData sheetId="2133">
        <row r="1">
          <cell r="A1" t="str">
            <v>1월 생산실적</v>
          </cell>
        </row>
      </sheetData>
      <sheetData sheetId="2134">
        <row r="1">
          <cell r="A1" t="str">
            <v>1월 생산실적</v>
          </cell>
        </row>
      </sheetData>
      <sheetData sheetId="2135">
        <row r="1">
          <cell r="A1" t="str">
            <v>1월 생산실적</v>
          </cell>
        </row>
      </sheetData>
      <sheetData sheetId="2136">
        <row r="1">
          <cell r="A1" t="str">
            <v>1월 생산실적</v>
          </cell>
        </row>
      </sheetData>
      <sheetData sheetId="2137">
        <row r="1">
          <cell r="A1" t="str">
            <v>1월 생산실적</v>
          </cell>
        </row>
      </sheetData>
      <sheetData sheetId="2138">
        <row r="1">
          <cell r="A1" t="str">
            <v>1월 생산실적</v>
          </cell>
        </row>
      </sheetData>
      <sheetData sheetId="2139">
        <row r="1">
          <cell r="A1" t="str">
            <v>1월 생산실적</v>
          </cell>
        </row>
      </sheetData>
      <sheetData sheetId="2140">
        <row r="1">
          <cell r="A1" t="str">
            <v>1월 생산실적</v>
          </cell>
        </row>
      </sheetData>
      <sheetData sheetId="2141">
        <row r="1">
          <cell r="A1" t="str">
            <v>1월 생산실적</v>
          </cell>
        </row>
      </sheetData>
      <sheetData sheetId="2142">
        <row r="1">
          <cell r="A1" t="str">
            <v>1월 생산실적</v>
          </cell>
        </row>
      </sheetData>
      <sheetData sheetId="2143">
        <row r="1">
          <cell r="A1" t="str">
            <v>1월 생산실적</v>
          </cell>
        </row>
      </sheetData>
      <sheetData sheetId="2144">
        <row r="1">
          <cell r="A1" t="str">
            <v>1월 생산실적</v>
          </cell>
        </row>
      </sheetData>
      <sheetData sheetId="2145">
        <row r="1">
          <cell r="A1" t="str">
            <v>1월 생산실적</v>
          </cell>
        </row>
      </sheetData>
      <sheetData sheetId="2146">
        <row r="1">
          <cell r="A1" t="str">
            <v>1월 생산실적</v>
          </cell>
        </row>
      </sheetData>
      <sheetData sheetId="2147">
        <row r="1">
          <cell r="A1" t="str">
            <v>1월 생산실적</v>
          </cell>
        </row>
      </sheetData>
      <sheetData sheetId="2148">
        <row r="1">
          <cell r="A1" t="str">
            <v>1월 생산실적</v>
          </cell>
        </row>
      </sheetData>
      <sheetData sheetId="2149">
        <row r="1">
          <cell r="A1" t="str">
            <v>1월 생산실적</v>
          </cell>
        </row>
      </sheetData>
      <sheetData sheetId="2150">
        <row r="1">
          <cell r="A1" t="str">
            <v>1월 생산실적</v>
          </cell>
        </row>
      </sheetData>
      <sheetData sheetId="2151">
        <row r="1">
          <cell r="A1" t="str">
            <v>1월 생산실적</v>
          </cell>
        </row>
      </sheetData>
      <sheetData sheetId="2152">
        <row r="1">
          <cell r="A1" t="str">
            <v>1월 생산실적</v>
          </cell>
        </row>
      </sheetData>
      <sheetData sheetId="2153">
        <row r="1">
          <cell r="A1" t="str">
            <v>1월 생산실적</v>
          </cell>
        </row>
      </sheetData>
      <sheetData sheetId="2154">
        <row r="1">
          <cell r="A1" t="str">
            <v>1월 생산실적</v>
          </cell>
        </row>
      </sheetData>
      <sheetData sheetId="2155">
        <row r="1">
          <cell r="A1" t="str">
            <v>1월 생산실적</v>
          </cell>
        </row>
      </sheetData>
      <sheetData sheetId="2156">
        <row r="1">
          <cell r="A1" t="str">
            <v>1월 생산실적</v>
          </cell>
        </row>
      </sheetData>
      <sheetData sheetId="2157">
        <row r="1">
          <cell r="A1" t="str">
            <v>1월 생산실적</v>
          </cell>
        </row>
      </sheetData>
      <sheetData sheetId="2158">
        <row r="1">
          <cell r="A1" t="str">
            <v>1월 생산실적</v>
          </cell>
        </row>
      </sheetData>
      <sheetData sheetId="2159">
        <row r="1">
          <cell r="A1" t="str">
            <v>1월 생산실적</v>
          </cell>
        </row>
      </sheetData>
      <sheetData sheetId="2160">
        <row r="1">
          <cell r="A1" t="str">
            <v>1월 생산실적</v>
          </cell>
        </row>
      </sheetData>
      <sheetData sheetId="2161">
        <row r="1">
          <cell r="A1" t="str">
            <v>1월 생산실적</v>
          </cell>
        </row>
      </sheetData>
      <sheetData sheetId="2162">
        <row r="1">
          <cell r="A1" t="str">
            <v>1월 생산실적</v>
          </cell>
        </row>
      </sheetData>
      <sheetData sheetId="2163">
        <row r="1">
          <cell r="A1" t="str">
            <v>1월 생산실적</v>
          </cell>
        </row>
      </sheetData>
      <sheetData sheetId="2164">
        <row r="73">
          <cell r="E73">
            <v>-1978066.1999669024</v>
          </cell>
        </row>
      </sheetData>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ow r="1">
          <cell r="A1" t="str">
            <v>1월 생산실적</v>
          </cell>
        </row>
      </sheetData>
      <sheetData sheetId="2213">
        <row r="1">
          <cell r="A1" t="str">
            <v>1월 생산실적</v>
          </cell>
        </row>
      </sheetData>
      <sheetData sheetId="2214">
        <row r="1">
          <cell r="A1" t="str">
            <v>1월 생산실적</v>
          </cell>
        </row>
      </sheetData>
      <sheetData sheetId="2215">
        <row r="1">
          <cell r="A1" t="str">
            <v>1월 생산실적</v>
          </cell>
        </row>
      </sheetData>
      <sheetData sheetId="2216">
        <row r="1">
          <cell r="A1" t="str">
            <v>1월 생산실적</v>
          </cell>
        </row>
      </sheetData>
      <sheetData sheetId="2217">
        <row r="1">
          <cell r="A1" t="str">
            <v>1월 생산실적</v>
          </cell>
        </row>
      </sheetData>
      <sheetData sheetId="2218">
        <row r="1">
          <cell r="A1" t="str">
            <v>1월 생산실적</v>
          </cell>
        </row>
      </sheetData>
      <sheetData sheetId="2219">
        <row r="1">
          <cell r="A1" t="str">
            <v>1월 생산실적</v>
          </cell>
        </row>
      </sheetData>
      <sheetData sheetId="2220">
        <row r="1">
          <cell r="A1" t="str">
            <v>1월 생산실적</v>
          </cell>
        </row>
      </sheetData>
      <sheetData sheetId="2221">
        <row r="1">
          <cell r="A1" t="str">
            <v>1월 생산실적</v>
          </cell>
        </row>
      </sheetData>
      <sheetData sheetId="2222">
        <row r="1">
          <cell r="A1" t="str">
            <v>1월 생산실적</v>
          </cell>
        </row>
      </sheetData>
      <sheetData sheetId="2223">
        <row r="1">
          <cell r="A1" t="str">
            <v>1월 생산실적</v>
          </cell>
        </row>
      </sheetData>
      <sheetData sheetId="2224">
        <row r="1">
          <cell r="A1" t="str">
            <v>1월 생산실적</v>
          </cell>
        </row>
      </sheetData>
      <sheetData sheetId="2225">
        <row r="1">
          <cell r="A1" t="str">
            <v>1월 생산실적</v>
          </cell>
        </row>
      </sheetData>
      <sheetData sheetId="2226">
        <row r="1">
          <cell r="A1" t="str">
            <v>1월 생산실적</v>
          </cell>
        </row>
      </sheetData>
      <sheetData sheetId="2227">
        <row r="1">
          <cell r="A1" t="str">
            <v>1월 생산실적</v>
          </cell>
        </row>
      </sheetData>
      <sheetData sheetId="2228">
        <row r="1">
          <cell r="A1" t="str">
            <v>1월 생산실적</v>
          </cell>
        </row>
      </sheetData>
      <sheetData sheetId="2229">
        <row r="1">
          <cell r="A1" t="str">
            <v>1월 생산실적</v>
          </cell>
        </row>
      </sheetData>
      <sheetData sheetId="2230">
        <row r="1">
          <cell r="A1" t="str">
            <v>1월 생산실적</v>
          </cell>
        </row>
      </sheetData>
      <sheetData sheetId="2231">
        <row r="1">
          <cell r="A1" t="str">
            <v>1월 생산실적</v>
          </cell>
        </row>
      </sheetData>
      <sheetData sheetId="2232">
        <row r="1">
          <cell r="A1" t="str">
            <v>1월 생산실적</v>
          </cell>
        </row>
      </sheetData>
      <sheetData sheetId="2233">
        <row r="1">
          <cell r="A1" t="str">
            <v>1월 생산실적</v>
          </cell>
        </row>
      </sheetData>
      <sheetData sheetId="2234">
        <row r="1">
          <cell r="A1" t="str">
            <v>1월 생산실적</v>
          </cell>
        </row>
      </sheetData>
      <sheetData sheetId="2235">
        <row r="1">
          <cell r="A1" t="str">
            <v>1월 생산실적</v>
          </cell>
        </row>
      </sheetData>
      <sheetData sheetId="2236">
        <row r="1">
          <cell r="A1" t="str">
            <v>1월 생산실적</v>
          </cell>
        </row>
      </sheetData>
      <sheetData sheetId="2237">
        <row r="1">
          <cell r="A1" t="str">
            <v>1월 생산실적</v>
          </cell>
        </row>
      </sheetData>
      <sheetData sheetId="2238">
        <row r="1">
          <cell r="A1" t="str">
            <v>1월 생산실적</v>
          </cell>
        </row>
      </sheetData>
      <sheetData sheetId="2239">
        <row r="1">
          <cell r="A1" t="str">
            <v>1월 생산실적</v>
          </cell>
        </row>
      </sheetData>
      <sheetData sheetId="2240">
        <row r="1">
          <cell r="A1" t="str">
            <v>1월 생산실적</v>
          </cell>
        </row>
      </sheetData>
      <sheetData sheetId="2241">
        <row r="1">
          <cell r="A1" t="str">
            <v>1월 생산실적</v>
          </cell>
        </row>
      </sheetData>
      <sheetData sheetId="2242">
        <row r="1">
          <cell r="A1" t="str">
            <v>1월 생산실적</v>
          </cell>
        </row>
      </sheetData>
      <sheetData sheetId="2243">
        <row r="1">
          <cell r="A1" t="str">
            <v>1월 생산실적</v>
          </cell>
        </row>
      </sheetData>
      <sheetData sheetId="2244">
        <row r="1">
          <cell r="A1" t="str">
            <v>1월 생산실적</v>
          </cell>
        </row>
      </sheetData>
      <sheetData sheetId="2245">
        <row r="1">
          <cell r="A1" t="str">
            <v>1월 생산실적</v>
          </cell>
        </row>
      </sheetData>
      <sheetData sheetId="2246">
        <row r="1">
          <cell r="A1" t="str">
            <v>1월 생산실적</v>
          </cell>
        </row>
      </sheetData>
      <sheetData sheetId="2247">
        <row r="1">
          <cell r="A1" t="str">
            <v>1월 생산실적</v>
          </cell>
        </row>
      </sheetData>
      <sheetData sheetId="2248">
        <row r="1">
          <cell r="A1" t="str">
            <v>1월 생산실적</v>
          </cell>
        </row>
      </sheetData>
      <sheetData sheetId="2249">
        <row r="1">
          <cell r="A1" t="str">
            <v>1월 생산실적</v>
          </cell>
        </row>
      </sheetData>
      <sheetData sheetId="2250">
        <row r="1">
          <cell r="A1" t="str">
            <v>1월 생산실적</v>
          </cell>
        </row>
      </sheetData>
      <sheetData sheetId="2251">
        <row r="1">
          <cell r="A1" t="str">
            <v>1월 생산실적</v>
          </cell>
        </row>
      </sheetData>
      <sheetData sheetId="2252">
        <row r="1">
          <cell r="A1" t="str">
            <v>1월 생산실적</v>
          </cell>
        </row>
      </sheetData>
      <sheetData sheetId="2253">
        <row r="1">
          <cell r="A1" t="str">
            <v>1월 생산실적</v>
          </cell>
        </row>
      </sheetData>
      <sheetData sheetId="2254">
        <row r="1">
          <cell r="A1" t="str">
            <v>1월 생산실적</v>
          </cell>
        </row>
      </sheetData>
      <sheetData sheetId="2255">
        <row r="1">
          <cell r="A1" t="str">
            <v>1월 생산실적</v>
          </cell>
        </row>
      </sheetData>
      <sheetData sheetId="2256">
        <row r="1">
          <cell r="A1" t="str">
            <v>1월 생산실적</v>
          </cell>
        </row>
      </sheetData>
      <sheetData sheetId="2257">
        <row r="1">
          <cell r="A1" t="str">
            <v>1월 생산실적</v>
          </cell>
        </row>
      </sheetData>
      <sheetData sheetId="2258">
        <row r="1">
          <cell r="A1" t="str">
            <v>1월 생산실적</v>
          </cell>
        </row>
      </sheetData>
      <sheetData sheetId="2259">
        <row r="1">
          <cell r="A1" t="str">
            <v>1월 생산실적</v>
          </cell>
        </row>
      </sheetData>
      <sheetData sheetId="2260">
        <row r="1">
          <cell r="A1" t="str">
            <v>1월 생산실적</v>
          </cell>
        </row>
      </sheetData>
      <sheetData sheetId="2261">
        <row r="1">
          <cell r="A1" t="str">
            <v>1월 생산실적</v>
          </cell>
        </row>
      </sheetData>
      <sheetData sheetId="2262">
        <row r="1">
          <cell r="A1" t="str">
            <v>1월 생산실적</v>
          </cell>
        </row>
      </sheetData>
      <sheetData sheetId="2263">
        <row r="1">
          <cell r="A1" t="str">
            <v>1월 생산실적</v>
          </cell>
        </row>
      </sheetData>
      <sheetData sheetId="2264">
        <row r="1">
          <cell r="A1" t="str">
            <v>1월 생산실적</v>
          </cell>
        </row>
      </sheetData>
      <sheetData sheetId="2265">
        <row r="1">
          <cell r="A1" t="str">
            <v>1월 생산실적</v>
          </cell>
        </row>
      </sheetData>
      <sheetData sheetId="2266">
        <row r="1">
          <cell r="A1" t="str">
            <v>1월 생산실적</v>
          </cell>
        </row>
      </sheetData>
      <sheetData sheetId="2267">
        <row r="1">
          <cell r="A1" t="str">
            <v>1월 생산실적</v>
          </cell>
        </row>
      </sheetData>
      <sheetData sheetId="2268">
        <row r="1">
          <cell r="A1" t="str">
            <v>1월 생산실적</v>
          </cell>
        </row>
      </sheetData>
      <sheetData sheetId="2269">
        <row r="1">
          <cell r="A1" t="str">
            <v>1월 생산실적</v>
          </cell>
        </row>
      </sheetData>
      <sheetData sheetId="2270">
        <row r="1">
          <cell r="A1" t="str">
            <v>1월 생산실적</v>
          </cell>
        </row>
      </sheetData>
      <sheetData sheetId="2271">
        <row r="1">
          <cell r="A1" t="str">
            <v>1월 생산실적</v>
          </cell>
        </row>
      </sheetData>
      <sheetData sheetId="2272">
        <row r="1">
          <cell r="A1" t="str">
            <v>1월 생산실적</v>
          </cell>
        </row>
      </sheetData>
      <sheetData sheetId="2273">
        <row r="1">
          <cell r="A1" t="str">
            <v>1월 생산실적</v>
          </cell>
        </row>
      </sheetData>
      <sheetData sheetId="2274">
        <row r="1">
          <cell r="A1" t="str">
            <v>1월 생산실적</v>
          </cell>
        </row>
      </sheetData>
      <sheetData sheetId="2275">
        <row r="1">
          <cell r="A1" t="str">
            <v>1월 생산실적</v>
          </cell>
        </row>
      </sheetData>
      <sheetData sheetId="2276">
        <row r="1">
          <cell r="A1" t="str">
            <v>1월 생산실적</v>
          </cell>
        </row>
      </sheetData>
      <sheetData sheetId="2277">
        <row r="1">
          <cell r="A1" t="str">
            <v>1월 생산실적</v>
          </cell>
        </row>
      </sheetData>
      <sheetData sheetId="2278">
        <row r="1">
          <cell r="A1" t="str">
            <v>1월 생산실적</v>
          </cell>
        </row>
      </sheetData>
      <sheetData sheetId="2279">
        <row r="1">
          <cell r="A1" t="str">
            <v>1월 생산실적</v>
          </cell>
        </row>
      </sheetData>
      <sheetData sheetId="2280">
        <row r="1">
          <cell r="A1" t="str">
            <v>1월 생산실적</v>
          </cell>
        </row>
      </sheetData>
      <sheetData sheetId="2281">
        <row r="1">
          <cell r="A1" t="str">
            <v>1월 생산실적</v>
          </cell>
        </row>
      </sheetData>
      <sheetData sheetId="2282">
        <row r="1">
          <cell r="A1" t="str">
            <v>1월 생산실적</v>
          </cell>
        </row>
      </sheetData>
      <sheetData sheetId="2283">
        <row r="1">
          <cell r="A1" t="str">
            <v>1월 생산실적</v>
          </cell>
        </row>
      </sheetData>
      <sheetData sheetId="2284">
        <row r="1">
          <cell r="A1" t="str">
            <v>1월 생산실적</v>
          </cell>
        </row>
      </sheetData>
      <sheetData sheetId="2285">
        <row r="1">
          <cell r="A1" t="str">
            <v>1월 생산실적</v>
          </cell>
        </row>
      </sheetData>
      <sheetData sheetId="2286">
        <row r="1">
          <cell r="A1" t="str">
            <v>1월 생산실적</v>
          </cell>
        </row>
      </sheetData>
      <sheetData sheetId="2287">
        <row r="1">
          <cell r="A1" t="str">
            <v>1월 생산실적</v>
          </cell>
        </row>
      </sheetData>
      <sheetData sheetId="2288">
        <row r="1">
          <cell r="A1" t="str">
            <v>1월 생산실적</v>
          </cell>
        </row>
      </sheetData>
      <sheetData sheetId="2289">
        <row r="1">
          <cell r="A1" t="str">
            <v>1월 생산실적</v>
          </cell>
        </row>
      </sheetData>
      <sheetData sheetId="2290">
        <row r="1">
          <cell r="A1" t="str">
            <v>1월 생산실적</v>
          </cell>
        </row>
      </sheetData>
      <sheetData sheetId="2291">
        <row r="1">
          <cell r="A1" t="str">
            <v>1월 생산실적</v>
          </cell>
        </row>
      </sheetData>
      <sheetData sheetId="2292">
        <row r="1">
          <cell r="A1" t="str">
            <v>1월 생산실적</v>
          </cell>
        </row>
      </sheetData>
      <sheetData sheetId="2293">
        <row r="1">
          <cell r="A1" t="str">
            <v>1월 생산실적</v>
          </cell>
        </row>
      </sheetData>
      <sheetData sheetId="2294">
        <row r="1">
          <cell r="A1" t="str">
            <v>1월 생산실적</v>
          </cell>
        </row>
      </sheetData>
      <sheetData sheetId="2295">
        <row r="1">
          <cell r="A1" t="str">
            <v>1월 생산실적</v>
          </cell>
        </row>
      </sheetData>
      <sheetData sheetId="2296">
        <row r="1">
          <cell r="A1" t="str">
            <v>1월 생산실적</v>
          </cell>
        </row>
      </sheetData>
      <sheetData sheetId="2297">
        <row r="1">
          <cell r="A1" t="str">
            <v>1월 생산실적</v>
          </cell>
        </row>
      </sheetData>
      <sheetData sheetId="2298">
        <row r="1">
          <cell r="A1" t="str">
            <v>1월 생산실적</v>
          </cell>
        </row>
      </sheetData>
      <sheetData sheetId="2299">
        <row r="1">
          <cell r="A1" t="str">
            <v>1월 생산실적</v>
          </cell>
        </row>
      </sheetData>
      <sheetData sheetId="2300">
        <row r="1">
          <cell r="A1" t="str">
            <v>1월 생산실적</v>
          </cell>
        </row>
      </sheetData>
      <sheetData sheetId="2301">
        <row r="1">
          <cell r="A1" t="str">
            <v>1월 생산실적</v>
          </cell>
        </row>
      </sheetData>
      <sheetData sheetId="2302">
        <row r="1">
          <cell r="A1" t="str">
            <v>1월 생산실적</v>
          </cell>
        </row>
      </sheetData>
      <sheetData sheetId="2303">
        <row r="1">
          <cell r="A1" t="str">
            <v>1월 생산실적</v>
          </cell>
        </row>
      </sheetData>
      <sheetData sheetId="2304">
        <row r="1">
          <cell r="A1" t="str">
            <v>1월 생산실적</v>
          </cell>
        </row>
      </sheetData>
      <sheetData sheetId="2305">
        <row r="1">
          <cell r="A1" t="str">
            <v>1월 생산실적</v>
          </cell>
        </row>
      </sheetData>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efreshError="1"/>
      <sheetData sheetId="2378">
        <row r="1">
          <cell r="A1" t="str">
            <v>1월 생산실적</v>
          </cell>
        </row>
      </sheetData>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ow r="1">
          <cell r="A1" t="str">
            <v>1월 생산실적</v>
          </cell>
        </row>
      </sheetData>
      <sheetData sheetId="2449">
        <row r="1">
          <cell r="A1" t="str">
            <v>1월 생산실적</v>
          </cell>
        </row>
      </sheetData>
      <sheetData sheetId="2450">
        <row r="1">
          <cell r="A1" t="str">
            <v>1월 생산실적</v>
          </cell>
        </row>
      </sheetData>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ow r="1">
          <cell r="A1" t="str">
            <v>1월 생산실적</v>
          </cell>
        </row>
      </sheetData>
      <sheetData sheetId="2567">
        <row r="1">
          <cell r="A1" t="str">
            <v>1월 생산실적</v>
          </cell>
        </row>
      </sheetData>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ow r="1">
          <cell r="A1" t="str">
            <v>1월 생산실적</v>
          </cell>
        </row>
      </sheetData>
      <sheetData sheetId="2585">
        <row r="1">
          <cell r="A1" t="str">
            <v>1월 생산실적</v>
          </cell>
        </row>
      </sheetData>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ow r="1">
          <cell r="A1" t="str">
            <v>1월 생산실적</v>
          </cell>
        </row>
      </sheetData>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ow r="1">
          <cell r="A1" t="str">
            <v>1월 생산실적</v>
          </cell>
        </row>
      </sheetData>
      <sheetData sheetId="2754">
        <row r="1">
          <cell r="A1" t="str">
            <v>1월 생산실적</v>
          </cell>
        </row>
      </sheetData>
      <sheetData sheetId="2755">
        <row r="1">
          <cell r="A1" t="str">
            <v>1월 생산실적</v>
          </cell>
        </row>
      </sheetData>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ow r="1">
          <cell r="A1" t="str">
            <v>1월 생산실적</v>
          </cell>
        </row>
      </sheetData>
      <sheetData sheetId="2765">
        <row r="1">
          <cell r="A1" t="str">
            <v>1월 생산실적</v>
          </cell>
        </row>
      </sheetData>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ow r="1">
          <cell r="A1" t="str">
            <v>1월 생산실적</v>
          </cell>
        </row>
      </sheetData>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ow r="1">
          <cell r="A1" t="str">
            <v>1월 생산실적</v>
          </cell>
        </row>
      </sheetData>
      <sheetData sheetId="3105" refreshError="1"/>
      <sheetData sheetId="3106" refreshError="1"/>
      <sheetData sheetId="3107" refreshError="1"/>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efreshError="1"/>
      <sheetData sheetId="3113" refreshError="1"/>
      <sheetData sheetId="3114" refreshError="1"/>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ow r="1">
          <cell r="A1" t="str">
            <v>1월 생산실적</v>
          </cell>
        </row>
      </sheetData>
      <sheetData sheetId="3195">
        <row r="1">
          <cell r="A1" t="str">
            <v>1월 생산실적</v>
          </cell>
        </row>
      </sheetData>
      <sheetData sheetId="3196">
        <row r="1">
          <cell r="A1" t="str">
            <v>1월 생산실적</v>
          </cell>
        </row>
      </sheetData>
      <sheetData sheetId="3197">
        <row r="1">
          <cell r="A1" t="str">
            <v>1월 생산실적</v>
          </cell>
        </row>
      </sheetData>
      <sheetData sheetId="3198">
        <row r="1">
          <cell r="A1" t="str">
            <v>1월 생산실적</v>
          </cell>
        </row>
      </sheetData>
      <sheetData sheetId="3199">
        <row r="1">
          <cell r="A1" t="str">
            <v>1월 생산실적</v>
          </cell>
        </row>
      </sheetData>
      <sheetData sheetId="3200">
        <row r="1">
          <cell r="A1" t="str">
            <v>1월 생산실적</v>
          </cell>
        </row>
      </sheetData>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ow r="1">
          <cell r="A1" t="str">
            <v>1월 생산실적</v>
          </cell>
        </row>
      </sheetData>
      <sheetData sheetId="3232">
        <row r="1">
          <cell r="A1" t="str">
            <v>1월 생산실적</v>
          </cell>
        </row>
      </sheetData>
      <sheetData sheetId="3233">
        <row r="1">
          <cell r="A1" t="str">
            <v>1월 생산실적</v>
          </cell>
        </row>
      </sheetData>
      <sheetData sheetId="3234">
        <row r="1">
          <cell r="A1" t="str">
            <v>1월 생산실적</v>
          </cell>
        </row>
      </sheetData>
      <sheetData sheetId="3235">
        <row r="1">
          <cell r="A1" t="str">
            <v>1월 생산실적</v>
          </cell>
        </row>
      </sheetData>
      <sheetData sheetId="3236">
        <row r="1">
          <cell r="A1" t="str">
            <v>1월 생산실적</v>
          </cell>
        </row>
      </sheetData>
      <sheetData sheetId="3237">
        <row r="1">
          <cell r="A1" t="str">
            <v>1월 생산실적</v>
          </cell>
        </row>
      </sheetData>
      <sheetData sheetId="3238">
        <row r="1">
          <cell r="A1" t="str">
            <v>1월 생산실적</v>
          </cell>
        </row>
      </sheetData>
      <sheetData sheetId="3239">
        <row r="1">
          <cell r="A1" t="str">
            <v>1월 생산실적</v>
          </cell>
        </row>
      </sheetData>
      <sheetData sheetId="3240">
        <row r="1">
          <cell r="A1" t="str">
            <v>1월 생산실적</v>
          </cell>
        </row>
      </sheetData>
      <sheetData sheetId="3241">
        <row r="1">
          <cell r="A1" t="str">
            <v>1월 생산실적</v>
          </cell>
        </row>
      </sheetData>
      <sheetData sheetId="3242">
        <row r="1">
          <cell r="A1" t="str">
            <v>1월 생산실적</v>
          </cell>
        </row>
      </sheetData>
      <sheetData sheetId="3243">
        <row r="1">
          <cell r="A1" t="str">
            <v>1월 생산실적</v>
          </cell>
        </row>
      </sheetData>
      <sheetData sheetId="3244">
        <row r="1">
          <cell r="A1" t="str">
            <v>1월 생산실적</v>
          </cell>
        </row>
      </sheetData>
      <sheetData sheetId="3245">
        <row r="1">
          <cell r="A1" t="str">
            <v>1월 생산실적</v>
          </cell>
        </row>
      </sheetData>
      <sheetData sheetId="3246">
        <row r="1">
          <cell r="A1" t="str">
            <v>1월 생산실적</v>
          </cell>
        </row>
      </sheetData>
      <sheetData sheetId="3247">
        <row r="1">
          <cell r="A1" t="str">
            <v>1월 생산실적</v>
          </cell>
        </row>
      </sheetData>
      <sheetData sheetId="3248">
        <row r="1">
          <cell r="A1" t="str">
            <v>1월 생산실적</v>
          </cell>
        </row>
      </sheetData>
      <sheetData sheetId="3249">
        <row r="1">
          <cell r="A1" t="str">
            <v>1월 생산실적</v>
          </cell>
        </row>
      </sheetData>
      <sheetData sheetId="3250">
        <row r="1">
          <cell r="A1" t="str">
            <v>1월 생산실적</v>
          </cell>
        </row>
      </sheetData>
      <sheetData sheetId="3251">
        <row r="1">
          <cell r="A1" t="str">
            <v>1월 생산실적</v>
          </cell>
        </row>
      </sheetData>
      <sheetData sheetId="3252">
        <row r="1">
          <cell r="A1" t="str">
            <v>1월 생산실적</v>
          </cell>
        </row>
      </sheetData>
      <sheetData sheetId="3253">
        <row r="1">
          <cell r="A1" t="str">
            <v>1월 생산실적</v>
          </cell>
        </row>
      </sheetData>
      <sheetData sheetId="3254">
        <row r="1">
          <cell r="A1" t="str">
            <v>1월 생산실적</v>
          </cell>
        </row>
      </sheetData>
      <sheetData sheetId="3255">
        <row r="1">
          <cell r="A1" t="str">
            <v>1월 생산실적</v>
          </cell>
        </row>
      </sheetData>
      <sheetData sheetId="3256">
        <row r="1">
          <cell r="A1" t="str">
            <v>1월 생산실적</v>
          </cell>
        </row>
      </sheetData>
      <sheetData sheetId="3257">
        <row r="1">
          <cell r="A1" t="str">
            <v>1월 생산실적</v>
          </cell>
        </row>
      </sheetData>
      <sheetData sheetId="3258">
        <row r="1">
          <cell r="A1" t="str">
            <v>1월 생산실적</v>
          </cell>
        </row>
      </sheetData>
      <sheetData sheetId="3259">
        <row r="1">
          <cell r="A1" t="str">
            <v>1월 생산실적</v>
          </cell>
        </row>
      </sheetData>
      <sheetData sheetId="3260">
        <row r="1">
          <cell r="A1" t="str">
            <v>1월 생산실적</v>
          </cell>
        </row>
      </sheetData>
      <sheetData sheetId="3261">
        <row r="1">
          <cell r="A1" t="str">
            <v>1월 생산실적</v>
          </cell>
        </row>
      </sheetData>
      <sheetData sheetId="3262">
        <row r="1">
          <cell r="A1" t="str">
            <v>1월 생산실적</v>
          </cell>
        </row>
      </sheetData>
      <sheetData sheetId="3263">
        <row r="1">
          <cell r="A1" t="str">
            <v>1월 생산실적</v>
          </cell>
        </row>
      </sheetData>
      <sheetData sheetId="3264">
        <row r="1">
          <cell r="A1" t="str">
            <v>1월 생산실적</v>
          </cell>
        </row>
      </sheetData>
      <sheetData sheetId="3265">
        <row r="1">
          <cell r="A1" t="str">
            <v>1월 생산실적</v>
          </cell>
        </row>
      </sheetData>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ow r="1">
          <cell r="A1" t="str">
            <v>1월 생산실적</v>
          </cell>
        </row>
      </sheetData>
      <sheetData sheetId="3271">
        <row r="1">
          <cell r="A1" t="str">
            <v>1월 생산실적</v>
          </cell>
        </row>
      </sheetData>
      <sheetData sheetId="3272">
        <row r="1">
          <cell r="A1" t="str">
            <v>1월 생산실적</v>
          </cell>
        </row>
      </sheetData>
      <sheetData sheetId="3273">
        <row r="1">
          <cell r="A1" t="str">
            <v>1월 생산실적</v>
          </cell>
        </row>
      </sheetData>
      <sheetData sheetId="3274">
        <row r="1">
          <cell r="A1" t="str">
            <v>1월 생산실적</v>
          </cell>
        </row>
      </sheetData>
      <sheetData sheetId="3275">
        <row r="1">
          <cell r="A1" t="str">
            <v>1월 생산실적</v>
          </cell>
        </row>
      </sheetData>
      <sheetData sheetId="3276">
        <row r="1">
          <cell r="A1" t="str">
            <v>1월 생산실적</v>
          </cell>
        </row>
      </sheetData>
      <sheetData sheetId="3277">
        <row r="1">
          <cell r="A1" t="str">
            <v>1월 생산실적</v>
          </cell>
        </row>
      </sheetData>
      <sheetData sheetId="3278">
        <row r="1">
          <cell r="A1" t="str">
            <v>1월 생산실적</v>
          </cell>
        </row>
      </sheetData>
      <sheetData sheetId="3279">
        <row r="1">
          <cell r="A1" t="str">
            <v>1월 생산실적</v>
          </cell>
        </row>
      </sheetData>
      <sheetData sheetId="3280">
        <row r="1">
          <cell r="A1" t="str">
            <v>1월 생산실적</v>
          </cell>
        </row>
      </sheetData>
      <sheetData sheetId="3281">
        <row r="1">
          <cell r="A1" t="str">
            <v>1월 생산실적</v>
          </cell>
        </row>
      </sheetData>
      <sheetData sheetId="3282">
        <row r="1">
          <cell r="A1" t="str">
            <v>1월 생산실적</v>
          </cell>
        </row>
      </sheetData>
      <sheetData sheetId="3283">
        <row r="1">
          <cell r="A1" t="str">
            <v>1월 생산실적</v>
          </cell>
        </row>
      </sheetData>
      <sheetData sheetId="3284">
        <row r="1">
          <cell r="A1" t="str">
            <v>1월 생산실적</v>
          </cell>
        </row>
      </sheetData>
      <sheetData sheetId="3285">
        <row r="1">
          <cell r="A1" t="str">
            <v>1월 생산실적</v>
          </cell>
        </row>
      </sheetData>
      <sheetData sheetId="3286">
        <row r="1">
          <cell r="A1" t="str">
            <v>1월 생산실적</v>
          </cell>
        </row>
      </sheetData>
      <sheetData sheetId="3287">
        <row r="1">
          <cell r="A1" t="str">
            <v>1월 생산실적</v>
          </cell>
        </row>
      </sheetData>
      <sheetData sheetId="3288">
        <row r="1">
          <cell r="A1" t="str">
            <v>1월 생산실적</v>
          </cell>
        </row>
      </sheetData>
      <sheetData sheetId="3289">
        <row r="1">
          <cell r="A1" t="str">
            <v>1월 생산실적</v>
          </cell>
        </row>
      </sheetData>
      <sheetData sheetId="3290">
        <row r="1">
          <cell r="A1" t="str">
            <v>1월 생산실적</v>
          </cell>
        </row>
      </sheetData>
      <sheetData sheetId="3291">
        <row r="1">
          <cell r="A1" t="str">
            <v>1월 생산실적</v>
          </cell>
        </row>
      </sheetData>
      <sheetData sheetId="3292">
        <row r="1">
          <cell r="A1" t="str">
            <v>1월 생산실적</v>
          </cell>
        </row>
      </sheetData>
      <sheetData sheetId="3293">
        <row r="1">
          <cell r="A1" t="str">
            <v>1월 생산실적</v>
          </cell>
        </row>
      </sheetData>
      <sheetData sheetId="3294">
        <row r="1">
          <cell r="A1" t="str">
            <v>1월 생산실적</v>
          </cell>
        </row>
      </sheetData>
      <sheetData sheetId="3295">
        <row r="1">
          <cell r="A1" t="str">
            <v>1월 생산실적</v>
          </cell>
        </row>
      </sheetData>
      <sheetData sheetId="3296">
        <row r="1">
          <cell r="A1" t="str">
            <v>1월 생산실적</v>
          </cell>
        </row>
      </sheetData>
      <sheetData sheetId="3297">
        <row r="1">
          <cell r="A1" t="str">
            <v>1월 생산실적</v>
          </cell>
        </row>
      </sheetData>
      <sheetData sheetId="3298">
        <row r="1">
          <cell r="A1" t="str">
            <v>1월 생산실적</v>
          </cell>
        </row>
      </sheetData>
      <sheetData sheetId="3299">
        <row r="1">
          <cell r="A1" t="str">
            <v>1월 생산실적</v>
          </cell>
        </row>
      </sheetData>
      <sheetData sheetId="3300">
        <row r="1">
          <cell r="A1" t="str">
            <v>1월 생산실적</v>
          </cell>
        </row>
      </sheetData>
      <sheetData sheetId="3301">
        <row r="1">
          <cell r="A1" t="str">
            <v>1월 생산실적</v>
          </cell>
        </row>
      </sheetData>
      <sheetData sheetId="3302">
        <row r="1">
          <cell r="A1" t="str">
            <v>1월 생산실적</v>
          </cell>
        </row>
      </sheetData>
      <sheetData sheetId="3303">
        <row r="1">
          <cell r="A1" t="str">
            <v>1월 생산실적</v>
          </cell>
        </row>
      </sheetData>
      <sheetData sheetId="3304">
        <row r="1">
          <cell r="A1" t="str">
            <v>1월 생산실적</v>
          </cell>
        </row>
      </sheetData>
      <sheetData sheetId="3305">
        <row r="1">
          <cell r="A1" t="str">
            <v>1월 생산실적</v>
          </cell>
        </row>
      </sheetData>
      <sheetData sheetId="3306">
        <row r="1">
          <cell r="A1" t="str">
            <v>1월 생산실적</v>
          </cell>
        </row>
      </sheetData>
      <sheetData sheetId="3307">
        <row r="1">
          <cell r="A1" t="str">
            <v>1월 생산실적</v>
          </cell>
        </row>
      </sheetData>
      <sheetData sheetId="3308">
        <row r="1">
          <cell r="A1" t="str">
            <v>1월 생산실적</v>
          </cell>
        </row>
      </sheetData>
      <sheetData sheetId="3309">
        <row r="1">
          <cell r="A1" t="str">
            <v>1월 생산실적</v>
          </cell>
        </row>
      </sheetData>
      <sheetData sheetId="3310">
        <row r="1">
          <cell r="A1" t="str">
            <v>1월 생산실적</v>
          </cell>
        </row>
      </sheetData>
      <sheetData sheetId="3311">
        <row r="1">
          <cell r="A1" t="str">
            <v>1월 생산실적</v>
          </cell>
        </row>
      </sheetData>
      <sheetData sheetId="3312">
        <row r="1">
          <cell r="A1" t="str">
            <v>1월 생산실적</v>
          </cell>
        </row>
      </sheetData>
      <sheetData sheetId="3313">
        <row r="1">
          <cell r="A1" t="str">
            <v>1월 생산실적</v>
          </cell>
        </row>
      </sheetData>
      <sheetData sheetId="3314">
        <row r="1">
          <cell r="A1" t="str">
            <v>1월 생산실적</v>
          </cell>
        </row>
      </sheetData>
      <sheetData sheetId="3315">
        <row r="1">
          <cell r="A1" t="str">
            <v>1월 생산실적</v>
          </cell>
        </row>
      </sheetData>
      <sheetData sheetId="3316">
        <row r="1">
          <cell r="A1" t="str">
            <v>1월 생산실적</v>
          </cell>
        </row>
      </sheetData>
      <sheetData sheetId="3317">
        <row r="1">
          <cell r="A1" t="str">
            <v>1월 생산실적</v>
          </cell>
        </row>
      </sheetData>
      <sheetData sheetId="3318">
        <row r="1">
          <cell r="A1" t="str">
            <v>1월 생산실적</v>
          </cell>
        </row>
      </sheetData>
      <sheetData sheetId="3319">
        <row r="1">
          <cell r="A1" t="str">
            <v>1월 생산실적</v>
          </cell>
        </row>
      </sheetData>
      <sheetData sheetId="3320">
        <row r="1">
          <cell r="A1" t="str">
            <v>1월 생산실적</v>
          </cell>
        </row>
      </sheetData>
      <sheetData sheetId="3321">
        <row r="1">
          <cell r="A1" t="str">
            <v>1월 생산실적</v>
          </cell>
        </row>
      </sheetData>
      <sheetData sheetId="3322">
        <row r="1">
          <cell r="A1" t="str">
            <v>1월 생산실적</v>
          </cell>
        </row>
      </sheetData>
      <sheetData sheetId="3323">
        <row r="1">
          <cell r="A1" t="str">
            <v>1월 생산실적</v>
          </cell>
        </row>
      </sheetData>
      <sheetData sheetId="3324">
        <row r="1">
          <cell r="A1" t="str">
            <v>1월 생산실적</v>
          </cell>
        </row>
      </sheetData>
      <sheetData sheetId="3325">
        <row r="1">
          <cell r="A1" t="str">
            <v>1월 생산실적</v>
          </cell>
        </row>
      </sheetData>
      <sheetData sheetId="3326">
        <row r="1">
          <cell r="A1" t="str">
            <v>1월 생산실적</v>
          </cell>
        </row>
      </sheetData>
      <sheetData sheetId="3327">
        <row r="1">
          <cell r="A1" t="str">
            <v>1월 생산실적</v>
          </cell>
        </row>
      </sheetData>
      <sheetData sheetId="3328">
        <row r="1">
          <cell r="A1" t="str">
            <v>1월 생산실적</v>
          </cell>
        </row>
      </sheetData>
      <sheetData sheetId="3329">
        <row r="1">
          <cell r="A1" t="str">
            <v>1월 생산실적</v>
          </cell>
        </row>
      </sheetData>
      <sheetData sheetId="3330">
        <row r="1">
          <cell r="A1" t="str">
            <v>1월 생산실적</v>
          </cell>
        </row>
      </sheetData>
      <sheetData sheetId="3331">
        <row r="1">
          <cell r="A1" t="str">
            <v>1월 생산실적</v>
          </cell>
        </row>
      </sheetData>
      <sheetData sheetId="3332">
        <row r="1">
          <cell r="A1" t="str">
            <v>1월 생산실적</v>
          </cell>
        </row>
      </sheetData>
      <sheetData sheetId="3333">
        <row r="1">
          <cell r="A1" t="str">
            <v>1월 생산실적</v>
          </cell>
        </row>
      </sheetData>
      <sheetData sheetId="3334">
        <row r="1">
          <cell r="A1" t="str">
            <v>1월 생산실적</v>
          </cell>
        </row>
      </sheetData>
      <sheetData sheetId="3335">
        <row r="1">
          <cell r="A1" t="str">
            <v>1월 생산실적</v>
          </cell>
        </row>
      </sheetData>
      <sheetData sheetId="3336">
        <row r="1">
          <cell r="A1" t="str">
            <v>1월 생산실적</v>
          </cell>
        </row>
      </sheetData>
      <sheetData sheetId="3337">
        <row r="1">
          <cell r="A1" t="str">
            <v>1월 생산실적</v>
          </cell>
        </row>
      </sheetData>
      <sheetData sheetId="3338">
        <row r="1">
          <cell r="A1" t="str">
            <v>1월 생산실적</v>
          </cell>
        </row>
      </sheetData>
      <sheetData sheetId="3339">
        <row r="1">
          <cell r="A1" t="str">
            <v>1월 생산실적</v>
          </cell>
        </row>
      </sheetData>
      <sheetData sheetId="3340">
        <row r="1">
          <cell r="A1" t="str">
            <v>1월 생산실적</v>
          </cell>
        </row>
      </sheetData>
      <sheetData sheetId="3341">
        <row r="1">
          <cell r="A1" t="str">
            <v>1월 생산실적</v>
          </cell>
        </row>
      </sheetData>
      <sheetData sheetId="3342">
        <row r="1">
          <cell r="A1" t="str">
            <v>1월 생산실적</v>
          </cell>
        </row>
      </sheetData>
      <sheetData sheetId="3343">
        <row r="1">
          <cell r="A1" t="str">
            <v>1월 생산실적</v>
          </cell>
        </row>
      </sheetData>
      <sheetData sheetId="3344">
        <row r="1">
          <cell r="A1" t="str">
            <v>1월 생산실적</v>
          </cell>
        </row>
      </sheetData>
      <sheetData sheetId="3345">
        <row r="1">
          <cell r="A1" t="str">
            <v>1월 생산실적</v>
          </cell>
        </row>
      </sheetData>
      <sheetData sheetId="3346">
        <row r="1">
          <cell r="A1" t="str">
            <v>1월 생산실적</v>
          </cell>
        </row>
      </sheetData>
      <sheetData sheetId="3347">
        <row r="1">
          <cell r="A1" t="str">
            <v>1월 생산실적</v>
          </cell>
        </row>
      </sheetData>
      <sheetData sheetId="3348">
        <row r="1">
          <cell r="A1" t="str">
            <v>1월 생산실적</v>
          </cell>
        </row>
      </sheetData>
      <sheetData sheetId="3349">
        <row r="1">
          <cell r="A1" t="str">
            <v>1월 생산실적</v>
          </cell>
        </row>
      </sheetData>
      <sheetData sheetId="3350">
        <row r="1">
          <cell r="A1" t="str">
            <v>1월 생산실적</v>
          </cell>
        </row>
      </sheetData>
      <sheetData sheetId="3351">
        <row r="1">
          <cell r="A1" t="str">
            <v>1월 생산실적</v>
          </cell>
        </row>
      </sheetData>
      <sheetData sheetId="3352">
        <row r="1">
          <cell r="A1" t="str">
            <v>1월 생산실적</v>
          </cell>
        </row>
      </sheetData>
      <sheetData sheetId="3353">
        <row r="1">
          <cell r="A1" t="str">
            <v>1월 생산실적</v>
          </cell>
        </row>
      </sheetData>
      <sheetData sheetId="3354">
        <row r="1">
          <cell r="A1" t="str">
            <v>1월 생산실적</v>
          </cell>
        </row>
      </sheetData>
      <sheetData sheetId="3355">
        <row r="1">
          <cell r="A1" t="str">
            <v>1월 생산실적</v>
          </cell>
        </row>
      </sheetData>
      <sheetData sheetId="3356">
        <row r="1">
          <cell r="A1" t="str">
            <v>1월 생산실적</v>
          </cell>
        </row>
      </sheetData>
      <sheetData sheetId="3357">
        <row r="1">
          <cell r="A1" t="str">
            <v>1월 생산실적</v>
          </cell>
        </row>
      </sheetData>
      <sheetData sheetId="3358">
        <row r="1">
          <cell r="A1" t="str">
            <v>1월 생산실적</v>
          </cell>
        </row>
      </sheetData>
      <sheetData sheetId="3359">
        <row r="1">
          <cell r="A1" t="str">
            <v>1월 생산실적</v>
          </cell>
        </row>
      </sheetData>
      <sheetData sheetId="3360">
        <row r="1">
          <cell r="A1" t="str">
            <v>1월 생산실적</v>
          </cell>
        </row>
      </sheetData>
      <sheetData sheetId="3361">
        <row r="1">
          <cell r="A1" t="str">
            <v>1월 생산실적</v>
          </cell>
        </row>
      </sheetData>
      <sheetData sheetId="3362">
        <row r="1">
          <cell r="A1" t="str">
            <v>1월 생산실적</v>
          </cell>
        </row>
      </sheetData>
      <sheetData sheetId="3363">
        <row r="1">
          <cell r="A1" t="str">
            <v>1월 생산실적</v>
          </cell>
        </row>
      </sheetData>
      <sheetData sheetId="3364">
        <row r="1">
          <cell r="A1" t="str">
            <v>1월 생산실적</v>
          </cell>
        </row>
      </sheetData>
      <sheetData sheetId="3365">
        <row r="1">
          <cell r="A1" t="str">
            <v>1월 생산실적</v>
          </cell>
        </row>
      </sheetData>
      <sheetData sheetId="3366">
        <row r="1">
          <cell r="A1" t="str">
            <v>1월 생산실적</v>
          </cell>
        </row>
      </sheetData>
      <sheetData sheetId="3367">
        <row r="1">
          <cell r="A1" t="str">
            <v>1월 생산실적</v>
          </cell>
        </row>
      </sheetData>
      <sheetData sheetId="3368">
        <row r="1">
          <cell r="A1" t="str">
            <v>1월 생산실적</v>
          </cell>
        </row>
      </sheetData>
      <sheetData sheetId="3369">
        <row r="1">
          <cell r="A1" t="str">
            <v>1월 생산실적</v>
          </cell>
        </row>
      </sheetData>
      <sheetData sheetId="3370">
        <row r="1">
          <cell r="A1" t="str">
            <v>1월 생산실적</v>
          </cell>
        </row>
      </sheetData>
      <sheetData sheetId="3371">
        <row r="1">
          <cell r="A1" t="str">
            <v>1월 생산실적</v>
          </cell>
        </row>
      </sheetData>
      <sheetData sheetId="3372">
        <row r="1">
          <cell r="A1" t="str">
            <v>1월 생산실적</v>
          </cell>
        </row>
      </sheetData>
      <sheetData sheetId="3373">
        <row r="1">
          <cell r="A1" t="str">
            <v>1월 생산실적</v>
          </cell>
        </row>
      </sheetData>
      <sheetData sheetId="3374">
        <row r="1">
          <cell r="A1" t="str">
            <v>1월 생산실적</v>
          </cell>
        </row>
      </sheetData>
      <sheetData sheetId="3375">
        <row r="1">
          <cell r="A1" t="str">
            <v>1월 생산실적</v>
          </cell>
        </row>
      </sheetData>
      <sheetData sheetId="3376">
        <row r="1">
          <cell r="A1" t="str">
            <v>1월 생산실적</v>
          </cell>
        </row>
      </sheetData>
      <sheetData sheetId="3377">
        <row r="1">
          <cell r="A1" t="str">
            <v>1월 생산실적</v>
          </cell>
        </row>
      </sheetData>
      <sheetData sheetId="3378">
        <row r="1">
          <cell r="A1" t="str">
            <v>1월 생산실적</v>
          </cell>
        </row>
      </sheetData>
      <sheetData sheetId="3379">
        <row r="1">
          <cell r="A1" t="str">
            <v>1월 생산실적</v>
          </cell>
        </row>
      </sheetData>
      <sheetData sheetId="3380">
        <row r="1">
          <cell r="A1" t="str">
            <v>1월 생산실적</v>
          </cell>
        </row>
      </sheetData>
      <sheetData sheetId="3381">
        <row r="1">
          <cell r="A1" t="str">
            <v>1월 생산실적</v>
          </cell>
        </row>
      </sheetData>
      <sheetData sheetId="3382">
        <row r="1">
          <cell r="A1" t="str">
            <v>1월 생산실적</v>
          </cell>
        </row>
      </sheetData>
      <sheetData sheetId="3383">
        <row r="1">
          <cell r="A1" t="str">
            <v>1월 생산실적</v>
          </cell>
        </row>
      </sheetData>
      <sheetData sheetId="3384">
        <row r="1">
          <cell r="A1" t="str">
            <v>1월 생산실적</v>
          </cell>
        </row>
      </sheetData>
      <sheetData sheetId="3385">
        <row r="1">
          <cell r="A1" t="str">
            <v>1월 생산실적</v>
          </cell>
        </row>
      </sheetData>
      <sheetData sheetId="3386">
        <row r="1">
          <cell r="A1" t="str">
            <v>1월 생산실적</v>
          </cell>
        </row>
      </sheetData>
      <sheetData sheetId="3387">
        <row r="1">
          <cell r="A1" t="str">
            <v>1월 생산실적</v>
          </cell>
        </row>
      </sheetData>
      <sheetData sheetId="3388">
        <row r="1">
          <cell r="A1" t="str">
            <v>1월 생산실적</v>
          </cell>
        </row>
      </sheetData>
      <sheetData sheetId="3389">
        <row r="1">
          <cell r="A1" t="str">
            <v>1월 생산실적</v>
          </cell>
        </row>
      </sheetData>
      <sheetData sheetId="3390">
        <row r="1">
          <cell r="A1" t="str">
            <v>1월 생산실적</v>
          </cell>
        </row>
      </sheetData>
      <sheetData sheetId="3391">
        <row r="1">
          <cell r="A1" t="str">
            <v>1월 생산실적</v>
          </cell>
        </row>
      </sheetData>
      <sheetData sheetId="3392">
        <row r="1">
          <cell r="A1" t="str">
            <v>1월 생산실적</v>
          </cell>
        </row>
      </sheetData>
      <sheetData sheetId="3393">
        <row r="1">
          <cell r="A1" t="str">
            <v>1월 생산실적</v>
          </cell>
        </row>
      </sheetData>
      <sheetData sheetId="3394">
        <row r="1">
          <cell r="A1" t="str">
            <v>1월 생산실적</v>
          </cell>
        </row>
      </sheetData>
      <sheetData sheetId="3395">
        <row r="1">
          <cell r="A1" t="str">
            <v>1월 생산실적</v>
          </cell>
        </row>
      </sheetData>
      <sheetData sheetId="3396">
        <row r="1">
          <cell r="A1" t="str">
            <v>1월 생산실적</v>
          </cell>
        </row>
      </sheetData>
      <sheetData sheetId="3397">
        <row r="1">
          <cell r="A1" t="str">
            <v>1월 생산실적</v>
          </cell>
        </row>
      </sheetData>
      <sheetData sheetId="3398">
        <row r="1">
          <cell r="A1" t="str">
            <v>1월 생산실적</v>
          </cell>
        </row>
      </sheetData>
      <sheetData sheetId="3399">
        <row r="1">
          <cell r="A1" t="str">
            <v>1월 생산실적</v>
          </cell>
        </row>
      </sheetData>
      <sheetData sheetId="3400">
        <row r="1">
          <cell r="A1" t="str">
            <v>1월 생산실적</v>
          </cell>
        </row>
      </sheetData>
      <sheetData sheetId="3401">
        <row r="1">
          <cell r="A1" t="str">
            <v>1월 생산실적</v>
          </cell>
        </row>
      </sheetData>
      <sheetData sheetId="3402">
        <row r="1">
          <cell r="A1" t="str">
            <v>1월 생산실적</v>
          </cell>
        </row>
      </sheetData>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ow r="1">
          <cell r="A1" t="str">
            <v>1월 생산실적</v>
          </cell>
        </row>
      </sheetData>
      <sheetData sheetId="3411">
        <row r="1">
          <cell r="A1" t="str">
            <v>1월 생산실적</v>
          </cell>
        </row>
      </sheetData>
      <sheetData sheetId="3412">
        <row r="1">
          <cell r="A1" t="str">
            <v>1월 생산실적</v>
          </cell>
        </row>
      </sheetData>
      <sheetData sheetId="3413">
        <row r="1">
          <cell r="A1" t="str">
            <v>1월 생산실적</v>
          </cell>
        </row>
      </sheetData>
      <sheetData sheetId="3414">
        <row r="1">
          <cell r="A1" t="str">
            <v>1월 생산실적</v>
          </cell>
        </row>
      </sheetData>
      <sheetData sheetId="3415">
        <row r="1">
          <cell r="A1" t="str">
            <v>1월 생산실적</v>
          </cell>
        </row>
      </sheetData>
      <sheetData sheetId="3416">
        <row r="1">
          <cell r="A1" t="str">
            <v>1월 생산실적</v>
          </cell>
        </row>
      </sheetData>
      <sheetData sheetId="3417">
        <row r="1">
          <cell r="A1" t="str">
            <v>1월 생산실적</v>
          </cell>
        </row>
      </sheetData>
      <sheetData sheetId="3418">
        <row r="1">
          <cell r="A1" t="str">
            <v>1월 생산실적</v>
          </cell>
        </row>
      </sheetData>
      <sheetData sheetId="3419">
        <row r="1">
          <cell r="A1" t="str">
            <v>1월 생산실적</v>
          </cell>
        </row>
      </sheetData>
      <sheetData sheetId="3420">
        <row r="1">
          <cell r="A1" t="str">
            <v>1월 생산실적</v>
          </cell>
        </row>
      </sheetData>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ow r="1">
          <cell r="A1" t="str">
            <v>1월 생산실적</v>
          </cell>
        </row>
      </sheetData>
      <sheetData sheetId="3491">
        <row r="1">
          <cell r="A1" t="str">
            <v>1월 생산실적</v>
          </cell>
        </row>
      </sheetData>
      <sheetData sheetId="3492">
        <row r="1">
          <cell r="A1" t="str">
            <v>1월 생산실적</v>
          </cell>
        </row>
      </sheetData>
      <sheetData sheetId="3493">
        <row r="1">
          <cell r="A1" t="str">
            <v>1월 생산실적</v>
          </cell>
        </row>
      </sheetData>
      <sheetData sheetId="3494">
        <row r="1">
          <cell r="A1" t="str">
            <v>1월 생산실적</v>
          </cell>
        </row>
      </sheetData>
      <sheetData sheetId="3495">
        <row r="1">
          <cell r="A1" t="str">
            <v>1월 생산실적</v>
          </cell>
        </row>
      </sheetData>
      <sheetData sheetId="3496">
        <row r="1">
          <cell r="A1" t="str">
            <v>1월 생산실적</v>
          </cell>
        </row>
      </sheetData>
      <sheetData sheetId="3497">
        <row r="1">
          <cell r="A1" t="str">
            <v>1월 생산실적</v>
          </cell>
        </row>
      </sheetData>
      <sheetData sheetId="3498">
        <row r="1">
          <cell r="A1" t="str">
            <v>1월 생산실적</v>
          </cell>
        </row>
      </sheetData>
      <sheetData sheetId="3499">
        <row r="1">
          <cell r="A1" t="str">
            <v>1월 생산실적</v>
          </cell>
        </row>
      </sheetData>
      <sheetData sheetId="3500">
        <row r="1">
          <cell r="A1" t="str">
            <v>1월 생산실적</v>
          </cell>
        </row>
      </sheetData>
      <sheetData sheetId="3501">
        <row r="1">
          <cell r="A1" t="str">
            <v>1월 생산실적</v>
          </cell>
        </row>
      </sheetData>
      <sheetData sheetId="3502">
        <row r="1">
          <cell r="A1" t="str">
            <v>1월 생산실적</v>
          </cell>
        </row>
      </sheetData>
      <sheetData sheetId="3503">
        <row r="1">
          <cell r="A1" t="str">
            <v>1월 생산실적</v>
          </cell>
        </row>
      </sheetData>
      <sheetData sheetId="3504">
        <row r="1">
          <cell r="A1" t="str">
            <v>1월 생산실적</v>
          </cell>
        </row>
      </sheetData>
      <sheetData sheetId="3505">
        <row r="1">
          <cell r="A1" t="str">
            <v>1월 생산실적</v>
          </cell>
        </row>
      </sheetData>
      <sheetData sheetId="3506">
        <row r="1">
          <cell r="A1" t="str">
            <v>1월 생산실적</v>
          </cell>
        </row>
      </sheetData>
      <sheetData sheetId="3507">
        <row r="1">
          <cell r="A1" t="str">
            <v>1월 생산실적</v>
          </cell>
        </row>
      </sheetData>
      <sheetData sheetId="3508">
        <row r="1">
          <cell r="A1" t="str">
            <v>1월 생산실적</v>
          </cell>
        </row>
      </sheetData>
      <sheetData sheetId="3509">
        <row r="1">
          <cell r="A1" t="str">
            <v>1월 생산실적</v>
          </cell>
        </row>
      </sheetData>
      <sheetData sheetId="3510">
        <row r="1">
          <cell r="A1" t="str">
            <v>1월 생산실적</v>
          </cell>
        </row>
      </sheetData>
      <sheetData sheetId="3511">
        <row r="1">
          <cell r="A1" t="str">
            <v>1월 생산실적</v>
          </cell>
        </row>
      </sheetData>
      <sheetData sheetId="3512">
        <row r="1">
          <cell r="A1" t="str">
            <v>1월 생산실적</v>
          </cell>
        </row>
      </sheetData>
      <sheetData sheetId="3513">
        <row r="1">
          <cell r="A1" t="str">
            <v>1월 생산실적</v>
          </cell>
        </row>
      </sheetData>
      <sheetData sheetId="3514">
        <row r="1">
          <cell r="A1" t="str">
            <v>1월 생산실적</v>
          </cell>
        </row>
      </sheetData>
      <sheetData sheetId="3515">
        <row r="1">
          <cell r="A1" t="str">
            <v>1월 생산실적</v>
          </cell>
        </row>
      </sheetData>
      <sheetData sheetId="3516">
        <row r="1">
          <cell r="A1" t="str">
            <v>1월 생산실적</v>
          </cell>
        </row>
      </sheetData>
      <sheetData sheetId="3517">
        <row r="1">
          <cell r="A1" t="str">
            <v>1월 생산실적</v>
          </cell>
        </row>
      </sheetData>
      <sheetData sheetId="3518">
        <row r="1">
          <cell r="A1" t="str">
            <v>1월 생산실적</v>
          </cell>
        </row>
      </sheetData>
      <sheetData sheetId="3519">
        <row r="1">
          <cell r="A1" t="str">
            <v>1월 생산실적</v>
          </cell>
        </row>
      </sheetData>
      <sheetData sheetId="3520">
        <row r="1">
          <cell r="A1" t="str">
            <v>1월 생산실적</v>
          </cell>
        </row>
      </sheetData>
      <sheetData sheetId="3521">
        <row r="1">
          <cell r="A1" t="str">
            <v>1월 생산실적</v>
          </cell>
        </row>
      </sheetData>
      <sheetData sheetId="3522">
        <row r="1">
          <cell r="A1" t="str">
            <v>1월 생산실적</v>
          </cell>
        </row>
      </sheetData>
      <sheetData sheetId="3523">
        <row r="1">
          <cell r="A1" t="str">
            <v>1월 생산실적</v>
          </cell>
        </row>
      </sheetData>
      <sheetData sheetId="3524">
        <row r="1">
          <cell r="A1" t="str">
            <v>1월 생산실적</v>
          </cell>
        </row>
      </sheetData>
      <sheetData sheetId="3525">
        <row r="1">
          <cell r="A1" t="str">
            <v>1월 생산실적</v>
          </cell>
        </row>
      </sheetData>
      <sheetData sheetId="3526">
        <row r="1">
          <cell r="A1" t="str">
            <v>1월 생산실적</v>
          </cell>
        </row>
      </sheetData>
      <sheetData sheetId="3527">
        <row r="1">
          <cell r="A1" t="str">
            <v>1월 생산실적</v>
          </cell>
        </row>
      </sheetData>
      <sheetData sheetId="3528">
        <row r="1">
          <cell r="A1" t="str">
            <v>1월 생산실적</v>
          </cell>
        </row>
      </sheetData>
      <sheetData sheetId="3529">
        <row r="1">
          <cell r="A1" t="str">
            <v>1월 생산실적</v>
          </cell>
        </row>
      </sheetData>
      <sheetData sheetId="3530">
        <row r="1">
          <cell r="A1" t="str">
            <v>1월 생산실적</v>
          </cell>
        </row>
      </sheetData>
      <sheetData sheetId="3531">
        <row r="1">
          <cell r="A1" t="str">
            <v>1월 생산실적</v>
          </cell>
        </row>
      </sheetData>
      <sheetData sheetId="3532">
        <row r="1">
          <cell r="A1" t="str">
            <v>1월 생산실적</v>
          </cell>
        </row>
      </sheetData>
      <sheetData sheetId="3533">
        <row r="1">
          <cell r="A1" t="str">
            <v>1월 생산실적</v>
          </cell>
        </row>
      </sheetData>
      <sheetData sheetId="3534">
        <row r="1">
          <cell r="A1" t="str">
            <v>1월 생산실적</v>
          </cell>
        </row>
      </sheetData>
      <sheetData sheetId="3535">
        <row r="1">
          <cell r="A1" t="str">
            <v>1월 생산실적</v>
          </cell>
        </row>
      </sheetData>
      <sheetData sheetId="3536">
        <row r="1">
          <cell r="A1" t="str">
            <v>1월 생산실적</v>
          </cell>
        </row>
      </sheetData>
      <sheetData sheetId="3537">
        <row r="1">
          <cell r="A1" t="str">
            <v>1월 생산실적</v>
          </cell>
        </row>
      </sheetData>
      <sheetData sheetId="3538">
        <row r="1">
          <cell r="A1" t="str">
            <v>1월 생산실적</v>
          </cell>
        </row>
      </sheetData>
      <sheetData sheetId="3539">
        <row r="1">
          <cell r="A1" t="str">
            <v>1월 생산실적</v>
          </cell>
        </row>
      </sheetData>
      <sheetData sheetId="3540">
        <row r="1">
          <cell r="A1" t="str">
            <v>1월 생산실적</v>
          </cell>
        </row>
      </sheetData>
      <sheetData sheetId="3541">
        <row r="1">
          <cell r="A1" t="str">
            <v>1월 생산실적</v>
          </cell>
        </row>
      </sheetData>
      <sheetData sheetId="3542">
        <row r="1">
          <cell r="A1" t="str">
            <v>1월 생산실적</v>
          </cell>
        </row>
      </sheetData>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ow r="1">
          <cell r="A1" t="str">
            <v>1월 생산실적</v>
          </cell>
        </row>
      </sheetData>
      <sheetData sheetId="3557">
        <row r="1">
          <cell r="A1" t="str">
            <v>1월 생산실적</v>
          </cell>
        </row>
      </sheetData>
      <sheetData sheetId="3558">
        <row r="1">
          <cell r="A1" t="str">
            <v>1월 생산실적</v>
          </cell>
        </row>
      </sheetData>
      <sheetData sheetId="3559">
        <row r="1">
          <cell r="A1" t="str">
            <v>1월 생산실적</v>
          </cell>
        </row>
      </sheetData>
      <sheetData sheetId="3560">
        <row r="1">
          <cell r="A1" t="str">
            <v>1월 생산실적</v>
          </cell>
        </row>
      </sheetData>
      <sheetData sheetId="3561">
        <row r="1">
          <cell r="A1" t="str">
            <v>1월 생산실적</v>
          </cell>
        </row>
      </sheetData>
      <sheetData sheetId="3562">
        <row r="1">
          <cell r="A1" t="str">
            <v>1월 생산실적</v>
          </cell>
        </row>
      </sheetData>
      <sheetData sheetId="3563">
        <row r="1">
          <cell r="A1" t="str">
            <v>1월 생산실적</v>
          </cell>
        </row>
      </sheetData>
      <sheetData sheetId="3564">
        <row r="1">
          <cell r="A1" t="str">
            <v>1월 생산실적</v>
          </cell>
        </row>
      </sheetData>
      <sheetData sheetId="3565">
        <row r="1">
          <cell r="A1" t="str">
            <v>1월 생산실적</v>
          </cell>
        </row>
      </sheetData>
      <sheetData sheetId="3566">
        <row r="1">
          <cell r="A1" t="str">
            <v>1월 생산실적</v>
          </cell>
        </row>
      </sheetData>
      <sheetData sheetId="3567">
        <row r="1">
          <cell r="A1" t="str">
            <v>1월 생산실적</v>
          </cell>
        </row>
      </sheetData>
      <sheetData sheetId="3568">
        <row r="1">
          <cell r="A1" t="str">
            <v>1월 생산실적</v>
          </cell>
        </row>
      </sheetData>
      <sheetData sheetId="3569">
        <row r="1">
          <cell r="A1" t="str">
            <v>1월 생산실적</v>
          </cell>
        </row>
      </sheetData>
      <sheetData sheetId="3570">
        <row r="1">
          <cell r="A1" t="str">
            <v>1월 생산실적</v>
          </cell>
        </row>
      </sheetData>
      <sheetData sheetId="3571">
        <row r="1">
          <cell r="A1" t="str">
            <v>1월 생산실적</v>
          </cell>
        </row>
      </sheetData>
      <sheetData sheetId="3572">
        <row r="1">
          <cell r="A1" t="str">
            <v>1월 생산실적</v>
          </cell>
        </row>
      </sheetData>
      <sheetData sheetId="3573">
        <row r="1">
          <cell r="A1" t="str">
            <v>1월 생산실적</v>
          </cell>
        </row>
      </sheetData>
      <sheetData sheetId="3574">
        <row r="1">
          <cell r="A1" t="str">
            <v>1월 생산실적</v>
          </cell>
        </row>
      </sheetData>
      <sheetData sheetId="3575">
        <row r="1">
          <cell r="A1" t="str">
            <v>1월 생산실적</v>
          </cell>
        </row>
      </sheetData>
      <sheetData sheetId="3576">
        <row r="1">
          <cell r="A1" t="str">
            <v>1월 생산실적</v>
          </cell>
        </row>
      </sheetData>
      <sheetData sheetId="3577">
        <row r="1">
          <cell r="A1" t="str">
            <v>1월 생산실적</v>
          </cell>
        </row>
      </sheetData>
      <sheetData sheetId="3578">
        <row r="1">
          <cell r="A1" t="str">
            <v>1월 생산실적</v>
          </cell>
        </row>
      </sheetData>
      <sheetData sheetId="3579">
        <row r="1">
          <cell r="A1" t="str">
            <v>1월 생산실적</v>
          </cell>
        </row>
      </sheetData>
      <sheetData sheetId="3580">
        <row r="1">
          <cell r="A1" t="str">
            <v>1월 생산실적</v>
          </cell>
        </row>
      </sheetData>
      <sheetData sheetId="3581">
        <row r="1">
          <cell r="A1" t="str">
            <v>1월 생산실적</v>
          </cell>
        </row>
      </sheetData>
      <sheetData sheetId="3582">
        <row r="1">
          <cell r="A1" t="str">
            <v>1월 생산실적</v>
          </cell>
        </row>
      </sheetData>
      <sheetData sheetId="3583">
        <row r="1">
          <cell r="A1" t="str">
            <v>1월 생산실적</v>
          </cell>
        </row>
      </sheetData>
      <sheetData sheetId="3584">
        <row r="1">
          <cell r="A1" t="str">
            <v>1월 생산실적</v>
          </cell>
        </row>
      </sheetData>
      <sheetData sheetId="3585">
        <row r="1">
          <cell r="A1" t="str">
            <v>1월 생산실적</v>
          </cell>
        </row>
      </sheetData>
      <sheetData sheetId="3586">
        <row r="1">
          <cell r="A1" t="str">
            <v>1월 생산실적</v>
          </cell>
        </row>
      </sheetData>
      <sheetData sheetId="3587">
        <row r="1">
          <cell r="A1" t="str">
            <v>1월 생산실적</v>
          </cell>
        </row>
      </sheetData>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ow r="1">
          <cell r="A1" t="str">
            <v>1월 생산실적</v>
          </cell>
        </row>
      </sheetData>
      <sheetData sheetId="3605">
        <row r="1">
          <cell r="A1" t="str">
            <v>1월 생산실적</v>
          </cell>
        </row>
      </sheetData>
      <sheetData sheetId="3606">
        <row r="1">
          <cell r="A1" t="str">
            <v>1월 생산실적</v>
          </cell>
        </row>
      </sheetData>
      <sheetData sheetId="3607">
        <row r="1">
          <cell r="A1" t="str">
            <v>1월 생산실적</v>
          </cell>
        </row>
      </sheetData>
      <sheetData sheetId="3608">
        <row r="1">
          <cell r="A1" t="str">
            <v>1월 생산실적</v>
          </cell>
        </row>
      </sheetData>
      <sheetData sheetId="3609">
        <row r="1">
          <cell r="A1" t="str">
            <v>1월 생산실적</v>
          </cell>
        </row>
      </sheetData>
      <sheetData sheetId="3610">
        <row r="1">
          <cell r="A1" t="str">
            <v>1월 생산실적</v>
          </cell>
        </row>
      </sheetData>
      <sheetData sheetId="3611">
        <row r="1">
          <cell r="A1" t="str">
            <v>1월 생산실적</v>
          </cell>
        </row>
      </sheetData>
      <sheetData sheetId="3612">
        <row r="1">
          <cell r="A1" t="str">
            <v>1월 생산실적</v>
          </cell>
        </row>
      </sheetData>
      <sheetData sheetId="3613">
        <row r="1">
          <cell r="A1" t="str">
            <v>1월 생산실적</v>
          </cell>
        </row>
      </sheetData>
      <sheetData sheetId="3614">
        <row r="1">
          <cell r="A1" t="str">
            <v>1월 생산실적</v>
          </cell>
        </row>
      </sheetData>
      <sheetData sheetId="3615">
        <row r="1">
          <cell r="A1" t="str">
            <v>1월 생산실적</v>
          </cell>
        </row>
      </sheetData>
      <sheetData sheetId="3616">
        <row r="1">
          <cell r="A1" t="str">
            <v>1월 생산실적</v>
          </cell>
        </row>
      </sheetData>
      <sheetData sheetId="3617">
        <row r="1">
          <cell r="A1" t="str">
            <v>1월 생산실적</v>
          </cell>
        </row>
      </sheetData>
      <sheetData sheetId="3618">
        <row r="1">
          <cell r="A1" t="str">
            <v>1월 생산실적</v>
          </cell>
        </row>
      </sheetData>
      <sheetData sheetId="3619">
        <row r="1">
          <cell r="A1" t="str">
            <v>1월 생산실적</v>
          </cell>
        </row>
      </sheetData>
      <sheetData sheetId="3620">
        <row r="1">
          <cell r="A1" t="str">
            <v>1월 생산실적</v>
          </cell>
        </row>
      </sheetData>
      <sheetData sheetId="3621">
        <row r="1">
          <cell r="A1" t="str">
            <v>1월 생산실적</v>
          </cell>
        </row>
      </sheetData>
      <sheetData sheetId="3622">
        <row r="1">
          <cell r="A1" t="str">
            <v>1월 생산실적</v>
          </cell>
        </row>
      </sheetData>
      <sheetData sheetId="3623">
        <row r="1">
          <cell r="A1" t="str">
            <v>1월 생산실적</v>
          </cell>
        </row>
      </sheetData>
      <sheetData sheetId="3624">
        <row r="1">
          <cell r="A1" t="str">
            <v>1월 생산실적</v>
          </cell>
        </row>
      </sheetData>
      <sheetData sheetId="3625">
        <row r="1">
          <cell r="A1" t="str">
            <v>1월 생산실적</v>
          </cell>
        </row>
      </sheetData>
      <sheetData sheetId="3626">
        <row r="1">
          <cell r="A1" t="str">
            <v>1월 생산실적</v>
          </cell>
        </row>
      </sheetData>
      <sheetData sheetId="3627">
        <row r="1">
          <cell r="A1" t="str">
            <v>1월 생산실적</v>
          </cell>
        </row>
      </sheetData>
      <sheetData sheetId="3628">
        <row r="1">
          <cell r="A1" t="str">
            <v>1월 생산실적</v>
          </cell>
        </row>
      </sheetData>
      <sheetData sheetId="3629">
        <row r="1">
          <cell r="A1" t="str">
            <v>1월 생산실적</v>
          </cell>
        </row>
      </sheetData>
      <sheetData sheetId="3630">
        <row r="1">
          <cell r="A1" t="str">
            <v>1월 생산실적</v>
          </cell>
        </row>
      </sheetData>
      <sheetData sheetId="3631">
        <row r="1">
          <cell r="A1" t="str">
            <v>1월 생산실적</v>
          </cell>
        </row>
      </sheetData>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ow r="1">
          <cell r="A1" t="str">
            <v>1월 생산실적</v>
          </cell>
        </row>
      </sheetData>
      <sheetData sheetId="3637">
        <row r="1">
          <cell r="A1" t="str">
            <v>1월 생산실적</v>
          </cell>
        </row>
      </sheetData>
      <sheetData sheetId="3638">
        <row r="1">
          <cell r="A1" t="str">
            <v>1월 생산실적</v>
          </cell>
        </row>
      </sheetData>
      <sheetData sheetId="3639">
        <row r="1">
          <cell r="A1" t="str">
            <v>1월 생산실적</v>
          </cell>
        </row>
      </sheetData>
      <sheetData sheetId="3640">
        <row r="1">
          <cell r="A1" t="str">
            <v>1월 생산실적</v>
          </cell>
        </row>
      </sheetData>
      <sheetData sheetId="3641">
        <row r="1">
          <cell r="A1" t="str">
            <v>1월 생산실적</v>
          </cell>
        </row>
      </sheetData>
      <sheetData sheetId="3642">
        <row r="1">
          <cell r="A1" t="str">
            <v>1월 생산실적</v>
          </cell>
        </row>
      </sheetData>
      <sheetData sheetId="3643">
        <row r="1">
          <cell r="A1" t="str">
            <v>1월 생산실적</v>
          </cell>
        </row>
      </sheetData>
      <sheetData sheetId="3644">
        <row r="1">
          <cell r="A1" t="str">
            <v>1월 생산실적</v>
          </cell>
        </row>
      </sheetData>
      <sheetData sheetId="3645">
        <row r="1">
          <cell r="A1" t="str">
            <v>1월 생산실적</v>
          </cell>
        </row>
      </sheetData>
      <sheetData sheetId="3646">
        <row r="1">
          <cell r="A1" t="str">
            <v>1월 생산실적</v>
          </cell>
        </row>
      </sheetData>
      <sheetData sheetId="3647">
        <row r="1">
          <cell r="A1" t="str">
            <v>1월 생산실적</v>
          </cell>
        </row>
      </sheetData>
      <sheetData sheetId="3648">
        <row r="1">
          <cell r="A1" t="str">
            <v>1월 생산실적</v>
          </cell>
        </row>
      </sheetData>
      <sheetData sheetId="3649">
        <row r="1">
          <cell r="A1" t="str">
            <v>1월 생산실적</v>
          </cell>
        </row>
      </sheetData>
      <sheetData sheetId="3650">
        <row r="1">
          <cell r="A1" t="str">
            <v>1월 생산실적</v>
          </cell>
        </row>
      </sheetData>
      <sheetData sheetId="3651">
        <row r="1">
          <cell r="A1" t="str">
            <v>1월 생산실적</v>
          </cell>
        </row>
      </sheetData>
      <sheetData sheetId="3652">
        <row r="1">
          <cell r="A1" t="str">
            <v>1월 생산실적</v>
          </cell>
        </row>
      </sheetData>
      <sheetData sheetId="3653">
        <row r="1">
          <cell r="A1" t="str">
            <v>1월 생산실적</v>
          </cell>
        </row>
      </sheetData>
      <sheetData sheetId="3654">
        <row r="1">
          <cell r="A1" t="str">
            <v>1월 생산실적</v>
          </cell>
        </row>
      </sheetData>
      <sheetData sheetId="3655">
        <row r="1">
          <cell r="A1" t="str">
            <v>1월 생산실적</v>
          </cell>
        </row>
      </sheetData>
      <sheetData sheetId="3656">
        <row r="1">
          <cell r="A1" t="str">
            <v>1월 생산실적</v>
          </cell>
        </row>
      </sheetData>
      <sheetData sheetId="3657">
        <row r="1">
          <cell r="A1" t="str">
            <v>1월 생산실적</v>
          </cell>
        </row>
      </sheetData>
      <sheetData sheetId="3658">
        <row r="1">
          <cell r="A1" t="str">
            <v>1월 생산실적</v>
          </cell>
        </row>
      </sheetData>
      <sheetData sheetId="3659">
        <row r="1">
          <cell r="A1" t="str">
            <v>1월 생산실적</v>
          </cell>
        </row>
      </sheetData>
      <sheetData sheetId="3660">
        <row r="1">
          <cell r="A1" t="str">
            <v>1월 생산실적</v>
          </cell>
        </row>
      </sheetData>
      <sheetData sheetId="3661">
        <row r="1">
          <cell r="A1" t="str">
            <v>1월 생산실적</v>
          </cell>
        </row>
      </sheetData>
      <sheetData sheetId="3662">
        <row r="1">
          <cell r="A1" t="str">
            <v>1월 생산실적</v>
          </cell>
        </row>
      </sheetData>
      <sheetData sheetId="3663">
        <row r="1">
          <cell r="A1" t="str">
            <v>1월 생산실적</v>
          </cell>
        </row>
      </sheetData>
      <sheetData sheetId="3664">
        <row r="1">
          <cell r="A1" t="str">
            <v>1월 생산실적</v>
          </cell>
        </row>
      </sheetData>
      <sheetData sheetId="3665">
        <row r="1">
          <cell r="A1" t="str">
            <v>1월 생산실적</v>
          </cell>
        </row>
      </sheetData>
      <sheetData sheetId="3666">
        <row r="1">
          <cell r="A1" t="str">
            <v>1월 생산실적</v>
          </cell>
        </row>
      </sheetData>
      <sheetData sheetId="3667">
        <row r="1">
          <cell r="A1" t="str">
            <v>1월 생산실적</v>
          </cell>
        </row>
      </sheetData>
      <sheetData sheetId="3668">
        <row r="1">
          <cell r="A1" t="str">
            <v>1월 생산실적</v>
          </cell>
        </row>
      </sheetData>
      <sheetData sheetId="3669">
        <row r="1">
          <cell r="A1" t="str">
            <v>1월 생산실적</v>
          </cell>
        </row>
      </sheetData>
      <sheetData sheetId="3670">
        <row r="1">
          <cell r="A1" t="str">
            <v>1월 생산실적</v>
          </cell>
        </row>
      </sheetData>
      <sheetData sheetId="3671">
        <row r="1">
          <cell r="A1" t="str">
            <v>1월 생산실적</v>
          </cell>
        </row>
      </sheetData>
      <sheetData sheetId="3672">
        <row r="1">
          <cell r="A1" t="str">
            <v>1월 생산실적</v>
          </cell>
        </row>
      </sheetData>
      <sheetData sheetId="3673">
        <row r="1">
          <cell r="A1" t="str">
            <v>1월 생산실적</v>
          </cell>
        </row>
      </sheetData>
      <sheetData sheetId="3674">
        <row r="1">
          <cell r="A1" t="str">
            <v>1월 생산실적</v>
          </cell>
        </row>
      </sheetData>
      <sheetData sheetId="3675">
        <row r="1">
          <cell r="A1" t="str">
            <v>1월 생산실적</v>
          </cell>
        </row>
      </sheetData>
      <sheetData sheetId="3676">
        <row r="1">
          <cell r="A1" t="str">
            <v>1월 생산실적</v>
          </cell>
        </row>
      </sheetData>
      <sheetData sheetId="3677">
        <row r="1">
          <cell r="A1" t="str">
            <v>1월 생산실적</v>
          </cell>
        </row>
      </sheetData>
      <sheetData sheetId="3678">
        <row r="1">
          <cell r="A1" t="str">
            <v>1월 생산실적</v>
          </cell>
        </row>
      </sheetData>
      <sheetData sheetId="3679">
        <row r="1">
          <cell r="A1" t="str">
            <v>1월 생산실적</v>
          </cell>
        </row>
      </sheetData>
      <sheetData sheetId="3680">
        <row r="1">
          <cell r="A1" t="str">
            <v>1월 생산실적</v>
          </cell>
        </row>
      </sheetData>
      <sheetData sheetId="3681">
        <row r="1">
          <cell r="A1" t="str">
            <v>1월 생산실적</v>
          </cell>
        </row>
      </sheetData>
      <sheetData sheetId="3682">
        <row r="1">
          <cell r="A1" t="str">
            <v>1월 생산실적</v>
          </cell>
        </row>
      </sheetData>
      <sheetData sheetId="3683">
        <row r="1">
          <cell r="A1" t="str">
            <v>1월 생산실적</v>
          </cell>
        </row>
      </sheetData>
      <sheetData sheetId="3684">
        <row r="1">
          <cell r="A1" t="str">
            <v>1월 생산실적</v>
          </cell>
        </row>
      </sheetData>
      <sheetData sheetId="3685">
        <row r="1">
          <cell r="A1" t="str">
            <v>1월 생산실적</v>
          </cell>
        </row>
      </sheetData>
      <sheetData sheetId="3686">
        <row r="1">
          <cell r="A1" t="str">
            <v>1월 생산실적</v>
          </cell>
        </row>
      </sheetData>
      <sheetData sheetId="3687">
        <row r="1">
          <cell r="A1" t="str">
            <v>1월 생산실적</v>
          </cell>
        </row>
      </sheetData>
      <sheetData sheetId="3688">
        <row r="1">
          <cell r="A1" t="str">
            <v>1월 생산실적</v>
          </cell>
        </row>
      </sheetData>
      <sheetData sheetId="3689">
        <row r="1">
          <cell r="A1" t="str">
            <v>1월 생산실적</v>
          </cell>
        </row>
      </sheetData>
      <sheetData sheetId="3690">
        <row r="1">
          <cell r="A1" t="str">
            <v>1월 생산실적</v>
          </cell>
        </row>
      </sheetData>
      <sheetData sheetId="3691">
        <row r="1">
          <cell r="A1" t="str">
            <v>1월 생산실적</v>
          </cell>
        </row>
      </sheetData>
      <sheetData sheetId="3692">
        <row r="1">
          <cell r="A1" t="str">
            <v>1월 생산실적</v>
          </cell>
        </row>
      </sheetData>
      <sheetData sheetId="3693">
        <row r="1">
          <cell r="A1" t="str">
            <v>1월 생산실적</v>
          </cell>
        </row>
      </sheetData>
      <sheetData sheetId="3694">
        <row r="1">
          <cell r="A1" t="str">
            <v>1월 생산실적</v>
          </cell>
        </row>
      </sheetData>
      <sheetData sheetId="3695">
        <row r="1">
          <cell r="A1" t="str">
            <v>1월 생산실적</v>
          </cell>
        </row>
      </sheetData>
      <sheetData sheetId="3696">
        <row r="1">
          <cell r="A1" t="str">
            <v>1월 생산실적</v>
          </cell>
        </row>
      </sheetData>
      <sheetData sheetId="3697">
        <row r="1">
          <cell r="A1" t="str">
            <v>1월 생산실적</v>
          </cell>
        </row>
      </sheetData>
      <sheetData sheetId="3698">
        <row r="1">
          <cell r="A1" t="str">
            <v>1월 생산실적</v>
          </cell>
        </row>
      </sheetData>
      <sheetData sheetId="3699">
        <row r="1">
          <cell r="A1" t="str">
            <v>1월 생산실적</v>
          </cell>
        </row>
      </sheetData>
      <sheetData sheetId="3700">
        <row r="1">
          <cell r="A1" t="str">
            <v>1월 생산실적</v>
          </cell>
        </row>
      </sheetData>
      <sheetData sheetId="3701">
        <row r="1">
          <cell r="A1" t="str">
            <v>1월 생산실적</v>
          </cell>
        </row>
      </sheetData>
      <sheetData sheetId="3702">
        <row r="1">
          <cell r="A1" t="str">
            <v>1월 생산실적</v>
          </cell>
        </row>
      </sheetData>
      <sheetData sheetId="3703">
        <row r="1">
          <cell r="A1" t="str">
            <v>1월 생산실적</v>
          </cell>
        </row>
      </sheetData>
      <sheetData sheetId="3704">
        <row r="1">
          <cell r="A1" t="str">
            <v>1월 생산실적</v>
          </cell>
        </row>
      </sheetData>
      <sheetData sheetId="3705">
        <row r="1">
          <cell r="A1" t="str">
            <v>1월 생산실적</v>
          </cell>
        </row>
      </sheetData>
      <sheetData sheetId="3706">
        <row r="1">
          <cell r="A1" t="str">
            <v>1월 생산실적</v>
          </cell>
        </row>
      </sheetData>
      <sheetData sheetId="3707">
        <row r="1">
          <cell r="A1" t="str">
            <v>1월 생산실적</v>
          </cell>
        </row>
      </sheetData>
      <sheetData sheetId="3708">
        <row r="1">
          <cell r="A1" t="str">
            <v>1월 생산실적</v>
          </cell>
        </row>
      </sheetData>
      <sheetData sheetId="3709">
        <row r="1">
          <cell r="A1" t="str">
            <v>1월 생산실적</v>
          </cell>
        </row>
      </sheetData>
      <sheetData sheetId="3710">
        <row r="1">
          <cell r="A1" t="str">
            <v>1월 생산실적</v>
          </cell>
        </row>
      </sheetData>
      <sheetData sheetId="3711">
        <row r="1">
          <cell r="A1" t="str">
            <v>1월 생산실적</v>
          </cell>
        </row>
      </sheetData>
      <sheetData sheetId="3712">
        <row r="1">
          <cell r="A1" t="str">
            <v>1월 생산실적</v>
          </cell>
        </row>
      </sheetData>
      <sheetData sheetId="3713">
        <row r="1">
          <cell r="A1" t="str">
            <v>1월 생산실적</v>
          </cell>
        </row>
      </sheetData>
      <sheetData sheetId="3714">
        <row r="1">
          <cell r="A1" t="str">
            <v>1월 생산실적</v>
          </cell>
        </row>
      </sheetData>
      <sheetData sheetId="3715">
        <row r="1">
          <cell r="A1" t="str">
            <v>1월 생산실적</v>
          </cell>
        </row>
      </sheetData>
      <sheetData sheetId="3716">
        <row r="1">
          <cell r="A1" t="str">
            <v>1월 생산실적</v>
          </cell>
        </row>
      </sheetData>
      <sheetData sheetId="3717">
        <row r="1">
          <cell r="A1" t="str">
            <v>1월 생산실적</v>
          </cell>
        </row>
      </sheetData>
      <sheetData sheetId="3718">
        <row r="1">
          <cell r="A1" t="str">
            <v>1월 생산실적</v>
          </cell>
        </row>
      </sheetData>
      <sheetData sheetId="3719">
        <row r="1">
          <cell r="A1" t="str">
            <v>1월 생산실적</v>
          </cell>
        </row>
      </sheetData>
      <sheetData sheetId="3720">
        <row r="1">
          <cell r="A1" t="str">
            <v>1월 생산실적</v>
          </cell>
        </row>
      </sheetData>
      <sheetData sheetId="3721">
        <row r="1">
          <cell r="A1" t="str">
            <v>1월 생산실적</v>
          </cell>
        </row>
      </sheetData>
      <sheetData sheetId="3722">
        <row r="1">
          <cell r="A1" t="str">
            <v>1월 생산실적</v>
          </cell>
        </row>
      </sheetData>
      <sheetData sheetId="3723">
        <row r="1">
          <cell r="A1" t="str">
            <v>1월 생산실적</v>
          </cell>
        </row>
      </sheetData>
      <sheetData sheetId="3724">
        <row r="1">
          <cell r="A1" t="str">
            <v>1월 생산실적</v>
          </cell>
        </row>
      </sheetData>
      <sheetData sheetId="3725">
        <row r="1">
          <cell r="A1" t="str">
            <v>1월 생산실적</v>
          </cell>
        </row>
      </sheetData>
      <sheetData sheetId="3726">
        <row r="1">
          <cell r="A1" t="str">
            <v>1월 생산실적</v>
          </cell>
        </row>
      </sheetData>
      <sheetData sheetId="3727">
        <row r="1">
          <cell r="A1" t="str">
            <v>1월 생산실적</v>
          </cell>
        </row>
      </sheetData>
      <sheetData sheetId="3728">
        <row r="1">
          <cell r="A1" t="str">
            <v>1월 생산실적</v>
          </cell>
        </row>
      </sheetData>
      <sheetData sheetId="3729">
        <row r="1">
          <cell r="A1" t="str">
            <v>1월 생산실적</v>
          </cell>
        </row>
      </sheetData>
      <sheetData sheetId="3730">
        <row r="1">
          <cell r="A1" t="str">
            <v>1월 생산실적</v>
          </cell>
        </row>
      </sheetData>
      <sheetData sheetId="3731">
        <row r="1">
          <cell r="A1" t="str">
            <v>1월 생산실적</v>
          </cell>
        </row>
      </sheetData>
      <sheetData sheetId="3732">
        <row r="1">
          <cell r="A1" t="str">
            <v>1월 생산실적</v>
          </cell>
        </row>
      </sheetData>
      <sheetData sheetId="3733">
        <row r="1">
          <cell r="A1" t="str">
            <v>1월 생산실적</v>
          </cell>
        </row>
      </sheetData>
      <sheetData sheetId="3734">
        <row r="1">
          <cell r="A1" t="str">
            <v>1월 생산실적</v>
          </cell>
        </row>
      </sheetData>
      <sheetData sheetId="3735">
        <row r="1">
          <cell r="A1" t="str">
            <v>1월 생산실적</v>
          </cell>
        </row>
      </sheetData>
      <sheetData sheetId="3736">
        <row r="1">
          <cell r="A1" t="str">
            <v>1월 생산실적</v>
          </cell>
        </row>
      </sheetData>
      <sheetData sheetId="3737">
        <row r="1">
          <cell r="A1" t="str">
            <v>1월 생산실적</v>
          </cell>
        </row>
      </sheetData>
      <sheetData sheetId="3738">
        <row r="1">
          <cell r="A1" t="str">
            <v>1월 생산실적</v>
          </cell>
        </row>
      </sheetData>
      <sheetData sheetId="3739">
        <row r="1">
          <cell r="A1" t="str">
            <v>1월 생산실적</v>
          </cell>
        </row>
      </sheetData>
      <sheetData sheetId="3740">
        <row r="1">
          <cell r="A1" t="str">
            <v>1월 생산실적</v>
          </cell>
        </row>
      </sheetData>
      <sheetData sheetId="3741">
        <row r="1">
          <cell r="A1" t="str">
            <v>1월 생산실적</v>
          </cell>
        </row>
      </sheetData>
      <sheetData sheetId="3742">
        <row r="1">
          <cell r="A1" t="str">
            <v>1월 생산실적</v>
          </cell>
        </row>
      </sheetData>
      <sheetData sheetId="3743">
        <row r="1">
          <cell r="A1" t="str">
            <v>1월 생산실적</v>
          </cell>
        </row>
      </sheetData>
      <sheetData sheetId="3744">
        <row r="1">
          <cell r="A1" t="str">
            <v>1월 생산실적</v>
          </cell>
        </row>
      </sheetData>
      <sheetData sheetId="3745">
        <row r="1">
          <cell r="A1" t="str">
            <v>1월 생산실적</v>
          </cell>
        </row>
      </sheetData>
      <sheetData sheetId="3746">
        <row r="1">
          <cell r="A1" t="str">
            <v>1월 생산실적</v>
          </cell>
        </row>
      </sheetData>
      <sheetData sheetId="3747">
        <row r="1">
          <cell r="A1" t="str">
            <v>1월 생산실적</v>
          </cell>
        </row>
      </sheetData>
      <sheetData sheetId="3748">
        <row r="1">
          <cell r="A1" t="str">
            <v>1월 생산실적</v>
          </cell>
        </row>
      </sheetData>
      <sheetData sheetId="3749">
        <row r="1">
          <cell r="A1" t="str">
            <v>1월 생산실적</v>
          </cell>
        </row>
      </sheetData>
      <sheetData sheetId="3750">
        <row r="1">
          <cell r="A1" t="str">
            <v>1월 생산실적</v>
          </cell>
        </row>
      </sheetData>
      <sheetData sheetId="3751">
        <row r="1">
          <cell r="A1" t="str">
            <v>1월 생산실적</v>
          </cell>
        </row>
      </sheetData>
      <sheetData sheetId="3752">
        <row r="1">
          <cell r="A1" t="str">
            <v>1월 생산실적</v>
          </cell>
        </row>
      </sheetData>
      <sheetData sheetId="3753">
        <row r="1">
          <cell r="A1" t="str">
            <v>1월 생산실적</v>
          </cell>
        </row>
      </sheetData>
      <sheetData sheetId="3754">
        <row r="1">
          <cell r="A1" t="str">
            <v>1월 생산실적</v>
          </cell>
        </row>
      </sheetData>
      <sheetData sheetId="3755">
        <row r="1">
          <cell r="A1" t="str">
            <v>1월 생산실적</v>
          </cell>
        </row>
      </sheetData>
      <sheetData sheetId="3756">
        <row r="1">
          <cell r="A1" t="str">
            <v>1월 생산실적</v>
          </cell>
        </row>
      </sheetData>
      <sheetData sheetId="3757">
        <row r="1">
          <cell r="A1" t="str">
            <v>1월 생산실적</v>
          </cell>
        </row>
      </sheetData>
      <sheetData sheetId="3758">
        <row r="1">
          <cell r="A1" t="str">
            <v>1월 생산실적</v>
          </cell>
        </row>
      </sheetData>
      <sheetData sheetId="3759">
        <row r="1">
          <cell r="A1" t="str">
            <v>1월 생산실적</v>
          </cell>
        </row>
      </sheetData>
      <sheetData sheetId="3760">
        <row r="1">
          <cell r="A1" t="str">
            <v>1월 생산실적</v>
          </cell>
        </row>
      </sheetData>
      <sheetData sheetId="3761">
        <row r="1">
          <cell r="A1" t="str">
            <v>1월 생산실적</v>
          </cell>
        </row>
      </sheetData>
      <sheetData sheetId="3762">
        <row r="1">
          <cell r="A1" t="str">
            <v>1월 생산실적</v>
          </cell>
        </row>
      </sheetData>
      <sheetData sheetId="3763">
        <row r="1">
          <cell r="A1" t="str">
            <v>1월 생산실적</v>
          </cell>
        </row>
      </sheetData>
      <sheetData sheetId="3764">
        <row r="1">
          <cell r="A1" t="str">
            <v>1월 생산실적</v>
          </cell>
        </row>
      </sheetData>
      <sheetData sheetId="3765">
        <row r="1">
          <cell r="A1" t="str">
            <v>1월 생산실적</v>
          </cell>
        </row>
      </sheetData>
      <sheetData sheetId="3766">
        <row r="1">
          <cell r="A1" t="str">
            <v>1월 생산실적</v>
          </cell>
        </row>
      </sheetData>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row r="1">
          <cell r="A1" t="str">
            <v>1월 생산실적</v>
          </cell>
        </row>
      </sheetData>
      <sheetData sheetId="3818">
        <row r="1">
          <cell r="A1" t="str">
            <v>1월 생산실적</v>
          </cell>
        </row>
      </sheetData>
      <sheetData sheetId="3819">
        <row r="1">
          <cell r="A1" t="str">
            <v>1월 생산실적</v>
          </cell>
        </row>
      </sheetData>
      <sheetData sheetId="3820">
        <row r="1">
          <cell r="A1" t="str">
            <v>1월 생산실적</v>
          </cell>
        </row>
      </sheetData>
      <sheetData sheetId="3821">
        <row r="1">
          <cell r="A1" t="str">
            <v>1월 생산실적</v>
          </cell>
        </row>
      </sheetData>
      <sheetData sheetId="3822">
        <row r="1">
          <cell r="A1" t="str">
            <v>1월 생산실적</v>
          </cell>
        </row>
      </sheetData>
      <sheetData sheetId="3823">
        <row r="1">
          <cell r="A1" t="str">
            <v>1월 생산실적</v>
          </cell>
        </row>
      </sheetData>
      <sheetData sheetId="3824">
        <row r="1">
          <cell r="A1" t="str">
            <v>1월 생산실적</v>
          </cell>
        </row>
      </sheetData>
      <sheetData sheetId="3825">
        <row r="1">
          <cell r="A1" t="str">
            <v>1월 생산실적</v>
          </cell>
        </row>
      </sheetData>
      <sheetData sheetId="3826">
        <row r="1">
          <cell r="A1" t="str">
            <v>1월 생산실적</v>
          </cell>
        </row>
      </sheetData>
      <sheetData sheetId="3827">
        <row r="1">
          <cell r="A1" t="str">
            <v>1월 생산실적</v>
          </cell>
        </row>
      </sheetData>
      <sheetData sheetId="3828">
        <row r="1">
          <cell r="A1" t="str">
            <v>1월 생산실적</v>
          </cell>
        </row>
      </sheetData>
      <sheetData sheetId="3829">
        <row r="1">
          <cell r="A1" t="str">
            <v>1월 생산실적</v>
          </cell>
        </row>
      </sheetData>
      <sheetData sheetId="3830">
        <row r="1">
          <cell r="A1" t="str">
            <v>1월 생산실적</v>
          </cell>
        </row>
      </sheetData>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row r="1">
          <cell r="A1" t="str">
            <v>1월 생산실적</v>
          </cell>
        </row>
      </sheetData>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row r="1">
          <cell r="A1" t="str">
            <v>1월 생산실적</v>
          </cell>
        </row>
      </sheetData>
      <sheetData sheetId="3853">
        <row r="1">
          <cell r="A1" t="str">
            <v>1월 생산실적</v>
          </cell>
        </row>
      </sheetData>
      <sheetData sheetId="3854">
        <row r="1">
          <cell r="A1" t="str">
            <v>1월 생산실적</v>
          </cell>
        </row>
      </sheetData>
      <sheetData sheetId="3855">
        <row r="1">
          <cell r="A1" t="str">
            <v>1월 생산실적</v>
          </cell>
        </row>
      </sheetData>
      <sheetData sheetId="3856">
        <row r="1">
          <cell r="A1" t="str">
            <v>1월 생산실적</v>
          </cell>
        </row>
      </sheetData>
      <sheetData sheetId="3857">
        <row r="1">
          <cell r="A1" t="str">
            <v>1월 생산실적</v>
          </cell>
        </row>
      </sheetData>
      <sheetData sheetId="3858">
        <row r="1">
          <cell r="A1" t="str">
            <v>1월 생산실적</v>
          </cell>
        </row>
      </sheetData>
      <sheetData sheetId="3859">
        <row r="1">
          <cell r="A1" t="str">
            <v>1월 생산실적</v>
          </cell>
        </row>
      </sheetData>
      <sheetData sheetId="3860">
        <row r="1">
          <cell r="A1" t="str">
            <v>1월 생산실적</v>
          </cell>
        </row>
      </sheetData>
      <sheetData sheetId="3861">
        <row r="1">
          <cell r="A1" t="str">
            <v>1월 생산실적</v>
          </cell>
        </row>
      </sheetData>
      <sheetData sheetId="3862">
        <row r="1">
          <cell r="A1" t="str">
            <v>1월 생산실적</v>
          </cell>
        </row>
      </sheetData>
      <sheetData sheetId="3863">
        <row r="1">
          <cell r="A1" t="str">
            <v>1월 생산실적</v>
          </cell>
        </row>
      </sheetData>
      <sheetData sheetId="3864">
        <row r="1">
          <cell r="A1" t="str">
            <v>1월 생산실적</v>
          </cell>
        </row>
      </sheetData>
      <sheetData sheetId="3865">
        <row r="1">
          <cell r="A1" t="str">
            <v>1월 생산실적</v>
          </cell>
        </row>
      </sheetData>
      <sheetData sheetId="3866">
        <row r="1">
          <cell r="A1" t="str">
            <v>1월 생산실적</v>
          </cell>
        </row>
      </sheetData>
      <sheetData sheetId="3867">
        <row r="1">
          <cell r="A1" t="str">
            <v>1월 생산실적</v>
          </cell>
        </row>
      </sheetData>
      <sheetData sheetId="3868">
        <row r="1">
          <cell r="A1" t="str">
            <v>1월 생산실적</v>
          </cell>
        </row>
      </sheetData>
      <sheetData sheetId="3869">
        <row r="1">
          <cell r="A1" t="str">
            <v>1월 생산실적</v>
          </cell>
        </row>
      </sheetData>
      <sheetData sheetId="3870">
        <row r="1">
          <cell r="A1" t="str">
            <v>1월 생산실적</v>
          </cell>
        </row>
      </sheetData>
      <sheetData sheetId="3871">
        <row r="1">
          <cell r="A1" t="str">
            <v>1월 생산실적</v>
          </cell>
        </row>
      </sheetData>
      <sheetData sheetId="3872">
        <row r="1">
          <cell r="A1" t="str">
            <v>1월 생산실적</v>
          </cell>
        </row>
      </sheetData>
      <sheetData sheetId="3873">
        <row r="1">
          <cell r="A1" t="str">
            <v>1월 생산실적</v>
          </cell>
        </row>
      </sheetData>
      <sheetData sheetId="3874">
        <row r="1">
          <cell r="A1" t="str">
            <v>1월 생산실적</v>
          </cell>
        </row>
      </sheetData>
      <sheetData sheetId="3875">
        <row r="1">
          <cell r="A1" t="str">
            <v>1월 생산실적</v>
          </cell>
        </row>
      </sheetData>
      <sheetData sheetId="3876">
        <row r="1">
          <cell r="A1" t="str">
            <v>1월 생산실적</v>
          </cell>
        </row>
      </sheetData>
      <sheetData sheetId="3877">
        <row r="1">
          <cell r="A1" t="str">
            <v>1월 생산실적</v>
          </cell>
        </row>
      </sheetData>
      <sheetData sheetId="3878">
        <row r="1">
          <cell r="A1" t="str">
            <v>1월 생산실적</v>
          </cell>
        </row>
      </sheetData>
      <sheetData sheetId="3879">
        <row r="1">
          <cell r="A1" t="str">
            <v>1월 생산실적</v>
          </cell>
        </row>
      </sheetData>
      <sheetData sheetId="3880">
        <row r="1">
          <cell r="A1" t="str">
            <v>1월 생산실적</v>
          </cell>
        </row>
      </sheetData>
      <sheetData sheetId="3881">
        <row r="1">
          <cell r="A1" t="str">
            <v>1월 생산실적</v>
          </cell>
        </row>
      </sheetData>
      <sheetData sheetId="3882">
        <row r="1">
          <cell r="A1" t="str">
            <v>1월 생산실적</v>
          </cell>
        </row>
      </sheetData>
      <sheetData sheetId="3883">
        <row r="1">
          <cell r="A1" t="str">
            <v>1월 생산실적</v>
          </cell>
        </row>
      </sheetData>
      <sheetData sheetId="3884">
        <row r="1">
          <cell r="A1" t="str">
            <v>1월 생산실적</v>
          </cell>
        </row>
      </sheetData>
      <sheetData sheetId="3885">
        <row r="1">
          <cell r="A1" t="str">
            <v>1월 생산실적</v>
          </cell>
        </row>
      </sheetData>
      <sheetData sheetId="3886">
        <row r="1">
          <cell r="A1" t="str">
            <v>1월 생산실적</v>
          </cell>
        </row>
      </sheetData>
      <sheetData sheetId="3887">
        <row r="1">
          <cell r="A1" t="str">
            <v>1월 생산실적</v>
          </cell>
        </row>
      </sheetData>
      <sheetData sheetId="3888">
        <row r="1">
          <cell r="A1" t="str">
            <v>1월 생산실적</v>
          </cell>
        </row>
      </sheetData>
      <sheetData sheetId="3889">
        <row r="1">
          <cell r="A1" t="str">
            <v>1월 생산실적</v>
          </cell>
        </row>
      </sheetData>
      <sheetData sheetId="3890">
        <row r="1">
          <cell r="A1" t="str">
            <v>1월 생산실적</v>
          </cell>
        </row>
      </sheetData>
      <sheetData sheetId="3891">
        <row r="1">
          <cell r="A1" t="str">
            <v>1월 생산실적</v>
          </cell>
        </row>
      </sheetData>
      <sheetData sheetId="3892">
        <row r="1">
          <cell r="A1" t="str">
            <v>1월 생산실적</v>
          </cell>
        </row>
      </sheetData>
      <sheetData sheetId="3893">
        <row r="1">
          <cell r="A1" t="str">
            <v>1월 생산실적</v>
          </cell>
        </row>
      </sheetData>
      <sheetData sheetId="3894">
        <row r="1">
          <cell r="A1" t="str">
            <v>1월 생산실적</v>
          </cell>
        </row>
      </sheetData>
      <sheetData sheetId="3895">
        <row r="1">
          <cell r="A1" t="str">
            <v>1월 생산실적</v>
          </cell>
        </row>
      </sheetData>
      <sheetData sheetId="3896">
        <row r="1">
          <cell r="A1" t="str">
            <v>1월 생산실적</v>
          </cell>
        </row>
      </sheetData>
      <sheetData sheetId="3897">
        <row r="1">
          <cell r="A1" t="str">
            <v>1월 생산실적</v>
          </cell>
        </row>
      </sheetData>
      <sheetData sheetId="3898">
        <row r="1">
          <cell r="A1" t="str">
            <v>1월 생산실적</v>
          </cell>
        </row>
      </sheetData>
      <sheetData sheetId="3899">
        <row r="1">
          <cell r="A1" t="str">
            <v>1월 생산실적</v>
          </cell>
        </row>
      </sheetData>
      <sheetData sheetId="3900">
        <row r="1">
          <cell r="A1" t="str">
            <v>1월 생산실적</v>
          </cell>
        </row>
      </sheetData>
      <sheetData sheetId="3901">
        <row r="1">
          <cell r="A1" t="str">
            <v>1월 생산실적</v>
          </cell>
        </row>
      </sheetData>
      <sheetData sheetId="3902">
        <row r="1">
          <cell r="A1" t="str">
            <v>1월 생산실적</v>
          </cell>
        </row>
      </sheetData>
      <sheetData sheetId="3903">
        <row r="1">
          <cell r="A1" t="str">
            <v>1월 생산실적</v>
          </cell>
        </row>
      </sheetData>
      <sheetData sheetId="3904">
        <row r="1">
          <cell r="A1" t="str">
            <v>1월 생산실적</v>
          </cell>
        </row>
      </sheetData>
      <sheetData sheetId="3905">
        <row r="1">
          <cell r="A1" t="str">
            <v>1월 생산실적</v>
          </cell>
        </row>
      </sheetData>
      <sheetData sheetId="3906">
        <row r="1">
          <cell r="A1" t="str">
            <v>1월 생산실적</v>
          </cell>
        </row>
      </sheetData>
      <sheetData sheetId="3907">
        <row r="1">
          <cell r="A1" t="str">
            <v>1월 생산실적</v>
          </cell>
        </row>
      </sheetData>
      <sheetData sheetId="3908">
        <row r="1">
          <cell r="A1" t="str">
            <v>1월 생산실적</v>
          </cell>
        </row>
      </sheetData>
      <sheetData sheetId="3909">
        <row r="1">
          <cell r="A1" t="str">
            <v>1월 생산실적</v>
          </cell>
        </row>
      </sheetData>
      <sheetData sheetId="3910">
        <row r="1">
          <cell r="A1" t="str">
            <v>1월 생산실적</v>
          </cell>
        </row>
      </sheetData>
      <sheetData sheetId="3911">
        <row r="1">
          <cell r="A1" t="str">
            <v>1월 생산실적</v>
          </cell>
        </row>
      </sheetData>
      <sheetData sheetId="3912">
        <row r="1">
          <cell r="A1" t="str">
            <v>1월 생산실적</v>
          </cell>
        </row>
      </sheetData>
      <sheetData sheetId="3913">
        <row r="1">
          <cell r="A1" t="str">
            <v>1월 생산실적</v>
          </cell>
        </row>
      </sheetData>
      <sheetData sheetId="3914">
        <row r="1">
          <cell r="A1" t="str">
            <v>1월 생산실적</v>
          </cell>
        </row>
      </sheetData>
      <sheetData sheetId="3915">
        <row r="1">
          <cell r="A1" t="str">
            <v>1월 생산실적</v>
          </cell>
        </row>
      </sheetData>
      <sheetData sheetId="3916">
        <row r="1">
          <cell r="A1" t="str">
            <v>1월 생산실적</v>
          </cell>
        </row>
      </sheetData>
      <sheetData sheetId="3917">
        <row r="1">
          <cell r="A1" t="str">
            <v>1월 생산실적</v>
          </cell>
        </row>
      </sheetData>
      <sheetData sheetId="3918">
        <row r="1">
          <cell r="A1" t="str">
            <v>1월 생산실적</v>
          </cell>
        </row>
      </sheetData>
      <sheetData sheetId="3919">
        <row r="1">
          <cell r="A1" t="str">
            <v>1월 생산실적</v>
          </cell>
        </row>
      </sheetData>
      <sheetData sheetId="3920">
        <row r="1">
          <cell r="A1" t="str">
            <v>1월 생산실적</v>
          </cell>
        </row>
      </sheetData>
      <sheetData sheetId="3921">
        <row r="1">
          <cell r="A1" t="str">
            <v>1월 생산실적</v>
          </cell>
        </row>
      </sheetData>
      <sheetData sheetId="3922">
        <row r="1">
          <cell r="A1" t="str">
            <v>1월 생산실적</v>
          </cell>
        </row>
      </sheetData>
      <sheetData sheetId="3923">
        <row r="1">
          <cell r="A1" t="str">
            <v>1월 생산실적</v>
          </cell>
        </row>
      </sheetData>
      <sheetData sheetId="3924">
        <row r="1">
          <cell r="A1" t="str">
            <v>1월 생산실적</v>
          </cell>
        </row>
      </sheetData>
      <sheetData sheetId="3925">
        <row r="1">
          <cell r="A1" t="str">
            <v>1월 생산실적</v>
          </cell>
        </row>
      </sheetData>
      <sheetData sheetId="3926">
        <row r="1">
          <cell r="A1" t="str">
            <v>1월 생산실적</v>
          </cell>
        </row>
      </sheetData>
      <sheetData sheetId="3927">
        <row r="1">
          <cell r="A1" t="str">
            <v>1월 생산실적</v>
          </cell>
        </row>
      </sheetData>
      <sheetData sheetId="3928">
        <row r="1">
          <cell r="A1" t="str">
            <v>1월 생산실적</v>
          </cell>
        </row>
      </sheetData>
      <sheetData sheetId="3929">
        <row r="1">
          <cell r="A1" t="str">
            <v>1월 생산실적</v>
          </cell>
        </row>
      </sheetData>
      <sheetData sheetId="3930">
        <row r="1">
          <cell r="A1" t="str">
            <v>1월 생산실적</v>
          </cell>
        </row>
      </sheetData>
      <sheetData sheetId="3931">
        <row r="1">
          <cell r="A1" t="str">
            <v>1월 생산실적</v>
          </cell>
        </row>
      </sheetData>
      <sheetData sheetId="3932">
        <row r="1">
          <cell r="A1" t="str">
            <v>1월 생산실적</v>
          </cell>
        </row>
      </sheetData>
      <sheetData sheetId="3933">
        <row r="1">
          <cell r="A1" t="str">
            <v>1월 생산실적</v>
          </cell>
        </row>
      </sheetData>
      <sheetData sheetId="3934">
        <row r="1">
          <cell r="A1" t="str">
            <v>1월 생산실적</v>
          </cell>
        </row>
      </sheetData>
      <sheetData sheetId="3935">
        <row r="1">
          <cell r="A1" t="str">
            <v>1월 생산실적</v>
          </cell>
        </row>
      </sheetData>
      <sheetData sheetId="3936">
        <row r="1">
          <cell r="A1" t="str">
            <v>1월 생산실적</v>
          </cell>
        </row>
      </sheetData>
      <sheetData sheetId="3937">
        <row r="1">
          <cell r="A1" t="str">
            <v>1월 생산실적</v>
          </cell>
        </row>
      </sheetData>
      <sheetData sheetId="3938">
        <row r="1">
          <cell r="A1" t="str">
            <v>1월 생산실적</v>
          </cell>
        </row>
      </sheetData>
      <sheetData sheetId="3939">
        <row r="1">
          <cell r="A1" t="str">
            <v>1월 생산실적</v>
          </cell>
        </row>
      </sheetData>
      <sheetData sheetId="3940">
        <row r="1">
          <cell r="A1" t="str">
            <v>1월 생산실적</v>
          </cell>
        </row>
      </sheetData>
      <sheetData sheetId="3941">
        <row r="1">
          <cell r="A1" t="str">
            <v>1월 생산실적</v>
          </cell>
        </row>
      </sheetData>
      <sheetData sheetId="3942">
        <row r="1">
          <cell r="A1" t="str">
            <v>1월 생산실적</v>
          </cell>
        </row>
      </sheetData>
      <sheetData sheetId="3943">
        <row r="1">
          <cell r="A1" t="str">
            <v>1월 생산실적</v>
          </cell>
        </row>
      </sheetData>
      <sheetData sheetId="3944">
        <row r="1">
          <cell r="A1" t="str">
            <v>1월 생산실적</v>
          </cell>
        </row>
      </sheetData>
      <sheetData sheetId="3945">
        <row r="1">
          <cell r="A1" t="str">
            <v>1월 생산실적</v>
          </cell>
        </row>
      </sheetData>
      <sheetData sheetId="3946">
        <row r="1">
          <cell r="A1" t="str">
            <v>1월 생산실적</v>
          </cell>
        </row>
      </sheetData>
      <sheetData sheetId="3947">
        <row r="1">
          <cell r="A1" t="str">
            <v>1월 생산실적</v>
          </cell>
        </row>
      </sheetData>
      <sheetData sheetId="3948">
        <row r="1">
          <cell r="A1" t="str">
            <v>1월 생산실적</v>
          </cell>
        </row>
      </sheetData>
      <sheetData sheetId="3949">
        <row r="1">
          <cell r="A1" t="str">
            <v>1월 생산실적</v>
          </cell>
        </row>
      </sheetData>
      <sheetData sheetId="3950">
        <row r="1">
          <cell r="A1" t="str">
            <v>1월 생산실적</v>
          </cell>
        </row>
      </sheetData>
      <sheetData sheetId="3951">
        <row r="1">
          <cell r="A1" t="str">
            <v>1월 생산실적</v>
          </cell>
        </row>
      </sheetData>
      <sheetData sheetId="3952">
        <row r="1">
          <cell r="A1" t="str">
            <v>1월 생산실적</v>
          </cell>
        </row>
      </sheetData>
      <sheetData sheetId="3953">
        <row r="1">
          <cell r="A1" t="str">
            <v>1월 생산실적</v>
          </cell>
        </row>
      </sheetData>
      <sheetData sheetId="3954">
        <row r="1">
          <cell r="A1" t="str">
            <v>1월 생산실적</v>
          </cell>
        </row>
      </sheetData>
      <sheetData sheetId="3955">
        <row r="1">
          <cell r="A1" t="str">
            <v>1월 생산실적</v>
          </cell>
        </row>
      </sheetData>
      <sheetData sheetId="3956">
        <row r="1">
          <cell r="A1" t="str">
            <v>1월 생산실적</v>
          </cell>
        </row>
      </sheetData>
      <sheetData sheetId="3957">
        <row r="1">
          <cell r="A1" t="str">
            <v>1월 생산실적</v>
          </cell>
        </row>
      </sheetData>
      <sheetData sheetId="3958">
        <row r="1">
          <cell r="A1" t="str">
            <v>1월 생산실적</v>
          </cell>
        </row>
      </sheetData>
      <sheetData sheetId="3959">
        <row r="1">
          <cell r="A1" t="str">
            <v>1월 생산실적</v>
          </cell>
        </row>
      </sheetData>
      <sheetData sheetId="3960">
        <row r="1">
          <cell r="A1" t="str">
            <v>1월 생산실적</v>
          </cell>
        </row>
      </sheetData>
      <sheetData sheetId="3961">
        <row r="1">
          <cell r="A1" t="str">
            <v>1월 생산실적</v>
          </cell>
        </row>
      </sheetData>
      <sheetData sheetId="3962">
        <row r="1">
          <cell r="A1" t="str">
            <v>1월 생산실적</v>
          </cell>
        </row>
      </sheetData>
      <sheetData sheetId="3963">
        <row r="1">
          <cell r="A1" t="str">
            <v>1월 생산실적</v>
          </cell>
        </row>
      </sheetData>
      <sheetData sheetId="3964">
        <row r="1">
          <cell r="A1" t="str">
            <v>1월 생산실적</v>
          </cell>
        </row>
      </sheetData>
      <sheetData sheetId="3965">
        <row r="1">
          <cell r="A1" t="str">
            <v>1월 생산실적</v>
          </cell>
        </row>
      </sheetData>
      <sheetData sheetId="3966">
        <row r="1">
          <cell r="A1" t="str">
            <v>1월 생산실적</v>
          </cell>
        </row>
      </sheetData>
      <sheetData sheetId="3967">
        <row r="1">
          <cell r="A1" t="str">
            <v>1월 생산실적</v>
          </cell>
        </row>
      </sheetData>
      <sheetData sheetId="3968">
        <row r="1">
          <cell r="A1" t="str">
            <v>1월 생산실적</v>
          </cell>
        </row>
      </sheetData>
      <sheetData sheetId="3969">
        <row r="1">
          <cell r="A1" t="str">
            <v>1월 생산실적</v>
          </cell>
        </row>
      </sheetData>
      <sheetData sheetId="3970">
        <row r="1">
          <cell r="A1" t="str">
            <v>1월 생산실적</v>
          </cell>
        </row>
      </sheetData>
      <sheetData sheetId="3971">
        <row r="1">
          <cell r="A1" t="str">
            <v>1월 생산실적</v>
          </cell>
        </row>
      </sheetData>
      <sheetData sheetId="3972">
        <row r="1">
          <cell r="A1" t="str">
            <v>1월 생산실적</v>
          </cell>
        </row>
      </sheetData>
      <sheetData sheetId="3973">
        <row r="1">
          <cell r="A1" t="str">
            <v>1월 생산실적</v>
          </cell>
        </row>
      </sheetData>
      <sheetData sheetId="3974">
        <row r="1">
          <cell r="A1" t="str">
            <v>1월 생산실적</v>
          </cell>
        </row>
      </sheetData>
      <sheetData sheetId="3975">
        <row r="1">
          <cell r="A1" t="str">
            <v>1월 생산실적</v>
          </cell>
        </row>
      </sheetData>
      <sheetData sheetId="3976">
        <row r="1">
          <cell r="A1" t="str">
            <v>1월 생산실적</v>
          </cell>
        </row>
      </sheetData>
      <sheetData sheetId="3977">
        <row r="1">
          <cell r="A1" t="str">
            <v>1월 생산실적</v>
          </cell>
        </row>
      </sheetData>
      <sheetData sheetId="3978">
        <row r="1">
          <cell r="A1" t="str">
            <v>1월 생산실적</v>
          </cell>
        </row>
      </sheetData>
      <sheetData sheetId="3979">
        <row r="1">
          <cell r="A1" t="str">
            <v>1월 생산실적</v>
          </cell>
        </row>
      </sheetData>
      <sheetData sheetId="3980">
        <row r="1">
          <cell r="A1" t="str">
            <v>1월 생산실적</v>
          </cell>
        </row>
      </sheetData>
      <sheetData sheetId="3981">
        <row r="1">
          <cell r="A1" t="str">
            <v>1월 생산실적</v>
          </cell>
        </row>
      </sheetData>
      <sheetData sheetId="3982">
        <row r="1">
          <cell r="A1" t="str">
            <v>1월 생산실적</v>
          </cell>
        </row>
      </sheetData>
      <sheetData sheetId="3983">
        <row r="1">
          <cell r="A1" t="str">
            <v>1월 생산실적</v>
          </cell>
        </row>
      </sheetData>
      <sheetData sheetId="3984">
        <row r="1">
          <cell r="A1" t="str">
            <v>1월 생산실적</v>
          </cell>
        </row>
      </sheetData>
      <sheetData sheetId="3985">
        <row r="1">
          <cell r="A1" t="str">
            <v>1월 생산실적</v>
          </cell>
        </row>
      </sheetData>
      <sheetData sheetId="3986">
        <row r="1">
          <cell r="A1" t="str">
            <v>1월 생산실적</v>
          </cell>
        </row>
      </sheetData>
      <sheetData sheetId="3987">
        <row r="1">
          <cell r="A1" t="str">
            <v>1월 생산실적</v>
          </cell>
        </row>
      </sheetData>
      <sheetData sheetId="3988">
        <row r="1">
          <cell r="A1" t="str">
            <v>1월 생산실적</v>
          </cell>
        </row>
      </sheetData>
      <sheetData sheetId="3989">
        <row r="1">
          <cell r="A1" t="str">
            <v>1월 생산실적</v>
          </cell>
        </row>
      </sheetData>
      <sheetData sheetId="3990">
        <row r="1">
          <cell r="A1" t="str">
            <v>1월 생산실적</v>
          </cell>
        </row>
      </sheetData>
      <sheetData sheetId="3991">
        <row r="1">
          <cell r="A1" t="str">
            <v>1월 생산실적</v>
          </cell>
        </row>
      </sheetData>
      <sheetData sheetId="3992">
        <row r="1">
          <cell r="A1" t="str">
            <v>1월 생산실적</v>
          </cell>
        </row>
      </sheetData>
      <sheetData sheetId="3993">
        <row r="1">
          <cell r="A1" t="str">
            <v>1월 생산실적</v>
          </cell>
        </row>
      </sheetData>
      <sheetData sheetId="3994">
        <row r="1">
          <cell r="A1" t="str">
            <v>1월 생산실적</v>
          </cell>
        </row>
      </sheetData>
      <sheetData sheetId="3995">
        <row r="1">
          <cell r="A1" t="str">
            <v>1월 생산실적</v>
          </cell>
        </row>
      </sheetData>
      <sheetData sheetId="3996">
        <row r="1">
          <cell r="A1" t="str">
            <v>1월 생산실적</v>
          </cell>
        </row>
      </sheetData>
      <sheetData sheetId="3997">
        <row r="1">
          <cell r="A1" t="str">
            <v>1월 생산실적</v>
          </cell>
        </row>
      </sheetData>
      <sheetData sheetId="3998">
        <row r="1">
          <cell r="A1" t="str">
            <v>1월 생산실적</v>
          </cell>
        </row>
      </sheetData>
      <sheetData sheetId="3999">
        <row r="1">
          <cell r="A1" t="str">
            <v>1월 생산실적</v>
          </cell>
        </row>
      </sheetData>
      <sheetData sheetId="4000">
        <row r="1">
          <cell r="A1" t="str">
            <v>1월 생산실적</v>
          </cell>
        </row>
      </sheetData>
      <sheetData sheetId="4001">
        <row r="1">
          <cell r="A1" t="str">
            <v>1월 생산실적</v>
          </cell>
        </row>
      </sheetData>
      <sheetData sheetId="4002">
        <row r="1">
          <cell r="A1" t="str">
            <v>1월 생산실적</v>
          </cell>
        </row>
      </sheetData>
      <sheetData sheetId="4003">
        <row r="1">
          <cell r="A1" t="str">
            <v>1월 생산실적</v>
          </cell>
        </row>
      </sheetData>
      <sheetData sheetId="4004">
        <row r="1">
          <cell r="A1" t="str">
            <v>1월 생산실적</v>
          </cell>
        </row>
      </sheetData>
      <sheetData sheetId="4005">
        <row r="1">
          <cell r="A1" t="str">
            <v>1월 생산실적</v>
          </cell>
        </row>
      </sheetData>
      <sheetData sheetId="4006">
        <row r="1">
          <cell r="A1" t="str">
            <v>1월 생산실적</v>
          </cell>
        </row>
      </sheetData>
      <sheetData sheetId="4007">
        <row r="1">
          <cell r="A1" t="str">
            <v>1월 생산실적</v>
          </cell>
        </row>
      </sheetData>
      <sheetData sheetId="4008">
        <row r="1">
          <cell r="A1" t="str">
            <v>1월 생산실적</v>
          </cell>
        </row>
      </sheetData>
      <sheetData sheetId="4009">
        <row r="1">
          <cell r="A1" t="str">
            <v>1월 생산실적</v>
          </cell>
        </row>
      </sheetData>
      <sheetData sheetId="4010">
        <row r="1">
          <cell r="A1" t="str">
            <v>1월 생산실적</v>
          </cell>
        </row>
      </sheetData>
      <sheetData sheetId="4011">
        <row r="1">
          <cell r="A1" t="str">
            <v>1월 생산실적</v>
          </cell>
        </row>
      </sheetData>
      <sheetData sheetId="4012">
        <row r="1">
          <cell r="A1" t="str">
            <v>1월 생산실적</v>
          </cell>
        </row>
      </sheetData>
      <sheetData sheetId="4013">
        <row r="1">
          <cell r="A1" t="str">
            <v>1월 생산실적</v>
          </cell>
        </row>
      </sheetData>
      <sheetData sheetId="4014">
        <row r="1">
          <cell r="A1" t="str">
            <v>1월 생산실적</v>
          </cell>
        </row>
      </sheetData>
      <sheetData sheetId="4015">
        <row r="1">
          <cell r="A1" t="str">
            <v>1월 생산실적</v>
          </cell>
        </row>
      </sheetData>
      <sheetData sheetId="4016">
        <row r="1">
          <cell r="A1" t="str">
            <v>1월 생산실적</v>
          </cell>
        </row>
      </sheetData>
      <sheetData sheetId="4017">
        <row r="1">
          <cell r="A1" t="str">
            <v>1월 생산실적</v>
          </cell>
        </row>
      </sheetData>
      <sheetData sheetId="4018">
        <row r="1">
          <cell r="A1" t="str">
            <v>1월 생산실적</v>
          </cell>
        </row>
      </sheetData>
      <sheetData sheetId="4019">
        <row r="1">
          <cell r="A1" t="str">
            <v>1월 생산실적</v>
          </cell>
        </row>
      </sheetData>
      <sheetData sheetId="4020">
        <row r="1">
          <cell r="A1" t="str">
            <v>1월 생산실적</v>
          </cell>
        </row>
      </sheetData>
      <sheetData sheetId="4021">
        <row r="1">
          <cell r="A1" t="str">
            <v>1월 생산실적</v>
          </cell>
        </row>
      </sheetData>
      <sheetData sheetId="4022">
        <row r="1">
          <cell r="A1" t="str">
            <v>1월 생산실적</v>
          </cell>
        </row>
      </sheetData>
      <sheetData sheetId="4023">
        <row r="1">
          <cell r="A1" t="str">
            <v>1월 생산실적</v>
          </cell>
        </row>
      </sheetData>
      <sheetData sheetId="4024">
        <row r="1">
          <cell r="A1" t="str">
            <v>1월 생산실적</v>
          </cell>
        </row>
      </sheetData>
      <sheetData sheetId="4025">
        <row r="1">
          <cell r="A1" t="str">
            <v>1월 생산실적</v>
          </cell>
        </row>
      </sheetData>
      <sheetData sheetId="4026">
        <row r="1">
          <cell r="A1" t="str">
            <v>1월 생산실적</v>
          </cell>
        </row>
      </sheetData>
      <sheetData sheetId="4027">
        <row r="1">
          <cell r="A1" t="str">
            <v>1월 생산실적</v>
          </cell>
        </row>
      </sheetData>
      <sheetData sheetId="4028">
        <row r="1">
          <cell r="A1" t="str">
            <v>1월 생산실적</v>
          </cell>
        </row>
      </sheetData>
      <sheetData sheetId="4029">
        <row r="1">
          <cell r="A1" t="str">
            <v>1월 생산실적</v>
          </cell>
        </row>
      </sheetData>
      <sheetData sheetId="4030">
        <row r="1">
          <cell r="A1" t="str">
            <v>1월 생산실적</v>
          </cell>
        </row>
      </sheetData>
      <sheetData sheetId="4031">
        <row r="1">
          <cell r="A1" t="str">
            <v>1월 생산실적</v>
          </cell>
        </row>
      </sheetData>
      <sheetData sheetId="4032">
        <row r="1">
          <cell r="A1" t="str">
            <v>1월 생산실적</v>
          </cell>
        </row>
      </sheetData>
      <sheetData sheetId="4033">
        <row r="1">
          <cell r="A1" t="str">
            <v>1월 생산실적</v>
          </cell>
        </row>
      </sheetData>
      <sheetData sheetId="4034">
        <row r="1">
          <cell r="A1" t="str">
            <v>1월 생산실적</v>
          </cell>
        </row>
      </sheetData>
      <sheetData sheetId="4035">
        <row r="1">
          <cell r="A1" t="str">
            <v>1월 생산실적</v>
          </cell>
        </row>
      </sheetData>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row r="1">
          <cell r="A1" t="str">
            <v>1월 생산실적</v>
          </cell>
        </row>
      </sheetData>
      <sheetData sheetId="4043">
        <row r="1">
          <cell r="A1" t="str">
            <v>1월 생산실적</v>
          </cell>
        </row>
      </sheetData>
      <sheetData sheetId="4044">
        <row r="1">
          <cell r="A1" t="str">
            <v>1월 생산실적</v>
          </cell>
        </row>
      </sheetData>
      <sheetData sheetId="4045">
        <row r="1">
          <cell r="A1" t="str">
            <v>1월 생산실적</v>
          </cell>
        </row>
      </sheetData>
      <sheetData sheetId="4046">
        <row r="1">
          <cell r="A1" t="str">
            <v>1월 생산실적</v>
          </cell>
        </row>
      </sheetData>
      <sheetData sheetId="4047">
        <row r="1">
          <cell r="A1" t="str">
            <v>1월 생산실적</v>
          </cell>
        </row>
      </sheetData>
      <sheetData sheetId="4048">
        <row r="1">
          <cell r="A1" t="str">
            <v>1월 생산실적</v>
          </cell>
        </row>
      </sheetData>
      <sheetData sheetId="4049">
        <row r="1">
          <cell r="A1" t="str">
            <v>1월 생산실적</v>
          </cell>
        </row>
      </sheetData>
      <sheetData sheetId="4050">
        <row r="1">
          <cell r="A1" t="str">
            <v>1월 생산실적</v>
          </cell>
        </row>
      </sheetData>
      <sheetData sheetId="4051">
        <row r="1">
          <cell r="A1" t="str">
            <v>1월 생산실적</v>
          </cell>
        </row>
      </sheetData>
      <sheetData sheetId="4052">
        <row r="1">
          <cell r="A1" t="str">
            <v>1월 생산실적</v>
          </cell>
        </row>
      </sheetData>
      <sheetData sheetId="4053">
        <row r="1">
          <cell r="A1" t="str">
            <v>1월 생산실적</v>
          </cell>
        </row>
      </sheetData>
      <sheetData sheetId="4054">
        <row r="1">
          <cell r="A1" t="str">
            <v>1월 생산실적</v>
          </cell>
        </row>
      </sheetData>
      <sheetData sheetId="4055">
        <row r="1">
          <cell r="A1" t="str">
            <v>1월 생산실적</v>
          </cell>
        </row>
      </sheetData>
      <sheetData sheetId="4056">
        <row r="1">
          <cell r="A1" t="str">
            <v>1월 생산실적</v>
          </cell>
        </row>
      </sheetData>
      <sheetData sheetId="4057">
        <row r="1">
          <cell r="A1" t="str">
            <v>1월 생산실적</v>
          </cell>
        </row>
      </sheetData>
      <sheetData sheetId="4058">
        <row r="1">
          <cell r="A1" t="str">
            <v>1월 생산실적</v>
          </cell>
        </row>
      </sheetData>
      <sheetData sheetId="4059">
        <row r="1">
          <cell r="A1" t="str">
            <v>1월 생산실적</v>
          </cell>
        </row>
      </sheetData>
      <sheetData sheetId="4060">
        <row r="1">
          <cell r="A1" t="str">
            <v>1월 생산실적</v>
          </cell>
        </row>
      </sheetData>
      <sheetData sheetId="4061">
        <row r="1">
          <cell r="A1" t="str">
            <v>1월 생산실적</v>
          </cell>
        </row>
      </sheetData>
      <sheetData sheetId="4062">
        <row r="1">
          <cell r="A1" t="str">
            <v>1월 생산실적</v>
          </cell>
        </row>
      </sheetData>
      <sheetData sheetId="4063">
        <row r="1">
          <cell r="A1" t="str">
            <v>1월 생산실적</v>
          </cell>
        </row>
      </sheetData>
      <sheetData sheetId="4064">
        <row r="1">
          <cell r="A1" t="str">
            <v>1월 생산실적</v>
          </cell>
        </row>
      </sheetData>
      <sheetData sheetId="4065">
        <row r="1">
          <cell r="A1" t="str">
            <v>1월 생산실적</v>
          </cell>
        </row>
      </sheetData>
      <sheetData sheetId="4066">
        <row r="1">
          <cell r="A1" t="str">
            <v>1월 생산실적</v>
          </cell>
        </row>
      </sheetData>
      <sheetData sheetId="4067">
        <row r="1">
          <cell r="A1" t="str">
            <v>1월 생산실적</v>
          </cell>
        </row>
      </sheetData>
      <sheetData sheetId="4068">
        <row r="1">
          <cell r="A1" t="str">
            <v>1월 생산실적</v>
          </cell>
        </row>
      </sheetData>
      <sheetData sheetId="4069">
        <row r="1">
          <cell r="A1" t="str">
            <v>1월 생산실적</v>
          </cell>
        </row>
      </sheetData>
      <sheetData sheetId="4070">
        <row r="1">
          <cell r="A1" t="str">
            <v>1월 생산실적</v>
          </cell>
        </row>
      </sheetData>
      <sheetData sheetId="4071">
        <row r="1">
          <cell r="A1" t="str">
            <v>1월 생산실적</v>
          </cell>
        </row>
      </sheetData>
      <sheetData sheetId="4072">
        <row r="1">
          <cell r="A1" t="str">
            <v>1월 생산실적</v>
          </cell>
        </row>
      </sheetData>
      <sheetData sheetId="4073">
        <row r="1">
          <cell r="A1" t="str">
            <v>1월 생산실적</v>
          </cell>
        </row>
      </sheetData>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ow r="1">
          <cell r="A1" t="str">
            <v>1월 생산실적</v>
          </cell>
        </row>
      </sheetData>
      <sheetData sheetId="4079">
        <row r="1">
          <cell r="A1" t="str">
            <v>1월 생산실적</v>
          </cell>
        </row>
      </sheetData>
      <sheetData sheetId="4080">
        <row r="1">
          <cell r="A1" t="str">
            <v>1월 생산실적</v>
          </cell>
        </row>
      </sheetData>
      <sheetData sheetId="4081">
        <row r="1">
          <cell r="A1" t="str">
            <v>1월 생산실적</v>
          </cell>
        </row>
      </sheetData>
      <sheetData sheetId="4082">
        <row r="1">
          <cell r="A1" t="str">
            <v>1월 생산실적</v>
          </cell>
        </row>
      </sheetData>
      <sheetData sheetId="4083">
        <row r="1">
          <cell r="A1" t="str">
            <v>1월 생산실적</v>
          </cell>
        </row>
      </sheetData>
      <sheetData sheetId="4084">
        <row r="1">
          <cell r="A1" t="str">
            <v>1월 생산실적</v>
          </cell>
        </row>
      </sheetData>
      <sheetData sheetId="4085">
        <row r="1">
          <cell r="A1" t="str">
            <v>1월 생산실적</v>
          </cell>
        </row>
      </sheetData>
      <sheetData sheetId="4086">
        <row r="1">
          <cell r="A1" t="str">
            <v>1월 생산실적</v>
          </cell>
        </row>
      </sheetData>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row r="1">
          <cell r="A1" t="str">
            <v>1월 생산실적</v>
          </cell>
        </row>
      </sheetData>
      <sheetData sheetId="4096">
        <row r="1">
          <cell r="A1" t="str">
            <v>1월 생산실적</v>
          </cell>
        </row>
      </sheetData>
      <sheetData sheetId="4097" refreshError="1"/>
      <sheetData sheetId="4098" refreshError="1"/>
      <sheetData sheetId="4099" refreshError="1"/>
      <sheetData sheetId="4100" refreshError="1"/>
      <sheetData sheetId="4101" refreshError="1"/>
      <sheetData sheetId="4102" refreshError="1"/>
      <sheetData sheetId="4103">
        <row r="1">
          <cell r="A1" t="str">
            <v>1월 생산실적</v>
          </cell>
        </row>
      </sheetData>
      <sheetData sheetId="4104">
        <row r="1">
          <cell r="A1" t="str">
            <v>1월 생산실적</v>
          </cell>
        </row>
      </sheetData>
      <sheetData sheetId="4105">
        <row r="1">
          <cell r="A1" t="str">
            <v>1월 생산실적</v>
          </cell>
        </row>
      </sheetData>
      <sheetData sheetId="4106">
        <row r="1">
          <cell r="A1" t="str">
            <v>1월 생산실적</v>
          </cell>
        </row>
      </sheetData>
      <sheetData sheetId="4107">
        <row r="1">
          <cell r="A1" t="str">
            <v>1월 생산실적</v>
          </cell>
        </row>
      </sheetData>
      <sheetData sheetId="4108">
        <row r="1">
          <cell r="A1" t="str">
            <v>1월 생산실적</v>
          </cell>
        </row>
      </sheetData>
      <sheetData sheetId="4109">
        <row r="1">
          <cell r="A1" t="str">
            <v>1월 생산실적</v>
          </cell>
        </row>
      </sheetData>
      <sheetData sheetId="4110">
        <row r="1">
          <cell r="A1" t="str">
            <v>1월 생산실적</v>
          </cell>
        </row>
      </sheetData>
      <sheetData sheetId="4111">
        <row r="1">
          <cell r="A1" t="str">
            <v>1월 생산실적</v>
          </cell>
        </row>
      </sheetData>
      <sheetData sheetId="4112">
        <row r="1">
          <cell r="A1" t="str">
            <v>1월 생산실적</v>
          </cell>
        </row>
      </sheetData>
      <sheetData sheetId="4113">
        <row r="1">
          <cell r="A1" t="str">
            <v>1월 생산실적</v>
          </cell>
        </row>
      </sheetData>
      <sheetData sheetId="4114">
        <row r="1">
          <cell r="A1" t="str">
            <v>1월 생산실적</v>
          </cell>
        </row>
      </sheetData>
      <sheetData sheetId="4115">
        <row r="1">
          <cell r="A1" t="str">
            <v>1월 생산실적</v>
          </cell>
        </row>
      </sheetData>
      <sheetData sheetId="4116">
        <row r="1">
          <cell r="A1" t="str">
            <v>1월 생산실적</v>
          </cell>
        </row>
      </sheetData>
      <sheetData sheetId="4117">
        <row r="1">
          <cell r="A1" t="str">
            <v>1월 생산실적</v>
          </cell>
        </row>
      </sheetData>
      <sheetData sheetId="4118">
        <row r="1">
          <cell r="A1" t="str">
            <v>1월 생산실적</v>
          </cell>
        </row>
      </sheetData>
      <sheetData sheetId="4119">
        <row r="1">
          <cell r="A1" t="str">
            <v>1월 생산실적</v>
          </cell>
        </row>
      </sheetData>
      <sheetData sheetId="4120">
        <row r="1">
          <cell r="A1" t="str">
            <v>1월 생산실적</v>
          </cell>
        </row>
      </sheetData>
      <sheetData sheetId="4121">
        <row r="1">
          <cell r="A1" t="str">
            <v>1월 생산실적</v>
          </cell>
        </row>
      </sheetData>
      <sheetData sheetId="4122">
        <row r="1">
          <cell r="A1" t="str">
            <v>1월 생산실적</v>
          </cell>
        </row>
      </sheetData>
      <sheetData sheetId="4123">
        <row r="1">
          <cell r="A1" t="str">
            <v>1월 생산실적</v>
          </cell>
        </row>
      </sheetData>
      <sheetData sheetId="4124">
        <row r="1">
          <cell r="A1" t="str">
            <v>1월 생산실적</v>
          </cell>
        </row>
      </sheetData>
      <sheetData sheetId="4125">
        <row r="1">
          <cell r="A1" t="str">
            <v>1월 생산실적</v>
          </cell>
        </row>
      </sheetData>
      <sheetData sheetId="4126">
        <row r="1">
          <cell r="A1" t="str">
            <v>1월 생산실적</v>
          </cell>
        </row>
      </sheetData>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ow r="1">
          <cell r="A1" t="str">
            <v>1월 생산실적</v>
          </cell>
        </row>
      </sheetData>
      <sheetData sheetId="4181">
        <row r="1">
          <cell r="A1" t="str">
            <v>1월 생산실적</v>
          </cell>
        </row>
      </sheetData>
      <sheetData sheetId="4182">
        <row r="1">
          <cell r="A1" t="str">
            <v>1월 생산실적</v>
          </cell>
        </row>
      </sheetData>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ow r="1">
          <cell r="A1" t="str">
            <v>1월 생산실적</v>
          </cell>
        </row>
      </sheetData>
      <sheetData sheetId="4253">
        <row r="1">
          <cell r="A1" t="str">
            <v>1월 생산실적</v>
          </cell>
        </row>
      </sheetData>
      <sheetData sheetId="4254">
        <row r="1">
          <cell r="A1" t="str">
            <v>1월 생산실적</v>
          </cell>
        </row>
      </sheetData>
      <sheetData sheetId="4255">
        <row r="1">
          <cell r="A1" t="str">
            <v>1월 생산실적</v>
          </cell>
        </row>
      </sheetData>
      <sheetData sheetId="4256">
        <row r="1">
          <cell r="A1" t="str">
            <v>1월 생산실적</v>
          </cell>
        </row>
      </sheetData>
      <sheetData sheetId="4257">
        <row r="1">
          <cell r="A1" t="str">
            <v>1월 생산실적</v>
          </cell>
        </row>
      </sheetData>
      <sheetData sheetId="4258">
        <row r="1">
          <cell r="A1" t="str">
            <v>1월 생산실적</v>
          </cell>
        </row>
      </sheetData>
      <sheetData sheetId="4259">
        <row r="1">
          <cell r="A1" t="str">
            <v>1월 생산실적</v>
          </cell>
        </row>
      </sheetData>
      <sheetData sheetId="4260">
        <row r="1">
          <cell r="A1" t="str">
            <v>1월 생산실적</v>
          </cell>
        </row>
      </sheetData>
      <sheetData sheetId="4261">
        <row r="1">
          <cell r="A1" t="str">
            <v>1월 생산실적</v>
          </cell>
        </row>
      </sheetData>
      <sheetData sheetId="4262">
        <row r="1">
          <cell r="A1" t="str">
            <v>1월 생산실적</v>
          </cell>
        </row>
      </sheetData>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ow r="1">
          <cell r="A1" t="str">
            <v>1월 생산실적</v>
          </cell>
        </row>
      </sheetData>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ow r="6">
          <cell r="A6">
            <v>1</v>
          </cell>
        </row>
      </sheetData>
      <sheetData sheetId="4429">
        <row r="73">
          <cell r="E73">
            <v>-1978066.1999669024</v>
          </cell>
        </row>
      </sheetData>
      <sheetData sheetId="4430">
        <row r="1">
          <cell r="A1" t="str">
            <v>1월 생산실적</v>
          </cell>
        </row>
      </sheetData>
      <sheetData sheetId="4431">
        <row r="1">
          <cell r="A1" t="str">
            <v>1월 생산실적</v>
          </cell>
        </row>
      </sheetData>
      <sheetData sheetId="4432">
        <row r="73">
          <cell r="E73">
            <v>-1978066.1999669024</v>
          </cell>
        </row>
      </sheetData>
      <sheetData sheetId="4433">
        <row r="73">
          <cell r="E73">
            <v>-1978066.1999669024</v>
          </cell>
        </row>
      </sheetData>
      <sheetData sheetId="4434">
        <row r="73">
          <cell r="E73">
            <v>-1978066.1999669024</v>
          </cell>
        </row>
      </sheetData>
      <sheetData sheetId="4435">
        <row r="73">
          <cell r="E73">
            <v>-1978066.1999669024</v>
          </cell>
        </row>
      </sheetData>
      <sheetData sheetId="4436">
        <row r="73">
          <cell r="E73">
            <v>-1978066.1999669024</v>
          </cell>
        </row>
      </sheetData>
      <sheetData sheetId="4437">
        <row r="73">
          <cell r="E73">
            <v>-1978066.1999669024</v>
          </cell>
        </row>
      </sheetData>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ow r="1">
          <cell r="A1" t="str">
            <v>1월 생산실적</v>
          </cell>
        </row>
      </sheetData>
      <sheetData sheetId="4475">
        <row r="1">
          <cell r="A1" t="str">
            <v>1월 생산실적</v>
          </cell>
        </row>
      </sheetData>
      <sheetData sheetId="4476">
        <row r="1">
          <cell r="A1" t="str">
            <v>1월 생산실적</v>
          </cell>
        </row>
      </sheetData>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efreshError="1"/>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efreshError="1"/>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ow r="1">
          <cell r="A1" t="str">
            <v>1월 생산실적</v>
          </cell>
        </row>
      </sheetData>
      <sheetData sheetId="4562">
        <row r="1">
          <cell r="A1" t="str">
            <v>1월 생산실적</v>
          </cell>
        </row>
      </sheetData>
      <sheetData sheetId="4563">
        <row r="1">
          <cell r="A1" t="str">
            <v>1월 생산실적</v>
          </cell>
        </row>
      </sheetData>
      <sheetData sheetId="4564">
        <row r="1">
          <cell r="A1" t="str">
            <v>1월 생산실적</v>
          </cell>
        </row>
      </sheetData>
      <sheetData sheetId="4565">
        <row r="1">
          <cell r="A1" t="str">
            <v>1월 생산실적</v>
          </cell>
        </row>
      </sheetData>
      <sheetData sheetId="4566">
        <row r="1">
          <cell r="A1" t="str">
            <v>1월 생산실적</v>
          </cell>
        </row>
      </sheetData>
      <sheetData sheetId="4567">
        <row r="1">
          <cell r="A1" t="str">
            <v>1월 생산실적</v>
          </cell>
        </row>
      </sheetData>
      <sheetData sheetId="4568">
        <row r="1">
          <cell r="A1" t="str">
            <v>1월 생산실적</v>
          </cell>
        </row>
      </sheetData>
      <sheetData sheetId="4569">
        <row r="1">
          <cell r="A1" t="str">
            <v>1월 생산실적</v>
          </cell>
        </row>
      </sheetData>
      <sheetData sheetId="4570">
        <row r="1">
          <cell r="A1" t="str">
            <v>1월 생산실적</v>
          </cell>
        </row>
      </sheetData>
      <sheetData sheetId="4571">
        <row r="1">
          <cell r="A1" t="str">
            <v>1월 생산실적</v>
          </cell>
        </row>
      </sheetData>
      <sheetData sheetId="4572">
        <row r="1">
          <cell r="A1" t="str">
            <v>1월 생산실적</v>
          </cell>
        </row>
      </sheetData>
      <sheetData sheetId="4573">
        <row r="1">
          <cell r="A1" t="str">
            <v>1월 생산실적</v>
          </cell>
        </row>
      </sheetData>
      <sheetData sheetId="4574">
        <row r="1">
          <cell r="A1" t="str">
            <v>1월 생산실적</v>
          </cell>
        </row>
      </sheetData>
      <sheetData sheetId="4575">
        <row r="1">
          <cell r="A1" t="str">
            <v>1월 생산실적</v>
          </cell>
        </row>
      </sheetData>
      <sheetData sheetId="4576">
        <row r="1">
          <cell r="A1" t="str">
            <v>1월 생산실적</v>
          </cell>
        </row>
      </sheetData>
      <sheetData sheetId="4577">
        <row r="1">
          <cell r="A1" t="str">
            <v>1월 생산실적</v>
          </cell>
        </row>
      </sheetData>
      <sheetData sheetId="4578">
        <row r="1">
          <cell r="A1" t="str">
            <v>1월 생산실적</v>
          </cell>
        </row>
      </sheetData>
      <sheetData sheetId="4579">
        <row r="1">
          <cell r="A1" t="str">
            <v>1월 생산실적</v>
          </cell>
        </row>
      </sheetData>
      <sheetData sheetId="4580">
        <row r="1">
          <cell r="A1" t="str">
            <v>1월 생산실적</v>
          </cell>
        </row>
      </sheetData>
      <sheetData sheetId="4581">
        <row r="1">
          <cell r="A1" t="str">
            <v>1월 생산실적</v>
          </cell>
        </row>
      </sheetData>
      <sheetData sheetId="4582">
        <row r="1">
          <cell r="A1" t="str">
            <v>1월 생산실적</v>
          </cell>
        </row>
      </sheetData>
      <sheetData sheetId="4583">
        <row r="1">
          <cell r="A1" t="str">
            <v>1월 생산실적</v>
          </cell>
        </row>
      </sheetData>
      <sheetData sheetId="4584">
        <row r="1">
          <cell r="A1" t="str">
            <v>1월 생산실적</v>
          </cell>
        </row>
      </sheetData>
      <sheetData sheetId="4585">
        <row r="1">
          <cell r="A1" t="str">
            <v>1월 생산실적</v>
          </cell>
        </row>
      </sheetData>
      <sheetData sheetId="4586">
        <row r="1">
          <cell r="A1" t="str">
            <v>1월 생산실적</v>
          </cell>
        </row>
      </sheetData>
      <sheetData sheetId="4587">
        <row r="1">
          <cell r="A1" t="str">
            <v>1월 생산실적</v>
          </cell>
        </row>
      </sheetData>
      <sheetData sheetId="4588">
        <row r="1">
          <cell r="A1" t="str">
            <v>1월 생산실적</v>
          </cell>
        </row>
      </sheetData>
      <sheetData sheetId="4589">
        <row r="1">
          <cell r="A1" t="str">
            <v>1월 생산실적</v>
          </cell>
        </row>
      </sheetData>
      <sheetData sheetId="4590">
        <row r="1">
          <cell r="A1" t="str">
            <v>1월 생산실적</v>
          </cell>
        </row>
      </sheetData>
      <sheetData sheetId="4591">
        <row r="1">
          <cell r="A1" t="str">
            <v>1월 생산실적</v>
          </cell>
        </row>
      </sheetData>
      <sheetData sheetId="4592">
        <row r="1">
          <cell r="A1" t="str">
            <v>1월 생산실적</v>
          </cell>
        </row>
      </sheetData>
      <sheetData sheetId="4593">
        <row r="1">
          <cell r="A1" t="str">
            <v>1월 생산실적</v>
          </cell>
        </row>
      </sheetData>
      <sheetData sheetId="4594">
        <row r="1">
          <cell r="A1" t="str">
            <v>1월 생산실적</v>
          </cell>
        </row>
      </sheetData>
      <sheetData sheetId="4595">
        <row r="1">
          <cell r="A1" t="str">
            <v>1월 생산실적</v>
          </cell>
        </row>
      </sheetData>
      <sheetData sheetId="4596">
        <row r="1">
          <cell r="A1" t="str">
            <v>1월 생산실적</v>
          </cell>
        </row>
      </sheetData>
      <sheetData sheetId="4597">
        <row r="1">
          <cell r="A1" t="str">
            <v>1월 생산실적</v>
          </cell>
        </row>
      </sheetData>
      <sheetData sheetId="4598">
        <row r="1">
          <cell r="A1" t="str">
            <v>1월 생산실적</v>
          </cell>
        </row>
      </sheetData>
      <sheetData sheetId="4599">
        <row r="1">
          <cell r="A1" t="str">
            <v>1월 생산실적</v>
          </cell>
        </row>
      </sheetData>
      <sheetData sheetId="4600">
        <row r="1">
          <cell r="A1" t="str">
            <v>1월 생산실적</v>
          </cell>
        </row>
      </sheetData>
      <sheetData sheetId="4601">
        <row r="1">
          <cell r="A1" t="str">
            <v>1월 생산실적</v>
          </cell>
        </row>
      </sheetData>
      <sheetData sheetId="4602">
        <row r="1">
          <cell r="A1" t="str">
            <v>1월 생산실적</v>
          </cell>
        </row>
      </sheetData>
      <sheetData sheetId="4603">
        <row r="1">
          <cell r="A1" t="str">
            <v>1월 생산실적</v>
          </cell>
        </row>
      </sheetData>
      <sheetData sheetId="4604">
        <row r="1">
          <cell r="A1" t="str">
            <v>1월 생산실적</v>
          </cell>
        </row>
      </sheetData>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ow r="1">
          <cell r="A1" t="str">
            <v>1월 생산실적</v>
          </cell>
        </row>
      </sheetData>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ow r="1">
          <cell r="A1" t="str">
            <v>1월 생산실적</v>
          </cell>
        </row>
      </sheetData>
      <sheetData sheetId="4739">
        <row r="1">
          <cell r="A1" t="str">
            <v>1월 생산실적</v>
          </cell>
        </row>
      </sheetData>
      <sheetData sheetId="4740">
        <row r="1">
          <cell r="A1" t="str">
            <v>1월 생산실적</v>
          </cell>
        </row>
      </sheetData>
      <sheetData sheetId="4741">
        <row r="1">
          <cell r="A1" t="str">
            <v>1월 생산실적</v>
          </cell>
        </row>
      </sheetData>
      <sheetData sheetId="4742">
        <row r="1">
          <cell r="A1" t="str">
            <v>1월 생산실적</v>
          </cell>
        </row>
      </sheetData>
      <sheetData sheetId="4743">
        <row r="1">
          <cell r="A1" t="str">
            <v>1월 생산실적</v>
          </cell>
        </row>
      </sheetData>
      <sheetData sheetId="4744">
        <row r="1">
          <cell r="A1" t="str">
            <v>1월 생산실적</v>
          </cell>
        </row>
      </sheetData>
      <sheetData sheetId="4745">
        <row r="1">
          <cell r="A1" t="str">
            <v>1월 생산실적</v>
          </cell>
        </row>
      </sheetData>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ow r="1">
          <cell r="A1" t="str">
            <v>1월 생산실적</v>
          </cell>
        </row>
      </sheetData>
      <sheetData sheetId="4752">
        <row r="1">
          <cell r="A1" t="str">
            <v>1월 생산실적</v>
          </cell>
        </row>
      </sheetData>
      <sheetData sheetId="4753">
        <row r="1">
          <cell r="A1" t="str">
            <v>1월 생산실적</v>
          </cell>
        </row>
      </sheetData>
      <sheetData sheetId="4754">
        <row r="1">
          <cell r="A1" t="str">
            <v>1월 생산실적</v>
          </cell>
        </row>
      </sheetData>
      <sheetData sheetId="4755">
        <row r="1">
          <cell r="A1" t="str">
            <v>1월 생산실적</v>
          </cell>
        </row>
      </sheetData>
      <sheetData sheetId="4756">
        <row r="1">
          <cell r="A1" t="str">
            <v>1월 생산실적</v>
          </cell>
        </row>
      </sheetData>
      <sheetData sheetId="4757">
        <row r="1">
          <cell r="A1" t="str">
            <v>1월 생산실적</v>
          </cell>
        </row>
      </sheetData>
      <sheetData sheetId="4758">
        <row r="1">
          <cell r="A1" t="str">
            <v>1월 생산실적</v>
          </cell>
        </row>
      </sheetData>
      <sheetData sheetId="4759">
        <row r="1">
          <cell r="A1" t="str">
            <v>1월 생산실적</v>
          </cell>
        </row>
      </sheetData>
      <sheetData sheetId="4760">
        <row r="1">
          <cell r="A1" t="str">
            <v>1월 생산실적</v>
          </cell>
        </row>
      </sheetData>
      <sheetData sheetId="4761">
        <row r="1">
          <cell r="A1" t="str">
            <v>1월 생산실적</v>
          </cell>
        </row>
      </sheetData>
      <sheetData sheetId="4762">
        <row r="1">
          <cell r="A1" t="str">
            <v>1월 생산실적</v>
          </cell>
        </row>
      </sheetData>
      <sheetData sheetId="4763">
        <row r="1">
          <cell r="A1" t="str">
            <v>1월 생산실적</v>
          </cell>
        </row>
      </sheetData>
      <sheetData sheetId="4764">
        <row r="1">
          <cell r="A1" t="str">
            <v>1월 생산실적</v>
          </cell>
        </row>
      </sheetData>
      <sheetData sheetId="4765">
        <row r="1">
          <cell r="A1" t="str">
            <v>1월 생산실적</v>
          </cell>
        </row>
      </sheetData>
      <sheetData sheetId="4766">
        <row r="1">
          <cell r="A1" t="str">
            <v>1월 생산실적</v>
          </cell>
        </row>
      </sheetData>
      <sheetData sheetId="4767">
        <row r="1">
          <cell r="A1" t="str">
            <v>1월 생산실적</v>
          </cell>
        </row>
      </sheetData>
      <sheetData sheetId="4768">
        <row r="1">
          <cell r="A1" t="str">
            <v>1월 생산실적</v>
          </cell>
        </row>
      </sheetData>
      <sheetData sheetId="4769">
        <row r="1">
          <cell r="A1" t="str">
            <v>1월 생산실적</v>
          </cell>
        </row>
      </sheetData>
      <sheetData sheetId="4770">
        <row r="1">
          <cell r="A1" t="str">
            <v>1월 생산실적</v>
          </cell>
        </row>
      </sheetData>
      <sheetData sheetId="4771">
        <row r="1">
          <cell r="A1" t="str">
            <v>1월 생산실적</v>
          </cell>
        </row>
      </sheetData>
      <sheetData sheetId="4772">
        <row r="1">
          <cell r="A1" t="str">
            <v>1월 생산실적</v>
          </cell>
        </row>
      </sheetData>
      <sheetData sheetId="4773">
        <row r="1">
          <cell r="A1" t="str">
            <v>1월 생산실적</v>
          </cell>
        </row>
      </sheetData>
      <sheetData sheetId="4774">
        <row r="1">
          <cell r="A1" t="str">
            <v>1월 생산실적</v>
          </cell>
        </row>
      </sheetData>
      <sheetData sheetId="4775">
        <row r="1">
          <cell r="A1" t="str">
            <v>1월 생산실적</v>
          </cell>
        </row>
      </sheetData>
      <sheetData sheetId="4776">
        <row r="1">
          <cell r="A1" t="str">
            <v>1월 생산실적</v>
          </cell>
        </row>
      </sheetData>
      <sheetData sheetId="4777">
        <row r="1">
          <cell r="A1" t="str">
            <v>1월 생산실적</v>
          </cell>
        </row>
      </sheetData>
      <sheetData sheetId="4778">
        <row r="1">
          <cell r="A1" t="str">
            <v>1월 생산실적</v>
          </cell>
        </row>
      </sheetData>
      <sheetData sheetId="4779">
        <row r="1">
          <cell r="A1" t="str">
            <v>1월 생산실적</v>
          </cell>
        </row>
      </sheetData>
      <sheetData sheetId="4780">
        <row r="1">
          <cell r="A1" t="str">
            <v>1월 생산실적</v>
          </cell>
        </row>
      </sheetData>
      <sheetData sheetId="4781">
        <row r="1">
          <cell r="A1" t="str">
            <v>1월 생산실적</v>
          </cell>
        </row>
      </sheetData>
      <sheetData sheetId="4782">
        <row r="1">
          <cell r="A1" t="str">
            <v>1월 생산실적</v>
          </cell>
        </row>
      </sheetData>
      <sheetData sheetId="4783">
        <row r="1">
          <cell r="A1" t="str">
            <v>1월 생산실적</v>
          </cell>
        </row>
      </sheetData>
      <sheetData sheetId="4784">
        <row r="1">
          <cell r="A1" t="str">
            <v>1월 생산실적</v>
          </cell>
        </row>
      </sheetData>
      <sheetData sheetId="4785">
        <row r="1">
          <cell r="A1" t="str">
            <v>1월 생산실적</v>
          </cell>
        </row>
      </sheetData>
      <sheetData sheetId="4786">
        <row r="1">
          <cell r="A1" t="str">
            <v>1월 생산실적</v>
          </cell>
        </row>
      </sheetData>
      <sheetData sheetId="4787">
        <row r="1">
          <cell r="A1" t="str">
            <v>1월 생산실적</v>
          </cell>
        </row>
      </sheetData>
      <sheetData sheetId="4788">
        <row r="1">
          <cell r="A1" t="str">
            <v>1월 생산실적</v>
          </cell>
        </row>
      </sheetData>
      <sheetData sheetId="4789">
        <row r="1">
          <cell r="A1" t="str">
            <v>1월 생산실적</v>
          </cell>
        </row>
      </sheetData>
      <sheetData sheetId="4790">
        <row r="1">
          <cell r="A1" t="str">
            <v>1월 생산실적</v>
          </cell>
        </row>
      </sheetData>
      <sheetData sheetId="4791">
        <row r="1">
          <cell r="A1" t="str">
            <v>1월 생산실적</v>
          </cell>
        </row>
      </sheetData>
      <sheetData sheetId="4792">
        <row r="1">
          <cell r="A1" t="str">
            <v>1월 생산실적</v>
          </cell>
        </row>
      </sheetData>
      <sheetData sheetId="4793">
        <row r="1">
          <cell r="A1" t="str">
            <v>1월 생산실적</v>
          </cell>
        </row>
      </sheetData>
      <sheetData sheetId="4794">
        <row r="1">
          <cell r="A1" t="str">
            <v>1월 생산실적</v>
          </cell>
        </row>
      </sheetData>
      <sheetData sheetId="4795">
        <row r="1">
          <cell r="A1" t="str">
            <v>1월 생산실적</v>
          </cell>
        </row>
      </sheetData>
      <sheetData sheetId="4796">
        <row r="1">
          <cell r="A1" t="str">
            <v>1월 생산실적</v>
          </cell>
        </row>
      </sheetData>
      <sheetData sheetId="4797">
        <row r="1">
          <cell r="A1" t="str">
            <v>1월 생산실적</v>
          </cell>
        </row>
      </sheetData>
      <sheetData sheetId="4798">
        <row r="1">
          <cell r="A1" t="str">
            <v>1월 생산실적</v>
          </cell>
        </row>
      </sheetData>
      <sheetData sheetId="4799">
        <row r="1">
          <cell r="A1" t="str">
            <v>1월 생산실적</v>
          </cell>
        </row>
      </sheetData>
      <sheetData sheetId="4800">
        <row r="1">
          <cell r="A1" t="str">
            <v>1월 생산실적</v>
          </cell>
        </row>
      </sheetData>
      <sheetData sheetId="4801">
        <row r="1">
          <cell r="A1" t="str">
            <v>1월 생산실적</v>
          </cell>
        </row>
      </sheetData>
      <sheetData sheetId="4802">
        <row r="1">
          <cell r="A1" t="str">
            <v>1월 생산실적</v>
          </cell>
        </row>
      </sheetData>
      <sheetData sheetId="4803">
        <row r="1">
          <cell r="A1" t="str">
            <v>1월 생산실적</v>
          </cell>
        </row>
      </sheetData>
      <sheetData sheetId="4804">
        <row r="1">
          <cell r="A1" t="str">
            <v>1월 생산실적</v>
          </cell>
        </row>
      </sheetData>
      <sheetData sheetId="4805">
        <row r="1">
          <cell r="A1" t="str">
            <v>1월 생산실적</v>
          </cell>
        </row>
      </sheetData>
      <sheetData sheetId="4806">
        <row r="1">
          <cell r="A1" t="str">
            <v>1월 생산실적</v>
          </cell>
        </row>
      </sheetData>
      <sheetData sheetId="4807">
        <row r="1">
          <cell r="A1" t="str">
            <v>1월 생산실적</v>
          </cell>
        </row>
      </sheetData>
      <sheetData sheetId="4808">
        <row r="1">
          <cell r="A1" t="str">
            <v>1월 생산실적</v>
          </cell>
        </row>
      </sheetData>
      <sheetData sheetId="4809">
        <row r="1">
          <cell r="A1" t="str">
            <v>1월 생산실적</v>
          </cell>
        </row>
      </sheetData>
      <sheetData sheetId="4810">
        <row r="1">
          <cell r="A1" t="str">
            <v>1월 생산실적</v>
          </cell>
        </row>
      </sheetData>
      <sheetData sheetId="4811">
        <row r="1">
          <cell r="A1" t="str">
            <v>1월 생산실적</v>
          </cell>
        </row>
      </sheetData>
      <sheetData sheetId="4812">
        <row r="1">
          <cell r="A1" t="str">
            <v>1월 생산실적</v>
          </cell>
        </row>
      </sheetData>
      <sheetData sheetId="4813">
        <row r="1">
          <cell r="A1" t="str">
            <v>1월 생산실적</v>
          </cell>
        </row>
      </sheetData>
      <sheetData sheetId="4814">
        <row r="1">
          <cell r="A1" t="str">
            <v>1월 생산실적</v>
          </cell>
        </row>
      </sheetData>
      <sheetData sheetId="4815">
        <row r="1">
          <cell r="A1" t="str">
            <v>1월 생산실적</v>
          </cell>
        </row>
      </sheetData>
      <sheetData sheetId="4816">
        <row r="1">
          <cell r="A1" t="str">
            <v>1월 생산실적</v>
          </cell>
        </row>
      </sheetData>
      <sheetData sheetId="4817">
        <row r="1">
          <cell r="A1" t="str">
            <v>1월 생산실적</v>
          </cell>
        </row>
      </sheetData>
      <sheetData sheetId="4818">
        <row r="1">
          <cell r="A1" t="str">
            <v>1월 생산실적</v>
          </cell>
        </row>
      </sheetData>
      <sheetData sheetId="4819">
        <row r="1">
          <cell r="A1" t="str">
            <v>1월 생산실적</v>
          </cell>
        </row>
      </sheetData>
      <sheetData sheetId="4820">
        <row r="1">
          <cell r="A1" t="str">
            <v>1월 생산실적</v>
          </cell>
        </row>
      </sheetData>
      <sheetData sheetId="4821">
        <row r="1">
          <cell r="A1" t="str">
            <v>1월 생산실적</v>
          </cell>
        </row>
      </sheetData>
      <sheetData sheetId="4822">
        <row r="1">
          <cell r="A1" t="str">
            <v>1월 생산실적</v>
          </cell>
        </row>
      </sheetData>
      <sheetData sheetId="4823">
        <row r="1">
          <cell r="A1" t="str">
            <v>1월 생산실적</v>
          </cell>
        </row>
      </sheetData>
      <sheetData sheetId="4824">
        <row r="1">
          <cell r="A1" t="str">
            <v>1월 생산실적</v>
          </cell>
        </row>
      </sheetData>
      <sheetData sheetId="4825">
        <row r="1">
          <cell r="A1" t="str">
            <v>1월 생산실적</v>
          </cell>
        </row>
      </sheetData>
      <sheetData sheetId="4826">
        <row r="1">
          <cell r="A1" t="str">
            <v>1월 생산실적</v>
          </cell>
        </row>
      </sheetData>
      <sheetData sheetId="4827">
        <row r="1">
          <cell r="A1" t="str">
            <v>1월 생산실적</v>
          </cell>
        </row>
      </sheetData>
      <sheetData sheetId="4828">
        <row r="1">
          <cell r="A1" t="str">
            <v>1월 생산실적</v>
          </cell>
        </row>
      </sheetData>
      <sheetData sheetId="4829">
        <row r="1">
          <cell r="A1" t="str">
            <v>1월 생산실적</v>
          </cell>
        </row>
      </sheetData>
      <sheetData sheetId="4830">
        <row r="1">
          <cell r="A1" t="str">
            <v>1월 생산실적</v>
          </cell>
        </row>
      </sheetData>
      <sheetData sheetId="4831">
        <row r="1">
          <cell r="A1" t="str">
            <v>1월 생산실적</v>
          </cell>
        </row>
      </sheetData>
      <sheetData sheetId="4832">
        <row r="1">
          <cell r="A1" t="str">
            <v>1월 생산실적</v>
          </cell>
        </row>
      </sheetData>
      <sheetData sheetId="4833">
        <row r="1">
          <cell r="A1" t="str">
            <v>1월 생산실적</v>
          </cell>
        </row>
      </sheetData>
      <sheetData sheetId="4834">
        <row r="1">
          <cell r="A1" t="str">
            <v>1월 생산실적</v>
          </cell>
        </row>
      </sheetData>
      <sheetData sheetId="4835">
        <row r="1">
          <cell r="A1" t="str">
            <v>1월 생산실적</v>
          </cell>
        </row>
      </sheetData>
      <sheetData sheetId="4836">
        <row r="1">
          <cell r="A1" t="str">
            <v>1월 생산실적</v>
          </cell>
        </row>
      </sheetData>
      <sheetData sheetId="4837">
        <row r="1">
          <cell r="A1" t="str">
            <v>1월 생산실적</v>
          </cell>
        </row>
      </sheetData>
      <sheetData sheetId="4838">
        <row r="1">
          <cell r="A1" t="str">
            <v>1월 생산실적</v>
          </cell>
        </row>
      </sheetData>
      <sheetData sheetId="4839">
        <row r="1">
          <cell r="A1" t="str">
            <v>1월 생산실적</v>
          </cell>
        </row>
      </sheetData>
      <sheetData sheetId="4840">
        <row r="1">
          <cell r="A1" t="str">
            <v>1월 생산실적</v>
          </cell>
        </row>
      </sheetData>
      <sheetData sheetId="4841">
        <row r="1">
          <cell r="A1" t="str">
            <v>1월 생산실적</v>
          </cell>
        </row>
      </sheetData>
      <sheetData sheetId="4842">
        <row r="1">
          <cell r="A1" t="str">
            <v>1월 생산실적</v>
          </cell>
        </row>
      </sheetData>
      <sheetData sheetId="4843">
        <row r="1">
          <cell r="A1" t="str">
            <v>1월 생산실적</v>
          </cell>
        </row>
      </sheetData>
      <sheetData sheetId="4844">
        <row r="1">
          <cell r="A1" t="str">
            <v>1월 생산실적</v>
          </cell>
        </row>
      </sheetData>
      <sheetData sheetId="4845">
        <row r="1">
          <cell r="A1" t="str">
            <v>1월 생산실적</v>
          </cell>
        </row>
      </sheetData>
      <sheetData sheetId="4846">
        <row r="1">
          <cell r="A1" t="str">
            <v>1월 생산실적</v>
          </cell>
        </row>
      </sheetData>
      <sheetData sheetId="4847">
        <row r="1">
          <cell r="A1" t="str">
            <v>1월 생산실적</v>
          </cell>
        </row>
      </sheetData>
      <sheetData sheetId="4848">
        <row r="1">
          <cell r="A1" t="str">
            <v>1월 생산실적</v>
          </cell>
        </row>
      </sheetData>
      <sheetData sheetId="4849">
        <row r="1">
          <cell r="A1" t="str">
            <v>1월 생산실적</v>
          </cell>
        </row>
      </sheetData>
      <sheetData sheetId="4850">
        <row r="1">
          <cell r="A1" t="str">
            <v>1월 생산실적</v>
          </cell>
        </row>
      </sheetData>
      <sheetData sheetId="4851">
        <row r="1">
          <cell r="A1" t="str">
            <v>1월 생산실적</v>
          </cell>
        </row>
      </sheetData>
      <sheetData sheetId="4852">
        <row r="1">
          <cell r="A1" t="str">
            <v>1월 생산실적</v>
          </cell>
        </row>
      </sheetData>
      <sheetData sheetId="4853">
        <row r="1">
          <cell r="A1" t="str">
            <v>1월 생산실적</v>
          </cell>
        </row>
      </sheetData>
      <sheetData sheetId="4854">
        <row r="1">
          <cell r="A1" t="str">
            <v>1월 생산실적</v>
          </cell>
        </row>
      </sheetData>
      <sheetData sheetId="4855">
        <row r="1">
          <cell r="A1" t="str">
            <v>1월 생산실적</v>
          </cell>
        </row>
      </sheetData>
      <sheetData sheetId="4856">
        <row r="1">
          <cell r="A1" t="str">
            <v>1월 생산실적</v>
          </cell>
        </row>
      </sheetData>
      <sheetData sheetId="4857">
        <row r="1">
          <cell r="A1" t="str">
            <v>1월 생산실적</v>
          </cell>
        </row>
      </sheetData>
      <sheetData sheetId="4858">
        <row r="1">
          <cell r="A1" t="str">
            <v>1월 생산실적</v>
          </cell>
        </row>
      </sheetData>
      <sheetData sheetId="4859">
        <row r="1">
          <cell r="A1" t="str">
            <v>1월 생산실적</v>
          </cell>
        </row>
      </sheetData>
      <sheetData sheetId="4860">
        <row r="1">
          <cell r="A1" t="str">
            <v>1월 생산실적</v>
          </cell>
        </row>
      </sheetData>
      <sheetData sheetId="4861">
        <row r="1">
          <cell r="A1" t="str">
            <v>1월 생산실적</v>
          </cell>
        </row>
      </sheetData>
      <sheetData sheetId="4862">
        <row r="1">
          <cell r="A1" t="str">
            <v>1월 생산실적</v>
          </cell>
        </row>
      </sheetData>
      <sheetData sheetId="4863">
        <row r="1">
          <cell r="A1" t="str">
            <v>1월 생산실적</v>
          </cell>
        </row>
      </sheetData>
      <sheetData sheetId="4864">
        <row r="1">
          <cell r="A1" t="str">
            <v>1월 생산실적</v>
          </cell>
        </row>
      </sheetData>
      <sheetData sheetId="4865">
        <row r="1">
          <cell r="A1" t="str">
            <v>1월 생산실적</v>
          </cell>
        </row>
      </sheetData>
      <sheetData sheetId="4866">
        <row r="1">
          <cell r="A1" t="str">
            <v>1월 생산실적</v>
          </cell>
        </row>
      </sheetData>
      <sheetData sheetId="4867">
        <row r="1">
          <cell r="A1" t="str">
            <v>1월 생산실적</v>
          </cell>
        </row>
      </sheetData>
      <sheetData sheetId="4868">
        <row r="1">
          <cell r="A1" t="str">
            <v>1월 생산실적</v>
          </cell>
        </row>
      </sheetData>
      <sheetData sheetId="4869">
        <row r="1">
          <cell r="A1" t="str">
            <v>1월 생산실적</v>
          </cell>
        </row>
      </sheetData>
      <sheetData sheetId="4870">
        <row r="1">
          <cell r="A1" t="str">
            <v>1월 생산실적</v>
          </cell>
        </row>
      </sheetData>
      <sheetData sheetId="4871">
        <row r="1">
          <cell r="A1" t="str">
            <v>1월 생산실적</v>
          </cell>
        </row>
      </sheetData>
      <sheetData sheetId="4872">
        <row r="1">
          <cell r="A1" t="str">
            <v>1월 생산실적</v>
          </cell>
        </row>
      </sheetData>
      <sheetData sheetId="4873">
        <row r="1">
          <cell r="A1" t="str">
            <v>1월 생산실적</v>
          </cell>
        </row>
      </sheetData>
      <sheetData sheetId="4874">
        <row r="1">
          <cell r="A1" t="str">
            <v>1월 생산실적</v>
          </cell>
        </row>
      </sheetData>
      <sheetData sheetId="4875">
        <row r="1">
          <cell r="A1" t="str">
            <v>1월 생산실적</v>
          </cell>
        </row>
      </sheetData>
      <sheetData sheetId="4876">
        <row r="1">
          <cell r="A1" t="str">
            <v>1월 생산실적</v>
          </cell>
        </row>
      </sheetData>
      <sheetData sheetId="4877">
        <row r="1">
          <cell r="A1" t="str">
            <v>1월 생산실적</v>
          </cell>
        </row>
      </sheetData>
      <sheetData sheetId="4878">
        <row r="1">
          <cell r="A1" t="str">
            <v>1월 생산실적</v>
          </cell>
        </row>
      </sheetData>
      <sheetData sheetId="4879">
        <row r="1">
          <cell r="A1" t="str">
            <v>1월 생산실적</v>
          </cell>
        </row>
      </sheetData>
      <sheetData sheetId="4880">
        <row r="1">
          <cell r="A1" t="str">
            <v>1월 생산실적</v>
          </cell>
        </row>
      </sheetData>
      <sheetData sheetId="4881">
        <row r="1">
          <cell r="A1" t="str">
            <v>1월 생산실적</v>
          </cell>
        </row>
      </sheetData>
      <sheetData sheetId="4882">
        <row r="1">
          <cell r="A1" t="str">
            <v>1월 생산실적</v>
          </cell>
        </row>
      </sheetData>
      <sheetData sheetId="4883">
        <row r="1">
          <cell r="A1" t="str">
            <v>1월 생산실적</v>
          </cell>
        </row>
      </sheetData>
      <sheetData sheetId="4884">
        <row r="1">
          <cell r="A1" t="str">
            <v>1월 생산실적</v>
          </cell>
        </row>
      </sheetData>
      <sheetData sheetId="4885">
        <row r="1">
          <cell r="A1" t="str">
            <v>1월 생산실적</v>
          </cell>
        </row>
      </sheetData>
      <sheetData sheetId="4886">
        <row r="1">
          <cell r="A1" t="str">
            <v>1월 생산실적</v>
          </cell>
        </row>
      </sheetData>
      <sheetData sheetId="4887">
        <row r="1">
          <cell r="A1" t="str">
            <v>1월 생산실적</v>
          </cell>
        </row>
      </sheetData>
      <sheetData sheetId="4888">
        <row r="1">
          <cell r="A1" t="str">
            <v>1월 생산실적</v>
          </cell>
        </row>
      </sheetData>
      <sheetData sheetId="4889">
        <row r="1">
          <cell r="A1" t="str">
            <v>1월 생산실적</v>
          </cell>
        </row>
      </sheetData>
      <sheetData sheetId="4890">
        <row r="1">
          <cell r="A1" t="str">
            <v>1월 생산실적</v>
          </cell>
        </row>
      </sheetData>
      <sheetData sheetId="4891">
        <row r="1">
          <cell r="A1" t="str">
            <v>1월 생산실적</v>
          </cell>
        </row>
      </sheetData>
      <sheetData sheetId="4892">
        <row r="1">
          <cell r="A1" t="str">
            <v>1월 생산실적</v>
          </cell>
        </row>
      </sheetData>
      <sheetData sheetId="4893">
        <row r="1">
          <cell r="A1" t="str">
            <v>1월 생산실적</v>
          </cell>
        </row>
      </sheetData>
      <sheetData sheetId="4894">
        <row r="1">
          <cell r="A1" t="str">
            <v>1월 생산실적</v>
          </cell>
        </row>
      </sheetData>
      <sheetData sheetId="4895">
        <row r="1">
          <cell r="A1" t="str">
            <v>1월 생산실적</v>
          </cell>
        </row>
      </sheetData>
      <sheetData sheetId="4896">
        <row r="1">
          <cell r="A1" t="str">
            <v>1월 생산실적</v>
          </cell>
        </row>
      </sheetData>
      <sheetData sheetId="4897">
        <row r="1">
          <cell r="A1" t="str">
            <v>1월 생산실적</v>
          </cell>
        </row>
      </sheetData>
      <sheetData sheetId="4898">
        <row r="1">
          <cell r="A1" t="str">
            <v>1월 생산실적</v>
          </cell>
        </row>
      </sheetData>
      <sheetData sheetId="4899">
        <row r="1">
          <cell r="A1" t="str">
            <v>1월 생산실적</v>
          </cell>
        </row>
      </sheetData>
      <sheetData sheetId="4900">
        <row r="1">
          <cell r="A1" t="str">
            <v>1월 생산실적</v>
          </cell>
        </row>
      </sheetData>
      <sheetData sheetId="4901">
        <row r="1">
          <cell r="A1" t="str">
            <v>1월 생산실적</v>
          </cell>
        </row>
      </sheetData>
      <sheetData sheetId="4902">
        <row r="1">
          <cell r="A1" t="str">
            <v>1월 생산실적</v>
          </cell>
        </row>
      </sheetData>
      <sheetData sheetId="4903">
        <row r="1">
          <cell r="A1" t="str">
            <v>1월 생산실적</v>
          </cell>
        </row>
      </sheetData>
      <sheetData sheetId="4904">
        <row r="1">
          <cell r="A1" t="str">
            <v>1월 생산실적</v>
          </cell>
        </row>
      </sheetData>
      <sheetData sheetId="4905">
        <row r="1">
          <cell r="A1" t="str">
            <v>1월 생산실적</v>
          </cell>
        </row>
      </sheetData>
      <sheetData sheetId="4906">
        <row r="1">
          <cell r="A1" t="str">
            <v>1월 생산실적</v>
          </cell>
        </row>
      </sheetData>
      <sheetData sheetId="4907">
        <row r="1">
          <cell r="A1" t="str">
            <v>1월 생산실적</v>
          </cell>
        </row>
      </sheetData>
      <sheetData sheetId="4908">
        <row r="1">
          <cell r="A1" t="str">
            <v>1월 생산실적</v>
          </cell>
        </row>
      </sheetData>
      <sheetData sheetId="4909">
        <row r="1">
          <cell r="A1" t="str">
            <v>1월 생산실적</v>
          </cell>
        </row>
      </sheetData>
      <sheetData sheetId="4910">
        <row r="1">
          <cell r="A1" t="str">
            <v>1월 생산실적</v>
          </cell>
        </row>
      </sheetData>
      <sheetData sheetId="4911">
        <row r="1">
          <cell r="A1" t="str">
            <v>1월 생산실적</v>
          </cell>
        </row>
      </sheetData>
      <sheetData sheetId="4912">
        <row r="1">
          <cell r="A1" t="str">
            <v>1월 생산실적</v>
          </cell>
        </row>
      </sheetData>
      <sheetData sheetId="4913">
        <row r="1">
          <cell r="A1" t="str">
            <v>1월 생산실적</v>
          </cell>
        </row>
      </sheetData>
      <sheetData sheetId="4914">
        <row r="1">
          <cell r="A1" t="str">
            <v>1월 생산실적</v>
          </cell>
        </row>
      </sheetData>
      <sheetData sheetId="4915">
        <row r="1">
          <cell r="A1" t="str">
            <v>1월 생산실적</v>
          </cell>
        </row>
      </sheetData>
      <sheetData sheetId="4916">
        <row r="1">
          <cell r="A1" t="str">
            <v>1월 생산실적</v>
          </cell>
        </row>
      </sheetData>
      <sheetData sheetId="4917">
        <row r="1">
          <cell r="A1" t="str">
            <v>1월 생산실적</v>
          </cell>
        </row>
      </sheetData>
      <sheetData sheetId="4918">
        <row r="1">
          <cell r="A1" t="str">
            <v>1월 생산실적</v>
          </cell>
        </row>
      </sheetData>
      <sheetData sheetId="4919">
        <row r="1">
          <cell r="A1" t="str">
            <v>1월 생산실적</v>
          </cell>
        </row>
      </sheetData>
      <sheetData sheetId="4920">
        <row r="1">
          <cell r="A1" t="str">
            <v>1월 생산실적</v>
          </cell>
        </row>
      </sheetData>
      <sheetData sheetId="4921">
        <row r="1">
          <cell r="A1" t="str">
            <v>1월 생산실적</v>
          </cell>
        </row>
      </sheetData>
      <sheetData sheetId="4922">
        <row r="1">
          <cell r="A1" t="str">
            <v>1월 생산실적</v>
          </cell>
        </row>
      </sheetData>
      <sheetData sheetId="4923">
        <row r="1">
          <cell r="A1" t="str">
            <v>1월 생산실적</v>
          </cell>
        </row>
      </sheetData>
      <sheetData sheetId="4924">
        <row r="1">
          <cell r="A1" t="str">
            <v>1월 생산실적</v>
          </cell>
        </row>
      </sheetData>
      <sheetData sheetId="4925">
        <row r="1">
          <cell r="A1" t="str">
            <v>1월 생산실적</v>
          </cell>
        </row>
      </sheetData>
      <sheetData sheetId="4926">
        <row r="1">
          <cell r="A1" t="str">
            <v>1월 생산실적</v>
          </cell>
        </row>
      </sheetData>
      <sheetData sheetId="4927">
        <row r="1">
          <cell r="A1" t="str">
            <v>1월 생산실적</v>
          </cell>
        </row>
      </sheetData>
      <sheetData sheetId="4928">
        <row r="1">
          <cell r="A1" t="str">
            <v>1월 생산실적</v>
          </cell>
        </row>
      </sheetData>
      <sheetData sheetId="4929">
        <row r="1">
          <cell r="A1" t="str">
            <v>1월 생산실적</v>
          </cell>
        </row>
      </sheetData>
      <sheetData sheetId="4930">
        <row r="1">
          <cell r="A1" t="str">
            <v>1월 생산실적</v>
          </cell>
        </row>
      </sheetData>
      <sheetData sheetId="4931">
        <row r="1">
          <cell r="A1" t="str">
            <v>1월 생산실적</v>
          </cell>
        </row>
      </sheetData>
      <sheetData sheetId="4932">
        <row r="1">
          <cell r="A1" t="str">
            <v>1월 생산실적</v>
          </cell>
        </row>
      </sheetData>
      <sheetData sheetId="4933">
        <row r="1">
          <cell r="A1" t="str">
            <v>1월 생산실적</v>
          </cell>
        </row>
      </sheetData>
      <sheetData sheetId="4934">
        <row r="1">
          <cell r="A1" t="str">
            <v>1월 생산실적</v>
          </cell>
        </row>
      </sheetData>
      <sheetData sheetId="4935">
        <row r="1">
          <cell r="A1" t="str">
            <v>1월 생산실적</v>
          </cell>
        </row>
      </sheetData>
      <sheetData sheetId="4936">
        <row r="1">
          <cell r="A1" t="str">
            <v>1월 생산실적</v>
          </cell>
        </row>
      </sheetData>
      <sheetData sheetId="4937">
        <row r="1">
          <cell r="A1" t="str">
            <v>1월 생산실적</v>
          </cell>
        </row>
      </sheetData>
      <sheetData sheetId="4938">
        <row r="1">
          <cell r="A1" t="str">
            <v>1월 생산실적</v>
          </cell>
        </row>
      </sheetData>
      <sheetData sheetId="4939" refreshError="1"/>
      <sheetData sheetId="4940" refreshError="1"/>
      <sheetData sheetId="4941">
        <row r="1">
          <cell r="A1" t="str">
            <v>1월 생산실적</v>
          </cell>
        </row>
      </sheetData>
      <sheetData sheetId="4942">
        <row r="1">
          <cell r="A1" t="str">
            <v>1월 생산실적</v>
          </cell>
        </row>
      </sheetData>
      <sheetData sheetId="4943">
        <row r="1">
          <cell r="A1" t="str">
            <v>1월 생산실적</v>
          </cell>
        </row>
      </sheetData>
      <sheetData sheetId="4944">
        <row r="1">
          <cell r="A1" t="str">
            <v>1월 생산실적</v>
          </cell>
        </row>
      </sheetData>
      <sheetData sheetId="4945">
        <row r="1">
          <cell r="A1" t="str">
            <v>1월 생산실적</v>
          </cell>
        </row>
      </sheetData>
      <sheetData sheetId="4946">
        <row r="1">
          <cell r="A1" t="str">
            <v>1월 생산실적</v>
          </cell>
        </row>
      </sheetData>
      <sheetData sheetId="4947">
        <row r="1">
          <cell r="A1" t="str">
            <v>1월 생산실적</v>
          </cell>
        </row>
      </sheetData>
      <sheetData sheetId="4948">
        <row r="1">
          <cell r="A1" t="str">
            <v>1월 생산실적</v>
          </cell>
        </row>
      </sheetData>
      <sheetData sheetId="4949">
        <row r="1">
          <cell r="A1" t="str">
            <v>1월 생산실적</v>
          </cell>
        </row>
      </sheetData>
      <sheetData sheetId="4950">
        <row r="1">
          <cell r="A1" t="str">
            <v>1월 생산실적</v>
          </cell>
        </row>
      </sheetData>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ow r="1">
          <cell r="A1" t="str">
            <v>1월 생산실적</v>
          </cell>
        </row>
      </sheetData>
      <sheetData sheetId="4960">
        <row r="1">
          <cell r="A1" t="str">
            <v>1월 생산실적</v>
          </cell>
        </row>
      </sheetData>
      <sheetData sheetId="4961">
        <row r="1">
          <cell r="A1" t="str">
            <v>1월 생산실적</v>
          </cell>
        </row>
      </sheetData>
      <sheetData sheetId="4962">
        <row r="1">
          <cell r="A1" t="str">
            <v>1월 생산실적</v>
          </cell>
        </row>
      </sheetData>
      <sheetData sheetId="4963">
        <row r="1">
          <cell r="A1" t="str">
            <v>1월 생산실적</v>
          </cell>
        </row>
      </sheetData>
      <sheetData sheetId="4964">
        <row r="1">
          <cell r="A1" t="str">
            <v>1월 생산실적</v>
          </cell>
        </row>
      </sheetData>
      <sheetData sheetId="4965">
        <row r="1">
          <cell r="A1" t="str">
            <v>1월 생산실적</v>
          </cell>
        </row>
      </sheetData>
      <sheetData sheetId="4966">
        <row r="1">
          <cell r="A1" t="str">
            <v>1월 생산실적</v>
          </cell>
        </row>
      </sheetData>
      <sheetData sheetId="4967">
        <row r="1">
          <cell r="A1" t="str">
            <v>1월 생산실적</v>
          </cell>
        </row>
      </sheetData>
      <sheetData sheetId="4968">
        <row r="1">
          <cell r="A1" t="str">
            <v>1월 생산실적</v>
          </cell>
        </row>
      </sheetData>
      <sheetData sheetId="4969">
        <row r="1">
          <cell r="A1" t="str">
            <v>1월 생산실적</v>
          </cell>
        </row>
      </sheetData>
      <sheetData sheetId="4970">
        <row r="1">
          <cell r="A1" t="str">
            <v>1월 생산실적</v>
          </cell>
        </row>
      </sheetData>
      <sheetData sheetId="4971">
        <row r="1">
          <cell r="A1" t="str">
            <v>1월 생산실적</v>
          </cell>
        </row>
      </sheetData>
      <sheetData sheetId="4972">
        <row r="1">
          <cell r="A1" t="str">
            <v>1월 생산실적</v>
          </cell>
        </row>
      </sheetData>
      <sheetData sheetId="4973">
        <row r="1">
          <cell r="A1" t="str">
            <v>1월 생산실적</v>
          </cell>
        </row>
      </sheetData>
      <sheetData sheetId="4974">
        <row r="1">
          <cell r="A1" t="str">
            <v>1월 생산실적</v>
          </cell>
        </row>
      </sheetData>
      <sheetData sheetId="4975">
        <row r="1">
          <cell r="A1" t="str">
            <v>1월 생산실적</v>
          </cell>
        </row>
      </sheetData>
      <sheetData sheetId="4976">
        <row r="1">
          <cell r="A1" t="str">
            <v>1월 생산실적</v>
          </cell>
        </row>
      </sheetData>
      <sheetData sheetId="4977">
        <row r="1">
          <cell r="A1" t="str">
            <v>1월 생산실적</v>
          </cell>
        </row>
      </sheetData>
      <sheetData sheetId="4978">
        <row r="1">
          <cell r="A1" t="str">
            <v>1월 생산실적</v>
          </cell>
        </row>
      </sheetData>
      <sheetData sheetId="4979">
        <row r="1">
          <cell r="A1" t="str">
            <v>1월 생산실적</v>
          </cell>
        </row>
      </sheetData>
      <sheetData sheetId="4980">
        <row r="1">
          <cell r="A1" t="str">
            <v>1월 생산실적</v>
          </cell>
        </row>
      </sheetData>
      <sheetData sheetId="4981">
        <row r="1">
          <cell r="A1" t="str">
            <v>1월 생산실적</v>
          </cell>
        </row>
      </sheetData>
      <sheetData sheetId="4982">
        <row r="1">
          <cell r="A1" t="str">
            <v>1월 생산실적</v>
          </cell>
        </row>
      </sheetData>
      <sheetData sheetId="4983">
        <row r="1">
          <cell r="A1" t="str">
            <v>1월 생산실적</v>
          </cell>
        </row>
      </sheetData>
      <sheetData sheetId="4984">
        <row r="1">
          <cell r="A1" t="str">
            <v>1월 생산실적</v>
          </cell>
        </row>
      </sheetData>
      <sheetData sheetId="4985">
        <row r="1">
          <cell r="A1" t="str">
            <v>1월 생산실적</v>
          </cell>
        </row>
      </sheetData>
      <sheetData sheetId="4986">
        <row r="1">
          <cell r="A1" t="str">
            <v>1월 생산실적</v>
          </cell>
        </row>
      </sheetData>
      <sheetData sheetId="4987">
        <row r="1">
          <cell r="A1" t="str">
            <v>1월 생산실적</v>
          </cell>
        </row>
      </sheetData>
      <sheetData sheetId="4988">
        <row r="1">
          <cell r="A1" t="str">
            <v>1월 생산실적</v>
          </cell>
        </row>
      </sheetData>
      <sheetData sheetId="4989">
        <row r="1">
          <cell r="A1" t="str">
            <v>1월 생산실적</v>
          </cell>
        </row>
      </sheetData>
      <sheetData sheetId="4990">
        <row r="1">
          <cell r="A1" t="str">
            <v>1월 생산실적</v>
          </cell>
        </row>
      </sheetData>
      <sheetData sheetId="4991">
        <row r="1">
          <cell r="A1" t="str">
            <v>1월 생산실적</v>
          </cell>
        </row>
      </sheetData>
      <sheetData sheetId="4992">
        <row r="1">
          <cell r="A1" t="str">
            <v>1월 생산실적</v>
          </cell>
        </row>
      </sheetData>
      <sheetData sheetId="4993">
        <row r="1">
          <cell r="A1" t="str">
            <v>1월 생산실적</v>
          </cell>
        </row>
      </sheetData>
      <sheetData sheetId="4994">
        <row r="1">
          <cell r="A1" t="str">
            <v>1월 생산실적</v>
          </cell>
        </row>
      </sheetData>
      <sheetData sheetId="4995">
        <row r="1">
          <cell r="A1" t="str">
            <v>1월 생산실적</v>
          </cell>
        </row>
      </sheetData>
      <sheetData sheetId="4996">
        <row r="1">
          <cell r="A1" t="str">
            <v>1월 생산실적</v>
          </cell>
        </row>
      </sheetData>
      <sheetData sheetId="4997">
        <row r="1">
          <cell r="A1" t="str">
            <v>1월 생산실적</v>
          </cell>
        </row>
      </sheetData>
      <sheetData sheetId="4998">
        <row r="1">
          <cell r="A1" t="str">
            <v>1월 생산실적</v>
          </cell>
        </row>
      </sheetData>
      <sheetData sheetId="4999">
        <row r="1">
          <cell r="A1" t="str">
            <v>1월 생산실적</v>
          </cell>
        </row>
      </sheetData>
      <sheetData sheetId="5000">
        <row r="1">
          <cell r="A1" t="str">
            <v>1월 생산실적</v>
          </cell>
        </row>
      </sheetData>
      <sheetData sheetId="5001">
        <row r="1">
          <cell r="A1" t="str">
            <v>1월 생산실적</v>
          </cell>
        </row>
      </sheetData>
      <sheetData sheetId="5002">
        <row r="1">
          <cell r="A1" t="str">
            <v>1월 생산실적</v>
          </cell>
        </row>
      </sheetData>
      <sheetData sheetId="5003">
        <row r="1">
          <cell r="A1" t="str">
            <v>1월 생산실적</v>
          </cell>
        </row>
      </sheetData>
      <sheetData sheetId="5004">
        <row r="1">
          <cell r="A1" t="str">
            <v>1월 생산실적</v>
          </cell>
        </row>
      </sheetData>
      <sheetData sheetId="5005">
        <row r="1">
          <cell r="A1" t="str">
            <v>1월 생산실적</v>
          </cell>
        </row>
      </sheetData>
      <sheetData sheetId="5006">
        <row r="1">
          <cell r="A1" t="str">
            <v>1월 생산실적</v>
          </cell>
        </row>
      </sheetData>
      <sheetData sheetId="5007">
        <row r="1">
          <cell r="A1" t="str">
            <v>1월 생산실적</v>
          </cell>
        </row>
      </sheetData>
      <sheetData sheetId="5008">
        <row r="1">
          <cell r="A1" t="str">
            <v>1월 생산실적</v>
          </cell>
        </row>
      </sheetData>
      <sheetData sheetId="5009">
        <row r="1">
          <cell r="A1" t="str">
            <v>1월 생산실적</v>
          </cell>
        </row>
      </sheetData>
      <sheetData sheetId="5010">
        <row r="1">
          <cell r="A1" t="str">
            <v>1월 생산실적</v>
          </cell>
        </row>
      </sheetData>
      <sheetData sheetId="5011">
        <row r="1">
          <cell r="A1" t="str">
            <v>1월 생산실적</v>
          </cell>
        </row>
      </sheetData>
      <sheetData sheetId="5012">
        <row r="1">
          <cell r="A1" t="str">
            <v>1월 생산실적</v>
          </cell>
        </row>
      </sheetData>
      <sheetData sheetId="5013">
        <row r="1">
          <cell r="A1" t="str">
            <v>1월 생산실적</v>
          </cell>
        </row>
      </sheetData>
      <sheetData sheetId="5014">
        <row r="1">
          <cell r="A1" t="str">
            <v>1월 생산실적</v>
          </cell>
        </row>
      </sheetData>
      <sheetData sheetId="5015">
        <row r="1">
          <cell r="A1" t="str">
            <v>1월 생산실적</v>
          </cell>
        </row>
      </sheetData>
      <sheetData sheetId="5016">
        <row r="1">
          <cell r="A1" t="str">
            <v>1월 생산실적</v>
          </cell>
        </row>
      </sheetData>
      <sheetData sheetId="5017">
        <row r="1">
          <cell r="A1" t="str">
            <v>1월 생산실적</v>
          </cell>
        </row>
      </sheetData>
      <sheetData sheetId="5018">
        <row r="1">
          <cell r="A1" t="str">
            <v>1월 생산실적</v>
          </cell>
        </row>
      </sheetData>
      <sheetData sheetId="5019">
        <row r="1">
          <cell r="A1" t="str">
            <v>1월 생산실적</v>
          </cell>
        </row>
      </sheetData>
      <sheetData sheetId="5020">
        <row r="1">
          <cell r="A1" t="str">
            <v>1월 생산실적</v>
          </cell>
        </row>
      </sheetData>
      <sheetData sheetId="5021">
        <row r="1">
          <cell r="A1" t="str">
            <v>1월 생산실적</v>
          </cell>
        </row>
      </sheetData>
      <sheetData sheetId="5022">
        <row r="1">
          <cell r="A1" t="str">
            <v>1월 생산실적</v>
          </cell>
        </row>
      </sheetData>
      <sheetData sheetId="5023">
        <row r="1">
          <cell r="A1" t="str">
            <v>1월 생산실적</v>
          </cell>
        </row>
      </sheetData>
      <sheetData sheetId="5024">
        <row r="1">
          <cell r="A1" t="str">
            <v>1월 생산실적</v>
          </cell>
        </row>
      </sheetData>
      <sheetData sheetId="5025">
        <row r="1">
          <cell r="A1" t="str">
            <v>1월 생산실적</v>
          </cell>
        </row>
      </sheetData>
      <sheetData sheetId="5026">
        <row r="1">
          <cell r="A1" t="str">
            <v>1월 생산실적</v>
          </cell>
        </row>
      </sheetData>
      <sheetData sheetId="5027">
        <row r="1">
          <cell r="A1" t="str">
            <v>1월 생산실적</v>
          </cell>
        </row>
      </sheetData>
      <sheetData sheetId="5028">
        <row r="1">
          <cell r="A1" t="str">
            <v>1월 생산실적</v>
          </cell>
        </row>
      </sheetData>
      <sheetData sheetId="5029">
        <row r="1">
          <cell r="A1" t="str">
            <v>1월 생산실적</v>
          </cell>
        </row>
      </sheetData>
      <sheetData sheetId="5030">
        <row r="1">
          <cell r="A1" t="str">
            <v>1월 생산실적</v>
          </cell>
        </row>
      </sheetData>
      <sheetData sheetId="5031">
        <row r="1">
          <cell r="A1" t="str">
            <v>1월 생산실적</v>
          </cell>
        </row>
      </sheetData>
      <sheetData sheetId="5032">
        <row r="1">
          <cell r="A1" t="str">
            <v>1월 생산실적</v>
          </cell>
        </row>
      </sheetData>
      <sheetData sheetId="5033">
        <row r="1">
          <cell r="A1" t="str">
            <v>1월 생산실적</v>
          </cell>
        </row>
      </sheetData>
      <sheetData sheetId="5034">
        <row r="1">
          <cell r="A1" t="str">
            <v>1월 생산실적</v>
          </cell>
        </row>
      </sheetData>
      <sheetData sheetId="5035">
        <row r="1">
          <cell r="A1" t="str">
            <v>1월 생산실적</v>
          </cell>
        </row>
      </sheetData>
      <sheetData sheetId="5036">
        <row r="1">
          <cell r="A1" t="str">
            <v>1월 생산실적</v>
          </cell>
        </row>
      </sheetData>
      <sheetData sheetId="5037">
        <row r="1">
          <cell r="A1" t="str">
            <v>1월 생산실적</v>
          </cell>
        </row>
      </sheetData>
      <sheetData sheetId="5038">
        <row r="1">
          <cell r="A1" t="str">
            <v>1월 생산실적</v>
          </cell>
        </row>
      </sheetData>
      <sheetData sheetId="5039">
        <row r="1">
          <cell r="A1" t="str">
            <v>1월 생산실적</v>
          </cell>
        </row>
      </sheetData>
      <sheetData sheetId="5040">
        <row r="1">
          <cell r="A1" t="str">
            <v>1월 생산실적</v>
          </cell>
        </row>
      </sheetData>
      <sheetData sheetId="5041">
        <row r="1">
          <cell r="A1" t="str">
            <v>1월 생산실적</v>
          </cell>
        </row>
      </sheetData>
      <sheetData sheetId="5042">
        <row r="1">
          <cell r="A1" t="str">
            <v>1월 생산실적</v>
          </cell>
        </row>
      </sheetData>
      <sheetData sheetId="5043">
        <row r="1">
          <cell r="A1" t="str">
            <v>1월 생산실적</v>
          </cell>
        </row>
      </sheetData>
      <sheetData sheetId="5044">
        <row r="1">
          <cell r="A1" t="str">
            <v>1월 생산실적</v>
          </cell>
        </row>
      </sheetData>
      <sheetData sheetId="5045">
        <row r="1">
          <cell r="A1" t="str">
            <v>1월 생산실적</v>
          </cell>
        </row>
      </sheetData>
      <sheetData sheetId="5046">
        <row r="1">
          <cell r="A1" t="str">
            <v>1월 생산실적</v>
          </cell>
        </row>
      </sheetData>
      <sheetData sheetId="5047">
        <row r="1">
          <cell r="A1" t="str">
            <v>1월 생산실적</v>
          </cell>
        </row>
      </sheetData>
      <sheetData sheetId="5048">
        <row r="1">
          <cell r="A1" t="str">
            <v>1월 생산실적</v>
          </cell>
        </row>
      </sheetData>
      <sheetData sheetId="5049">
        <row r="1">
          <cell r="A1" t="str">
            <v>1월 생산실적</v>
          </cell>
        </row>
      </sheetData>
      <sheetData sheetId="5050">
        <row r="1">
          <cell r="A1" t="str">
            <v>1월 생산실적</v>
          </cell>
        </row>
      </sheetData>
      <sheetData sheetId="5051">
        <row r="1">
          <cell r="A1" t="str">
            <v>1월 생산실적</v>
          </cell>
        </row>
      </sheetData>
      <sheetData sheetId="5052">
        <row r="1">
          <cell r="A1" t="str">
            <v>1월 생산실적</v>
          </cell>
        </row>
      </sheetData>
      <sheetData sheetId="5053">
        <row r="1">
          <cell r="A1" t="str">
            <v>1월 생산실적</v>
          </cell>
        </row>
      </sheetData>
      <sheetData sheetId="5054">
        <row r="1">
          <cell r="A1" t="str">
            <v>1월 생산실적</v>
          </cell>
        </row>
      </sheetData>
      <sheetData sheetId="5055">
        <row r="1">
          <cell r="A1" t="str">
            <v>1월 생산실적</v>
          </cell>
        </row>
      </sheetData>
      <sheetData sheetId="5056">
        <row r="1">
          <cell r="A1" t="str">
            <v>1월 생산실적</v>
          </cell>
        </row>
      </sheetData>
      <sheetData sheetId="5057">
        <row r="1">
          <cell r="A1" t="str">
            <v>1월 생산실적</v>
          </cell>
        </row>
      </sheetData>
      <sheetData sheetId="5058">
        <row r="1">
          <cell r="A1" t="str">
            <v>1월 생산실적</v>
          </cell>
        </row>
      </sheetData>
      <sheetData sheetId="5059">
        <row r="1">
          <cell r="A1" t="str">
            <v>1월 생산실적</v>
          </cell>
        </row>
      </sheetData>
      <sheetData sheetId="5060">
        <row r="1">
          <cell r="A1" t="str">
            <v>1월 생산실적</v>
          </cell>
        </row>
      </sheetData>
      <sheetData sheetId="5061">
        <row r="1">
          <cell r="A1" t="str">
            <v>1월 생산실적</v>
          </cell>
        </row>
      </sheetData>
      <sheetData sheetId="5062">
        <row r="1">
          <cell r="A1" t="str">
            <v>1월 생산실적</v>
          </cell>
        </row>
      </sheetData>
      <sheetData sheetId="5063">
        <row r="1">
          <cell r="A1" t="str">
            <v>1월 생산실적</v>
          </cell>
        </row>
      </sheetData>
      <sheetData sheetId="5064">
        <row r="1">
          <cell r="A1" t="str">
            <v>1월 생산실적</v>
          </cell>
        </row>
      </sheetData>
      <sheetData sheetId="5065">
        <row r="1">
          <cell r="A1" t="str">
            <v>1월 생산실적</v>
          </cell>
        </row>
      </sheetData>
      <sheetData sheetId="5066">
        <row r="1">
          <cell r="A1" t="str">
            <v>1월 생산실적</v>
          </cell>
        </row>
      </sheetData>
      <sheetData sheetId="5067">
        <row r="1">
          <cell r="A1" t="str">
            <v>1월 생산실적</v>
          </cell>
        </row>
      </sheetData>
      <sheetData sheetId="5068">
        <row r="1">
          <cell r="A1" t="str">
            <v>1월 생산실적</v>
          </cell>
        </row>
      </sheetData>
      <sheetData sheetId="5069">
        <row r="1">
          <cell r="A1" t="str">
            <v>1월 생산실적</v>
          </cell>
        </row>
      </sheetData>
      <sheetData sheetId="5070">
        <row r="1">
          <cell r="A1" t="str">
            <v>1월 생산실적</v>
          </cell>
        </row>
      </sheetData>
      <sheetData sheetId="5071">
        <row r="1">
          <cell r="A1" t="str">
            <v>1월 생산실적</v>
          </cell>
        </row>
      </sheetData>
      <sheetData sheetId="5072">
        <row r="1">
          <cell r="A1" t="str">
            <v>1월 생산실적</v>
          </cell>
        </row>
      </sheetData>
      <sheetData sheetId="5073">
        <row r="1">
          <cell r="A1" t="str">
            <v>1월 생산실적</v>
          </cell>
        </row>
      </sheetData>
      <sheetData sheetId="5074">
        <row r="1">
          <cell r="A1" t="str">
            <v>1월 생산실적</v>
          </cell>
        </row>
      </sheetData>
      <sheetData sheetId="5075">
        <row r="1">
          <cell r="A1" t="str">
            <v>1월 생산실적</v>
          </cell>
        </row>
      </sheetData>
      <sheetData sheetId="5076">
        <row r="1">
          <cell r="A1" t="str">
            <v>1월 생산실적</v>
          </cell>
        </row>
      </sheetData>
      <sheetData sheetId="5077">
        <row r="1">
          <cell r="A1" t="str">
            <v>1월 생산실적</v>
          </cell>
        </row>
      </sheetData>
      <sheetData sheetId="5078">
        <row r="1">
          <cell r="A1" t="str">
            <v>1월 생산실적</v>
          </cell>
        </row>
      </sheetData>
      <sheetData sheetId="5079">
        <row r="1">
          <cell r="A1" t="str">
            <v>1월 생산실적</v>
          </cell>
        </row>
      </sheetData>
      <sheetData sheetId="5080">
        <row r="1">
          <cell r="A1" t="str">
            <v>1월 생산실적</v>
          </cell>
        </row>
      </sheetData>
      <sheetData sheetId="5081">
        <row r="1">
          <cell r="A1" t="str">
            <v>1월 생산실적</v>
          </cell>
        </row>
      </sheetData>
      <sheetData sheetId="5082">
        <row r="1">
          <cell r="A1" t="str">
            <v>1월 생산실적</v>
          </cell>
        </row>
      </sheetData>
      <sheetData sheetId="5083">
        <row r="1">
          <cell r="A1" t="str">
            <v>1월 생산실적</v>
          </cell>
        </row>
      </sheetData>
      <sheetData sheetId="5084">
        <row r="1">
          <cell r="A1" t="str">
            <v>1월 생산실적</v>
          </cell>
        </row>
      </sheetData>
      <sheetData sheetId="5085">
        <row r="1">
          <cell r="A1" t="str">
            <v>1월 생산실적</v>
          </cell>
        </row>
      </sheetData>
      <sheetData sheetId="5086">
        <row r="1">
          <cell r="A1" t="str">
            <v>1월 생산실적</v>
          </cell>
        </row>
      </sheetData>
      <sheetData sheetId="5087">
        <row r="1">
          <cell r="A1" t="str">
            <v>1월 생산실적</v>
          </cell>
        </row>
      </sheetData>
      <sheetData sheetId="5088">
        <row r="1">
          <cell r="A1" t="str">
            <v>1월 생산실적</v>
          </cell>
        </row>
      </sheetData>
      <sheetData sheetId="5089">
        <row r="1">
          <cell r="A1" t="str">
            <v>1월 생산실적</v>
          </cell>
        </row>
      </sheetData>
      <sheetData sheetId="5090">
        <row r="1">
          <cell r="A1" t="str">
            <v>1월 생산실적</v>
          </cell>
        </row>
      </sheetData>
      <sheetData sheetId="5091">
        <row r="1">
          <cell r="A1" t="str">
            <v>1월 생산실적</v>
          </cell>
        </row>
      </sheetData>
      <sheetData sheetId="5092">
        <row r="1">
          <cell r="A1" t="str">
            <v>1월 생산실적</v>
          </cell>
        </row>
      </sheetData>
      <sheetData sheetId="5093">
        <row r="1">
          <cell r="A1" t="str">
            <v>1월 생산실적</v>
          </cell>
        </row>
      </sheetData>
      <sheetData sheetId="5094">
        <row r="1">
          <cell r="A1" t="str">
            <v>1월 생산실적</v>
          </cell>
        </row>
      </sheetData>
      <sheetData sheetId="5095">
        <row r="1">
          <cell r="A1" t="str">
            <v>1월 생산실적</v>
          </cell>
        </row>
      </sheetData>
      <sheetData sheetId="5096">
        <row r="1">
          <cell r="A1" t="str">
            <v>1월 생산실적</v>
          </cell>
        </row>
      </sheetData>
      <sheetData sheetId="5097">
        <row r="1">
          <cell r="A1" t="str">
            <v>1월 생산실적</v>
          </cell>
        </row>
      </sheetData>
      <sheetData sheetId="5098">
        <row r="1">
          <cell r="A1" t="str">
            <v>1월 생산실적</v>
          </cell>
        </row>
      </sheetData>
      <sheetData sheetId="5099">
        <row r="1">
          <cell r="A1" t="str">
            <v>1월 생산실적</v>
          </cell>
        </row>
      </sheetData>
      <sheetData sheetId="5100">
        <row r="1">
          <cell r="A1" t="str">
            <v>1월 생산실적</v>
          </cell>
        </row>
      </sheetData>
      <sheetData sheetId="5101">
        <row r="1">
          <cell r="A1" t="str">
            <v>1월 생산실적</v>
          </cell>
        </row>
      </sheetData>
      <sheetData sheetId="5102">
        <row r="1">
          <cell r="A1" t="str">
            <v>1월 생산실적</v>
          </cell>
        </row>
      </sheetData>
      <sheetData sheetId="5103">
        <row r="1">
          <cell r="A1" t="str">
            <v>1월 생산실적</v>
          </cell>
        </row>
      </sheetData>
      <sheetData sheetId="5104">
        <row r="1">
          <cell r="A1" t="str">
            <v>1월 생산실적</v>
          </cell>
        </row>
      </sheetData>
      <sheetData sheetId="5105">
        <row r="1">
          <cell r="A1" t="str">
            <v>1월 생산실적</v>
          </cell>
        </row>
      </sheetData>
      <sheetData sheetId="5106">
        <row r="1">
          <cell r="A1" t="str">
            <v>1월 생산실적</v>
          </cell>
        </row>
      </sheetData>
      <sheetData sheetId="5107">
        <row r="1">
          <cell r="A1" t="str">
            <v>1월 생산실적</v>
          </cell>
        </row>
      </sheetData>
      <sheetData sheetId="5108">
        <row r="1">
          <cell r="A1" t="str">
            <v>1월 생산실적</v>
          </cell>
        </row>
      </sheetData>
      <sheetData sheetId="5109">
        <row r="1">
          <cell r="A1" t="str">
            <v>1월 생산실적</v>
          </cell>
        </row>
      </sheetData>
      <sheetData sheetId="5110">
        <row r="1">
          <cell r="A1" t="str">
            <v>1월 생산실적</v>
          </cell>
        </row>
      </sheetData>
      <sheetData sheetId="5111">
        <row r="1">
          <cell r="A1" t="str">
            <v>1월 생산실적</v>
          </cell>
        </row>
      </sheetData>
      <sheetData sheetId="5112">
        <row r="1">
          <cell r="A1" t="str">
            <v>1월 생산실적</v>
          </cell>
        </row>
      </sheetData>
      <sheetData sheetId="5113">
        <row r="1">
          <cell r="A1" t="str">
            <v>1월 생산실적</v>
          </cell>
        </row>
      </sheetData>
      <sheetData sheetId="5114">
        <row r="1">
          <cell r="A1" t="str">
            <v>1월 생산실적</v>
          </cell>
        </row>
      </sheetData>
      <sheetData sheetId="5115">
        <row r="1">
          <cell r="A1" t="str">
            <v>1월 생산실적</v>
          </cell>
        </row>
      </sheetData>
      <sheetData sheetId="5116">
        <row r="1">
          <cell r="A1" t="str">
            <v>1월 생산실적</v>
          </cell>
        </row>
      </sheetData>
      <sheetData sheetId="5117">
        <row r="1">
          <cell r="A1" t="str">
            <v>1월 생산실적</v>
          </cell>
        </row>
      </sheetData>
      <sheetData sheetId="5118">
        <row r="1">
          <cell r="A1" t="str">
            <v>1월 생산실적</v>
          </cell>
        </row>
      </sheetData>
      <sheetData sheetId="5119">
        <row r="1">
          <cell r="A1" t="str">
            <v>1월 생산실적</v>
          </cell>
        </row>
      </sheetData>
      <sheetData sheetId="5120">
        <row r="1">
          <cell r="A1" t="str">
            <v>1월 생산실적</v>
          </cell>
        </row>
      </sheetData>
      <sheetData sheetId="5121">
        <row r="1">
          <cell r="A1" t="str">
            <v>1월 생산실적</v>
          </cell>
        </row>
      </sheetData>
      <sheetData sheetId="5122">
        <row r="1">
          <cell r="A1" t="str">
            <v>1월 생산실적</v>
          </cell>
        </row>
      </sheetData>
      <sheetData sheetId="5123">
        <row r="1">
          <cell r="A1" t="str">
            <v>1월 생산실적</v>
          </cell>
        </row>
      </sheetData>
      <sheetData sheetId="5124">
        <row r="1">
          <cell r="A1" t="str">
            <v>1월 생산실적</v>
          </cell>
        </row>
      </sheetData>
      <sheetData sheetId="5125">
        <row r="1">
          <cell r="A1" t="str">
            <v>1월 생산실적</v>
          </cell>
        </row>
      </sheetData>
      <sheetData sheetId="5126">
        <row r="1">
          <cell r="A1" t="str">
            <v>1월 생산실적</v>
          </cell>
        </row>
      </sheetData>
      <sheetData sheetId="5127">
        <row r="1">
          <cell r="A1" t="str">
            <v>1월 생산실적</v>
          </cell>
        </row>
      </sheetData>
      <sheetData sheetId="5128">
        <row r="1">
          <cell r="A1" t="str">
            <v>1월 생산실적</v>
          </cell>
        </row>
      </sheetData>
      <sheetData sheetId="5129">
        <row r="1">
          <cell r="A1" t="str">
            <v>1월 생산실적</v>
          </cell>
        </row>
      </sheetData>
      <sheetData sheetId="5130">
        <row r="1">
          <cell r="A1" t="str">
            <v>1월 생산실적</v>
          </cell>
        </row>
      </sheetData>
      <sheetData sheetId="5131">
        <row r="1">
          <cell r="A1" t="str">
            <v>1월 생산실적</v>
          </cell>
        </row>
      </sheetData>
      <sheetData sheetId="5132">
        <row r="1">
          <cell r="A1" t="str">
            <v>1월 생산실적</v>
          </cell>
        </row>
      </sheetData>
      <sheetData sheetId="5133">
        <row r="1">
          <cell r="A1" t="str">
            <v>1월 생산실적</v>
          </cell>
        </row>
      </sheetData>
      <sheetData sheetId="5134">
        <row r="1">
          <cell r="A1" t="str">
            <v>1월 생산실적</v>
          </cell>
        </row>
      </sheetData>
      <sheetData sheetId="5135">
        <row r="1">
          <cell r="A1" t="str">
            <v>1월 생산실적</v>
          </cell>
        </row>
      </sheetData>
      <sheetData sheetId="5136">
        <row r="1">
          <cell r="A1" t="str">
            <v>1월 생산실적</v>
          </cell>
        </row>
      </sheetData>
      <sheetData sheetId="5137">
        <row r="1">
          <cell r="A1" t="str">
            <v>1월 생산실적</v>
          </cell>
        </row>
      </sheetData>
      <sheetData sheetId="5138">
        <row r="1">
          <cell r="A1" t="str">
            <v>1월 생산실적</v>
          </cell>
        </row>
      </sheetData>
      <sheetData sheetId="5139">
        <row r="1">
          <cell r="A1" t="str">
            <v>1월 생산실적</v>
          </cell>
        </row>
      </sheetData>
      <sheetData sheetId="5140">
        <row r="1">
          <cell r="A1" t="str">
            <v>1월 생산실적</v>
          </cell>
        </row>
      </sheetData>
      <sheetData sheetId="5141">
        <row r="1">
          <cell r="A1" t="str">
            <v>1월 생산실적</v>
          </cell>
        </row>
      </sheetData>
      <sheetData sheetId="5142">
        <row r="1">
          <cell r="A1" t="str">
            <v>1월 생산실적</v>
          </cell>
        </row>
      </sheetData>
      <sheetData sheetId="5143">
        <row r="1">
          <cell r="A1" t="str">
            <v>1월 생산실적</v>
          </cell>
        </row>
      </sheetData>
      <sheetData sheetId="5144">
        <row r="1">
          <cell r="A1" t="str">
            <v>1월 생산실적</v>
          </cell>
        </row>
      </sheetData>
      <sheetData sheetId="5145">
        <row r="1">
          <cell r="A1" t="str">
            <v>1월 생산실적</v>
          </cell>
        </row>
      </sheetData>
      <sheetData sheetId="5146">
        <row r="1">
          <cell r="A1" t="str">
            <v>1월 생산실적</v>
          </cell>
        </row>
      </sheetData>
      <sheetData sheetId="5147">
        <row r="1">
          <cell r="A1" t="str">
            <v>1월 생산실적</v>
          </cell>
        </row>
      </sheetData>
      <sheetData sheetId="5148">
        <row r="1">
          <cell r="A1" t="str">
            <v>1월 생산실적</v>
          </cell>
        </row>
      </sheetData>
      <sheetData sheetId="5149">
        <row r="1">
          <cell r="A1" t="str">
            <v>1월 생산실적</v>
          </cell>
        </row>
      </sheetData>
      <sheetData sheetId="5150">
        <row r="1">
          <cell r="A1" t="str">
            <v>1월 생산실적</v>
          </cell>
        </row>
      </sheetData>
      <sheetData sheetId="5151">
        <row r="1">
          <cell r="A1" t="str">
            <v>1월 생산실적</v>
          </cell>
        </row>
      </sheetData>
      <sheetData sheetId="5152">
        <row r="1">
          <cell r="A1" t="str">
            <v>1월 생산실적</v>
          </cell>
        </row>
      </sheetData>
      <sheetData sheetId="5153">
        <row r="1">
          <cell r="A1" t="str">
            <v>1월 생산실적</v>
          </cell>
        </row>
      </sheetData>
      <sheetData sheetId="5154">
        <row r="1">
          <cell r="A1" t="str">
            <v>1월 생산실적</v>
          </cell>
        </row>
      </sheetData>
      <sheetData sheetId="5155">
        <row r="1">
          <cell r="A1" t="str">
            <v>1월 생산실적</v>
          </cell>
        </row>
      </sheetData>
      <sheetData sheetId="5156">
        <row r="1">
          <cell r="A1" t="str">
            <v>1월 생산실적</v>
          </cell>
        </row>
      </sheetData>
      <sheetData sheetId="5157">
        <row r="1">
          <cell r="A1" t="str">
            <v>1월 생산실적</v>
          </cell>
        </row>
      </sheetData>
      <sheetData sheetId="5158">
        <row r="1">
          <cell r="A1" t="str">
            <v>1월 생산실적</v>
          </cell>
        </row>
      </sheetData>
      <sheetData sheetId="5159">
        <row r="1">
          <cell r="A1" t="str">
            <v>1월 생산실적</v>
          </cell>
        </row>
      </sheetData>
      <sheetData sheetId="5160">
        <row r="1">
          <cell r="A1" t="str">
            <v>1월 생산실적</v>
          </cell>
        </row>
      </sheetData>
      <sheetData sheetId="5161">
        <row r="1">
          <cell r="A1" t="str">
            <v>1월 생산실적</v>
          </cell>
        </row>
      </sheetData>
      <sheetData sheetId="5162">
        <row r="1">
          <cell r="A1" t="str">
            <v>1월 생산실적</v>
          </cell>
        </row>
      </sheetData>
      <sheetData sheetId="5163">
        <row r="1">
          <cell r="A1" t="str">
            <v>1월 생산실적</v>
          </cell>
        </row>
      </sheetData>
      <sheetData sheetId="5164">
        <row r="1">
          <cell r="A1" t="str">
            <v>1월 생산실적</v>
          </cell>
        </row>
      </sheetData>
      <sheetData sheetId="5165">
        <row r="1">
          <cell r="A1" t="str">
            <v>1월 생산실적</v>
          </cell>
        </row>
      </sheetData>
      <sheetData sheetId="5166">
        <row r="1">
          <cell r="A1" t="str">
            <v>1월 생산실적</v>
          </cell>
        </row>
      </sheetData>
      <sheetData sheetId="5167">
        <row r="1">
          <cell r="A1" t="str">
            <v>1월 생산실적</v>
          </cell>
        </row>
      </sheetData>
      <sheetData sheetId="5168">
        <row r="1">
          <cell r="A1" t="str">
            <v>1월 생산실적</v>
          </cell>
        </row>
      </sheetData>
      <sheetData sheetId="5169">
        <row r="1">
          <cell r="A1" t="str">
            <v>1월 생산실적</v>
          </cell>
        </row>
      </sheetData>
      <sheetData sheetId="5170">
        <row r="1">
          <cell r="A1" t="str">
            <v>1월 생산실적</v>
          </cell>
        </row>
      </sheetData>
      <sheetData sheetId="5171">
        <row r="1">
          <cell r="A1" t="str">
            <v>1월 생산실적</v>
          </cell>
        </row>
      </sheetData>
      <sheetData sheetId="5172">
        <row r="1">
          <cell r="A1" t="str">
            <v>1월 생산실적</v>
          </cell>
        </row>
      </sheetData>
      <sheetData sheetId="5173">
        <row r="1">
          <cell r="A1" t="str">
            <v>1월 생산실적</v>
          </cell>
        </row>
      </sheetData>
      <sheetData sheetId="5174">
        <row r="1">
          <cell r="A1" t="str">
            <v>1월 생산실적</v>
          </cell>
        </row>
      </sheetData>
      <sheetData sheetId="5175">
        <row r="1">
          <cell r="A1" t="str">
            <v>1월 생산실적</v>
          </cell>
        </row>
      </sheetData>
      <sheetData sheetId="5176">
        <row r="1">
          <cell r="A1" t="str">
            <v>1월 생산실적</v>
          </cell>
        </row>
      </sheetData>
      <sheetData sheetId="5177">
        <row r="1">
          <cell r="A1" t="str">
            <v>1월 생산실적</v>
          </cell>
        </row>
      </sheetData>
      <sheetData sheetId="5178">
        <row r="1">
          <cell r="A1" t="str">
            <v>1월 생산실적</v>
          </cell>
        </row>
      </sheetData>
      <sheetData sheetId="5179">
        <row r="1">
          <cell r="A1" t="str">
            <v>1월 생산실적</v>
          </cell>
        </row>
      </sheetData>
      <sheetData sheetId="5180">
        <row r="1">
          <cell r="A1" t="str">
            <v>1월 생산실적</v>
          </cell>
        </row>
      </sheetData>
      <sheetData sheetId="5181">
        <row r="1">
          <cell r="A1" t="str">
            <v>1월 생산실적</v>
          </cell>
        </row>
      </sheetData>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row r="1">
          <cell r="A1" t="str">
            <v>1월 생산실적</v>
          </cell>
        </row>
      </sheetData>
      <sheetData sheetId="5189">
        <row r="1">
          <cell r="A1" t="str">
            <v>1월 생산실적</v>
          </cell>
        </row>
      </sheetData>
      <sheetData sheetId="5190">
        <row r="1">
          <cell r="A1" t="str">
            <v>1월 생산실적</v>
          </cell>
        </row>
      </sheetData>
      <sheetData sheetId="5191">
        <row r="1">
          <cell r="A1" t="str">
            <v>1월 생산실적</v>
          </cell>
        </row>
      </sheetData>
      <sheetData sheetId="5192">
        <row r="1">
          <cell r="A1" t="str">
            <v>1월 생산실적</v>
          </cell>
        </row>
      </sheetData>
      <sheetData sheetId="5193">
        <row r="1">
          <cell r="A1" t="str">
            <v>1월 생산실적</v>
          </cell>
        </row>
      </sheetData>
      <sheetData sheetId="5194">
        <row r="1">
          <cell r="A1" t="str">
            <v>1월 생산실적</v>
          </cell>
        </row>
      </sheetData>
      <sheetData sheetId="5195">
        <row r="1">
          <cell r="A1" t="str">
            <v>1월 생산실적</v>
          </cell>
        </row>
      </sheetData>
      <sheetData sheetId="5196">
        <row r="1">
          <cell r="A1" t="str">
            <v>1월 생산실적</v>
          </cell>
        </row>
      </sheetData>
      <sheetData sheetId="5197">
        <row r="1">
          <cell r="A1" t="str">
            <v>1월 생산실적</v>
          </cell>
        </row>
      </sheetData>
      <sheetData sheetId="5198">
        <row r="1">
          <cell r="A1" t="str">
            <v>1월 생산실적</v>
          </cell>
        </row>
      </sheetData>
      <sheetData sheetId="5199">
        <row r="1">
          <cell r="A1" t="str">
            <v>1월 생산실적</v>
          </cell>
        </row>
      </sheetData>
      <sheetData sheetId="5200">
        <row r="1">
          <cell r="A1" t="str">
            <v>1월 생산실적</v>
          </cell>
        </row>
      </sheetData>
      <sheetData sheetId="5201">
        <row r="1">
          <cell r="A1" t="str">
            <v>1월 생산실적</v>
          </cell>
        </row>
      </sheetData>
      <sheetData sheetId="5202">
        <row r="1">
          <cell r="A1" t="str">
            <v>1월 생산실적</v>
          </cell>
        </row>
      </sheetData>
      <sheetData sheetId="5203">
        <row r="1">
          <cell r="A1" t="str">
            <v>1월 생산실적</v>
          </cell>
        </row>
      </sheetData>
      <sheetData sheetId="5204">
        <row r="1">
          <cell r="A1" t="str">
            <v>1월 생산실적</v>
          </cell>
        </row>
      </sheetData>
      <sheetData sheetId="5205">
        <row r="1">
          <cell r="A1" t="str">
            <v>1월 생산실적</v>
          </cell>
        </row>
      </sheetData>
      <sheetData sheetId="5206">
        <row r="1">
          <cell r="A1" t="str">
            <v>1월 생산실적</v>
          </cell>
        </row>
      </sheetData>
      <sheetData sheetId="5207">
        <row r="1">
          <cell r="A1" t="str">
            <v>1월 생산실적</v>
          </cell>
        </row>
      </sheetData>
      <sheetData sheetId="5208">
        <row r="1">
          <cell r="A1" t="str">
            <v>1월 생산실적</v>
          </cell>
        </row>
      </sheetData>
      <sheetData sheetId="5209">
        <row r="1">
          <cell r="A1" t="str">
            <v>1월 생산실적</v>
          </cell>
        </row>
      </sheetData>
      <sheetData sheetId="5210">
        <row r="1">
          <cell r="A1" t="str">
            <v>1월 생산실적</v>
          </cell>
        </row>
      </sheetData>
      <sheetData sheetId="5211">
        <row r="1">
          <cell r="A1" t="str">
            <v>1월 생산실적</v>
          </cell>
        </row>
      </sheetData>
      <sheetData sheetId="5212">
        <row r="1">
          <cell r="A1" t="str">
            <v>1월 생산실적</v>
          </cell>
        </row>
      </sheetData>
      <sheetData sheetId="5213">
        <row r="1">
          <cell r="A1" t="str">
            <v>1월 생산실적</v>
          </cell>
        </row>
      </sheetData>
      <sheetData sheetId="5214">
        <row r="1">
          <cell r="A1" t="str">
            <v>1월 생산실적</v>
          </cell>
        </row>
      </sheetData>
      <sheetData sheetId="5215">
        <row r="1">
          <cell r="A1" t="str">
            <v>1월 생산실적</v>
          </cell>
        </row>
      </sheetData>
      <sheetData sheetId="5216">
        <row r="1">
          <cell r="A1" t="str">
            <v>1월 생산실적</v>
          </cell>
        </row>
      </sheetData>
      <sheetData sheetId="5217">
        <row r="1">
          <cell r="A1" t="str">
            <v>1월 생산실적</v>
          </cell>
        </row>
      </sheetData>
      <sheetData sheetId="5218">
        <row r="1">
          <cell r="A1" t="str">
            <v>1월 생산실적</v>
          </cell>
        </row>
      </sheetData>
      <sheetData sheetId="5219">
        <row r="1">
          <cell r="A1" t="str">
            <v>1월 생산실적</v>
          </cell>
        </row>
      </sheetData>
      <sheetData sheetId="5220">
        <row r="1">
          <cell r="A1" t="str">
            <v>1월 생산실적</v>
          </cell>
        </row>
      </sheetData>
      <sheetData sheetId="5221">
        <row r="1">
          <cell r="A1" t="str">
            <v>1월 생산실적</v>
          </cell>
        </row>
      </sheetData>
      <sheetData sheetId="5222">
        <row r="1">
          <cell r="A1" t="str">
            <v>1월 생산실적</v>
          </cell>
        </row>
      </sheetData>
      <sheetData sheetId="5223">
        <row r="1">
          <cell r="A1" t="str">
            <v>1월 생산실적</v>
          </cell>
        </row>
      </sheetData>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row r="1">
          <cell r="A1" t="str">
            <v>1월 생산실적</v>
          </cell>
        </row>
      </sheetData>
      <sheetData sheetId="5229">
        <row r="1">
          <cell r="A1" t="str">
            <v>1월 생산실적</v>
          </cell>
        </row>
      </sheetData>
      <sheetData sheetId="5230">
        <row r="1">
          <cell r="A1" t="str">
            <v>1월 생산실적</v>
          </cell>
        </row>
      </sheetData>
      <sheetData sheetId="5231">
        <row r="1">
          <cell r="A1" t="str">
            <v>1월 생산실적</v>
          </cell>
        </row>
      </sheetData>
      <sheetData sheetId="5232">
        <row r="1">
          <cell r="A1" t="str">
            <v>1월 생산실적</v>
          </cell>
        </row>
      </sheetData>
      <sheetData sheetId="5233">
        <row r="1">
          <cell r="A1" t="str">
            <v>1월 생산실적</v>
          </cell>
        </row>
      </sheetData>
      <sheetData sheetId="5234">
        <row r="1">
          <cell r="A1" t="str">
            <v>1월 생산실적</v>
          </cell>
        </row>
      </sheetData>
      <sheetData sheetId="5235">
        <row r="1">
          <cell r="A1" t="str">
            <v>1월 생산실적</v>
          </cell>
        </row>
      </sheetData>
      <sheetData sheetId="5236">
        <row r="1">
          <cell r="A1" t="str">
            <v>1월 생산실적</v>
          </cell>
        </row>
      </sheetData>
      <sheetData sheetId="5237">
        <row r="1">
          <cell r="A1" t="str">
            <v>1월 생산실적</v>
          </cell>
        </row>
      </sheetData>
      <sheetData sheetId="5238">
        <row r="1">
          <cell r="A1" t="str">
            <v>1월 생산실적</v>
          </cell>
        </row>
      </sheetData>
      <sheetData sheetId="5239">
        <row r="1">
          <cell r="A1" t="str">
            <v>1월 생산실적</v>
          </cell>
        </row>
      </sheetData>
      <sheetData sheetId="5240">
        <row r="1">
          <cell r="A1" t="str">
            <v>1월 생산실적</v>
          </cell>
        </row>
      </sheetData>
      <sheetData sheetId="5241">
        <row r="1">
          <cell r="A1" t="str">
            <v>1월 생산실적</v>
          </cell>
        </row>
      </sheetData>
      <sheetData sheetId="5242">
        <row r="1">
          <cell r="A1" t="str">
            <v>1월 생산실적</v>
          </cell>
        </row>
      </sheetData>
      <sheetData sheetId="5243">
        <row r="1">
          <cell r="A1" t="str">
            <v>1월 생산실적</v>
          </cell>
        </row>
      </sheetData>
      <sheetData sheetId="5244">
        <row r="1">
          <cell r="A1" t="str">
            <v>1월 생산실적</v>
          </cell>
        </row>
      </sheetData>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row r="1">
          <cell r="A1" t="str">
            <v>1월 생산실적</v>
          </cell>
        </row>
      </sheetData>
      <sheetData sheetId="5250">
        <row r="1">
          <cell r="A1" t="str">
            <v>1월 생산실적</v>
          </cell>
        </row>
      </sheetData>
      <sheetData sheetId="5251">
        <row r="1">
          <cell r="A1" t="str">
            <v>1월 생산실적</v>
          </cell>
        </row>
      </sheetData>
      <sheetData sheetId="5252">
        <row r="1">
          <cell r="A1" t="str">
            <v>1월 생산실적</v>
          </cell>
        </row>
      </sheetData>
      <sheetData sheetId="5253">
        <row r="1">
          <cell r="A1" t="str">
            <v>1월 생산실적</v>
          </cell>
        </row>
      </sheetData>
      <sheetData sheetId="5254">
        <row r="1">
          <cell r="A1" t="str">
            <v>1월 생산실적</v>
          </cell>
        </row>
      </sheetData>
      <sheetData sheetId="5255">
        <row r="1">
          <cell r="A1" t="str">
            <v>1월 생산실적</v>
          </cell>
        </row>
      </sheetData>
      <sheetData sheetId="5256">
        <row r="1">
          <cell r="A1" t="str">
            <v>1월 생산실적</v>
          </cell>
        </row>
      </sheetData>
      <sheetData sheetId="5257" refreshError="1"/>
      <sheetData sheetId="5258" refreshError="1"/>
      <sheetData sheetId="5259" refreshError="1"/>
      <sheetData sheetId="5260" refreshError="1"/>
      <sheetData sheetId="5261" refreshError="1"/>
      <sheetData sheetId="5262">
        <row r="1">
          <cell r="A1" t="str">
            <v>1월 생산실적</v>
          </cell>
        </row>
      </sheetData>
      <sheetData sheetId="5263">
        <row r="1">
          <cell r="A1" t="str">
            <v>1월 생산실적</v>
          </cell>
        </row>
      </sheetData>
      <sheetData sheetId="5264">
        <row r="1">
          <cell r="A1" t="str">
            <v>1월 생산실적</v>
          </cell>
        </row>
      </sheetData>
      <sheetData sheetId="5265">
        <row r="1">
          <cell r="A1" t="str">
            <v>1월 생산실적</v>
          </cell>
        </row>
      </sheetData>
      <sheetData sheetId="5266">
        <row r="1">
          <cell r="A1" t="str">
            <v>1월 생산실적</v>
          </cell>
        </row>
      </sheetData>
      <sheetData sheetId="5267">
        <row r="1">
          <cell r="A1" t="str">
            <v>1월 생산실적</v>
          </cell>
        </row>
      </sheetData>
      <sheetData sheetId="5268">
        <row r="1">
          <cell r="A1" t="str">
            <v>1월 생산실적</v>
          </cell>
        </row>
      </sheetData>
      <sheetData sheetId="5269">
        <row r="1">
          <cell r="A1" t="str">
            <v>1월 생산실적</v>
          </cell>
        </row>
      </sheetData>
      <sheetData sheetId="5270">
        <row r="1">
          <cell r="A1" t="str">
            <v>1월 생산실적</v>
          </cell>
        </row>
      </sheetData>
      <sheetData sheetId="5271">
        <row r="1">
          <cell r="A1" t="str">
            <v>1월 생산실적</v>
          </cell>
        </row>
      </sheetData>
      <sheetData sheetId="5272">
        <row r="1">
          <cell r="A1" t="str">
            <v>1월 생산실적</v>
          </cell>
        </row>
      </sheetData>
      <sheetData sheetId="5273">
        <row r="1">
          <cell r="A1" t="str">
            <v>1월 생산실적</v>
          </cell>
        </row>
      </sheetData>
      <sheetData sheetId="5274">
        <row r="1">
          <cell r="A1" t="str">
            <v>1월 생산실적</v>
          </cell>
        </row>
      </sheetData>
      <sheetData sheetId="5275">
        <row r="1">
          <cell r="A1" t="str">
            <v>1월 생산실적</v>
          </cell>
        </row>
      </sheetData>
      <sheetData sheetId="5276">
        <row r="1">
          <cell r="A1" t="str">
            <v>1월 생산실적</v>
          </cell>
        </row>
      </sheetData>
      <sheetData sheetId="5277">
        <row r="1">
          <cell r="A1" t="str">
            <v>1월 생산실적</v>
          </cell>
        </row>
      </sheetData>
      <sheetData sheetId="5278">
        <row r="1">
          <cell r="A1" t="str">
            <v>1월 생산실적</v>
          </cell>
        </row>
      </sheetData>
      <sheetData sheetId="5279">
        <row r="1">
          <cell r="A1" t="str">
            <v>1월 생산실적</v>
          </cell>
        </row>
      </sheetData>
      <sheetData sheetId="5280">
        <row r="1">
          <cell r="A1" t="str">
            <v>1월 생산실적</v>
          </cell>
        </row>
      </sheetData>
      <sheetData sheetId="5281">
        <row r="1">
          <cell r="A1" t="str">
            <v>1월 생산실적</v>
          </cell>
        </row>
      </sheetData>
      <sheetData sheetId="5282">
        <row r="1">
          <cell r="A1" t="str">
            <v>1월 생산실적</v>
          </cell>
        </row>
      </sheetData>
      <sheetData sheetId="5283">
        <row r="1">
          <cell r="A1" t="str">
            <v>1월 생산실적</v>
          </cell>
        </row>
      </sheetData>
      <sheetData sheetId="5284">
        <row r="1">
          <cell r="A1" t="str">
            <v>1월 생산실적</v>
          </cell>
        </row>
      </sheetData>
      <sheetData sheetId="5285">
        <row r="1">
          <cell r="A1" t="str">
            <v>1월 생산실적</v>
          </cell>
        </row>
      </sheetData>
      <sheetData sheetId="5286">
        <row r="1">
          <cell r="A1" t="str">
            <v>1월 생산실적</v>
          </cell>
        </row>
      </sheetData>
      <sheetData sheetId="5287">
        <row r="1">
          <cell r="A1" t="str">
            <v>1월 생산실적</v>
          </cell>
        </row>
      </sheetData>
      <sheetData sheetId="5288">
        <row r="1">
          <cell r="A1" t="str">
            <v>1월 생산실적</v>
          </cell>
        </row>
      </sheetData>
      <sheetData sheetId="5289">
        <row r="1">
          <cell r="A1" t="str">
            <v>1월 생산실적</v>
          </cell>
        </row>
      </sheetData>
      <sheetData sheetId="5290">
        <row r="1">
          <cell r="A1" t="str">
            <v>1월 생산실적</v>
          </cell>
        </row>
      </sheetData>
      <sheetData sheetId="5291">
        <row r="1">
          <cell r="A1" t="str">
            <v>1월 생산실적</v>
          </cell>
        </row>
      </sheetData>
      <sheetData sheetId="5292">
        <row r="1">
          <cell r="A1" t="str">
            <v>1월 생산실적</v>
          </cell>
        </row>
      </sheetData>
      <sheetData sheetId="5293">
        <row r="1">
          <cell r="A1" t="str">
            <v>1월 생산실적</v>
          </cell>
        </row>
      </sheetData>
      <sheetData sheetId="5294">
        <row r="1">
          <cell r="A1" t="str">
            <v>1월 생산실적</v>
          </cell>
        </row>
      </sheetData>
      <sheetData sheetId="5295">
        <row r="1">
          <cell r="A1" t="str">
            <v>1월 생산실적</v>
          </cell>
        </row>
      </sheetData>
      <sheetData sheetId="5296">
        <row r="1">
          <cell r="A1" t="str">
            <v>1월 생산실적</v>
          </cell>
        </row>
      </sheetData>
      <sheetData sheetId="5297">
        <row r="1">
          <cell r="A1" t="str">
            <v>1월 생산실적</v>
          </cell>
        </row>
      </sheetData>
      <sheetData sheetId="5298">
        <row r="1">
          <cell r="A1" t="str">
            <v>1월 생산실적</v>
          </cell>
        </row>
      </sheetData>
      <sheetData sheetId="5299">
        <row r="1">
          <cell r="A1" t="str">
            <v>1월 생산실적</v>
          </cell>
        </row>
      </sheetData>
      <sheetData sheetId="5300">
        <row r="1">
          <cell r="A1" t="str">
            <v>1월 생산실적</v>
          </cell>
        </row>
      </sheetData>
      <sheetData sheetId="5301">
        <row r="1">
          <cell r="A1" t="str">
            <v>1월 생산실적</v>
          </cell>
        </row>
      </sheetData>
      <sheetData sheetId="5302">
        <row r="1">
          <cell r="A1" t="str">
            <v>1월 생산실적</v>
          </cell>
        </row>
      </sheetData>
      <sheetData sheetId="5303">
        <row r="1">
          <cell r="A1" t="str">
            <v>1월 생산실적</v>
          </cell>
        </row>
      </sheetData>
      <sheetData sheetId="5304">
        <row r="1">
          <cell r="A1" t="str">
            <v>1월 생산실적</v>
          </cell>
        </row>
      </sheetData>
      <sheetData sheetId="5305">
        <row r="1">
          <cell r="A1" t="str">
            <v>1월 생산실적</v>
          </cell>
        </row>
      </sheetData>
      <sheetData sheetId="5306">
        <row r="1">
          <cell r="A1" t="str">
            <v>1월 생산실적</v>
          </cell>
        </row>
      </sheetData>
      <sheetData sheetId="5307">
        <row r="1">
          <cell r="A1" t="str">
            <v>1월 생산실적</v>
          </cell>
        </row>
      </sheetData>
      <sheetData sheetId="5308">
        <row r="1">
          <cell r="A1" t="str">
            <v>1월 생산실적</v>
          </cell>
        </row>
      </sheetData>
      <sheetData sheetId="5309">
        <row r="1">
          <cell r="A1" t="str">
            <v>1월 생산실적</v>
          </cell>
        </row>
      </sheetData>
      <sheetData sheetId="5310">
        <row r="1">
          <cell r="A1" t="str">
            <v>1월 생산실적</v>
          </cell>
        </row>
      </sheetData>
      <sheetData sheetId="5311">
        <row r="1">
          <cell r="A1" t="str">
            <v>1월 생산실적</v>
          </cell>
        </row>
      </sheetData>
      <sheetData sheetId="5312">
        <row r="1">
          <cell r="A1" t="str">
            <v>1월 생산실적</v>
          </cell>
        </row>
      </sheetData>
      <sheetData sheetId="5313">
        <row r="1">
          <cell r="A1" t="str">
            <v>1월 생산실적</v>
          </cell>
        </row>
      </sheetData>
      <sheetData sheetId="5314">
        <row r="1">
          <cell r="A1" t="str">
            <v>1월 생산실적</v>
          </cell>
        </row>
      </sheetData>
      <sheetData sheetId="5315">
        <row r="1">
          <cell r="A1" t="str">
            <v>1월 생산실적</v>
          </cell>
        </row>
      </sheetData>
      <sheetData sheetId="5316">
        <row r="1">
          <cell r="A1" t="str">
            <v>1월 생산실적</v>
          </cell>
        </row>
      </sheetData>
      <sheetData sheetId="5317">
        <row r="1">
          <cell r="A1" t="str">
            <v>1월 생산실적</v>
          </cell>
        </row>
      </sheetData>
      <sheetData sheetId="5318">
        <row r="1">
          <cell r="A1" t="str">
            <v>1월 생산실적</v>
          </cell>
        </row>
      </sheetData>
      <sheetData sheetId="5319">
        <row r="1">
          <cell r="A1" t="str">
            <v>1월 생산실적</v>
          </cell>
        </row>
      </sheetData>
      <sheetData sheetId="5320">
        <row r="1">
          <cell r="A1" t="str">
            <v>1월 생산실적</v>
          </cell>
        </row>
      </sheetData>
      <sheetData sheetId="5321">
        <row r="1">
          <cell r="A1" t="str">
            <v>1월 생산실적</v>
          </cell>
        </row>
      </sheetData>
      <sheetData sheetId="5322">
        <row r="1">
          <cell r="A1" t="str">
            <v>1월 생산실적</v>
          </cell>
        </row>
      </sheetData>
      <sheetData sheetId="5323">
        <row r="1">
          <cell r="A1" t="str">
            <v>1월 생산실적</v>
          </cell>
        </row>
      </sheetData>
      <sheetData sheetId="5324">
        <row r="1">
          <cell r="A1" t="str">
            <v>1월 생산실적</v>
          </cell>
        </row>
      </sheetData>
      <sheetData sheetId="5325">
        <row r="1">
          <cell r="A1" t="str">
            <v>1월 생산실적</v>
          </cell>
        </row>
      </sheetData>
      <sheetData sheetId="5326">
        <row r="1">
          <cell r="A1" t="str">
            <v>1월 생산실적</v>
          </cell>
        </row>
      </sheetData>
      <sheetData sheetId="5327">
        <row r="1">
          <cell r="A1" t="str">
            <v>1월 생산실적</v>
          </cell>
        </row>
      </sheetData>
      <sheetData sheetId="5328">
        <row r="1">
          <cell r="A1" t="str">
            <v>1월 생산실적</v>
          </cell>
        </row>
      </sheetData>
      <sheetData sheetId="5329">
        <row r="1">
          <cell r="A1" t="str">
            <v>1월 생산실적</v>
          </cell>
        </row>
      </sheetData>
      <sheetData sheetId="5330">
        <row r="1">
          <cell r="A1" t="str">
            <v>1월 생산실적</v>
          </cell>
        </row>
      </sheetData>
      <sheetData sheetId="5331">
        <row r="1">
          <cell r="A1" t="str">
            <v>1월 생산실적</v>
          </cell>
        </row>
      </sheetData>
      <sheetData sheetId="5332">
        <row r="1">
          <cell r="A1" t="str">
            <v>1월 생산실적</v>
          </cell>
        </row>
      </sheetData>
      <sheetData sheetId="5333">
        <row r="1">
          <cell r="A1" t="str">
            <v>1월 생산실적</v>
          </cell>
        </row>
      </sheetData>
      <sheetData sheetId="5334">
        <row r="1">
          <cell r="A1" t="str">
            <v>1월 생산실적</v>
          </cell>
        </row>
      </sheetData>
      <sheetData sheetId="5335">
        <row r="1">
          <cell r="A1" t="str">
            <v>1월 생산실적</v>
          </cell>
        </row>
      </sheetData>
      <sheetData sheetId="5336">
        <row r="1">
          <cell r="A1" t="str">
            <v>1월 생산실적</v>
          </cell>
        </row>
      </sheetData>
      <sheetData sheetId="5337">
        <row r="1">
          <cell r="A1" t="str">
            <v>1월 생산실적</v>
          </cell>
        </row>
      </sheetData>
      <sheetData sheetId="5338">
        <row r="1">
          <cell r="A1" t="str">
            <v>1월 생산실적</v>
          </cell>
        </row>
      </sheetData>
      <sheetData sheetId="5339">
        <row r="1">
          <cell r="A1" t="str">
            <v>1월 생산실적</v>
          </cell>
        </row>
      </sheetData>
      <sheetData sheetId="5340">
        <row r="1">
          <cell r="A1" t="str">
            <v>1월 생산실적</v>
          </cell>
        </row>
      </sheetData>
      <sheetData sheetId="5341">
        <row r="1">
          <cell r="A1" t="str">
            <v>1월 생산실적</v>
          </cell>
        </row>
      </sheetData>
      <sheetData sheetId="5342">
        <row r="1">
          <cell r="A1" t="str">
            <v>1월 생산실적</v>
          </cell>
        </row>
      </sheetData>
      <sheetData sheetId="5343">
        <row r="1">
          <cell r="A1" t="str">
            <v>1월 생산실적</v>
          </cell>
        </row>
      </sheetData>
      <sheetData sheetId="5344">
        <row r="1">
          <cell r="A1" t="str">
            <v>1월 생산실적</v>
          </cell>
        </row>
      </sheetData>
      <sheetData sheetId="5345">
        <row r="1">
          <cell r="A1" t="str">
            <v>1월 생산실적</v>
          </cell>
        </row>
      </sheetData>
      <sheetData sheetId="5346">
        <row r="1">
          <cell r="A1" t="str">
            <v>1월 생산실적</v>
          </cell>
        </row>
      </sheetData>
      <sheetData sheetId="5347">
        <row r="1">
          <cell r="A1" t="str">
            <v>1월 생산실적</v>
          </cell>
        </row>
      </sheetData>
      <sheetData sheetId="5348">
        <row r="1">
          <cell r="A1" t="str">
            <v>1월 생산실적</v>
          </cell>
        </row>
      </sheetData>
      <sheetData sheetId="5349">
        <row r="1">
          <cell r="A1" t="str">
            <v>1월 생산실적</v>
          </cell>
        </row>
      </sheetData>
      <sheetData sheetId="5350">
        <row r="1">
          <cell r="A1" t="str">
            <v>1월 생산실적</v>
          </cell>
        </row>
      </sheetData>
      <sheetData sheetId="5351">
        <row r="1">
          <cell r="A1" t="str">
            <v>1월 생산실적</v>
          </cell>
        </row>
      </sheetData>
      <sheetData sheetId="5352">
        <row r="1">
          <cell r="A1" t="str">
            <v>1월 생산실적</v>
          </cell>
        </row>
      </sheetData>
      <sheetData sheetId="5353">
        <row r="1">
          <cell r="A1" t="str">
            <v>1월 생산실적</v>
          </cell>
        </row>
      </sheetData>
      <sheetData sheetId="5354">
        <row r="1">
          <cell r="A1" t="str">
            <v>1월 생산실적</v>
          </cell>
        </row>
      </sheetData>
      <sheetData sheetId="5355">
        <row r="1">
          <cell r="A1" t="str">
            <v>1월 생산실적</v>
          </cell>
        </row>
      </sheetData>
      <sheetData sheetId="5356">
        <row r="1">
          <cell r="A1" t="str">
            <v>1월 생산실적</v>
          </cell>
        </row>
      </sheetData>
      <sheetData sheetId="5357">
        <row r="1">
          <cell r="A1" t="str">
            <v>1월 생산실적</v>
          </cell>
        </row>
      </sheetData>
      <sheetData sheetId="5358">
        <row r="1">
          <cell r="A1" t="str">
            <v>1월 생산실적</v>
          </cell>
        </row>
      </sheetData>
      <sheetData sheetId="5359">
        <row r="1">
          <cell r="A1" t="str">
            <v>1월 생산실적</v>
          </cell>
        </row>
      </sheetData>
      <sheetData sheetId="5360">
        <row r="1">
          <cell r="A1" t="str">
            <v>1월 생산실적</v>
          </cell>
        </row>
      </sheetData>
      <sheetData sheetId="5361">
        <row r="1">
          <cell r="A1" t="str">
            <v>1월 생산실적</v>
          </cell>
        </row>
      </sheetData>
      <sheetData sheetId="5362">
        <row r="1">
          <cell r="A1" t="str">
            <v>1월 생산실적</v>
          </cell>
        </row>
      </sheetData>
      <sheetData sheetId="5363">
        <row r="1">
          <cell r="A1" t="str">
            <v>1월 생산실적</v>
          </cell>
        </row>
      </sheetData>
      <sheetData sheetId="5364">
        <row r="1">
          <cell r="A1" t="str">
            <v>1월 생산실적</v>
          </cell>
        </row>
      </sheetData>
      <sheetData sheetId="5365">
        <row r="1">
          <cell r="A1" t="str">
            <v>1월 생산실적</v>
          </cell>
        </row>
      </sheetData>
      <sheetData sheetId="5366">
        <row r="1">
          <cell r="A1" t="str">
            <v>1월 생산실적</v>
          </cell>
        </row>
      </sheetData>
      <sheetData sheetId="5367">
        <row r="1">
          <cell r="A1" t="str">
            <v>1월 생산실적</v>
          </cell>
        </row>
      </sheetData>
      <sheetData sheetId="5368">
        <row r="1">
          <cell r="A1" t="str">
            <v>1월 생산실적</v>
          </cell>
        </row>
      </sheetData>
      <sheetData sheetId="5369">
        <row r="1">
          <cell r="A1" t="str">
            <v>1월 생산실적</v>
          </cell>
        </row>
      </sheetData>
      <sheetData sheetId="5370">
        <row r="1">
          <cell r="A1" t="str">
            <v>1월 생산실적</v>
          </cell>
        </row>
      </sheetData>
      <sheetData sheetId="5371">
        <row r="1">
          <cell r="A1" t="str">
            <v>1월 생산실적</v>
          </cell>
        </row>
      </sheetData>
      <sheetData sheetId="5372">
        <row r="1">
          <cell r="A1" t="str">
            <v>1월 생산실적</v>
          </cell>
        </row>
      </sheetData>
      <sheetData sheetId="5373">
        <row r="1">
          <cell r="A1" t="str">
            <v>1월 생산실적</v>
          </cell>
        </row>
      </sheetData>
      <sheetData sheetId="5374">
        <row r="1">
          <cell r="A1" t="str">
            <v>1월 생산실적</v>
          </cell>
        </row>
      </sheetData>
      <sheetData sheetId="5375">
        <row r="1">
          <cell r="A1" t="str">
            <v>1월 생산실적</v>
          </cell>
        </row>
      </sheetData>
      <sheetData sheetId="5376">
        <row r="1">
          <cell r="A1" t="str">
            <v>1월 생산실적</v>
          </cell>
        </row>
      </sheetData>
      <sheetData sheetId="5377">
        <row r="1">
          <cell r="A1" t="str">
            <v>1월 생산실적</v>
          </cell>
        </row>
      </sheetData>
      <sheetData sheetId="5378">
        <row r="1">
          <cell r="A1" t="str">
            <v>1월 생산실적</v>
          </cell>
        </row>
      </sheetData>
      <sheetData sheetId="5379">
        <row r="1">
          <cell r="A1" t="str">
            <v>1월 생산실적</v>
          </cell>
        </row>
      </sheetData>
      <sheetData sheetId="5380">
        <row r="1">
          <cell r="A1" t="str">
            <v>1월 생산실적</v>
          </cell>
        </row>
      </sheetData>
      <sheetData sheetId="5381">
        <row r="1">
          <cell r="A1" t="str">
            <v>1월 생산실적</v>
          </cell>
        </row>
      </sheetData>
      <sheetData sheetId="5382">
        <row r="1">
          <cell r="A1" t="str">
            <v>1월 생산실적</v>
          </cell>
        </row>
      </sheetData>
      <sheetData sheetId="5383">
        <row r="1">
          <cell r="A1" t="str">
            <v>1월 생산실적</v>
          </cell>
        </row>
      </sheetData>
      <sheetData sheetId="5384">
        <row r="1">
          <cell r="A1" t="str">
            <v>1월 생산실적</v>
          </cell>
        </row>
      </sheetData>
      <sheetData sheetId="5385">
        <row r="1">
          <cell r="A1" t="str">
            <v>1월 생산실적</v>
          </cell>
        </row>
      </sheetData>
      <sheetData sheetId="5386">
        <row r="1">
          <cell r="A1" t="str">
            <v>1월 생산실적</v>
          </cell>
        </row>
      </sheetData>
      <sheetData sheetId="5387">
        <row r="1">
          <cell r="A1" t="str">
            <v>1월 생산실적</v>
          </cell>
        </row>
      </sheetData>
      <sheetData sheetId="5388">
        <row r="1">
          <cell r="A1" t="str">
            <v>1월 생산실적</v>
          </cell>
        </row>
      </sheetData>
      <sheetData sheetId="5389">
        <row r="1">
          <cell r="A1" t="str">
            <v>1월 생산실적</v>
          </cell>
        </row>
      </sheetData>
      <sheetData sheetId="5390">
        <row r="1">
          <cell r="A1" t="str">
            <v>1월 생산실적</v>
          </cell>
        </row>
      </sheetData>
      <sheetData sheetId="5391">
        <row r="1">
          <cell r="A1" t="str">
            <v>1월 생산실적</v>
          </cell>
        </row>
      </sheetData>
      <sheetData sheetId="5392">
        <row r="1">
          <cell r="A1" t="str">
            <v>1월 생산실적</v>
          </cell>
        </row>
      </sheetData>
      <sheetData sheetId="5393">
        <row r="1">
          <cell r="A1" t="str">
            <v>1월 생산실적</v>
          </cell>
        </row>
      </sheetData>
      <sheetData sheetId="5394">
        <row r="1">
          <cell r="A1" t="str">
            <v>1월 생산실적</v>
          </cell>
        </row>
      </sheetData>
      <sheetData sheetId="5395">
        <row r="1">
          <cell r="A1" t="str">
            <v>1월 생산실적</v>
          </cell>
        </row>
      </sheetData>
      <sheetData sheetId="5396">
        <row r="1">
          <cell r="A1" t="str">
            <v>1월 생산실적</v>
          </cell>
        </row>
      </sheetData>
      <sheetData sheetId="5397">
        <row r="1">
          <cell r="A1" t="str">
            <v>1월 생산실적</v>
          </cell>
        </row>
      </sheetData>
      <sheetData sheetId="5398">
        <row r="1">
          <cell r="A1" t="str">
            <v>1월 생산실적</v>
          </cell>
        </row>
      </sheetData>
      <sheetData sheetId="5399">
        <row r="1">
          <cell r="A1" t="str">
            <v>1월 생산실적</v>
          </cell>
        </row>
      </sheetData>
      <sheetData sheetId="5400">
        <row r="1">
          <cell r="A1" t="str">
            <v>1월 생산실적</v>
          </cell>
        </row>
      </sheetData>
      <sheetData sheetId="5401">
        <row r="1">
          <cell r="A1" t="str">
            <v>1월 생산실적</v>
          </cell>
        </row>
      </sheetData>
      <sheetData sheetId="5402">
        <row r="1">
          <cell r="A1" t="str">
            <v>1월 생산실적</v>
          </cell>
        </row>
      </sheetData>
      <sheetData sheetId="5403">
        <row r="1">
          <cell r="A1" t="str">
            <v>1월 생산실적</v>
          </cell>
        </row>
      </sheetData>
      <sheetData sheetId="5404">
        <row r="1">
          <cell r="A1" t="str">
            <v>1월 생산실적</v>
          </cell>
        </row>
      </sheetData>
      <sheetData sheetId="5405">
        <row r="1">
          <cell r="A1" t="str">
            <v>1월 생산실적</v>
          </cell>
        </row>
      </sheetData>
      <sheetData sheetId="5406">
        <row r="1">
          <cell r="A1" t="str">
            <v>1월 생산실적</v>
          </cell>
        </row>
      </sheetData>
      <sheetData sheetId="5407">
        <row r="1">
          <cell r="A1" t="str">
            <v>1월 생산실적</v>
          </cell>
        </row>
      </sheetData>
      <sheetData sheetId="5408">
        <row r="1">
          <cell r="A1" t="str">
            <v>1월 생산실적</v>
          </cell>
        </row>
      </sheetData>
      <sheetData sheetId="5409">
        <row r="1">
          <cell r="A1" t="str">
            <v>1월 생산실적</v>
          </cell>
        </row>
      </sheetData>
      <sheetData sheetId="5410">
        <row r="1">
          <cell r="A1" t="str">
            <v>1월 생산실적</v>
          </cell>
        </row>
      </sheetData>
      <sheetData sheetId="5411">
        <row r="1">
          <cell r="A1" t="str">
            <v>1월 생산실적</v>
          </cell>
        </row>
      </sheetData>
      <sheetData sheetId="5412">
        <row r="1">
          <cell r="A1" t="str">
            <v>1월 생산실적</v>
          </cell>
        </row>
      </sheetData>
      <sheetData sheetId="5413">
        <row r="1">
          <cell r="A1" t="str">
            <v>1월 생산실적</v>
          </cell>
        </row>
      </sheetData>
      <sheetData sheetId="5414">
        <row r="1">
          <cell r="A1" t="str">
            <v>1월 생산실적</v>
          </cell>
        </row>
      </sheetData>
      <sheetData sheetId="5415">
        <row r="1">
          <cell r="A1" t="str">
            <v>1월 생산실적</v>
          </cell>
        </row>
      </sheetData>
      <sheetData sheetId="5416">
        <row r="1">
          <cell r="A1" t="str">
            <v>1월 생산실적</v>
          </cell>
        </row>
      </sheetData>
      <sheetData sheetId="5417">
        <row r="1">
          <cell r="A1" t="str">
            <v>1월 생산실적</v>
          </cell>
        </row>
      </sheetData>
      <sheetData sheetId="5418">
        <row r="1">
          <cell r="A1" t="str">
            <v>1월 생산실적</v>
          </cell>
        </row>
      </sheetData>
      <sheetData sheetId="5419">
        <row r="1">
          <cell r="A1" t="str">
            <v>1월 생산실적</v>
          </cell>
        </row>
      </sheetData>
      <sheetData sheetId="5420">
        <row r="1">
          <cell r="A1" t="str">
            <v>1월 생산실적</v>
          </cell>
        </row>
      </sheetData>
      <sheetData sheetId="5421">
        <row r="1">
          <cell r="A1" t="str">
            <v>1월 생산실적</v>
          </cell>
        </row>
      </sheetData>
      <sheetData sheetId="5422">
        <row r="1">
          <cell r="A1" t="str">
            <v>1월 생산실적</v>
          </cell>
        </row>
      </sheetData>
      <sheetData sheetId="5423">
        <row r="1">
          <cell r="A1" t="str">
            <v>1월 생산실적</v>
          </cell>
        </row>
      </sheetData>
      <sheetData sheetId="5424">
        <row r="1">
          <cell r="A1" t="str">
            <v>1월 생산실적</v>
          </cell>
        </row>
      </sheetData>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row r="1">
          <cell r="A1" t="str">
            <v>1월 생산실적</v>
          </cell>
        </row>
      </sheetData>
      <sheetData sheetId="5430">
        <row r="1">
          <cell r="A1" t="str">
            <v>1월 생산실적</v>
          </cell>
        </row>
      </sheetData>
      <sheetData sheetId="5431">
        <row r="1">
          <cell r="A1" t="str">
            <v>1월 생산실적</v>
          </cell>
        </row>
      </sheetData>
      <sheetData sheetId="5432">
        <row r="1">
          <cell r="A1" t="str">
            <v>1월 생산실적</v>
          </cell>
        </row>
      </sheetData>
      <sheetData sheetId="5433">
        <row r="1">
          <cell r="A1" t="str">
            <v>1월 생산실적</v>
          </cell>
        </row>
      </sheetData>
      <sheetData sheetId="5434">
        <row r="1">
          <cell r="A1" t="str">
            <v>1월 생산실적</v>
          </cell>
        </row>
      </sheetData>
      <sheetData sheetId="5435">
        <row r="1">
          <cell r="A1" t="str">
            <v>1월 생산실적</v>
          </cell>
        </row>
      </sheetData>
      <sheetData sheetId="5436">
        <row r="1">
          <cell r="A1" t="str">
            <v>1월 생산실적</v>
          </cell>
        </row>
      </sheetData>
      <sheetData sheetId="5437">
        <row r="1">
          <cell r="A1" t="str">
            <v>1월 생산실적</v>
          </cell>
        </row>
      </sheetData>
      <sheetData sheetId="5438">
        <row r="1">
          <cell r="A1" t="str">
            <v>1월 생산실적</v>
          </cell>
        </row>
      </sheetData>
      <sheetData sheetId="5439">
        <row r="1">
          <cell r="A1" t="str">
            <v>1월 생산실적</v>
          </cell>
        </row>
      </sheetData>
      <sheetData sheetId="5440">
        <row r="1">
          <cell r="A1" t="str">
            <v>1월 생산실적</v>
          </cell>
        </row>
      </sheetData>
      <sheetData sheetId="5441">
        <row r="1">
          <cell r="A1" t="str">
            <v>1월 생산실적</v>
          </cell>
        </row>
      </sheetData>
      <sheetData sheetId="5442">
        <row r="1">
          <cell r="A1" t="str">
            <v>1월 생산실적</v>
          </cell>
        </row>
      </sheetData>
      <sheetData sheetId="5443">
        <row r="1">
          <cell r="A1" t="str">
            <v>1월 생산실적</v>
          </cell>
        </row>
      </sheetData>
      <sheetData sheetId="5444">
        <row r="1">
          <cell r="A1" t="str">
            <v>1월 생산실적</v>
          </cell>
        </row>
      </sheetData>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ow r="1">
          <cell r="A1" t="str">
            <v>1월 생산실적</v>
          </cell>
        </row>
      </sheetData>
      <sheetData sheetId="5451">
        <row r="1">
          <cell r="A1" t="str">
            <v>1월 생산실적</v>
          </cell>
        </row>
      </sheetData>
      <sheetData sheetId="5452">
        <row r="1">
          <cell r="A1" t="str">
            <v>1월 생산실적</v>
          </cell>
        </row>
      </sheetData>
      <sheetData sheetId="5453">
        <row r="1">
          <cell r="A1" t="str">
            <v>1월 생산실적</v>
          </cell>
        </row>
      </sheetData>
      <sheetData sheetId="5454">
        <row r="1">
          <cell r="A1" t="str">
            <v>1월 생산실적</v>
          </cell>
        </row>
      </sheetData>
      <sheetData sheetId="5455">
        <row r="1">
          <cell r="A1" t="str">
            <v>1월 생산실적</v>
          </cell>
        </row>
      </sheetData>
      <sheetData sheetId="5456">
        <row r="1">
          <cell r="A1" t="str">
            <v>1월 생산실적</v>
          </cell>
        </row>
      </sheetData>
      <sheetData sheetId="5457">
        <row r="1">
          <cell r="A1" t="str">
            <v>1월 생산실적</v>
          </cell>
        </row>
      </sheetData>
      <sheetData sheetId="5458">
        <row r="1">
          <cell r="A1" t="str">
            <v>1월 생산실적</v>
          </cell>
        </row>
      </sheetData>
      <sheetData sheetId="5459">
        <row r="1">
          <cell r="A1" t="str">
            <v>1월 생산실적</v>
          </cell>
        </row>
      </sheetData>
      <sheetData sheetId="5460">
        <row r="1">
          <cell r="A1" t="str">
            <v>1월 생산실적</v>
          </cell>
        </row>
      </sheetData>
      <sheetData sheetId="5461">
        <row r="1">
          <cell r="A1" t="str">
            <v>1월 생산실적</v>
          </cell>
        </row>
      </sheetData>
      <sheetData sheetId="5462">
        <row r="1">
          <cell r="A1" t="str">
            <v>1월 생산실적</v>
          </cell>
        </row>
      </sheetData>
      <sheetData sheetId="5463">
        <row r="1">
          <cell r="A1" t="str">
            <v>1월 생산실적</v>
          </cell>
        </row>
      </sheetData>
      <sheetData sheetId="5464">
        <row r="1">
          <cell r="A1" t="str">
            <v>1월 생산실적</v>
          </cell>
        </row>
      </sheetData>
      <sheetData sheetId="5465">
        <row r="1">
          <cell r="A1" t="str">
            <v>1월 생산실적</v>
          </cell>
        </row>
      </sheetData>
      <sheetData sheetId="5466">
        <row r="1">
          <cell r="A1" t="str">
            <v>1월 생산실적</v>
          </cell>
        </row>
      </sheetData>
      <sheetData sheetId="5467">
        <row r="1">
          <cell r="A1" t="str">
            <v>1월 생산실적</v>
          </cell>
        </row>
      </sheetData>
      <sheetData sheetId="5468">
        <row r="1">
          <cell r="A1" t="str">
            <v>1월 생산실적</v>
          </cell>
        </row>
      </sheetData>
      <sheetData sheetId="5469">
        <row r="1">
          <cell r="A1" t="str">
            <v>1월 생산실적</v>
          </cell>
        </row>
      </sheetData>
      <sheetData sheetId="5470">
        <row r="1">
          <cell r="A1" t="str">
            <v>1월 생산실적</v>
          </cell>
        </row>
      </sheetData>
      <sheetData sheetId="5471">
        <row r="1">
          <cell r="A1" t="str">
            <v>1월 생산실적</v>
          </cell>
        </row>
      </sheetData>
      <sheetData sheetId="5472">
        <row r="1">
          <cell r="A1" t="str">
            <v>1월 생산실적</v>
          </cell>
        </row>
      </sheetData>
      <sheetData sheetId="5473">
        <row r="1">
          <cell r="A1" t="str">
            <v>1월 생산실적</v>
          </cell>
        </row>
      </sheetData>
      <sheetData sheetId="5474">
        <row r="1">
          <cell r="A1" t="str">
            <v>1월 생산실적</v>
          </cell>
        </row>
      </sheetData>
      <sheetData sheetId="5475">
        <row r="1">
          <cell r="A1" t="str">
            <v>1월 생산실적</v>
          </cell>
        </row>
      </sheetData>
      <sheetData sheetId="5476">
        <row r="1">
          <cell r="A1" t="str">
            <v>1월 생산실적</v>
          </cell>
        </row>
      </sheetData>
      <sheetData sheetId="5477">
        <row r="1">
          <cell r="A1" t="str">
            <v>1월 생산실적</v>
          </cell>
        </row>
      </sheetData>
      <sheetData sheetId="5478">
        <row r="1">
          <cell r="A1" t="str">
            <v>1월 생산실적</v>
          </cell>
        </row>
      </sheetData>
      <sheetData sheetId="5479">
        <row r="1">
          <cell r="A1" t="str">
            <v>1월 생산실적</v>
          </cell>
        </row>
      </sheetData>
      <sheetData sheetId="5480">
        <row r="1">
          <cell r="A1" t="str">
            <v>1월 생산실적</v>
          </cell>
        </row>
      </sheetData>
      <sheetData sheetId="5481">
        <row r="1">
          <cell r="A1" t="str">
            <v>1월 생산실적</v>
          </cell>
        </row>
      </sheetData>
      <sheetData sheetId="5482">
        <row r="1">
          <cell r="A1" t="str">
            <v>1월 생산실적</v>
          </cell>
        </row>
      </sheetData>
      <sheetData sheetId="5483">
        <row r="1">
          <cell r="A1" t="str">
            <v>1월 생산실적</v>
          </cell>
        </row>
      </sheetData>
      <sheetData sheetId="5484">
        <row r="1">
          <cell r="A1" t="str">
            <v>1월 생산실적</v>
          </cell>
        </row>
      </sheetData>
      <sheetData sheetId="5485">
        <row r="1">
          <cell r="A1" t="str">
            <v>1월 생산실적</v>
          </cell>
        </row>
      </sheetData>
      <sheetData sheetId="5486">
        <row r="1">
          <cell r="A1" t="str">
            <v>1월 생산실적</v>
          </cell>
        </row>
      </sheetData>
      <sheetData sheetId="5487">
        <row r="1">
          <cell r="A1" t="str">
            <v>1월 생산실적</v>
          </cell>
        </row>
      </sheetData>
      <sheetData sheetId="5488">
        <row r="1">
          <cell r="A1" t="str">
            <v>1월 생산실적</v>
          </cell>
        </row>
      </sheetData>
      <sheetData sheetId="5489">
        <row r="1">
          <cell r="A1" t="str">
            <v>1월 생산실적</v>
          </cell>
        </row>
      </sheetData>
      <sheetData sheetId="5490">
        <row r="1">
          <cell r="A1" t="str">
            <v>1월 생산실적</v>
          </cell>
        </row>
      </sheetData>
      <sheetData sheetId="5491">
        <row r="1">
          <cell r="A1" t="str">
            <v>1월 생산실적</v>
          </cell>
        </row>
      </sheetData>
      <sheetData sheetId="5492">
        <row r="1">
          <cell r="A1" t="str">
            <v>1월 생산실적</v>
          </cell>
        </row>
      </sheetData>
      <sheetData sheetId="5493">
        <row r="1">
          <cell r="A1" t="str">
            <v>1월 생산실적</v>
          </cell>
        </row>
      </sheetData>
      <sheetData sheetId="5494">
        <row r="1">
          <cell r="A1" t="str">
            <v>1월 생산실적</v>
          </cell>
        </row>
      </sheetData>
      <sheetData sheetId="5495">
        <row r="1">
          <cell r="A1" t="str">
            <v>1월 생산실적</v>
          </cell>
        </row>
      </sheetData>
      <sheetData sheetId="5496">
        <row r="1">
          <cell r="A1" t="str">
            <v>1월 생산실적</v>
          </cell>
        </row>
      </sheetData>
      <sheetData sheetId="5497">
        <row r="1">
          <cell r="A1" t="str">
            <v>1월 생산실적</v>
          </cell>
        </row>
      </sheetData>
      <sheetData sheetId="5498">
        <row r="1">
          <cell r="A1" t="str">
            <v>1월 생산실적</v>
          </cell>
        </row>
      </sheetData>
      <sheetData sheetId="5499">
        <row r="1">
          <cell r="A1" t="str">
            <v>1월 생산실적</v>
          </cell>
        </row>
      </sheetData>
      <sheetData sheetId="5500">
        <row r="1">
          <cell r="A1" t="str">
            <v>1월 생산실적</v>
          </cell>
        </row>
      </sheetData>
      <sheetData sheetId="5501">
        <row r="1">
          <cell r="A1" t="str">
            <v>1월 생산실적</v>
          </cell>
        </row>
      </sheetData>
      <sheetData sheetId="5502">
        <row r="1">
          <cell r="A1" t="str">
            <v>1월 생산실적</v>
          </cell>
        </row>
      </sheetData>
      <sheetData sheetId="5503">
        <row r="1">
          <cell r="A1" t="str">
            <v>1월 생산실적</v>
          </cell>
        </row>
      </sheetData>
      <sheetData sheetId="5504">
        <row r="1">
          <cell r="A1" t="str">
            <v>1월 생산실적</v>
          </cell>
        </row>
      </sheetData>
      <sheetData sheetId="5505">
        <row r="1">
          <cell r="A1" t="str">
            <v>1월 생산실적</v>
          </cell>
        </row>
      </sheetData>
      <sheetData sheetId="5506">
        <row r="1">
          <cell r="A1" t="str">
            <v>1월 생산실적</v>
          </cell>
        </row>
      </sheetData>
      <sheetData sheetId="5507">
        <row r="1">
          <cell r="A1" t="str">
            <v>1월 생산실적</v>
          </cell>
        </row>
      </sheetData>
      <sheetData sheetId="5508">
        <row r="1">
          <cell r="A1" t="str">
            <v>1월 생산실적</v>
          </cell>
        </row>
      </sheetData>
      <sheetData sheetId="5509">
        <row r="1">
          <cell r="A1" t="str">
            <v>1월 생산실적</v>
          </cell>
        </row>
      </sheetData>
      <sheetData sheetId="5510">
        <row r="1">
          <cell r="A1" t="str">
            <v>1월 생산실적</v>
          </cell>
        </row>
      </sheetData>
      <sheetData sheetId="5511">
        <row r="1">
          <cell r="A1" t="str">
            <v>1월 생산실적</v>
          </cell>
        </row>
      </sheetData>
      <sheetData sheetId="5512">
        <row r="1">
          <cell r="A1" t="str">
            <v>1월 생산실적</v>
          </cell>
        </row>
      </sheetData>
      <sheetData sheetId="5513">
        <row r="1">
          <cell r="A1" t="str">
            <v>1월 생산실적</v>
          </cell>
        </row>
      </sheetData>
      <sheetData sheetId="5514">
        <row r="1">
          <cell r="A1" t="str">
            <v>1월 생산실적</v>
          </cell>
        </row>
      </sheetData>
      <sheetData sheetId="5515">
        <row r="1">
          <cell r="A1" t="str">
            <v>1월 생산실적</v>
          </cell>
        </row>
      </sheetData>
      <sheetData sheetId="5516">
        <row r="1">
          <cell r="A1" t="str">
            <v>1월 생산실적</v>
          </cell>
        </row>
      </sheetData>
      <sheetData sheetId="5517">
        <row r="1">
          <cell r="A1" t="str">
            <v>1월 생산실적</v>
          </cell>
        </row>
      </sheetData>
      <sheetData sheetId="5518">
        <row r="1">
          <cell r="A1" t="str">
            <v>1월 생산실적</v>
          </cell>
        </row>
      </sheetData>
      <sheetData sheetId="5519">
        <row r="1">
          <cell r="A1" t="str">
            <v>1월 생산실적</v>
          </cell>
        </row>
      </sheetData>
      <sheetData sheetId="5520">
        <row r="1">
          <cell r="A1" t="str">
            <v>1월 생산실적</v>
          </cell>
        </row>
      </sheetData>
      <sheetData sheetId="5521">
        <row r="1">
          <cell r="A1" t="str">
            <v>1월 생산실적</v>
          </cell>
        </row>
      </sheetData>
      <sheetData sheetId="5522">
        <row r="1">
          <cell r="A1" t="str">
            <v>1월 생산실적</v>
          </cell>
        </row>
      </sheetData>
      <sheetData sheetId="5523">
        <row r="1">
          <cell r="A1" t="str">
            <v>1월 생산실적</v>
          </cell>
        </row>
      </sheetData>
      <sheetData sheetId="5524">
        <row r="1">
          <cell r="A1" t="str">
            <v>1월 생산실적</v>
          </cell>
        </row>
      </sheetData>
      <sheetData sheetId="5525">
        <row r="1">
          <cell r="A1" t="str">
            <v>1월 생산실적</v>
          </cell>
        </row>
      </sheetData>
      <sheetData sheetId="5526">
        <row r="1">
          <cell r="A1" t="str">
            <v>1월 생산실적</v>
          </cell>
        </row>
      </sheetData>
      <sheetData sheetId="5527">
        <row r="1">
          <cell r="A1" t="str">
            <v>1월 생산실적</v>
          </cell>
        </row>
      </sheetData>
      <sheetData sheetId="5528">
        <row r="1">
          <cell r="A1" t="str">
            <v>1월 생산실적</v>
          </cell>
        </row>
      </sheetData>
      <sheetData sheetId="5529">
        <row r="1">
          <cell r="A1" t="str">
            <v>1월 생산실적</v>
          </cell>
        </row>
      </sheetData>
      <sheetData sheetId="5530">
        <row r="1">
          <cell r="A1" t="str">
            <v>1월 생산실적</v>
          </cell>
        </row>
      </sheetData>
      <sheetData sheetId="5531">
        <row r="1">
          <cell r="A1" t="str">
            <v>1월 생산실적</v>
          </cell>
        </row>
      </sheetData>
      <sheetData sheetId="5532">
        <row r="1">
          <cell r="A1" t="str">
            <v>1월 생산실적</v>
          </cell>
        </row>
      </sheetData>
      <sheetData sheetId="5533">
        <row r="1">
          <cell r="A1" t="str">
            <v>1월 생산실적</v>
          </cell>
        </row>
      </sheetData>
      <sheetData sheetId="5534">
        <row r="1">
          <cell r="A1" t="str">
            <v>1월 생산실적</v>
          </cell>
        </row>
      </sheetData>
      <sheetData sheetId="5535">
        <row r="1">
          <cell r="A1" t="str">
            <v>1월 생산실적</v>
          </cell>
        </row>
      </sheetData>
      <sheetData sheetId="5536">
        <row r="1">
          <cell r="A1" t="str">
            <v>1월 생산실적</v>
          </cell>
        </row>
      </sheetData>
      <sheetData sheetId="5537">
        <row r="1">
          <cell r="A1" t="str">
            <v>1월 생산실적</v>
          </cell>
        </row>
      </sheetData>
      <sheetData sheetId="5538">
        <row r="1">
          <cell r="A1" t="str">
            <v>1월 생산실적</v>
          </cell>
        </row>
      </sheetData>
      <sheetData sheetId="5539">
        <row r="1">
          <cell r="A1" t="str">
            <v>1월 생산실적</v>
          </cell>
        </row>
      </sheetData>
      <sheetData sheetId="5540">
        <row r="1">
          <cell r="A1" t="str">
            <v>1월 생산실적</v>
          </cell>
        </row>
      </sheetData>
      <sheetData sheetId="5541">
        <row r="1">
          <cell r="A1" t="str">
            <v>1월 생산실적</v>
          </cell>
        </row>
      </sheetData>
      <sheetData sheetId="5542">
        <row r="1">
          <cell r="A1" t="str">
            <v>1월 생산실적</v>
          </cell>
        </row>
      </sheetData>
      <sheetData sheetId="5543">
        <row r="1">
          <cell r="A1" t="str">
            <v>1월 생산실적</v>
          </cell>
        </row>
      </sheetData>
      <sheetData sheetId="5544">
        <row r="1">
          <cell r="A1" t="str">
            <v>1월 생산실적</v>
          </cell>
        </row>
      </sheetData>
      <sheetData sheetId="5545">
        <row r="1">
          <cell r="A1" t="str">
            <v>1월 생산실적</v>
          </cell>
        </row>
      </sheetData>
      <sheetData sheetId="5546">
        <row r="1">
          <cell r="A1" t="str">
            <v>1월 생산실적</v>
          </cell>
        </row>
      </sheetData>
      <sheetData sheetId="5547">
        <row r="1">
          <cell r="A1" t="str">
            <v>1월 생산실적</v>
          </cell>
        </row>
      </sheetData>
      <sheetData sheetId="5548">
        <row r="1">
          <cell r="A1" t="str">
            <v>1월 생산실적</v>
          </cell>
        </row>
      </sheetData>
      <sheetData sheetId="5549">
        <row r="1">
          <cell r="A1" t="str">
            <v>1월 생산실적</v>
          </cell>
        </row>
      </sheetData>
      <sheetData sheetId="5550">
        <row r="1">
          <cell r="A1" t="str">
            <v>1월 생산실적</v>
          </cell>
        </row>
      </sheetData>
      <sheetData sheetId="5551">
        <row r="1">
          <cell r="A1" t="str">
            <v>1월 생산실적</v>
          </cell>
        </row>
      </sheetData>
      <sheetData sheetId="5552">
        <row r="1">
          <cell r="A1" t="str">
            <v>1월 생산실적</v>
          </cell>
        </row>
      </sheetData>
      <sheetData sheetId="5553">
        <row r="1">
          <cell r="A1" t="str">
            <v>1월 생산실적</v>
          </cell>
        </row>
      </sheetData>
      <sheetData sheetId="5554">
        <row r="1">
          <cell r="A1" t="str">
            <v>1월 생산실적</v>
          </cell>
        </row>
      </sheetData>
      <sheetData sheetId="5555">
        <row r="1">
          <cell r="A1" t="str">
            <v>1월 생산실적</v>
          </cell>
        </row>
      </sheetData>
      <sheetData sheetId="5556">
        <row r="1">
          <cell r="A1" t="str">
            <v>1월 생산실적</v>
          </cell>
        </row>
      </sheetData>
      <sheetData sheetId="5557">
        <row r="1">
          <cell r="A1" t="str">
            <v>1월 생산실적</v>
          </cell>
        </row>
      </sheetData>
      <sheetData sheetId="5558">
        <row r="1">
          <cell r="A1" t="str">
            <v>1월 생산실적</v>
          </cell>
        </row>
      </sheetData>
      <sheetData sheetId="5559">
        <row r="1">
          <cell r="A1" t="str">
            <v>1월 생산실적</v>
          </cell>
        </row>
      </sheetData>
      <sheetData sheetId="5560">
        <row r="1">
          <cell r="A1" t="str">
            <v>1월 생산실적</v>
          </cell>
        </row>
      </sheetData>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ow r="1">
          <cell r="A1" t="str">
            <v>1월 생산실적</v>
          </cell>
        </row>
      </sheetData>
      <sheetData sheetId="5573">
        <row r="1">
          <cell r="A1" t="str">
            <v>1월 생산실적</v>
          </cell>
        </row>
      </sheetData>
      <sheetData sheetId="5574">
        <row r="1">
          <cell r="A1" t="str">
            <v>1월 생산실적</v>
          </cell>
        </row>
      </sheetData>
      <sheetData sheetId="5575" refreshError="1"/>
      <sheetData sheetId="5576" refreshError="1"/>
      <sheetData sheetId="5577">
        <row r="1">
          <cell r="A1" t="str">
            <v>1월 생산실적</v>
          </cell>
        </row>
      </sheetData>
      <sheetData sheetId="5578">
        <row r="1">
          <cell r="A1" t="str">
            <v>1월 생산실적</v>
          </cell>
        </row>
      </sheetData>
      <sheetData sheetId="5579">
        <row r="1">
          <cell r="A1" t="str">
            <v>1월 생산실적</v>
          </cell>
        </row>
      </sheetData>
      <sheetData sheetId="5580">
        <row r="1">
          <cell r="A1" t="str">
            <v>1월 생산실적</v>
          </cell>
        </row>
      </sheetData>
      <sheetData sheetId="5581" refreshError="1"/>
      <sheetData sheetId="5582" refreshError="1"/>
      <sheetData sheetId="5583">
        <row r="1">
          <cell r="A1" t="str">
            <v>1월 생산실적</v>
          </cell>
        </row>
      </sheetData>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ow r="1">
          <cell r="A1" t="str">
            <v>1월 생산실적</v>
          </cell>
        </row>
      </sheetData>
      <sheetData sheetId="5615">
        <row r="1">
          <cell r="A1" t="str">
            <v>1월 생산실적</v>
          </cell>
        </row>
      </sheetData>
      <sheetData sheetId="5616">
        <row r="1">
          <cell r="A1" t="str">
            <v>1월 생산실적</v>
          </cell>
        </row>
      </sheetData>
      <sheetData sheetId="5617">
        <row r="1">
          <cell r="A1" t="str">
            <v>1월 생산실적</v>
          </cell>
        </row>
      </sheetData>
      <sheetData sheetId="5618">
        <row r="1">
          <cell r="A1" t="str">
            <v>1월 생산실적</v>
          </cell>
        </row>
      </sheetData>
      <sheetData sheetId="5619">
        <row r="1">
          <cell r="A1" t="str">
            <v>1월 생산실적</v>
          </cell>
        </row>
      </sheetData>
      <sheetData sheetId="5620">
        <row r="1">
          <cell r="A1" t="str">
            <v>1월 생산실적</v>
          </cell>
        </row>
      </sheetData>
      <sheetData sheetId="5621">
        <row r="1">
          <cell r="A1" t="str">
            <v>1월 생산실적</v>
          </cell>
        </row>
      </sheetData>
      <sheetData sheetId="5622">
        <row r="1">
          <cell r="A1" t="str">
            <v>1월 생산실적</v>
          </cell>
        </row>
      </sheetData>
      <sheetData sheetId="5623">
        <row r="1">
          <cell r="A1" t="str">
            <v>1월 생산실적</v>
          </cell>
        </row>
      </sheetData>
      <sheetData sheetId="5624">
        <row r="1">
          <cell r="A1" t="str">
            <v>1월 생산실적</v>
          </cell>
        </row>
      </sheetData>
      <sheetData sheetId="5625">
        <row r="1">
          <cell r="A1" t="str">
            <v>1월 생산실적</v>
          </cell>
        </row>
      </sheetData>
      <sheetData sheetId="5626">
        <row r="1">
          <cell r="A1" t="str">
            <v>1월 생산실적</v>
          </cell>
        </row>
      </sheetData>
      <sheetData sheetId="5627">
        <row r="1">
          <cell r="A1" t="str">
            <v>1월 생산실적</v>
          </cell>
        </row>
      </sheetData>
      <sheetData sheetId="5628">
        <row r="1">
          <cell r="A1" t="str">
            <v>1월 생산실적</v>
          </cell>
        </row>
      </sheetData>
      <sheetData sheetId="5629" refreshError="1"/>
      <sheetData sheetId="5630">
        <row r="1">
          <cell r="A1" t="str">
            <v>1월 생산실적</v>
          </cell>
        </row>
      </sheetData>
      <sheetData sheetId="5631">
        <row r="1">
          <cell r="A1" t="str">
            <v>1월 생산실적</v>
          </cell>
        </row>
      </sheetData>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ow r="1">
          <cell r="A1" t="str">
            <v>1월 생산실적</v>
          </cell>
        </row>
      </sheetData>
      <sheetData sheetId="5654">
        <row r="1">
          <cell r="A1" t="str">
            <v>1월 생산실적</v>
          </cell>
        </row>
      </sheetData>
      <sheetData sheetId="5655">
        <row r="1">
          <cell r="A1" t="str">
            <v>1월 생산실적</v>
          </cell>
        </row>
      </sheetData>
      <sheetData sheetId="5656">
        <row r="1">
          <cell r="A1" t="str">
            <v>1월 생산실적</v>
          </cell>
        </row>
      </sheetData>
      <sheetData sheetId="5657">
        <row r="1">
          <cell r="A1" t="str">
            <v>1월 생산실적</v>
          </cell>
        </row>
      </sheetData>
      <sheetData sheetId="5658">
        <row r="1">
          <cell r="A1" t="str">
            <v>1월 생산실적</v>
          </cell>
        </row>
      </sheetData>
      <sheetData sheetId="5659">
        <row r="1">
          <cell r="A1" t="str">
            <v>1월 생산실적</v>
          </cell>
        </row>
      </sheetData>
      <sheetData sheetId="5660">
        <row r="1">
          <cell r="A1" t="str">
            <v>1월 생산실적</v>
          </cell>
        </row>
      </sheetData>
      <sheetData sheetId="5661">
        <row r="1">
          <cell r="A1" t="str">
            <v>1월 생산실적</v>
          </cell>
        </row>
      </sheetData>
      <sheetData sheetId="5662">
        <row r="1">
          <cell r="A1" t="str">
            <v>1월 생산실적</v>
          </cell>
        </row>
      </sheetData>
      <sheetData sheetId="5663">
        <row r="1">
          <cell r="A1" t="str">
            <v>1월 생산실적</v>
          </cell>
        </row>
      </sheetData>
      <sheetData sheetId="5664">
        <row r="1">
          <cell r="A1" t="str">
            <v>1월 생산실적</v>
          </cell>
        </row>
      </sheetData>
      <sheetData sheetId="5665">
        <row r="1">
          <cell r="A1" t="str">
            <v>1월 생산실적</v>
          </cell>
        </row>
      </sheetData>
      <sheetData sheetId="5666">
        <row r="1">
          <cell r="A1" t="str">
            <v>1월 생산실적</v>
          </cell>
        </row>
      </sheetData>
      <sheetData sheetId="5667">
        <row r="1">
          <cell r="A1" t="str">
            <v>1월 생산실적</v>
          </cell>
        </row>
      </sheetData>
      <sheetData sheetId="5668">
        <row r="1">
          <cell r="A1" t="str">
            <v>1월 생산실적</v>
          </cell>
        </row>
      </sheetData>
      <sheetData sheetId="5669">
        <row r="1">
          <cell r="A1" t="str">
            <v>1월 생산실적</v>
          </cell>
        </row>
      </sheetData>
      <sheetData sheetId="5670">
        <row r="1">
          <cell r="A1" t="str">
            <v>1월 생산실적</v>
          </cell>
        </row>
      </sheetData>
      <sheetData sheetId="5671">
        <row r="1">
          <cell r="A1" t="str">
            <v>1월 생산실적</v>
          </cell>
        </row>
      </sheetData>
      <sheetData sheetId="5672">
        <row r="1">
          <cell r="A1" t="str">
            <v>1월 생산실적</v>
          </cell>
        </row>
      </sheetData>
      <sheetData sheetId="5673">
        <row r="1">
          <cell r="A1" t="str">
            <v>1월 생산실적</v>
          </cell>
        </row>
      </sheetData>
      <sheetData sheetId="5674">
        <row r="1">
          <cell r="A1" t="str">
            <v>1월 생산실적</v>
          </cell>
        </row>
      </sheetData>
      <sheetData sheetId="5675">
        <row r="1">
          <cell r="A1" t="str">
            <v>1월 생산실적</v>
          </cell>
        </row>
      </sheetData>
      <sheetData sheetId="5676">
        <row r="1">
          <cell r="A1" t="str">
            <v>1월 생산실적</v>
          </cell>
        </row>
      </sheetData>
      <sheetData sheetId="5677">
        <row r="1">
          <cell r="A1" t="str">
            <v>1월 생산실적</v>
          </cell>
        </row>
      </sheetData>
      <sheetData sheetId="5678">
        <row r="1">
          <cell r="A1" t="str">
            <v>1월 생산실적</v>
          </cell>
        </row>
      </sheetData>
      <sheetData sheetId="5679">
        <row r="1">
          <cell r="A1" t="str">
            <v>1월 생산실적</v>
          </cell>
        </row>
      </sheetData>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ow r="1">
          <cell r="A1" t="str">
            <v>1월 생산실적</v>
          </cell>
        </row>
      </sheetData>
      <sheetData sheetId="5768" refreshError="1"/>
      <sheetData sheetId="5769" refreshError="1"/>
      <sheetData sheetId="5770" refreshError="1"/>
      <sheetData sheetId="5771" refreshError="1"/>
      <sheetData sheetId="5772">
        <row r="1">
          <cell r="A1" t="str">
            <v>1월 생산실적</v>
          </cell>
        </row>
      </sheetData>
      <sheetData sheetId="5773">
        <row r="1">
          <cell r="A1" t="str">
            <v>1월 생산실적</v>
          </cell>
        </row>
      </sheetData>
      <sheetData sheetId="5774" refreshError="1"/>
      <sheetData sheetId="5775" refreshError="1"/>
      <sheetData sheetId="5776" refreshError="1"/>
      <sheetData sheetId="5777" refreshError="1"/>
      <sheetData sheetId="5778" refreshError="1"/>
      <sheetData sheetId="5779" refreshError="1"/>
      <sheetData sheetId="5780" refreshError="1"/>
      <sheetData sheetId="5781">
        <row r="1">
          <cell r="A1" t="str">
            <v>1월 생산실적</v>
          </cell>
        </row>
      </sheetData>
      <sheetData sheetId="5782">
        <row r="1">
          <cell r="A1" t="str">
            <v>1월 생산실적</v>
          </cell>
        </row>
      </sheetData>
      <sheetData sheetId="5783">
        <row r="1">
          <cell r="A1" t="str">
            <v>1월 생산실적</v>
          </cell>
        </row>
      </sheetData>
      <sheetData sheetId="5784">
        <row r="1">
          <cell r="A1" t="str">
            <v>1월 생산실적</v>
          </cell>
        </row>
      </sheetData>
      <sheetData sheetId="5785">
        <row r="1">
          <cell r="A1" t="str">
            <v>1월 생산실적</v>
          </cell>
        </row>
      </sheetData>
      <sheetData sheetId="5786">
        <row r="1">
          <cell r="A1" t="str">
            <v>1월 생산실적</v>
          </cell>
        </row>
      </sheetData>
      <sheetData sheetId="5787">
        <row r="1">
          <cell r="A1" t="str">
            <v>1월 생산실적</v>
          </cell>
        </row>
      </sheetData>
      <sheetData sheetId="5788">
        <row r="1">
          <cell r="A1" t="str">
            <v>1월 생산실적</v>
          </cell>
        </row>
      </sheetData>
      <sheetData sheetId="5789">
        <row r="1">
          <cell r="A1" t="str">
            <v>1월 생산실적</v>
          </cell>
        </row>
      </sheetData>
      <sheetData sheetId="5790">
        <row r="1">
          <cell r="A1" t="str">
            <v>1월 생산실적</v>
          </cell>
        </row>
      </sheetData>
      <sheetData sheetId="5791">
        <row r="1">
          <cell r="A1" t="str">
            <v>1월 생산실적</v>
          </cell>
        </row>
      </sheetData>
      <sheetData sheetId="5792">
        <row r="1">
          <cell r="A1" t="str">
            <v>1월 생산실적</v>
          </cell>
        </row>
      </sheetData>
      <sheetData sheetId="5793">
        <row r="1">
          <cell r="A1" t="str">
            <v>1월 생산실적</v>
          </cell>
        </row>
      </sheetData>
      <sheetData sheetId="5794">
        <row r="1">
          <cell r="A1" t="str">
            <v>1월 생산실적</v>
          </cell>
        </row>
      </sheetData>
      <sheetData sheetId="5795">
        <row r="1">
          <cell r="A1" t="str">
            <v>1월 생산실적</v>
          </cell>
        </row>
      </sheetData>
      <sheetData sheetId="5796">
        <row r="1">
          <cell r="A1" t="str">
            <v>1월 생산실적</v>
          </cell>
        </row>
      </sheetData>
      <sheetData sheetId="5797">
        <row r="1">
          <cell r="A1" t="str">
            <v>1월 생산실적</v>
          </cell>
        </row>
      </sheetData>
      <sheetData sheetId="5798">
        <row r="1">
          <cell r="A1" t="str">
            <v>1월 생산실적</v>
          </cell>
        </row>
      </sheetData>
      <sheetData sheetId="5799">
        <row r="1">
          <cell r="A1" t="str">
            <v>1월 생산실적</v>
          </cell>
        </row>
      </sheetData>
      <sheetData sheetId="5800">
        <row r="1">
          <cell r="A1" t="str">
            <v>1월 생산실적</v>
          </cell>
        </row>
      </sheetData>
      <sheetData sheetId="5801">
        <row r="1">
          <cell r="A1" t="str">
            <v>1월 생산실적</v>
          </cell>
        </row>
      </sheetData>
      <sheetData sheetId="5802">
        <row r="1">
          <cell r="A1" t="str">
            <v>1월 생산실적</v>
          </cell>
        </row>
      </sheetData>
      <sheetData sheetId="5803">
        <row r="1">
          <cell r="A1" t="str">
            <v>1월 생산실적</v>
          </cell>
        </row>
      </sheetData>
      <sheetData sheetId="5804">
        <row r="1">
          <cell r="A1" t="str">
            <v>1월 생산실적</v>
          </cell>
        </row>
      </sheetData>
      <sheetData sheetId="5805">
        <row r="1">
          <cell r="A1" t="str">
            <v>1월 생산실적</v>
          </cell>
        </row>
      </sheetData>
      <sheetData sheetId="5806">
        <row r="1">
          <cell r="A1" t="str">
            <v>1월 생산실적</v>
          </cell>
        </row>
      </sheetData>
      <sheetData sheetId="5807">
        <row r="1">
          <cell r="A1" t="str">
            <v>1월 생산실적</v>
          </cell>
        </row>
      </sheetData>
      <sheetData sheetId="5808">
        <row r="1">
          <cell r="A1" t="str">
            <v>1월 생산실적</v>
          </cell>
        </row>
      </sheetData>
      <sheetData sheetId="5809">
        <row r="1">
          <cell r="A1" t="str">
            <v>1월 생산실적</v>
          </cell>
        </row>
      </sheetData>
      <sheetData sheetId="5810">
        <row r="1">
          <cell r="A1" t="str">
            <v>1월 생산실적</v>
          </cell>
        </row>
      </sheetData>
      <sheetData sheetId="5811">
        <row r="1">
          <cell r="A1" t="str">
            <v>1월 생산실적</v>
          </cell>
        </row>
      </sheetData>
      <sheetData sheetId="5812">
        <row r="1">
          <cell r="A1" t="str">
            <v>1월 생산실적</v>
          </cell>
        </row>
      </sheetData>
      <sheetData sheetId="5813">
        <row r="1">
          <cell r="A1" t="str">
            <v>1월 생산실적</v>
          </cell>
        </row>
      </sheetData>
      <sheetData sheetId="5814">
        <row r="1">
          <cell r="A1" t="str">
            <v>1월 생산실적</v>
          </cell>
        </row>
      </sheetData>
      <sheetData sheetId="5815">
        <row r="1">
          <cell r="A1" t="str">
            <v>1월 생산실적</v>
          </cell>
        </row>
      </sheetData>
      <sheetData sheetId="5816">
        <row r="1">
          <cell r="A1" t="str">
            <v>1월 생산실적</v>
          </cell>
        </row>
      </sheetData>
      <sheetData sheetId="5817">
        <row r="1">
          <cell r="A1" t="str">
            <v>1월 생산실적</v>
          </cell>
        </row>
      </sheetData>
      <sheetData sheetId="5818">
        <row r="1">
          <cell r="A1" t="str">
            <v>1월 생산실적</v>
          </cell>
        </row>
      </sheetData>
      <sheetData sheetId="5819">
        <row r="1">
          <cell r="A1" t="str">
            <v>1월 생산실적</v>
          </cell>
        </row>
      </sheetData>
      <sheetData sheetId="5820">
        <row r="1">
          <cell r="A1" t="str">
            <v>1월 생산실적</v>
          </cell>
        </row>
      </sheetData>
      <sheetData sheetId="5821">
        <row r="1">
          <cell r="A1" t="str">
            <v>1월 생산실적</v>
          </cell>
        </row>
      </sheetData>
      <sheetData sheetId="5822" refreshError="1"/>
      <sheetData sheetId="5823" refreshError="1"/>
      <sheetData sheetId="5824">
        <row r="1">
          <cell r="A1" t="str">
            <v>1월 생산실적</v>
          </cell>
        </row>
      </sheetData>
      <sheetData sheetId="5825">
        <row r="1">
          <cell r="A1" t="str">
            <v>1월 생산실적</v>
          </cell>
        </row>
      </sheetData>
      <sheetData sheetId="5826">
        <row r="1">
          <cell r="A1" t="str">
            <v>1월 생산실적</v>
          </cell>
        </row>
      </sheetData>
      <sheetData sheetId="5827">
        <row r="1">
          <cell r="A1" t="str">
            <v>1월 생산실적</v>
          </cell>
        </row>
      </sheetData>
      <sheetData sheetId="5828">
        <row r="1">
          <cell r="A1" t="str">
            <v>1월 생산실적</v>
          </cell>
        </row>
      </sheetData>
      <sheetData sheetId="5829">
        <row r="1">
          <cell r="A1" t="str">
            <v>1월 생산실적</v>
          </cell>
        </row>
      </sheetData>
      <sheetData sheetId="5830">
        <row r="1">
          <cell r="A1" t="str">
            <v>1월 생산실적</v>
          </cell>
        </row>
      </sheetData>
      <sheetData sheetId="5831">
        <row r="1">
          <cell r="A1" t="str">
            <v>1월 생산실적</v>
          </cell>
        </row>
      </sheetData>
      <sheetData sheetId="5832">
        <row r="1">
          <cell r="A1" t="str">
            <v>1월 생산실적</v>
          </cell>
        </row>
      </sheetData>
      <sheetData sheetId="5833">
        <row r="1">
          <cell r="A1" t="str">
            <v>1월 생산실적</v>
          </cell>
        </row>
      </sheetData>
      <sheetData sheetId="5834">
        <row r="1">
          <cell r="A1" t="str">
            <v>1월 생산실적</v>
          </cell>
        </row>
      </sheetData>
      <sheetData sheetId="5835">
        <row r="1">
          <cell r="A1" t="str">
            <v>1월 생산실적</v>
          </cell>
        </row>
      </sheetData>
      <sheetData sheetId="5836">
        <row r="1">
          <cell r="A1" t="str">
            <v>1월 생산실적</v>
          </cell>
        </row>
      </sheetData>
      <sheetData sheetId="5837">
        <row r="1">
          <cell r="A1" t="str">
            <v>1월 생산실적</v>
          </cell>
        </row>
      </sheetData>
      <sheetData sheetId="5838">
        <row r="1">
          <cell r="A1" t="str">
            <v>1월 생산실적</v>
          </cell>
        </row>
      </sheetData>
      <sheetData sheetId="5839">
        <row r="1">
          <cell r="A1" t="str">
            <v>1월 생산실적</v>
          </cell>
        </row>
      </sheetData>
      <sheetData sheetId="5840">
        <row r="1">
          <cell r="A1" t="str">
            <v>1월 생산실적</v>
          </cell>
        </row>
      </sheetData>
      <sheetData sheetId="5841">
        <row r="1">
          <cell r="A1" t="str">
            <v>1월 생산실적</v>
          </cell>
        </row>
      </sheetData>
      <sheetData sheetId="5842">
        <row r="1">
          <cell r="A1" t="str">
            <v>1월 생산실적</v>
          </cell>
        </row>
      </sheetData>
      <sheetData sheetId="5843">
        <row r="1">
          <cell r="A1" t="str">
            <v>1월 생산실적</v>
          </cell>
        </row>
      </sheetData>
      <sheetData sheetId="5844">
        <row r="1">
          <cell r="A1" t="str">
            <v>1월 생산실적</v>
          </cell>
        </row>
      </sheetData>
      <sheetData sheetId="5845">
        <row r="1">
          <cell r="A1" t="str">
            <v>1월 생산실적</v>
          </cell>
        </row>
      </sheetData>
      <sheetData sheetId="5846">
        <row r="1">
          <cell r="A1" t="str">
            <v>1월 생산실적</v>
          </cell>
        </row>
      </sheetData>
      <sheetData sheetId="5847">
        <row r="1">
          <cell r="A1" t="str">
            <v>1월 생산실적</v>
          </cell>
        </row>
      </sheetData>
      <sheetData sheetId="5848">
        <row r="1">
          <cell r="A1" t="str">
            <v>1월 생산실적</v>
          </cell>
        </row>
      </sheetData>
      <sheetData sheetId="5849">
        <row r="1">
          <cell r="A1" t="str">
            <v>1월 생산실적</v>
          </cell>
        </row>
      </sheetData>
      <sheetData sheetId="5850">
        <row r="1">
          <cell r="A1" t="str">
            <v>1월 생산실적</v>
          </cell>
        </row>
      </sheetData>
      <sheetData sheetId="5851">
        <row r="1">
          <cell r="A1" t="str">
            <v>1월 생산실적</v>
          </cell>
        </row>
      </sheetData>
      <sheetData sheetId="5852">
        <row r="1">
          <cell r="A1" t="str">
            <v>1월 생산실적</v>
          </cell>
        </row>
      </sheetData>
      <sheetData sheetId="5853">
        <row r="1">
          <cell r="A1" t="str">
            <v>1월 생산실적</v>
          </cell>
        </row>
      </sheetData>
      <sheetData sheetId="5854">
        <row r="1">
          <cell r="A1" t="str">
            <v>1월 생산실적</v>
          </cell>
        </row>
      </sheetData>
      <sheetData sheetId="5855">
        <row r="1">
          <cell r="A1" t="str">
            <v>1월 생산실적</v>
          </cell>
        </row>
      </sheetData>
      <sheetData sheetId="5856">
        <row r="1">
          <cell r="A1" t="str">
            <v>1월 생산실적</v>
          </cell>
        </row>
      </sheetData>
      <sheetData sheetId="5857">
        <row r="1">
          <cell r="A1" t="str">
            <v>1월 생산실적</v>
          </cell>
        </row>
      </sheetData>
      <sheetData sheetId="5858">
        <row r="1">
          <cell r="A1" t="str">
            <v>1월 생산실적</v>
          </cell>
        </row>
      </sheetData>
      <sheetData sheetId="5859">
        <row r="1">
          <cell r="A1" t="str">
            <v>1월 생산실적</v>
          </cell>
        </row>
      </sheetData>
      <sheetData sheetId="5860">
        <row r="1">
          <cell r="A1" t="str">
            <v>1월 생산실적</v>
          </cell>
        </row>
      </sheetData>
      <sheetData sheetId="5861">
        <row r="1">
          <cell r="A1" t="str">
            <v>1월 생산실적</v>
          </cell>
        </row>
      </sheetData>
      <sheetData sheetId="5862">
        <row r="1">
          <cell r="A1" t="str">
            <v>1월 생산실적</v>
          </cell>
        </row>
      </sheetData>
      <sheetData sheetId="5863">
        <row r="1">
          <cell r="A1" t="str">
            <v>1월 생산실적</v>
          </cell>
        </row>
      </sheetData>
      <sheetData sheetId="5864">
        <row r="1">
          <cell r="A1" t="str">
            <v>1월 생산실적</v>
          </cell>
        </row>
      </sheetData>
      <sheetData sheetId="5865">
        <row r="1">
          <cell r="A1" t="str">
            <v>1월 생산실적</v>
          </cell>
        </row>
      </sheetData>
      <sheetData sheetId="5866">
        <row r="1">
          <cell r="A1" t="str">
            <v>1월 생산실적</v>
          </cell>
        </row>
      </sheetData>
      <sheetData sheetId="5867">
        <row r="1">
          <cell r="A1" t="str">
            <v>1월 생산실적</v>
          </cell>
        </row>
      </sheetData>
      <sheetData sheetId="5868">
        <row r="1">
          <cell r="A1" t="str">
            <v>1월 생산실적</v>
          </cell>
        </row>
      </sheetData>
      <sheetData sheetId="5869">
        <row r="1">
          <cell r="A1" t="str">
            <v>1월 생산실적</v>
          </cell>
        </row>
      </sheetData>
      <sheetData sheetId="5870">
        <row r="1">
          <cell r="A1" t="str">
            <v>1월 생산실적</v>
          </cell>
        </row>
      </sheetData>
      <sheetData sheetId="5871">
        <row r="1">
          <cell r="A1" t="str">
            <v>1월 생산실적</v>
          </cell>
        </row>
      </sheetData>
      <sheetData sheetId="5872">
        <row r="1">
          <cell r="A1" t="str">
            <v>1월 생산실적</v>
          </cell>
        </row>
      </sheetData>
      <sheetData sheetId="5873">
        <row r="1">
          <cell r="A1" t="str">
            <v>1월 생산실적</v>
          </cell>
        </row>
      </sheetData>
      <sheetData sheetId="5874">
        <row r="1">
          <cell r="A1" t="str">
            <v>1월 생산실적</v>
          </cell>
        </row>
      </sheetData>
      <sheetData sheetId="5875">
        <row r="1">
          <cell r="A1" t="str">
            <v>1월 생산실적</v>
          </cell>
        </row>
      </sheetData>
      <sheetData sheetId="5876">
        <row r="1">
          <cell r="A1" t="str">
            <v>1월 생산실적</v>
          </cell>
        </row>
      </sheetData>
      <sheetData sheetId="5877">
        <row r="1">
          <cell r="A1" t="str">
            <v>1월 생산실적</v>
          </cell>
        </row>
      </sheetData>
      <sheetData sheetId="5878">
        <row r="1">
          <cell r="A1" t="str">
            <v>1월 생산실적</v>
          </cell>
        </row>
      </sheetData>
      <sheetData sheetId="5879">
        <row r="1">
          <cell r="A1" t="str">
            <v>1월 생산실적</v>
          </cell>
        </row>
      </sheetData>
      <sheetData sheetId="5880">
        <row r="1">
          <cell r="A1" t="str">
            <v>1월 생산실적</v>
          </cell>
        </row>
      </sheetData>
      <sheetData sheetId="5881">
        <row r="1">
          <cell r="A1" t="str">
            <v>1월 생산실적</v>
          </cell>
        </row>
      </sheetData>
      <sheetData sheetId="5882">
        <row r="1">
          <cell r="A1" t="str">
            <v>1월 생산실적</v>
          </cell>
        </row>
      </sheetData>
      <sheetData sheetId="5883">
        <row r="1">
          <cell r="A1" t="str">
            <v>1월 생산실적</v>
          </cell>
        </row>
      </sheetData>
      <sheetData sheetId="5884">
        <row r="1">
          <cell r="A1" t="str">
            <v>1월 생산실적</v>
          </cell>
        </row>
      </sheetData>
      <sheetData sheetId="5885">
        <row r="1">
          <cell r="A1" t="str">
            <v>1월 생산실적</v>
          </cell>
        </row>
      </sheetData>
      <sheetData sheetId="5886">
        <row r="1">
          <cell r="A1" t="str">
            <v>1월 생산실적</v>
          </cell>
        </row>
      </sheetData>
      <sheetData sheetId="5887">
        <row r="1">
          <cell r="A1" t="str">
            <v>1월 생산실적</v>
          </cell>
        </row>
      </sheetData>
      <sheetData sheetId="5888">
        <row r="1">
          <cell r="A1" t="str">
            <v>1월 생산실적</v>
          </cell>
        </row>
      </sheetData>
      <sheetData sheetId="5889">
        <row r="1">
          <cell r="A1" t="str">
            <v>1월 생산실적</v>
          </cell>
        </row>
      </sheetData>
      <sheetData sheetId="5890">
        <row r="1">
          <cell r="A1" t="str">
            <v>1월 생산실적</v>
          </cell>
        </row>
      </sheetData>
      <sheetData sheetId="5891">
        <row r="1">
          <cell r="A1" t="str">
            <v>1월 생산실적</v>
          </cell>
        </row>
      </sheetData>
      <sheetData sheetId="5892">
        <row r="1">
          <cell r="A1" t="str">
            <v>1월 생산실적</v>
          </cell>
        </row>
      </sheetData>
      <sheetData sheetId="5893">
        <row r="1">
          <cell r="A1" t="str">
            <v>1월 생산실적</v>
          </cell>
        </row>
      </sheetData>
      <sheetData sheetId="5894">
        <row r="1">
          <cell r="A1" t="str">
            <v>1월 생산실적</v>
          </cell>
        </row>
      </sheetData>
      <sheetData sheetId="5895">
        <row r="1">
          <cell r="A1" t="str">
            <v>1월 생산실적</v>
          </cell>
        </row>
      </sheetData>
      <sheetData sheetId="5896">
        <row r="1">
          <cell r="A1" t="str">
            <v>1월 생산실적</v>
          </cell>
        </row>
      </sheetData>
      <sheetData sheetId="5897">
        <row r="1">
          <cell r="A1" t="str">
            <v>1월 생산실적</v>
          </cell>
        </row>
      </sheetData>
      <sheetData sheetId="5898">
        <row r="1">
          <cell r="A1" t="str">
            <v>1월 생산실적</v>
          </cell>
        </row>
      </sheetData>
      <sheetData sheetId="5899">
        <row r="1">
          <cell r="A1" t="str">
            <v>1월 생산실적</v>
          </cell>
        </row>
      </sheetData>
      <sheetData sheetId="5900">
        <row r="1">
          <cell r="A1" t="str">
            <v>1월 생산실적</v>
          </cell>
        </row>
      </sheetData>
      <sheetData sheetId="5901">
        <row r="1">
          <cell r="A1" t="str">
            <v>1월 생산실적</v>
          </cell>
        </row>
      </sheetData>
      <sheetData sheetId="5902">
        <row r="1">
          <cell r="A1" t="str">
            <v>1월 생산실적</v>
          </cell>
        </row>
      </sheetData>
      <sheetData sheetId="5903">
        <row r="1">
          <cell r="A1" t="str">
            <v>1월 생산실적</v>
          </cell>
        </row>
      </sheetData>
      <sheetData sheetId="5904">
        <row r="1">
          <cell r="A1" t="str">
            <v>1월 생산실적</v>
          </cell>
        </row>
      </sheetData>
      <sheetData sheetId="5905">
        <row r="1">
          <cell r="A1" t="str">
            <v>1월 생산실적</v>
          </cell>
        </row>
      </sheetData>
      <sheetData sheetId="5906">
        <row r="1">
          <cell r="A1" t="str">
            <v>1월 생산실적</v>
          </cell>
        </row>
      </sheetData>
      <sheetData sheetId="5907">
        <row r="1">
          <cell r="A1" t="str">
            <v>1월 생산실적</v>
          </cell>
        </row>
      </sheetData>
      <sheetData sheetId="5908">
        <row r="1">
          <cell r="A1" t="str">
            <v>1월 생산실적</v>
          </cell>
        </row>
      </sheetData>
      <sheetData sheetId="5909">
        <row r="1">
          <cell r="A1" t="str">
            <v>1월 생산실적</v>
          </cell>
        </row>
      </sheetData>
      <sheetData sheetId="5910">
        <row r="1">
          <cell r="A1" t="str">
            <v>1월 생산실적</v>
          </cell>
        </row>
      </sheetData>
      <sheetData sheetId="5911">
        <row r="1">
          <cell r="A1" t="str">
            <v>1월 생산실적</v>
          </cell>
        </row>
      </sheetData>
      <sheetData sheetId="5912">
        <row r="1">
          <cell r="A1" t="str">
            <v>1월 생산실적</v>
          </cell>
        </row>
      </sheetData>
      <sheetData sheetId="5913">
        <row r="1">
          <cell r="A1" t="str">
            <v>1월 생산실적</v>
          </cell>
        </row>
      </sheetData>
      <sheetData sheetId="5914">
        <row r="1">
          <cell r="A1" t="str">
            <v>1월 생산실적</v>
          </cell>
        </row>
      </sheetData>
      <sheetData sheetId="5915">
        <row r="1">
          <cell r="A1" t="str">
            <v>1월 생산실적</v>
          </cell>
        </row>
      </sheetData>
      <sheetData sheetId="5916">
        <row r="1">
          <cell r="A1" t="str">
            <v>1월 생산실적</v>
          </cell>
        </row>
      </sheetData>
      <sheetData sheetId="5917">
        <row r="1">
          <cell r="A1" t="str">
            <v>1월 생산실적</v>
          </cell>
        </row>
      </sheetData>
      <sheetData sheetId="5918">
        <row r="1">
          <cell r="A1" t="str">
            <v>1월 생산실적</v>
          </cell>
        </row>
      </sheetData>
      <sheetData sheetId="5919">
        <row r="1">
          <cell r="A1" t="str">
            <v>1월 생산실적</v>
          </cell>
        </row>
      </sheetData>
      <sheetData sheetId="5920">
        <row r="1">
          <cell r="A1" t="str">
            <v>1월 생산실적</v>
          </cell>
        </row>
      </sheetData>
      <sheetData sheetId="5921">
        <row r="1">
          <cell r="A1" t="str">
            <v>1월 생산실적</v>
          </cell>
        </row>
      </sheetData>
      <sheetData sheetId="5922">
        <row r="1">
          <cell r="A1" t="str">
            <v>1월 생산실적</v>
          </cell>
        </row>
      </sheetData>
      <sheetData sheetId="5923">
        <row r="1">
          <cell r="A1" t="str">
            <v>1월 생산실적</v>
          </cell>
        </row>
      </sheetData>
      <sheetData sheetId="5924">
        <row r="1">
          <cell r="A1" t="str">
            <v>1월 생산실적</v>
          </cell>
        </row>
      </sheetData>
      <sheetData sheetId="5925">
        <row r="1">
          <cell r="A1" t="str">
            <v>1월 생산실적</v>
          </cell>
        </row>
      </sheetData>
      <sheetData sheetId="5926" refreshError="1"/>
      <sheetData sheetId="5927" refreshError="1"/>
      <sheetData sheetId="5928" refreshError="1"/>
      <sheetData sheetId="5929" refreshError="1"/>
      <sheetData sheetId="5930" refreshError="1"/>
      <sheetData sheetId="5931" refreshError="1"/>
      <sheetData sheetId="5932" refreshError="1"/>
      <sheetData sheetId="5933">
        <row r="1">
          <cell r="A1" t="str">
            <v>1월 생산실적</v>
          </cell>
        </row>
      </sheetData>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ow r="1">
          <cell r="A1" t="str">
            <v>1월 생산실적</v>
          </cell>
        </row>
      </sheetData>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ow r="1">
          <cell r="A1" t="str">
            <v>1월 생산실적</v>
          </cell>
        </row>
      </sheetData>
      <sheetData sheetId="5954">
        <row r="1">
          <cell r="A1" t="str">
            <v>1월 생산실적</v>
          </cell>
        </row>
      </sheetData>
      <sheetData sheetId="5955">
        <row r="1">
          <cell r="A1" t="str">
            <v>1월 생산실적</v>
          </cell>
        </row>
      </sheetData>
      <sheetData sheetId="5956">
        <row r="1">
          <cell r="A1" t="str">
            <v>1월 생산실적</v>
          </cell>
        </row>
      </sheetData>
      <sheetData sheetId="5957">
        <row r="1">
          <cell r="A1" t="str">
            <v>1월 생산실적</v>
          </cell>
        </row>
      </sheetData>
      <sheetData sheetId="5958">
        <row r="1">
          <cell r="A1" t="str">
            <v>1월 생산실적</v>
          </cell>
        </row>
      </sheetData>
      <sheetData sheetId="5959">
        <row r="1">
          <cell r="A1" t="str">
            <v>1월 생산실적</v>
          </cell>
        </row>
      </sheetData>
      <sheetData sheetId="5960">
        <row r="1">
          <cell r="A1" t="str">
            <v>1월 생산실적</v>
          </cell>
        </row>
      </sheetData>
      <sheetData sheetId="5961">
        <row r="1">
          <cell r="A1" t="str">
            <v>1월 생산실적</v>
          </cell>
        </row>
      </sheetData>
      <sheetData sheetId="5962">
        <row r="1">
          <cell r="A1" t="str">
            <v>1월 생산실적</v>
          </cell>
        </row>
      </sheetData>
      <sheetData sheetId="5963">
        <row r="1">
          <cell r="A1" t="str">
            <v>1월 생산실적</v>
          </cell>
        </row>
      </sheetData>
      <sheetData sheetId="5964">
        <row r="1">
          <cell r="A1" t="str">
            <v>1월 생산실적</v>
          </cell>
        </row>
      </sheetData>
      <sheetData sheetId="5965">
        <row r="1">
          <cell r="A1" t="str">
            <v>1월 생산실적</v>
          </cell>
        </row>
      </sheetData>
      <sheetData sheetId="5966">
        <row r="1">
          <cell r="A1" t="str">
            <v>1월 생산실적</v>
          </cell>
        </row>
      </sheetData>
      <sheetData sheetId="5967">
        <row r="1">
          <cell r="A1" t="str">
            <v>1월 생산실적</v>
          </cell>
        </row>
      </sheetData>
      <sheetData sheetId="5968">
        <row r="1">
          <cell r="A1" t="str">
            <v>1월 생산실적</v>
          </cell>
        </row>
      </sheetData>
      <sheetData sheetId="5969">
        <row r="1">
          <cell r="A1" t="str">
            <v>1월 생산실적</v>
          </cell>
        </row>
      </sheetData>
      <sheetData sheetId="5970">
        <row r="1">
          <cell r="A1" t="str">
            <v>1월 생산실적</v>
          </cell>
        </row>
      </sheetData>
      <sheetData sheetId="5971">
        <row r="1">
          <cell r="A1" t="str">
            <v>1월 생산실적</v>
          </cell>
        </row>
      </sheetData>
      <sheetData sheetId="5972">
        <row r="1">
          <cell r="A1" t="str">
            <v>1월 생산실적</v>
          </cell>
        </row>
      </sheetData>
      <sheetData sheetId="5973">
        <row r="1">
          <cell r="A1" t="str">
            <v>1월 생산실적</v>
          </cell>
        </row>
      </sheetData>
      <sheetData sheetId="5974">
        <row r="1">
          <cell r="A1" t="str">
            <v>1월 생산실적</v>
          </cell>
        </row>
      </sheetData>
      <sheetData sheetId="5975">
        <row r="1">
          <cell r="A1" t="str">
            <v>1월 생산실적</v>
          </cell>
        </row>
      </sheetData>
      <sheetData sheetId="5976">
        <row r="1">
          <cell r="A1" t="str">
            <v>1월 생산실적</v>
          </cell>
        </row>
      </sheetData>
      <sheetData sheetId="5977">
        <row r="1">
          <cell r="A1" t="str">
            <v>1월 생산실적</v>
          </cell>
        </row>
      </sheetData>
      <sheetData sheetId="5978">
        <row r="1">
          <cell r="A1" t="str">
            <v>1월 생산실적</v>
          </cell>
        </row>
      </sheetData>
      <sheetData sheetId="5979">
        <row r="1">
          <cell r="A1" t="str">
            <v>1월 생산실적</v>
          </cell>
        </row>
      </sheetData>
      <sheetData sheetId="5980">
        <row r="1">
          <cell r="A1" t="str">
            <v>1월 생산실적</v>
          </cell>
        </row>
      </sheetData>
      <sheetData sheetId="5981">
        <row r="1">
          <cell r="A1" t="str">
            <v>1월 생산실적</v>
          </cell>
        </row>
      </sheetData>
      <sheetData sheetId="5982">
        <row r="1">
          <cell r="A1" t="str">
            <v>1월 생산실적</v>
          </cell>
        </row>
      </sheetData>
      <sheetData sheetId="5983">
        <row r="1">
          <cell r="A1" t="str">
            <v>1월 생산실적</v>
          </cell>
        </row>
      </sheetData>
      <sheetData sheetId="5984">
        <row r="1">
          <cell r="A1" t="str">
            <v>1월 생산실적</v>
          </cell>
        </row>
      </sheetData>
      <sheetData sheetId="5985">
        <row r="1">
          <cell r="A1" t="str">
            <v>1월 생산실적</v>
          </cell>
        </row>
      </sheetData>
      <sheetData sheetId="5986">
        <row r="1">
          <cell r="A1" t="str">
            <v>1월 생산실적</v>
          </cell>
        </row>
      </sheetData>
      <sheetData sheetId="5987">
        <row r="1">
          <cell r="A1" t="str">
            <v>1월 생산실적</v>
          </cell>
        </row>
      </sheetData>
      <sheetData sheetId="5988">
        <row r="1">
          <cell r="A1" t="str">
            <v>1월 생산실적</v>
          </cell>
        </row>
      </sheetData>
      <sheetData sheetId="5989">
        <row r="1">
          <cell r="A1" t="str">
            <v>1월 생산실적</v>
          </cell>
        </row>
      </sheetData>
      <sheetData sheetId="5990">
        <row r="1">
          <cell r="A1" t="str">
            <v>1월 생산실적</v>
          </cell>
        </row>
      </sheetData>
      <sheetData sheetId="5991">
        <row r="1">
          <cell r="A1" t="str">
            <v>1월 생산실적</v>
          </cell>
        </row>
      </sheetData>
      <sheetData sheetId="5992">
        <row r="1">
          <cell r="A1" t="str">
            <v>1월 생산실적</v>
          </cell>
        </row>
      </sheetData>
      <sheetData sheetId="5993">
        <row r="1">
          <cell r="A1" t="str">
            <v>1월 생산실적</v>
          </cell>
        </row>
      </sheetData>
      <sheetData sheetId="5994">
        <row r="1">
          <cell r="A1" t="str">
            <v>1월 생산실적</v>
          </cell>
        </row>
      </sheetData>
      <sheetData sheetId="5995">
        <row r="1">
          <cell r="A1" t="str">
            <v>1월 생산실적</v>
          </cell>
        </row>
      </sheetData>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ow r="1">
          <cell r="A1" t="str">
            <v>1월 생산실적</v>
          </cell>
        </row>
      </sheetData>
      <sheetData sheetId="6017">
        <row r="1">
          <cell r="A1" t="str">
            <v>1월 생산실적</v>
          </cell>
        </row>
      </sheetData>
      <sheetData sheetId="6018" refreshError="1"/>
      <sheetData sheetId="6019" refreshError="1"/>
      <sheetData sheetId="6020" refreshError="1"/>
      <sheetData sheetId="6021">
        <row r="1">
          <cell r="A1" t="str">
            <v>1월 생산실적</v>
          </cell>
        </row>
      </sheetData>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sheetData sheetId="6059"/>
      <sheetData sheetId="6060" refreshError="1"/>
      <sheetData sheetId="6061" refreshError="1"/>
      <sheetData sheetId="6062" refreshError="1"/>
      <sheetData sheetId="6063"/>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ow r="1">
          <cell r="A1" t="str">
            <v>1월 생산실적</v>
          </cell>
        </row>
      </sheetData>
      <sheetData sheetId="6087">
        <row r="1">
          <cell r="A1" t="str">
            <v>1월 생산실적</v>
          </cell>
        </row>
      </sheetData>
      <sheetData sheetId="6088">
        <row r="1">
          <cell r="A1" t="str">
            <v>1월 생산실적</v>
          </cell>
        </row>
      </sheetData>
      <sheetData sheetId="6089">
        <row r="1">
          <cell r="A1" t="str">
            <v>1월 생산실적</v>
          </cell>
        </row>
      </sheetData>
      <sheetData sheetId="6090">
        <row r="1">
          <cell r="A1" t="str">
            <v>1월 생산실적</v>
          </cell>
        </row>
      </sheetData>
      <sheetData sheetId="6091">
        <row r="1">
          <cell r="A1" t="str">
            <v>1월 생산실적</v>
          </cell>
        </row>
      </sheetData>
      <sheetData sheetId="6092">
        <row r="1">
          <cell r="A1" t="str">
            <v>1월 생산실적</v>
          </cell>
        </row>
      </sheetData>
      <sheetData sheetId="6093">
        <row r="1">
          <cell r="A1" t="str">
            <v>1월 생산실적</v>
          </cell>
        </row>
      </sheetData>
      <sheetData sheetId="6094">
        <row r="1">
          <cell r="A1" t="str">
            <v>1월 생산실적</v>
          </cell>
        </row>
      </sheetData>
      <sheetData sheetId="6095">
        <row r="1">
          <cell r="A1" t="str">
            <v>1월 생산실적</v>
          </cell>
        </row>
      </sheetData>
      <sheetData sheetId="6096">
        <row r="1">
          <cell r="A1" t="str">
            <v>1월 생산실적</v>
          </cell>
        </row>
      </sheetData>
      <sheetData sheetId="6097">
        <row r="1">
          <cell r="A1" t="str">
            <v>1월 생산실적</v>
          </cell>
        </row>
      </sheetData>
      <sheetData sheetId="6098">
        <row r="1">
          <cell r="A1" t="str">
            <v>1월 생산실적</v>
          </cell>
        </row>
      </sheetData>
      <sheetData sheetId="6099">
        <row r="1">
          <cell r="A1" t="str">
            <v>1월 생산실적</v>
          </cell>
        </row>
      </sheetData>
      <sheetData sheetId="6100">
        <row r="1">
          <cell r="A1" t="str">
            <v>1월 생산실적</v>
          </cell>
        </row>
      </sheetData>
      <sheetData sheetId="6101">
        <row r="1">
          <cell r="A1" t="str">
            <v>1월 생산실적</v>
          </cell>
        </row>
      </sheetData>
      <sheetData sheetId="6102">
        <row r="1">
          <cell r="A1" t="str">
            <v>1월 생산실적</v>
          </cell>
        </row>
      </sheetData>
      <sheetData sheetId="6103">
        <row r="1">
          <cell r="A1" t="str">
            <v>1월 생산실적</v>
          </cell>
        </row>
      </sheetData>
      <sheetData sheetId="6104">
        <row r="1">
          <cell r="A1" t="str">
            <v>1월 생산실적</v>
          </cell>
        </row>
      </sheetData>
      <sheetData sheetId="6105">
        <row r="1">
          <cell r="A1" t="str">
            <v>1월 생산실적</v>
          </cell>
        </row>
      </sheetData>
      <sheetData sheetId="6106">
        <row r="1">
          <cell r="A1" t="str">
            <v>1월 생산실적</v>
          </cell>
        </row>
      </sheetData>
      <sheetData sheetId="6107">
        <row r="1">
          <cell r="A1" t="str">
            <v>1월 생산실적</v>
          </cell>
        </row>
      </sheetData>
      <sheetData sheetId="6108">
        <row r="1">
          <cell r="A1" t="str">
            <v>1월 생산실적</v>
          </cell>
        </row>
      </sheetData>
      <sheetData sheetId="6109">
        <row r="1">
          <cell r="A1" t="str">
            <v>1월 생산실적</v>
          </cell>
        </row>
      </sheetData>
      <sheetData sheetId="6110">
        <row r="1">
          <cell r="A1" t="str">
            <v>1월 생산실적</v>
          </cell>
        </row>
      </sheetData>
      <sheetData sheetId="6111">
        <row r="1">
          <cell r="A1" t="str">
            <v>1월 생산실적</v>
          </cell>
        </row>
      </sheetData>
      <sheetData sheetId="6112">
        <row r="1">
          <cell r="A1" t="str">
            <v>1월 생산실적</v>
          </cell>
        </row>
      </sheetData>
      <sheetData sheetId="6113">
        <row r="1">
          <cell r="A1" t="str">
            <v>1월 생산실적</v>
          </cell>
        </row>
      </sheetData>
      <sheetData sheetId="6114">
        <row r="1">
          <cell r="A1" t="str">
            <v>1월 생산실적</v>
          </cell>
        </row>
      </sheetData>
      <sheetData sheetId="6115">
        <row r="1">
          <cell r="A1" t="str">
            <v>1월 생산실적</v>
          </cell>
        </row>
      </sheetData>
      <sheetData sheetId="6116">
        <row r="1">
          <cell r="A1" t="str">
            <v>1월 생산실적</v>
          </cell>
        </row>
      </sheetData>
      <sheetData sheetId="6117">
        <row r="1">
          <cell r="A1" t="str">
            <v>1월 생산실적</v>
          </cell>
        </row>
      </sheetData>
      <sheetData sheetId="6118">
        <row r="1">
          <cell r="A1" t="str">
            <v>1월 생산실적</v>
          </cell>
        </row>
      </sheetData>
      <sheetData sheetId="6119">
        <row r="1">
          <cell r="A1" t="str">
            <v>1월 생산실적</v>
          </cell>
        </row>
      </sheetData>
      <sheetData sheetId="6120">
        <row r="1">
          <cell r="A1" t="str">
            <v>1월 생산실적</v>
          </cell>
        </row>
      </sheetData>
      <sheetData sheetId="6121">
        <row r="1">
          <cell r="A1" t="str">
            <v>1월 생산실적</v>
          </cell>
        </row>
      </sheetData>
      <sheetData sheetId="6122">
        <row r="1">
          <cell r="A1" t="str">
            <v>1월 생산실적</v>
          </cell>
        </row>
      </sheetData>
      <sheetData sheetId="6123">
        <row r="1">
          <cell r="A1" t="str">
            <v>1월 생산실적</v>
          </cell>
        </row>
      </sheetData>
      <sheetData sheetId="6124">
        <row r="1">
          <cell r="A1" t="str">
            <v>1월 생산실적</v>
          </cell>
        </row>
      </sheetData>
      <sheetData sheetId="6125">
        <row r="1">
          <cell r="A1" t="str">
            <v>1월 생산실적</v>
          </cell>
        </row>
      </sheetData>
      <sheetData sheetId="6126">
        <row r="1">
          <cell r="A1" t="str">
            <v>1월 생산실적</v>
          </cell>
        </row>
      </sheetData>
      <sheetData sheetId="6127">
        <row r="1">
          <cell r="A1" t="str">
            <v>1월 생산실적</v>
          </cell>
        </row>
      </sheetData>
      <sheetData sheetId="6128">
        <row r="1">
          <cell r="A1" t="str">
            <v>1월 생산실적</v>
          </cell>
        </row>
      </sheetData>
      <sheetData sheetId="6129">
        <row r="1">
          <cell r="A1" t="str">
            <v>1월 생산실적</v>
          </cell>
        </row>
      </sheetData>
      <sheetData sheetId="6130">
        <row r="1">
          <cell r="A1" t="str">
            <v>1월 생산실적</v>
          </cell>
        </row>
      </sheetData>
      <sheetData sheetId="6131">
        <row r="1">
          <cell r="A1" t="str">
            <v>1월 생산실적</v>
          </cell>
        </row>
      </sheetData>
      <sheetData sheetId="6132">
        <row r="1">
          <cell r="A1" t="str">
            <v>1월 생산실적</v>
          </cell>
        </row>
      </sheetData>
      <sheetData sheetId="6133">
        <row r="1">
          <cell r="A1" t="str">
            <v>1월 생산실적</v>
          </cell>
        </row>
      </sheetData>
      <sheetData sheetId="6134">
        <row r="1">
          <cell r="A1" t="str">
            <v>1월 생산실적</v>
          </cell>
        </row>
      </sheetData>
      <sheetData sheetId="6135">
        <row r="1">
          <cell r="A1" t="str">
            <v>1월 생산실적</v>
          </cell>
        </row>
      </sheetData>
      <sheetData sheetId="6136">
        <row r="1">
          <cell r="A1" t="str">
            <v>1월 생산실적</v>
          </cell>
        </row>
      </sheetData>
      <sheetData sheetId="6137">
        <row r="1">
          <cell r="A1" t="str">
            <v>1월 생산실적</v>
          </cell>
        </row>
      </sheetData>
      <sheetData sheetId="6138">
        <row r="1">
          <cell r="A1" t="str">
            <v>1월 생산실적</v>
          </cell>
        </row>
      </sheetData>
      <sheetData sheetId="6139">
        <row r="1">
          <cell r="A1" t="str">
            <v>1월 생산실적</v>
          </cell>
        </row>
      </sheetData>
      <sheetData sheetId="6140">
        <row r="1">
          <cell r="A1" t="str">
            <v>1월 생산실적</v>
          </cell>
        </row>
      </sheetData>
      <sheetData sheetId="6141">
        <row r="1">
          <cell r="A1" t="str">
            <v>1월 생산실적</v>
          </cell>
        </row>
      </sheetData>
      <sheetData sheetId="6142">
        <row r="1">
          <cell r="A1" t="str">
            <v>1월 생산실적</v>
          </cell>
        </row>
      </sheetData>
      <sheetData sheetId="6143">
        <row r="1">
          <cell r="A1" t="str">
            <v>1월 생산실적</v>
          </cell>
        </row>
      </sheetData>
      <sheetData sheetId="6144">
        <row r="1">
          <cell r="A1" t="str">
            <v>1월 생산실적</v>
          </cell>
        </row>
      </sheetData>
      <sheetData sheetId="6145">
        <row r="1">
          <cell r="A1" t="str">
            <v>1월 생산실적</v>
          </cell>
        </row>
      </sheetData>
      <sheetData sheetId="6146">
        <row r="1">
          <cell r="A1" t="str">
            <v>1월 생산실적</v>
          </cell>
        </row>
      </sheetData>
      <sheetData sheetId="6147">
        <row r="1">
          <cell r="A1" t="str">
            <v>1월 생산실적</v>
          </cell>
        </row>
      </sheetData>
      <sheetData sheetId="6148">
        <row r="1">
          <cell r="A1" t="str">
            <v>1월 생산실적</v>
          </cell>
        </row>
      </sheetData>
      <sheetData sheetId="6149">
        <row r="1">
          <cell r="A1" t="str">
            <v>1월 생산실적</v>
          </cell>
        </row>
      </sheetData>
      <sheetData sheetId="6150">
        <row r="1">
          <cell r="A1" t="str">
            <v>1월 생산실적</v>
          </cell>
        </row>
      </sheetData>
      <sheetData sheetId="6151">
        <row r="1">
          <cell r="A1" t="str">
            <v>1월 생산실적</v>
          </cell>
        </row>
      </sheetData>
      <sheetData sheetId="6152">
        <row r="1">
          <cell r="A1" t="str">
            <v>1월 생산실적</v>
          </cell>
        </row>
      </sheetData>
      <sheetData sheetId="6153">
        <row r="1">
          <cell r="A1" t="str">
            <v>1월 생산실적</v>
          </cell>
        </row>
      </sheetData>
      <sheetData sheetId="6154">
        <row r="1">
          <cell r="A1" t="str">
            <v>1월 생산실적</v>
          </cell>
        </row>
      </sheetData>
      <sheetData sheetId="6155">
        <row r="1">
          <cell r="A1" t="str">
            <v>1월 생산실적</v>
          </cell>
        </row>
      </sheetData>
      <sheetData sheetId="6156">
        <row r="1">
          <cell r="A1" t="str">
            <v>1월 생산실적</v>
          </cell>
        </row>
      </sheetData>
      <sheetData sheetId="6157">
        <row r="1">
          <cell r="A1" t="str">
            <v>1월 생산실적</v>
          </cell>
        </row>
      </sheetData>
      <sheetData sheetId="6158">
        <row r="1">
          <cell r="A1" t="str">
            <v>1월 생산실적</v>
          </cell>
        </row>
      </sheetData>
      <sheetData sheetId="6159">
        <row r="1">
          <cell r="A1" t="str">
            <v>1월 생산실적</v>
          </cell>
        </row>
      </sheetData>
      <sheetData sheetId="6160">
        <row r="1">
          <cell r="A1" t="str">
            <v>1월 생산실적</v>
          </cell>
        </row>
      </sheetData>
      <sheetData sheetId="6161">
        <row r="1">
          <cell r="A1" t="str">
            <v>1월 생산실적</v>
          </cell>
        </row>
      </sheetData>
      <sheetData sheetId="6162">
        <row r="1">
          <cell r="A1" t="str">
            <v>1월 생산실적</v>
          </cell>
        </row>
      </sheetData>
      <sheetData sheetId="6163">
        <row r="1">
          <cell r="A1" t="str">
            <v>1월 생산실적</v>
          </cell>
        </row>
      </sheetData>
      <sheetData sheetId="6164">
        <row r="1">
          <cell r="A1" t="str">
            <v>1월 생산실적</v>
          </cell>
        </row>
      </sheetData>
      <sheetData sheetId="6165">
        <row r="1">
          <cell r="A1" t="str">
            <v>1월 생산실적</v>
          </cell>
        </row>
      </sheetData>
      <sheetData sheetId="6166">
        <row r="1">
          <cell r="A1" t="str">
            <v>1월 생산실적</v>
          </cell>
        </row>
      </sheetData>
      <sheetData sheetId="6167">
        <row r="1">
          <cell r="A1" t="str">
            <v>1월 생산실적</v>
          </cell>
        </row>
      </sheetData>
      <sheetData sheetId="6168">
        <row r="1">
          <cell r="A1" t="str">
            <v>1월 생산실적</v>
          </cell>
        </row>
      </sheetData>
      <sheetData sheetId="6169">
        <row r="1">
          <cell r="A1" t="str">
            <v>1월 생산실적</v>
          </cell>
        </row>
      </sheetData>
      <sheetData sheetId="6170">
        <row r="1">
          <cell r="A1" t="str">
            <v>1월 생산실적</v>
          </cell>
        </row>
      </sheetData>
      <sheetData sheetId="6171">
        <row r="1">
          <cell r="A1" t="str">
            <v>1월 생산실적</v>
          </cell>
        </row>
      </sheetData>
      <sheetData sheetId="6172">
        <row r="1">
          <cell r="A1" t="str">
            <v>1월 생산실적</v>
          </cell>
        </row>
      </sheetData>
      <sheetData sheetId="6173">
        <row r="1">
          <cell r="A1" t="str">
            <v>1월 생산실적</v>
          </cell>
        </row>
      </sheetData>
      <sheetData sheetId="6174">
        <row r="1">
          <cell r="A1" t="str">
            <v>1월 생산실적</v>
          </cell>
        </row>
      </sheetData>
      <sheetData sheetId="6175">
        <row r="1">
          <cell r="A1" t="str">
            <v>1월 생산실적</v>
          </cell>
        </row>
      </sheetData>
      <sheetData sheetId="6176">
        <row r="1">
          <cell r="A1" t="str">
            <v>1월 생산실적</v>
          </cell>
        </row>
      </sheetData>
      <sheetData sheetId="6177">
        <row r="1">
          <cell r="A1" t="str">
            <v>1월 생산실적</v>
          </cell>
        </row>
      </sheetData>
      <sheetData sheetId="6178">
        <row r="1">
          <cell r="A1" t="str">
            <v>1월 생산실적</v>
          </cell>
        </row>
      </sheetData>
      <sheetData sheetId="6179">
        <row r="1">
          <cell r="A1" t="str">
            <v>1월 생산실적</v>
          </cell>
        </row>
      </sheetData>
      <sheetData sheetId="6180">
        <row r="1">
          <cell r="A1" t="str">
            <v>1월 생산실적</v>
          </cell>
        </row>
      </sheetData>
      <sheetData sheetId="6181">
        <row r="1">
          <cell r="A1" t="str">
            <v>1월 생산실적</v>
          </cell>
        </row>
      </sheetData>
      <sheetData sheetId="6182">
        <row r="1">
          <cell r="A1" t="str">
            <v>1월 생산실적</v>
          </cell>
        </row>
      </sheetData>
      <sheetData sheetId="6183">
        <row r="1">
          <cell r="A1" t="str">
            <v>1월 생산실적</v>
          </cell>
        </row>
      </sheetData>
      <sheetData sheetId="6184">
        <row r="1">
          <cell r="A1" t="str">
            <v>1월 생산실적</v>
          </cell>
        </row>
      </sheetData>
      <sheetData sheetId="6185">
        <row r="1">
          <cell r="A1" t="str">
            <v>1월 생산실적</v>
          </cell>
        </row>
      </sheetData>
      <sheetData sheetId="6186">
        <row r="1">
          <cell r="A1" t="str">
            <v>1월 생산실적</v>
          </cell>
        </row>
      </sheetData>
      <sheetData sheetId="6187">
        <row r="1">
          <cell r="A1" t="str">
            <v>1월 생산실적</v>
          </cell>
        </row>
      </sheetData>
      <sheetData sheetId="6188">
        <row r="1">
          <cell r="A1" t="str">
            <v>1월 생산실적</v>
          </cell>
        </row>
      </sheetData>
      <sheetData sheetId="6189">
        <row r="1">
          <cell r="A1" t="str">
            <v>1월 생산실적</v>
          </cell>
        </row>
      </sheetData>
      <sheetData sheetId="6190">
        <row r="1">
          <cell r="A1" t="str">
            <v>1월 생산실적</v>
          </cell>
        </row>
      </sheetData>
      <sheetData sheetId="6191">
        <row r="1">
          <cell r="A1" t="str">
            <v>1월 생산실적</v>
          </cell>
        </row>
      </sheetData>
      <sheetData sheetId="6192">
        <row r="1">
          <cell r="A1" t="str">
            <v>1월 생산실적</v>
          </cell>
        </row>
      </sheetData>
      <sheetData sheetId="6193">
        <row r="1">
          <cell r="A1" t="str">
            <v>1월 생산실적</v>
          </cell>
        </row>
      </sheetData>
      <sheetData sheetId="6194">
        <row r="1">
          <cell r="A1" t="str">
            <v>1월 생산실적</v>
          </cell>
        </row>
      </sheetData>
      <sheetData sheetId="6195">
        <row r="1">
          <cell r="A1" t="str">
            <v>1월 생산실적</v>
          </cell>
        </row>
      </sheetData>
      <sheetData sheetId="6196">
        <row r="1">
          <cell r="A1" t="str">
            <v>1월 생산실적</v>
          </cell>
        </row>
      </sheetData>
      <sheetData sheetId="6197">
        <row r="1">
          <cell r="A1" t="str">
            <v>1월 생산실적</v>
          </cell>
        </row>
      </sheetData>
      <sheetData sheetId="6198">
        <row r="1">
          <cell r="A1" t="str">
            <v>1월 생산실적</v>
          </cell>
        </row>
      </sheetData>
      <sheetData sheetId="6199">
        <row r="1">
          <cell r="A1" t="str">
            <v>1월 생산실적</v>
          </cell>
        </row>
      </sheetData>
      <sheetData sheetId="6200">
        <row r="1">
          <cell r="A1" t="str">
            <v>1월 생산실적</v>
          </cell>
        </row>
      </sheetData>
      <sheetData sheetId="6201">
        <row r="1">
          <cell r="A1" t="str">
            <v>1월 생산실적</v>
          </cell>
        </row>
      </sheetData>
      <sheetData sheetId="6202">
        <row r="1">
          <cell r="A1" t="str">
            <v>1월 생산실적</v>
          </cell>
        </row>
      </sheetData>
      <sheetData sheetId="6203">
        <row r="1">
          <cell r="A1" t="str">
            <v>1월 생산실적</v>
          </cell>
        </row>
      </sheetData>
      <sheetData sheetId="6204">
        <row r="1">
          <cell r="A1" t="str">
            <v>1월 생산실적</v>
          </cell>
        </row>
      </sheetData>
      <sheetData sheetId="6205">
        <row r="1">
          <cell r="A1" t="str">
            <v>1월 생산실적</v>
          </cell>
        </row>
      </sheetData>
      <sheetData sheetId="6206">
        <row r="1">
          <cell r="A1" t="str">
            <v>1월 생산실적</v>
          </cell>
        </row>
      </sheetData>
      <sheetData sheetId="6207">
        <row r="1">
          <cell r="A1" t="str">
            <v>1월 생산실적</v>
          </cell>
        </row>
      </sheetData>
      <sheetData sheetId="6208">
        <row r="1">
          <cell r="A1" t="str">
            <v>1월 생산실적</v>
          </cell>
        </row>
      </sheetData>
      <sheetData sheetId="6209">
        <row r="1">
          <cell r="A1" t="str">
            <v>1월 생산실적</v>
          </cell>
        </row>
      </sheetData>
      <sheetData sheetId="6210">
        <row r="1">
          <cell r="A1" t="str">
            <v>1월 생산실적</v>
          </cell>
        </row>
      </sheetData>
      <sheetData sheetId="6211">
        <row r="1">
          <cell r="A1" t="str">
            <v>1월 생산실적</v>
          </cell>
        </row>
      </sheetData>
      <sheetData sheetId="6212">
        <row r="1">
          <cell r="A1" t="str">
            <v>1월 생산실적</v>
          </cell>
        </row>
      </sheetData>
      <sheetData sheetId="6213">
        <row r="1">
          <cell r="A1" t="str">
            <v>1월 생산실적</v>
          </cell>
        </row>
      </sheetData>
      <sheetData sheetId="6214">
        <row r="1">
          <cell r="A1" t="str">
            <v>1월 생산실적</v>
          </cell>
        </row>
      </sheetData>
      <sheetData sheetId="6215">
        <row r="1">
          <cell r="A1" t="str">
            <v>1월 생산실적</v>
          </cell>
        </row>
      </sheetData>
      <sheetData sheetId="6216">
        <row r="1">
          <cell r="A1" t="str">
            <v>1월 생산실적</v>
          </cell>
        </row>
      </sheetData>
      <sheetData sheetId="6217">
        <row r="1">
          <cell r="A1" t="str">
            <v>1월 생산실적</v>
          </cell>
        </row>
      </sheetData>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ow r="1">
          <cell r="A1" t="str">
            <v>1월 생산실적</v>
          </cell>
        </row>
      </sheetData>
      <sheetData sheetId="6263">
        <row r="1">
          <cell r="A1" t="str">
            <v>1월 생산실적</v>
          </cell>
        </row>
      </sheetData>
      <sheetData sheetId="6264">
        <row r="1">
          <cell r="A1" t="str">
            <v>1월 생산실적</v>
          </cell>
        </row>
      </sheetData>
      <sheetData sheetId="6265">
        <row r="1">
          <cell r="A1" t="str">
            <v>1월 생산실적</v>
          </cell>
        </row>
      </sheetData>
      <sheetData sheetId="6266">
        <row r="1">
          <cell r="A1" t="str">
            <v>1월 생산실적</v>
          </cell>
        </row>
      </sheetData>
      <sheetData sheetId="6267">
        <row r="1">
          <cell r="A1" t="str">
            <v>1월 생산실적</v>
          </cell>
        </row>
      </sheetData>
      <sheetData sheetId="6268">
        <row r="1">
          <cell r="A1" t="str">
            <v>1월 생산실적</v>
          </cell>
        </row>
      </sheetData>
      <sheetData sheetId="6269">
        <row r="1">
          <cell r="A1" t="str">
            <v>1월 생산실적</v>
          </cell>
        </row>
      </sheetData>
      <sheetData sheetId="6270">
        <row r="1">
          <cell r="A1" t="str">
            <v>1월 생산실적</v>
          </cell>
        </row>
      </sheetData>
      <sheetData sheetId="6271">
        <row r="1">
          <cell r="A1" t="str">
            <v>1월 생산실적</v>
          </cell>
        </row>
      </sheetData>
      <sheetData sheetId="6272">
        <row r="1">
          <cell r="A1" t="str">
            <v>1월 생산실적</v>
          </cell>
        </row>
      </sheetData>
      <sheetData sheetId="6273">
        <row r="1">
          <cell r="A1" t="str">
            <v>1월 생산실적</v>
          </cell>
        </row>
      </sheetData>
      <sheetData sheetId="6274">
        <row r="1">
          <cell r="A1" t="str">
            <v>1월 생산실적</v>
          </cell>
        </row>
      </sheetData>
      <sheetData sheetId="6275">
        <row r="1">
          <cell r="A1" t="str">
            <v>1월 생산실적</v>
          </cell>
        </row>
      </sheetData>
      <sheetData sheetId="6276">
        <row r="1">
          <cell r="A1" t="str">
            <v>1월 생산실적</v>
          </cell>
        </row>
      </sheetData>
      <sheetData sheetId="6277">
        <row r="1">
          <cell r="A1" t="str">
            <v>1월 생산실적</v>
          </cell>
        </row>
      </sheetData>
      <sheetData sheetId="6278">
        <row r="1">
          <cell r="A1" t="str">
            <v>1월 생산실적</v>
          </cell>
        </row>
      </sheetData>
      <sheetData sheetId="6279">
        <row r="1">
          <cell r="A1" t="str">
            <v>1월 생산실적</v>
          </cell>
        </row>
      </sheetData>
      <sheetData sheetId="6280">
        <row r="1">
          <cell r="A1" t="str">
            <v>1월 생산실적</v>
          </cell>
        </row>
      </sheetData>
      <sheetData sheetId="6281">
        <row r="1">
          <cell r="A1" t="str">
            <v>1월 생산실적</v>
          </cell>
        </row>
      </sheetData>
      <sheetData sheetId="6282">
        <row r="1">
          <cell r="A1" t="str">
            <v>1월 생산실적</v>
          </cell>
        </row>
      </sheetData>
      <sheetData sheetId="6283">
        <row r="1">
          <cell r="A1" t="str">
            <v>1월 생산실적</v>
          </cell>
        </row>
      </sheetData>
      <sheetData sheetId="6284">
        <row r="1">
          <cell r="A1" t="str">
            <v>1월 생산실적</v>
          </cell>
        </row>
      </sheetData>
      <sheetData sheetId="6285">
        <row r="1">
          <cell r="A1" t="str">
            <v>1월 생산실적</v>
          </cell>
        </row>
      </sheetData>
      <sheetData sheetId="6286">
        <row r="1">
          <cell r="A1" t="str">
            <v>1월 생산실적</v>
          </cell>
        </row>
      </sheetData>
      <sheetData sheetId="6287">
        <row r="1">
          <cell r="A1" t="str">
            <v>1월 생산실적</v>
          </cell>
        </row>
      </sheetData>
      <sheetData sheetId="6288">
        <row r="1">
          <cell r="A1" t="str">
            <v>1월 생산실적</v>
          </cell>
        </row>
      </sheetData>
      <sheetData sheetId="6289">
        <row r="1">
          <cell r="A1" t="str">
            <v>1월 생산실적</v>
          </cell>
        </row>
      </sheetData>
      <sheetData sheetId="6290">
        <row r="1">
          <cell r="A1" t="str">
            <v>1월 생산실적</v>
          </cell>
        </row>
      </sheetData>
      <sheetData sheetId="6291">
        <row r="1">
          <cell r="A1" t="str">
            <v>1월 생산실적</v>
          </cell>
        </row>
      </sheetData>
      <sheetData sheetId="6292">
        <row r="1">
          <cell r="A1" t="str">
            <v>1월 생산실적</v>
          </cell>
        </row>
      </sheetData>
      <sheetData sheetId="6293">
        <row r="1">
          <cell r="A1" t="str">
            <v>1월 생산실적</v>
          </cell>
        </row>
      </sheetData>
      <sheetData sheetId="6294">
        <row r="1">
          <cell r="A1" t="str">
            <v>1월 생산실적</v>
          </cell>
        </row>
      </sheetData>
      <sheetData sheetId="6295">
        <row r="1">
          <cell r="A1" t="str">
            <v>1월 생산실적</v>
          </cell>
        </row>
      </sheetData>
      <sheetData sheetId="6296">
        <row r="1">
          <cell r="A1" t="str">
            <v>1월 생산실적</v>
          </cell>
        </row>
      </sheetData>
      <sheetData sheetId="6297">
        <row r="1">
          <cell r="A1" t="str">
            <v>1월 생산실적</v>
          </cell>
        </row>
      </sheetData>
      <sheetData sheetId="6298">
        <row r="1">
          <cell r="A1" t="str">
            <v>1월 생산실적</v>
          </cell>
        </row>
      </sheetData>
      <sheetData sheetId="6299">
        <row r="1">
          <cell r="A1" t="str">
            <v>1월 생산실적</v>
          </cell>
        </row>
      </sheetData>
      <sheetData sheetId="6300">
        <row r="1">
          <cell r="A1" t="str">
            <v>1월 생산실적</v>
          </cell>
        </row>
      </sheetData>
      <sheetData sheetId="6301">
        <row r="1">
          <cell r="A1" t="str">
            <v>1월 생산실적</v>
          </cell>
        </row>
      </sheetData>
      <sheetData sheetId="6302">
        <row r="1">
          <cell r="A1" t="str">
            <v>1월 생산실적</v>
          </cell>
        </row>
      </sheetData>
      <sheetData sheetId="6303">
        <row r="1">
          <cell r="A1" t="str">
            <v>1월 생산실적</v>
          </cell>
        </row>
      </sheetData>
      <sheetData sheetId="6304">
        <row r="1">
          <cell r="A1" t="str">
            <v>1월 생산실적</v>
          </cell>
        </row>
      </sheetData>
      <sheetData sheetId="6305">
        <row r="1">
          <cell r="A1" t="str">
            <v>1월 생산실적</v>
          </cell>
        </row>
      </sheetData>
      <sheetData sheetId="6306">
        <row r="1">
          <cell r="A1" t="str">
            <v>1월 생산실적</v>
          </cell>
        </row>
      </sheetData>
      <sheetData sheetId="6307">
        <row r="1">
          <cell r="A1" t="str">
            <v>1월 생산실적</v>
          </cell>
        </row>
      </sheetData>
      <sheetData sheetId="6308">
        <row r="1">
          <cell r="A1" t="str">
            <v>1월 생산실적</v>
          </cell>
        </row>
      </sheetData>
      <sheetData sheetId="6309">
        <row r="1">
          <cell r="A1" t="str">
            <v>1월 생산실적</v>
          </cell>
        </row>
      </sheetData>
      <sheetData sheetId="6310">
        <row r="1">
          <cell r="A1" t="str">
            <v>1월 생산실적</v>
          </cell>
        </row>
      </sheetData>
      <sheetData sheetId="6311">
        <row r="1">
          <cell r="A1" t="str">
            <v>1월 생산실적</v>
          </cell>
        </row>
      </sheetData>
      <sheetData sheetId="6312">
        <row r="1">
          <cell r="A1" t="str">
            <v>1월 생산실적</v>
          </cell>
        </row>
      </sheetData>
      <sheetData sheetId="6313">
        <row r="1">
          <cell r="A1" t="str">
            <v>1월 생산실적</v>
          </cell>
        </row>
      </sheetData>
      <sheetData sheetId="6314">
        <row r="1">
          <cell r="A1" t="str">
            <v>1월 생산실적</v>
          </cell>
        </row>
      </sheetData>
      <sheetData sheetId="6315">
        <row r="1">
          <cell r="A1" t="str">
            <v>1월 생산실적</v>
          </cell>
        </row>
      </sheetData>
      <sheetData sheetId="6316">
        <row r="1">
          <cell r="A1" t="str">
            <v>1월 생산실적</v>
          </cell>
        </row>
      </sheetData>
      <sheetData sheetId="6317">
        <row r="1">
          <cell r="A1" t="str">
            <v>1월 생산실적</v>
          </cell>
        </row>
      </sheetData>
      <sheetData sheetId="6318">
        <row r="1">
          <cell r="A1" t="str">
            <v>1월 생산실적</v>
          </cell>
        </row>
      </sheetData>
      <sheetData sheetId="6319">
        <row r="1">
          <cell r="A1" t="str">
            <v>1월 생산실적</v>
          </cell>
        </row>
      </sheetData>
      <sheetData sheetId="6320">
        <row r="1">
          <cell r="A1" t="str">
            <v>1월 생산실적</v>
          </cell>
        </row>
      </sheetData>
      <sheetData sheetId="6321">
        <row r="1">
          <cell r="A1" t="str">
            <v>1월 생산실적</v>
          </cell>
        </row>
      </sheetData>
      <sheetData sheetId="6322">
        <row r="1">
          <cell r="A1" t="str">
            <v>1월 생산실적</v>
          </cell>
        </row>
      </sheetData>
      <sheetData sheetId="6323">
        <row r="1">
          <cell r="A1" t="str">
            <v>1월 생산실적</v>
          </cell>
        </row>
      </sheetData>
      <sheetData sheetId="6324">
        <row r="1">
          <cell r="A1" t="str">
            <v>1월 생산실적</v>
          </cell>
        </row>
      </sheetData>
      <sheetData sheetId="6325">
        <row r="1">
          <cell r="A1" t="str">
            <v>1월 생산실적</v>
          </cell>
        </row>
      </sheetData>
      <sheetData sheetId="6326">
        <row r="1">
          <cell r="A1" t="str">
            <v>1월 생산실적</v>
          </cell>
        </row>
      </sheetData>
      <sheetData sheetId="6327">
        <row r="1">
          <cell r="A1" t="str">
            <v>1월 생산실적</v>
          </cell>
        </row>
      </sheetData>
      <sheetData sheetId="6328">
        <row r="1">
          <cell r="A1" t="str">
            <v>1월 생산실적</v>
          </cell>
        </row>
      </sheetData>
      <sheetData sheetId="6329">
        <row r="1">
          <cell r="A1" t="str">
            <v>1월 생산실적</v>
          </cell>
        </row>
      </sheetData>
      <sheetData sheetId="6330">
        <row r="1">
          <cell r="A1" t="str">
            <v>1월 생산실적</v>
          </cell>
        </row>
      </sheetData>
      <sheetData sheetId="6331">
        <row r="1">
          <cell r="A1" t="str">
            <v>1월 생산실적</v>
          </cell>
        </row>
      </sheetData>
      <sheetData sheetId="6332">
        <row r="1">
          <cell r="A1" t="str">
            <v>1월 생산실적</v>
          </cell>
        </row>
      </sheetData>
      <sheetData sheetId="6333">
        <row r="1">
          <cell r="A1" t="str">
            <v>1월 생산실적</v>
          </cell>
        </row>
      </sheetData>
      <sheetData sheetId="6334">
        <row r="1">
          <cell r="A1" t="str">
            <v>1월 생산실적</v>
          </cell>
        </row>
      </sheetData>
      <sheetData sheetId="6335">
        <row r="1">
          <cell r="A1" t="str">
            <v>1월 생산실적</v>
          </cell>
        </row>
      </sheetData>
      <sheetData sheetId="6336">
        <row r="1">
          <cell r="A1" t="str">
            <v>1월 생산실적</v>
          </cell>
        </row>
      </sheetData>
      <sheetData sheetId="6337">
        <row r="1">
          <cell r="A1" t="str">
            <v>1월 생산실적</v>
          </cell>
        </row>
      </sheetData>
      <sheetData sheetId="6338">
        <row r="1">
          <cell r="A1" t="str">
            <v>1월 생산실적</v>
          </cell>
        </row>
      </sheetData>
      <sheetData sheetId="6339">
        <row r="1">
          <cell r="A1" t="str">
            <v>1월 생산실적</v>
          </cell>
        </row>
      </sheetData>
      <sheetData sheetId="6340">
        <row r="1">
          <cell r="A1" t="str">
            <v>1월 생산실적</v>
          </cell>
        </row>
      </sheetData>
      <sheetData sheetId="6341">
        <row r="1">
          <cell r="A1" t="str">
            <v>1월 생산실적</v>
          </cell>
        </row>
      </sheetData>
      <sheetData sheetId="6342">
        <row r="1">
          <cell r="A1" t="str">
            <v>1월 생산실적</v>
          </cell>
        </row>
      </sheetData>
      <sheetData sheetId="6343">
        <row r="1">
          <cell r="A1" t="str">
            <v>1월 생산실적</v>
          </cell>
        </row>
      </sheetData>
      <sheetData sheetId="6344">
        <row r="1">
          <cell r="A1" t="str">
            <v>1월 생산실적</v>
          </cell>
        </row>
      </sheetData>
      <sheetData sheetId="6345">
        <row r="1">
          <cell r="A1" t="str">
            <v>1월 생산실적</v>
          </cell>
        </row>
      </sheetData>
      <sheetData sheetId="6346">
        <row r="1">
          <cell r="A1" t="str">
            <v>1월 생산실적</v>
          </cell>
        </row>
      </sheetData>
      <sheetData sheetId="6347">
        <row r="1">
          <cell r="A1" t="str">
            <v>1월 생산실적</v>
          </cell>
        </row>
      </sheetData>
      <sheetData sheetId="6348">
        <row r="1">
          <cell r="A1" t="str">
            <v>1월 생산실적</v>
          </cell>
        </row>
      </sheetData>
      <sheetData sheetId="6349">
        <row r="1">
          <cell r="A1" t="str">
            <v>1월 생산실적</v>
          </cell>
        </row>
      </sheetData>
      <sheetData sheetId="6350">
        <row r="1">
          <cell r="A1" t="str">
            <v>1월 생산실적</v>
          </cell>
        </row>
      </sheetData>
      <sheetData sheetId="6351">
        <row r="1">
          <cell r="A1" t="str">
            <v>1월 생산실적</v>
          </cell>
        </row>
      </sheetData>
      <sheetData sheetId="6352">
        <row r="1">
          <cell r="A1" t="str">
            <v>1월 생산실적</v>
          </cell>
        </row>
      </sheetData>
      <sheetData sheetId="6353">
        <row r="1">
          <cell r="A1" t="str">
            <v>1월 생산실적</v>
          </cell>
        </row>
      </sheetData>
      <sheetData sheetId="6354">
        <row r="1">
          <cell r="A1" t="str">
            <v>1월 생산실적</v>
          </cell>
        </row>
      </sheetData>
      <sheetData sheetId="6355">
        <row r="1">
          <cell r="A1" t="str">
            <v>1월 생산실적</v>
          </cell>
        </row>
      </sheetData>
      <sheetData sheetId="6356">
        <row r="1">
          <cell r="A1" t="str">
            <v>1월 생산실적</v>
          </cell>
        </row>
      </sheetData>
      <sheetData sheetId="6357">
        <row r="1">
          <cell r="A1" t="str">
            <v>1월 생산실적</v>
          </cell>
        </row>
      </sheetData>
      <sheetData sheetId="6358">
        <row r="1">
          <cell r="A1" t="str">
            <v>1월 생산실적</v>
          </cell>
        </row>
      </sheetData>
      <sheetData sheetId="6359">
        <row r="1">
          <cell r="A1" t="str">
            <v>1월 생산실적</v>
          </cell>
        </row>
      </sheetData>
      <sheetData sheetId="6360">
        <row r="1">
          <cell r="A1" t="str">
            <v>1월 생산실적</v>
          </cell>
        </row>
      </sheetData>
      <sheetData sheetId="6361">
        <row r="1">
          <cell r="A1" t="str">
            <v>1월 생산실적</v>
          </cell>
        </row>
      </sheetData>
      <sheetData sheetId="6362">
        <row r="1">
          <cell r="A1" t="str">
            <v>1월 생산실적</v>
          </cell>
        </row>
      </sheetData>
      <sheetData sheetId="6363">
        <row r="1">
          <cell r="A1" t="str">
            <v>1월 생산실적</v>
          </cell>
        </row>
      </sheetData>
      <sheetData sheetId="6364">
        <row r="1">
          <cell r="A1" t="str">
            <v>1월 생산실적</v>
          </cell>
        </row>
      </sheetData>
      <sheetData sheetId="6365">
        <row r="1">
          <cell r="A1" t="str">
            <v>1월 생산실적</v>
          </cell>
        </row>
      </sheetData>
      <sheetData sheetId="6366">
        <row r="1">
          <cell r="A1" t="str">
            <v>1월 생산실적</v>
          </cell>
        </row>
      </sheetData>
      <sheetData sheetId="6367">
        <row r="1">
          <cell r="A1" t="str">
            <v>1월 생산실적</v>
          </cell>
        </row>
      </sheetData>
      <sheetData sheetId="6368">
        <row r="1">
          <cell r="A1" t="str">
            <v>1월 생산실적</v>
          </cell>
        </row>
      </sheetData>
      <sheetData sheetId="6369">
        <row r="1">
          <cell r="A1" t="str">
            <v>1월 생산실적</v>
          </cell>
        </row>
      </sheetData>
      <sheetData sheetId="6370">
        <row r="1">
          <cell r="A1" t="str">
            <v>1월 생산실적</v>
          </cell>
        </row>
      </sheetData>
      <sheetData sheetId="6371">
        <row r="1">
          <cell r="A1" t="str">
            <v>1월 생산실적</v>
          </cell>
        </row>
      </sheetData>
      <sheetData sheetId="6372">
        <row r="1">
          <cell r="A1" t="str">
            <v>1월 생산실적</v>
          </cell>
        </row>
      </sheetData>
      <sheetData sheetId="6373">
        <row r="1">
          <cell r="A1" t="str">
            <v>1월 생산실적</v>
          </cell>
        </row>
      </sheetData>
      <sheetData sheetId="6374">
        <row r="1">
          <cell r="A1" t="str">
            <v>1월 생산실적</v>
          </cell>
        </row>
      </sheetData>
      <sheetData sheetId="6375">
        <row r="1">
          <cell r="A1" t="str">
            <v>1월 생산실적</v>
          </cell>
        </row>
      </sheetData>
      <sheetData sheetId="6376">
        <row r="1">
          <cell r="A1" t="str">
            <v>1월 생산실적</v>
          </cell>
        </row>
      </sheetData>
      <sheetData sheetId="6377">
        <row r="1">
          <cell r="A1" t="str">
            <v>1월 생산실적</v>
          </cell>
        </row>
      </sheetData>
      <sheetData sheetId="6378">
        <row r="1">
          <cell r="A1" t="str">
            <v>1월 생산실적</v>
          </cell>
        </row>
      </sheetData>
      <sheetData sheetId="6379">
        <row r="1">
          <cell r="A1" t="str">
            <v>1월 생산실적</v>
          </cell>
        </row>
      </sheetData>
      <sheetData sheetId="6380">
        <row r="1">
          <cell r="A1" t="str">
            <v>1월 생산실적</v>
          </cell>
        </row>
      </sheetData>
      <sheetData sheetId="6381">
        <row r="1">
          <cell r="A1" t="str">
            <v>1월 생산실적</v>
          </cell>
        </row>
      </sheetData>
      <sheetData sheetId="6382">
        <row r="1">
          <cell r="A1" t="str">
            <v>1월 생산실적</v>
          </cell>
        </row>
      </sheetData>
      <sheetData sheetId="6383">
        <row r="1">
          <cell r="A1" t="str">
            <v>1월 생산실적</v>
          </cell>
        </row>
      </sheetData>
      <sheetData sheetId="6384">
        <row r="1">
          <cell r="A1" t="str">
            <v>1월 생산실적</v>
          </cell>
        </row>
      </sheetData>
      <sheetData sheetId="6385">
        <row r="1">
          <cell r="A1" t="str">
            <v>1월 생산실적</v>
          </cell>
        </row>
      </sheetData>
      <sheetData sheetId="6386">
        <row r="1">
          <cell r="A1" t="str">
            <v>1월 생산실적</v>
          </cell>
        </row>
      </sheetData>
      <sheetData sheetId="6387">
        <row r="1">
          <cell r="A1" t="str">
            <v>1월 생산실적</v>
          </cell>
        </row>
      </sheetData>
      <sheetData sheetId="6388">
        <row r="1">
          <cell r="A1" t="str">
            <v>1월 생산실적</v>
          </cell>
        </row>
      </sheetData>
      <sheetData sheetId="6389">
        <row r="1">
          <cell r="A1" t="str">
            <v>1월 생산실적</v>
          </cell>
        </row>
      </sheetData>
      <sheetData sheetId="6390">
        <row r="1">
          <cell r="A1" t="str">
            <v>1월 생산실적</v>
          </cell>
        </row>
      </sheetData>
      <sheetData sheetId="6391">
        <row r="1">
          <cell r="A1" t="str">
            <v>1월 생산실적</v>
          </cell>
        </row>
      </sheetData>
      <sheetData sheetId="6392">
        <row r="1">
          <cell r="A1" t="str">
            <v>1월 생산실적</v>
          </cell>
        </row>
      </sheetData>
      <sheetData sheetId="6393">
        <row r="1">
          <cell r="A1" t="str">
            <v>1월 생산실적</v>
          </cell>
        </row>
      </sheetData>
      <sheetData sheetId="6394">
        <row r="1">
          <cell r="A1" t="str">
            <v>1월 생산실적</v>
          </cell>
        </row>
      </sheetData>
      <sheetData sheetId="6395">
        <row r="1">
          <cell r="A1" t="str">
            <v>1월 생산실적</v>
          </cell>
        </row>
      </sheetData>
      <sheetData sheetId="6396">
        <row r="1">
          <cell r="A1" t="str">
            <v>1월 생산실적</v>
          </cell>
        </row>
      </sheetData>
      <sheetData sheetId="6397">
        <row r="1">
          <cell r="A1" t="str">
            <v>1월 생산실적</v>
          </cell>
        </row>
      </sheetData>
      <sheetData sheetId="6398">
        <row r="1">
          <cell r="A1" t="str">
            <v>1월 생산실적</v>
          </cell>
        </row>
      </sheetData>
      <sheetData sheetId="6399">
        <row r="1">
          <cell r="A1" t="str">
            <v>1월 생산실적</v>
          </cell>
        </row>
      </sheetData>
      <sheetData sheetId="6400">
        <row r="1">
          <cell r="A1" t="str">
            <v>1월 생산실적</v>
          </cell>
        </row>
      </sheetData>
      <sheetData sheetId="6401">
        <row r="1">
          <cell r="A1" t="str">
            <v>1월 생산실적</v>
          </cell>
        </row>
      </sheetData>
      <sheetData sheetId="6402">
        <row r="1">
          <cell r="A1" t="str">
            <v>1월 생산실적</v>
          </cell>
        </row>
      </sheetData>
      <sheetData sheetId="6403">
        <row r="1">
          <cell r="A1" t="str">
            <v>1월 생산실적</v>
          </cell>
        </row>
      </sheetData>
      <sheetData sheetId="6404">
        <row r="1">
          <cell r="A1" t="str">
            <v>1월 생산실적</v>
          </cell>
        </row>
      </sheetData>
      <sheetData sheetId="6405">
        <row r="1">
          <cell r="A1" t="str">
            <v>1월 생산실적</v>
          </cell>
        </row>
      </sheetData>
      <sheetData sheetId="6406">
        <row r="1">
          <cell r="A1" t="str">
            <v>1월 생산실적</v>
          </cell>
        </row>
      </sheetData>
      <sheetData sheetId="6407">
        <row r="1">
          <cell r="A1" t="str">
            <v>1월 생산실적</v>
          </cell>
        </row>
      </sheetData>
      <sheetData sheetId="6408">
        <row r="1">
          <cell r="A1" t="str">
            <v>1월 생산실적</v>
          </cell>
        </row>
      </sheetData>
      <sheetData sheetId="6409">
        <row r="1">
          <cell r="A1" t="str">
            <v>1월 생산실적</v>
          </cell>
        </row>
      </sheetData>
      <sheetData sheetId="6410">
        <row r="1">
          <cell r="A1" t="str">
            <v>1월 생산실적</v>
          </cell>
        </row>
      </sheetData>
      <sheetData sheetId="6411">
        <row r="1">
          <cell r="A1" t="str">
            <v>1월 생산실적</v>
          </cell>
        </row>
      </sheetData>
      <sheetData sheetId="6412">
        <row r="1">
          <cell r="A1" t="str">
            <v>1월 생산실적</v>
          </cell>
        </row>
      </sheetData>
      <sheetData sheetId="6413">
        <row r="1">
          <cell r="A1" t="str">
            <v>1월 생산실적</v>
          </cell>
        </row>
      </sheetData>
      <sheetData sheetId="6414">
        <row r="1">
          <cell r="A1" t="str">
            <v>1월 생산실적</v>
          </cell>
        </row>
      </sheetData>
      <sheetData sheetId="6415">
        <row r="1">
          <cell r="A1" t="str">
            <v>1월 생산실적</v>
          </cell>
        </row>
      </sheetData>
      <sheetData sheetId="6416">
        <row r="1">
          <cell r="A1" t="str">
            <v>1월 생산실적</v>
          </cell>
        </row>
      </sheetData>
      <sheetData sheetId="6417">
        <row r="1">
          <cell r="A1" t="str">
            <v>1월 생산실적</v>
          </cell>
        </row>
      </sheetData>
      <sheetData sheetId="6418">
        <row r="1">
          <cell r="A1" t="str">
            <v>1월 생산실적</v>
          </cell>
        </row>
      </sheetData>
      <sheetData sheetId="6419">
        <row r="1">
          <cell r="A1" t="str">
            <v>1월 생산실적</v>
          </cell>
        </row>
      </sheetData>
      <sheetData sheetId="6420">
        <row r="1">
          <cell r="A1" t="str">
            <v>1월 생산실적</v>
          </cell>
        </row>
      </sheetData>
      <sheetData sheetId="6421">
        <row r="1">
          <cell r="A1" t="str">
            <v>1월 생산실적</v>
          </cell>
        </row>
      </sheetData>
      <sheetData sheetId="6422">
        <row r="1">
          <cell r="A1" t="str">
            <v>1월 생산실적</v>
          </cell>
        </row>
      </sheetData>
      <sheetData sheetId="6423">
        <row r="1">
          <cell r="A1" t="str">
            <v>1월 생산실적</v>
          </cell>
        </row>
      </sheetData>
      <sheetData sheetId="6424">
        <row r="1">
          <cell r="A1" t="str">
            <v>1월 생산실적</v>
          </cell>
        </row>
      </sheetData>
      <sheetData sheetId="6425">
        <row r="1">
          <cell r="A1" t="str">
            <v>1월 생산실적</v>
          </cell>
        </row>
      </sheetData>
      <sheetData sheetId="6426">
        <row r="1">
          <cell r="A1" t="str">
            <v>1월 생산실적</v>
          </cell>
        </row>
      </sheetData>
      <sheetData sheetId="6427">
        <row r="1">
          <cell r="A1" t="str">
            <v>1월 생산실적</v>
          </cell>
        </row>
      </sheetData>
      <sheetData sheetId="6428">
        <row r="1">
          <cell r="A1" t="str">
            <v>1월 생산실적</v>
          </cell>
        </row>
      </sheetData>
      <sheetData sheetId="6429">
        <row r="1">
          <cell r="A1" t="str">
            <v>1월 생산실적</v>
          </cell>
        </row>
      </sheetData>
      <sheetData sheetId="6430">
        <row r="1">
          <cell r="A1" t="str">
            <v>1월 생산실적</v>
          </cell>
        </row>
      </sheetData>
      <sheetData sheetId="6431">
        <row r="1">
          <cell r="A1" t="str">
            <v>1월 생산실적</v>
          </cell>
        </row>
      </sheetData>
      <sheetData sheetId="6432">
        <row r="1">
          <cell r="A1" t="str">
            <v>1월 생산실적</v>
          </cell>
        </row>
      </sheetData>
      <sheetData sheetId="6433">
        <row r="1">
          <cell r="A1" t="str">
            <v>1월 생산실적</v>
          </cell>
        </row>
      </sheetData>
      <sheetData sheetId="6434">
        <row r="1">
          <cell r="A1" t="str">
            <v>1월 생산실적</v>
          </cell>
        </row>
      </sheetData>
      <sheetData sheetId="6435">
        <row r="1">
          <cell r="A1" t="str">
            <v>1월 생산실적</v>
          </cell>
        </row>
      </sheetData>
      <sheetData sheetId="6436">
        <row r="1">
          <cell r="A1" t="str">
            <v>1월 생산실적</v>
          </cell>
        </row>
      </sheetData>
      <sheetData sheetId="6437">
        <row r="1">
          <cell r="A1" t="str">
            <v>1월 생산실적</v>
          </cell>
        </row>
      </sheetData>
      <sheetData sheetId="6438">
        <row r="1">
          <cell r="A1" t="str">
            <v>1월 생산실적</v>
          </cell>
        </row>
      </sheetData>
      <sheetData sheetId="6439">
        <row r="1">
          <cell r="A1" t="str">
            <v>1월 생산실적</v>
          </cell>
        </row>
      </sheetData>
      <sheetData sheetId="6440">
        <row r="1">
          <cell r="A1" t="str">
            <v>1월 생산실적</v>
          </cell>
        </row>
      </sheetData>
      <sheetData sheetId="6441">
        <row r="1">
          <cell r="A1" t="str">
            <v>1월 생산실적</v>
          </cell>
        </row>
      </sheetData>
      <sheetData sheetId="6442">
        <row r="1">
          <cell r="A1" t="str">
            <v>1월 생산실적</v>
          </cell>
        </row>
      </sheetData>
      <sheetData sheetId="6443">
        <row r="1">
          <cell r="A1" t="str">
            <v>1월 생산실적</v>
          </cell>
        </row>
      </sheetData>
      <sheetData sheetId="6444">
        <row r="1">
          <cell r="A1" t="str">
            <v>1월 생산실적</v>
          </cell>
        </row>
      </sheetData>
      <sheetData sheetId="6445">
        <row r="1">
          <cell r="A1" t="str">
            <v>1월 생산실적</v>
          </cell>
        </row>
      </sheetData>
      <sheetData sheetId="6446">
        <row r="1">
          <cell r="A1" t="str">
            <v>1월 생산실적</v>
          </cell>
        </row>
      </sheetData>
      <sheetData sheetId="6447">
        <row r="1">
          <cell r="A1" t="str">
            <v>1월 생산실적</v>
          </cell>
        </row>
      </sheetData>
      <sheetData sheetId="6448">
        <row r="1">
          <cell r="A1" t="str">
            <v>1월 생산실적</v>
          </cell>
        </row>
      </sheetData>
      <sheetData sheetId="6449">
        <row r="1">
          <cell r="A1" t="str">
            <v>1월 생산실적</v>
          </cell>
        </row>
      </sheetData>
      <sheetData sheetId="6450">
        <row r="1">
          <cell r="A1" t="str">
            <v>1월 생산실적</v>
          </cell>
        </row>
      </sheetData>
      <sheetData sheetId="6451">
        <row r="1">
          <cell r="A1" t="str">
            <v>1월 생산실적</v>
          </cell>
        </row>
      </sheetData>
      <sheetData sheetId="6452">
        <row r="1">
          <cell r="A1" t="str">
            <v>1월 생산실적</v>
          </cell>
        </row>
      </sheetData>
      <sheetData sheetId="6453">
        <row r="1">
          <cell r="A1" t="str">
            <v>1월 생산실적</v>
          </cell>
        </row>
      </sheetData>
      <sheetData sheetId="6454">
        <row r="1">
          <cell r="A1" t="str">
            <v>1월 생산실적</v>
          </cell>
        </row>
      </sheetData>
      <sheetData sheetId="6455">
        <row r="1">
          <cell r="A1" t="str">
            <v>1월 생산실적</v>
          </cell>
        </row>
      </sheetData>
      <sheetData sheetId="6456">
        <row r="1">
          <cell r="A1" t="str">
            <v>1월 생산실적</v>
          </cell>
        </row>
      </sheetData>
      <sheetData sheetId="6457">
        <row r="1">
          <cell r="A1" t="str">
            <v>1월 생산실적</v>
          </cell>
        </row>
      </sheetData>
      <sheetData sheetId="6458">
        <row r="1">
          <cell r="A1" t="str">
            <v>1월 생산실적</v>
          </cell>
        </row>
      </sheetData>
      <sheetData sheetId="6459">
        <row r="1">
          <cell r="A1" t="str">
            <v>1월 생산실적</v>
          </cell>
        </row>
      </sheetData>
      <sheetData sheetId="6460">
        <row r="1">
          <cell r="A1" t="str">
            <v>1월 생산실적</v>
          </cell>
        </row>
      </sheetData>
      <sheetData sheetId="6461">
        <row r="1">
          <cell r="A1" t="str">
            <v>1월 생산실적</v>
          </cell>
        </row>
      </sheetData>
      <sheetData sheetId="6462">
        <row r="1">
          <cell r="A1" t="str">
            <v>1월 생산실적</v>
          </cell>
        </row>
      </sheetData>
      <sheetData sheetId="6463">
        <row r="1">
          <cell r="A1" t="str">
            <v>1월 생산실적</v>
          </cell>
        </row>
      </sheetData>
      <sheetData sheetId="6464">
        <row r="1">
          <cell r="A1" t="str">
            <v>1월 생산실적</v>
          </cell>
        </row>
      </sheetData>
      <sheetData sheetId="6465">
        <row r="1">
          <cell r="A1" t="str">
            <v>1월 생산실적</v>
          </cell>
        </row>
      </sheetData>
      <sheetData sheetId="6466">
        <row r="1">
          <cell r="A1" t="str">
            <v>1월 생산실적</v>
          </cell>
        </row>
      </sheetData>
      <sheetData sheetId="6467">
        <row r="1">
          <cell r="A1" t="str">
            <v>1월 생산실적</v>
          </cell>
        </row>
      </sheetData>
      <sheetData sheetId="6468">
        <row r="1">
          <cell r="A1" t="str">
            <v>1월 생산실적</v>
          </cell>
        </row>
      </sheetData>
      <sheetData sheetId="6469">
        <row r="1">
          <cell r="A1" t="str">
            <v>1월 생산실적</v>
          </cell>
        </row>
      </sheetData>
      <sheetData sheetId="6470">
        <row r="1">
          <cell r="A1" t="str">
            <v>1월 생산실적</v>
          </cell>
        </row>
      </sheetData>
      <sheetData sheetId="6471">
        <row r="1">
          <cell r="A1" t="str">
            <v>1월 생산실적</v>
          </cell>
        </row>
      </sheetData>
      <sheetData sheetId="6472">
        <row r="1">
          <cell r="A1" t="str">
            <v>1월 생산실적</v>
          </cell>
        </row>
      </sheetData>
      <sheetData sheetId="6473">
        <row r="1">
          <cell r="A1" t="str">
            <v>1월 생산실적</v>
          </cell>
        </row>
      </sheetData>
      <sheetData sheetId="6474">
        <row r="1">
          <cell r="A1" t="str">
            <v>1월 생산실적</v>
          </cell>
        </row>
      </sheetData>
      <sheetData sheetId="6475">
        <row r="1">
          <cell r="A1" t="str">
            <v>1월 생산실적</v>
          </cell>
        </row>
      </sheetData>
      <sheetData sheetId="6476">
        <row r="1">
          <cell r="A1" t="str">
            <v>1월 생산실적</v>
          </cell>
        </row>
      </sheetData>
      <sheetData sheetId="6477">
        <row r="1">
          <cell r="A1" t="str">
            <v>1월 생산실적</v>
          </cell>
        </row>
      </sheetData>
      <sheetData sheetId="6478">
        <row r="1">
          <cell r="A1" t="str">
            <v>1월 생산실적</v>
          </cell>
        </row>
      </sheetData>
      <sheetData sheetId="6479">
        <row r="1">
          <cell r="A1" t="str">
            <v>1월 생산실적</v>
          </cell>
        </row>
      </sheetData>
      <sheetData sheetId="6480">
        <row r="1">
          <cell r="A1" t="str">
            <v>1월 생산실적</v>
          </cell>
        </row>
      </sheetData>
      <sheetData sheetId="6481">
        <row r="1">
          <cell r="A1" t="str">
            <v>1월 생산실적</v>
          </cell>
        </row>
      </sheetData>
      <sheetData sheetId="6482">
        <row r="1">
          <cell r="A1" t="str">
            <v>1월 생산실적</v>
          </cell>
        </row>
      </sheetData>
      <sheetData sheetId="6483">
        <row r="1">
          <cell r="A1" t="str">
            <v>1월 생산실적</v>
          </cell>
        </row>
      </sheetData>
      <sheetData sheetId="6484">
        <row r="1">
          <cell r="A1" t="str">
            <v>1월 생산실적</v>
          </cell>
        </row>
      </sheetData>
      <sheetData sheetId="6485">
        <row r="1">
          <cell r="A1" t="str">
            <v>1월 생산실적</v>
          </cell>
        </row>
      </sheetData>
      <sheetData sheetId="6486">
        <row r="1">
          <cell r="A1" t="str">
            <v>1월 생산실적</v>
          </cell>
        </row>
      </sheetData>
      <sheetData sheetId="6487">
        <row r="1">
          <cell r="A1" t="str">
            <v>1월 생산실적</v>
          </cell>
        </row>
      </sheetData>
      <sheetData sheetId="6488">
        <row r="1">
          <cell r="A1" t="str">
            <v>1월 생산실적</v>
          </cell>
        </row>
      </sheetData>
      <sheetData sheetId="6489">
        <row r="1">
          <cell r="A1" t="str">
            <v>1월 생산실적</v>
          </cell>
        </row>
      </sheetData>
      <sheetData sheetId="6490">
        <row r="1">
          <cell r="A1" t="str">
            <v>1월 생산실적</v>
          </cell>
        </row>
      </sheetData>
      <sheetData sheetId="6491">
        <row r="1">
          <cell r="A1" t="str">
            <v>1월 생산실적</v>
          </cell>
        </row>
      </sheetData>
      <sheetData sheetId="6492">
        <row r="1">
          <cell r="A1" t="str">
            <v>1월 생산실적</v>
          </cell>
        </row>
      </sheetData>
      <sheetData sheetId="6493">
        <row r="1">
          <cell r="A1" t="str">
            <v>1월 생산실적</v>
          </cell>
        </row>
      </sheetData>
      <sheetData sheetId="6494">
        <row r="1">
          <cell r="A1" t="str">
            <v>1월 생산실적</v>
          </cell>
        </row>
      </sheetData>
      <sheetData sheetId="6495">
        <row r="1">
          <cell r="A1" t="str">
            <v>1월 생산실적</v>
          </cell>
        </row>
      </sheetData>
      <sheetData sheetId="6496">
        <row r="1">
          <cell r="A1" t="str">
            <v>1월 생산실적</v>
          </cell>
        </row>
      </sheetData>
      <sheetData sheetId="6497">
        <row r="1">
          <cell r="A1" t="str">
            <v>1월 생산실적</v>
          </cell>
        </row>
      </sheetData>
      <sheetData sheetId="6498">
        <row r="1">
          <cell r="A1" t="str">
            <v>1월 생산실적</v>
          </cell>
        </row>
      </sheetData>
      <sheetData sheetId="6499">
        <row r="1">
          <cell r="A1" t="str">
            <v>1월 생산실적</v>
          </cell>
        </row>
      </sheetData>
      <sheetData sheetId="6500">
        <row r="1">
          <cell r="A1" t="str">
            <v>1월 생산실적</v>
          </cell>
        </row>
      </sheetData>
      <sheetData sheetId="6501">
        <row r="1">
          <cell r="A1" t="str">
            <v>1월 생산실적</v>
          </cell>
        </row>
      </sheetData>
      <sheetData sheetId="6502">
        <row r="1">
          <cell r="A1" t="str">
            <v>1월 생산실적</v>
          </cell>
        </row>
      </sheetData>
      <sheetData sheetId="6503">
        <row r="1">
          <cell r="A1" t="str">
            <v>1월 생산실적</v>
          </cell>
        </row>
      </sheetData>
      <sheetData sheetId="6504">
        <row r="1">
          <cell r="A1" t="str">
            <v>1월 생산실적</v>
          </cell>
        </row>
      </sheetData>
      <sheetData sheetId="6505">
        <row r="1">
          <cell r="A1" t="str">
            <v>1월 생산실적</v>
          </cell>
        </row>
      </sheetData>
      <sheetData sheetId="6506">
        <row r="1">
          <cell r="A1" t="str">
            <v>1월 생산실적</v>
          </cell>
        </row>
      </sheetData>
      <sheetData sheetId="6507">
        <row r="1">
          <cell r="A1" t="str">
            <v>1월 생산실적</v>
          </cell>
        </row>
      </sheetData>
      <sheetData sheetId="6508">
        <row r="1">
          <cell r="A1" t="str">
            <v>1월 생산실적</v>
          </cell>
        </row>
      </sheetData>
      <sheetData sheetId="6509">
        <row r="1">
          <cell r="A1" t="str">
            <v>1월 생산실적</v>
          </cell>
        </row>
      </sheetData>
      <sheetData sheetId="6510">
        <row r="1">
          <cell r="A1" t="str">
            <v>1월 생산실적</v>
          </cell>
        </row>
      </sheetData>
      <sheetData sheetId="6511">
        <row r="1">
          <cell r="A1" t="str">
            <v>1월 생산실적</v>
          </cell>
        </row>
      </sheetData>
      <sheetData sheetId="6512">
        <row r="1">
          <cell r="A1" t="str">
            <v>1월 생산실적</v>
          </cell>
        </row>
      </sheetData>
      <sheetData sheetId="6513">
        <row r="1">
          <cell r="A1" t="str">
            <v>1월 생산실적</v>
          </cell>
        </row>
      </sheetData>
      <sheetData sheetId="6514">
        <row r="1">
          <cell r="A1" t="str">
            <v>1월 생산실적</v>
          </cell>
        </row>
      </sheetData>
      <sheetData sheetId="6515">
        <row r="1">
          <cell r="A1" t="str">
            <v>1월 생산실적</v>
          </cell>
        </row>
      </sheetData>
      <sheetData sheetId="6516">
        <row r="1">
          <cell r="A1" t="str">
            <v>1월 생산실적</v>
          </cell>
        </row>
      </sheetData>
      <sheetData sheetId="6517">
        <row r="1">
          <cell r="A1" t="str">
            <v>1월 생산실적</v>
          </cell>
        </row>
      </sheetData>
      <sheetData sheetId="6518">
        <row r="1">
          <cell r="A1" t="str">
            <v>1월 생산실적</v>
          </cell>
        </row>
      </sheetData>
      <sheetData sheetId="6519">
        <row r="1">
          <cell r="A1" t="str">
            <v>1월 생산실적</v>
          </cell>
        </row>
      </sheetData>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row r="1">
          <cell r="A1" t="str">
            <v>1월 생산실적</v>
          </cell>
        </row>
      </sheetData>
      <sheetData sheetId="6544">
        <row r="1">
          <cell r="A1" t="str">
            <v>1월 생산실적</v>
          </cell>
        </row>
      </sheetData>
      <sheetData sheetId="6545">
        <row r="1">
          <cell r="A1" t="str">
            <v>1월 생산실적</v>
          </cell>
        </row>
      </sheetData>
      <sheetData sheetId="6546">
        <row r="1">
          <cell r="A1" t="str">
            <v>1월 생산실적</v>
          </cell>
        </row>
      </sheetData>
      <sheetData sheetId="6547">
        <row r="1">
          <cell r="A1" t="str">
            <v>1월 생산실적</v>
          </cell>
        </row>
      </sheetData>
      <sheetData sheetId="6548">
        <row r="1">
          <cell r="A1" t="str">
            <v>1월 생산실적</v>
          </cell>
        </row>
      </sheetData>
      <sheetData sheetId="6549">
        <row r="1">
          <cell r="A1" t="str">
            <v>1월 생산실적</v>
          </cell>
        </row>
      </sheetData>
      <sheetData sheetId="6550">
        <row r="1">
          <cell r="A1" t="str">
            <v>1월 생산실적</v>
          </cell>
        </row>
      </sheetData>
      <sheetData sheetId="6551">
        <row r="1">
          <cell r="A1" t="str">
            <v>1월 생산실적</v>
          </cell>
        </row>
      </sheetData>
      <sheetData sheetId="6552">
        <row r="1">
          <cell r="A1" t="str">
            <v>1월 생산실적</v>
          </cell>
        </row>
      </sheetData>
      <sheetData sheetId="6553">
        <row r="1">
          <cell r="A1" t="str">
            <v>1월 생산실적</v>
          </cell>
        </row>
      </sheetData>
      <sheetData sheetId="6554">
        <row r="1">
          <cell r="A1" t="str">
            <v>1월 생산실적</v>
          </cell>
        </row>
      </sheetData>
      <sheetData sheetId="6555">
        <row r="1">
          <cell r="A1" t="str">
            <v>1월 생산실적</v>
          </cell>
        </row>
      </sheetData>
      <sheetData sheetId="6556">
        <row r="1">
          <cell r="A1" t="str">
            <v>1월 생산실적</v>
          </cell>
        </row>
      </sheetData>
      <sheetData sheetId="6557">
        <row r="1">
          <cell r="A1" t="str">
            <v>1월 생산실적</v>
          </cell>
        </row>
      </sheetData>
      <sheetData sheetId="6558">
        <row r="1">
          <cell r="A1" t="str">
            <v>1월 생산실적</v>
          </cell>
        </row>
      </sheetData>
      <sheetData sheetId="6559">
        <row r="1">
          <cell r="A1" t="str">
            <v>1월 생산실적</v>
          </cell>
        </row>
      </sheetData>
      <sheetData sheetId="6560">
        <row r="1">
          <cell r="A1" t="str">
            <v>1월 생산실적</v>
          </cell>
        </row>
      </sheetData>
      <sheetData sheetId="6561">
        <row r="1">
          <cell r="A1" t="str">
            <v>1월 생산실적</v>
          </cell>
        </row>
      </sheetData>
      <sheetData sheetId="6562">
        <row r="1">
          <cell r="A1" t="str">
            <v>1월 생산실적</v>
          </cell>
        </row>
      </sheetData>
      <sheetData sheetId="6563">
        <row r="1">
          <cell r="A1" t="str">
            <v>1월 생산실적</v>
          </cell>
        </row>
      </sheetData>
      <sheetData sheetId="6564">
        <row r="1">
          <cell r="A1" t="str">
            <v>1월 생산실적</v>
          </cell>
        </row>
      </sheetData>
      <sheetData sheetId="6565">
        <row r="1">
          <cell r="A1" t="str">
            <v>1월 생산실적</v>
          </cell>
        </row>
      </sheetData>
      <sheetData sheetId="6566">
        <row r="1">
          <cell r="A1" t="str">
            <v>1월 생산실적</v>
          </cell>
        </row>
      </sheetData>
      <sheetData sheetId="6567">
        <row r="1">
          <cell r="A1" t="str">
            <v>1월 생산실적</v>
          </cell>
        </row>
      </sheetData>
      <sheetData sheetId="6568">
        <row r="1">
          <cell r="A1" t="str">
            <v>1월 생산실적</v>
          </cell>
        </row>
      </sheetData>
      <sheetData sheetId="6569">
        <row r="1">
          <cell r="A1" t="str">
            <v>1월 생산실적</v>
          </cell>
        </row>
      </sheetData>
      <sheetData sheetId="6570" refreshError="1"/>
      <sheetData sheetId="6571" refreshError="1"/>
      <sheetData sheetId="6572">
        <row r="1">
          <cell r="A1" t="str">
            <v>1월 생산실적</v>
          </cell>
        </row>
      </sheetData>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ow r="1">
          <cell r="A1" t="str">
            <v>1월 생산실적</v>
          </cell>
        </row>
      </sheetData>
      <sheetData sheetId="6595">
        <row r="1">
          <cell r="A1" t="str">
            <v>1월 생산실적</v>
          </cell>
        </row>
      </sheetData>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ow r="1">
          <cell r="A1" t="str">
            <v>1월 생산실적</v>
          </cell>
        </row>
      </sheetData>
      <sheetData sheetId="6638">
        <row r="1">
          <cell r="A1" t="str">
            <v>1월 생산실적</v>
          </cell>
        </row>
      </sheetData>
      <sheetData sheetId="6639">
        <row r="1">
          <cell r="A1" t="str">
            <v>1월 생산실적</v>
          </cell>
        </row>
      </sheetData>
      <sheetData sheetId="6640">
        <row r="1">
          <cell r="A1" t="str">
            <v>1월 생산실적</v>
          </cell>
        </row>
      </sheetData>
      <sheetData sheetId="6641">
        <row r="1">
          <cell r="A1" t="str">
            <v>1월 생산실적</v>
          </cell>
        </row>
      </sheetData>
      <sheetData sheetId="6642">
        <row r="1">
          <cell r="A1" t="str">
            <v>1월 생산실적</v>
          </cell>
        </row>
      </sheetData>
      <sheetData sheetId="6643">
        <row r="1">
          <cell r="A1" t="str">
            <v>1월 생산실적</v>
          </cell>
        </row>
      </sheetData>
      <sheetData sheetId="6644">
        <row r="1">
          <cell r="A1" t="str">
            <v>1월 생산실적</v>
          </cell>
        </row>
      </sheetData>
      <sheetData sheetId="6645">
        <row r="1">
          <cell r="A1" t="str">
            <v>1월 생산실적</v>
          </cell>
        </row>
      </sheetData>
      <sheetData sheetId="6646">
        <row r="1">
          <cell r="A1" t="str">
            <v>1월 생산실적</v>
          </cell>
        </row>
      </sheetData>
      <sheetData sheetId="6647">
        <row r="1">
          <cell r="A1" t="str">
            <v>1월 생산실적</v>
          </cell>
        </row>
      </sheetData>
      <sheetData sheetId="6648">
        <row r="1">
          <cell r="A1" t="str">
            <v>1월 생산실적</v>
          </cell>
        </row>
      </sheetData>
      <sheetData sheetId="6649">
        <row r="1">
          <cell r="A1" t="str">
            <v>1월 생산실적</v>
          </cell>
        </row>
      </sheetData>
      <sheetData sheetId="6650">
        <row r="1">
          <cell r="A1" t="str">
            <v>1월 생산실적</v>
          </cell>
        </row>
      </sheetData>
      <sheetData sheetId="6651">
        <row r="1">
          <cell r="A1" t="str">
            <v>1월 생산실적</v>
          </cell>
        </row>
      </sheetData>
      <sheetData sheetId="6652">
        <row r="1">
          <cell r="A1" t="str">
            <v>1월 생산실적</v>
          </cell>
        </row>
      </sheetData>
      <sheetData sheetId="6653">
        <row r="1">
          <cell r="A1" t="str">
            <v>1월 생산실적</v>
          </cell>
        </row>
      </sheetData>
      <sheetData sheetId="6654">
        <row r="1">
          <cell r="A1" t="str">
            <v>1월 생산실적</v>
          </cell>
        </row>
      </sheetData>
      <sheetData sheetId="6655">
        <row r="1">
          <cell r="A1" t="str">
            <v>1월 생산실적</v>
          </cell>
        </row>
      </sheetData>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ow r="1">
          <cell r="A1" t="str">
            <v>1월 생산실적</v>
          </cell>
        </row>
      </sheetData>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ow r="1">
          <cell r="A1" t="str">
            <v>1월 생산실적</v>
          </cell>
        </row>
      </sheetData>
      <sheetData sheetId="6697">
        <row r="1">
          <cell r="A1" t="str">
            <v>1월 생산실적</v>
          </cell>
        </row>
      </sheetData>
      <sheetData sheetId="6698">
        <row r="1">
          <cell r="A1" t="str">
            <v>1월 생산실적</v>
          </cell>
        </row>
      </sheetData>
      <sheetData sheetId="6699">
        <row r="1">
          <cell r="A1" t="str">
            <v>1월 생산실적</v>
          </cell>
        </row>
      </sheetData>
      <sheetData sheetId="6700">
        <row r="1">
          <cell r="A1" t="str">
            <v>1월 생산실적</v>
          </cell>
        </row>
      </sheetData>
      <sheetData sheetId="6701">
        <row r="1">
          <cell r="A1" t="str">
            <v>1월 생산실적</v>
          </cell>
        </row>
      </sheetData>
      <sheetData sheetId="6702">
        <row r="1">
          <cell r="A1" t="str">
            <v>1월 생산실적</v>
          </cell>
        </row>
      </sheetData>
      <sheetData sheetId="6703">
        <row r="1">
          <cell r="A1" t="str">
            <v>1월 생산실적</v>
          </cell>
        </row>
      </sheetData>
      <sheetData sheetId="6704">
        <row r="1">
          <cell r="A1" t="str">
            <v>1월 생산실적</v>
          </cell>
        </row>
      </sheetData>
      <sheetData sheetId="6705">
        <row r="1">
          <cell r="A1" t="str">
            <v>1월 생산실적</v>
          </cell>
        </row>
      </sheetData>
      <sheetData sheetId="6706">
        <row r="1">
          <cell r="A1" t="str">
            <v>1월 생산실적</v>
          </cell>
        </row>
      </sheetData>
      <sheetData sheetId="6707">
        <row r="1">
          <cell r="A1" t="str">
            <v>1월 생산실적</v>
          </cell>
        </row>
      </sheetData>
      <sheetData sheetId="6708">
        <row r="1">
          <cell r="A1" t="str">
            <v>1월 생산실적</v>
          </cell>
        </row>
      </sheetData>
      <sheetData sheetId="6709">
        <row r="1">
          <cell r="A1" t="str">
            <v>1월 생산실적</v>
          </cell>
        </row>
      </sheetData>
      <sheetData sheetId="6710">
        <row r="1">
          <cell r="A1" t="str">
            <v>1월 생산실적</v>
          </cell>
        </row>
      </sheetData>
      <sheetData sheetId="6711">
        <row r="1">
          <cell r="A1" t="str">
            <v>1월 생산실적</v>
          </cell>
        </row>
      </sheetData>
      <sheetData sheetId="6712">
        <row r="1">
          <cell r="A1" t="str">
            <v>1월 생산실적</v>
          </cell>
        </row>
      </sheetData>
      <sheetData sheetId="6713">
        <row r="1">
          <cell r="A1" t="str">
            <v>1월 생산실적</v>
          </cell>
        </row>
      </sheetData>
      <sheetData sheetId="6714">
        <row r="1">
          <cell r="A1" t="str">
            <v>1월 생산실적</v>
          </cell>
        </row>
      </sheetData>
      <sheetData sheetId="6715">
        <row r="1">
          <cell r="A1" t="str">
            <v>1월 생산실적</v>
          </cell>
        </row>
      </sheetData>
      <sheetData sheetId="6716">
        <row r="1">
          <cell r="A1" t="str">
            <v>1월 생산실적</v>
          </cell>
        </row>
      </sheetData>
      <sheetData sheetId="6717">
        <row r="1">
          <cell r="A1" t="str">
            <v>1월 생산실적</v>
          </cell>
        </row>
      </sheetData>
      <sheetData sheetId="6718">
        <row r="1">
          <cell r="A1" t="str">
            <v>1월 생산실적</v>
          </cell>
        </row>
      </sheetData>
      <sheetData sheetId="6719">
        <row r="1">
          <cell r="A1" t="str">
            <v>1월 생산실적</v>
          </cell>
        </row>
      </sheetData>
      <sheetData sheetId="6720">
        <row r="1">
          <cell r="A1" t="str">
            <v>1월 생산실적</v>
          </cell>
        </row>
      </sheetData>
      <sheetData sheetId="6721">
        <row r="1">
          <cell r="A1" t="str">
            <v>1월 생산실적</v>
          </cell>
        </row>
      </sheetData>
      <sheetData sheetId="6722">
        <row r="1">
          <cell r="A1" t="str">
            <v>1월 생산실적</v>
          </cell>
        </row>
      </sheetData>
      <sheetData sheetId="6723">
        <row r="1">
          <cell r="A1" t="str">
            <v>1월 생산실적</v>
          </cell>
        </row>
      </sheetData>
      <sheetData sheetId="6724">
        <row r="1">
          <cell r="A1" t="str">
            <v>1월 생산실적</v>
          </cell>
        </row>
      </sheetData>
      <sheetData sheetId="6725">
        <row r="1">
          <cell r="A1" t="str">
            <v>1월 생산실적</v>
          </cell>
        </row>
      </sheetData>
      <sheetData sheetId="6726">
        <row r="1">
          <cell r="A1" t="str">
            <v>1월 생산실적</v>
          </cell>
        </row>
      </sheetData>
      <sheetData sheetId="6727">
        <row r="1">
          <cell r="A1" t="str">
            <v>1월 생산실적</v>
          </cell>
        </row>
      </sheetData>
      <sheetData sheetId="6728">
        <row r="1">
          <cell r="A1" t="str">
            <v>1월 생산실적</v>
          </cell>
        </row>
      </sheetData>
      <sheetData sheetId="6729">
        <row r="1">
          <cell r="A1" t="str">
            <v>1월 생산실적</v>
          </cell>
        </row>
      </sheetData>
      <sheetData sheetId="6730">
        <row r="1">
          <cell r="A1" t="str">
            <v>1월 생산실적</v>
          </cell>
        </row>
      </sheetData>
      <sheetData sheetId="6731">
        <row r="1">
          <cell r="A1" t="str">
            <v>1월 생산실적</v>
          </cell>
        </row>
      </sheetData>
      <sheetData sheetId="6732">
        <row r="1">
          <cell r="A1" t="str">
            <v>1월 생산실적</v>
          </cell>
        </row>
      </sheetData>
      <sheetData sheetId="6733">
        <row r="1">
          <cell r="A1" t="str">
            <v>1월 생산실적</v>
          </cell>
        </row>
      </sheetData>
      <sheetData sheetId="6734">
        <row r="1">
          <cell r="A1" t="str">
            <v>1월 생산실적</v>
          </cell>
        </row>
      </sheetData>
      <sheetData sheetId="6735">
        <row r="1">
          <cell r="A1" t="str">
            <v>1월 생산실적</v>
          </cell>
        </row>
      </sheetData>
      <sheetData sheetId="6736">
        <row r="1">
          <cell r="A1" t="str">
            <v>1월 생산실적</v>
          </cell>
        </row>
      </sheetData>
      <sheetData sheetId="6737">
        <row r="1">
          <cell r="A1" t="str">
            <v>1월 생산실적</v>
          </cell>
        </row>
      </sheetData>
      <sheetData sheetId="6738">
        <row r="1">
          <cell r="A1" t="str">
            <v>1월 생산실적</v>
          </cell>
        </row>
      </sheetData>
      <sheetData sheetId="6739">
        <row r="1">
          <cell r="A1" t="str">
            <v>1월 생산실적</v>
          </cell>
        </row>
      </sheetData>
      <sheetData sheetId="6740">
        <row r="1">
          <cell r="A1" t="str">
            <v>1월 생산실적</v>
          </cell>
        </row>
      </sheetData>
      <sheetData sheetId="6741">
        <row r="1">
          <cell r="A1" t="str">
            <v>1월 생산실적</v>
          </cell>
        </row>
      </sheetData>
      <sheetData sheetId="6742">
        <row r="1">
          <cell r="A1" t="str">
            <v>1월 생산실적</v>
          </cell>
        </row>
      </sheetData>
      <sheetData sheetId="6743">
        <row r="1">
          <cell r="A1" t="str">
            <v>1월 생산실적</v>
          </cell>
        </row>
      </sheetData>
      <sheetData sheetId="6744">
        <row r="1">
          <cell r="A1" t="str">
            <v>1월 생산실적</v>
          </cell>
        </row>
      </sheetData>
      <sheetData sheetId="6745">
        <row r="1">
          <cell r="A1" t="str">
            <v>1월 생산실적</v>
          </cell>
        </row>
      </sheetData>
      <sheetData sheetId="6746">
        <row r="1">
          <cell r="A1" t="str">
            <v>1월 생산실적</v>
          </cell>
        </row>
      </sheetData>
      <sheetData sheetId="6747">
        <row r="1">
          <cell r="A1" t="str">
            <v>1월 생산실적</v>
          </cell>
        </row>
      </sheetData>
      <sheetData sheetId="6748">
        <row r="1">
          <cell r="A1" t="str">
            <v>1월 생산실적</v>
          </cell>
        </row>
      </sheetData>
      <sheetData sheetId="6749">
        <row r="1">
          <cell r="A1" t="str">
            <v>1월 생산실적</v>
          </cell>
        </row>
      </sheetData>
      <sheetData sheetId="6750">
        <row r="1">
          <cell r="A1" t="str">
            <v>1월 생산실적</v>
          </cell>
        </row>
      </sheetData>
      <sheetData sheetId="6751">
        <row r="1">
          <cell r="A1" t="str">
            <v>1월 생산실적</v>
          </cell>
        </row>
      </sheetData>
      <sheetData sheetId="6752">
        <row r="1">
          <cell r="A1" t="str">
            <v>1월 생산실적</v>
          </cell>
        </row>
      </sheetData>
      <sheetData sheetId="6753">
        <row r="1">
          <cell r="A1" t="str">
            <v>1월 생산실적</v>
          </cell>
        </row>
      </sheetData>
      <sheetData sheetId="6754">
        <row r="1">
          <cell r="A1" t="str">
            <v>1월 생산실적</v>
          </cell>
        </row>
      </sheetData>
      <sheetData sheetId="6755">
        <row r="1">
          <cell r="A1" t="str">
            <v>1월 생산실적</v>
          </cell>
        </row>
      </sheetData>
      <sheetData sheetId="6756">
        <row r="1">
          <cell r="A1" t="str">
            <v>1월 생산실적</v>
          </cell>
        </row>
      </sheetData>
      <sheetData sheetId="6757">
        <row r="1">
          <cell r="A1" t="str">
            <v>1월 생산실적</v>
          </cell>
        </row>
      </sheetData>
      <sheetData sheetId="6758">
        <row r="1">
          <cell r="A1" t="str">
            <v>1월 생산실적</v>
          </cell>
        </row>
      </sheetData>
      <sheetData sheetId="6759">
        <row r="1">
          <cell r="A1" t="str">
            <v>1월 생산실적</v>
          </cell>
        </row>
      </sheetData>
      <sheetData sheetId="6760">
        <row r="1">
          <cell r="A1" t="str">
            <v>1월 생산실적</v>
          </cell>
        </row>
      </sheetData>
      <sheetData sheetId="6761">
        <row r="1">
          <cell r="A1" t="str">
            <v>1월 생산실적</v>
          </cell>
        </row>
      </sheetData>
      <sheetData sheetId="6762">
        <row r="1">
          <cell r="A1" t="str">
            <v>1월 생산실적</v>
          </cell>
        </row>
      </sheetData>
      <sheetData sheetId="6763">
        <row r="1">
          <cell r="A1" t="str">
            <v>1월 생산실적</v>
          </cell>
        </row>
      </sheetData>
      <sheetData sheetId="6764">
        <row r="1">
          <cell r="A1" t="str">
            <v>1월 생산실적</v>
          </cell>
        </row>
      </sheetData>
      <sheetData sheetId="6765">
        <row r="1">
          <cell r="A1" t="str">
            <v>1월 생산실적</v>
          </cell>
        </row>
      </sheetData>
      <sheetData sheetId="6766">
        <row r="1">
          <cell r="A1" t="str">
            <v>1월 생산실적</v>
          </cell>
        </row>
      </sheetData>
      <sheetData sheetId="6767">
        <row r="1">
          <cell r="A1" t="str">
            <v>1월 생산실적</v>
          </cell>
        </row>
      </sheetData>
      <sheetData sheetId="6768">
        <row r="1">
          <cell r="A1" t="str">
            <v>1월 생산실적</v>
          </cell>
        </row>
      </sheetData>
      <sheetData sheetId="6769">
        <row r="1">
          <cell r="A1" t="str">
            <v>1월 생산실적</v>
          </cell>
        </row>
      </sheetData>
      <sheetData sheetId="6770">
        <row r="1">
          <cell r="A1" t="str">
            <v>1월 생산실적</v>
          </cell>
        </row>
      </sheetData>
      <sheetData sheetId="6771">
        <row r="1">
          <cell r="A1" t="str">
            <v>1월 생산실적</v>
          </cell>
        </row>
      </sheetData>
      <sheetData sheetId="6772">
        <row r="1">
          <cell r="A1" t="str">
            <v>1월 생산실적</v>
          </cell>
        </row>
      </sheetData>
      <sheetData sheetId="6773">
        <row r="1">
          <cell r="A1" t="str">
            <v>1월 생산실적</v>
          </cell>
        </row>
      </sheetData>
      <sheetData sheetId="6774">
        <row r="1">
          <cell r="A1" t="str">
            <v>1월 생산실적</v>
          </cell>
        </row>
      </sheetData>
      <sheetData sheetId="6775">
        <row r="1">
          <cell r="A1" t="str">
            <v>1월 생산실적</v>
          </cell>
        </row>
      </sheetData>
      <sheetData sheetId="6776">
        <row r="1">
          <cell r="A1" t="str">
            <v>1월 생산실적</v>
          </cell>
        </row>
      </sheetData>
      <sheetData sheetId="6777">
        <row r="1">
          <cell r="A1" t="str">
            <v>1월 생산실적</v>
          </cell>
        </row>
      </sheetData>
      <sheetData sheetId="6778">
        <row r="1">
          <cell r="A1" t="str">
            <v>1월 생산실적</v>
          </cell>
        </row>
      </sheetData>
      <sheetData sheetId="6779">
        <row r="1">
          <cell r="A1" t="str">
            <v>1월 생산실적</v>
          </cell>
        </row>
      </sheetData>
      <sheetData sheetId="6780">
        <row r="1">
          <cell r="A1" t="str">
            <v>1월 생산실적</v>
          </cell>
        </row>
      </sheetData>
      <sheetData sheetId="6781">
        <row r="1">
          <cell r="A1" t="str">
            <v>1월 생산실적</v>
          </cell>
        </row>
      </sheetData>
      <sheetData sheetId="6782">
        <row r="1">
          <cell r="A1" t="str">
            <v>1월 생산실적</v>
          </cell>
        </row>
      </sheetData>
      <sheetData sheetId="6783">
        <row r="1">
          <cell r="A1" t="str">
            <v>1월 생산실적</v>
          </cell>
        </row>
      </sheetData>
      <sheetData sheetId="6784">
        <row r="1">
          <cell r="A1" t="str">
            <v>1월 생산실적</v>
          </cell>
        </row>
      </sheetData>
      <sheetData sheetId="6785">
        <row r="1">
          <cell r="A1" t="str">
            <v>1월 생산실적</v>
          </cell>
        </row>
      </sheetData>
      <sheetData sheetId="6786">
        <row r="1">
          <cell r="A1" t="str">
            <v>1월 생산실적</v>
          </cell>
        </row>
      </sheetData>
      <sheetData sheetId="6787">
        <row r="1">
          <cell r="A1" t="str">
            <v>1월 생산실적</v>
          </cell>
        </row>
      </sheetData>
      <sheetData sheetId="6788">
        <row r="1">
          <cell r="A1" t="str">
            <v>1월 생산실적</v>
          </cell>
        </row>
      </sheetData>
      <sheetData sheetId="6789">
        <row r="1">
          <cell r="A1" t="str">
            <v>1월 생산실적</v>
          </cell>
        </row>
      </sheetData>
      <sheetData sheetId="6790">
        <row r="1">
          <cell r="A1" t="str">
            <v>1월 생산실적</v>
          </cell>
        </row>
      </sheetData>
      <sheetData sheetId="6791">
        <row r="1">
          <cell r="A1" t="str">
            <v>1월 생산실적</v>
          </cell>
        </row>
      </sheetData>
      <sheetData sheetId="6792">
        <row r="1">
          <cell r="A1" t="str">
            <v>1월 생산실적</v>
          </cell>
        </row>
      </sheetData>
      <sheetData sheetId="6793">
        <row r="1">
          <cell r="A1" t="str">
            <v>1월 생산실적</v>
          </cell>
        </row>
      </sheetData>
      <sheetData sheetId="6794">
        <row r="1">
          <cell r="A1" t="str">
            <v>1월 생산실적</v>
          </cell>
        </row>
      </sheetData>
      <sheetData sheetId="6795">
        <row r="1">
          <cell r="A1" t="str">
            <v>1월 생산실적</v>
          </cell>
        </row>
      </sheetData>
      <sheetData sheetId="6796">
        <row r="1">
          <cell r="A1" t="str">
            <v>1월 생산실적</v>
          </cell>
        </row>
      </sheetData>
      <sheetData sheetId="6797">
        <row r="1">
          <cell r="A1" t="str">
            <v>1월 생산실적</v>
          </cell>
        </row>
      </sheetData>
      <sheetData sheetId="6798">
        <row r="1">
          <cell r="A1" t="str">
            <v>1월 생산실적</v>
          </cell>
        </row>
      </sheetData>
      <sheetData sheetId="6799">
        <row r="1">
          <cell r="A1" t="str">
            <v>1월 생산실적</v>
          </cell>
        </row>
      </sheetData>
      <sheetData sheetId="6800">
        <row r="1">
          <cell r="A1" t="str">
            <v>1월 생산실적</v>
          </cell>
        </row>
      </sheetData>
      <sheetData sheetId="6801">
        <row r="1">
          <cell r="A1" t="str">
            <v>1월 생산실적</v>
          </cell>
        </row>
      </sheetData>
      <sheetData sheetId="6802">
        <row r="1">
          <cell r="A1" t="str">
            <v>1월 생산실적</v>
          </cell>
        </row>
      </sheetData>
      <sheetData sheetId="6803">
        <row r="1">
          <cell r="A1" t="str">
            <v>1월 생산실적</v>
          </cell>
        </row>
      </sheetData>
      <sheetData sheetId="6804">
        <row r="1">
          <cell r="A1" t="str">
            <v>1월 생산실적</v>
          </cell>
        </row>
      </sheetData>
      <sheetData sheetId="6805">
        <row r="1">
          <cell r="A1" t="str">
            <v>1월 생산실적</v>
          </cell>
        </row>
      </sheetData>
      <sheetData sheetId="6806">
        <row r="1">
          <cell r="A1" t="str">
            <v>1월 생산실적</v>
          </cell>
        </row>
      </sheetData>
      <sheetData sheetId="6807">
        <row r="1">
          <cell r="A1" t="str">
            <v>1월 생산실적</v>
          </cell>
        </row>
      </sheetData>
      <sheetData sheetId="6808">
        <row r="1">
          <cell r="A1" t="str">
            <v>1월 생산실적</v>
          </cell>
        </row>
      </sheetData>
      <sheetData sheetId="6809">
        <row r="1">
          <cell r="A1" t="str">
            <v>1월 생산실적</v>
          </cell>
        </row>
      </sheetData>
      <sheetData sheetId="6810">
        <row r="1">
          <cell r="A1" t="str">
            <v>1월 생산실적</v>
          </cell>
        </row>
      </sheetData>
      <sheetData sheetId="6811">
        <row r="1">
          <cell r="A1" t="str">
            <v>1월 생산실적</v>
          </cell>
        </row>
      </sheetData>
      <sheetData sheetId="6812">
        <row r="1">
          <cell r="A1" t="str">
            <v>1월 생산실적</v>
          </cell>
        </row>
      </sheetData>
      <sheetData sheetId="6813">
        <row r="1">
          <cell r="A1" t="str">
            <v>1월 생산실적</v>
          </cell>
        </row>
      </sheetData>
      <sheetData sheetId="6814">
        <row r="1">
          <cell r="A1" t="str">
            <v>1월 생산실적</v>
          </cell>
        </row>
      </sheetData>
      <sheetData sheetId="6815">
        <row r="1">
          <cell r="A1" t="str">
            <v>1월 생산실적</v>
          </cell>
        </row>
      </sheetData>
      <sheetData sheetId="6816">
        <row r="1">
          <cell r="A1" t="str">
            <v>1월 생산실적</v>
          </cell>
        </row>
      </sheetData>
      <sheetData sheetId="6817">
        <row r="1">
          <cell r="A1" t="str">
            <v>1월 생산실적</v>
          </cell>
        </row>
      </sheetData>
      <sheetData sheetId="6818">
        <row r="1">
          <cell r="A1" t="str">
            <v>1월 생산실적</v>
          </cell>
        </row>
      </sheetData>
      <sheetData sheetId="6819">
        <row r="1">
          <cell r="A1" t="str">
            <v>1월 생산실적</v>
          </cell>
        </row>
      </sheetData>
      <sheetData sheetId="6820">
        <row r="1">
          <cell r="A1" t="str">
            <v>1월 생산실적</v>
          </cell>
        </row>
      </sheetData>
      <sheetData sheetId="6821">
        <row r="1">
          <cell r="A1" t="str">
            <v>1월 생산실적</v>
          </cell>
        </row>
      </sheetData>
      <sheetData sheetId="6822">
        <row r="1">
          <cell r="A1" t="str">
            <v>1월 생산실적</v>
          </cell>
        </row>
      </sheetData>
      <sheetData sheetId="6823">
        <row r="1">
          <cell r="A1" t="str">
            <v>1월 생산실적</v>
          </cell>
        </row>
      </sheetData>
      <sheetData sheetId="6824">
        <row r="1">
          <cell r="A1" t="str">
            <v>1월 생산실적</v>
          </cell>
        </row>
      </sheetData>
      <sheetData sheetId="6825">
        <row r="1">
          <cell r="A1" t="str">
            <v>1월 생산실적</v>
          </cell>
        </row>
      </sheetData>
      <sheetData sheetId="6826">
        <row r="1">
          <cell r="A1" t="str">
            <v>1월 생산실적</v>
          </cell>
        </row>
      </sheetData>
      <sheetData sheetId="6827">
        <row r="1">
          <cell r="A1" t="str">
            <v>1월 생산실적</v>
          </cell>
        </row>
      </sheetData>
      <sheetData sheetId="6828">
        <row r="1">
          <cell r="A1" t="str">
            <v>1월 생산실적</v>
          </cell>
        </row>
      </sheetData>
      <sheetData sheetId="6829">
        <row r="1">
          <cell r="A1" t="str">
            <v>1월 생산실적</v>
          </cell>
        </row>
      </sheetData>
      <sheetData sheetId="6830">
        <row r="1">
          <cell r="A1" t="str">
            <v>1월 생산실적</v>
          </cell>
        </row>
      </sheetData>
      <sheetData sheetId="6831">
        <row r="1">
          <cell r="A1" t="str">
            <v>1월 생산실적</v>
          </cell>
        </row>
      </sheetData>
      <sheetData sheetId="6832">
        <row r="1">
          <cell r="A1" t="str">
            <v>1월 생산실적</v>
          </cell>
        </row>
      </sheetData>
      <sheetData sheetId="6833">
        <row r="1">
          <cell r="A1" t="str">
            <v>1월 생산실적</v>
          </cell>
        </row>
      </sheetData>
      <sheetData sheetId="6834">
        <row r="1">
          <cell r="A1" t="str">
            <v>1월 생산실적</v>
          </cell>
        </row>
      </sheetData>
      <sheetData sheetId="6835">
        <row r="1">
          <cell r="A1" t="str">
            <v>1월 생산실적</v>
          </cell>
        </row>
      </sheetData>
      <sheetData sheetId="6836">
        <row r="1">
          <cell r="A1" t="str">
            <v>1월 생산실적</v>
          </cell>
        </row>
      </sheetData>
      <sheetData sheetId="6837">
        <row r="1">
          <cell r="A1" t="str">
            <v>1월 생산실적</v>
          </cell>
        </row>
      </sheetData>
      <sheetData sheetId="6838">
        <row r="1">
          <cell r="A1" t="str">
            <v>1월 생산실적</v>
          </cell>
        </row>
      </sheetData>
      <sheetData sheetId="6839">
        <row r="1">
          <cell r="A1" t="str">
            <v>1월 생산실적</v>
          </cell>
        </row>
      </sheetData>
      <sheetData sheetId="6840">
        <row r="1">
          <cell r="A1" t="str">
            <v>1월 생산실적</v>
          </cell>
        </row>
      </sheetData>
      <sheetData sheetId="6841">
        <row r="1">
          <cell r="A1" t="str">
            <v>1월 생산실적</v>
          </cell>
        </row>
      </sheetData>
      <sheetData sheetId="6842">
        <row r="1">
          <cell r="A1" t="str">
            <v>1월 생산실적</v>
          </cell>
        </row>
      </sheetData>
      <sheetData sheetId="6843">
        <row r="1">
          <cell r="A1" t="str">
            <v>1월 생산실적</v>
          </cell>
        </row>
      </sheetData>
      <sheetData sheetId="6844">
        <row r="1">
          <cell r="A1" t="str">
            <v>1월 생산실적</v>
          </cell>
        </row>
      </sheetData>
      <sheetData sheetId="6845">
        <row r="1">
          <cell r="A1" t="str">
            <v>1월 생산실적</v>
          </cell>
        </row>
      </sheetData>
      <sheetData sheetId="6846">
        <row r="1">
          <cell r="A1" t="str">
            <v>1월 생산실적</v>
          </cell>
        </row>
      </sheetData>
      <sheetData sheetId="6847">
        <row r="1">
          <cell r="A1" t="str">
            <v>1월 생산실적</v>
          </cell>
        </row>
      </sheetData>
      <sheetData sheetId="6848">
        <row r="1">
          <cell r="A1" t="str">
            <v>1월 생산실적</v>
          </cell>
        </row>
      </sheetData>
      <sheetData sheetId="6849">
        <row r="1">
          <cell r="A1" t="str">
            <v>1월 생산실적</v>
          </cell>
        </row>
      </sheetData>
      <sheetData sheetId="6850">
        <row r="1">
          <cell r="A1" t="str">
            <v>1월 생산실적</v>
          </cell>
        </row>
      </sheetData>
      <sheetData sheetId="6851">
        <row r="1">
          <cell r="A1" t="str">
            <v>1월 생산실적</v>
          </cell>
        </row>
      </sheetData>
      <sheetData sheetId="6852">
        <row r="1">
          <cell r="A1" t="str">
            <v>1월 생산실적</v>
          </cell>
        </row>
      </sheetData>
      <sheetData sheetId="6853">
        <row r="1">
          <cell r="A1" t="str">
            <v>1월 생산실적</v>
          </cell>
        </row>
      </sheetData>
      <sheetData sheetId="6854">
        <row r="1">
          <cell r="A1" t="str">
            <v>1월 생산실적</v>
          </cell>
        </row>
      </sheetData>
      <sheetData sheetId="6855">
        <row r="1">
          <cell r="A1" t="str">
            <v>1월 생산실적</v>
          </cell>
        </row>
      </sheetData>
      <sheetData sheetId="6856">
        <row r="1">
          <cell r="A1" t="str">
            <v>1월 생산실적</v>
          </cell>
        </row>
      </sheetData>
      <sheetData sheetId="6857">
        <row r="1">
          <cell r="A1" t="str">
            <v>1월 생산실적</v>
          </cell>
        </row>
      </sheetData>
      <sheetData sheetId="6858">
        <row r="1">
          <cell r="A1" t="str">
            <v>1월 생산실적</v>
          </cell>
        </row>
      </sheetData>
      <sheetData sheetId="6859">
        <row r="1">
          <cell r="A1" t="str">
            <v>1월 생산실적</v>
          </cell>
        </row>
      </sheetData>
      <sheetData sheetId="6860">
        <row r="1">
          <cell r="A1" t="str">
            <v>1월 생산실적</v>
          </cell>
        </row>
      </sheetData>
      <sheetData sheetId="6861">
        <row r="1">
          <cell r="A1" t="str">
            <v>1월 생산실적</v>
          </cell>
        </row>
      </sheetData>
      <sheetData sheetId="6862">
        <row r="1">
          <cell r="A1" t="str">
            <v>1월 생산실적</v>
          </cell>
        </row>
      </sheetData>
      <sheetData sheetId="6863">
        <row r="1">
          <cell r="A1" t="str">
            <v>1월 생산실적</v>
          </cell>
        </row>
      </sheetData>
      <sheetData sheetId="6864">
        <row r="1">
          <cell r="A1" t="str">
            <v>1월 생산실적</v>
          </cell>
        </row>
      </sheetData>
      <sheetData sheetId="6865">
        <row r="1">
          <cell r="A1" t="str">
            <v>1월 생산실적</v>
          </cell>
        </row>
      </sheetData>
      <sheetData sheetId="6866">
        <row r="1">
          <cell r="A1" t="str">
            <v>1월 생산실적</v>
          </cell>
        </row>
      </sheetData>
      <sheetData sheetId="6867">
        <row r="1">
          <cell r="A1" t="str">
            <v>1월 생산실적</v>
          </cell>
        </row>
      </sheetData>
      <sheetData sheetId="6868">
        <row r="1">
          <cell r="A1" t="str">
            <v>1월 생산실적</v>
          </cell>
        </row>
      </sheetData>
      <sheetData sheetId="6869">
        <row r="1">
          <cell r="A1" t="str">
            <v>1월 생산실적</v>
          </cell>
        </row>
      </sheetData>
      <sheetData sheetId="6870">
        <row r="1">
          <cell r="A1" t="str">
            <v>1월 생산실적</v>
          </cell>
        </row>
      </sheetData>
      <sheetData sheetId="6871">
        <row r="1">
          <cell r="A1" t="str">
            <v>1월 생산실적</v>
          </cell>
        </row>
      </sheetData>
      <sheetData sheetId="6872">
        <row r="1">
          <cell r="A1" t="str">
            <v>1월 생산실적</v>
          </cell>
        </row>
      </sheetData>
      <sheetData sheetId="6873">
        <row r="1">
          <cell r="A1" t="str">
            <v>1월 생산실적</v>
          </cell>
        </row>
      </sheetData>
      <sheetData sheetId="6874">
        <row r="1">
          <cell r="A1" t="str">
            <v>1월 생산실적</v>
          </cell>
        </row>
      </sheetData>
      <sheetData sheetId="6875">
        <row r="1">
          <cell r="A1" t="str">
            <v>1월 생산실적</v>
          </cell>
        </row>
      </sheetData>
      <sheetData sheetId="6876">
        <row r="1">
          <cell r="A1" t="str">
            <v>1월 생산실적</v>
          </cell>
        </row>
      </sheetData>
      <sheetData sheetId="6877">
        <row r="1">
          <cell r="A1" t="str">
            <v>1월 생산실적</v>
          </cell>
        </row>
      </sheetData>
      <sheetData sheetId="6878">
        <row r="1">
          <cell r="A1" t="str">
            <v>1월 생산실적</v>
          </cell>
        </row>
      </sheetData>
      <sheetData sheetId="6879">
        <row r="1">
          <cell r="A1" t="str">
            <v>1월 생산실적</v>
          </cell>
        </row>
      </sheetData>
      <sheetData sheetId="6880">
        <row r="1">
          <cell r="A1" t="str">
            <v>1월 생산실적</v>
          </cell>
        </row>
      </sheetData>
      <sheetData sheetId="6881">
        <row r="1">
          <cell r="A1" t="str">
            <v>1월 생산실적</v>
          </cell>
        </row>
      </sheetData>
      <sheetData sheetId="6882">
        <row r="1">
          <cell r="A1" t="str">
            <v>1월 생산실적</v>
          </cell>
        </row>
      </sheetData>
      <sheetData sheetId="6883">
        <row r="1">
          <cell r="A1" t="str">
            <v>1월 생산실적</v>
          </cell>
        </row>
      </sheetData>
      <sheetData sheetId="6884">
        <row r="1">
          <cell r="A1" t="str">
            <v>1월 생산실적</v>
          </cell>
        </row>
      </sheetData>
      <sheetData sheetId="6885">
        <row r="1">
          <cell r="A1" t="str">
            <v>1월 생산실적</v>
          </cell>
        </row>
      </sheetData>
      <sheetData sheetId="6886">
        <row r="1">
          <cell r="A1" t="str">
            <v>1월 생산실적</v>
          </cell>
        </row>
      </sheetData>
      <sheetData sheetId="6887">
        <row r="1">
          <cell r="A1" t="str">
            <v>1월 생산실적</v>
          </cell>
        </row>
      </sheetData>
      <sheetData sheetId="6888">
        <row r="1">
          <cell r="A1" t="str">
            <v>1월 생산실적</v>
          </cell>
        </row>
      </sheetData>
      <sheetData sheetId="6889">
        <row r="1">
          <cell r="A1" t="str">
            <v>1월 생산실적</v>
          </cell>
        </row>
      </sheetData>
      <sheetData sheetId="6890">
        <row r="1">
          <cell r="A1" t="str">
            <v>1월 생산실적</v>
          </cell>
        </row>
      </sheetData>
      <sheetData sheetId="6891">
        <row r="1">
          <cell r="A1" t="str">
            <v>1월 생산실적</v>
          </cell>
        </row>
      </sheetData>
      <sheetData sheetId="6892">
        <row r="1">
          <cell r="A1" t="str">
            <v>1월 생산실적</v>
          </cell>
        </row>
      </sheetData>
      <sheetData sheetId="6893">
        <row r="1">
          <cell r="A1" t="str">
            <v>1월 생산실적</v>
          </cell>
        </row>
      </sheetData>
      <sheetData sheetId="6894">
        <row r="1">
          <cell r="A1" t="str">
            <v>1월 생산실적</v>
          </cell>
        </row>
      </sheetData>
      <sheetData sheetId="6895">
        <row r="1">
          <cell r="A1" t="str">
            <v>1월 생산실적</v>
          </cell>
        </row>
      </sheetData>
      <sheetData sheetId="6896">
        <row r="1">
          <cell r="A1" t="str">
            <v>1월 생산실적</v>
          </cell>
        </row>
      </sheetData>
      <sheetData sheetId="6897">
        <row r="1">
          <cell r="A1" t="str">
            <v>1월 생산실적</v>
          </cell>
        </row>
      </sheetData>
      <sheetData sheetId="6898">
        <row r="1">
          <cell r="A1" t="str">
            <v>1월 생산실적</v>
          </cell>
        </row>
      </sheetData>
      <sheetData sheetId="6899">
        <row r="1">
          <cell r="A1" t="str">
            <v>1월 생산실적</v>
          </cell>
        </row>
      </sheetData>
      <sheetData sheetId="6900">
        <row r="1">
          <cell r="A1" t="str">
            <v>1월 생산실적</v>
          </cell>
        </row>
      </sheetData>
      <sheetData sheetId="6901">
        <row r="1">
          <cell r="A1" t="str">
            <v>1월 생산실적</v>
          </cell>
        </row>
      </sheetData>
      <sheetData sheetId="6902">
        <row r="1">
          <cell r="A1" t="str">
            <v>1월 생산실적</v>
          </cell>
        </row>
      </sheetData>
      <sheetData sheetId="6903">
        <row r="1">
          <cell r="A1" t="str">
            <v>1월 생산실적</v>
          </cell>
        </row>
      </sheetData>
      <sheetData sheetId="6904">
        <row r="1">
          <cell r="A1" t="str">
            <v>1월 생산실적</v>
          </cell>
        </row>
      </sheetData>
      <sheetData sheetId="6905">
        <row r="1">
          <cell r="A1" t="str">
            <v>1월 생산실적</v>
          </cell>
        </row>
      </sheetData>
      <sheetData sheetId="6906">
        <row r="1">
          <cell r="A1" t="str">
            <v>1월 생산실적</v>
          </cell>
        </row>
      </sheetData>
      <sheetData sheetId="6907">
        <row r="1">
          <cell r="A1" t="str">
            <v>1월 생산실적</v>
          </cell>
        </row>
      </sheetData>
      <sheetData sheetId="6908">
        <row r="1">
          <cell r="A1" t="str">
            <v>1월 생산실적</v>
          </cell>
        </row>
      </sheetData>
      <sheetData sheetId="6909">
        <row r="1">
          <cell r="A1" t="str">
            <v>1월 생산실적</v>
          </cell>
        </row>
      </sheetData>
      <sheetData sheetId="6910">
        <row r="1">
          <cell r="A1" t="str">
            <v>1월 생산실적</v>
          </cell>
        </row>
      </sheetData>
      <sheetData sheetId="6911">
        <row r="1">
          <cell r="A1" t="str">
            <v>1월 생산실적</v>
          </cell>
        </row>
      </sheetData>
      <sheetData sheetId="6912">
        <row r="1">
          <cell r="A1" t="str">
            <v>1월 생산실적</v>
          </cell>
        </row>
      </sheetData>
      <sheetData sheetId="6913">
        <row r="1">
          <cell r="A1" t="str">
            <v>1월 생산실적</v>
          </cell>
        </row>
      </sheetData>
      <sheetData sheetId="6914">
        <row r="1">
          <cell r="A1" t="str">
            <v>1월 생산실적</v>
          </cell>
        </row>
      </sheetData>
      <sheetData sheetId="6915">
        <row r="1">
          <cell r="A1" t="str">
            <v>1월 생산실적</v>
          </cell>
        </row>
      </sheetData>
      <sheetData sheetId="6916">
        <row r="1">
          <cell r="A1" t="str">
            <v>1월 생산실적</v>
          </cell>
        </row>
      </sheetData>
      <sheetData sheetId="6917">
        <row r="1">
          <cell r="A1" t="str">
            <v>1월 생산실적</v>
          </cell>
        </row>
      </sheetData>
      <sheetData sheetId="6918">
        <row r="1">
          <cell r="A1" t="str">
            <v>1월 생산실적</v>
          </cell>
        </row>
      </sheetData>
      <sheetData sheetId="6919">
        <row r="1">
          <cell r="A1" t="str">
            <v>1월 생산실적</v>
          </cell>
        </row>
      </sheetData>
      <sheetData sheetId="6920">
        <row r="1">
          <cell r="A1" t="str">
            <v>1월 생산실적</v>
          </cell>
        </row>
      </sheetData>
      <sheetData sheetId="6921">
        <row r="1">
          <cell r="A1" t="str">
            <v>1월 생산실적</v>
          </cell>
        </row>
      </sheetData>
      <sheetData sheetId="6922">
        <row r="1">
          <cell r="A1" t="str">
            <v>1월 생산실적</v>
          </cell>
        </row>
      </sheetData>
      <sheetData sheetId="6923">
        <row r="1">
          <cell r="A1" t="str">
            <v>1월 생산실적</v>
          </cell>
        </row>
      </sheetData>
      <sheetData sheetId="6924">
        <row r="1">
          <cell r="A1" t="str">
            <v>1월 생산실적</v>
          </cell>
        </row>
      </sheetData>
      <sheetData sheetId="6925">
        <row r="1">
          <cell r="A1" t="str">
            <v>1월 생산실적</v>
          </cell>
        </row>
      </sheetData>
      <sheetData sheetId="6926">
        <row r="1">
          <cell r="A1" t="str">
            <v>1월 생산실적</v>
          </cell>
        </row>
      </sheetData>
      <sheetData sheetId="6927">
        <row r="1">
          <cell r="A1" t="str">
            <v>1월 생산실적</v>
          </cell>
        </row>
      </sheetData>
      <sheetData sheetId="6928">
        <row r="1">
          <cell r="A1" t="str">
            <v>1월 생산실적</v>
          </cell>
        </row>
      </sheetData>
      <sheetData sheetId="6929">
        <row r="1">
          <cell r="A1" t="str">
            <v>1월 생산실적</v>
          </cell>
        </row>
      </sheetData>
      <sheetData sheetId="6930">
        <row r="1">
          <cell r="A1" t="str">
            <v>1월 생산실적</v>
          </cell>
        </row>
      </sheetData>
      <sheetData sheetId="6931">
        <row r="1">
          <cell r="A1" t="str">
            <v>1월 생산실적</v>
          </cell>
        </row>
      </sheetData>
      <sheetData sheetId="6932">
        <row r="1">
          <cell r="A1" t="str">
            <v>1월 생산실적</v>
          </cell>
        </row>
      </sheetData>
      <sheetData sheetId="6933">
        <row r="1">
          <cell r="A1" t="str">
            <v>1월 생산실적</v>
          </cell>
        </row>
      </sheetData>
      <sheetData sheetId="6934">
        <row r="1">
          <cell r="A1" t="str">
            <v>1월 생산실적</v>
          </cell>
        </row>
      </sheetData>
      <sheetData sheetId="6935">
        <row r="1">
          <cell r="A1" t="str">
            <v>1월 생산실적</v>
          </cell>
        </row>
      </sheetData>
      <sheetData sheetId="6936">
        <row r="1">
          <cell r="A1" t="str">
            <v>1월 생산실적</v>
          </cell>
        </row>
      </sheetData>
      <sheetData sheetId="6937">
        <row r="1">
          <cell r="A1" t="str">
            <v>1월 생산실적</v>
          </cell>
        </row>
      </sheetData>
      <sheetData sheetId="6938">
        <row r="1">
          <cell r="A1" t="str">
            <v>1월 생산실적</v>
          </cell>
        </row>
      </sheetData>
      <sheetData sheetId="6939">
        <row r="1">
          <cell r="A1" t="str">
            <v>1월 생산실적</v>
          </cell>
        </row>
      </sheetData>
      <sheetData sheetId="6940">
        <row r="1">
          <cell r="A1" t="str">
            <v>1월 생산실적</v>
          </cell>
        </row>
      </sheetData>
      <sheetData sheetId="6941">
        <row r="1">
          <cell r="A1" t="str">
            <v>1월 생산실적</v>
          </cell>
        </row>
      </sheetData>
      <sheetData sheetId="6942">
        <row r="1">
          <cell r="A1" t="str">
            <v>1월 생산실적</v>
          </cell>
        </row>
      </sheetData>
      <sheetData sheetId="6943">
        <row r="1">
          <cell r="A1" t="str">
            <v>1월 생산실적</v>
          </cell>
        </row>
      </sheetData>
      <sheetData sheetId="6944">
        <row r="1">
          <cell r="A1" t="str">
            <v>1월 생산실적</v>
          </cell>
        </row>
      </sheetData>
      <sheetData sheetId="6945">
        <row r="1">
          <cell r="A1" t="str">
            <v>1월 생산실적</v>
          </cell>
        </row>
      </sheetData>
      <sheetData sheetId="6946">
        <row r="1">
          <cell r="A1" t="str">
            <v>1월 생산실적</v>
          </cell>
        </row>
      </sheetData>
      <sheetData sheetId="6947">
        <row r="1">
          <cell r="A1" t="str">
            <v>1월 생산실적</v>
          </cell>
        </row>
      </sheetData>
      <sheetData sheetId="6948">
        <row r="1">
          <cell r="A1" t="str">
            <v>1월 생산실적</v>
          </cell>
        </row>
      </sheetData>
      <sheetData sheetId="6949">
        <row r="1">
          <cell r="A1" t="str">
            <v>1월 생산실적</v>
          </cell>
        </row>
      </sheetData>
      <sheetData sheetId="6950">
        <row r="1">
          <cell r="A1" t="str">
            <v>1월 생산실적</v>
          </cell>
        </row>
      </sheetData>
      <sheetData sheetId="6951">
        <row r="1">
          <cell r="A1" t="str">
            <v>1월 생산실적</v>
          </cell>
        </row>
      </sheetData>
      <sheetData sheetId="6952">
        <row r="1">
          <cell r="A1" t="str">
            <v>1월 생산실적</v>
          </cell>
        </row>
      </sheetData>
      <sheetData sheetId="6953">
        <row r="1">
          <cell r="A1" t="str">
            <v>1월 생산실적</v>
          </cell>
        </row>
      </sheetData>
      <sheetData sheetId="6954">
        <row r="1">
          <cell r="A1" t="str">
            <v>1월 생산실적</v>
          </cell>
        </row>
      </sheetData>
      <sheetData sheetId="6955">
        <row r="1">
          <cell r="A1" t="str">
            <v>1월 생산실적</v>
          </cell>
        </row>
      </sheetData>
      <sheetData sheetId="6956">
        <row r="1">
          <cell r="A1" t="str">
            <v>1월 생산실적</v>
          </cell>
        </row>
      </sheetData>
      <sheetData sheetId="6957">
        <row r="1">
          <cell r="A1" t="str">
            <v>1월 생산실적</v>
          </cell>
        </row>
      </sheetData>
      <sheetData sheetId="6958">
        <row r="1">
          <cell r="A1" t="str">
            <v>1월 생산실적</v>
          </cell>
        </row>
      </sheetData>
      <sheetData sheetId="6959">
        <row r="1">
          <cell r="A1" t="str">
            <v>1월 생산실적</v>
          </cell>
        </row>
      </sheetData>
      <sheetData sheetId="6960">
        <row r="1">
          <cell r="A1" t="str">
            <v>1월 생산실적</v>
          </cell>
        </row>
      </sheetData>
      <sheetData sheetId="6961">
        <row r="1">
          <cell r="A1" t="str">
            <v>1월 생산실적</v>
          </cell>
        </row>
      </sheetData>
      <sheetData sheetId="6962">
        <row r="1">
          <cell r="A1" t="str">
            <v>1월 생산실적</v>
          </cell>
        </row>
      </sheetData>
      <sheetData sheetId="6963">
        <row r="1">
          <cell r="A1" t="str">
            <v>1월 생산실적</v>
          </cell>
        </row>
      </sheetData>
      <sheetData sheetId="6964">
        <row r="1">
          <cell r="A1" t="str">
            <v>1월 생산실적</v>
          </cell>
        </row>
      </sheetData>
      <sheetData sheetId="6965">
        <row r="1">
          <cell r="A1" t="str">
            <v>1월 생산실적</v>
          </cell>
        </row>
      </sheetData>
      <sheetData sheetId="6966">
        <row r="1">
          <cell r="A1" t="str">
            <v>1월 생산실적</v>
          </cell>
        </row>
      </sheetData>
      <sheetData sheetId="6967">
        <row r="1">
          <cell r="A1" t="str">
            <v>1월 생산실적</v>
          </cell>
        </row>
      </sheetData>
      <sheetData sheetId="6968">
        <row r="1">
          <cell r="A1" t="str">
            <v>1월 생산실적</v>
          </cell>
        </row>
      </sheetData>
      <sheetData sheetId="6969">
        <row r="1">
          <cell r="A1" t="str">
            <v>1월 생산실적</v>
          </cell>
        </row>
      </sheetData>
      <sheetData sheetId="6970">
        <row r="1">
          <cell r="A1" t="str">
            <v>1월 생산실적</v>
          </cell>
        </row>
      </sheetData>
      <sheetData sheetId="6971">
        <row r="1">
          <cell r="A1" t="str">
            <v>1월 생산실적</v>
          </cell>
        </row>
      </sheetData>
      <sheetData sheetId="6972">
        <row r="1">
          <cell r="A1" t="str">
            <v>1월 생산실적</v>
          </cell>
        </row>
      </sheetData>
      <sheetData sheetId="6973">
        <row r="1">
          <cell r="A1" t="str">
            <v>1월 생산실적</v>
          </cell>
        </row>
      </sheetData>
      <sheetData sheetId="6974">
        <row r="1">
          <cell r="A1" t="str">
            <v>1월 생산실적</v>
          </cell>
        </row>
      </sheetData>
      <sheetData sheetId="6975">
        <row r="1">
          <cell r="A1" t="str">
            <v>1월 생산실적</v>
          </cell>
        </row>
      </sheetData>
      <sheetData sheetId="6976">
        <row r="1">
          <cell r="A1" t="str">
            <v>1월 생산실적</v>
          </cell>
        </row>
      </sheetData>
      <sheetData sheetId="6977">
        <row r="1">
          <cell r="A1" t="str">
            <v>1월 생산실적</v>
          </cell>
        </row>
      </sheetData>
      <sheetData sheetId="6978">
        <row r="1">
          <cell r="A1" t="str">
            <v>1월 생산실적</v>
          </cell>
        </row>
      </sheetData>
      <sheetData sheetId="6979">
        <row r="1">
          <cell r="A1" t="str">
            <v>1월 생산실적</v>
          </cell>
        </row>
      </sheetData>
      <sheetData sheetId="6980">
        <row r="1">
          <cell r="A1" t="str">
            <v>1월 생산실적</v>
          </cell>
        </row>
      </sheetData>
      <sheetData sheetId="6981">
        <row r="1">
          <cell r="A1" t="str">
            <v>1월 생산실적</v>
          </cell>
        </row>
      </sheetData>
      <sheetData sheetId="6982">
        <row r="1">
          <cell r="A1" t="str">
            <v>1월 생산실적</v>
          </cell>
        </row>
      </sheetData>
      <sheetData sheetId="6983">
        <row r="1">
          <cell r="A1" t="str">
            <v>1월 생산실적</v>
          </cell>
        </row>
      </sheetData>
      <sheetData sheetId="6984">
        <row r="1">
          <cell r="A1" t="str">
            <v>1월 생산실적</v>
          </cell>
        </row>
      </sheetData>
      <sheetData sheetId="6985">
        <row r="1">
          <cell r="A1" t="str">
            <v>1월 생산실적</v>
          </cell>
        </row>
      </sheetData>
      <sheetData sheetId="6986">
        <row r="1">
          <cell r="A1" t="str">
            <v>1월 생산실적</v>
          </cell>
        </row>
      </sheetData>
      <sheetData sheetId="6987">
        <row r="1">
          <cell r="A1" t="str">
            <v>1월 생산실적</v>
          </cell>
        </row>
      </sheetData>
      <sheetData sheetId="6988">
        <row r="1">
          <cell r="A1" t="str">
            <v>1월 생산실적</v>
          </cell>
        </row>
      </sheetData>
      <sheetData sheetId="6989">
        <row r="1">
          <cell r="A1" t="str">
            <v>1월 생산실적</v>
          </cell>
        </row>
      </sheetData>
      <sheetData sheetId="6990">
        <row r="1">
          <cell r="A1" t="str">
            <v>1월 생산실적</v>
          </cell>
        </row>
      </sheetData>
      <sheetData sheetId="6991">
        <row r="1">
          <cell r="A1" t="str">
            <v>1월 생산실적</v>
          </cell>
        </row>
      </sheetData>
      <sheetData sheetId="6992">
        <row r="1">
          <cell r="A1" t="str">
            <v>1월 생산실적</v>
          </cell>
        </row>
      </sheetData>
      <sheetData sheetId="6993">
        <row r="1">
          <cell r="A1" t="str">
            <v>1월 생산실적</v>
          </cell>
        </row>
      </sheetData>
      <sheetData sheetId="6994">
        <row r="1">
          <cell r="A1" t="str">
            <v>1월 생산실적</v>
          </cell>
        </row>
      </sheetData>
      <sheetData sheetId="6995">
        <row r="1">
          <cell r="A1" t="str">
            <v>1월 생산실적</v>
          </cell>
        </row>
      </sheetData>
      <sheetData sheetId="6996">
        <row r="1">
          <cell r="A1" t="str">
            <v>1월 생산실적</v>
          </cell>
        </row>
      </sheetData>
      <sheetData sheetId="6997">
        <row r="1">
          <cell r="A1" t="str">
            <v>1월 생산실적</v>
          </cell>
        </row>
      </sheetData>
      <sheetData sheetId="6998">
        <row r="1">
          <cell r="A1" t="str">
            <v>1월 생산실적</v>
          </cell>
        </row>
      </sheetData>
      <sheetData sheetId="6999">
        <row r="1">
          <cell r="A1" t="str">
            <v>1월 생산실적</v>
          </cell>
        </row>
      </sheetData>
      <sheetData sheetId="7000">
        <row r="1">
          <cell r="A1" t="str">
            <v>1월 생산실적</v>
          </cell>
        </row>
      </sheetData>
      <sheetData sheetId="7001">
        <row r="1">
          <cell r="A1" t="str">
            <v>1월 생산실적</v>
          </cell>
        </row>
      </sheetData>
      <sheetData sheetId="7002">
        <row r="1">
          <cell r="A1" t="str">
            <v>1월 생산실적</v>
          </cell>
        </row>
      </sheetData>
      <sheetData sheetId="7003">
        <row r="1">
          <cell r="A1" t="str">
            <v>1월 생산실적</v>
          </cell>
        </row>
      </sheetData>
      <sheetData sheetId="7004">
        <row r="1">
          <cell r="A1" t="str">
            <v>1월 생산실적</v>
          </cell>
        </row>
      </sheetData>
      <sheetData sheetId="7005">
        <row r="1">
          <cell r="A1" t="str">
            <v>1월 생산실적</v>
          </cell>
        </row>
      </sheetData>
      <sheetData sheetId="7006">
        <row r="1">
          <cell r="A1" t="str">
            <v>1월 생산실적</v>
          </cell>
        </row>
      </sheetData>
      <sheetData sheetId="7007">
        <row r="1">
          <cell r="A1" t="str">
            <v>1월 생산실적</v>
          </cell>
        </row>
      </sheetData>
      <sheetData sheetId="7008">
        <row r="1">
          <cell r="A1" t="str">
            <v>1월 생산실적</v>
          </cell>
        </row>
      </sheetData>
      <sheetData sheetId="7009">
        <row r="1">
          <cell r="A1" t="str">
            <v>1월 생산실적</v>
          </cell>
        </row>
      </sheetData>
      <sheetData sheetId="7010">
        <row r="1">
          <cell r="A1" t="str">
            <v>1월 생산실적</v>
          </cell>
        </row>
      </sheetData>
      <sheetData sheetId="7011">
        <row r="1">
          <cell r="A1" t="str">
            <v>1월 생산실적</v>
          </cell>
        </row>
      </sheetData>
      <sheetData sheetId="7012">
        <row r="1">
          <cell r="A1" t="str">
            <v>1월 생산실적</v>
          </cell>
        </row>
      </sheetData>
      <sheetData sheetId="7013">
        <row r="1">
          <cell r="A1" t="str">
            <v>1월 생산실적</v>
          </cell>
        </row>
      </sheetData>
      <sheetData sheetId="7014">
        <row r="1">
          <cell r="A1" t="str">
            <v>1월 생산실적</v>
          </cell>
        </row>
      </sheetData>
      <sheetData sheetId="7015">
        <row r="1">
          <cell r="A1" t="str">
            <v>1월 생산실적</v>
          </cell>
        </row>
      </sheetData>
      <sheetData sheetId="7016">
        <row r="1">
          <cell r="A1" t="str">
            <v>1월 생산실적</v>
          </cell>
        </row>
      </sheetData>
      <sheetData sheetId="7017">
        <row r="1">
          <cell r="A1" t="str">
            <v>1월 생산실적</v>
          </cell>
        </row>
      </sheetData>
      <sheetData sheetId="7018">
        <row r="1">
          <cell r="A1" t="str">
            <v>1월 생산실적</v>
          </cell>
        </row>
      </sheetData>
      <sheetData sheetId="7019">
        <row r="1">
          <cell r="A1" t="str">
            <v>1월 생산실적</v>
          </cell>
        </row>
      </sheetData>
      <sheetData sheetId="7020">
        <row r="1">
          <cell r="A1" t="str">
            <v>1월 생산실적</v>
          </cell>
        </row>
      </sheetData>
      <sheetData sheetId="7021">
        <row r="1">
          <cell r="A1" t="str">
            <v>1월 생산실적</v>
          </cell>
        </row>
      </sheetData>
      <sheetData sheetId="7022">
        <row r="1">
          <cell r="A1" t="str">
            <v>1월 생산실적</v>
          </cell>
        </row>
      </sheetData>
      <sheetData sheetId="7023">
        <row r="1">
          <cell r="A1" t="str">
            <v>1월 생산실적</v>
          </cell>
        </row>
      </sheetData>
      <sheetData sheetId="7024">
        <row r="1">
          <cell r="A1" t="str">
            <v>1월 생산실적</v>
          </cell>
        </row>
      </sheetData>
      <sheetData sheetId="7025">
        <row r="1">
          <cell r="A1" t="str">
            <v>1월 생산실적</v>
          </cell>
        </row>
      </sheetData>
      <sheetData sheetId="7026">
        <row r="1">
          <cell r="A1" t="str">
            <v>1월 생산실적</v>
          </cell>
        </row>
      </sheetData>
      <sheetData sheetId="7027">
        <row r="1">
          <cell r="A1" t="str">
            <v>1월 생산실적</v>
          </cell>
        </row>
      </sheetData>
      <sheetData sheetId="7028">
        <row r="1">
          <cell r="A1" t="str">
            <v>1월 생산실적</v>
          </cell>
        </row>
      </sheetData>
      <sheetData sheetId="7029">
        <row r="1">
          <cell r="A1" t="str">
            <v>1월 생산실적</v>
          </cell>
        </row>
      </sheetData>
      <sheetData sheetId="7030">
        <row r="1">
          <cell r="A1" t="str">
            <v>1월 생산실적</v>
          </cell>
        </row>
      </sheetData>
      <sheetData sheetId="7031">
        <row r="1">
          <cell r="A1" t="str">
            <v>1월 생산실적</v>
          </cell>
        </row>
      </sheetData>
      <sheetData sheetId="7032">
        <row r="1">
          <cell r="A1" t="str">
            <v>1월 생산실적</v>
          </cell>
        </row>
      </sheetData>
      <sheetData sheetId="7033">
        <row r="1">
          <cell r="A1" t="str">
            <v>1월 생산실적</v>
          </cell>
        </row>
      </sheetData>
      <sheetData sheetId="7034">
        <row r="1">
          <cell r="A1" t="str">
            <v>1월 생산실적</v>
          </cell>
        </row>
      </sheetData>
      <sheetData sheetId="7035">
        <row r="1">
          <cell r="A1" t="str">
            <v>1월 생산실적</v>
          </cell>
        </row>
      </sheetData>
      <sheetData sheetId="7036">
        <row r="1">
          <cell r="A1" t="str">
            <v>1월 생산실적</v>
          </cell>
        </row>
      </sheetData>
      <sheetData sheetId="7037">
        <row r="1">
          <cell r="A1" t="str">
            <v>1월 생산실적</v>
          </cell>
        </row>
      </sheetData>
      <sheetData sheetId="7038">
        <row r="1">
          <cell r="A1" t="str">
            <v>1월 생산실적</v>
          </cell>
        </row>
      </sheetData>
      <sheetData sheetId="7039">
        <row r="1">
          <cell r="A1" t="str">
            <v>1월 생산실적</v>
          </cell>
        </row>
      </sheetData>
      <sheetData sheetId="7040">
        <row r="1">
          <cell r="A1" t="str">
            <v>1월 생산실적</v>
          </cell>
        </row>
      </sheetData>
      <sheetData sheetId="7041">
        <row r="1">
          <cell r="A1" t="str">
            <v>1월 생산실적</v>
          </cell>
        </row>
      </sheetData>
      <sheetData sheetId="7042">
        <row r="1">
          <cell r="A1" t="str">
            <v>1월 생산실적</v>
          </cell>
        </row>
      </sheetData>
      <sheetData sheetId="7043">
        <row r="1">
          <cell r="A1" t="str">
            <v>1월 생산실적</v>
          </cell>
        </row>
      </sheetData>
      <sheetData sheetId="7044">
        <row r="1">
          <cell r="A1" t="str">
            <v>1월 생산실적</v>
          </cell>
        </row>
      </sheetData>
      <sheetData sheetId="7045">
        <row r="1">
          <cell r="A1" t="str">
            <v>1월 생산실적</v>
          </cell>
        </row>
      </sheetData>
      <sheetData sheetId="7046">
        <row r="1">
          <cell r="A1" t="str">
            <v>1월 생산실적</v>
          </cell>
        </row>
      </sheetData>
      <sheetData sheetId="7047">
        <row r="1">
          <cell r="A1" t="str">
            <v>1월 생산실적</v>
          </cell>
        </row>
      </sheetData>
      <sheetData sheetId="7048">
        <row r="1">
          <cell r="A1" t="str">
            <v>1월 생산실적</v>
          </cell>
        </row>
      </sheetData>
      <sheetData sheetId="7049">
        <row r="1">
          <cell r="A1" t="str">
            <v>1월 생산실적</v>
          </cell>
        </row>
      </sheetData>
      <sheetData sheetId="7050">
        <row r="1">
          <cell r="A1" t="str">
            <v>1월 생산실적</v>
          </cell>
        </row>
      </sheetData>
      <sheetData sheetId="7051">
        <row r="1">
          <cell r="A1" t="str">
            <v>1월 생산실적</v>
          </cell>
        </row>
      </sheetData>
      <sheetData sheetId="7052">
        <row r="1">
          <cell r="A1" t="str">
            <v>1월 생산실적</v>
          </cell>
        </row>
      </sheetData>
      <sheetData sheetId="7053">
        <row r="1">
          <cell r="A1" t="str">
            <v>1월 생산실적</v>
          </cell>
        </row>
      </sheetData>
      <sheetData sheetId="7054">
        <row r="1">
          <cell r="A1" t="str">
            <v>1월 생산실적</v>
          </cell>
        </row>
      </sheetData>
      <sheetData sheetId="7055">
        <row r="1">
          <cell r="A1" t="str">
            <v>1월 생산실적</v>
          </cell>
        </row>
      </sheetData>
      <sheetData sheetId="7056">
        <row r="1">
          <cell r="A1" t="str">
            <v>1월 생산실적</v>
          </cell>
        </row>
      </sheetData>
      <sheetData sheetId="7057">
        <row r="1">
          <cell r="A1" t="str">
            <v>1월 생산실적</v>
          </cell>
        </row>
      </sheetData>
      <sheetData sheetId="7058">
        <row r="1">
          <cell r="A1" t="str">
            <v>1월 생산실적</v>
          </cell>
        </row>
      </sheetData>
      <sheetData sheetId="7059">
        <row r="1">
          <cell r="A1" t="str">
            <v>1월 생산실적</v>
          </cell>
        </row>
      </sheetData>
      <sheetData sheetId="7060">
        <row r="1">
          <cell r="A1" t="str">
            <v>1월 생산실적</v>
          </cell>
        </row>
      </sheetData>
      <sheetData sheetId="7061">
        <row r="1">
          <cell r="A1" t="str">
            <v>1월 생산실적</v>
          </cell>
        </row>
      </sheetData>
      <sheetData sheetId="7062">
        <row r="1">
          <cell r="A1" t="str">
            <v>1월 생산실적</v>
          </cell>
        </row>
      </sheetData>
      <sheetData sheetId="7063">
        <row r="1">
          <cell r="A1" t="str">
            <v>1월 생산실적</v>
          </cell>
        </row>
      </sheetData>
      <sheetData sheetId="7064">
        <row r="1">
          <cell r="A1" t="str">
            <v>1월 생산실적</v>
          </cell>
        </row>
      </sheetData>
      <sheetData sheetId="7065">
        <row r="1">
          <cell r="A1" t="str">
            <v>1월 생산실적</v>
          </cell>
        </row>
      </sheetData>
      <sheetData sheetId="7066">
        <row r="1">
          <cell r="A1" t="str">
            <v>1월 생산실적</v>
          </cell>
        </row>
      </sheetData>
      <sheetData sheetId="7067">
        <row r="1">
          <cell r="A1" t="str">
            <v>1월 생산실적</v>
          </cell>
        </row>
      </sheetData>
      <sheetData sheetId="7068">
        <row r="1">
          <cell r="A1" t="str">
            <v>1월 생산실적</v>
          </cell>
        </row>
      </sheetData>
      <sheetData sheetId="7069">
        <row r="1">
          <cell r="A1" t="str">
            <v>1월 생산실적</v>
          </cell>
        </row>
      </sheetData>
      <sheetData sheetId="7070">
        <row r="1">
          <cell r="A1" t="str">
            <v>1월 생산실적</v>
          </cell>
        </row>
      </sheetData>
      <sheetData sheetId="7071">
        <row r="1">
          <cell r="A1" t="str">
            <v>1월 생산실적</v>
          </cell>
        </row>
      </sheetData>
      <sheetData sheetId="7072">
        <row r="1">
          <cell r="A1" t="str">
            <v>1월 생산실적</v>
          </cell>
        </row>
      </sheetData>
      <sheetData sheetId="7073">
        <row r="1">
          <cell r="A1" t="str">
            <v>1월 생산실적</v>
          </cell>
        </row>
      </sheetData>
      <sheetData sheetId="7074">
        <row r="1">
          <cell r="A1" t="str">
            <v>1월 생산실적</v>
          </cell>
        </row>
      </sheetData>
      <sheetData sheetId="7075">
        <row r="1">
          <cell r="A1" t="str">
            <v>1월 생산실적</v>
          </cell>
        </row>
      </sheetData>
      <sheetData sheetId="7076">
        <row r="1">
          <cell r="A1" t="str">
            <v>1월 생산실적</v>
          </cell>
        </row>
      </sheetData>
      <sheetData sheetId="7077">
        <row r="1">
          <cell r="A1" t="str">
            <v>1월 생산실적</v>
          </cell>
        </row>
      </sheetData>
      <sheetData sheetId="7078">
        <row r="1">
          <cell r="A1" t="str">
            <v>1월 생산실적</v>
          </cell>
        </row>
      </sheetData>
      <sheetData sheetId="7079">
        <row r="1">
          <cell r="A1" t="str">
            <v>1월 생산실적</v>
          </cell>
        </row>
      </sheetData>
      <sheetData sheetId="7080">
        <row r="1">
          <cell r="A1" t="str">
            <v>1월 생산실적</v>
          </cell>
        </row>
      </sheetData>
      <sheetData sheetId="7081">
        <row r="1">
          <cell r="A1" t="str">
            <v>1월 생산실적</v>
          </cell>
        </row>
      </sheetData>
      <sheetData sheetId="7082">
        <row r="1">
          <cell r="A1" t="str">
            <v>1월 생산실적</v>
          </cell>
        </row>
      </sheetData>
      <sheetData sheetId="7083">
        <row r="1">
          <cell r="A1" t="str">
            <v>1월 생산실적</v>
          </cell>
        </row>
      </sheetData>
      <sheetData sheetId="7084">
        <row r="1">
          <cell r="A1" t="str">
            <v>1월 생산실적</v>
          </cell>
        </row>
      </sheetData>
      <sheetData sheetId="7085">
        <row r="1">
          <cell r="A1" t="str">
            <v>1월 생산실적</v>
          </cell>
        </row>
      </sheetData>
      <sheetData sheetId="7086">
        <row r="1">
          <cell r="A1" t="str">
            <v>1월 생산실적</v>
          </cell>
        </row>
      </sheetData>
      <sheetData sheetId="7087">
        <row r="1">
          <cell r="A1" t="str">
            <v>1월 생산실적</v>
          </cell>
        </row>
      </sheetData>
      <sheetData sheetId="7088">
        <row r="1">
          <cell r="A1" t="str">
            <v>1월 생산실적</v>
          </cell>
        </row>
      </sheetData>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
          <cell r="A1" t="str">
            <v>1월 생산실적</v>
          </cell>
        </row>
      </sheetData>
      <sheetData sheetId="7116">
        <row r="1">
          <cell r="A1" t="str">
            <v>1월 생산실적</v>
          </cell>
        </row>
      </sheetData>
      <sheetData sheetId="7117">
        <row r="1">
          <cell r="A1" t="str">
            <v>1월 생산실적</v>
          </cell>
        </row>
      </sheetData>
      <sheetData sheetId="7118">
        <row r="1">
          <cell r="A1" t="str">
            <v>1월 생산실적</v>
          </cell>
        </row>
      </sheetData>
      <sheetData sheetId="7119">
        <row r="1">
          <cell r="A1" t="str">
            <v>1월 생산실적</v>
          </cell>
        </row>
      </sheetData>
      <sheetData sheetId="7120">
        <row r="1">
          <cell r="A1" t="str">
            <v>1월 생산실적</v>
          </cell>
        </row>
      </sheetData>
      <sheetData sheetId="7121">
        <row r="1">
          <cell r="A1" t="str">
            <v>1월 생산실적</v>
          </cell>
        </row>
      </sheetData>
      <sheetData sheetId="7122">
        <row r="1">
          <cell r="A1" t="str">
            <v>1월 생산실적</v>
          </cell>
        </row>
      </sheetData>
      <sheetData sheetId="7123">
        <row r="1">
          <cell r="A1" t="str">
            <v>1월 생산실적</v>
          </cell>
        </row>
      </sheetData>
      <sheetData sheetId="7124">
        <row r="1">
          <cell r="A1" t="str">
            <v>1월 생산실적</v>
          </cell>
        </row>
      </sheetData>
      <sheetData sheetId="7125">
        <row r="1">
          <cell r="A1" t="str">
            <v>1월 생산실적</v>
          </cell>
        </row>
      </sheetData>
      <sheetData sheetId="7126">
        <row r="1">
          <cell r="A1" t="str">
            <v>1월 생산실적</v>
          </cell>
        </row>
      </sheetData>
      <sheetData sheetId="7127">
        <row r="1">
          <cell r="A1" t="str">
            <v>1월 생산실적</v>
          </cell>
        </row>
      </sheetData>
      <sheetData sheetId="7128">
        <row r="1">
          <cell r="A1" t="str">
            <v>1월 생산실적</v>
          </cell>
        </row>
      </sheetData>
      <sheetData sheetId="7129">
        <row r="1">
          <cell r="A1" t="str">
            <v>1월 생산실적</v>
          </cell>
        </row>
      </sheetData>
      <sheetData sheetId="7130">
        <row r="1">
          <cell r="A1" t="str">
            <v>1월 생산실적</v>
          </cell>
        </row>
      </sheetData>
      <sheetData sheetId="7131">
        <row r="1">
          <cell r="A1" t="str">
            <v>1월 생산실적</v>
          </cell>
        </row>
      </sheetData>
      <sheetData sheetId="7132">
        <row r="1">
          <cell r="A1" t="str">
            <v>1월 생산실적</v>
          </cell>
        </row>
      </sheetData>
      <sheetData sheetId="7133">
        <row r="1">
          <cell r="A1" t="str">
            <v>1월 생산실적</v>
          </cell>
        </row>
      </sheetData>
      <sheetData sheetId="7134">
        <row r="1">
          <cell r="A1" t="str">
            <v>1월 생산실적</v>
          </cell>
        </row>
      </sheetData>
      <sheetData sheetId="7135">
        <row r="1">
          <cell r="A1" t="str">
            <v>1월 생산실적</v>
          </cell>
        </row>
      </sheetData>
      <sheetData sheetId="7136">
        <row r="1">
          <cell r="A1" t="str">
            <v>1월 생산실적</v>
          </cell>
        </row>
      </sheetData>
      <sheetData sheetId="7137">
        <row r="1">
          <cell r="A1" t="str">
            <v>1월 생산실적</v>
          </cell>
        </row>
      </sheetData>
      <sheetData sheetId="7138">
        <row r="1">
          <cell r="A1" t="str">
            <v>1월 생산실적</v>
          </cell>
        </row>
      </sheetData>
      <sheetData sheetId="7139">
        <row r="1">
          <cell r="A1" t="str">
            <v>1월 생산실적</v>
          </cell>
        </row>
      </sheetData>
      <sheetData sheetId="7140">
        <row r="1">
          <cell r="A1" t="str">
            <v>1월 생산실적</v>
          </cell>
        </row>
      </sheetData>
      <sheetData sheetId="7141">
        <row r="1">
          <cell r="A1" t="str">
            <v>1월 생산실적</v>
          </cell>
        </row>
      </sheetData>
      <sheetData sheetId="7142">
        <row r="1">
          <cell r="A1" t="str">
            <v>1월 생산실적</v>
          </cell>
        </row>
      </sheetData>
      <sheetData sheetId="7143">
        <row r="1">
          <cell r="A1" t="str">
            <v>1월 생산실적</v>
          </cell>
        </row>
      </sheetData>
      <sheetData sheetId="7144">
        <row r="1">
          <cell r="A1" t="str">
            <v>1월 생산실적</v>
          </cell>
        </row>
      </sheetData>
      <sheetData sheetId="7145">
        <row r="1">
          <cell r="A1" t="str">
            <v>1월 생산실적</v>
          </cell>
        </row>
      </sheetData>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ow r="1">
          <cell r="A1" t="str">
            <v>1월 생산실적</v>
          </cell>
        </row>
      </sheetData>
      <sheetData sheetId="7254">
        <row r="1">
          <cell r="A1" t="str">
            <v>1월 생산실적</v>
          </cell>
        </row>
      </sheetData>
      <sheetData sheetId="7255">
        <row r="1">
          <cell r="A1" t="str">
            <v>1월 생산실적</v>
          </cell>
        </row>
      </sheetData>
      <sheetData sheetId="7256">
        <row r="1">
          <cell r="A1" t="str">
            <v>1월 생산실적</v>
          </cell>
        </row>
      </sheetData>
      <sheetData sheetId="7257">
        <row r="1">
          <cell r="A1" t="str">
            <v>1월 생산실적</v>
          </cell>
        </row>
      </sheetData>
      <sheetData sheetId="7258">
        <row r="1">
          <cell r="A1" t="str">
            <v>1월 생산실적</v>
          </cell>
        </row>
      </sheetData>
      <sheetData sheetId="7259">
        <row r="1">
          <cell r="A1" t="str">
            <v>1월 생산실적</v>
          </cell>
        </row>
      </sheetData>
      <sheetData sheetId="7260">
        <row r="1">
          <cell r="A1" t="str">
            <v>1월 생산실적</v>
          </cell>
        </row>
      </sheetData>
      <sheetData sheetId="7261">
        <row r="1">
          <cell r="A1" t="str">
            <v>1월 생산실적</v>
          </cell>
        </row>
      </sheetData>
      <sheetData sheetId="7262">
        <row r="1">
          <cell r="A1" t="str">
            <v>1월 생산실적</v>
          </cell>
        </row>
      </sheetData>
      <sheetData sheetId="7263">
        <row r="1">
          <cell r="A1" t="str">
            <v>1월 생산실적</v>
          </cell>
        </row>
      </sheetData>
      <sheetData sheetId="7264">
        <row r="1">
          <cell r="A1" t="str">
            <v>1월 생산실적</v>
          </cell>
        </row>
      </sheetData>
      <sheetData sheetId="7265">
        <row r="1">
          <cell r="A1" t="str">
            <v>1월 생산실적</v>
          </cell>
        </row>
      </sheetData>
      <sheetData sheetId="7266">
        <row r="1">
          <cell r="A1" t="str">
            <v>1월 생산실적</v>
          </cell>
        </row>
      </sheetData>
      <sheetData sheetId="7267">
        <row r="1">
          <cell r="A1" t="str">
            <v>1월 생산실적</v>
          </cell>
        </row>
      </sheetData>
      <sheetData sheetId="7268">
        <row r="1">
          <cell r="A1" t="str">
            <v>1월 생산실적</v>
          </cell>
        </row>
      </sheetData>
      <sheetData sheetId="7269">
        <row r="1">
          <cell r="A1" t="str">
            <v>1월 생산실적</v>
          </cell>
        </row>
      </sheetData>
      <sheetData sheetId="7270">
        <row r="1">
          <cell r="A1" t="str">
            <v>1월 생산실적</v>
          </cell>
        </row>
      </sheetData>
      <sheetData sheetId="7271">
        <row r="1">
          <cell r="A1" t="str">
            <v>1월 생산실적</v>
          </cell>
        </row>
      </sheetData>
      <sheetData sheetId="7272">
        <row r="1">
          <cell r="A1" t="str">
            <v>1월 생산실적</v>
          </cell>
        </row>
      </sheetData>
      <sheetData sheetId="7273">
        <row r="1">
          <cell r="A1" t="str">
            <v>1월 생산실적</v>
          </cell>
        </row>
      </sheetData>
      <sheetData sheetId="7274">
        <row r="1">
          <cell r="A1" t="str">
            <v>1월 생산실적</v>
          </cell>
        </row>
      </sheetData>
      <sheetData sheetId="7275">
        <row r="1">
          <cell r="A1" t="str">
            <v>1월 생산실적</v>
          </cell>
        </row>
      </sheetData>
      <sheetData sheetId="7276">
        <row r="1">
          <cell r="A1" t="str">
            <v>1월 생산실적</v>
          </cell>
        </row>
      </sheetData>
      <sheetData sheetId="7277">
        <row r="1">
          <cell r="A1" t="str">
            <v>1월 생산실적</v>
          </cell>
        </row>
      </sheetData>
      <sheetData sheetId="7278">
        <row r="1">
          <cell r="A1" t="str">
            <v>1월 생산실적</v>
          </cell>
        </row>
      </sheetData>
      <sheetData sheetId="7279">
        <row r="1">
          <cell r="A1" t="str">
            <v>1월 생산실적</v>
          </cell>
        </row>
      </sheetData>
      <sheetData sheetId="7280">
        <row r="1">
          <cell r="A1" t="str">
            <v>1월 생산실적</v>
          </cell>
        </row>
      </sheetData>
      <sheetData sheetId="7281">
        <row r="1">
          <cell r="A1" t="str">
            <v>1월 생산실적</v>
          </cell>
        </row>
      </sheetData>
      <sheetData sheetId="7282">
        <row r="1">
          <cell r="A1" t="str">
            <v>1월 생산실적</v>
          </cell>
        </row>
      </sheetData>
      <sheetData sheetId="7283">
        <row r="1">
          <cell r="A1" t="str">
            <v>1월 생산실적</v>
          </cell>
        </row>
      </sheetData>
      <sheetData sheetId="7284">
        <row r="1">
          <cell r="A1" t="str">
            <v>1월 생산실적</v>
          </cell>
        </row>
      </sheetData>
      <sheetData sheetId="7285">
        <row r="1">
          <cell r="A1" t="str">
            <v>1월 생산실적</v>
          </cell>
        </row>
      </sheetData>
      <sheetData sheetId="7286">
        <row r="1">
          <cell r="A1" t="str">
            <v>1월 생산실적</v>
          </cell>
        </row>
      </sheetData>
      <sheetData sheetId="7287">
        <row r="1">
          <cell r="A1" t="str">
            <v>1월 생산실적</v>
          </cell>
        </row>
      </sheetData>
      <sheetData sheetId="7288">
        <row r="1">
          <cell r="A1" t="str">
            <v>1월 생산실적</v>
          </cell>
        </row>
      </sheetData>
      <sheetData sheetId="7289">
        <row r="1">
          <cell r="A1" t="str">
            <v>1월 생산실적</v>
          </cell>
        </row>
      </sheetData>
      <sheetData sheetId="7290">
        <row r="1">
          <cell r="A1" t="str">
            <v>1월 생산실적</v>
          </cell>
        </row>
      </sheetData>
      <sheetData sheetId="7291">
        <row r="1">
          <cell r="A1" t="str">
            <v>1월 생산실적</v>
          </cell>
        </row>
      </sheetData>
      <sheetData sheetId="7292">
        <row r="1">
          <cell r="A1" t="str">
            <v>1월 생산실적</v>
          </cell>
        </row>
      </sheetData>
      <sheetData sheetId="7293">
        <row r="1">
          <cell r="A1" t="str">
            <v>1월 생산실적</v>
          </cell>
        </row>
      </sheetData>
      <sheetData sheetId="7294">
        <row r="1">
          <cell r="A1" t="str">
            <v>1월 생산실적</v>
          </cell>
        </row>
      </sheetData>
      <sheetData sheetId="7295">
        <row r="1">
          <cell r="A1" t="str">
            <v>1월 생산실적</v>
          </cell>
        </row>
      </sheetData>
      <sheetData sheetId="7296">
        <row r="1">
          <cell r="A1" t="str">
            <v>1월 생산실적</v>
          </cell>
        </row>
      </sheetData>
      <sheetData sheetId="7297">
        <row r="1">
          <cell r="A1" t="str">
            <v>1월 생산실적</v>
          </cell>
        </row>
      </sheetData>
      <sheetData sheetId="7298">
        <row r="1">
          <cell r="A1" t="str">
            <v>1월 생산실적</v>
          </cell>
        </row>
      </sheetData>
      <sheetData sheetId="7299">
        <row r="1">
          <cell r="A1" t="str">
            <v>1월 생산실적</v>
          </cell>
        </row>
      </sheetData>
      <sheetData sheetId="7300">
        <row r="1">
          <cell r="A1" t="str">
            <v>1월 생산실적</v>
          </cell>
        </row>
      </sheetData>
      <sheetData sheetId="7301">
        <row r="1">
          <cell r="A1" t="str">
            <v>1월 생산실적</v>
          </cell>
        </row>
      </sheetData>
      <sheetData sheetId="7302">
        <row r="1">
          <cell r="A1" t="str">
            <v>1월 생산실적</v>
          </cell>
        </row>
      </sheetData>
      <sheetData sheetId="7303">
        <row r="1">
          <cell r="A1" t="str">
            <v>1월 생산실적</v>
          </cell>
        </row>
      </sheetData>
      <sheetData sheetId="7304">
        <row r="1">
          <cell r="A1" t="str">
            <v>1월 생산실적</v>
          </cell>
        </row>
      </sheetData>
      <sheetData sheetId="7305">
        <row r="1">
          <cell r="A1" t="str">
            <v>1월 생산실적</v>
          </cell>
        </row>
      </sheetData>
      <sheetData sheetId="7306">
        <row r="1">
          <cell r="A1" t="str">
            <v>1월 생산실적</v>
          </cell>
        </row>
      </sheetData>
      <sheetData sheetId="7307">
        <row r="1">
          <cell r="A1" t="str">
            <v>1월 생산실적</v>
          </cell>
        </row>
      </sheetData>
      <sheetData sheetId="7308">
        <row r="1">
          <cell r="A1" t="str">
            <v>1월 생산실적</v>
          </cell>
        </row>
      </sheetData>
      <sheetData sheetId="7309">
        <row r="1">
          <cell r="A1" t="str">
            <v>1월 생산실적</v>
          </cell>
        </row>
      </sheetData>
      <sheetData sheetId="7310">
        <row r="1">
          <cell r="A1" t="str">
            <v>1월 생산실적</v>
          </cell>
        </row>
      </sheetData>
      <sheetData sheetId="7311">
        <row r="1">
          <cell r="A1" t="str">
            <v>1월 생산실적</v>
          </cell>
        </row>
      </sheetData>
      <sheetData sheetId="7312">
        <row r="1">
          <cell r="A1" t="str">
            <v>1월 생산실적</v>
          </cell>
        </row>
      </sheetData>
      <sheetData sheetId="7313">
        <row r="1">
          <cell r="A1" t="str">
            <v>1월 생산실적</v>
          </cell>
        </row>
      </sheetData>
      <sheetData sheetId="7314">
        <row r="1">
          <cell r="A1" t="str">
            <v>1월 생산실적</v>
          </cell>
        </row>
      </sheetData>
      <sheetData sheetId="7315">
        <row r="1">
          <cell r="A1" t="str">
            <v>1월 생산실적</v>
          </cell>
        </row>
      </sheetData>
      <sheetData sheetId="7316">
        <row r="1">
          <cell r="A1" t="str">
            <v>1월 생산실적</v>
          </cell>
        </row>
      </sheetData>
      <sheetData sheetId="7317">
        <row r="1">
          <cell r="A1" t="str">
            <v>1월 생산실적</v>
          </cell>
        </row>
      </sheetData>
      <sheetData sheetId="7318">
        <row r="1">
          <cell r="A1" t="str">
            <v>1월 생산실적</v>
          </cell>
        </row>
      </sheetData>
      <sheetData sheetId="7319">
        <row r="1">
          <cell r="A1" t="str">
            <v>1월 생산실적</v>
          </cell>
        </row>
      </sheetData>
      <sheetData sheetId="7320">
        <row r="1">
          <cell r="A1" t="str">
            <v>1월 생산실적</v>
          </cell>
        </row>
      </sheetData>
      <sheetData sheetId="7321">
        <row r="1">
          <cell r="A1" t="str">
            <v>1월 생산실적</v>
          </cell>
        </row>
      </sheetData>
      <sheetData sheetId="7322">
        <row r="1">
          <cell r="A1" t="str">
            <v>1월 생산실적</v>
          </cell>
        </row>
      </sheetData>
      <sheetData sheetId="7323">
        <row r="1">
          <cell r="A1" t="str">
            <v>1월 생산실적</v>
          </cell>
        </row>
      </sheetData>
      <sheetData sheetId="7324">
        <row r="1">
          <cell r="A1" t="str">
            <v>1월 생산실적</v>
          </cell>
        </row>
      </sheetData>
      <sheetData sheetId="7325">
        <row r="1">
          <cell r="A1" t="str">
            <v>1월 생산실적</v>
          </cell>
        </row>
      </sheetData>
      <sheetData sheetId="7326">
        <row r="1">
          <cell r="A1" t="str">
            <v>1월 생산실적</v>
          </cell>
        </row>
      </sheetData>
      <sheetData sheetId="7327">
        <row r="1">
          <cell r="A1" t="str">
            <v>1월 생산실적</v>
          </cell>
        </row>
      </sheetData>
      <sheetData sheetId="7328">
        <row r="1">
          <cell r="A1" t="str">
            <v>1월 생산실적</v>
          </cell>
        </row>
      </sheetData>
      <sheetData sheetId="7329">
        <row r="1">
          <cell r="A1" t="str">
            <v>1월 생산실적</v>
          </cell>
        </row>
      </sheetData>
      <sheetData sheetId="7330">
        <row r="1">
          <cell r="A1" t="str">
            <v>1월 생산실적</v>
          </cell>
        </row>
      </sheetData>
      <sheetData sheetId="7331">
        <row r="1">
          <cell r="A1" t="str">
            <v>1월 생산실적</v>
          </cell>
        </row>
      </sheetData>
      <sheetData sheetId="7332">
        <row r="1">
          <cell r="A1" t="str">
            <v>1월 생산실적</v>
          </cell>
        </row>
      </sheetData>
      <sheetData sheetId="7333">
        <row r="1">
          <cell r="A1" t="str">
            <v>1월 생산실적</v>
          </cell>
        </row>
      </sheetData>
      <sheetData sheetId="7334">
        <row r="1">
          <cell r="A1" t="str">
            <v>1월 생산실적</v>
          </cell>
        </row>
      </sheetData>
      <sheetData sheetId="7335">
        <row r="1">
          <cell r="A1" t="str">
            <v>1월 생산실적</v>
          </cell>
        </row>
      </sheetData>
      <sheetData sheetId="7336">
        <row r="1">
          <cell r="A1" t="str">
            <v>1월 생산실적</v>
          </cell>
        </row>
      </sheetData>
      <sheetData sheetId="7337">
        <row r="1">
          <cell r="A1" t="str">
            <v>1월 생산실적</v>
          </cell>
        </row>
      </sheetData>
      <sheetData sheetId="7338">
        <row r="1">
          <cell r="A1" t="str">
            <v>1월 생산실적</v>
          </cell>
        </row>
      </sheetData>
      <sheetData sheetId="7339">
        <row r="1">
          <cell r="A1" t="str">
            <v>1월 생산실적</v>
          </cell>
        </row>
      </sheetData>
      <sheetData sheetId="7340">
        <row r="1">
          <cell r="A1" t="str">
            <v>1월 생산실적</v>
          </cell>
        </row>
      </sheetData>
      <sheetData sheetId="7341">
        <row r="1">
          <cell r="A1" t="str">
            <v>1월 생산실적</v>
          </cell>
        </row>
      </sheetData>
      <sheetData sheetId="7342">
        <row r="1">
          <cell r="A1" t="str">
            <v>1월 생산실적</v>
          </cell>
        </row>
      </sheetData>
      <sheetData sheetId="7343">
        <row r="1">
          <cell r="A1" t="str">
            <v>1월 생산실적</v>
          </cell>
        </row>
      </sheetData>
      <sheetData sheetId="7344">
        <row r="1">
          <cell r="A1" t="str">
            <v>1월 생산실적</v>
          </cell>
        </row>
      </sheetData>
      <sheetData sheetId="7345">
        <row r="1">
          <cell r="A1" t="str">
            <v>1월 생산실적</v>
          </cell>
        </row>
      </sheetData>
      <sheetData sheetId="7346">
        <row r="1">
          <cell r="A1" t="str">
            <v>1월 생산실적</v>
          </cell>
        </row>
      </sheetData>
      <sheetData sheetId="7347">
        <row r="1">
          <cell r="A1" t="str">
            <v>1월 생산실적</v>
          </cell>
        </row>
      </sheetData>
      <sheetData sheetId="7348">
        <row r="1">
          <cell r="A1" t="str">
            <v>1월 생산실적</v>
          </cell>
        </row>
      </sheetData>
      <sheetData sheetId="7349">
        <row r="1">
          <cell r="A1" t="str">
            <v>1월 생산실적</v>
          </cell>
        </row>
      </sheetData>
      <sheetData sheetId="7350">
        <row r="1">
          <cell r="A1" t="str">
            <v>1월 생산실적</v>
          </cell>
        </row>
      </sheetData>
      <sheetData sheetId="7351">
        <row r="1">
          <cell r="A1" t="str">
            <v>1월 생산실적</v>
          </cell>
        </row>
      </sheetData>
      <sheetData sheetId="7352">
        <row r="1">
          <cell r="A1" t="str">
            <v>1월 생산실적</v>
          </cell>
        </row>
      </sheetData>
      <sheetData sheetId="7353">
        <row r="1">
          <cell r="A1" t="str">
            <v>1월 생산실적</v>
          </cell>
        </row>
      </sheetData>
      <sheetData sheetId="7354">
        <row r="1">
          <cell r="A1" t="str">
            <v>1월 생산실적</v>
          </cell>
        </row>
      </sheetData>
      <sheetData sheetId="7355">
        <row r="1">
          <cell r="A1" t="str">
            <v>1월 생산실적</v>
          </cell>
        </row>
      </sheetData>
      <sheetData sheetId="7356">
        <row r="1">
          <cell r="A1" t="str">
            <v>1월 생산실적</v>
          </cell>
        </row>
      </sheetData>
      <sheetData sheetId="7357">
        <row r="1">
          <cell r="A1" t="str">
            <v>1월 생산실적</v>
          </cell>
        </row>
      </sheetData>
      <sheetData sheetId="7358">
        <row r="1">
          <cell r="A1" t="str">
            <v>1월 생산실적</v>
          </cell>
        </row>
      </sheetData>
      <sheetData sheetId="7359">
        <row r="1">
          <cell r="A1" t="str">
            <v>1월 생산실적</v>
          </cell>
        </row>
      </sheetData>
      <sheetData sheetId="7360">
        <row r="1">
          <cell r="A1" t="str">
            <v>1월 생산실적</v>
          </cell>
        </row>
      </sheetData>
      <sheetData sheetId="7361">
        <row r="1">
          <cell r="A1" t="str">
            <v>1월 생산실적</v>
          </cell>
        </row>
      </sheetData>
      <sheetData sheetId="7362">
        <row r="1">
          <cell r="A1" t="str">
            <v>1월 생산실적</v>
          </cell>
        </row>
      </sheetData>
      <sheetData sheetId="7363">
        <row r="1">
          <cell r="A1" t="str">
            <v>1월 생산실적</v>
          </cell>
        </row>
      </sheetData>
      <sheetData sheetId="7364">
        <row r="1">
          <cell r="A1" t="str">
            <v>1월 생산실적</v>
          </cell>
        </row>
      </sheetData>
      <sheetData sheetId="7365">
        <row r="1">
          <cell r="A1" t="str">
            <v>1월 생산실적</v>
          </cell>
        </row>
      </sheetData>
      <sheetData sheetId="7366">
        <row r="1">
          <cell r="A1" t="str">
            <v>1월 생산실적</v>
          </cell>
        </row>
      </sheetData>
      <sheetData sheetId="7367">
        <row r="1">
          <cell r="A1" t="str">
            <v>1월 생산실적</v>
          </cell>
        </row>
      </sheetData>
      <sheetData sheetId="7368">
        <row r="1">
          <cell r="A1" t="str">
            <v>1월 생산실적</v>
          </cell>
        </row>
      </sheetData>
      <sheetData sheetId="7369">
        <row r="1">
          <cell r="A1" t="str">
            <v>1월 생산실적</v>
          </cell>
        </row>
      </sheetData>
      <sheetData sheetId="7370">
        <row r="1">
          <cell r="A1" t="str">
            <v>1월 생산실적</v>
          </cell>
        </row>
      </sheetData>
      <sheetData sheetId="7371">
        <row r="1">
          <cell r="A1" t="str">
            <v>1월 생산실적</v>
          </cell>
        </row>
      </sheetData>
      <sheetData sheetId="7372">
        <row r="1">
          <cell r="A1" t="str">
            <v>1월 생산실적</v>
          </cell>
        </row>
      </sheetData>
      <sheetData sheetId="7373">
        <row r="1">
          <cell r="A1" t="str">
            <v>1월 생산실적</v>
          </cell>
        </row>
      </sheetData>
      <sheetData sheetId="7374">
        <row r="1">
          <cell r="A1" t="str">
            <v>1월 생산실적</v>
          </cell>
        </row>
      </sheetData>
      <sheetData sheetId="7375">
        <row r="1">
          <cell r="A1" t="str">
            <v>1월 생산실적</v>
          </cell>
        </row>
      </sheetData>
      <sheetData sheetId="7376">
        <row r="1">
          <cell r="A1" t="str">
            <v>1월 생산실적</v>
          </cell>
        </row>
      </sheetData>
      <sheetData sheetId="7377">
        <row r="1">
          <cell r="A1" t="str">
            <v>1월 생산실적</v>
          </cell>
        </row>
      </sheetData>
      <sheetData sheetId="7378">
        <row r="1">
          <cell r="A1" t="str">
            <v>1월 생산실적</v>
          </cell>
        </row>
      </sheetData>
      <sheetData sheetId="7379">
        <row r="1">
          <cell r="A1" t="str">
            <v>1월 생산실적</v>
          </cell>
        </row>
      </sheetData>
      <sheetData sheetId="7380">
        <row r="1">
          <cell r="A1" t="str">
            <v>1월 생산실적</v>
          </cell>
        </row>
      </sheetData>
      <sheetData sheetId="7381">
        <row r="1">
          <cell r="A1" t="str">
            <v>1월 생산실적</v>
          </cell>
        </row>
      </sheetData>
      <sheetData sheetId="7382">
        <row r="1">
          <cell r="A1" t="str">
            <v>1월 생산실적</v>
          </cell>
        </row>
      </sheetData>
      <sheetData sheetId="7383">
        <row r="1">
          <cell r="A1" t="str">
            <v>1월 생산실적</v>
          </cell>
        </row>
      </sheetData>
      <sheetData sheetId="7384">
        <row r="1">
          <cell r="A1" t="str">
            <v>1월 생산실적</v>
          </cell>
        </row>
      </sheetData>
      <sheetData sheetId="7385">
        <row r="1">
          <cell r="A1" t="str">
            <v>1월 생산실적</v>
          </cell>
        </row>
      </sheetData>
      <sheetData sheetId="7386">
        <row r="1">
          <cell r="A1" t="str">
            <v>1월 생산실적</v>
          </cell>
        </row>
      </sheetData>
      <sheetData sheetId="7387">
        <row r="1">
          <cell r="A1" t="str">
            <v>1월 생산실적</v>
          </cell>
        </row>
      </sheetData>
      <sheetData sheetId="7388">
        <row r="1">
          <cell r="A1" t="str">
            <v>1월 생산실적</v>
          </cell>
        </row>
      </sheetData>
      <sheetData sheetId="7389">
        <row r="1">
          <cell r="A1" t="str">
            <v>1월 생산실적</v>
          </cell>
        </row>
      </sheetData>
      <sheetData sheetId="7390">
        <row r="1">
          <cell r="A1" t="str">
            <v>1월 생산실적</v>
          </cell>
        </row>
      </sheetData>
      <sheetData sheetId="7391">
        <row r="1">
          <cell r="A1" t="str">
            <v>1월 생산실적</v>
          </cell>
        </row>
      </sheetData>
      <sheetData sheetId="7392">
        <row r="1">
          <cell r="A1" t="str">
            <v>1월 생산실적</v>
          </cell>
        </row>
      </sheetData>
      <sheetData sheetId="7393">
        <row r="1">
          <cell r="A1" t="str">
            <v>1월 생산실적</v>
          </cell>
        </row>
      </sheetData>
      <sheetData sheetId="7394">
        <row r="1">
          <cell r="A1" t="str">
            <v>1월 생산실적</v>
          </cell>
        </row>
      </sheetData>
      <sheetData sheetId="7395">
        <row r="1">
          <cell r="A1" t="str">
            <v>1월 생산실적</v>
          </cell>
        </row>
      </sheetData>
      <sheetData sheetId="7396">
        <row r="1">
          <cell r="A1" t="str">
            <v>1월 생산실적</v>
          </cell>
        </row>
      </sheetData>
      <sheetData sheetId="7397">
        <row r="1">
          <cell r="A1" t="str">
            <v>1월 생산실적</v>
          </cell>
        </row>
      </sheetData>
      <sheetData sheetId="7398">
        <row r="1">
          <cell r="A1" t="str">
            <v>1월 생산실적</v>
          </cell>
        </row>
      </sheetData>
      <sheetData sheetId="7399">
        <row r="1">
          <cell r="A1" t="str">
            <v>1월 생산실적</v>
          </cell>
        </row>
      </sheetData>
      <sheetData sheetId="7400">
        <row r="1">
          <cell r="A1" t="str">
            <v>1월 생산실적</v>
          </cell>
        </row>
      </sheetData>
      <sheetData sheetId="7401">
        <row r="1">
          <cell r="A1" t="str">
            <v>1월 생산실적</v>
          </cell>
        </row>
      </sheetData>
      <sheetData sheetId="7402">
        <row r="1">
          <cell r="A1" t="str">
            <v>1월 생산실적</v>
          </cell>
        </row>
      </sheetData>
      <sheetData sheetId="7403">
        <row r="1">
          <cell r="A1" t="str">
            <v>1월 생산실적</v>
          </cell>
        </row>
      </sheetData>
      <sheetData sheetId="7404">
        <row r="1">
          <cell r="A1" t="str">
            <v>1월 생산실적</v>
          </cell>
        </row>
      </sheetData>
      <sheetData sheetId="7405">
        <row r="1">
          <cell r="A1" t="str">
            <v>1월 생산실적</v>
          </cell>
        </row>
      </sheetData>
      <sheetData sheetId="7406">
        <row r="1">
          <cell r="A1" t="str">
            <v>1월 생산실적</v>
          </cell>
        </row>
      </sheetData>
      <sheetData sheetId="7407">
        <row r="1">
          <cell r="A1" t="str">
            <v>1월 생산실적</v>
          </cell>
        </row>
      </sheetData>
      <sheetData sheetId="7408">
        <row r="1">
          <cell r="A1" t="str">
            <v>1월 생산실적</v>
          </cell>
        </row>
      </sheetData>
      <sheetData sheetId="7409">
        <row r="1">
          <cell r="A1" t="str">
            <v>1월 생산실적</v>
          </cell>
        </row>
      </sheetData>
      <sheetData sheetId="7410">
        <row r="1">
          <cell r="A1" t="str">
            <v>1월 생산실적</v>
          </cell>
        </row>
      </sheetData>
      <sheetData sheetId="7411">
        <row r="1">
          <cell r="A1" t="str">
            <v>1월 생산실적</v>
          </cell>
        </row>
      </sheetData>
      <sheetData sheetId="7412">
        <row r="1">
          <cell r="A1" t="str">
            <v>1월 생산실적</v>
          </cell>
        </row>
      </sheetData>
      <sheetData sheetId="7413">
        <row r="1">
          <cell r="A1" t="str">
            <v>1월 생산실적</v>
          </cell>
        </row>
      </sheetData>
      <sheetData sheetId="7414">
        <row r="1">
          <cell r="A1" t="str">
            <v>1월 생산실적</v>
          </cell>
        </row>
      </sheetData>
      <sheetData sheetId="7415">
        <row r="1">
          <cell r="A1" t="str">
            <v>1월 생산실적</v>
          </cell>
        </row>
      </sheetData>
      <sheetData sheetId="7416">
        <row r="1">
          <cell r="A1" t="str">
            <v>1월 생산실적</v>
          </cell>
        </row>
      </sheetData>
      <sheetData sheetId="7417">
        <row r="1">
          <cell r="A1" t="str">
            <v>1월 생산실적</v>
          </cell>
        </row>
      </sheetData>
      <sheetData sheetId="7418">
        <row r="1">
          <cell r="A1" t="str">
            <v>1월 생산실적</v>
          </cell>
        </row>
      </sheetData>
      <sheetData sheetId="7419">
        <row r="1">
          <cell r="A1" t="str">
            <v>1월 생산실적</v>
          </cell>
        </row>
      </sheetData>
      <sheetData sheetId="7420">
        <row r="1">
          <cell r="A1" t="str">
            <v>1월 생산실적</v>
          </cell>
        </row>
      </sheetData>
      <sheetData sheetId="7421">
        <row r="1">
          <cell r="A1" t="str">
            <v>1월 생산실적</v>
          </cell>
        </row>
      </sheetData>
      <sheetData sheetId="7422">
        <row r="1">
          <cell r="A1" t="str">
            <v>1월 생산실적</v>
          </cell>
        </row>
      </sheetData>
      <sheetData sheetId="7423">
        <row r="1">
          <cell r="A1" t="str">
            <v>1월 생산실적</v>
          </cell>
        </row>
      </sheetData>
      <sheetData sheetId="7424">
        <row r="1">
          <cell r="A1" t="str">
            <v>1월 생산실적</v>
          </cell>
        </row>
      </sheetData>
      <sheetData sheetId="7425">
        <row r="1">
          <cell r="A1" t="str">
            <v>1월 생산실적</v>
          </cell>
        </row>
      </sheetData>
      <sheetData sheetId="7426">
        <row r="1">
          <cell r="A1" t="str">
            <v>1월 생산실적</v>
          </cell>
        </row>
      </sheetData>
      <sheetData sheetId="7427">
        <row r="1">
          <cell r="A1" t="str">
            <v>1월 생산실적</v>
          </cell>
        </row>
      </sheetData>
      <sheetData sheetId="7428">
        <row r="1">
          <cell r="A1" t="str">
            <v>1월 생산실적</v>
          </cell>
        </row>
      </sheetData>
      <sheetData sheetId="7429">
        <row r="1">
          <cell r="A1" t="str">
            <v>1월 생산실적</v>
          </cell>
        </row>
      </sheetData>
      <sheetData sheetId="7430">
        <row r="1">
          <cell r="A1" t="str">
            <v>1월 생산실적</v>
          </cell>
        </row>
      </sheetData>
      <sheetData sheetId="7431">
        <row r="1">
          <cell r="A1" t="str">
            <v>1월 생산실적</v>
          </cell>
        </row>
      </sheetData>
      <sheetData sheetId="7432">
        <row r="1">
          <cell r="A1" t="str">
            <v>1월 생산실적</v>
          </cell>
        </row>
      </sheetData>
      <sheetData sheetId="7433">
        <row r="1">
          <cell r="A1" t="str">
            <v>1월 생산실적</v>
          </cell>
        </row>
      </sheetData>
      <sheetData sheetId="7434">
        <row r="1">
          <cell r="A1" t="str">
            <v>1월 생산실적</v>
          </cell>
        </row>
      </sheetData>
      <sheetData sheetId="7435">
        <row r="1">
          <cell r="A1" t="str">
            <v>1월 생산실적</v>
          </cell>
        </row>
      </sheetData>
      <sheetData sheetId="7436">
        <row r="1">
          <cell r="A1" t="str">
            <v>1월 생산실적</v>
          </cell>
        </row>
      </sheetData>
      <sheetData sheetId="7437">
        <row r="1">
          <cell r="A1" t="str">
            <v>1월 생산실적</v>
          </cell>
        </row>
      </sheetData>
      <sheetData sheetId="7438">
        <row r="1">
          <cell r="A1" t="str">
            <v>1월 생산실적</v>
          </cell>
        </row>
      </sheetData>
      <sheetData sheetId="7439">
        <row r="1">
          <cell r="A1" t="str">
            <v>1월 생산실적</v>
          </cell>
        </row>
      </sheetData>
      <sheetData sheetId="7440">
        <row r="1">
          <cell r="A1" t="str">
            <v>1월 생산실적</v>
          </cell>
        </row>
      </sheetData>
      <sheetData sheetId="7441">
        <row r="1">
          <cell r="A1" t="str">
            <v>1월 생산실적</v>
          </cell>
        </row>
      </sheetData>
      <sheetData sheetId="7442">
        <row r="1">
          <cell r="A1" t="str">
            <v>1월 생산실적</v>
          </cell>
        </row>
      </sheetData>
      <sheetData sheetId="7443">
        <row r="1">
          <cell r="A1" t="str">
            <v>1월 생산실적</v>
          </cell>
        </row>
      </sheetData>
      <sheetData sheetId="7444">
        <row r="1">
          <cell r="A1" t="str">
            <v>1월 생산실적</v>
          </cell>
        </row>
      </sheetData>
      <sheetData sheetId="7445">
        <row r="1">
          <cell r="A1" t="str">
            <v>1월 생산실적</v>
          </cell>
        </row>
      </sheetData>
      <sheetData sheetId="7446">
        <row r="1">
          <cell r="A1" t="str">
            <v>1월 생산실적</v>
          </cell>
        </row>
      </sheetData>
      <sheetData sheetId="7447">
        <row r="1">
          <cell r="A1" t="str">
            <v>1월 생산실적</v>
          </cell>
        </row>
      </sheetData>
      <sheetData sheetId="7448">
        <row r="1">
          <cell r="A1" t="str">
            <v>1월 생산실적</v>
          </cell>
        </row>
      </sheetData>
      <sheetData sheetId="7449">
        <row r="1">
          <cell r="A1" t="str">
            <v>1월 생산실적</v>
          </cell>
        </row>
      </sheetData>
      <sheetData sheetId="7450">
        <row r="1">
          <cell r="A1" t="str">
            <v>1월 생산실적</v>
          </cell>
        </row>
      </sheetData>
      <sheetData sheetId="7451">
        <row r="1">
          <cell r="A1" t="str">
            <v>1월 생산실적</v>
          </cell>
        </row>
      </sheetData>
      <sheetData sheetId="7452">
        <row r="1">
          <cell r="A1" t="str">
            <v>1월 생산실적</v>
          </cell>
        </row>
      </sheetData>
      <sheetData sheetId="7453">
        <row r="1">
          <cell r="A1" t="str">
            <v>1월 생산실적</v>
          </cell>
        </row>
      </sheetData>
      <sheetData sheetId="7454">
        <row r="1">
          <cell r="A1" t="str">
            <v>1월 생산실적</v>
          </cell>
        </row>
      </sheetData>
      <sheetData sheetId="7455">
        <row r="1">
          <cell r="A1" t="str">
            <v>1월 생산실적</v>
          </cell>
        </row>
      </sheetData>
      <sheetData sheetId="7456">
        <row r="1">
          <cell r="A1" t="str">
            <v>1월 생산실적</v>
          </cell>
        </row>
      </sheetData>
      <sheetData sheetId="7457">
        <row r="1">
          <cell r="A1" t="str">
            <v>1월 생산실적</v>
          </cell>
        </row>
      </sheetData>
      <sheetData sheetId="7458">
        <row r="1">
          <cell r="A1" t="str">
            <v>1월 생산실적</v>
          </cell>
        </row>
      </sheetData>
      <sheetData sheetId="7459">
        <row r="1">
          <cell r="A1" t="str">
            <v>1월 생산실적</v>
          </cell>
        </row>
      </sheetData>
      <sheetData sheetId="7460">
        <row r="1">
          <cell r="A1" t="str">
            <v>1월 생산실적</v>
          </cell>
        </row>
      </sheetData>
      <sheetData sheetId="7461">
        <row r="1">
          <cell r="A1" t="str">
            <v>1월 생산실적</v>
          </cell>
        </row>
      </sheetData>
      <sheetData sheetId="7462">
        <row r="1">
          <cell r="A1" t="str">
            <v>1월 생산실적</v>
          </cell>
        </row>
      </sheetData>
      <sheetData sheetId="7463">
        <row r="1">
          <cell r="A1" t="str">
            <v>1월 생산실적</v>
          </cell>
        </row>
      </sheetData>
      <sheetData sheetId="7464">
        <row r="1">
          <cell r="A1" t="str">
            <v>1월 생산실적</v>
          </cell>
        </row>
      </sheetData>
      <sheetData sheetId="7465">
        <row r="1">
          <cell r="A1" t="str">
            <v>1월 생산실적</v>
          </cell>
        </row>
      </sheetData>
      <sheetData sheetId="7466">
        <row r="1">
          <cell r="A1" t="str">
            <v>1월 생산실적</v>
          </cell>
        </row>
      </sheetData>
      <sheetData sheetId="7467">
        <row r="1">
          <cell r="A1" t="str">
            <v>1월 생산실적</v>
          </cell>
        </row>
      </sheetData>
      <sheetData sheetId="7468">
        <row r="1">
          <cell r="A1" t="str">
            <v>1월 생산실적</v>
          </cell>
        </row>
      </sheetData>
      <sheetData sheetId="7469">
        <row r="1">
          <cell r="A1" t="str">
            <v>1월 생산실적</v>
          </cell>
        </row>
      </sheetData>
      <sheetData sheetId="7470">
        <row r="1">
          <cell r="A1" t="str">
            <v>1월 생산실적</v>
          </cell>
        </row>
      </sheetData>
      <sheetData sheetId="7471">
        <row r="1">
          <cell r="A1" t="str">
            <v>1월 생산실적</v>
          </cell>
        </row>
      </sheetData>
      <sheetData sheetId="7472">
        <row r="1">
          <cell r="A1" t="str">
            <v>1월 생산실적</v>
          </cell>
        </row>
      </sheetData>
      <sheetData sheetId="7473">
        <row r="1">
          <cell r="A1" t="str">
            <v>1월 생산실적</v>
          </cell>
        </row>
      </sheetData>
      <sheetData sheetId="7474">
        <row r="1">
          <cell r="A1" t="str">
            <v>1월 생산실적</v>
          </cell>
        </row>
      </sheetData>
      <sheetData sheetId="7475">
        <row r="1">
          <cell r="A1" t="str">
            <v>1월 생산실적</v>
          </cell>
        </row>
      </sheetData>
      <sheetData sheetId="7476">
        <row r="1">
          <cell r="A1" t="str">
            <v>1월 생산실적</v>
          </cell>
        </row>
      </sheetData>
      <sheetData sheetId="7477">
        <row r="1">
          <cell r="A1" t="str">
            <v>1월 생산실적</v>
          </cell>
        </row>
      </sheetData>
      <sheetData sheetId="7478">
        <row r="1">
          <cell r="A1" t="str">
            <v>1월 생산실적</v>
          </cell>
        </row>
      </sheetData>
      <sheetData sheetId="7479">
        <row r="1">
          <cell r="A1" t="str">
            <v>1월 생산실적</v>
          </cell>
        </row>
      </sheetData>
      <sheetData sheetId="7480">
        <row r="1">
          <cell r="A1" t="str">
            <v>1월 생산실적</v>
          </cell>
        </row>
      </sheetData>
      <sheetData sheetId="7481">
        <row r="1">
          <cell r="A1" t="str">
            <v>1월 생산실적</v>
          </cell>
        </row>
      </sheetData>
      <sheetData sheetId="7482">
        <row r="1">
          <cell r="A1" t="str">
            <v>1월 생산실적</v>
          </cell>
        </row>
      </sheetData>
      <sheetData sheetId="7483">
        <row r="1">
          <cell r="A1" t="str">
            <v>1월 생산실적</v>
          </cell>
        </row>
      </sheetData>
      <sheetData sheetId="7484">
        <row r="1">
          <cell r="A1" t="str">
            <v>1월 생산실적</v>
          </cell>
        </row>
      </sheetData>
      <sheetData sheetId="7485">
        <row r="1">
          <cell r="A1" t="str">
            <v>1월 생산실적</v>
          </cell>
        </row>
      </sheetData>
      <sheetData sheetId="7486">
        <row r="1">
          <cell r="A1" t="str">
            <v>1월 생산실적</v>
          </cell>
        </row>
      </sheetData>
      <sheetData sheetId="7487">
        <row r="1">
          <cell r="A1" t="str">
            <v>1월 생산실적</v>
          </cell>
        </row>
      </sheetData>
      <sheetData sheetId="7488">
        <row r="1">
          <cell r="A1" t="str">
            <v>1월 생산실적</v>
          </cell>
        </row>
      </sheetData>
      <sheetData sheetId="7489">
        <row r="1">
          <cell r="A1" t="str">
            <v>1월 생산실적</v>
          </cell>
        </row>
      </sheetData>
      <sheetData sheetId="7490">
        <row r="1">
          <cell r="A1" t="str">
            <v>1월 생산실적</v>
          </cell>
        </row>
      </sheetData>
      <sheetData sheetId="7491">
        <row r="1">
          <cell r="A1" t="str">
            <v>1월 생산실적</v>
          </cell>
        </row>
      </sheetData>
      <sheetData sheetId="7492">
        <row r="1">
          <cell r="A1" t="str">
            <v>1월 생산실적</v>
          </cell>
        </row>
      </sheetData>
      <sheetData sheetId="7493">
        <row r="1">
          <cell r="A1" t="str">
            <v>1월 생산실적</v>
          </cell>
        </row>
      </sheetData>
      <sheetData sheetId="7494">
        <row r="1">
          <cell r="A1" t="str">
            <v>1월 생산실적</v>
          </cell>
        </row>
      </sheetData>
      <sheetData sheetId="7495">
        <row r="1">
          <cell r="A1" t="str">
            <v>1월 생산실적</v>
          </cell>
        </row>
      </sheetData>
      <sheetData sheetId="7496">
        <row r="1">
          <cell r="A1" t="str">
            <v>1월 생산실적</v>
          </cell>
        </row>
      </sheetData>
      <sheetData sheetId="7497">
        <row r="1">
          <cell r="A1" t="str">
            <v>1월 생산실적</v>
          </cell>
        </row>
      </sheetData>
      <sheetData sheetId="7498">
        <row r="1">
          <cell r="A1" t="str">
            <v>1월 생산실적</v>
          </cell>
        </row>
      </sheetData>
      <sheetData sheetId="7499">
        <row r="1">
          <cell r="A1" t="str">
            <v>1월 생산실적</v>
          </cell>
        </row>
      </sheetData>
      <sheetData sheetId="7500">
        <row r="1">
          <cell r="A1" t="str">
            <v>1월 생산실적</v>
          </cell>
        </row>
      </sheetData>
      <sheetData sheetId="7501">
        <row r="1">
          <cell r="A1" t="str">
            <v>1월 생산실적</v>
          </cell>
        </row>
      </sheetData>
      <sheetData sheetId="7502">
        <row r="1">
          <cell r="A1" t="str">
            <v>1월 생산실적</v>
          </cell>
        </row>
      </sheetData>
      <sheetData sheetId="7503">
        <row r="1">
          <cell r="A1" t="str">
            <v>1월 생산실적</v>
          </cell>
        </row>
      </sheetData>
      <sheetData sheetId="7504">
        <row r="1">
          <cell r="A1" t="str">
            <v>1월 생산실적</v>
          </cell>
        </row>
      </sheetData>
      <sheetData sheetId="7505">
        <row r="1">
          <cell r="A1" t="str">
            <v>1월 생산실적</v>
          </cell>
        </row>
      </sheetData>
      <sheetData sheetId="7506">
        <row r="1">
          <cell r="A1" t="str">
            <v>1월 생산실적</v>
          </cell>
        </row>
      </sheetData>
      <sheetData sheetId="7507">
        <row r="1">
          <cell r="A1" t="str">
            <v>1월 생산실적</v>
          </cell>
        </row>
      </sheetData>
      <sheetData sheetId="7508">
        <row r="1">
          <cell r="A1" t="str">
            <v>1월 생산실적</v>
          </cell>
        </row>
      </sheetData>
      <sheetData sheetId="7509">
        <row r="1">
          <cell r="A1" t="str">
            <v>1월 생산실적</v>
          </cell>
        </row>
      </sheetData>
      <sheetData sheetId="7510">
        <row r="1">
          <cell r="A1" t="str">
            <v>1월 생산실적</v>
          </cell>
        </row>
      </sheetData>
      <sheetData sheetId="7511">
        <row r="1">
          <cell r="A1" t="str">
            <v>1월 생산실적</v>
          </cell>
        </row>
      </sheetData>
      <sheetData sheetId="7512">
        <row r="1">
          <cell r="A1" t="str">
            <v>1월 생산실적</v>
          </cell>
        </row>
      </sheetData>
      <sheetData sheetId="7513">
        <row r="1">
          <cell r="A1" t="str">
            <v>1월 생산실적</v>
          </cell>
        </row>
      </sheetData>
      <sheetData sheetId="7514">
        <row r="1">
          <cell r="A1" t="str">
            <v>1월 생산실적</v>
          </cell>
        </row>
      </sheetData>
      <sheetData sheetId="7515">
        <row r="1">
          <cell r="A1" t="str">
            <v>1월 생산실적</v>
          </cell>
        </row>
      </sheetData>
      <sheetData sheetId="7516">
        <row r="1">
          <cell r="A1" t="str">
            <v>1월 생산실적</v>
          </cell>
        </row>
      </sheetData>
      <sheetData sheetId="7517">
        <row r="1">
          <cell r="A1" t="str">
            <v>1월 생산실적</v>
          </cell>
        </row>
      </sheetData>
      <sheetData sheetId="7518">
        <row r="1">
          <cell r="A1" t="str">
            <v>1월 생산실적</v>
          </cell>
        </row>
      </sheetData>
      <sheetData sheetId="7519">
        <row r="1">
          <cell r="A1" t="str">
            <v>1월 생산실적</v>
          </cell>
        </row>
      </sheetData>
      <sheetData sheetId="7520">
        <row r="1">
          <cell r="A1" t="str">
            <v>1월 생산실적</v>
          </cell>
        </row>
      </sheetData>
      <sheetData sheetId="7521">
        <row r="1">
          <cell r="A1" t="str">
            <v>1월 생산실적</v>
          </cell>
        </row>
      </sheetData>
      <sheetData sheetId="7522">
        <row r="1">
          <cell r="A1" t="str">
            <v>1월 생산실적</v>
          </cell>
        </row>
      </sheetData>
      <sheetData sheetId="7523">
        <row r="1">
          <cell r="A1" t="str">
            <v>1월 생산실적</v>
          </cell>
        </row>
      </sheetData>
      <sheetData sheetId="7524">
        <row r="1">
          <cell r="A1" t="str">
            <v>1월 생산실적</v>
          </cell>
        </row>
      </sheetData>
      <sheetData sheetId="7525">
        <row r="1">
          <cell r="A1" t="str">
            <v>1월 생산실적</v>
          </cell>
        </row>
      </sheetData>
      <sheetData sheetId="7526">
        <row r="1">
          <cell r="A1" t="str">
            <v>1월 생산실적</v>
          </cell>
        </row>
      </sheetData>
      <sheetData sheetId="7527">
        <row r="1">
          <cell r="A1" t="str">
            <v>1월 생산실적</v>
          </cell>
        </row>
      </sheetData>
      <sheetData sheetId="7528">
        <row r="1">
          <cell r="A1" t="str">
            <v>1월 생산실적</v>
          </cell>
        </row>
      </sheetData>
      <sheetData sheetId="7529">
        <row r="1">
          <cell r="A1" t="str">
            <v>1월 생산실적</v>
          </cell>
        </row>
      </sheetData>
      <sheetData sheetId="7530">
        <row r="1">
          <cell r="A1" t="str">
            <v>1월 생산실적</v>
          </cell>
        </row>
      </sheetData>
      <sheetData sheetId="7531">
        <row r="1">
          <cell r="A1" t="str">
            <v>1월 생산실적</v>
          </cell>
        </row>
      </sheetData>
      <sheetData sheetId="7532">
        <row r="1">
          <cell r="A1" t="str">
            <v>1월 생산실적</v>
          </cell>
        </row>
      </sheetData>
      <sheetData sheetId="7533">
        <row r="1">
          <cell r="A1" t="str">
            <v>1월 생산실적</v>
          </cell>
        </row>
      </sheetData>
      <sheetData sheetId="7534">
        <row r="1">
          <cell r="A1" t="str">
            <v>1월 생산실적</v>
          </cell>
        </row>
      </sheetData>
      <sheetData sheetId="7535">
        <row r="1">
          <cell r="A1" t="str">
            <v>1월 생산실적</v>
          </cell>
        </row>
      </sheetData>
      <sheetData sheetId="7536">
        <row r="1">
          <cell r="A1" t="str">
            <v>1월 생산실적</v>
          </cell>
        </row>
      </sheetData>
      <sheetData sheetId="7537">
        <row r="1">
          <cell r="A1" t="str">
            <v>1월 생산실적</v>
          </cell>
        </row>
      </sheetData>
      <sheetData sheetId="7538">
        <row r="1">
          <cell r="A1" t="str">
            <v>1월 생산실적</v>
          </cell>
        </row>
      </sheetData>
      <sheetData sheetId="7539">
        <row r="1">
          <cell r="A1" t="str">
            <v>1월 생산실적</v>
          </cell>
        </row>
      </sheetData>
      <sheetData sheetId="7540">
        <row r="1">
          <cell r="A1" t="str">
            <v>1월 생산실적</v>
          </cell>
        </row>
      </sheetData>
      <sheetData sheetId="7541">
        <row r="1">
          <cell r="A1" t="str">
            <v>1월 생산실적</v>
          </cell>
        </row>
      </sheetData>
      <sheetData sheetId="7542">
        <row r="1">
          <cell r="A1" t="str">
            <v>1월 생산실적</v>
          </cell>
        </row>
      </sheetData>
      <sheetData sheetId="7543">
        <row r="1">
          <cell r="A1" t="str">
            <v>1월 생산실적</v>
          </cell>
        </row>
      </sheetData>
      <sheetData sheetId="7544">
        <row r="1">
          <cell r="A1" t="str">
            <v>1월 생산실적</v>
          </cell>
        </row>
      </sheetData>
      <sheetData sheetId="7545">
        <row r="1">
          <cell r="A1" t="str">
            <v>1월 생산실적</v>
          </cell>
        </row>
      </sheetData>
      <sheetData sheetId="7546">
        <row r="1">
          <cell r="A1" t="str">
            <v>1월 생산실적</v>
          </cell>
        </row>
      </sheetData>
      <sheetData sheetId="7547">
        <row r="1">
          <cell r="A1" t="str">
            <v>1월 생산실적</v>
          </cell>
        </row>
      </sheetData>
      <sheetData sheetId="7548">
        <row r="1">
          <cell r="A1" t="str">
            <v>1월 생산실적</v>
          </cell>
        </row>
      </sheetData>
      <sheetData sheetId="7549">
        <row r="1">
          <cell r="A1" t="str">
            <v>1월 생산실적</v>
          </cell>
        </row>
      </sheetData>
      <sheetData sheetId="7550">
        <row r="1">
          <cell r="A1" t="str">
            <v>1월 생산실적</v>
          </cell>
        </row>
      </sheetData>
      <sheetData sheetId="7551">
        <row r="1">
          <cell r="A1" t="str">
            <v>1월 생산실적</v>
          </cell>
        </row>
      </sheetData>
      <sheetData sheetId="7552">
        <row r="1">
          <cell r="A1" t="str">
            <v>1월 생산실적</v>
          </cell>
        </row>
      </sheetData>
      <sheetData sheetId="7553">
        <row r="1">
          <cell r="A1" t="str">
            <v>1월 생산실적</v>
          </cell>
        </row>
      </sheetData>
      <sheetData sheetId="7554">
        <row r="1">
          <cell r="A1" t="str">
            <v>1월 생산실적</v>
          </cell>
        </row>
      </sheetData>
      <sheetData sheetId="7555">
        <row r="1">
          <cell r="A1" t="str">
            <v>1월 생산실적</v>
          </cell>
        </row>
      </sheetData>
      <sheetData sheetId="7556">
        <row r="1">
          <cell r="A1" t="str">
            <v>1월 생산실적</v>
          </cell>
        </row>
      </sheetData>
      <sheetData sheetId="7557">
        <row r="1">
          <cell r="A1" t="str">
            <v>1월 생산실적</v>
          </cell>
        </row>
      </sheetData>
      <sheetData sheetId="7558">
        <row r="1">
          <cell r="A1" t="str">
            <v>1월 생산실적</v>
          </cell>
        </row>
      </sheetData>
      <sheetData sheetId="7559">
        <row r="1">
          <cell r="A1" t="str">
            <v>1월 생산실적</v>
          </cell>
        </row>
      </sheetData>
      <sheetData sheetId="7560">
        <row r="1">
          <cell r="A1" t="str">
            <v>1월 생산실적</v>
          </cell>
        </row>
      </sheetData>
      <sheetData sheetId="7561">
        <row r="1">
          <cell r="A1" t="str">
            <v>1월 생산실적</v>
          </cell>
        </row>
      </sheetData>
      <sheetData sheetId="7562">
        <row r="1">
          <cell r="A1" t="str">
            <v>1월 생산실적</v>
          </cell>
        </row>
      </sheetData>
      <sheetData sheetId="7563">
        <row r="1">
          <cell r="A1" t="str">
            <v>1월 생산실적</v>
          </cell>
        </row>
      </sheetData>
      <sheetData sheetId="7564">
        <row r="1">
          <cell r="A1" t="str">
            <v>1월 생산실적</v>
          </cell>
        </row>
      </sheetData>
      <sheetData sheetId="7565">
        <row r="1">
          <cell r="A1" t="str">
            <v>1월 생산실적</v>
          </cell>
        </row>
      </sheetData>
      <sheetData sheetId="7566">
        <row r="1">
          <cell r="A1" t="str">
            <v>1월 생산실적</v>
          </cell>
        </row>
      </sheetData>
      <sheetData sheetId="7567">
        <row r="1">
          <cell r="A1" t="str">
            <v>1월 생산실적</v>
          </cell>
        </row>
      </sheetData>
      <sheetData sheetId="7568">
        <row r="1">
          <cell r="A1" t="str">
            <v>1월 생산실적</v>
          </cell>
        </row>
      </sheetData>
      <sheetData sheetId="7569">
        <row r="1">
          <cell r="A1" t="str">
            <v>1월 생산실적</v>
          </cell>
        </row>
      </sheetData>
      <sheetData sheetId="7570">
        <row r="1">
          <cell r="A1" t="str">
            <v>1월 생산실적</v>
          </cell>
        </row>
      </sheetData>
      <sheetData sheetId="7571">
        <row r="1">
          <cell r="A1" t="str">
            <v>1월 생산실적</v>
          </cell>
        </row>
      </sheetData>
      <sheetData sheetId="7572">
        <row r="1">
          <cell r="A1" t="str">
            <v>1월 생산실적</v>
          </cell>
        </row>
      </sheetData>
      <sheetData sheetId="7573">
        <row r="1">
          <cell r="A1" t="str">
            <v>1월 생산실적</v>
          </cell>
        </row>
      </sheetData>
      <sheetData sheetId="7574">
        <row r="1">
          <cell r="A1" t="str">
            <v>1월 생산실적</v>
          </cell>
        </row>
      </sheetData>
      <sheetData sheetId="7575">
        <row r="1">
          <cell r="A1" t="str">
            <v>1월 생산실적</v>
          </cell>
        </row>
      </sheetData>
      <sheetData sheetId="7576">
        <row r="1">
          <cell r="A1" t="str">
            <v>1월 생산실적</v>
          </cell>
        </row>
      </sheetData>
      <sheetData sheetId="7577">
        <row r="1">
          <cell r="A1" t="str">
            <v>1월 생산실적</v>
          </cell>
        </row>
      </sheetData>
      <sheetData sheetId="7578">
        <row r="1">
          <cell r="A1" t="str">
            <v>1월 생산실적</v>
          </cell>
        </row>
      </sheetData>
      <sheetData sheetId="7579">
        <row r="1">
          <cell r="A1" t="str">
            <v>1월 생산실적</v>
          </cell>
        </row>
      </sheetData>
      <sheetData sheetId="7580">
        <row r="1">
          <cell r="A1" t="str">
            <v>1월 생산실적</v>
          </cell>
        </row>
      </sheetData>
      <sheetData sheetId="7581">
        <row r="1">
          <cell r="A1" t="str">
            <v>1월 생산실적</v>
          </cell>
        </row>
      </sheetData>
      <sheetData sheetId="7582">
        <row r="1">
          <cell r="A1" t="str">
            <v>1월 생산실적</v>
          </cell>
        </row>
      </sheetData>
      <sheetData sheetId="7583">
        <row r="1">
          <cell r="A1" t="str">
            <v>1월 생산실적</v>
          </cell>
        </row>
      </sheetData>
      <sheetData sheetId="7584">
        <row r="1">
          <cell r="A1" t="str">
            <v>1월 생산실적</v>
          </cell>
        </row>
      </sheetData>
      <sheetData sheetId="7585">
        <row r="1">
          <cell r="A1" t="str">
            <v>1월 생산실적</v>
          </cell>
        </row>
      </sheetData>
      <sheetData sheetId="7586">
        <row r="1">
          <cell r="A1" t="str">
            <v>1월 생산실적</v>
          </cell>
        </row>
      </sheetData>
      <sheetData sheetId="7587">
        <row r="1">
          <cell r="A1" t="str">
            <v>1월 생산실적</v>
          </cell>
        </row>
      </sheetData>
      <sheetData sheetId="7588">
        <row r="1">
          <cell r="A1" t="str">
            <v>1월 생산실적</v>
          </cell>
        </row>
      </sheetData>
      <sheetData sheetId="7589">
        <row r="1">
          <cell r="A1" t="str">
            <v>1월 생산실적</v>
          </cell>
        </row>
      </sheetData>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ow r="1">
          <cell r="A1" t="str">
            <v>1월 생산실적</v>
          </cell>
        </row>
      </sheetData>
      <sheetData sheetId="7631">
        <row r="1">
          <cell r="A1" t="str">
            <v>1월 생산실적</v>
          </cell>
        </row>
      </sheetData>
      <sheetData sheetId="7632">
        <row r="1">
          <cell r="A1" t="str">
            <v>1월 생산실적</v>
          </cell>
        </row>
      </sheetData>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ow r="1">
          <cell r="A1" t="str">
            <v>1월 생산실적</v>
          </cell>
        </row>
      </sheetData>
      <sheetData sheetId="7663">
        <row r="1">
          <cell r="A1" t="str">
            <v>1월 생산실적</v>
          </cell>
        </row>
      </sheetData>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ow r="1">
          <cell r="A1" t="str">
            <v>1월 생산실적</v>
          </cell>
        </row>
      </sheetData>
      <sheetData sheetId="7678">
        <row r="1">
          <cell r="A1" t="str">
            <v>1월 생산실적</v>
          </cell>
        </row>
      </sheetData>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ow r="1">
          <cell r="A1" t="str">
            <v>1월 생산실적</v>
          </cell>
        </row>
      </sheetData>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ow r="5">
          <cell r="D5" t="str">
            <v>PROCESS PERFORMANCE STUDY</v>
          </cell>
        </row>
      </sheetData>
      <sheetData sheetId="7732" refreshError="1"/>
      <sheetData sheetId="7733" refreshError="1"/>
      <sheetData sheetId="7734" refreshError="1"/>
      <sheetData sheetId="7735" refreshError="1"/>
      <sheetData sheetId="7736" refreshError="1"/>
      <sheetData sheetId="7737" refreshError="1"/>
      <sheetData sheetId="7738">
        <row r="5">
          <cell r="D5" t="str">
            <v>PROCESS PERFORMANCE STUDY</v>
          </cell>
        </row>
      </sheetData>
      <sheetData sheetId="7739">
        <row r="5">
          <cell r="D5" t="str">
            <v>PROCESS PERFORMANCE STUDY</v>
          </cell>
        </row>
      </sheetData>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ow r="1">
          <cell r="A1" t="str">
            <v>1월 생산실적</v>
          </cell>
        </row>
      </sheetData>
      <sheetData sheetId="7774">
        <row r="1">
          <cell r="A1" t="str">
            <v>1월 생산실적</v>
          </cell>
        </row>
      </sheetData>
      <sheetData sheetId="7775">
        <row r="1">
          <cell r="A1" t="str">
            <v>1월 생산실적</v>
          </cell>
        </row>
      </sheetData>
      <sheetData sheetId="7776">
        <row r="1">
          <cell r="A1" t="str">
            <v>1월 생산실적</v>
          </cell>
        </row>
      </sheetData>
      <sheetData sheetId="7777">
        <row r="1">
          <cell r="A1" t="str">
            <v>1월 생산실적</v>
          </cell>
        </row>
      </sheetData>
      <sheetData sheetId="7778">
        <row r="1">
          <cell r="A1" t="str">
            <v>1월 생산실적</v>
          </cell>
        </row>
      </sheetData>
      <sheetData sheetId="7779">
        <row r="1">
          <cell r="A1" t="str">
            <v>1월 생산실적</v>
          </cell>
        </row>
      </sheetData>
      <sheetData sheetId="7780">
        <row r="1">
          <cell r="A1" t="str">
            <v>1월 생산실적</v>
          </cell>
        </row>
      </sheetData>
      <sheetData sheetId="7781">
        <row r="1">
          <cell r="A1" t="str">
            <v>1월 생산실적</v>
          </cell>
        </row>
      </sheetData>
      <sheetData sheetId="7782">
        <row r="1">
          <cell r="A1" t="str">
            <v>1월 생산실적</v>
          </cell>
        </row>
      </sheetData>
      <sheetData sheetId="7783">
        <row r="1">
          <cell r="A1" t="str">
            <v>1월 생산실적</v>
          </cell>
        </row>
      </sheetData>
      <sheetData sheetId="7784">
        <row r="1">
          <cell r="A1" t="str">
            <v>1월 생산실적</v>
          </cell>
        </row>
      </sheetData>
      <sheetData sheetId="7785">
        <row r="1">
          <cell r="A1" t="str">
            <v>1월 생산실적</v>
          </cell>
        </row>
      </sheetData>
      <sheetData sheetId="7786">
        <row r="1">
          <cell r="A1" t="str">
            <v>1월 생산실적</v>
          </cell>
        </row>
      </sheetData>
      <sheetData sheetId="7787">
        <row r="1">
          <cell r="A1" t="str">
            <v>1월 생산실적</v>
          </cell>
        </row>
      </sheetData>
      <sheetData sheetId="7788">
        <row r="1">
          <cell r="A1" t="str">
            <v>1월 생산실적</v>
          </cell>
        </row>
      </sheetData>
      <sheetData sheetId="7789">
        <row r="1">
          <cell r="A1" t="str">
            <v>1월 생산실적</v>
          </cell>
        </row>
      </sheetData>
      <sheetData sheetId="7790">
        <row r="1">
          <cell r="A1" t="str">
            <v>1월 생산실적</v>
          </cell>
        </row>
      </sheetData>
      <sheetData sheetId="7791">
        <row r="1">
          <cell r="A1" t="str">
            <v>1월 생산실적</v>
          </cell>
        </row>
      </sheetData>
      <sheetData sheetId="7792">
        <row r="1">
          <cell r="A1" t="str">
            <v>1월 생산실적</v>
          </cell>
        </row>
      </sheetData>
      <sheetData sheetId="7793">
        <row r="1">
          <cell r="A1" t="str">
            <v>1월 생산실적</v>
          </cell>
        </row>
      </sheetData>
      <sheetData sheetId="7794">
        <row r="1">
          <cell r="A1" t="str">
            <v>1월 생산실적</v>
          </cell>
        </row>
      </sheetData>
      <sheetData sheetId="7795">
        <row r="1">
          <cell r="A1" t="str">
            <v>1월 생산실적</v>
          </cell>
        </row>
      </sheetData>
      <sheetData sheetId="7796">
        <row r="1">
          <cell r="A1" t="str">
            <v>1월 생산실적</v>
          </cell>
        </row>
      </sheetData>
      <sheetData sheetId="7797">
        <row r="1">
          <cell r="A1" t="str">
            <v>1월 생산실적</v>
          </cell>
        </row>
      </sheetData>
      <sheetData sheetId="7798">
        <row r="1">
          <cell r="A1" t="str">
            <v>1월 생산실적</v>
          </cell>
        </row>
      </sheetData>
      <sheetData sheetId="7799">
        <row r="1">
          <cell r="A1" t="str">
            <v>1월 생산실적</v>
          </cell>
        </row>
      </sheetData>
      <sheetData sheetId="7800">
        <row r="1">
          <cell r="A1" t="str">
            <v>1월 생산실적</v>
          </cell>
        </row>
      </sheetData>
      <sheetData sheetId="7801">
        <row r="1">
          <cell r="A1" t="str">
            <v>1월 생산실적</v>
          </cell>
        </row>
      </sheetData>
      <sheetData sheetId="7802">
        <row r="1">
          <cell r="A1" t="str">
            <v>1월 생산실적</v>
          </cell>
        </row>
      </sheetData>
      <sheetData sheetId="7803">
        <row r="1">
          <cell r="A1" t="str">
            <v>1월 생산실적</v>
          </cell>
        </row>
      </sheetData>
      <sheetData sheetId="7804">
        <row r="1">
          <cell r="A1" t="str">
            <v>1월 생산실적</v>
          </cell>
        </row>
      </sheetData>
      <sheetData sheetId="7805">
        <row r="1">
          <cell r="A1" t="str">
            <v>1월 생산실적</v>
          </cell>
        </row>
      </sheetData>
      <sheetData sheetId="7806">
        <row r="1">
          <cell r="A1" t="str">
            <v>1월 생산실적</v>
          </cell>
        </row>
      </sheetData>
      <sheetData sheetId="7807">
        <row r="1">
          <cell r="A1" t="str">
            <v>1월 생산실적</v>
          </cell>
        </row>
      </sheetData>
      <sheetData sheetId="7808">
        <row r="1">
          <cell r="A1" t="str">
            <v>1월 생산실적</v>
          </cell>
        </row>
      </sheetData>
      <sheetData sheetId="7809">
        <row r="1">
          <cell r="A1" t="str">
            <v>1월 생산실적</v>
          </cell>
        </row>
      </sheetData>
      <sheetData sheetId="7810">
        <row r="1">
          <cell r="A1" t="str">
            <v>1월 생산실적</v>
          </cell>
        </row>
      </sheetData>
      <sheetData sheetId="7811">
        <row r="1">
          <cell r="A1" t="str">
            <v>1월 생산실적</v>
          </cell>
        </row>
      </sheetData>
      <sheetData sheetId="7812">
        <row r="1">
          <cell r="A1" t="str">
            <v>1월 생산실적</v>
          </cell>
        </row>
      </sheetData>
      <sheetData sheetId="7813">
        <row r="1">
          <cell r="A1" t="str">
            <v>1월 생산실적</v>
          </cell>
        </row>
      </sheetData>
      <sheetData sheetId="7814">
        <row r="1">
          <cell r="A1" t="str">
            <v>1월 생산실적</v>
          </cell>
        </row>
      </sheetData>
      <sheetData sheetId="7815">
        <row r="1">
          <cell r="A1" t="str">
            <v>1월 생산실적</v>
          </cell>
        </row>
      </sheetData>
      <sheetData sheetId="7816">
        <row r="1">
          <cell r="A1" t="str">
            <v>1월 생산실적</v>
          </cell>
        </row>
      </sheetData>
      <sheetData sheetId="7817">
        <row r="1">
          <cell r="A1" t="str">
            <v>1월 생산실적</v>
          </cell>
        </row>
      </sheetData>
      <sheetData sheetId="7818">
        <row r="1">
          <cell r="A1" t="str">
            <v>1월 생산실적</v>
          </cell>
        </row>
      </sheetData>
      <sheetData sheetId="7819">
        <row r="1">
          <cell r="A1" t="str">
            <v>1월 생산실적</v>
          </cell>
        </row>
      </sheetData>
      <sheetData sheetId="7820">
        <row r="1">
          <cell r="A1" t="str">
            <v>1월 생산실적</v>
          </cell>
        </row>
      </sheetData>
      <sheetData sheetId="7821">
        <row r="1">
          <cell r="A1" t="str">
            <v>1월 생산실적</v>
          </cell>
        </row>
      </sheetData>
      <sheetData sheetId="7822">
        <row r="1">
          <cell r="A1" t="str">
            <v>1월 생산실적</v>
          </cell>
        </row>
      </sheetData>
      <sheetData sheetId="7823">
        <row r="1">
          <cell r="A1" t="str">
            <v>1월 생산실적</v>
          </cell>
        </row>
      </sheetData>
      <sheetData sheetId="7824">
        <row r="1">
          <cell r="A1" t="str">
            <v>1월 생산실적</v>
          </cell>
        </row>
      </sheetData>
      <sheetData sheetId="7825">
        <row r="1">
          <cell r="A1" t="str">
            <v>1월 생산실적</v>
          </cell>
        </row>
      </sheetData>
      <sheetData sheetId="7826">
        <row r="1">
          <cell r="A1" t="str">
            <v>1월 생산실적</v>
          </cell>
        </row>
      </sheetData>
      <sheetData sheetId="7827">
        <row r="1">
          <cell r="A1" t="str">
            <v>1월 생산실적</v>
          </cell>
        </row>
      </sheetData>
      <sheetData sheetId="7828">
        <row r="1">
          <cell r="A1" t="str">
            <v>1월 생산실적</v>
          </cell>
        </row>
      </sheetData>
      <sheetData sheetId="7829">
        <row r="1">
          <cell r="A1" t="str">
            <v>1월 생산실적</v>
          </cell>
        </row>
      </sheetData>
      <sheetData sheetId="7830">
        <row r="1">
          <cell r="A1" t="str">
            <v>1월 생산실적</v>
          </cell>
        </row>
      </sheetData>
      <sheetData sheetId="7831">
        <row r="1">
          <cell r="A1" t="str">
            <v>1월 생산실적</v>
          </cell>
        </row>
      </sheetData>
      <sheetData sheetId="7832">
        <row r="1">
          <cell r="A1" t="str">
            <v>1월 생산실적</v>
          </cell>
        </row>
      </sheetData>
      <sheetData sheetId="7833">
        <row r="1">
          <cell r="A1" t="str">
            <v>1월 생산실적</v>
          </cell>
        </row>
      </sheetData>
      <sheetData sheetId="7834">
        <row r="1">
          <cell r="A1" t="str">
            <v>1월 생산실적</v>
          </cell>
        </row>
      </sheetData>
      <sheetData sheetId="7835">
        <row r="1">
          <cell r="A1" t="str">
            <v>1월 생산실적</v>
          </cell>
        </row>
      </sheetData>
      <sheetData sheetId="7836">
        <row r="1">
          <cell r="A1" t="str">
            <v>1월 생산실적</v>
          </cell>
        </row>
      </sheetData>
      <sheetData sheetId="7837">
        <row r="1">
          <cell r="A1" t="str">
            <v>1월 생산실적</v>
          </cell>
        </row>
      </sheetData>
      <sheetData sheetId="7838">
        <row r="1">
          <cell r="A1" t="str">
            <v>1월 생산실적</v>
          </cell>
        </row>
      </sheetData>
      <sheetData sheetId="7839">
        <row r="1">
          <cell r="A1" t="str">
            <v>1월 생산실적</v>
          </cell>
        </row>
      </sheetData>
      <sheetData sheetId="7840">
        <row r="1">
          <cell r="A1" t="str">
            <v>1월 생산실적</v>
          </cell>
        </row>
      </sheetData>
      <sheetData sheetId="7841">
        <row r="1">
          <cell r="A1" t="str">
            <v>1월 생산실적</v>
          </cell>
        </row>
      </sheetData>
      <sheetData sheetId="7842">
        <row r="1">
          <cell r="A1" t="str">
            <v>1월 생산실적</v>
          </cell>
        </row>
      </sheetData>
      <sheetData sheetId="7843">
        <row r="1">
          <cell r="A1" t="str">
            <v>1월 생산실적</v>
          </cell>
        </row>
      </sheetData>
      <sheetData sheetId="7844">
        <row r="1">
          <cell r="A1" t="str">
            <v>1월 생산실적</v>
          </cell>
        </row>
      </sheetData>
      <sheetData sheetId="7845">
        <row r="1">
          <cell r="A1" t="str">
            <v>1월 생산실적</v>
          </cell>
        </row>
      </sheetData>
      <sheetData sheetId="7846">
        <row r="1">
          <cell r="A1" t="str">
            <v>1월 생산실적</v>
          </cell>
        </row>
      </sheetData>
      <sheetData sheetId="7847">
        <row r="1">
          <cell r="A1" t="str">
            <v>1월 생산실적</v>
          </cell>
        </row>
      </sheetData>
      <sheetData sheetId="7848">
        <row r="1">
          <cell r="A1" t="str">
            <v>1월 생산실적</v>
          </cell>
        </row>
      </sheetData>
      <sheetData sheetId="7849">
        <row r="1">
          <cell r="A1" t="str">
            <v>1월 생산실적</v>
          </cell>
        </row>
      </sheetData>
      <sheetData sheetId="7850">
        <row r="1">
          <cell r="A1" t="str">
            <v>1월 생산실적</v>
          </cell>
        </row>
      </sheetData>
      <sheetData sheetId="7851">
        <row r="1">
          <cell r="A1" t="str">
            <v>1월 생산실적</v>
          </cell>
        </row>
      </sheetData>
      <sheetData sheetId="7852">
        <row r="1">
          <cell r="A1" t="str">
            <v>1월 생산실적</v>
          </cell>
        </row>
      </sheetData>
      <sheetData sheetId="7853">
        <row r="1">
          <cell r="A1" t="str">
            <v>1월 생산실적</v>
          </cell>
        </row>
      </sheetData>
      <sheetData sheetId="7854">
        <row r="1">
          <cell r="A1" t="str">
            <v>1월 생산실적</v>
          </cell>
        </row>
      </sheetData>
      <sheetData sheetId="7855">
        <row r="1">
          <cell r="A1" t="str">
            <v>1월 생산실적</v>
          </cell>
        </row>
      </sheetData>
      <sheetData sheetId="7856">
        <row r="1">
          <cell r="A1" t="str">
            <v>1월 생산실적</v>
          </cell>
        </row>
      </sheetData>
      <sheetData sheetId="7857">
        <row r="1">
          <cell r="A1" t="str">
            <v>1월 생산실적</v>
          </cell>
        </row>
      </sheetData>
      <sheetData sheetId="7858">
        <row r="1">
          <cell r="A1" t="str">
            <v>1월 생산실적</v>
          </cell>
        </row>
      </sheetData>
      <sheetData sheetId="7859">
        <row r="1">
          <cell r="A1" t="str">
            <v>1월 생산실적</v>
          </cell>
        </row>
      </sheetData>
      <sheetData sheetId="7860">
        <row r="1">
          <cell r="A1" t="str">
            <v>1월 생산실적</v>
          </cell>
        </row>
      </sheetData>
      <sheetData sheetId="7861">
        <row r="1">
          <cell r="A1" t="str">
            <v>1월 생산실적</v>
          </cell>
        </row>
      </sheetData>
      <sheetData sheetId="7862">
        <row r="1">
          <cell r="A1" t="str">
            <v>1월 생산실적</v>
          </cell>
        </row>
      </sheetData>
      <sheetData sheetId="7863">
        <row r="1">
          <cell r="A1" t="str">
            <v>1월 생산실적</v>
          </cell>
        </row>
      </sheetData>
      <sheetData sheetId="7864">
        <row r="1">
          <cell r="A1" t="str">
            <v>1월 생산실적</v>
          </cell>
        </row>
      </sheetData>
      <sheetData sheetId="7865">
        <row r="1">
          <cell r="A1" t="str">
            <v>1월 생산실적</v>
          </cell>
        </row>
      </sheetData>
      <sheetData sheetId="7866">
        <row r="1">
          <cell r="A1" t="str">
            <v>1월 생산실적</v>
          </cell>
        </row>
      </sheetData>
      <sheetData sheetId="7867">
        <row r="1">
          <cell r="A1" t="str">
            <v>1월 생산실적</v>
          </cell>
        </row>
      </sheetData>
      <sheetData sheetId="7868">
        <row r="1">
          <cell r="A1" t="str">
            <v>1월 생산실적</v>
          </cell>
        </row>
      </sheetData>
      <sheetData sheetId="7869">
        <row r="1">
          <cell r="A1" t="str">
            <v>1월 생산실적</v>
          </cell>
        </row>
      </sheetData>
      <sheetData sheetId="7870">
        <row r="1">
          <cell r="A1" t="str">
            <v>1월 생산실적</v>
          </cell>
        </row>
      </sheetData>
      <sheetData sheetId="7871">
        <row r="1">
          <cell r="A1" t="str">
            <v>1월 생산실적</v>
          </cell>
        </row>
      </sheetData>
      <sheetData sheetId="7872">
        <row r="1">
          <cell r="A1" t="str">
            <v>1월 생산실적</v>
          </cell>
        </row>
      </sheetData>
      <sheetData sheetId="7873">
        <row r="1">
          <cell r="A1" t="str">
            <v>1월 생산실적</v>
          </cell>
        </row>
      </sheetData>
      <sheetData sheetId="7874">
        <row r="1">
          <cell r="A1" t="str">
            <v>1월 생산실적</v>
          </cell>
        </row>
      </sheetData>
      <sheetData sheetId="7875">
        <row r="1">
          <cell r="A1" t="str">
            <v>1월 생산실적</v>
          </cell>
        </row>
      </sheetData>
      <sheetData sheetId="7876">
        <row r="1">
          <cell r="A1" t="str">
            <v>1월 생산실적</v>
          </cell>
        </row>
      </sheetData>
      <sheetData sheetId="7877">
        <row r="1">
          <cell r="A1" t="str">
            <v>1월 생산실적</v>
          </cell>
        </row>
      </sheetData>
      <sheetData sheetId="7878">
        <row r="1">
          <cell r="A1" t="str">
            <v>1월 생산실적</v>
          </cell>
        </row>
      </sheetData>
      <sheetData sheetId="7879">
        <row r="1">
          <cell r="A1" t="str">
            <v>1월 생산실적</v>
          </cell>
        </row>
      </sheetData>
      <sheetData sheetId="7880">
        <row r="1">
          <cell r="A1" t="str">
            <v>1월 생산실적</v>
          </cell>
        </row>
      </sheetData>
      <sheetData sheetId="7881">
        <row r="1">
          <cell r="A1" t="str">
            <v>1월 생산실적</v>
          </cell>
        </row>
      </sheetData>
      <sheetData sheetId="7882">
        <row r="1">
          <cell r="A1" t="str">
            <v>1월 생산실적</v>
          </cell>
        </row>
      </sheetData>
      <sheetData sheetId="7883">
        <row r="1">
          <cell r="A1" t="str">
            <v>1월 생산실적</v>
          </cell>
        </row>
      </sheetData>
      <sheetData sheetId="7884">
        <row r="1">
          <cell r="A1" t="str">
            <v>1월 생산실적</v>
          </cell>
        </row>
      </sheetData>
      <sheetData sheetId="7885">
        <row r="1">
          <cell r="A1" t="str">
            <v>1월 생산실적</v>
          </cell>
        </row>
      </sheetData>
      <sheetData sheetId="7886">
        <row r="1">
          <cell r="A1" t="str">
            <v>1월 생산실적</v>
          </cell>
        </row>
      </sheetData>
      <sheetData sheetId="7887">
        <row r="1">
          <cell r="A1" t="str">
            <v>1월 생산실적</v>
          </cell>
        </row>
      </sheetData>
      <sheetData sheetId="7888">
        <row r="1">
          <cell r="A1" t="str">
            <v>1월 생산실적</v>
          </cell>
        </row>
      </sheetData>
      <sheetData sheetId="7889">
        <row r="1">
          <cell r="A1" t="str">
            <v>1월 생산실적</v>
          </cell>
        </row>
      </sheetData>
      <sheetData sheetId="7890">
        <row r="1">
          <cell r="A1" t="str">
            <v>1월 생산실적</v>
          </cell>
        </row>
      </sheetData>
      <sheetData sheetId="7891">
        <row r="1">
          <cell r="A1" t="str">
            <v>1월 생산실적</v>
          </cell>
        </row>
      </sheetData>
      <sheetData sheetId="7892">
        <row r="1">
          <cell r="A1" t="str">
            <v>1월 생산실적</v>
          </cell>
        </row>
      </sheetData>
      <sheetData sheetId="7893">
        <row r="1">
          <cell r="A1" t="str">
            <v>1월 생산실적</v>
          </cell>
        </row>
      </sheetData>
      <sheetData sheetId="7894">
        <row r="1">
          <cell r="A1" t="str">
            <v>1월 생산실적</v>
          </cell>
        </row>
      </sheetData>
      <sheetData sheetId="7895">
        <row r="1">
          <cell r="A1" t="str">
            <v>1월 생산실적</v>
          </cell>
        </row>
      </sheetData>
      <sheetData sheetId="7896">
        <row r="1">
          <cell r="A1" t="str">
            <v>1월 생산실적</v>
          </cell>
        </row>
      </sheetData>
      <sheetData sheetId="7897">
        <row r="1">
          <cell r="A1" t="str">
            <v>1월 생산실적</v>
          </cell>
        </row>
      </sheetData>
      <sheetData sheetId="7898">
        <row r="1">
          <cell r="A1" t="str">
            <v>1월 생산실적</v>
          </cell>
        </row>
      </sheetData>
      <sheetData sheetId="7899">
        <row r="1">
          <cell r="A1" t="str">
            <v>1월 생산실적</v>
          </cell>
        </row>
      </sheetData>
      <sheetData sheetId="7900">
        <row r="1">
          <cell r="A1" t="str">
            <v>1월 생산실적</v>
          </cell>
        </row>
      </sheetData>
      <sheetData sheetId="7901">
        <row r="1">
          <cell r="A1" t="str">
            <v>1월 생산실적</v>
          </cell>
        </row>
      </sheetData>
      <sheetData sheetId="7902">
        <row r="1">
          <cell r="A1" t="str">
            <v>1월 생산실적</v>
          </cell>
        </row>
      </sheetData>
      <sheetData sheetId="7903">
        <row r="1">
          <cell r="A1" t="str">
            <v>1월 생산실적</v>
          </cell>
        </row>
      </sheetData>
      <sheetData sheetId="7904">
        <row r="1">
          <cell r="A1" t="str">
            <v>1월 생산실적</v>
          </cell>
        </row>
      </sheetData>
      <sheetData sheetId="7905">
        <row r="1">
          <cell r="A1" t="str">
            <v>1월 생산실적</v>
          </cell>
        </row>
      </sheetData>
      <sheetData sheetId="7906">
        <row r="1">
          <cell r="A1" t="str">
            <v>1월 생산실적</v>
          </cell>
        </row>
      </sheetData>
      <sheetData sheetId="7907">
        <row r="1">
          <cell r="A1" t="str">
            <v>1월 생산실적</v>
          </cell>
        </row>
      </sheetData>
      <sheetData sheetId="7908">
        <row r="1">
          <cell r="A1" t="str">
            <v>1월 생산실적</v>
          </cell>
        </row>
      </sheetData>
      <sheetData sheetId="7909">
        <row r="1">
          <cell r="A1" t="str">
            <v>1월 생산실적</v>
          </cell>
        </row>
      </sheetData>
      <sheetData sheetId="7910">
        <row r="1">
          <cell r="A1" t="str">
            <v>1월 생산실적</v>
          </cell>
        </row>
      </sheetData>
      <sheetData sheetId="7911">
        <row r="1">
          <cell r="A1" t="str">
            <v>1월 생산실적</v>
          </cell>
        </row>
      </sheetData>
      <sheetData sheetId="7912">
        <row r="1">
          <cell r="A1" t="str">
            <v>1월 생산실적</v>
          </cell>
        </row>
      </sheetData>
      <sheetData sheetId="7913">
        <row r="1">
          <cell r="A1" t="str">
            <v>1월 생산실적</v>
          </cell>
        </row>
      </sheetData>
      <sheetData sheetId="7914">
        <row r="1">
          <cell r="A1" t="str">
            <v>1월 생산실적</v>
          </cell>
        </row>
      </sheetData>
      <sheetData sheetId="7915">
        <row r="1">
          <cell r="A1" t="str">
            <v>1월 생산실적</v>
          </cell>
        </row>
      </sheetData>
      <sheetData sheetId="7916">
        <row r="1">
          <cell r="A1" t="str">
            <v>1월 생산실적</v>
          </cell>
        </row>
      </sheetData>
      <sheetData sheetId="7917">
        <row r="1">
          <cell r="A1" t="str">
            <v>1월 생산실적</v>
          </cell>
        </row>
      </sheetData>
      <sheetData sheetId="7918">
        <row r="1">
          <cell r="A1" t="str">
            <v>1월 생산실적</v>
          </cell>
        </row>
      </sheetData>
      <sheetData sheetId="7919">
        <row r="1">
          <cell r="A1" t="str">
            <v>1월 생산실적</v>
          </cell>
        </row>
      </sheetData>
      <sheetData sheetId="7920">
        <row r="1">
          <cell r="A1" t="str">
            <v>1월 생산실적</v>
          </cell>
        </row>
      </sheetData>
      <sheetData sheetId="7921">
        <row r="1">
          <cell r="A1" t="str">
            <v>1월 생산실적</v>
          </cell>
        </row>
      </sheetData>
      <sheetData sheetId="7922">
        <row r="1">
          <cell r="A1" t="str">
            <v>1월 생산실적</v>
          </cell>
        </row>
      </sheetData>
      <sheetData sheetId="7923">
        <row r="1">
          <cell r="A1" t="str">
            <v>1월 생산실적</v>
          </cell>
        </row>
      </sheetData>
      <sheetData sheetId="7924">
        <row r="1">
          <cell r="A1" t="str">
            <v>1월 생산실적</v>
          </cell>
        </row>
      </sheetData>
      <sheetData sheetId="7925">
        <row r="1">
          <cell r="A1" t="str">
            <v>1월 생산실적</v>
          </cell>
        </row>
      </sheetData>
      <sheetData sheetId="7926">
        <row r="1">
          <cell r="A1" t="str">
            <v>1월 생산실적</v>
          </cell>
        </row>
      </sheetData>
      <sheetData sheetId="7927">
        <row r="1">
          <cell r="A1" t="str">
            <v>1월 생산실적</v>
          </cell>
        </row>
      </sheetData>
      <sheetData sheetId="7928">
        <row r="1">
          <cell r="A1" t="str">
            <v>1월 생산실적</v>
          </cell>
        </row>
      </sheetData>
      <sheetData sheetId="7929">
        <row r="1">
          <cell r="A1" t="str">
            <v>1월 생산실적</v>
          </cell>
        </row>
      </sheetData>
      <sheetData sheetId="7930">
        <row r="1">
          <cell r="A1" t="str">
            <v>1월 생산실적</v>
          </cell>
        </row>
      </sheetData>
      <sheetData sheetId="7931">
        <row r="1">
          <cell r="A1" t="str">
            <v>1월 생산실적</v>
          </cell>
        </row>
      </sheetData>
      <sheetData sheetId="7932">
        <row r="1">
          <cell r="A1" t="str">
            <v>1월 생산실적</v>
          </cell>
        </row>
      </sheetData>
      <sheetData sheetId="7933">
        <row r="1">
          <cell r="A1" t="str">
            <v>1월 생산실적</v>
          </cell>
        </row>
      </sheetData>
      <sheetData sheetId="7934">
        <row r="1">
          <cell r="A1" t="str">
            <v>1월 생산실적</v>
          </cell>
        </row>
      </sheetData>
      <sheetData sheetId="7935">
        <row r="1">
          <cell r="A1" t="str">
            <v>1월 생산실적</v>
          </cell>
        </row>
      </sheetData>
      <sheetData sheetId="7936">
        <row r="1">
          <cell r="A1" t="str">
            <v>1월 생산실적</v>
          </cell>
        </row>
      </sheetData>
      <sheetData sheetId="7937">
        <row r="1">
          <cell r="A1" t="str">
            <v>1월 생산실적</v>
          </cell>
        </row>
      </sheetData>
      <sheetData sheetId="7938">
        <row r="1">
          <cell r="A1" t="str">
            <v>1월 생산실적</v>
          </cell>
        </row>
      </sheetData>
      <sheetData sheetId="7939">
        <row r="1">
          <cell r="A1" t="str">
            <v>1월 생산실적</v>
          </cell>
        </row>
      </sheetData>
      <sheetData sheetId="7940">
        <row r="1">
          <cell r="A1" t="str">
            <v>1월 생산실적</v>
          </cell>
        </row>
      </sheetData>
      <sheetData sheetId="7941">
        <row r="1">
          <cell r="A1" t="str">
            <v>1월 생산실적</v>
          </cell>
        </row>
      </sheetData>
      <sheetData sheetId="7942">
        <row r="1">
          <cell r="A1" t="str">
            <v>1월 생산실적</v>
          </cell>
        </row>
      </sheetData>
      <sheetData sheetId="7943">
        <row r="1">
          <cell r="A1" t="str">
            <v>1월 생산실적</v>
          </cell>
        </row>
      </sheetData>
      <sheetData sheetId="7944">
        <row r="1">
          <cell r="A1" t="str">
            <v>1월 생산실적</v>
          </cell>
        </row>
      </sheetData>
      <sheetData sheetId="7945">
        <row r="1">
          <cell r="A1" t="str">
            <v>1월 생산실적</v>
          </cell>
        </row>
      </sheetData>
      <sheetData sheetId="7946">
        <row r="1">
          <cell r="A1" t="str">
            <v>1월 생산실적</v>
          </cell>
        </row>
      </sheetData>
      <sheetData sheetId="7947">
        <row r="1">
          <cell r="A1" t="str">
            <v>1월 생산실적</v>
          </cell>
        </row>
      </sheetData>
      <sheetData sheetId="7948">
        <row r="1">
          <cell r="A1" t="str">
            <v>1월 생산실적</v>
          </cell>
        </row>
      </sheetData>
      <sheetData sheetId="7949">
        <row r="1">
          <cell r="A1" t="str">
            <v>1월 생산실적</v>
          </cell>
        </row>
      </sheetData>
      <sheetData sheetId="7950">
        <row r="1">
          <cell r="A1" t="str">
            <v>1월 생산실적</v>
          </cell>
        </row>
      </sheetData>
      <sheetData sheetId="7951">
        <row r="1">
          <cell r="A1" t="str">
            <v>1월 생산실적</v>
          </cell>
        </row>
      </sheetData>
      <sheetData sheetId="7952">
        <row r="1">
          <cell r="A1" t="str">
            <v>1월 생산실적</v>
          </cell>
        </row>
      </sheetData>
      <sheetData sheetId="7953">
        <row r="1">
          <cell r="A1" t="str">
            <v>1월 생산실적</v>
          </cell>
        </row>
      </sheetData>
      <sheetData sheetId="7954">
        <row r="1">
          <cell r="A1" t="str">
            <v>1월 생산실적</v>
          </cell>
        </row>
      </sheetData>
      <sheetData sheetId="7955">
        <row r="1">
          <cell r="A1" t="str">
            <v>1월 생산실적</v>
          </cell>
        </row>
      </sheetData>
      <sheetData sheetId="7956">
        <row r="1">
          <cell r="A1" t="str">
            <v>1월 생산실적</v>
          </cell>
        </row>
      </sheetData>
      <sheetData sheetId="7957">
        <row r="1">
          <cell r="A1" t="str">
            <v>1월 생산실적</v>
          </cell>
        </row>
      </sheetData>
      <sheetData sheetId="7958">
        <row r="1">
          <cell r="A1" t="str">
            <v>1월 생산실적</v>
          </cell>
        </row>
      </sheetData>
      <sheetData sheetId="7959">
        <row r="1">
          <cell r="A1" t="str">
            <v>1월 생산실적</v>
          </cell>
        </row>
      </sheetData>
      <sheetData sheetId="7960">
        <row r="1">
          <cell r="A1" t="str">
            <v>1월 생산실적</v>
          </cell>
        </row>
      </sheetData>
      <sheetData sheetId="7961">
        <row r="1">
          <cell r="A1" t="str">
            <v>1월 생산실적</v>
          </cell>
        </row>
      </sheetData>
      <sheetData sheetId="7962">
        <row r="1">
          <cell r="A1" t="str">
            <v>1월 생산실적</v>
          </cell>
        </row>
      </sheetData>
      <sheetData sheetId="7963">
        <row r="1">
          <cell r="A1" t="str">
            <v>1월 생산실적</v>
          </cell>
        </row>
      </sheetData>
      <sheetData sheetId="7964">
        <row r="1">
          <cell r="A1" t="str">
            <v>1월 생산실적</v>
          </cell>
        </row>
      </sheetData>
      <sheetData sheetId="7965">
        <row r="1">
          <cell r="A1" t="str">
            <v>1월 생산실적</v>
          </cell>
        </row>
      </sheetData>
      <sheetData sheetId="7966">
        <row r="1">
          <cell r="A1" t="str">
            <v>1월 생산실적</v>
          </cell>
        </row>
      </sheetData>
      <sheetData sheetId="7967">
        <row r="1">
          <cell r="A1" t="str">
            <v>1월 생산실적</v>
          </cell>
        </row>
      </sheetData>
      <sheetData sheetId="7968">
        <row r="1">
          <cell r="A1" t="str">
            <v>1월 생산실적</v>
          </cell>
        </row>
      </sheetData>
      <sheetData sheetId="7969">
        <row r="1">
          <cell r="A1" t="str">
            <v>1월 생산실적</v>
          </cell>
        </row>
      </sheetData>
      <sheetData sheetId="7970">
        <row r="1">
          <cell r="A1" t="str">
            <v>1월 생산실적</v>
          </cell>
        </row>
      </sheetData>
      <sheetData sheetId="7971">
        <row r="1">
          <cell r="A1" t="str">
            <v>1월 생산실적</v>
          </cell>
        </row>
      </sheetData>
      <sheetData sheetId="7972">
        <row r="1">
          <cell r="A1" t="str">
            <v>1월 생산실적</v>
          </cell>
        </row>
      </sheetData>
      <sheetData sheetId="7973">
        <row r="1">
          <cell r="A1" t="str">
            <v>1월 생산실적</v>
          </cell>
        </row>
      </sheetData>
      <sheetData sheetId="7974">
        <row r="1">
          <cell r="A1" t="str">
            <v>1월 생산실적</v>
          </cell>
        </row>
      </sheetData>
      <sheetData sheetId="7975">
        <row r="1">
          <cell r="A1" t="str">
            <v>1월 생산실적</v>
          </cell>
        </row>
      </sheetData>
      <sheetData sheetId="7976">
        <row r="1">
          <cell r="A1" t="str">
            <v>1월 생산실적</v>
          </cell>
        </row>
      </sheetData>
      <sheetData sheetId="7977">
        <row r="1">
          <cell r="A1" t="str">
            <v>1월 생산실적</v>
          </cell>
        </row>
      </sheetData>
      <sheetData sheetId="7978">
        <row r="1">
          <cell r="A1" t="str">
            <v>1월 생산실적</v>
          </cell>
        </row>
      </sheetData>
      <sheetData sheetId="7979">
        <row r="1">
          <cell r="A1" t="str">
            <v>1월 생산실적</v>
          </cell>
        </row>
      </sheetData>
      <sheetData sheetId="7980">
        <row r="1">
          <cell r="A1" t="str">
            <v>1월 생산실적</v>
          </cell>
        </row>
      </sheetData>
      <sheetData sheetId="7981">
        <row r="1">
          <cell r="A1" t="str">
            <v>1월 생산실적</v>
          </cell>
        </row>
      </sheetData>
      <sheetData sheetId="7982">
        <row r="1">
          <cell r="A1" t="str">
            <v>1월 생산실적</v>
          </cell>
        </row>
      </sheetData>
      <sheetData sheetId="7983">
        <row r="1">
          <cell r="A1" t="str">
            <v>1월 생산실적</v>
          </cell>
        </row>
      </sheetData>
      <sheetData sheetId="7984">
        <row r="1">
          <cell r="A1" t="str">
            <v>1월 생산실적</v>
          </cell>
        </row>
      </sheetData>
      <sheetData sheetId="7985">
        <row r="1">
          <cell r="A1" t="str">
            <v>1월 생산실적</v>
          </cell>
        </row>
      </sheetData>
      <sheetData sheetId="7986">
        <row r="1">
          <cell r="A1" t="str">
            <v>1월 생산실적</v>
          </cell>
        </row>
      </sheetData>
      <sheetData sheetId="7987">
        <row r="1">
          <cell r="A1" t="str">
            <v>1월 생산실적</v>
          </cell>
        </row>
      </sheetData>
      <sheetData sheetId="7988">
        <row r="1">
          <cell r="A1" t="str">
            <v>1월 생산실적</v>
          </cell>
        </row>
      </sheetData>
      <sheetData sheetId="7989">
        <row r="1">
          <cell r="A1" t="str">
            <v>1월 생산실적</v>
          </cell>
        </row>
      </sheetData>
      <sheetData sheetId="7990">
        <row r="1">
          <cell r="A1" t="str">
            <v>1월 생산실적</v>
          </cell>
        </row>
      </sheetData>
      <sheetData sheetId="7991">
        <row r="1">
          <cell r="A1" t="str">
            <v>1월 생산실적</v>
          </cell>
        </row>
      </sheetData>
      <sheetData sheetId="7992">
        <row r="1">
          <cell r="A1" t="str">
            <v>1월 생산실적</v>
          </cell>
        </row>
      </sheetData>
      <sheetData sheetId="7993">
        <row r="1">
          <cell r="A1" t="str">
            <v>1월 생산실적</v>
          </cell>
        </row>
      </sheetData>
      <sheetData sheetId="7994">
        <row r="1">
          <cell r="A1" t="str">
            <v>1월 생산실적</v>
          </cell>
        </row>
      </sheetData>
      <sheetData sheetId="7995">
        <row r="1">
          <cell r="A1" t="str">
            <v>1월 생산실적</v>
          </cell>
        </row>
      </sheetData>
      <sheetData sheetId="7996">
        <row r="1">
          <cell r="A1" t="str">
            <v>1월 생산실적</v>
          </cell>
        </row>
      </sheetData>
      <sheetData sheetId="7997">
        <row r="1">
          <cell r="A1" t="str">
            <v>1월 생산실적</v>
          </cell>
        </row>
      </sheetData>
      <sheetData sheetId="7998">
        <row r="1">
          <cell r="A1" t="str">
            <v>1월 생산실적</v>
          </cell>
        </row>
      </sheetData>
      <sheetData sheetId="7999">
        <row r="1">
          <cell r="A1" t="str">
            <v>1월 생산실적</v>
          </cell>
        </row>
      </sheetData>
      <sheetData sheetId="8000">
        <row r="1">
          <cell r="A1" t="str">
            <v>1월 생산실적</v>
          </cell>
        </row>
      </sheetData>
      <sheetData sheetId="8001">
        <row r="1">
          <cell r="A1" t="str">
            <v>1월 생산실적</v>
          </cell>
        </row>
      </sheetData>
      <sheetData sheetId="8002">
        <row r="1">
          <cell r="A1" t="str">
            <v>1월 생산실적</v>
          </cell>
        </row>
      </sheetData>
      <sheetData sheetId="8003">
        <row r="1">
          <cell r="A1" t="str">
            <v>1월 생산실적</v>
          </cell>
        </row>
      </sheetData>
      <sheetData sheetId="8004">
        <row r="1">
          <cell r="A1" t="str">
            <v>1월 생산실적</v>
          </cell>
        </row>
      </sheetData>
      <sheetData sheetId="8005">
        <row r="1">
          <cell r="A1" t="str">
            <v>1월 생산실적</v>
          </cell>
        </row>
      </sheetData>
      <sheetData sheetId="8006">
        <row r="1">
          <cell r="A1" t="str">
            <v>1월 생산실적</v>
          </cell>
        </row>
      </sheetData>
      <sheetData sheetId="8007">
        <row r="1">
          <cell r="A1" t="str">
            <v>1월 생산실적</v>
          </cell>
        </row>
      </sheetData>
      <sheetData sheetId="8008">
        <row r="1">
          <cell r="A1" t="str">
            <v>1월 생산실적</v>
          </cell>
        </row>
      </sheetData>
      <sheetData sheetId="8009">
        <row r="1">
          <cell r="A1" t="str">
            <v>1월 생산실적</v>
          </cell>
        </row>
      </sheetData>
      <sheetData sheetId="8010">
        <row r="1">
          <cell r="A1" t="str">
            <v>1월 생산실적</v>
          </cell>
        </row>
      </sheetData>
      <sheetData sheetId="8011">
        <row r="1">
          <cell r="A1" t="str">
            <v>1월 생산실적</v>
          </cell>
        </row>
      </sheetData>
      <sheetData sheetId="8012">
        <row r="1">
          <cell r="A1" t="str">
            <v>1월 생산실적</v>
          </cell>
        </row>
      </sheetData>
      <sheetData sheetId="8013">
        <row r="1">
          <cell r="A1" t="str">
            <v>1월 생산실적</v>
          </cell>
        </row>
      </sheetData>
      <sheetData sheetId="8014">
        <row r="1">
          <cell r="A1" t="str">
            <v>1월 생산실적</v>
          </cell>
        </row>
      </sheetData>
      <sheetData sheetId="8015">
        <row r="1">
          <cell r="A1" t="str">
            <v>1월 생산실적</v>
          </cell>
        </row>
      </sheetData>
      <sheetData sheetId="8016">
        <row r="1">
          <cell r="A1" t="str">
            <v>1월 생산실적</v>
          </cell>
        </row>
      </sheetData>
      <sheetData sheetId="8017">
        <row r="1">
          <cell r="A1" t="str">
            <v>1월 생산실적</v>
          </cell>
        </row>
      </sheetData>
      <sheetData sheetId="8018">
        <row r="1">
          <cell r="A1" t="str">
            <v>1월 생산실적</v>
          </cell>
        </row>
      </sheetData>
      <sheetData sheetId="8019">
        <row r="1">
          <cell r="A1" t="str">
            <v>1월 생산실적</v>
          </cell>
        </row>
      </sheetData>
      <sheetData sheetId="8020">
        <row r="1">
          <cell r="A1" t="str">
            <v>1월 생산실적</v>
          </cell>
        </row>
      </sheetData>
      <sheetData sheetId="8021">
        <row r="1">
          <cell r="A1" t="str">
            <v>1월 생산실적</v>
          </cell>
        </row>
      </sheetData>
      <sheetData sheetId="8022">
        <row r="1">
          <cell r="A1" t="str">
            <v>1월 생산실적</v>
          </cell>
        </row>
      </sheetData>
      <sheetData sheetId="8023">
        <row r="1">
          <cell r="A1" t="str">
            <v>1월 생산실적</v>
          </cell>
        </row>
      </sheetData>
      <sheetData sheetId="8024">
        <row r="1">
          <cell r="A1" t="str">
            <v>1월 생산실적</v>
          </cell>
        </row>
      </sheetData>
      <sheetData sheetId="8025">
        <row r="1">
          <cell r="A1" t="str">
            <v>1월 생산실적</v>
          </cell>
        </row>
      </sheetData>
      <sheetData sheetId="8026">
        <row r="1">
          <cell r="A1" t="str">
            <v>1월 생산실적</v>
          </cell>
        </row>
      </sheetData>
      <sheetData sheetId="8027">
        <row r="1">
          <cell r="A1" t="str">
            <v>1월 생산실적</v>
          </cell>
        </row>
      </sheetData>
      <sheetData sheetId="8028">
        <row r="1">
          <cell r="A1" t="str">
            <v>1월 생산실적</v>
          </cell>
        </row>
      </sheetData>
      <sheetData sheetId="8029">
        <row r="1">
          <cell r="A1" t="str">
            <v>1월 생산실적</v>
          </cell>
        </row>
      </sheetData>
      <sheetData sheetId="8030">
        <row r="1">
          <cell r="A1" t="str">
            <v>1월 생산실적</v>
          </cell>
        </row>
      </sheetData>
      <sheetData sheetId="8031">
        <row r="1">
          <cell r="A1" t="str">
            <v>1월 생산실적</v>
          </cell>
        </row>
      </sheetData>
      <sheetData sheetId="8032">
        <row r="1">
          <cell r="A1" t="str">
            <v>1월 생산실적</v>
          </cell>
        </row>
      </sheetData>
      <sheetData sheetId="8033">
        <row r="1">
          <cell r="A1" t="str">
            <v>1월 생산실적</v>
          </cell>
        </row>
      </sheetData>
      <sheetData sheetId="8034">
        <row r="1">
          <cell r="A1" t="str">
            <v>1월 생산실적</v>
          </cell>
        </row>
      </sheetData>
      <sheetData sheetId="8035">
        <row r="1">
          <cell r="A1" t="str">
            <v>1월 생산실적</v>
          </cell>
        </row>
      </sheetData>
      <sheetData sheetId="8036">
        <row r="1">
          <cell r="A1" t="str">
            <v>1월 생산실적</v>
          </cell>
        </row>
      </sheetData>
      <sheetData sheetId="8037">
        <row r="1">
          <cell r="A1" t="str">
            <v>1월 생산실적</v>
          </cell>
        </row>
      </sheetData>
      <sheetData sheetId="8038">
        <row r="1">
          <cell r="A1" t="str">
            <v>1월 생산실적</v>
          </cell>
        </row>
      </sheetData>
      <sheetData sheetId="8039">
        <row r="1">
          <cell r="A1" t="str">
            <v>1월 생산실적</v>
          </cell>
        </row>
      </sheetData>
      <sheetData sheetId="8040">
        <row r="1">
          <cell r="A1" t="str">
            <v>1월 생산실적</v>
          </cell>
        </row>
      </sheetData>
      <sheetData sheetId="8041">
        <row r="1">
          <cell r="A1" t="str">
            <v>1월 생산실적</v>
          </cell>
        </row>
      </sheetData>
      <sheetData sheetId="8042">
        <row r="1">
          <cell r="A1" t="str">
            <v>1월 생산실적</v>
          </cell>
        </row>
      </sheetData>
      <sheetData sheetId="8043">
        <row r="1">
          <cell r="A1" t="str">
            <v>1월 생산실적</v>
          </cell>
        </row>
      </sheetData>
      <sheetData sheetId="8044">
        <row r="1">
          <cell r="A1" t="str">
            <v>1월 생산실적</v>
          </cell>
        </row>
      </sheetData>
      <sheetData sheetId="8045">
        <row r="1">
          <cell r="A1" t="str">
            <v>1월 생산실적</v>
          </cell>
        </row>
      </sheetData>
      <sheetData sheetId="8046">
        <row r="1">
          <cell r="A1" t="str">
            <v>1월 생산실적</v>
          </cell>
        </row>
      </sheetData>
      <sheetData sheetId="8047">
        <row r="1">
          <cell r="A1" t="str">
            <v>1월 생산실적</v>
          </cell>
        </row>
      </sheetData>
      <sheetData sheetId="8048">
        <row r="1">
          <cell r="A1" t="str">
            <v>1월 생산실적</v>
          </cell>
        </row>
      </sheetData>
      <sheetData sheetId="8049">
        <row r="1">
          <cell r="A1" t="str">
            <v>1월 생산실적</v>
          </cell>
        </row>
      </sheetData>
      <sheetData sheetId="8050">
        <row r="1">
          <cell r="A1" t="str">
            <v>1월 생산실적</v>
          </cell>
        </row>
      </sheetData>
      <sheetData sheetId="8051">
        <row r="1">
          <cell r="A1" t="str">
            <v>1월 생산실적</v>
          </cell>
        </row>
      </sheetData>
      <sheetData sheetId="8052">
        <row r="1">
          <cell r="A1" t="str">
            <v>1월 생산실적</v>
          </cell>
        </row>
      </sheetData>
      <sheetData sheetId="8053">
        <row r="1">
          <cell r="A1" t="str">
            <v>1월 생산실적</v>
          </cell>
        </row>
      </sheetData>
      <sheetData sheetId="8054">
        <row r="1">
          <cell r="A1" t="str">
            <v>1월 생산실적</v>
          </cell>
        </row>
      </sheetData>
      <sheetData sheetId="8055">
        <row r="1">
          <cell r="A1" t="str">
            <v>1월 생산실적</v>
          </cell>
        </row>
      </sheetData>
      <sheetData sheetId="8056">
        <row r="1">
          <cell r="A1" t="str">
            <v>1월 생산실적</v>
          </cell>
        </row>
      </sheetData>
      <sheetData sheetId="8057">
        <row r="1">
          <cell r="A1" t="str">
            <v>1월 생산실적</v>
          </cell>
        </row>
      </sheetData>
      <sheetData sheetId="8058">
        <row r="1">
          <cell r="A1" t="str">
            <v>1월 생산실적</v>
          </cell>
        </row>
      </sheetData>
      <sheetData sheetId="8059">
        <row r="1">
          <cell r="A1" t="str">
            <v>1월 생산실적</v>
          </cell>
        </row>
      </sheetData>
      <sheetData sheetId="8060">
        <row r="1">
          <cell r="A1" t="str">
            <v>1월 생산실적</v>
          </cell>
        </row>
      </sheetData>
      <sheetData sheetId="8061">
        <row r="1">
          <cell r="A1" t="str">
            <v>1월 생산실적</v>
          </cell>
        </row>
      </sheetData>
      <sheetData sheetId="8062">
        <row r="1">
          <cell r="A1" t="str">
            <v>1월 생산실적</v>
          </cell>
        </row>
      </sheetData>
      <sheetData sheetId="8063">
        <row r="1">
          <cell r="A1" t="str">
            <v>1월 생산실적</v>
          </cell>
        </row>
      </sheetData>
      <sheetData sheetId="8064">
        <row r="1">
          <cell r="A1" t="str">
            <v>1월 생산실적</v>
          </cell>
        </row>
      </sheetData>
      <sheetData sheetId="8065">
        <row r="1">
          <cell r="A1" t="str">
            <v>1월 생산실적</v>
          </cell>
        </row>
      </sheetData>
      <sheetData sheetId="8066">
        <row r="1">
          <cell r="A1" t="str">
            <v>1월 생산실적</v>
          </cell>
        </row>
      </sheetData>
      <sheetData sheetId="8067">
        <row r="1">
          <cell r="A1" t="str">
            <v>1월 생산실적</v>
          </cell>
        </row>
      </sheetData>
      <sheetData sheetId="8068">
        <row r="1">
          <cell r="A1" t="str">
            <v>1월 생산실적</v>
          </cell>
        </row>
      </sheetData>
      <sheetData sheetId="8069">
        <row r="1">
          <cell r="A1" t="str">
            <v>1월 생산실적</v>
          </cell>
        </row>
      </sheetData>
      <sheetData sheetId="8070">
        <row r="1">
          <cell r="A1" t="str">
            <v>1월 생산실적</v>
          </cell>
        </row>
      </sheetData>
      <sheetData sheetId="8071">
        <row r="1">
          <cell r="A1" t="str">
            <v>1월 생산실적</v>
          </cell>
        </row>
      </sheetData>
      <sheetData sheetId="8072">
        <row r="1">
          <cell r="A1" t="str">
            <v>1월 생산실적</v>
          </cell>
        </row>
      </sheetData>
      <sheetData sheetId="8073">
        <row r="1">
          <cell r="A1" t="str">
            <v>1월 생산실적</v>
          </cell>
        </row>
      </sheetData>
      <sheetData sheetId="8074">
        <row r="1">
          <cell r="A1" t="str">
            <v>1월 생산실적</v>
          </cell>
        </row>
      </sheetData>
      <sheetData sheetId="8075">
        <row r="1">
          <cell r="A1" t="str">
            <v>1월 생산실적</v>
          </cell>
        </row>
      </sheetData>
      <sheetData sheetId="8076">
        <row r="1">
          <cell r="A1" t="str">
            <v>1월 생산실적</v>
          </cell>
        </row>
      </sheetData>
      <sheetData sheetId="8077">
        <row r="1">
          <cell r="A1" t="str">
            <v>1월 생산실적</v>
          </cell>
        </row>
      </sheetData>
      <sheetData sheetId="8078">
        <row r="1">
          <cell r="A1" t="str">
            <v>1월 생산실적</v>
          </cell>
        </row>
      </sheetData>
      <sheetData sheetId="8079">
        <row r="1">
          <cell r="A1" t="str">
            <v>1월 생산실적</v>
          </cell>
        </row>
      </sheetData>
      <sheetData sheetId="8080">
        <row r="1">
          <cell r="A1" t="str">
            <v>1월 생산실적</v>
          </cell>
        </row>
      </sheetData>
      <sheetData sheetId="8081">
        <row r="1">
          <cell r="A1" t="str">
            <v>1월 생산실적</v>
          </cell>
        </row>
      </sheetData>
      <sheetData sheetId="8082">
        <row r="1">
          <cell r="A1" t="str">
            <v>1월 생산실적</v>
          </cell>
        </row>
      </sheetData>
      <sheetData sheetId="8083">
        <row r="1">
          <cell r="A1" t="str">
            <v>1월 생산실적</v>
          </cell>
        </row>
      </sheetData>
      <sheetData sheetId="8084">
        <row r="1">
          <cell r="A1" t="str">
            <v>1월 생산실적</v>
          </cell>
        </row>
      </sheetData>
      <sheetData sheetId="8085">
        <row r="1">
          <cell r="A1" t="str">
            <v>1월 생산실적</v>
          </cell>
        </row>
      </sheetData>
      <sheetData sheetId="8086">
        <row r="1">
          <cell r="A1" t="str">
            <v>1월 생산실적</v>
          </cell>
        </row>
      </sheetData>
      <sheetData sheetId="8087">
        <row r="1">
          <cell r="A1" t="str">
            <v>1월 생산실적</v>
          </cell>
        </row>
      </sheetData>
      <sheetData sheetId="8088">
        <row r="1">
          <cell r="A1" t="str">
            <v>1월 생산실적</v>
          </cell>
        </row>
      </sheetData>
      <sheetData sheetId="8089">
        <row r="1">
          <cell r="A1" t="str">
            <v>1월 생산실적</v>
          </cell>
        </row>
      </sheetData>
      <sheetData sheetId="8090">
        <row r="1">
          <cell r="A1" t="str">
            <v>1월 생산실적</v>
          </cell>
        </row>
      </sheetData>
      <sheetData sheetId="8091">
        <row r="1">
          <cell r="A1" t="str">
            <v>1월 생산실적</v>
          </cell>
        </row>
      </sheetData>
      <sheetData sheetId="8092">
        <row r="1">
          <cell r="A1" t="str">
            <v>1월 생산실적</v>
          </cell>
        </row>
      </sheetData>
      <sheetData sheetId="8093">
        <row r="1">
          <cell r="A1" t="str">
            <v>1월 생산실적</v>
          </cell>
        </row>
      </sheetData>
      <sheetData sheetId="8094">
        <row r="1">
          <cell r="A1" t="str">
            <v>1월 생산실적</v>
          </cell>
        </row>
      </sheetData>
      <sheetData sheetId="8095">
        <row r="1">
          <cell r="A1" t="str">
            <v>1월 생산실적</v>
          </cell>
        </row>
      </sheetData>
      <sheetData sheetId="8096">
        <row r="1">
          <cell r="A1" t="str">
            <v>1월 생산실적</v>
          </cell>
        </row>
      </sheetData>
      <sheetData sheetId="8097">
        <row r="1">
          <cell r="A1" t="str">
            <v>1월 생산실적</v>
          </cell>
        </row>
      </sheetData>
      <sheetData sheetId="8098">
        <row r="1">
          <cell r="A1" t="str">
            <v>1월 생산실적</v>
          </cell>
        </row>
      </sheetData>
      <sheetData sheetId="8099">
        <row r="1">
          <cell r="A1" t="str">
            <v>1월 생산실적</v>
          </cell>
        </row>
      </sheetData>
      <sheetData sheetId="8100">
        <row r="1">
          <cell r="A1" t="str">
            <v>1월 생산실적</v>
          </cell>
        </row>
      </sheetData>
      <sheetData sheetId="8101">
        <row r="1">
          <cell r="A1" t="str">
            <v>1월 생산실적</v>
          </cell>
        </row>
      </sheetData>
      <sheetData sheetId="8102">
        <row r="1">
          <cell r="A1" t="str">
            <v>1월 생산실적</v>
          </cell>
        </row>
      </sheetData>
      <sheetData sheetId="8103">
        <row r="1">
          <cell r="A1" t="str">
            <v>1월 생산실적</v>
          </cell>
        </row>
      </sheetData>
      <sheetData sheetId="8104">
        <row r="1">
          <cell r="A1" t="str">
            <v>1월 생산실적</v>
          </cell>
        </row>
      </sheetData>
      <sheetData sheetId="8105">
        <row r="1">
          <cell r="A1" t="str">
            <v>1월 생산실적</v>
          </cell>
        </row>
      </sheetData>
      <sheetData sheetId="8106">
        <row r="1">
          <cell r="A1" t="str">
            <v>1월 생산실적</v>
          </cell>
        </row>
      </sheetData>
      <sheetData sheetId="8107">
        <row r="1">
          <cell r="A1" t="str">
            <v>1월 생산실적</v>
          </cell>
        </row>
      </sheetData>
      <sheetData sheetId="8108">
        <row r="1">
          <cell r="A1" t="str">
            <v>1월 생산실적</v>
          </cell>
        </row>
      </sheetData>
      <sheetData sheetId="8109">
        <row r="1">
          <cell r="A1" t="str">
            <v>1월 생산실적</v>
          </cell>
        </row>
      </sheetData>
      <sheetData sheetId="8110">
        <row r="1">
          <cell r="A1" t="str">
            <v>1월 생산실적</v>
          </cell>
        </row>
      </sheetData>
      <sheetData sheetId="8111">
        <row r="1">
          <cell r="A1" t="str">
            <v>1월 생산실적</v>
          </cell>
        </row>
      </sheetData>
      <sheetData sheetId="8112">
        <row r="1">
          <cell r="A1" t="str">
            <v>1월 생산실적</v>
          </cell>
        </row>
      </sheetData>
      <sheetData sheetId="8113">
        <row r="1">
          <cell r="A1" t="str">
            <v>1월 생산실적</v>
          </cell>
        </row>
      </sheetData>
      <sheetData sheetId="8114">
        <row r="1">
          <cell r="A1" t="str">
            <v>1월 생산실적</v>
          </cell>
        </row>
      </sheetData>
      <sheetData sheetId="8115">
        <row r="1">
          <cell r="A1" t="str">
            <v>1월 생산실적</v>
          </cell>
        </row>
      </sheetData>
      <sheetData sheetId="8116">
        <row r="1">
          <cell r="A1" t="str">
            <v>1월 생산실적</v>
          </cell>
        </row>
      </sheetData>
      <sheetData sheetId="8117">
        <row r="1">
          <cell r="A1" t="str">
            <v>1월 생산실적</v>
          </cell>
        </row>
      </sheetData>
      <sheetData sheetId="8118">
        <row r="1">
          <cell r="A1" t="str">
            <v>1월 생산실적</v>
          </cell>
        </row>
      </sheetData>
      <sheetData sheetId="8119">
        <row r="1">
          <cell r="A1" t="str">
            <v>1월 생산실적</v>
          </cell>
        </row>
      </sheetData>
      <sheetData sheetId="8120">
        <row r="1">
          <cell r="A1" t="str">
            <v>1월 생산실적</v>
          </cell>
        </row>
      </sheetData>
      <sheetData sheetId="8121">
        <row r="1">
          <cell r="A1" t="str">
            <v>1월 생산실적</v>
          </cell>
        </row>
      </sheetData>
      <sheetData sheetId="8122">
        <row r="1">
          <cell r="A1" t="str">
            <v>1월 생산실적</v>
          </cell>
        </row>
      </sheetData>
      <sheetData sheetId="8123">
        <row r="1">
          <cell r="A1" t="str">
            <v>1월 생산실적</v>
          </cell>
        </row>
      </sheetData>
      <sheetData sheetId="8124">
        <row r="1">
          <cell r="A1" t="str">
            <v>1월 생산실적</v>
          </cell>
        </row>
      </sheetData>
      <sheetData sheetId="8125">
        <row r="1">
          <cell r="A1" t="str">
            <v>1월 생산실적</v>
          </cell>
        </row>
      </sheetData>
      <sheetData sheetId="8126">
        <row r="1">
          <cell r="A1" t="str">
            <v>1월 생산실적</v>
          </cell>
        </row>
      </sheetData>
      <sheetData sheetId="8127">
        <row r="1">
          <cell r="A1" t="str">
            <v>1월 생산실적</v>
          </cell>
        </row>
      </sheetData>
      <sheetData sheetId="8128">
        <row r="1">
          <cell r="A1" t="str">
            <v>1월 생산실적</v>
          </cell>
        </row>
      </sheetData>
      <sheetData sheetId="8129">
        <row r="1">
          <cell r="A1" t="str">
            <v>1월 생산실적</v>
          </cell>
        </row>
      </sheetData>
      <sheetData sheetId="8130">
        <row r="1">
          <cell r="A1" t="str">
            <v>1월 생산실적</v>
          </cell>
        </row>
      </sheetData>
      <sheetData sheetId="8131">
        <row r="1">
          <cell r="A1" t="str">
            <v>1월 생산실적</v>
          </cell>
        </row>
      </sheetData>
      <sheetData sheetId="8132">
        <row r="1">
          <cell r="A1" t="str">
            <v>1월 생산실적</v>
          </cell>
        </row>
      </sheetData>
      <sheetData sheetId="8133">
        <row r="1">
          <cell r="A1" t="str">
            <v>1월 생산실적</v>
          </cell>
        </row>
      </sheetData>
      <sheetData sheetId="8134">
        <row r="1">
          <cell r="A1" t="str">
            <v>1월 생산실적</v>
          </cell>
        </row>
      </sheetData>
      <sheetData sheetId="8135">
        <row r="1">
          <cell r="A1" t="str">
            <v>1월 생산실적</v>
          </cell>
        </row>
      </sheetData>
      <sheetData sheetId="8136">
        <row r="1">
          <cell r="A1" t="str">
            <v>1월 생산실적</v>
          </cell>
        </row>
      </sheetData>
      <sheetData sheetId="8137">
        <row r="1">
          <cell r="A1" t="str">
            <v>1월 생산실적</v>
          </cell>
        </row>
      </sheetData>
      <sheetData sheetId="8138">
        <row r="1">
          <cell r="A1" t="str">
            <v>1월 생산실적</v>
          </cell>
        </row>
      </sheetData>
      <sheetData sheetId="8139">
        <row r="1">
          <cell r="A1" t="str">
            <v>1월 생산실적</v>
          </cell>
        </row>
      </sheetData>
      <sheetData sheetId="8140">
        <row r="1">
          <cell r="A1" t="str">
            <v>1월 생산실적</v>
          </cell>
        </row>
      </sheetData>
      <sheetData sheetId="8141">
        <row r="1">
          <cell r="A1" t="str">
            <v>1월 생산실적</v>
          </cell>
        </row>
      </sheetData>
      <sheetData sheetId="8142">
        <row r="1">
          <cell r="A1" t="str">
            <v>1월 생산실적</v>
          </cell>
        </row>
      </sheetData>
      <sheetData sheetId="8143">
        <row r="1">
          <cell r="A1" t="str">
            <v>1월 생산실적</v>
          </cell>
        </row>
      </sheetData>
      <sheetData sheetId="8144">
        <row r="1">
          <cell r="A1" t="str">
            <v>1월 생산실적</v>
          </cell>
        </row>
      </sheetData>
      <sheetData sheetId="8145">
        <row r="1">
          <cell r="A1" t="str">
            <v>1월 생산실적</v>
          </cell>
        </row>
      </sheetData>
      <sheetData sheetId="8146">
        <row r="1">
          <cell r="A1" t="str">
            <v>1월 생산실적</v>
          </cell>
        </row>
      </sheetData>
      <sheetData sheetId="8147">
        <row r="1">
          <cell r="A1" t="str">
            <v>1월 생산실적</v>
          </cell>
        </row>
      </sheetData>
      <sheetData sheetId="8148">
        <row r="1">
          <cell r="A1" t="str">
            <v>1월 생산실적</v>
          </cell>
        </row>
      </sheetData>
      <sheetData sheetId="8149">
        <row r="1">
          <cell r="A1" t="str">
            <v>1월 생산실적</v>
          </cell>
        </row>
      </sheetData>
      <sheetData sheetId="8150">
        <row r="1">
          <cell r="A1" t="str">
            <v>1월 생산실적</v>
          </cell>
        </row>
      </sheetData>
      <sheetData sheetId="8151">
        <row r="1">
          <cell r="A1" t="str">
            <v>1월 생산실적</v>
          </cell>
        </row>
      </sheetData>
      <sheetData sheetId="8152">
        <row r="1">
          <cell r="A1" t="str">
            <v>1월 생산실적</v>
          </cell>
        </row>
      </sheetData>
      <sheetData sheetId="8153">
        <row r="1">
          <cell r="A1" t="str">
            <v>1월 생산실적</v>
          </cell>
        </row>
      </sheetData>
      <sheetData sheetId="8154">
        <row r="1">
          <cell r="A1" t="str">
            <v>1월 생산실적</v>
          </cell>
        </row>
      </sheetData>
      <sheetData sheetId="8155">
        <row r="1">
          <cell r="A1" t="str">
            <v>1월 생산실적</v>
          </cell>
        </row>
      </sheetData>
      <sheetData sheetId="8156">
        <row r="1">
          <cell r="A1" t="str">
            <v>1월 생산실적</v>
          </cell>
        </row>
      </sheetData>
      <sheetData sheetId="8157">
        <row r="1">
          <cell r="A1" t="str">
            <v>1월 생산실적</v>
          </cell>
        </row>
      </sheetData>
      <sheetData sheetId="8158">
        <row r="1">
          <cell r="A1" t="str">
            <v>1월 생산실적</v>
          </cell>
        </row>
      </sheetData>
      <sheetData sheetId="8159">
        <row r="1">
          <cell r="A1" t="str">
            <v>1월 생산실적</v>
          </cell>
        </row>
      </sheetData>
      <sheetData sheetId="8160">
        <row r="1">
          <cell r="A1" t="str">
            <v>1월 생산실적</v>
          </cell>
        </row>
      </sheetData>
      <sheetData sheetId="8161">
        <row r="1">
          <cell r="A1" t="str">
            <v>1월 생산실적</v>
          </cell>
        </row>
      </sheetData>
      <sheetData sheetId="8162">
        <row r="1">
          <cell r="A1" t="str">
            <v>1월 생산실적</v>
          </cell>
        </row>
      </sheetData>
      <sheetData sheetId="8163">
        <row r="1">
          <cell r="A1" t="str">
            <v>1월 생산실적</v>
          </cell>
        </row>
      </sheetData>
      <sheetData sheetId="8164">
        <row r="1">
          <cell r="A1" t="str">
            <v>1월 생산실적</v>
          </cell>
        </row>
      </sheetData>
      <sheetData sheetId="8165">
        <row r="1">
          <cell r="A1" t="str">
            <v>1월 생산실적</v>
          </cell>
        </row>
      </sheetData>
      <sheetData sheetId="8166">
        <row r="1">
          <cell r="A1" t="str">
            <v>1월 생산실적</v>
          </cell>
        </row>
      </sheetData>
      <sheetData sheetId="8167">
        <row r="1">
          <cell r="A1" t="str">
            <v>1월 생산실적</v>
          </cell>
        </row>
      </sheetData>
      <sheetData sheetId="8168">
        <row r="1">
          <cell r="A1" t="str">
            <v>1월 생산실적</v>
          </cell>
        </row>
      </sheetData>
      <sheetData sheetId="8169">
        <row r="1">
          <cell r="A1" t="str">
            <v>1월 생산실적</v>
          </cell>
        </row>
      </sheetData>
      <sheetData sheetId="8170">
        <row r="1">
          <cell r="A1" t="str">
            <v>1월 생산실적</v>
          </cell>
        </row>
      </sheetData>
      <sheetData sheetId="8171">
        <row r="1">
          <cell r="A1" t="str">
            <v>1월 생산실적</v>
          </cell>
        </row>
      </sheetData>
      <sheetData sheetId="8172">
        <row r="1">
          <cell r="A1" t="str">
            <v>1월 생산실적</v>
          </cell>
        </row>
      </sheetData>
      <sheetData sheetId="8173">
        <row r="1">
          <cell r="A1" t="str">
            <v>1월 생산실적</v>
          </cell>
        </row>
      </sheetData>
      <sheetData sheetId="8174">
        <row r="1">
          <cell r="A1" t="str">
            <v>1월 생산실적</v>
          </cell>
        </row>
      </sheetData>
      <sheetData sheetId="8175">
        <row r="1">
          <cell r="A1" t="str">
            <v>1월 생산실적</v>
          </cell>
        </row>
      </sheetData>
      <sheetData sheetId="8176">
        <row r="1">
          <cell r="A1" t="str">
            <v>1월 생산실적</v>
          </cell>
        </row>
      </sheetData>
      <sheetData sheetId="8177">
        <row r="1">
          <cell r="A1" t="str">
            <v>1월 생산실적</v>
          </cell>
        </row>
      </sheetData>
      <sheetData sheetId="8178">
        <row r="1">
          <cell r="A1" t="str">
            <v>1월 생산실적</v>
          </cell>
        </row>
      </sheetData>
      <sheetData sheetId="8179">
        <row r="1">
          <cell r="A1" t="str">
            <v>1월 생산실적</v>
          </cell>
        </row>
      </sheetData>
      <sheetData sheetId="8180">
        <row r="1">
          <cell r="A1" t="str">
            <v>1월 생산실적</v>
          </cell>
        </row>
      </sheetData>
      <sheetData sheetId="8181">
        <row r="1">
          <cell r="A1" t="str">
            <v>1월 생산실적</v>
          </cell>
        </row>
      </sheetData>
      <sheetData sheetId="8182">
        <row r="1">
          <cell r="A1" t="str">
            <v>1월 생산실적</v>
          </cell>
        </row>
      </sheetData>
      <sheetData sheetId="8183">
        <row r="1">
          <cell r="A1" t="str">
            <v>1월 생산실적</v>
          </cell>
        </row>
      </sheetData>
      <sheetData sheetId="8184">
        <row r="1">
          <cell r="A1" t="str">
            <v>1월 생산실적</v>
          </cell>
        </row>
      </sheetData>
      <sheetData sheetId="8185">
        <row r="1">
          <cell r="A1" t="str">
            <v>1월 생산실적</v>
          </cell>
        </row>
      </sheetData>
      <sheetData sheetId="8186">
        <row r="1">
          <cell r="A1" t="str">
            <v>1월 생산실적</v>
          </cell>
        </row>
      </sheetData>
      <sheetData sheetId="8187">
        <row r="1">
          <cell r="A1" t="str">
            <v>1월 생산실적</v>
          </cell>
        </row>
      </sheetData>
      <sheetData sheetId="8188">
        <row r="1">
          <cell r="A1" t="str">
            <v>1월 생산실적</v>
          </cell>
        </row>
      </sheetData>
      <sheetData sheetId="8189">
        <row r="1">
          <cell r="A1" t="str">
            <v>1월 생산실적</v>
          </cell>
        </row>
      </sheetData>
      <sheetData sheetId="8190">
        <row r="1">
          <cell r="A1" t="str">
            <v>1월 생산실적</v>
          </cell>
        </row>
      </sheetData>
      <sheetData sheetId="8191">
        <row r="1">
          <cell r="A1" t="str">
            <v>1월 생산실적</v>
          </cell>
        </row>
      </sheetData>
      <sheetData sheetId="8192">
        <row r="1">
          <cell r="A1" t="str">
            <v>1월 생산실적</v>
          </cell>
        </row>
      </sheetData>
      <sheetData sheetId="8193">
        <row r="1">
          <cell r="A1" t="str">
            <v>1월 생산실적</v>
          </cell>
        </row>
      </sheetData>
      <sheetData sheetId="8194">
        <row r="1">
          <cell r="A1" t="str">
            <v>1월 생산실적</v>
          </cell>
        </row>
      </sheetData>
      <sheetData sheetId="8195">
        <row r="1">
          <cell r="A1" t="str">
            <v>1월 생산실적</v>
          </cell>
        </row>
      </sheetData>
      <sheetData sheetId="8196">
        <row r="1">
          <cell r="A1" t="str">
            <v>1월 생산실적</v>
          </cell>
        </row>
      </sheetData>
      <sheetData sheetId="8197">
        <row r="1">
          <cell r="A1" t="str">
            <v>1월 생산실적</v>
          </cell>
        </row>
      </sheetData>
      <sheetData sheetId="8198">
        <row r="1">
          <cell r="A1" t="str">
            <v>1월 생산실적</v>
          </cell>
        </row>
      </sheetData>
      <sheetData sheetId="8199">
        <row r="1">
          <cell r="A1" t="str">
            <v>1월 생산실적</v>
          </cell>
        </row>
      </sheetData>
      <sheetData sheetId="8200">
        <row r="1">
          <cell r="A1" t="str">
            <v>1월 생산실적</v>
          </cell>
        </row>
      </sheetData>
      <sheetData sheetId="8201">
        <row r="1">
          <cell r="A1" t="str">
            <v>1월 생산실적</v>
          </cell>
        </row>
      </sheetData>
      <sheetData sheetId="8202">
        <row r="1">
          <cell r="A1" t="str">
            <v>1월 생산실적</v>
          </cell>
        </row>
      </sheetData>
      <sheetData sheetId="8203">
        <row r="1">
          <cell r="A1" t="str">
            <v>1월 생산실적</v>
          </cell>
        </row>
      </sheetData>
      <sheetData sheetId="8204">
        <row r="1">
          <cell r="A1" t="str">
            <v>1월 생산실적</v>
          </cell>
        </row>
      </sheetData>
      <sheetData sheetId="8205">
        <row r="1">
          <cell r="A1" t="str">
            <v>1월 생산실적</v>
          </cell>
        </row>
      </sheetData>
      <sheetData sheetId="8206">
        <row r="1">
          <cell r="A1" t="str">
            <v>1월 생산실적</v>
          </cell>
        </row>
      </sheetData>
      <sheetData sheetId="8207">
        <row r="1">
          <cell r="A1" t="str">
            <v>1월 생산실적</v>
          </cell>
        </row>
      </sheetData>
      <sheetData sheetId="8208">
        <row r="1">
          <cell r="A1" t="str">
            <v>1월 생산실적</v>
          </cell>
        </row>
      </sheetData>
      <sheetData sheetId="8209">
        <row r="1">
          <cell r="A1" t="str">
            <v>1월 생산실적</v>
          </cell>
        </row>
      </sheetData>
      <sheetData sheetId="8210">
        <row r="1">
          <cell r="A1" t="str">
            <v>1월 생산실적</v>
          </cell>
        </row>
      </sheetData>
      <sheetData sheetId="8211">
        <row r="1">
          <cell r="A1" t="str">
            <v>1월 생산실적</v>
          </cell>
        </row>
      </sheetData>
      <sheetData sheetId="8212">
        <row r="1">
          <cell r="A1" t="str">
            <v>1월 생산실적</v>
          </cell>
        </row>
      </sheetData>
      <sheetData sheetId="8213">
        <row r="1">
          <cell r="A1" t="str">
            <v>1월 생산실적</v>
          </cell>
        </row>
      </sheetData>
      <sheetData sheetId="8214">
        <row r="1">
          <cell r="A1" t="str">
            <v>1월 생산실적</v>
          </cell>
        </row>
      </sheetData>
      <sheetData sheetId="8215">
        <row r="1">
          <cell r="A1" t="str">
            <v>1월 생산실적</v>
          </cell>
        </row>
      </sheetData>
      <sheetData sheetId="8216">
        <row r="1">
          <cell r="A1" t="str">
            <v>1월 생산실적</v>
          </cell>
        </row>
      </sheetData>
      <sheetData sheetId="8217">
        <row r="1">
          <cell r="A1" t="str">
            <v>1월 생산실적</v>
          </cell>
        </row>
      </sheetData>
      <sheetData sheetId="8218">
        <row r="1">
          <cell r="A1" t="str">
            <v>1월 생산실적</v>
          </cell>
        </row>
      </sheetData>
      <sheetData sheetId="8219">
        <row r="1">
          <cell r="A1" t="str">
            <v>1월 생산실적</v>
          </cell>
        </row>
      </sheetData>
      <sheetData sheetId="8220">
        <row r="1">
          <cell r="A1" t="str">
            <v>1월 생산실적</v>
          </cell>
        </row>
      </sheetData>
      <sheetData sheetId="8221">
        <row r="1">
          <cell r="A1" t="str">
            <v>1월 생산실적</v>
          </cell>
        </row>
      </sheetData>
      <sheetData sheetId="8222">
        <row r="1">
          <cell r="A1" t="str">
            <v>1월 생산실적</v>
          </cell>
        </row>
      </sheetData>
      <sheetData sheetId="8223">
        <row r="1">
          <cell r="A1" t="str">
            <v>1월 생산실적</v>
          </cell>
        </row>
      </sheetData>
      <sheetData sheetId="8224">
        <row r="1">
          <cell r="A1" t="str">
            <v>1월 생산실적</v>
          </cell>
        </row>
      </sheetData>
      <sheetData sheetId="8225">
        <row r="1">
          <cell r="A1" t="str">
            <v>1월 생산실적</v>
          </cell>
        </row>
      </sheetData>
      <sheetData sheetId="8226">
        <row r="1">
          <cell r="A1" t="str">
            <v>1월 생산실적</v>
          </cell>
        </row>
      </sheetData>
      <sheetData sheetId="8227">
        <row r="1">
          <cell r="A1" t="str">
            <v>1월 생산실적</v>
          </cell>
        </row>
      </sheetData>
      <sheetData sheetId="8228">
        <row r="1">
          <cell r="A1" t="str">
            <v>1월 생산실적</v>
          </cell>
        </row>
      </sheetData>
      <sheetData sheetId="8229">
        <row r="1">
          <cell r="A1" t="str">
            <v>1월 생산실적</v>
          </cell>
        </row>
      </sheetData>
      <sheetData sheetId="8230">
        <row r="1">
          <cell r="A1" t="str">
            <v>1월 생산실적</v>
          </cell>
        </row>
      </sheetData>
      <sheetData sheetId="8231">
        <row r="1">
          <cell r="A1" t="str">
            <v>1월 생산실적</v>
          </cell>
        </row>
      </sheetData>
      <sheetData sheetId="8232">
        <row r="1">
          <cell r="A1" t="str">
            <v>1월 생산실적</v>
          </cell>
        </row>
      </sheetData>
      <sheetData sheetId="8233">
        <row r="1">
          <cell r="A1" t="str">
            <v>1월 생산실적</v>
          </cell>
        </row>
      </sheetData>
      <sheetData sheetId="8234">
        <row r="1">
          <cell r="A1" t="str">
            <v>1월 생산실적</v>
          </cell>
        </row>
      </sheetData>
      <sheetData sheetId="8235">
        <row r="1">
          <cell r="A1" t="str">
            <v>1월 생산실적</v>
          </cell>
        </row>
      </sheetData>
      <sheetData sheetId="8236">
        <row r="1">
          <cell r="A1" t="str">
            <v>1월 생산실적</v>
          </cell>
        </row>
      </sheetData>
      <sheetData sheetId="8237">
        <row r="1">
          <cell r="A1" t="str">
            <v>1월 생산실적</v>
          </cell>
        </row>
      </sheetData>
      <sheetData sheetId="8238">
        <row r="1">
          <cell r="A1" t="str">
            <v>1월 생산실적</v>
          </cell>
        </row>
      </sheetData>
      <sheetData sheetId="8239">
        <row r="1">
          <cell r="A1" t="str">
            <v>1월 생산실적</v>
          </cell>
        </row>
      </sheetData>
      <sheetData sheetId="8240">
        <row r="1">
          <cell r="A1" t="str">
            <v>1월 생산실적</v>
          </cell>
        </row>
      </sheetData>
      <sheetData sheetId="8241">
        <row r="1">
          <cell r="A1" t="str">
            <v>1월 생산실적</v>
          </cell>
        </row>
      </sheetData>
      <sheetData sheetId="8242">
        <row r="1">
          <cell r="A1" t="str">
            <v>1월 생산실적</v>
          </cell>
        </row>
      </sheetData>
      <sheetData sheetId="8243">
        <row r="1">
          <cell r="A1" t="str">
            <v>1월 생산실적</v>
          </cell>
        </row>
      </sheetData>
      <sheetData sheetId="8244">
        <row r="1">
          <cell r="A1" t="str">
            <v>1월 생산실적</v>
          </cell>
        </row>
      </sheetData>
      <sheetData sheetId="8245">
        <row r="1">
          <cell r="A1" t="str">
            <v>1월 생산실적</v>
          </cell>
        </row>
      </sheetData>
      <sheetData sheetId="8246">
        <row r="1">
          <cell r="A1" t="str">
            <v>1월 생산실적</v>
          </cell>
        </row>
      </sheetData>
      <sheetData sheetId="8247">
        <row r="1">
          <cell r="A1" t="str">
            <v>1월 생산실적</v>
          </cell>
        </row>
      </sheetData>
      <sheetData sheetId="8248">
        <row r="1">
          <cell r="A1" t="str">
            <v>1월 생산실적</v>
          </cell>
        </row>
      </sheetData>
      <sheetData sheetId="8249">
        <row r="1">
          <cell r="A1" t="str">
            <v>1월 생산실적</v>
          </cell>
        </row>
      </sheetData>
      <sheetData sheetId="8250">
        <row r="1">
          <cell r="A1" t="str">
            <v>1월 생산실적</v>
          </cell>
        </row>
      </sheetData>
      <sheetData sheetId="8251">
        <row r="1">
          <cell r="A1" t="str">
            <v>1월 생산실적</v>
          </cell>
        </row>
      </sheetData>
      <sheetData sheetId="8252">
        <row r="1">
          <cell r="A1" t="str">
            <v>1월 생산실적</v>
          </cell>
        </row>
      </sheetData>
      <sheetData sheetId="8253">
        <row r="1">
          <cell r="A1" t="str">
            <v>1월 생산실적</v>
          </cell>
        </row>
      </sheetData>
      <sheetData sheetId="8254">
        <row r="1">
          <cell r="A1" t="str">
            <v>1월 생산실적</v>
          </cell>
        </row>
      </sheetData>
      <sheetData sheetId="8255">
        <row r="1">
          <cell r="A1" t="str">
            <v>1월 생산실적</v>
          </cell>
        </row>
      </sheetData>
      <sheetData sheetId="8256">
        <row r="1">
          <cell r="A1" t="str">
            <v>1월 생산실적</v>
          </cell>
        </row>
      </sheetData>
      <sheetData sheetId="8257">
        <row r="1">
          <cell r="A1" t="str">
            <v>1월 생산실적</v>
          </cell>
        </row>
      </sheetData>
      <sheetData sheetId="8258">
        <row r="1">
          <cell r="A1" t="str">
            <v>1월 생산실적</v>
          </cell>
        </row>
      </sheetData>
      <sheetData sheetId="8259">
        <row r="1">
          <cell r="A1" t="str">
            <v>1월 생산실적</v>
          </cell>
        </row>
      </sheetData>
      <sheetData sheetId="8260">
        <row r="1">
          <cell r="A1" t="str">
            <v>1월 생산실적</v>
          </cell>
        </row>
      </sheetData>
      <sheetData sheetId="8261">
        <row r="1">
          <cell r="A1" t="str">
            <v>1월 생산실적</v>
          </cell>
        </row>
      </sheetData>
      <sheetData sheetId="8262">
        <row r="1">
          <cell r="A1" t="str">
            <v>1월 생산실적</v>
          </cell>
        </row>
      </sheetData>
      <sheetData sheetId="8263">
        <row r="1">
          <cell r="A1" t="str">
            <v>1월 생산실적</v>
          </cell>
        </row>
      </sheetData>
      <sheetData sheetId="8264">
        <row r="1">
          <cell r="A1" t="str">
            <v>1월 생산실적</v>
          </cell>
        </row>
      </sheetData>
      <sheetData sheetId="8265">
        <row r="1">
          <cell r="A1" t="str">
            <v>1월 생산실적</v>
          </cell>
        </row>
      </sheetData>
      <sheetData sheetId="8266">
        <row r="1">
          <cell r="A1" t="str">
            <v>1월 생산실적</v>
          </cell>
        </row>
      </sheetData>
      <sheetData sheetId="8267">
        <row r="1">
          <cell r="A1" t="str">
            <v>1월 생산실적</v>
          </cell>
        </row>
      </sheetData>
      <sheetData sheetId="8268">
        <row r="1">
          <cell r="A1" t="str">
            <v>1월 생산실적</v>
          </cell>
        </row>
      </sheetData>
      <sheetData sheetId="8269">
        <row r="1">
          <cell r="A1" t="str">
            <v>1월 생산실적</v>
          </cell>
        </row>
      </sheetData>
      <sheetData sheetId="8270">
        <row r="1">
          <cell r="A1" t="str">
            <v>1월 생산실적</v>
          </cell>
        </row>
      </sheetData>
      <sheetData sheetId="8271">
        <row r="1">
          <cell r="A1" t="str">
            <v>1월 생산실적</v>
          </cell>
        </row>
      </sheetData>
      <sheetData sheetId="8272">
        <row r="1">
          <cell r="A1" t="str">
            <v>1월 생산실적</v>
          </cell>
        </row>
      </sheetData>
      <sheetData sheetId="8273">
        <row r="1">
          <cell r="A1" t="str">
            <v>1월 생산실적</v>
          </cell>
        </row>
      </sheetData>
      <sheetData sheetId="8274">
        <row r="1">
          <cell r="A1" t="str">
            <v>1월 생산실적</v>
          </cell>
        </row>
      </sheetData>
      <sheetData sheetId="8275">
        <row r="1">
          <cell r="A1" t="str">
            <v>1월 생산실적</v>
          </cell>
        </row>
      </sheetData>
      <sheetData sheetId="8276">
        <row r="1">
          <cell r="A1" t="str">
            <v>1월 생산실적</v>
          </cell>
        </row>
      </sheetData>
      <sheetData sheetId="8277">
        <row r="1">
          <cell r="A1" t="str">
            <v>1월 생산실적</v>
          </cell>
        </row>
      </sheetData>
      <sheetData sheetId="8278">
        <row r="1">
          <cell r="A1" t="str">
            <v>1월 생산실적</v>
          </cell>
        </row>
      </sheetData>
      <sheetData sheetId="8279">
        <row r="1">
          <cell r="A1" t="str">
            <v>1월 생산실적</v>
          </cell>
        </row>
      </sheetData>
      <sheetData sheetId="8280">
        <row r="1">
          <cell r="A1" t="str">
            <v>1월 생산실적</v>
          </cell>
        </row>
      </sheetData>
      <sheetData sheetId="8281">
        <row r="1">
          <cell r="A1" t="str">
            <v>1월 생산실적</v>
          </cell>
        </row>
      </sheetData>
      <sheetData sheetId="8282">
        <row r="1">
          <cell r="A1" t="str">
            <v>1월 생산실적</v>
          </cell>
        </row>
      </sheetData>
      <sheetData sheetId="8283">
        <row r="1">
          <cell r="A1" t="str">
            <v>1월 생산실적</v>
          </cell>
        </row>
      </sheetData>
      <sheetData sheetId="8284">
        <row r="1">
          <cell r="A1" t="str">
            <v>1월 생산실적</v>
          </cell>
        </row>
      </sheetData>
      <sheetData sheetId="8285">
        <row r="1">
          <cell r="A1" t="str">
            <v>1월 생산실적</v>
          </cell>
        </row>
      </sheetData>
      <sheetData sheetId="8286">
        <row r="1">
          <cell r="A1" t="str">
            <v>1월 생산실적</v>
          </cell>
        </row>
      </sheetData>
      <sheetData sheetId="8287">
        <row r="1">
          <cell r="A1" t="str">
            <v>1월 생산실적</v>
          </cell>
        </row>
      </sheetData>
      <sheetData sheetId="8288">
        <row r="1">
          <cell r="A1" t="str">
            <v>1월 생산실적</v>
          </cell>
        </row>
      </sheetData>
      <sheetData sheetId="8289">
        <row r="1">
          <cell r="A1" t="str">
            <v>1월 생산실적</v>
          </cell>
        </row>
      </sheetData>
      <sheetData sheetId="8290">
        <row r="1">
          <cell r="A1" t="str">
            <v>1월 생산실적</v>
          </cell>
        </row>
      </sheetData>
      <sheetData sheetId="8291">
        <row r="1">
          <cell r="A1" t="str">
            <v>1월 생산실적</v>
          </cell>
        </row>
      </sheetData>
      <sheetData sheetId="8292">
        <row r="1">
          <cell r="A1" t="str">
            <v>1월 생산실적</v>
          </cell>
        </row>
      </sheetData>
      <sheetData sheetId="8293">
        <row r="1">
          <cell r="A1" t="str">
            <v>1월 생산실적</v>
          </cell>
        </row>
      </sheetData>
      <sheetData sheetId="8294">
        <row r="1">
          <cell r="A1" t="str">
            <v>1월 생산실적</v>
          </cell>
        </row>
      </sheetData>
      <sheetData sheetId="8295">
        <row r="1">
          <cell r="A1" t="str">
            <v>1월 생산실적</v>
          </cell>
        </row>
      </sheetData>
      <sheetData sheetId="8296">
        <row r="1">
          <cell r="A1" t="str">
            <v>1월 생산실적</v>
          </cell>
        </row>
      </sheetData>
      <sheetData sheetId="8297">
        <row r="1">
          <cell r="A1" t="str">
            <v>1월 생산실적</v>
          </cell>
        </row>
      </sheetData>
      <sheetData sheetId="8298">
        <row r="1">
          <cell r="A1" t="str">
            <v>1월 생산실적</v>
          </cell>
        </row>
      </sheetData>
      <sheetData sheetId="8299">
        <row r="1">
          <cell r="A1" t="str">
            <v>1월 생산실적</v>
          </cell>
        </row>
      </sheetData>
      <sheetData sheetId="8300">
        <row r="1">
          <cell r="A1" t="str">
            <v>1월 생산실적</v>
          </cell>
        </row>
      </sheetData>
      <sheetData sheetId="8301">
        <row r="1">
          <cell r="A1" t="str">
            <v>1월 생산실적</v>
          </cell>
        </row>
      </sheetData>
      <sheetData sheetId="8302">
        <row r="1">
          <cell r="A1" t="str">
            <v>1월 생산실적</v>
          </cell>
        </row>
      </sheetData>
      <sheetData sheetId="8303">
        <row r="1">
          <cell r="A1" t="str">
            <v>1월 생산실적</v>
          </cell>
        </row>
      </sheetData>
      <sheetData sheetId="8304">
        <row r="1">
          <cell r="A1" t="str">
            <v>1월 생산실적</v>
          </cell>
        </row>
      </sheetData>
      <sheetData sheetId="8305">
        <row r="1">
          <cell r="A1" t="str">
            <v>1월 생산실적</v>
          </cell>
        </row>
      </sheetData>
      <sheetData sheetId="8306">
        <row r="1">
          <cell r="A1" t="str">
            <v>1월 생산실적</v>
          </cell>
        </row>
      </sheetData>
      <sheetData sheetId="8307">
        <row r="1">
          <cell r="A1" t="str">
            <v>1월 생산실적</v>
          </cell>
        </row>
      </sheetData>
      <sheetData sheetId="8308">
        <row r="1">
          <cell r="A1" t="str">
            <v>1월 생산실적</v>
          </cell>
        </row>
      </sheetData>
      <sheetData sheetId="8309">
        <row r="1">
          <cell r="A1" t="str">
            <v>1월 생산실적</v>
          </cell>
        </row>
      </sheetData>
      <sheetData sheetId="8310">
        <row r="1">
          <cell r="A1" t="str">
            <v>1월 생산실적</v>
          </cell>
        </row>
      </sheetData>
      <sheetData sheetId="8311">
        <row r="1">
          <cell r="A1" t="str">
            <v>1월 생산실적</v>
          </cell>
        </row>
      </sheetData>
      <sheetData sheetId="8312">
        <row r="1">
          <cell r="A1" t="str">
            <v>1월 생산실적</v>
          </cell>
        </row>
      </sheetData>
      <sheetData sheetId="8313">
        <row r="1">
          <cell r="A1" t="str">
            <v>1월 생산실적</v>
          </cell>
        </row>
      </sheetData>
      <sheetData sheetId="8314">
        <row r="1">
          <cell r="A1" t="str">
            <v>1월 생산실적</v>
          </cell>
        </row>
      </sheetData>
      <sheetData sheetId="8315">
        <row r="1">
          <cell r="A1" t="str">
            <v>1월 생산실적</v>
          </cell>
        </row>
      </sheetData>
      <sheetData sheetId="8316">
        <row r="1">
          <cell r="A1" t="str">
            <v>1월 생산실적</v>
          </cell>
        </row>
      </sheetData>
      <sheetData sheetId="8317">
        <row r="1">
          <cell r="A1" t="str">
            <v>1월 생산실적</v>
          </cell>
        </row>
      </sheetData>
      <sheetData sheetId="8318">
        <row r="1">
          <cell r="A1" t="str">
            <v>1월 생산실적</v>
          </cell>
        </row>
      </sheetData>
      <sheetData sheetId="8319">
        <row r="1">
          <cell r="A1" t="str">
            <v>1월 생산실적</v>
          </cell>
        </row>
      </sheetData>
      <sheetData sheetId="8320">
        <row r="1">
          <cell r="A1" t="str">
            <v>1월 생산실적</v>
          </cell>
        </row>
      </sheetData>
      <sheetData sheetId="8321">
        <row r="1">
          <cell r="A1" t="str">
            <v>1월 생산실적</v>
          </cell>
        </row>
      </sheetData>
      <sheetData sheetId="8322">
        <row r="1">
          <cell r="A1" t="str">
            <v>1월 생산실적</v>
          </cell>
        </row>
      </sheetData>
      <sheetData sheetId="8323">
        <row r="1">
          <cell r="A1" t="str">
            <v>1월 생산실적</v>
          </cell>
        </row>
      </sheetData>
      <sheetData sheetId="8324">
        <row r="1">
          <cell r="A1" t="str">
            <v>1월 생산실적</v>
          </cell>
        </row>
      </sheetData>
      <sheetData sheetId="8325">
        <row r="1">
          <cell r="A1" t="str">
            <v>1월 생산실적</v>
          </cell>
        </row>
      </sheetData>
      <sheetData sheetId="8326">
        <row r="1">
          <cell r="A1" t="str">
            <v>1월 생산실적</v>
          </cell>
        </row>
      </sheetData>
      <sheetData sheetId="8327">
        <row r="1">
          <cell r="A1" t="str">
            <v>1월 생산실적</v>
          </cell>
        </row>
      </sheetData>
      <sheetData sheetId="8328">
        <row r="1">
          <cell r="A1" t="str">
            <v>1월 생산실적</v>
          </cell>
        </row>
      </sheetData>
      <sheetData sheetId="8329">
        <row r="1">
          <cell r="A1" t="str">
            <v>1월 생산실적</v>
          </cell>
        </row>
      </sheetData>
      <sheetData sheetId="8330">
        <row r="1">
          <cell r="A1" t="str">
            <v>1월 생산실적</v>
          </cell>
        </row>
      </sheetData>
      <sheetData sheetId="8331">
        <row r="1">
          <cell r="A1" t="str">
            <v>1월 생산실적</v>
          </cell>
        </row>
      </sheetData>
      <sheetData sheetId="8332">
        <row r="1">
          <cell r="A1" t="str">
            <v>1월 생산실적</v>
          </cell>
        </row>
      </sheetData>
      <sheetData sheetId="8333">
        <row r="1">
          <cell r="A1" t="str">
            <v>1월 생산실적</v>
          </cell>
        </row>
      </sheetData>
      <sheetData sheetId="8334">
        <row r="1">
          <cell r="A1" t="str">
            <v>1월 생산실적</v>
          </cell>
        </row>
      </sheetData>
      <sheetData sheetId="8335">
        <row r="1">
          <cell r="A1" t="str">
            <v>1월 생산실적</v>
          </cell>
        </row>
      </sheetData>
      <sheetData sheetId="8336">
        <row r="1">
          <cell r="A1" t="str">
            <v>1월 생산실적</v>
          </cell>
        </row>
      </sheetData>
      <sheetData sheetId="8337">
        <row r="1">
          <cell r="A1" t="str">
            <v>1월 생산실적</v>
          </cell>
        </row>
      </sheetData>
      <sheetData sheetId="8338">
        <row r="1">
          <cell r="A1" t="str">
            <v>1월 생산실적</v>
          </cell>
        </row>
      </sheetData>
      <sheetData sheetId="8339">
        <row r="1">
          <cell r="A1" t="str">
            <v>1월 생산실적</v>
          </cell>
        </row>
      </sheetData>
      <sheetData sheetId="8340">
        <row r="1">
          <cell r="A1" t="str">
            <v>1월 생산실적</v>
          </cell>
        </row>
      </sheetData>
      <sheetData sheetId="8341">
        <row r="1">
          <cell r="A1" t="str">
            <v>1월 생산실적</v>
          </cell>
        </row>
      </sheetData>
      <sheetData sheetId="8342">
        <row r="1">
          <cell r="A1" t="str">
            <v>1월 생산실적</v>
          </cell>
        </row>
      </sheetData>
      <sheetData sheetId="8343">
        <row r="1">
          <cell r="A1" t="str">
            <v>1월 생산실적</v>
          </cell>
        </row>
      </sheetData>
      <sheetData sheetId="8344">
        <row r="1">
          <cell r="A1" t="str">
            <v>1월 생산실적</v>
          </cell>
        </row>
      </sheetData>
      <sheetData sheetId="8345">
        <row r="1">
          <cell r="A1" t="str">
            <v>1월 생산실적</v>
          </cell>
        </row>
      </sheetData>
      <sheetData sheetId="8346">
        <row r="1">
          <cell r="A1" t="str">
            <v>1월 생산실적</v>
          </cell>
        </row>
      </sheetData>
      <sheetData sheetId="8347">
        <row r="1">
          <cell r="A1" t="str">
            <v>1월 생산실적</v>
          </cell>
        </row>
      </sheetData>
      <sheetData sheetId="8348">
        <row r="1">
          <cell r="A1" t="str">
            <v>1월 생산실적</v>
          </cell>
        </row>
      </sheetData>
      <sheetData sheetId="8349">
        <row r="1">
          <cell r="A1" t="str">
            <v>1월 생산실적</v>
          </cell>
        </row>
      </sheetData>
      <sheetData sheetId="8350">
        <row r="1">
          <cell r="A1" t="str">
            <v>1월 생산실적</v>
          </cell>
        </row>
      </sheetData>
      <sheetData sheetId="8351">
        <row r="1">
          <cell r="A1" t="str">
            <v>1월 생산실적</v>
          </cell>
        </row>
      </sheetData>
      <sheetData sheetId="8352">
        <row r="1">
          <cell r="A1" t="str">
            <v>1월 생산실적</v>
          </cell>
        </row>
      </sheetData>
      <sheetData sheetId="8353">
        <row r="1">
          <cell r="A1" t="str">
            <v>1월 생산실적</v>
          </cell>
        </row>
      </sheetData>
      <sheetData sheetId="8354">
        <row r="1">
          <cell r="A1" t="str">
            <v>1월 생산실적</v>
          </cell>
        </row>
      </sheetData>
      <sheetData sheetId="8355">
        <row r="1">
          <cell r="A1" t="str">
            <v>1월 생산실적</v>
          </cell>
        </row>
      </sheetData>
      <sheetData sheetId="8356">
        <row r="1">
          <cell r="A1" t="str">
            <v>1월 생산실적</v>
          </cell>
        </row>
      </sheetData>
      <sheetData sheetId="8357">
        <row r="1">
          <cell r="A1" t="str">
            <v>1월 생산실적</v>
          </cell>
        </row>
      </sheetData>
      <sheetData sheetId="8358">
        <row r="1">
          <cell r="A1" t="str">
            <v>1월 생산실적</v>
          </cell>
        </row>
      </sheetData>
      <sheetData sheetId="8359">
        <row r="1">
          <cell r="A1" t="str">
            <v>1월 생산실적</v>
          </cell>
        </row>
      </sheetData>
      <sheetData sheetId="8360">
        <row r="1">
          <cell r="A1" t="str">
            <v>1월 생산실적</v>
          </cell>
        </row>
      </sheetData>
      <sheetData sheetId="8361">
        <row r="1">
          <cell r="A1" t="str">
            <v>1월 생산실적</v>
          </cell>
        </row>
      </sheetData>
      <sheetData sheetId="8362">
        <row r="1">
          <cell r="A1" t="str">
            <v>1월 생산실적</v>
          </cell>
        </row>
      </sheetData>
      <sheetData sheetId="8363">
        <row r="1">
          <cell r="A1" t="str">
            <v>1월 생산실적</v>
          </cell>
        </row>
      </sheetData>
      <sheetData sheetId="8364">
        <row r="1">
          <cell r="A1" t="str">
            <v>1월 생산실적</v>
          </cell>
        </row>
      </sheetData>
      <sheetData sheetId="8365">
        <row r="1">
          <cell r="A1" t="str">
            <v>1월 생산실적</v>
          </cell>
        </row>
      </sheetData>
      <sheetData sheetId="8366">
        <row r="1">
          <cell r="A1" t="str">
            <v>1월 생산실적</v>
          </cell>
        </row>
      </sheetData>
      <sheetData sheetId="8367">
        <row r="1">
          <cell r="A1" t="str">
            <v>1월 생산실적</v>
          </cell>
        </row>
      </sheetData>
      <sheetData sheetId="8368">
        <row r="1">
          <cell r="A1" t="str">
            <v>1월 생산실적</v>
          </cell>
        </row>
      </sheetData>
      <sheetData sheetId="8369">
        <row r="1">
          <cell r="A1" t="str">
            <v>1월 생산실적</v>
          </cell>
        </row>
      </sheetData>
      <sheetData sheetId="8370">
        <row r="1">
          <cell r="A1" t="str">
            <v>1월 생산실적</v>
          </cell>
        </row>
      </sheetData>
      <sheetData sheetId="8371">
        <row r="1">
          <cell r="A1" t="str">
            <v>1월 생산실적</v>
          </cell>
        </row>
      </sheetData>
      <sheetData sheetId="8372">
        <row r="1">
          <cell r="A1" t="str">
            <v>1월 생산실적</v>
          </cell>
        </row>
      </sheetData>
      <sheetData sheetId="8373">
        <row r="1">
          <cell r="A1" t="str">
            <v>1월 생산실적</v>
          </cell>
        </row>
      </sheetData>
      <sheetData sheetId="8374">
        <row r="1">
          <cell r="A1" t="str">
            <v>1월 생산실적</v>
          </cell>
        </row>
      </sheetData>
      <sheetData sheetId="8375">
        <row r="1">
          <cell r="A1" t="str">
            <v>1월 생산실적</v>
          </cell>
        </row>
      </sheetData>
      <sheetData sheetId="8376">
        <row r="1">
          <cell r="A1" t="str">
            <v>1월 생산실적</v>
          </cell>
        </row>
      </sheetData>
      <sheetData sheetId="8377">
        <row r="1">
          <cell r="A1" t="str">
            <v>1월 생산실적</v>
          </cell>
        </row>
      </sheetData>
      <sheetData sheetId="8378">
        <row r="1">
          <cell r="A1" t="str">
            <v>1월 생산실적</v>
          </cell>
        </row>
      </sheetData>
      <sheetData sheetId="8379">
        <row r="1">
          <cell r="A1" t="str">
            <v>1월 생산실적</v>
          </cell>
        </row>
      </sheetData>
      <sheetData sheetId="8380">
        <row r="1">
          <cell r="A1" t="str">
            <v>1월 생산실적</v>
          </cell>
        </row>
      </sheetData>
      <sheetData sheetId="8381">
        <row r="1">
          <cell r="A1" t="str">
            <v>1월 생산실적</v>
          </cell>
        </row>
      </sheetData>
      <sheetData sheetId="8382">
        <row r="1">
          <cell r="A1" t="str">
            <v>1월 생산실적</v>
          </cell>
        </row>
      </sheetData>
      <sheetData sheetId="8383">
        <row r="1">
          <cell r="A1" t="str">
            <v>1월 생산실적</v>
          </cell>
        </row>
      </sheetData>
      <sheetData sheetId="8384">
        <row r="1">
          <cell r="A1" t="str">
            <v>1월 생산실적</v>
          </cell>
        </row>
      </sheetData>
      <sheetData sheetId="8385">
        <row r="1">
          <cell r="A1" t="str">
            <v>1월 생산실적</v>
          </cell>
        </row>
      </sheetData>
      <sheetData sheetId="8386">
        <row r="1">
          <cell r="A1" t="str">
            <v>1월 생산실적</v>
          </cell>
        </row>
      </sheetData>
      <sheetData sheetId="8387">
        <row r="1">
          <cell r="A1" t="str">
            <v>1월 생산실적</v>
          </cell>
        </row>
      </sheetData>
      <sheetData sheetId="8388">
        <row r="1">
          <cell r="A1" t="str">
            <v>1월 생산실적</v>
          </cell>
        </row>
      </sheetData>
      <sheetData sheetId="8389">
        <row r="1">
          <cell r="A1" t="str">
            <v>1월 생산실적</v>
          </cell>
        </row>
      </sheetData>
      <sheetData sheetId="8390">
        <row r="1">
          <cell r="A1" t="str">
            <v>1월 생산실적</v>
          </cell>
        </row>
      </sheetData>
      <sheetData sheetId="8391">
        <row r="1">
          <cell r="A1" t="str">
            <v>1월 생산실적</v>
          </cell>
        </row>
      </sheetData>
      <sheetData sheetId="8392">
        <row r="1">
          <cell r="A1" t="str">
            <v>1월 생산실적</v>
          </cell>
        </row>
      </sheetData>
      <sheetData sheetId="8393">
        <row r="1">
          <cell r="A1" t="str">
            <v>1월 생산실적</v>
          </cell>
        </row>
      </sheetData>
      <sheetData sheetId="8394">
        <row r="1">
          <cell r="A1" t="str">
            <v>1월 생산실적</v>
          </cell>
        </row>
      </sheetData>
      <sheetData sheetId="8395">
        <row r="1">
          <cell r="A1" t="str">
            <v>1월 생산실적</v>
          </cell>
        </row>
      </sheetData>
      <sheetData sheetId="8396">
        <row r="1">
          <cell r="A1" t="str">
            <v>1월 생산실적</v>
          </cell>
        </row>
      </sheetData>
      <sheetData sheetId="8397">
        <row r="1">
          <cell r="A1" t="str">
            <v>1월 생산실적</v>
          </cell>
        </row>
      </sheetData>
      <sheetData sheetId="8398">
        <row r="1">
          <cell r="A1" t="str">
            <v>1월 생산실적</v>
          </cell>
        </row>
      </sheetData>
      <sheetData sheetId="8399">
        <row r="1">
          <cell r="A1" t="str">
            <v>1월 생산실적</v>
          </cell>
        </row>
      </sheetData>
      <sheetData sheetId="8400">
        <row r="1">
          <cell r="A1" t="str">
            <v>1월 생산실적</v>
          </cell>
        </row>
      </sheetData>
      <sheetData sheetId="8401">
        <row r="1">
          <cell r="A1" t="str">
            <v>1월 생산실적</v>
          </cell>
        </row>
      </sheetData>
      <sheetData sheetId="8402">
        <row r="1">
          <cell r="A1" t="str">
            <v>1월 생산실적</v>
          </cell>
        </row>
      </sheetData>
      <sheetData sheetId="8403">
        <row r="1">
          <cell r="A1" t="str">
            <v>1월 생산실적</v>
          </cell>
        </row>
      </sheetData>
      <sheetData sheetId="8404">
        <row r="1">
          <cell r="A1" t="str">
            <v>1월 생산실적</v>
          </cell>
        </row>
      </sheetData>
      <sheetData sheetId="8405">
        <row r="1">
          <cell r="A1" t="str">
            <v>1월 생산실적</v>
          </cell>
        </row>
      </sheetData>
      <sheetData sheetId="8406">
        <row r="1">
          <cell r="A1" t="str">
            <v>1월 생산실적</v>
          </cell>
        </row>
      </sheetData>
      <sheetData sheetId="8407">
        <row r="1">
          <cell r="A1" t="str">
            <v>1월 생산실적</v>
          </cell>
        </row>
      </sheetData>
      <sheetData sheetId="8408">
        <row r="1">
          <cell r="A1" t="str">
            <v>1월 생산실적</v>
          </cell>
        </row>
      </sheetData>
      <sheetData sheetId="8409">
        <row r="1">
          <cell r="A1" t="str">
            <v>1월 생산실적</v>
          </cell>
        </row>
      </sheetData>
      <sheetData sheetId="8410">
        <row r="1">
          <cell r="A1" t="str">
            <v>1월 생산실적</v>
          </cell>
        </row>
      </sheetData>
      <sheetData sheetId="8411">
        <row r="1">
          <cell r="A1" t="str">
            <v>1월 생산실적</v>
          </cell>
        </row>
      </sheetData>
      <sheetData sheetId="8412">
        <row r="1">
          <cell r="A1" t="str">
            <v>1월 생산실적</v>
          </cell>
        </row>
      </sheetData>
      <sheetData sheetId="8413">
        <row r="1">
          <cell r="A1" t="str">
            <v>1월 생산실적</v>
          </cell>
        </row>
      </sheetData>
      <sheetData sheetId="8414">
        <row r="1">
          <cell r="A1" t="str">
            <v>1월 생산실적</v>
          </cell>
        </row>
      </sheetData>
      <sheetData sheetId="8415">
        <row r="1">
          <cell r="A1" t="str">
            <v>1월 생산실적</v>
          </cell>
        </row>
      </sheetData>
      <sheetData sheetId="8416">
        <row r="1">
          <cell r="A1" t="str">
            <v>1월 생산실적</v>
          </cell>
        </row>
      </sheetData>
      <sheetData sheetId="8417">
        <row r="1">
          <cell r="A1" t="str">
            <v>1월 생산실적</v>
          </cell>
        </row>
      </sheetData>
      <sheetData sheetId="8418">
        <row r="1">
          <cell r="A1" t="str">
            <v>1월 생산실적</v>
          </cell>
        </row>
      </sheetData>
      <sheetData sheetId="8419">
        <row r="1">
          <cell r="A1" t="str">
            <v>1월 생산실적</v>
          </cell>
        </row>
      </sheetData>
      <sheetData sheetId="8420">
        <row r="1">
          <cell r="A1" t="str">
            <v>1월 생산실적</v>
          </cell>
        </row>
      </sheetData>
      <sheetData sheetId="8421">
        <row r="1">
          <cell r="A1" t="str">
            <v>1월 생산실적</v>
          </cell>
        </row>
      </sheetData>
      <sheetData sheetId="8422">
        <row r="1">
          <cell r="A1" t="str">
            <v>1월 생산실적</v>
          </cell>
        </row>
      </sheetData>
      <sheetData sheetId="8423">
        <row r="1">
          <cell r="A1" t="str">
            <v>1월 생산실적</v>
          </cell>
        </row>
      </sheetData>
      <sheetData sheetId="8424">
        <row r="1">
          <cell r="A1" t="str">
            <v>1월 생산실적</v>
          </cell>
        </row>
      </sheetData>
      <sheetData sheetId="8425">
        <row r="1">
          <cell r="A1" t="str">
            <v>1월 생산실적</v>
          </cell>
        </row>
      </sheetData>
      <sheetData sheetId="8426">
        <row r="1">
          <cell r="A1" t="str">
            <v>1월 생산실적</v>
          </cell>
        </row>
      </sheetData>
      <sheetData sheetId="8427">
        <row r="1">
          <cell r="A1" t="str">
            <v>1월 생산실적</v>
          </cell>
        </row>
      </sheetData>
      <sheetData sheetId="8428">
        <row r="1">
          <cell r="A1" t="str">
            <v>1월 생산실적</v>
          </cell>
        </row>
      </sheetData>
      <sheetData sheetId="8429">
        <row r="1">
          <cell r="A1" t="str">
            <v>1월 생산실적</v>
          </cell>
        </row>
      </sheetData>
      <sheetData sheetId="8430">
        <row r="1">
          <cell r="A1" t="str">
            <v>1월 생산실적</v>
          </cell>
        </row>
      </sheetData>
      <sheetData sheetId="8431">
        <row r="1">
          <cell r="A1" t="str">
            <v>1월 생산실적</v>
          </cell>
        </row>
      </sheetData>
      <sheetData sheetId="8432">
        <row r="1">
          <cell r="A1" t="str">
            <v>1월 생산실적</v>
          </cell>
        </row>
      </sheetData>
      <sheetData sheetId="8433">
        <row r="1">
          <cell r="A1" t="str">
            <v>1월 생산실적</v>
          </cell>
        </row>
      </sheetData>
      <sheetData sheetId="8434">
        <row r="1">
          <cell r="A1" t="str">
            <v>1월 생산실적</v>
          </cell>
        </row>
      </sheetData>
      <sheetData sheetId="8435">
        <row r="1">
          <cell r="A1" t="str">
            <v>1월 생산실적</v>
          </cell>
        </row>
      </sheetData>
      <sheetData sheetId="8436">
        <row r="1">
          <cell r="A1" t="str">
            <v>1월 생산실적</v>
          </cell>
        </row>
      </sheetData>
      <sheetData sheetId="8437">
        <row r="1">
          <cell r="A1" t="str">
            <v>1월 생산실적</v>
          </cell>
        </row>
      </sheetData>
      <sheetData sheetId="8438">
        <row r="1">
          <cell r="A1" t="str">
            <v>1월 생산실적</v>
          </cell>
        </row>
      </sheetData>
      <sheetData sheetId="8439">
        <row r="1">
          <cell r="A1" t="str">
            <v>1월 생산실적</v>
          </cell>
        </row>
      </sheetData>
      <sheetData sheetId="8440">
        <row r="1">
          <cell r="A1" t="str">
            <v>1월 생산실적</v>
          </cell>
        </row>
      </sheetData>
      <sheetData sheetId="8441">
        <row r="1">
          <cell r="A1" t="str">
            <v>1월 생산실적</v>
          </cell>
        </row>
      </sheetData>
      <sheetData sheetId="8442">
        <row r="1">
          <cell r="A1" t="str">
            <v>1월 생산실적</v>
          </cell>
        </row>
      </sheetData>
      <sheetData sheetId="8443">
        <row r="1">
          <cell r="A1" t="str">
            <v>1월 생산실적</v>
          </cell>
        </row>
      </sheetData>
      <sheetData sheetId="8444">
        <row r="1">
          <cell r="A1" t="str">
            <v>1월 생산실적</v>
          </cell>
        </row>
      </sheetData>
      <sheetData sheetId="8445">
        <row r="1">
          <cell r="A1" t="str">
            <v>1월 생산실적</v>
          </cell>
        </row>
      </sheetData>
      <sheetData sheetId="8446">
        <row r="1">
          <cell r="A1" t="str">
            <v>1월 생산실적</v>
          </cell>
        </row>
      </sheetData>
      <sheetData sheetId="8447">
        <row r="1">
          <cell r="A1" t="str">
            <v>1월 생산실적</v>
          </cell>
        </row>
      </sheetData>
      <sheetData sheetId="8448">
        <row r="1">
          <cell r="A1" t="str">
            <v>1월 생산실적</v>
          </cell>
        </row>
      </sheetData>
      <sheetData sheetId="8449">
        <row r="1">
          <cell r="A1" t="str">
            <v>1월 생산실적</v>
          </cell>
        </row>
      </sheetData>
      <sheetData sheetId="8450">
        <row r="1">
          <cell r="A1" t="str">
            <v>1월 생산실적</v>
          </cell>
        </row>
      </sheetData>
      <sheetData sheetId="8451">
        <row r="1">
          <cell r="A1" t="str">
            <v>1월 생산실적</v>
          </cell>
        </row>
      </sheetData>
      <sheetData sheetId="8452">
        <row r="1">
          <cell r="A1" t="str">
            <v>1월 생산실적</v>
          </cell>
        </row>
      </sheetData>
      <sheetData sheetId="8453">
        <row r="1">
          <cell r="A1" t="str">
            <v>1월 생산실적</v>
          </cell>
        </row>
      </sheetData>
      <sheetData sheetId="8454">
        <row r="1">
          <cell r="A1" t="str">
            <v>1월 생산실적</v>
          </cell>
        </row>
      </sheetData>
      <sheetData sheetId="8455">
        <row r="1">
          <cell r="A1" t="str">
            <v>1월 생산실적</v>
          </cell>
        </row>
      </sheetData>
      <sheetData sheetId="8456">
        <row r="1">
          <cell r="A1" t="str">
            <v>1월 생산실적</v>
          </cell>
        </row>
      </sheetData>
      <sheetData sheetId="8457">
        <row r="1">
          <cell r="A1" t="str">
            <v>1월 생산실적</v>
          </cell>
        </row>
      </sheetData>
      <sheetData sheetId="8458">
        <row r="1">
          <cell r="A1" t="str">
            <v>1월 생산실적</v>
          </cell>
        </row>
      </sheetData>
      <sheetData sheetId="8459">
        <row r="1">
          <cell r="A1" t="str">
            <v>1월 생산실적</v>
          </cell>
        </row>
      </sheetData>
      <sheetData sheetId="8460">
        <row r="1">
          <cell r="A1" t="str">
            <v>1월 생산실적</v>
          </cell>
        </row>
      </sheetData>
      <sheetData sheetId="8461">
        <row r="1">
          <cell r="A1" t="str">
            <v>1월 생산실적</v>
          </cell>
        </row>
      </sheetData>
      <sheetData sheetId="8462">
        <row r="1">
          <cell r="A1" t="str">
            <v>1월 생산실적</v>
          </cell>
        </row>
      </sheetData>
      <sheetData sheetId="8463">
        <row r="1">
          <cell r="A1" t="str">
            <v>1월 생산실적</v>
          </cell>
        </row>
      </sheetData>
      <sheetData sheetId="8464">
        <row r="1">
          <cell r="A1" t="str">
            <v>1월 생산실적</v>
          </cell>
        </row>
      </sheetData>
      <sheetData sheetId="8465">
        <row r="1">
          <cell r="A1" t="str">
            <v>1월 생산실적</v>
          </cell>
        </row>
      </sheetData>
      <sheetData sheetId="8466">
        <row r="1">
          <cell r="A1" t="str">
            <v>1월 생산실적</v>
          </cell>
        </row>
      </sheetData>
      <sheetData sheetId="8467">
        <row r="1">
          <cell r="A1" t="str">
            <v>1월 생산실적</v>
          </cell>
        </row>
      </sheetData>
      <sheetData sheetId="8468">
        <row r="1">
          <cell r="A1" t="str">
            <v>1월 생산실적</v>
          </cell>
        </row>
      </sheetData>
      <sheetData sheetId="8469">
        <row r="1">
          <cell r="A1" t="str">
            <v>1월 생산실적</v>
          </cell>
        </row>
      </sheetData>
      <sheetData sheetId="8470">
        <row r="1">
          <cell r="A1" t="str">
            <v>1월 생산실적</v>
          </cell>
        </row>
      </sheetData>
      <sheetData sheetId="8471">
        <row r="1">
          <cell r="A1" t="str">
            <v>1월 생산실적</v>
          </cell>
        </row>
      </sheetData>
      <sheetData sheetId="8472">
        <row r="1">
          <cell r="A1" t="str">
            <v>1월 생산실적</v>
          </cell>
        </row>
      </sheetData>
      <sheetData sheetId="8473">
        <row r="1">
          <cell r="A1" t="str">
            <v>1월 생산실적</v>
          </cell>
        </row>
      </sheetData>
      <sheetData sheetId="8474">
        <row r="1">
          <cell r="A1" t="str">
            <v>1월 생산실적</v>
          </cell>
        </row>
      </sheetData>
      <sheetData sheetId="8475">
        <row r="1">
          <cell r="A1" t="str">
            <v>1월 생산실적</v>
          </cell>
        </row>
      </sheetData>
      <sheetData sheetId="8476">
        <row r="1">
          <cell r="A1" t="str">
            <v>1월 생산실적</v>
          </cell>
        </row>
      </sheetData>
      <sheetData sheetId="8477">
        <row r="1">
          <cell r="A1" t="str">
            <v>1월 생산실적</v>
          </cell>
        </row>
      </sheetData>
      <sheetData sheetId="8478">
        <row r="1">
          <cell r="A1" t="str">
            <v>1월 생산실적</v>
          </cell>
        </row>
      </sheetData>
      <sheetData sheetId="8479">
        <row r="1">
          <cell r="A1" t="str">
            <v>1월 생산실적</v>
          </cell>
        </row>
      </sheetData>
      <sheetData sheetId="8480">
        <row r="1">
          <cell r="A1" t="str">
            <v>1월 생산실적</v>
          </cell>
        </row>
      </sheetData>
      <sheetData sheetId="8481">
        <row r="1">
          <cell r="A1" t="str">
            <v>1월 생산실적</v>
          </cell>
        </row>
      </sheetData>
      <sheetData sheetId="8482">
        <row r="1">
          <cell r="A1" t="str">
            <v>1월 생산실적</v>
          </cell>
        </row>
      </sheetData>
      <sheetData sheetId="8483">
        <row r="1">
          <cell r="A1" t="str">
            <v>1월 생산실적</v>
          </cell>
        </row>
      </sheetData>
      <sheetData sheetId="8484">
        <row r="1">
          <cell r="A1" t="str">
            <v>1월 생산실적</v>
          </cell>
        </row>
      </sheetData>
      <sheetData sheetId="8485">
        <row r="1">
          <cell r="A1" t="str">
            <v>1월 생산실적</v>
          </cell>
        </row>
      </sheetData>
      <sheetData sheetId="8486">
        <row r="1">
          <cell r="A1" t="str">
            <v>1월 생산실적</v>
          </cell>
        </row>
      </sheetData>
      <sheetData sheetId="8487">
        <row r="1">
          <cell r="A1" t="str">
            <v>1월 생산실적</v>
          </cell>
        </row>
      </sheetData>
      <sheetData sheetId="8488">
        <row r="1">
          <cell r="A1" t="str">
            <v>1월 생산실적</v>
          </cell>
        </row>
      </sheetData>
      <sheetData sheetId="8489">
        <row r="1">
          <cell r="A1" t="str">
            <v>1월 생산실적</v>
          </cell>
        </row>
      </sheetData>
      <sheetData sheetId="8490">
        <row r="1">
          <cell r="A1" t="str">
            <v>1월 생산실적</v>
          </cell>
        </row>
      </sheetData>
      <sheetData sheetId="8491">
        <row r="1">
          <cell r="A1" t="str">
            <v>1월 생산실적</v>
          </cell>
        </row>
      </sheetData>
      <sheetData sheetId="8492">
        <row r="1">
          <cell r="A1" t="str">
            <v>1월 생산실적</v>
          </cell>
        </row>
      </sheetData>
      <sheetData sheetId="8493">
        <row r="1">
          <cell r="A1" t="str">
            <v>1월 생산실적</v>
          </cell>
        </row>
      </sheetData>
      <sheetData sheetId="8494">
        <row r="1">
          <cell r="A1" t="str">
            <v>1월 생산실적</v>
          </cell>
        </row>
      </sheetData>
      <sheetData sheetId="8495">
        <row r="1">
          <cell r="A1" t="str">
            <v>1월 생산실적</v>
          </cell>
        </row>
      </sheetData>
      <sheetData sheetId="8496">
        <row r="1">
          <cell r="A1" t="str">
            <v>1월 생산실적</v>
          </cell>
        </row>
      </sheetData>
      <sheetData sheetId="8497">
        <row r="1">
          <cell r="A1" t="str">
            <v>1월 생산실적</v>
          </cell>
        </row>
      </sheetData>
      <sheetData sheetId="8498">
        <row r="1">
          <cell r="A1" t="str">
            <v>1월 생산실적</v>
          </cell>
        </row>
      </sheetData>
      <sheetData sheetId="8499">
        <row r="1">
          <cell r="A1" t="str">
            <v>1월 생산실적</v>
          </cell>
        </row>
      </sheetData>
      <sheetData sheetId="8500">
        <row r="1">
          <cell r="A1" t="str">
            <v>1월 생산실적</v>
          </cell>
        </row>
      </sheetData>
      <sheetData sheetId="8501">
        <row r="1">
          <cell r="A1" t="str">
            <v>1월 생산실적</v>
          </cell>
        </row>
      </sheetData>
      <sheetData sheetId="8502">
        <row r="1">
          <cell r="A1" t="str">
            <v>1월 생산실적</v>
          </cell>
        </row>
      </sheetData>
      <sheetData sheetId="8503">
        <row r="1">
          <cell r="A1" t="str">
            <v>1월 생산실적</v>
          </cell>
        </row>
      </sheetData>
      <sheetData sheetId="8504">
        <row r="1">
          <cell r="A1" t="str">
            <v>1월 생산실적</v>
          </cell>
        </row>
      </sheetData>
      <sheetData sheetId="8505">
        <row r="1">
          <cell r="A1" t="str">
            <v>1월 생산실적</v>
          </cell>
        </row>
      </sheetData>
      <sheetData sheetId="8506">
        <row r="1">
          <cell r="A1" t="str">
            <v>1월 생산실적</v>
          </cell>
        </row>
      </sheetData>
      <sheetData sheetId="8507">
        <row r="1">
          <cell r="A1" t="str">
            <v>1월 생산실적</v>
          </cell>
        </row>
      </sheetData>
      <sheetData sheetId="8508">
        <row r="1">
          <cell r="A1" t="str">
            <v>1월 생산실적</v>
          </cell>
        </row>
      </sheetData>
      <sheetData sheetId="8509">
        <row r="1">
          <cell r="A1" t="str">
            <v>1월 생산실적</v>
          </cell>
        </row>
      </sheetData>
      <sheetData sheetId="8510">
        <row r="1">
          <cell r="A1" t="str">
            <v>1월 생산실적</v>
          </cell>
        </row>
      </sheetData>
      <sheetData sheetId="8511">
        <row r="1">
          <cell r="A1" t="str">
            <v>1월 생산실적</v>
          </cell>
        </row>
      </sheetData>
      <sheetData sheetId="8512">
        <row r="1">
          <cell r="A1" t="str">
            <v>1월 생산실적</v>
          </cell>
        </row>
      </sheetData>
      <sheetData sheetId="8513">
        <row r="1">
          <cell r="A1" t="str">
            <v>1월 생산실적</v>
          </cell>
        </row>
      </sheetData>
      <sheetData sheetId="8514">
        <row r="1">
          <cell r="A1" t="str">
            <v>1월 생산실적</v>
          </cell>
        </row>
      </sheetData>
      <sheetData sheetId="8515">
        <row r="1">
          <cell r="A1" t="str">
            <v>1월 생산실적</v>
          </cell>
        </row>
      </sheetData>
      <sheetData sheetId="8516">
        <row r="1">
          <cell r="A1" t="str">
            <v>1월 생산실적</v>
          </cell>
        </row>
      </sheetData>
      <sheetData sheetId="8517">
        <row r="1">
          <cell r="A1" t="str">
            <v>1월 생산실적</v>
          </cell>
        </row>
      </sheetData>
      <sheetData sheetId="8518">
        <row r="1">
          <cell r="A1" t="str">
            <v>1월 생산실적</v>
          </cell>
        </row>
      </sheetData>
      <sheetData sheetId="8519">
        <row r="1">
          <cell r="A1" t="str">
            <v>1월 생산실적</v>
          </cell>
        </row>
      </sheetData>
      <sheetData sheetId="8520">
        <row r="1">
          <cell r="A1" t="str">
            <v>1월 생산실적</v>
          </cell>
        </row>
      </sheetData>
      <sheetData sheetId="8521">
        <row r="1">
          <cell r="A1" t="str">
            <v>1월 생산실적</v>
          </cell>
        </row>
      </sheetData>
      <sheetData sheetId="8522">
        <row r="1">
          <cell r="A1" t="str">
            <v>1월 생산실적</v>
          </cell>
        </row>
      </sheetData>
      <sheetData sheetId="8523">
        <row r="1">
          <cell r="A1" t="str">
            <v>1월 생산실적</v>
          </cell>
        </row>
      </sheetData>
      <sheetData sheetId="8524">
        <row r="1">
          <cell r="A1" t="str">
            <v>1월 생산실적</v>
          </cell>
        </row>
      </sheetData>
      <sheetData sheetId="8525">
        <row r="1">
          <cell r="A1" t="str">
            <v>1월 생산실적</v>
          </cell>
        </row>
      </sheetData>
      <sheetData sheetId="8526">
        <row r="1">
          <cell r="A1" t="str">
            <v>1월 생산실적</v>
          </cell>
        </row>
      </sheetData>
      <sheetData sheetId="8527">
        <row r="1">
          <cell r="A1" t="str">
            <v>1월 생산실적</v>
          </cell>
        </row>
      </sheetData>
      <sheetData sheetId="8528">
        <row r="1">
          <cell r="A1" t="str">
            <v>1월 생산실적</v>
          </cell>
        </row>
      </sheetData>
      <sheetData sheetId="8529">
        <row r="1">
          <cell r="A1" t="str">
            <v>1월 생산실적</v>
          </cell>
        </row>
      </sheetData>
      <sheetData sheetId="8530">
        <row r="1">
          <cell r="A1" t="str">
            <v>1월 생산실적</v>
          </cell>
        </row>
      </sheetData>
      <sheetData sheetId="8531">
        <row r="1">
          <cell r="A1" t="str">
            <v>1월 생산실적</v>
          </cell>
        </row>
      </sheetData>
      <sheetData sheetId="8532">
        <row r="1">
          <cell r="A1" t="str">
            <v>1월 생산실적</v>
          </cell>
        </row>
      </sheetData>
      <sheetData sheetId="8533">
        <row r="1">
          <cell r="A1" t="str">
            <v>1월 생산실적</v>
          </cell>
        </row>
      </sheetData>
      <sheetData sheetId="8534">
        <row r="1">
          <cell r="A1" t="str">
            <v>1월 생산실적</v>
          </cell>
        </row>
      </sheetData>
      <sheetData sheetId="8535">
        <row r="1">
          <cell r="A1" t="str">
            <v>1월 생산실적</v>
          </cell>
        </row>
      </sheetData>
      <sheetData sheetId="8536">
        <row r="1">
          <cell r="A1" t="str">
            <v>1월 생산실적</v>
          </cell>
        </row>
      </sheetData>
      <sheetData sheetId="8537">
        <row r="1">
          <cell r="A1" t="str">
            <v>1월 생산실적</v>
          </cell>
        </row>
      </sheetData>
      <sheetData sheetId="8538">
        <row r="1">
          <cell r="A1" t="str">
            <v>1월 생산실적</v>
          </cell>
        </row>
      </sheetData>
      <sheetData sheetId="8539">
        <row r="1">
          <cell r="A1" t="str">
            <v>1월 생산실적</v>
          </cell>
        </row>
      </sheetData>
      <sheetData sheetId="8540">
        <row r="1">
          <cell r="A1" t="str">
            <v>1월 생산실적</v>
          </cell>
        </row>
      </sheetData>
      <sheetData sheetId="8541">
        <row r="1">
          <cell r="A1" t="str">
            <v>1월 생산실적</v>
          </cell>
        </row>
      </sheetData>
      <sheetData sheetId="8542">
        <row r="1">
          <cell r="A1" t="str">
            <v>1월 생산실적</v>
          </cell>
        </row>
      </sheetData>
      <sheetData sheetId="8543">
        <row r="1">
          <cell r="A1" t="str">
            <v>1월 생산실적</v>
          </cell>
        </row>
      </sheetData>
      <sheetData sheetId="8544">
        <row r="1">
          <cell r="A1" t="str">
            <v>1월 생산실적</v>
          </cell>
        </row>
      </sheetData>
      <sheetData sheetId="8545">
        <row r="1">
          <cell r="A1" t="str">
            <v>1월 생산실적</v>
          </cell>
        </row>
      </sheetData>
      <sheetData sheetId="8546">
        <row r="1">
          <cell r="A1" t="str">
            <v>1월 생산실적</v>
          </cell>
        </row>
      </sheetData>
      <sheetData sheetId="8547">
        <row r="1">
          <cell r="A1" t="str">
            <v>1월 생산실적</v>
          </cell>
        </row>
      </sheetData>
      <sheetData sheetId="8548">
        <row r="1">
          <cell r="A1" t="str">
            <v>1월 생산실적</v>
          </cell>
        </row>
      </sheetData>
      <sheetData sheetId="8549">
        <row r="1">
          <cell r="A1" t="str">
            <v>1월 생산실적</v>
          </cell>
        </row>
      </sheetData>
      <sheetData sheetId="8550">
        <row r="1">
          <cell r="A1" t="str">
            <v>1월 생산실적</v>
          </cell>
        </row>
      </sheetData>
      <sheetData sheetId="8551">
        <row r="1">
          <cell r="A1" t="str">
            <v>1월 생산실적</v>
          </cell>
        </row>
      </sheetData>
      <sheetData sheetId="8552">
        <row r="1">
          <cell r="A1" t="str">
            <v>1월 생산실적</v>
          </cell>
        </row>
      </sheetData>
      <sheetData sheetId="8553">
        <row r="1">
          <cell r="A1" t="str">
            <v>1월 생산실적</v>
          </cell>
        </row>
      </sheetData>
      <sheetData sheetId="8554">
        <row r="1">
          <cell r="A1" t="str">
            <v>1월 생산실적</v>
          </cell>
        </row>
      </sheetData>
      <sheetData sheetId="8555">
        <row r="1">
          <cell r="A1" t="str">
            <v>1월 생산실적</v>
          </cell>
        </row>
      </sheetData>
      <sheetData sheetId="8556">
        <row r="1">
          <cell r="A1" t="str">
            <v>1월 생산실적</v>
          </cell>
        </row>
      </sheetData>
      <sheetData sheetId="8557">
        <row r="1">
          <cell r="A1" t="str">
            <v>1월 생산실적</v>
          </cell>
        </row>
      </sheetData>
      <sheetData sheetId="8558">
        <row r="1">
          <cell r="A1" t="str">
            <v>1월 생산실적</v>
          </cell>
        </row>
      </sheetData>
      <sheetData sheetId="8559">
        <row r="1">
          <cell r="A1" t="str">
            <v>1월 생산실적</v>
          </cell>
        </row>
      </sheetData>
      <sheetData sheetId="8560">
        <row r="1">
          <cell r="A1" t="str">
            <v>1월 생산실적</v>
          </cell>
        </row>
      </sheetData>
      <sheetData sheetId="8561">
        <row r="1">
          <cell r="A1" t="str">
            <v>1월 생산실적</v>
          </cell>
        </row>
      </sheetData>
      <sheetData sheetId="8562">
        <row r="1">
          <cell r="A1" t="str">
            <v>1월 생산실적</v>
          </cell>
        </row>
      </sheetData>
      <sheetData sheetId="8563">
        <row r="1">
          <cell r="A1" t="str">
            <v>1월 생산실적</v>
          </cell>
        </row>
      </sheetData>
      <sheetData sheetId="8564">
        <row r="1">
          <cell r="A1" t="str">
            <v>1월 생산실적</v>
          </cell>
        </row>
      </sheetData>
      <sheetData sheetId="8565">
        <row r="1">
          <cell r="A1" t="str">
            <v>1월 생산실적</v>
          </cell>
        </row>
      </sheetData>
      <sheetData sheetId="8566">
        <row r="1">
          <cell r="A1" t="str">
            <v>1월 생산실적</v>
          </cell>
        </row>
      </sheetData>
      <sheetData sheetId="8567">
        <row r="1">
          <cell r="A1" t="str">
            <v>1월 생산실적</v>
          </cell>
        </row>
      </sheetData>
      <sheetData sheetId="8568">
        <row r="1">
          <cell r="A1" t="str">
            <v>1월 생산실적</v>
          </cell>
        </row>
      </sheetData>
      <sheetData sheetId="8569">
        <row r="1">
          <cell r="A1" t="str">
            <v>1월 생산실적</v>
          </cell>
        </row>
      </sheetData>
      <sheetData sheetId="8570">
        <row r="1">
          <cell r="A1" t="str">
            <v>1월 생산실적</v>
          </cell>
        </row>
      </sheetData>
      <sheetData sheetId="8571">
        <row r="1">
          <cell r="A1" t="str">
            <v>1월 생산실적</v>
          </cell>
        </row>
      </sheetData>
      <sheetData sheetId="8572">
        <row r="1">
          <cell r="A1" t="str">
            <v>1월 생산실적</v>
          </cell>
        </row>
      </sheetData>
      <sheetData sheetId="8573">
        <row r="1">
          <cell r="A1" t="str">
            <v>1월 생산실적</v>
          </cell>
        </row>
      </sheetData>
      <sheetData sheetId="8574">
        <row r="1">
          <cell r="A1" t="str">
            <v>1월 생산실적</v>
          </cell>
        </row>
      </sheetData>
      <sheetData sheetId="8575">
        <row r="1">
          <cell r="A1" t="str">
            <v>1월 생산실적</v>
          </cell>
        </row>
      </sheetData>
      <sheetData sheetId="8576">
        <row r="1">
          <cell r="A1" t="str">
            <v>1월 생산실적</v>
          </cell>
        </row>
      </sheetData>
      <sheetData sheetId="8577">
        <row r="1">
          <cell r="A1" t="str">
            <v>1월 생산실적</v>
          </cell>
        </row>
      </sheetData>
      <sheetData sheetId="8578">
        <row r="1">
          <cell r="A1" t="str">
            <v>1월 생산실적</v>
          </cell>
        </row>
      </sheetData>
      <sheetData sheetId="8579">
        <row r="1">
          <cell r="A1" t="str">
            <v>1월 생산실적</v>
          </cell>
        </row>
      </sheetData>
      <sheetData sheetId="8580">
        <row r="1">
          <cell r="A1" t="str">
            <v>1월 생산실적</v>
          </cell>
        </row>
      </sheetData>
      <sheetData sheetId="8581">
        <row r="1">
          <cell r="A1" t="str">
            <v>1월 생산실적</v>
          </cell>
        </row>
      </sheetData>
      <sheetData sheetId="8582">
        <row r="1">
          <cell r="A1" t="str">
            <v>1월 생산실적</v>
          </cell>
        </row>
      </sheetData>
      <sheetData sheetId="8583">
        <row r="1">
          <cell r="A1" t="str">
            <v>1월 생산실적</v>
          </cell>
        </row>
      </sheetData>
      <sheetData sheetId="8584">
        <row r="1">
          <cell r="A1" t="str">
            <v>1월 생산실적</v>
          </cell>
        </row>
      </sheetData>
      <sheetData sheetId="8585">
        <row r="1">
          <cell r="A1" t="str">
            <v>1월 생산실적</v>
          </cell>
        </row>
      </sheetData>
      <sheetData sheetId="8586">
        <row r="1">
          <cell r="A1" t="str">
            <v>1월 생산실적</v>
          </cell>
        </row>
      </sheetData>
      <sheetData sheetId="8587">
        <row r="1">
          <cell r="A1" t="str">
            <v>1월 생산실적</v>
          </cell>
        </row>
      </sheetData>
      <sheetData sheetId="8588">
        <row r="1">
          <cell r="A1" t="str">
            <v>1월 생산실적</v>
          </cell>
        </row>
      </sheetData>
      <sheetData sheetId="8589">
        <row r="1">
          <cell r="A1" t="str">
            <v>1월 생산실적</v>
          </cell>
        </row>
      </sheetData>
      <sheetData sheetId="8590">
        <row r="1">
          <cell r="A1" t="str">
            <v>1월 생산실적</v>
          </cell>
        </row>
      </sheetData>
      <sheetData sheetId="8591">
        <row r="1">
          <cell r="A1" t="str">
            <v>1월 생산실적</v>
          </cell>
        </row>
      </sheetData>
      <sheetData sheetId="8592">
        <row r="1">
          <cell r="A1" t="str">
            <v>1월 생산실적</v>
          </cell>
        </row>
      </sheetData>
      <sheetData sheetId="8593">
        <row r="1">
          <cell r="A1" t="str">
            <v>1월 생산실적</v>
          </cell>
        </row>
      </sheetData>
      <sheetData sheetId="8594">
        <row r="1">
          <cell r="A1" t="str">
            <v>1월 생산실적</v>
          </cell>
        </row>
      </sheetData>
      <sheetData sheetId="8595">
        <row r="1">
          <cell r="A1" t="str">
            <v>1월 생산실적</v>
          </cell>
        </row>
      </sheetData>
      <sheetData sheetId="8596">
        <row r="1">
          <cell r="A1" t="str">
            <v>1월 생산실적</v>
          </cell>
        </row>
      </sheetData>
      <sheetData sheetId="8597">
        <row r="1">
          <cell r="A1" t="str">
            <v>1월 생산실적</v>
          </cell>
        </row>
      </sheetData>
      <sheetData sheetId="8598">
        <row r="1">
          <cell r="A1" t="str">
            <v>1월 생산실적</v>
          </cell>
        </row>
      </sheetData>
      <sheetData sheetId="8599">
        <row r="1">
          <cell r="A1" t="str">
            <v>1월 생산실적</v>
          </cell>
        </row>
      </sheetData>
      <sheetData sheetId="8600">
        <row r="1">
          <cell r="A1" t="str">
            <v>1월 생산실적</v>
          </cell>
        </row>
      </sheetData>
      <sheetData sheetId="8601">
        <row r="1">
          <cell r="A1" t="str">
            <v>1월 생산실적</v>
          </cell>
        </row>
      </sheetData>
      <sheetData sheetId="8602">
        <row r="1">
          <cell r="A1" t="str">
            <v>1월 생산실적</v>
          </cell>
        </row>
      </sheetData>
      <sheetData sheetId="8603">
        <row r="1">
          <cell r="A1" t="str">
            <v>1월 생산실적</v>
          </cell>
        </row>
      </sheetData>
      <sheetData sheetId="8604">
        <row r="1">
          <cell r="A1" t="str">
            <v>1월 생산실적</v>
          </cell>
        </row>
      </sheetData>
      <sheetData sheetId="8605">
        <row r="1">
          <cell r="A1" t="str">
            <v>1월 생산실적</v>
          </cell>
        </row>
      </sheetData>
      <sheetData sheetId="8606">
        <row r="1">
          <cell r="A1" t="str">
            <v>1월 생산실적</v>
          </cell>
        </row>
      </sheetData>
      <sheetData sheetId="8607">
        <row r="1">
          <cell r="A1" t="str">
            <v>1월 생산실적</v>
          </cell>
        </row>
      </sheetData>
      <sheetData sheetId="8608">
        <row r="1">
          <cell r="A1" t="str">
            <v>1월 생산실적</v>
          </cell>
        </row>
      </sheetData>
      <sheetData sheetId="8609">
        <row r="1">
          <cell r="A1" t="str">
            <v>1월 생산실적</v>
          </cell>
        </row>
      </sheetData>
      <sheetData sheetId="8610">
        <row r="1">
          <cell r="A1" t="str">
            <v>1월 생산실적</v>
          </cell>
        </row>
      </sheetData>
      <sheetData sheetId="8611">
        <row r="1">
          <cell r="A1" t="str">
            <v>1월 생산실적</v>
          </cell>
        </row>
      </sheetData>
      <sheetData sheetId="8612">
        <row r="1">
          <cell r="A1" t="str">
            <v>1월 생산실적</v>
          </cell>
        </row>
      </sheetData>
      <sheetData sheetId="8613">
        <row r="1">
          <cell r="A1" t="str">
            <v>1월 생산실적</v>
          </cell>
        </row>
      </sheetData>
      <sheetData sheetId="8614">
        <row r="1">
          <cell r="A1" t="str">
            <v>1월 생산실적</v>
          </cell>
        </row>
      </sheetData>
      <sheetData sheetId="8615">
        <row r="1">
          <cell r="A1" t="str">
            <v>1월 생산실적</v>
          </cell>
        </row>
      </sheetData>
      <sheetData sheetId="8616">
        <row r="1">
          <cell r="A1" t="str">
            <v>1월 생산실적</v>
          </cell>
        </row>
      </sheetData>
      <sheetData sheetId="8617">
        <row r="1">
          <cell r="A1" t="str">
            <v>1월 생산실적</v>
          </cell>
        </row>
      </sheetData>
      <sheetData sheetId="8618">
        <row r="1">
          <cell r="A1" t="str">
            <v>1월 생산실적</v>
          </cell>
        </row>
      </sheetData>
      <sheetData sheetId="8619">
        <row r="1">
          <cell r="A1" t="str">
            <v>1월 생산실적</v>
          </cell>
        </row>
      </sheetData>
      <sheetData sheetId="8620">
        <row r="1">
          <cell r="A1" t="str">
            <v>1월 생산실적</v>
          </cell>
        </row>
      </sheetData>
      <sheetData sheetId="8621">
        <row r="1">
          <cell r="A1" t="str">
            <v>1월 생산실적</v>
          </cell>
        </row>
      </sheetData>
      <sheetData sheetId="8622">
        <row r="1">
          <cell r="A1" t="str">
            <v>1월 생산실적</v>
          </cell>
        </row>
      </sheetData>
      <sheetData sheetId="8623">
        <row r="1">
          <cell r="A1" t="str">
            <v>1월 생산실적</v>
          </cell>
        </row>
      </sheetData>
      <sheetData sheetId="8624">
        <row r="1">
          <cell r="A1" t="str">
            <v>1월 생산실적</v>
          </cell>
        </row>
      </sheetData>
      <sheetData sheetId="8625">
        <row r="1">
          <cell r="A1" t="str">
            <v>1월 생산실적</v>
          </cell>
        </row>
      </sheetData>
      <sheetData sheetId="8626">
        <row r="1">
          <cell r="A1" t="str">
            <v>1월 생산실적</v>
          </cell>
        </row>
      </sheetData>
      <sheetData sheetId="8627">
        <row r="1">
          <cell r="A1" t="str">
            <v>1월 생산실적</v>
          </cell>
        </row>
      </sheetData>
      <sheetData sheetId="8628">
        <row r="1">
          <cell r="A1" t="str">
            <v>1월 생산실적</v>
          </cell>
        </row>
      </sheetData>
      <sheetData sheetId="8629">
        <row r="1">
          <cell r="A1" t="str">
            <v>1월 생산실적</v>
          </cell>
        </row>
      </sheetData>
      <sheetData sheetId="8630">
        <row r="1">
          <cell r="A1" t="str">
            <v>1월 생산실적</v>
          </cell>
        </row>
      </sheetData>
      <sheetData sheetId="8631">
        <row r="1">
          <cell r="A1" t="str">
            <v>1월 생산실적</v>
          </cell>
        </row>
      </sheetData>
      <sheetData sheetId="8632">
        <row r="1">
          <cell r="A1" t="str">
            <v>1월 생산실적</v>
          </cell>
        </row>
      </sheetData>
      <sheetData sheetId="8633">
        <row r="1">
          <cell r="A1" t="str">
            <v>1월 생산실적</v>
          </cell>
        </row>
      </sheetData>
      <sheetData sheetId="8634">
        <row r="1">
          <cell r="A1" t="str">
            <v>1월 생산실적</v>
          </cell>
        </row>
      </sheetData>
      <sheetData sheetId="8635">
        <row r="1">
          <cell r="A1" t="str">
            <v>1월 생산실적</v>
          </cell>
        </row>
      </sheetData>
      <sheetData sheetId="8636">
        <row r="1">
          <cell r="A1" t="str">
            <v>1월 생산실적</v>
          </cell>
        </row>
      </sheetData>
      <sheetData sheetId="8637">
        <row r="1">
          <cell r="A1" t="str">
            <v>1월 생산실적</v>
          </cell>
        </row>
      </sheetData>
      <sheetData sheetId="8638">
        <row r="1">
          <cell r="A1" t="str">
            <v>1월 생산실적</v>
          </cell>
        </row>
      </sheetData>
      <sheetData sheetId="8639">
        <row r="1">
          <cell r="A1" t="str">
            <v>1월 생산실적</v>
          </cell>
        </row>
      </sheetData>
      <sheetData sheetId="8640">
        <row r="1">
          <cell r="A1" t="str">
            <v>1월 생산실적</v>
          </cell>
        </row>
      </sheetData>
      <sheetData sheetId="8641">
        <row r="1">
          <cell r="A1" t="str">
            <v>1월 생산실적</v>
          </cell>
        </row>
      </sheetData>
      <sheetData sheetId="8642">
        <row r="1">
          <cell r="A1" t="str">
            <v>1월 생산실적</v>
          </cell>
        </row>
      </sheetData>
      <sheetData sheetId="8643">
        <row r="1">
          <cell r="A1" t="str">
            <v>1월 생산실적</v>
          </cell>
        </row>
      </sheetData>
      <sheetData sheetId="8644">
        <row r="1">
          <cell r="A1" t="str">
            <v>1월 생산실적</v>
          </cell>
        </row>
      </sheetData>
      <sheetData sheetId="8645">
        <row r="1">
          <cell r="A1" t="str">
            <v>1월 생산실적</v>
          </cell>
        </row>
      </sheetData>
      <sheetData sheetId="8646">
        <row r="1">
          <cell r="A1" t="str">
            <v>1월 생산실적</v>
          </cell>
        </row>
      </sheetData>
      <sheetData sheetId="8647">
        <row r="1">
          <cell r="A1" t="str">
            <v>1월 생산실적</v>
          </cell>
        </row>
      </sheetData>
      <sheetData sheetId="8648">
        <row r="1">
          <cell r="A1" t="str">
            <v>1월 생산실적</v>
          </cell>
        </row>
      </sheetData>
      <sheetData sheetId="8649">
        <row r="1">
          <cell r="A1" t="str">
            <v>1월 생산실적</v>
          </cell>
        </row>
      </sheetData>
      <sheetData sheetId="8650">
        <row r="1">
          <cell r="A1" t="str">
            <v>1월 생산실적</v>
          </cell>
        </row>
      </sheetData>
      <sheetData sheetId="8651">
        <row r="1">
          <cell r="A1" t="str">
            <v>1월 생산실적</v>
          </cell>
        </row>
      </sheetData>
      <sheetData sheetId="8652">
        <row r="1">
          <cell r="A1" t="str">
            <v>1월 생산실적</v>
          </cell>
        </row>
      </sheetData>
      <sheetData sheetId="8653">
        <row r="1">
          <cell r="A1" t="str">
            <v>1월 생산실적</v>
          </cell>
        </row>
      </sheetData>
      <sheetData sheetId="8654">
        <row r="1">
          <cell r="A1" t="str">
            <v>1월 생산실적</v>
          </cell>
        </row>
      </sheetData>
      <sheetData sheetId="8655">
        <row r="1">
          <cell r="A1" t="str">
            <v>1월 생산실적</v>
          </cell>
        </row>
      </sheetData>
      <sheetData sheetId="8656">
        <row r="1">
          <cell r="A1" t="str">
            <v>1월 생산실적</v>
          </cell>
        </row>
      </sheetData>
      <sheetData sheetId="8657">
        <row r="1">
          <cell r="A1" t="str">
            <v>1월 생산실적</v>
          </cell>
        </row>
      </sheetData>
      <sheetData sheetId="8658">
        <row r="1">
          <cell r="A1" t="str">
            <v>1월 생산실적</v>
          </cell>
        </row>
      </sheetData>
      <sheetData sheetId="8659">
        <row r="1">
          <cell r="A1" t="str">
            <v>1월 생산실적</v>
          </cell>
        </row>
      </sheetData>
      <sheetData sheetId="8660">
        <row r="1">
          <cell r="A1" t="str">
            <v>1월 생산실적</v>
          </cell>
        </row>
      </sheetData>
      <sheetData sheetId="8661">
        <row r="1">
          <cell r="A1" t="str">
            <v>1월 생산실적</v>
          </cell>
        </row>
      </sheetData>
      <sheetData sheetId="8662">
        <row r="1">
          <cell r="A1" t="str">
            <v>1월 생산실적</v>
          </cell>
        </row>
      </sheetData>
      <sheetData sheetId="8663">
        <row r="1">
          <cell r="A1" t="str">
            <v>1월 생산실적</v>
          </cell>
        </row>
      </sheetData>
      <sheetData sheetId="8664">
        <row r="1">
          <cell r="A1" t="str">
            <v>1월 생산실적</v>
          </cell>
        </row>
      </sheetData>
      <sheetData sheetId="8665">
        <row r="1">
          <cell r="A1" t="str">
            <v>1월 생산실적</v>
          </cell>
        </row>
      </sheetData>
      <sheetData sheetId="8666">
        <row r="1">
          <cell r="A1" t="str">
            <v>1월 생산실적</v>
          </cell>
        </row>
      </sheetData>
      <sheetData sheetId="8667">
        <row r="1">
          <cell r="A1" t="str">
            <v>1월 생산실적</v>
          </cell>
        </row>
      </sheetData>
      <sheetData sheetId="8668">
        <row r="1">
          <cell r="A1" t="str">
            <v>1월 생산실적</v>
          </cell>
        </row>
      </sheetData>
      <sheetData sheetId="8669">
        <row r="1">
          <cell r="A1" t="str">
            <v>1월 생산실적</v>
          </cell>
        </row>
      </sheetData>
      <sheetData sheetId="8670">
        <row r="1">
          <cell r="A1" t="str">
            <v>1월 생산실적</v>
          </cell>
        </row>
      </sheetData>
      <sheetData sheetId="8671">
        <row r="1">
          <cell r="A1" t="str">
            <v>1월 생산실적</v>
          </cell>
        </row>
      </sheetData>
      <sheetData sheetId="8672">
        <row r="1">
          <cell r="A1" t="str">
            <v>1월 생산실적</v>
          </cell>
        </row>
      </sheetData>
      <sheetData sheetId="8673">
        <row r="1">
          <cell r="A1" t="str">
            <v>1월 생산실적</v>
          </cell>
        </row>
      </sheetData>
      <sheetData sheetId="8674">
        <row r="1">
          <cell r="A1" t="str">
            <v>1월 생산실적</v>
          </cell>
        </row>
      </sheetData>
      <sheetData sheetId="8675">
        <row r="1">
          <cell r="A1" t="str">
            <v>1월 생산실적</v>
          </cell>
        </row>
      </sheetData>
      <sheetData sheetId="8676">
        <row r="1">
          <cell r="A1" t="str">
            <v>1월 생산실적</v>
          </cell>
        </row>
      </sheetData>
      <sheetData sheetId="8677">
        <row r="1">
          <cell r="A1" t="str">
            <v>1월 생산실적</v>
          </cell>
        </row>
      </sheetData>
      <sheetData sheetId="8678">
        <row r="1">
          <cell r="A1" t="str">
            <v>1월 생산실적</v>
          </cell>
        </row>
      </sheetData>
      <sheetData sheetId="8679">
        <row r="1">
          <cell r="A1" t="str">
            <v>1월 생산실적</v>
          </cell>
        </row>
      </sheetData>
      <sheetData sheetId="8680">
        <row r="1">
          <cell r="A1" t="str">
            <v>1월 생산실적</v>
          </cell>
        </row>
      </sheetData>
      <sheetData sheetId="8681">
        <row r="1">
          <cell r="A1" t="str">
            <v>1월 생산실적</v>
          </cell>
        </row>
      </sheetData>
      <sheetData sheetId="8682">
        <row r="1">
          <cell r="A1" t="str">
            <v>1월 생산실적</v>
          </cell>
        </row>
      </sheetData>
      <sheetData sheetId="8683">
        <row r="1">
          <cell r="A1" t="str">
            <v>1월 생산실적</v>
          </cell>
        </row>
      </sheetData>
      <sheetData sheetId="8684">
        <row r="1">
          <cell r="A1" t="str">
            <v>1월 생산실적</v>
          </cell>
        </row>
      </sheetData>
      <sheetData sheetId="8685">
        <row r="1">
          <cell r="A1" t="str">
            <v>1월 생산실적</v>
          </cell>
        </row>
      </sheetData>
      <sheetData sheetId="8686">
        <row r="1">
          <cell r="A1" t="str">
            <v>1월 생산실적</v>
          </cell>
        </row>
      </sheetData>
      <sheetData sheetId="8687">
        <row r="1">
          <cell r="A1" t="str">
            <v>1월 생산실적</v>
          </cell>
        </row>
      </sheetData>
      <sheetData sheetId="8688">
        <row r="1">
          <cell r="A1" t="str">
            <v>1월 생산실적</v>
          </cell>
        </row>
      </sheetData>
      <sheetData sheetId="8689">
        <row r="1">
          <cell r="A1" t="str">
            <v>1월 생산실적</v>
          </cell>
        </row>
      </sheetData>
      <sheetData sheetId="8690">
        <row r="1">
          <cell r="A1" t="str">
            <v>1월 생산실적</v>
          </cell>
        </row>
      </sheetData>
      <sheetData sheetId="8691">
        <row r="1">
          <cell r="A1" t="str">
            <v>1월 생산실적</v>
          </cell>
        </row>
      </sheetData>
      <sheetData sheetId="8692">
        <row r="1">
          <cell r="A1" t="str">
            <v>1월 생산실적</v>
          </cell>
        </row>
      </sheetData>
      <sheetData sheetId="8693">
        <row r="1">
          <cell r="A1" t="str">
            <v>1월 생산실적</v>
          </cell>
        </row>
      </sheetData>
      <sheetData sheetId="8694">
        <row r="1">
          <cell r="A1" t="str">
            <v>1월 생산실적</v>
          </cell>
        </row>
      </sheetData>
      <sheetData sheetId="8695">
        <row r="1">
          <cell r="A1" t="str">
            <v>1월 생산실적</v>
          </cell>
        </row>
      </sheetData>
      <sheetData sheetId="8696">
        <row r="1">
          <cell r="A1" t="str">
            <v>1월 생산실적</v>
          </cell>
        </row>
      </sheetData>
      <sheetData sheetId="8697">
        <row r="1">
          <cell r="A1" t="str">
            <v>1월 생산실적</v>
          </cell>
        </row>
      </sheetData>
      <sheetData sheetId="8698">
        <row r="1">
          <cell r="A1" t="str">
            <v>1월 생산실적</v>
          </cell>
        </row>
      </sheetData>
      <sheetData sheetId="8699">
        <row r="1">
          <cell r="A1" t="str">
            <v>1월 생산실적</v>
          </cell>
        </row>
      </sheetData>
      <sheetData sheetId="8700">
        <row r="1">
          <cell r="A1" t="str">
            <v>1월 생산실적</v>
          </cell>
        </row>
      </sheetData>
      <sheetData sheetId="8701">
        <row r="1">
          <cell r="A1" t="str">
            <v>1월 생산실적</v>
          </cell>
        </row>
      </sheetData>
      <sheetData sheetId="8702">
        <row r="1">
          <cell r="A1" t="str">
            <v>1월 생산실적</v>
          </cell>
        </row>
      </sheetData>
      <sheetData sheetId="8703">
        <row r="1">
          <cell r="A1" t="str">
            <v>1월 생산실적</v>
          </cell>
        </row>
      </sheetData>
      <sheetData sheetId="8704">
        <row r="1">
          <cell r="A1" t="str">
            <v>1월 생산실적</v>
          </cell>
        </row>
      </sheetData>
      <sheetData sheetId="8705">
        <row r="1">
          <cell r="A1" t="str">
            <v>1월 생산실적</v>
          </cell>
        </row>
      </sheetData>
      <sheetData sheetId="8706">
        <row r="1">
          <cell r="A1" t="str">
            <v>1월 생산실적</v>
          </cell>
        </row>
      </sheetData>
      <sheetData sheetId="8707">
        <row r="1">
          <cell r="A1" t="str">
            <v>1월 생산실적</v>
          </cell>
        </row>
      </sheetData>
      <sheetData sheetId="8708">
        <row r="1">
          <cell r="A1" t="str">
            <v>1월 생산실적</v>
          </cell>
        </row>
      </sheetData>
      <sheetData sheetId="8709">
        <row r="1">
          <cell r="A1" t="str">
            <v>1월 생산실적</v>
          </cell>
        </row>
      </sheetData>
      <sheetData sheetId="8710">
        <row r="1">
          <cell r="A1" t="str">
            <v>1월 생산실적</v>
          </cell>
        </row>
      </sheetData>
      <sheetData sheetId="8711">
        <row r="1">
          <cell r="A1" t="str">
            <v>1월 생산실적</v>
          </cell>
        </row>
      </sheetData>
      <sheetData sheetId="8712">
        <row r="1">
          <cell r="A1" t="str">
            <v>1월 생산실적</v>
          </cell>
        </row>
      </sheetData>
      <sheetData sheetId="8713">
        <row r="1">
          <cell r="A1" t="str">
            <v>1월 생산실적</v>
          </cell>
        </row>
      </sheetData>
      <sheetData sheetId="8714">
        <row r="1">
          <cell r="A1" t="str">
            <v>1월 생산실적</v>
          </cell>
        </row>
      </sheetData>
      <sheetData sheetId="8715">
        <row r="1">
          <cell r="A1" t="str">
            <v>1월 생산실적</v>
          </cell>
        </row>
      </sheetData>
      <sheetData sheetId="8716">
        <row r="1">
          <cell r="A1" t="str">
            <v>1월 생산실적</v>
          </cell>
        </row>
      </sheetData>
      <sheetData sheetId="8717">
        <row r="1">
          <cell r="A1" t="str">
            <v>1월 생산실적</v>
          </cell>
        </row>
      </sheetData>
      <sheetData sheetId="8718">
        <row r="1">
          <cell r="A1" t="str">
            <v>1월 생산실적</v>
          </cell>
        </row>
      </sheetData>
      <sheetData sheetId="8719">
        <row r="1">
          <cell r="A1" t="str">
            <v>1월 생산실적</v>
          </cell>
        </row>
      </sheetData>
      <sheetData sheetId="8720">
        <row r="1">
          <cell r="A1" t="str">
            <v>1월 생산실적</v>
          </cell>
        </row>
      </sheetData>
      <sheetData sheetId="8721">
        <row r="1">
          <cell r="A1" t="str">
            <v>1월 생산실적</v>
          </cell>
        </row>
      </sheetData>
      <sheetData sheetId="8722">
        <row r="1">
          <cell r="A1" t="str">
            <v>1월 생산실적</v>
          </cell>
        </row>
      </sheetData>
      <sheetData sheetId="8723">
        <row r="1">
          <cell r="A1" t="str">
            <v>1월 생산실적</v>
          </cell>
        </row>
      </sheetData>
      <sheetData sheetId="8724">
        <row r="1">
          <cell r="A1" t="str">
            <v>1월 생산실적</v>
          </cell>
        </row>
      </sheetData>
      <sheetData sheetId="8725">
        <row r="1">
          <cell r="A1" t="str">
            <v>1월 생산실적</v>
          </cell>
        </row>
      </sheetData>
      <sheetData sheetId="8726">
        <row r="1">
          <cell r="A1" t="str">
            <v>1월 생산실적</v>
          </cell>
        </row>
      </sheetData>
      <sheetData sheetId="8727">
        <row r="1">
          <cell r="A1" t="str">
            <v>1월 생산실적</v>
          </cell>
        </row>
      </sheetData>
      <sheetData sheetId="8728">
        <row r="1">
          <cell r="A1" t="str">
            <v>1월 생산실적</v>
          </cell>
        </row>
      </sheetData>
      <sheetData sheetId="8729">
        <row r="1">
          <cell r="A1" t="str">
            <v>1월 생산실적</v>
          </cell>
        </row>
      </sheetData>
      <sheetData sheetId="8730">
        <row r="1">
          <cell r="A1" t="str">
            <v>1월 생산실적</v>
          </cell>
        </row>
      </sheetData>
      <sheetData sheetId="8731">
        <row r="1">
          <cell r="A1" t="str">
            <v>1월 생산실적</v>
          </cell>
        </row>
      </sheetData>
      <sheetData sheetId="8732">
        <row r="1">
          <cell r="A1" t="str">
            <v>1월 생산실적</v>
          </cell>
        </row>
      </sheetData>
      <sheetData sheetId="8733">
        <row r="1">
          <cell r="A1" t="str">
            <v>1월 생산실적</v>
          </cell>
        </row>
      </sheetData>
      <sheetData sheetId="8734">
        <row r="1">
          <cell r="A1" t="str">
            <v>1월 생산실적</v>
          </cell>
        </row>
      </sheetData>
      <sheetData sheetId="8735">
        <row r="1">
          <cell r="A1" t="str">
            <v>1월 생산실적</v>
          </cell>
        </row>
      </sheetData>
      <sheetData sheetId="8736">
        <row r="1">
          <cell r="A1" t="str">
            <v>1월 생산실적</v>
          </cell>
        </row>
      </sheetData>
      <sheetData sheetId="8737">
        <row r="1">
          <cell r="A1" t="str">
            <v>1월 생산실적</v>
          </cell>
        </row>
      </sheetData>
      <sheetData sheetId="8738">
        <row r="1">
          <cell r="A1" t="str">
            <v>1월 생산실적</v>
          </cell>
        </row>
      </sheetData>
      <sheetData sheetId="8739">
        <row r="1">
          <cell r="A1" t="str">
            <v>1월 생산실적</v>
          </cell>
        </row>
      </sheetData>
      <sheetData sheetId="8740">
        <row r="1">
          <cell r="A1" t="str">
            <v>1월 생산실적</v>
          </cell>
        </row>
      </sheetData>
      <sheetData sheetId="8741">
        <row r="1">
          <cell r="A1" t="str">
            <v>1월 생산실적</v>
          </cell>
        </row>
      </sheetData>
      <sheetData sheetId="8742">
        <row r="1">
          <cell r="A1" t="str">
            <v>1월 생산실적</v>
          </cell>
        </row>
      </sheetData>
      <sheetData sheetId="8743">
        <row r="1">
          <cell r="A1" t="str">
            <v>1월 생산실적</v>
          </cell>
        </row>
      </sheetData>
      <sheetData sheetId="8744">
        <row r="1">
          <cell r="A1" t="str">
            <v>1월 생산실적</v>
          </cell>
        </row>
      </sheetData>
      <sheetData sheetId="8745">
        <row r="1">
          <cell r="A1" t="str">
            <v>1월 생산실적</v>
          </cell>
        </row>
      </sheetData>
      <sheetData sheetId="8746">
        <row r="1">
          <cell r="A1" t="str">
            <v>1월 생산실적</v>
          </cell>
        </row>
      </sheetData>
      <sheetData sheetId="8747">
        <row r="1">
          <cell r="A1" t="str">
            <v>1월 생산실적</v>
          </cell>
        </row>
      </sheetData>
      <sheetData sheetId="8748">
        <row r="1">
          <cell r="A1" t="str">
            <v>1월 생산실적</v>
          </cell>
        </row>
      </sheetData>
      <sheetData sheetId="8749">
        <row r="1">
          <cell r="A1" t="str">
            <v>1월 생산실적</v>
          </cell>
        </row>
      </sheetData>
      <sheetData sheetId="8750">
        <row r="1">
          <cell r="A1" t="str">
            <v>1월 생산실적</v>
          </cell>
        </row>
      </sheetData>
      <sheetData sheetId="8751">
        <row r="1">
          <cell r="A1" t="str">
            <v>1월 생산실적</v>
          </cell>
        </row>
      </sheetData>
      <sheetData sheetId="8752">
        <row r="1">
          <cell r="A1" t="str">
            <v>1월 생산실적</v>
          </cell>
        </row>
      </sheetData>
      <sheetData sheetId="8753">
        <row r="1">
          <cell r="A1" t="str">
            <v>1월 생산실적</v>
          </cell>
        </row>
      </sheetData>
      <sheetData sheetId="8754">
        <row r="1">
          <cell r="A1" t="str">
            <v>1월 생산실적</v>
          </cell>
        </row>
      </sheetData>
      <sheetData sheetId="8755">
        <row r="1">
          <cell r="A1" t="str">
            <v>1월 생산실적</v>
          </cell>
        </row>
      </sheetData>
      <sheetData sheetId="8756">
        <row r="1">
          <cell r="A1" t="str">
            <v>1월 생산실적</v>
          </cell>
        </row>
      </sheetData>
      <sheetData sheetId="8757">
        <row r="1">
          <cell r="A1" t="str">
            <v>1월 생산실적</v>
          </cell>
        </row>
      </sheetData>
      <sheetData sheetId="8758">
        <row r="1">
          <cell r="A1" t="str">
            <v>1월 생산실적</v>
          </cell>
        </row>
      </sheetData>
      <sheetData sheetId="8759">
        <row r="1">
          <cell r="A1" t="str">
            <v>1월 생산실적</v>
          </cell>
        </row>
      </sheetData>
      <sheetData sheetId="8760">
        <row r="1">
          <cell r="A1" t="str">
            <v>1월 생산실적</v>
          </cell>
        </row>
      </sheetData>
      <sheetData sheetId="8761">
        <row r="1">
          <cell r="A1" t="str">
            <v>1월 생산실적</v>
          </cell>
        </row>
      </sheetData>
      <sheetData sheetId="8762">
        <row r="1">
          <cell r="A1" t="str">
            <v>1월 생산실적</v>
          </cell>
        </row>
      </sheetData>
      <sheetData sheetId="8763">
        <row r="1">
          <cell r="A1" t="str">
            <v>1월 생산실적</v>
          </cell>
        </row>
      </sheetData>
      <sheetData sheetId="8764">
        <row r="1">
          <cell r="A1" t="str">
            <v>1월 생산실적</v>
          </cell>
        </row>
      </sheetData>
      <sheetData sheetId="8765">
        <row r="1">
          <cell r="A1" t="str">
            <v>1월 생산실적</v>
          </cell>
        </row>
      </sheetData>
      <sheetData sheetId="8766">
        <row r="1">
          <cell r="A1" t="str">
            <v>1월 생산실적</v>
          </cell>
        </row>
      </sheetData>
      <sheetData sheetId="8767">
        <row r="1">
          <cell r="A1" t="str">
            <v>1월 생산실적</v>
          </cell>
        </row>
      </sheetData>
      <sheetData sheetId="8768">
        <row r="1">
          <cell r="A1" t="str">
            <v>1월 생산실적</v>
          </cell>
        </row>
      </sheetData>
      <sheetData sheetId="8769">
        <row r="1">
          <cell r="A1" t="str">
            <v>1월 생산실적</v>
          </cell>
        </row>
      </sheetData>
      <sheetData sheetId="8770">
        <row r="1">
          <cell r="A1" t="str">
            <v>1월 생산실적</v>
          </cell>
        </row>
      </sheetData>
      <sheetData sheetId="8771">
        <row r="1">
          <cell r="A1" t="str">
            <v>1월 생산실적</v>
          </cell>
        </row>
      </sheetData>
      <sheetData sheetId="8772">
        <row r="1">
          <cell r="A1" t="str">
            <v>1월 생산실적</v>
          </cell>
        </row>
      </sheetData>
      <sheetData sheetId="8773">
        <row r="1">
          <cell r="A1" t="str">
            <v>1월 생산실적</v>
          </cell>
        </row>
      </sheetData>
      <sheetData sheetId="8774">
        <row r="1">
          <cell r="A1" t="str">
            <v>1월 생산실적</v>
          </cell>
        </row>
      </sheetData>
      <sheetData sheetId="8775">
        <row r="1">
          <cell r="A1" t="str">
            <v>1월 생산실적</v>
          </cell>
        </row>
      </sheetData>
      <sheetData sheetId="8776">
        <row r="1">
          <cell r="A1" t="str">
            <v>1월 생산실적</v>
          </cell>
        </row>
      </sheetData>
      <sheetData sheetId="8777">
        <row r="1">
          <cell r="A1" t="str">
            <v>1월 생산실적</v>
          </cell>
        </row>
      </sheetData>
      <sheetData sheetId="8778">
        <row r="1">
          <cell r="A1" t="str">
            <v>1월 생산실적</v>
          </cell>
        </row>
      </sheetData>
      <sheetData sheetId="8779">
        <row r="1">
          <cell r="A1" t="str">
            <v>1월 생산실적</v>
          </cell>
        </row>
      </sheetData>
      <sheetData sheetId="8780">
        <row r="1">
          <cell r="A1" t="str">
            <v>1월 생산실적</v>
          </cell>
        </row>
      </sheetData>
      <sheetData sheetId="8781">
        <row r="1">
          <cell r="A1" t="str">
            <v>1월 생산실적</v>
          </cell>
        </row>
      </sheetData>
      <sheetData sheetId="8782">
        <row r="1">
          <cell r="A1" t="str">
            <v>1월 생산실적</v>
          </cell>
        </row>
      </sheetData>
      <sheetData sheetId="8783">
        <row r="1">
          <cell r="A1" t="str">
            <v>1월 생산실적</v>
          </cell>
        </row>
      </sheetData>
      <sheetData sheetId="8784">
        <row r="1">
          <cell r="A1" t="str">
            <v>1월 생산실적</v>
          </cell>
        </row>
      </sheetData>
      <sheetData sheetId="8785">
        <row r="1">
          <cell r="A1" t="str">
            <v>1월 생산실적</v>
          </cell>
        </row>
      </sheetData>
      <sheetData sheetId="8786">
        <row r="1">
          <cell r="A1" t="str">
            <v>1월 생산실적</v>
          </cell>
        </row>
      </sheetData>
      <sheetData sheetId="8787">
        <row r="1">
          <cell r="A1" t="str">
            <v>1월 생산실적</v>
          </cell>
        </row>
      </sheetData>
      <sheetData sheetId="8788">
        <row r="1">
          <cell r="A1" t="str">
            <v>1월 생산실적</v>
          </cell>
        </row>
      </sheetData>
      <sheetData sheetId="8789">
        <row r="1">
          <cell r="A1" t="str">
            <v>1월 생산실적</v>
          </cell>
        </row>
      </sheetData>
      <sheetData sheetId="8790">
        <row r="1">
          <cell r="A1" t="str">
            <v>1월 생산실적</v>
          </cell>
        </row>
      </sheetData>
      <sheetData sheetId="8791">
        <row r="1">
          <cell r="A1" t="str">
            <v>1월 생산실적</v>
          </cell>
        </row>
      </sheetData>
      <sheetData sheetId="8792">
        <row r="1">
          <cell r="A1" t="str">
            <v>1월 생산실적</v>
          </cell>
        </row>
      </sheetData>
      <sheetData sheetId="8793">
        <row r="1">
          <cell r="A1" t="str">
            <v>1월 생산실적</v>
          </cell>
        </row>
      </sheetData>
      <sheetData sheetId="8794">
        <row r="1">
          <cell r="A1" t="str">
            <v>1월 생산실적</v>
          </cell>
        </row>
      </sheetData>
      <sheetData sheetId="8795">
        <row r="1">
          <cell r="A1" t="str">
            <v>1월 생산실적</v>
          </cell>
        </row>
      </sheetData>
      <sheetData sheetId="8796">
        <row r="1">
          <cell r="A1" t="str">
            <v>1월 생산실적</v>
          </cell>
        </row>
      </sheetData>
      <sheetData sheetId="8797">
        <row r="1">
          <cell r="A1" t="str">
            <v>1월 생산실적</v>
          </cell>
        </row>
      </sheetData>
      <sheetData sheetId="8798">
        <row r="1">
          <cell r="A1" t="str">
            <v>1월 생산실적</v>
          </cell>
        </row>
      </sheetData>
      <sheetData sheetId="8799">
        <row r="1">
          <cell r="A1" t="str">
            <v>1월 생산실적</v>
          </cell>
        </row>
      </sheetData>
      <sheetData sheetId="8800">
        <row r="1">
          <cell r="A1" t="str">
            <v>1월 생산실적</v>
          </cell>
        </row>
      </sheetData>
      <sheetData sheetId="8801">
        <row r="1">
          <cell r="A1" t="str">
            <v>1월 생산실적</v>
          </cell>
        </row>
      </sheetData>
      <sheetData sheetId="8802">
        <row r="1">
          <cell r="A1" t="str">
            <v>1월 생산실적</v>
          </cell>
        </row>
      </sheetData>
      <sheetData sheetId="8803">
        <row r="1">
          <cell r="A1" t="str">
            <v>1월 생산실적</v>
          </cell>
        </row>
      </sheetData>
      <sheetData sheetId="8804">
        <row r="1">
          <cell r="A1" t="str">
            <v>1월 생산실적</v>
          </cell>
        </row>
      </sheetData>
      <sheetData sheetId="8805">
        <row r="1">
          <cell r="A1" t="str">
            <v>1월 생산실적</v>
          </cell>
        </row>
      </sheetData>
      <sheetData sheetId="8806">
        <row r="1">
          <cell r="A1" t="str">
            <v>1월 생산실적</v>
          </cell>
        </row>
      </sheetData>
      <sheetData sheetId="8807">
        <row r="1">
          <cell r="A1" t="str">
            <v>1월 생산실적</v>
          </cell>
        </row>
      </sheetData>
      <sheetData sheetId="8808">
        <row r="1">
          <cell r="A1" t="str">
            <v>1월 생산실적</v>
          </cell>
        </row>
      </sheetData>
      <sheetData sheetId="8809">
        <row r="1">
          <cell r="A1" t="str">
            <v>1월 생산실적</v>
          </cell>
        </row>
      </sheetData>
      <sheetData sheetId="8810">
        <row r="1">
          <cell r="A1" t="str">
            <v>1월 생산실적</v>
          </cell>
        </row>
      </sheetData>
      <sheetData sheetId="8811">
        <row r="1">
          <cell r="A1" t="str">
            <v>1월 생산실적</v>
          </cell>
        </row>
      </sheetData>
      <sheetData sheetId="8812">
        <row r="1">
          <cell r="A1" t="str">
            <v>1월 생산실적</v>
          </cell>
        </row>
      </sheetData>
      <sheetData sheetId="8813">
        <row r="1">
          <cell r="A1" t="str">
            <v>1월 생산실적</v>
          </cell>
        </row>
      </sheetData>
      <sheetData sheetId="8814">
        <row r="1">
          <cell r="A1" t="str">
            <v>1월 생산실적</v>
          </cell>
        </row>
      </sheetData>
      <sheetData sheetId="8815">
        <row r="1">
          <cell r="A1" t="str">
            <v>1월 생산실적</v>
          </cell>
        </row>
      </sheetData>
      <sheetData sheetId="8816">
        <row r="1">
          <cell r="A1" t="str">
            <v>1월 생산실적</v>
          </cell>
        </row>
      </sheetData>
      <sheetData sheetId="8817">
        <row r="1">
          <cell r="A1" t="str">
            <v>1월 생산실적</v>
          </cell>
        </row>
      </sheetData>
      <sheetData sheetId="8818">
        <row r="1">
          <cell r="A1" t="str">
            <v>1월 생산실적</v>
          </cell>
        </row>
      </sheetData>
      <sheetData sheetId="8819">
        <row r="1">
          <cell r="A1" t="str">
            <v>1월 생산실적</v>
          </cell>
        </row>
      </sheetData>
      <sheetData sheetId="8820">
        <row r="1">
          <cell r="A1" t="str">
            <v>1월 생산실적</v>
          </cell>
        </row>
      </sheetData>
      <sheetData sheetId="8821">
        <row r="1">
          <cell r="A1" t="str">
            <v>1월 생산실적</v>
          </cell>
        </row>
      </sheetData>
      <sheetData sheetId="8822">
        <row r="1">
          <cell r="A1" t="str">
            <v>1월 생산실적</v>
          </cell>
        </row>
      </sheetData>
      <sheetData sheetId="8823">
        <row r="1">
          <cell r="A1" t="str">
            <v>1월 생산실적</v>
          </cell>
        </row>
      </sheetData>
      <sheetData sheetId="8824">
        <row r="1">
          <cell r="A1" t="str">
            <v>1월 생산실적</v>
          </cell>
        </row>
      </sheetData>
      <sheetData sheetId="8825">
        <row r="1">
          <cell r="A1" t="str">
            <v>1월 생산실적</v>
          </cell>
        </row>
      </sheetData>
      <sheetData sheetId="8826">
        <row r="1">
          <cell r="A1" t="str">
            <v>1월 생산실적</v>
          </cell>
        </row>
      </sheetData>
      <sheetData sheetId="8827">
        <row r="1">
          <cell r="A1" t="str">
            <v>1월 생산실적</v>
          </cell>
        </row>
      </sheetData>
      <sheetData sheetId="8828">
        <row r="1">
          <cell r="A1" t="str">
            <v>1월 생산실적</v>
          </cell>
        </row>
      </sheetData>
      <sheetData sheetId="8829">
        <row r="1">
          <cell r="A1" t="str">
            <v>1월 생산실적</v>
          </cell>
        </row>
      </sheetData>
      <sheetData sheetId="8830">
        <row r="1">
          <cell r="A1" t="str">
            <v>1월 생산실적</v>
          </cell>
        </row>
      </sheetData>
      <sheetData sheetId="8831">
        <row r="1">
          <cell r="A1" t="str">
            <v>1월 생산실적</v>
          </cell>
        </row>
      </sheetData>
      <sheetData sheetId="8832">
        <row r="1">
          <cell r="A1" t="str">
            <v>1월 생산실적</v>
          </cell>
        </row>
      </sheetData>
      <sheetData sheetId="8833">
        <row r="1">
          <cell r="A1" t="str">
            <v>1월 생산실적</v>
          </cell>
        </row>
      </sheetData>
      <sheetData sheetId="8834">
        <row r="1">
          <cell r="A1" t="str">
            <v>1월 생산실적</v>
          </cell>
        </row>
      </sheetData>
      <sheetData sheetId="8835">
        <row r="1">
          <cell r="A1" t="str">
            <v>1월 생산실적</v>
          </cell>
        </row>
      </sheetData>
      <sheetData sheetId="8836">
        <row r="1">
          <cell r="A1" t="str">
            <v>1월 생산실적</v>
          </cell>
        </row>
      </sheetData>
      <sheetData sheetId="8837">
        <row r="1">
          <cell r="A1" t="str">
            <v>1월 생산실적</v>
          </cell>
        </row>
      </sheetData>
      <sheetData sheetId="8838">
        <row r="1">
          <cell r="A1" t="str">
            <v>1월 생산실적</v>
          </cell>
        </row>
      </sheetData>
      <sheetData sheetId="8839">
        <row r="1">
          <cell r="A1" t="str">
            <v>1월 생산실적</v>
          </cell>
        </row>
      </sheetData>
      <sheetData sheetId="8840">
        <row r="1">
          <cell r="A1" t="str">
            <v>1월 생산실적</v>
          </cell>
        </row>
      </sheetData>
      <sheetData sheetId="8841">
        <row r="1">
          <cell r="A1" t="str">
            <v>1월 생산실적</v>
          </cell>
        </row>
      </sheetData>
      <sheetData sheetId="8842">
        <row r="1">
          <cell r="A1" t="str">
            <v>1월 생산실적</v>
          </cell>
        </row>
      </sheetData>
      <sheetData sheetId="8843">
        <row r="1">
          <cell r="A1" t="str">
            <v>1월 생산실적</v>
          </cell>
        </row>
      </sheetData>
      <sheetData sheetId="8844">
        <row r="1">
          <cell r="A1" t="str">
            <v>1월 생산실적</v>
          </cell>
        </row>
      </sheetData>
      <sheetData sheetId="8845">
        <row r="1">
          <cell r="A1" t="str">
            <v>1월 생산실적</v>
          </cell>
        </row>
      </sheetData>
      <sheetData sheetId="8846">
        <row r="1">
          <cell r="A1" t="str">
            <v>1월 생산실적</v>
          </cell>
        </row>
      </sheetData>
      <sheetData sheetId="8847">
        <row r="1">
          <cell r="A1" t="str">
            <v>1월 생산실적</v>
          </cell>
        </row>
      </sheetData>
      <sheetData sheetId="8848">
        <row r="1">
          <cell r="A1" t="str">
            <v>1월 생산실적</v>
          </cell>
        </row>
      </sheetData>
      <sheetData sheetId="8849">
        <row r="1">
          <cell r="A1" t="str">
            <v>1월 생산실적</v>
          </cell>
        </row>
      </sheetData>
      <sheetData sheetId="8850">
        <row r="1">
          <cell r="A1" t="str">
            <v>1월 생산실적</v>
          </cell>
        </row>
      </sheetData>
      <sheetData sheetId="8851">
        <row r="1">
          <cell r="A1" t="str">
            <v>1월 생산실적</v>
          </cell>
        </row>
      </sheetData>
      <sheetData sheetId="8852">
        <row r="1">
          <cell r="A1" t="str">
            <v>1월 생산실적</v>
          </cell>
        </row>
      </sheetData>
      <sheetData sheetId="8853">
        <row r="1">
          <cell r="A1" t="str">
            <v>1월 생산실적</v>
          </cell>
        </row>
      </sheetData>
      <sheetData sheetId="8854">
        <row r="1">
          <cell r="A1" t="str">
            <v>1월 생산실적</v>
          </cell>
        </row>
      </sheetData>
      <sheetData sheetId="8855">
        <row r="1">
          <cell r="A1" t="str">
            <v>1월 생산실적</v>
          </cell>
        </row>
      </sheetData>
      <sheetData sheetId="8856">
        <row r="1">
          <cell r="A1" t="str">
            <v>1월 생산실적</v>
          </cell>
        </row>
      </sheetData>
      <sheetData sheetId="8857">
        <row r="1">
          <cell r="A1" t="str">
            <v>1월 생산실적</v>
          </cell>
        </row>
      </sheetData>
      <sheetData sheetId="8858">
        <row r="1">
          <cell r="A1" t="str">
            <v>1월 생산실적</v>
          </cell>
        </row>
      </sheetData>
      <sheetData sheetId="8859">
        <row r="1">
          <cell r="A1" t="str">
            <v>1월 생산실적</v>
          </cell>
        </row>
      </sheetData>
      <sheetData sheetId="8860">
        <row r="1">
          <cell r="A1" t="str">
            <v>1월 생산실적</v>
          </cell>
        </row>
      </sheetData>
      <sheetData sheetId="8861">
        <row r="1">
          <cell r="A1" t="str">
            <v>1월 생산실적</v>
          </cell>
        </row>
      </sheetData>
      <sheetData sheetId="8862">
        <row r="1">
          <cell r="A1" t="str">
            <v>1월 생산실적</v>
          </cell>
        </row>
      </sheetData>
      <sheetData sheetId="8863">
        <row r="1">
          <cell r="A1" t="str">
            <v>1월 생산실적</v>
          </cell>
        </row>
      </sheetData>
      <sheetData sheetId="8864">
        <row r="1">
          <cell r="A1" t="str">
            <v>1월 생산실적</v>
          </cell>
        </row>
      </sheetData>
      <sheetData sheetId="8865">
        <row r="1">
          <cell r="A1" t="str">
            <v>1월 생산실적</v>
          </cell>
        </row>
      </sheetData>
      <sheetData sheetId="8866">
        <row r="1">
          <cell r="A1" t="str">
            <v>1월 생산실적</v>
          </cell>
        </row>
      </sheetData>
      <sheetData sheetId="8867">
        <row r="1">
          <cell r="A1" t="str">
            <v>1월 생산실적</v>
          </cell>
        </row>
      </sheetData>
      <sheetData sheetId="8868">
        <row r="1">
          <cell r="A1" t="str">
            <v>1월 생산실적</v>
          </cell>
        </row>
      </sheetData>
      <sheetData sheetId="8869">
        <row r="1">
          <cell r="A1" t="str">
            <v>1월 생산실적</v>
          </cell>
        </row>
      </sheetData>
      <sheetData sheetId="8870">
        <row r="1">
          <cell r="A1" t="str">
            <v>1월 생산실적</v>
          </cell>
        </row>
      </sheetData>
      <sheetData sheetId="8871">
        <row r="1">
          <cell r="A1" t="str">
            <v>1월 생산실적</v>
          </cell>
        </row>
      </sheetData>
      <sheetData sheetId="8872">
        <row r="1">
          <cell r="A1" t="str">
            <v>1월 생산실적</v>
          </cell>
        </row>
      </sheetData>
      <sheetData sheetId="8873">
        <row r="1">
          <cell r="A1" t="str">
            <v>1월 생산실적</v>
          </cell>
        </row>
      </sheetData>
      <sheetData sheetId="8874">
        <row r="1">
          <cell r="A1" t="str">
            <v>1월 생산실적</v>
          </cell>
        </row>
      </sheetData>
      <sheetData sheetId="8875">
        <row r="1">
          <cell r="A1" t="str">
            <v>1월 생산실적</v>
          </cell>
        </row>
      </sheetData>
      <sheetData sheetId="8876">
        <row r="1">
          <cell r="A1" t="str">
            <v>1월 생산실적</v>
          </cell>
        </row>
      </sheetData>
      <sheetData sheetId="8877">
        <row r="1">
          <cell r="A1" t="str">
            <v>1월 생산실적</v>
          </cell>
        </row>
      </sheetData>
      <sheetData sheetId="8878" refreshError="1"/>
      <sheetData sheetId="8879" refreshError="1"/>
      <sheetData sheetId="8880" refreshError="1"/>
      <sheetData sheetId="8881" refreshError="1"/>
      <sheetData sheetId="8882" refreshError="1"/>
      <sheetData sheetId="8883" refreshError="1"/>
      <sheetData sheetId="8884">
        <row r="1">
          <cell r="A1" t="str">
            <v>1월 생산실적</v>
          </cell>
        </row>
      </sheetData>
      <sheetData sheetId="8885">
        <row r="1">
          <cell r="A1" t="str">
            <v>1월 생산실적</v>
          </cell>
        </row>
      </sheetData>
      <sheetData sheetId="8886">
        <row r="1">
          <cell r="A1" t="str">
            <v>1월 생산실적</v>
          </cell>
        </row>
      </sheetData>
      <sheetData sheetId="8887">
        <row r="1">
          <cell r="A1" t="str">
            <v>1월 생산실적</v>
          </cell>
        </row>
      </sheetData>
      <sheetData sheetId="8888">
        <row r="1">
          <cell r="A1" t="str">
            <v>1월 생산실적</v>
          </cell>
        </row>
      </sheetData>
      <sheetData sheetId="8889">
        <row r="1">
          <cell r="A1" t="str">
            <v>1월 생산실적</v>
          </cell>
        </row>
      </sheetData>
      <sheetData sheetId="8890">
        <row r="1">
          <cell r="A1" t="str">
            <v>1월 생산실적</v>
          </cell>
        </row>
      </sheetData>
      <sheetData sheetId="8891">
        <row r="1">
          <cell r="A1" t="str">
            <v>1월 생산실적</v>
          </cell>
        </row>
      </sheetData>
      <sheetData sheetId="8892">
        <row r="1">
          <cell r="A1" t="str">
            <v>1월 생산실적</v>
          </cell>
        </row>
      </sheetData>
      <sheetData sheetId="8893" refreshError="1"/>
      <sheetData sheetId="8894" refreshError="1"/>
      <sheetData sheetId="8895" refreshError="1"/>
      <sheetData sheetId="8896" refreshError="1"/>
      <sheetData sheetId="8897" refreshError="1"/>
      <sheetData sheetId="8898" refreshError="1"/>
      <sheetData sheetId="8899" refreshError="1"/>
      <sheetData sheetId="8900">
        <row r="1">
          <cell r="A1" t="str">
            <v>1월 생산실적</v>
          </cell>
        </row>
      </sheetData>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ow r="1">
          <cell r="A1" t="str">
            <v>1월 생산실적</v>
          </cell>
        </row>
      </sheetData>
      <sheetData sheetId="8917">
        <row r="1">
          <cell r="A1" t="str">
            <v>1월 생산실적</v>
          </cell>
        </row>
      </sheetData>
      <sheetData sheetId="8918">
        <row r="1">
          <cell r="A1" t="str">
            <v>1월 생산실적</v>
          </cell>
        </row>
      </sheetData>
      <sheetData sheetId="8919">
        <row r="1">
          <cell r="A1" t="str">
            <v>1월 생산실적</v>
          </cell>
        </row>
      </sheetData>
      <sheetData sheetId="8920">
        <row r="1">
          <cell r="A1" t="str">
            <v>1월 생산실적</v>
          </cell>
        </row>
      </sheetData>
      <sheetData sheetId="8921">
        <row r="1">
          <cell r="A1" t="str">
            <v>1월 생산실적</v>
          </cell>
        </row>
      </sheetData>
      <sheetData sheetId="8922">
        <row r="1">
          <cell r="A1" t="str">
            <v>1월 생산실적</v>
          </cell>
        </row>
      </sheetData>
      <sheetData sheetId="8923">
        <row r="1">
          <cell r="A1" t="str">
            <v>1월 생산실적</v>
          </cell>
        </row>
      </sheetData>
      <sheetData sheetId="8924">
        <row r="1">
          <cell r="A1" t="str">
            <v>1월 생산실적</v>
          </cell>
        </row>
      </sheetData>
      <sheetData sheetId="8925">
        <row r="1">
          <cell r="A1" t="str">
            <v>1월 생산실적</v>
          </cell>
        </row>
      </sheetData>
      <sheetData sheetId="8926">
        <row r="1">
          <cell r="A1" t="str">
            <v>1월 생산실적</v>
          </cell>
        </row>
      </sheetData>
      <sheetData sheetId="8927">
        <row r="1">
          <cell r="A1" t="str">
            <v>1월 생산실적</v>
          </cell>
        </row>
      </sheetData>
      <sheetData sheetId="8928">
        <row r="1">
          <cell r="A1" t="str">
            <v>1월 생산실적</v>
          </cell>
        </row>
      </sheetData>
      <sheetData sheetId="8929">
        <row r="1">
          <cell r="A1" t="str">
            <v>1월 생산실적</v>
          </cell>
        </row>
      </sheetData>
      <sheetData sheetId="8930">
        <row r="1">
          <cell r="A1" t="str">
            <v>1월 생산실적</v>
          </cell>
        </row>
      </sheetData>
      <sheetData sheetId="8931">
        <row r="1">
          <cell r="A1" t="str">
            <v>1월 생산실적</v>
          </cell>
        </row>
      </sheetData>
      <sheetData sheetId="8932">
        <row r="1">
          <cell r="A1" t="str">
            <v>1월 생산실적</v>
          </cell>
        </row>
      </sheetData>
      <sheetData sheetId="8933">
        <row r="1">
          <cell r="A1" t="str">
            <v>1월 생산실적</v>
          </cell>
        </row>
      </sheetData>
      <sheetData sheetId="8934">
        <row r="1">
          <cell r="A1" t="str">
            <v>1월 생산실적</v>
          </cell>
        </row>
      </sheetData>
      <sheetData sheetId="8935">
        <row r="1">
          <cell r="A1" t="str">
            <v>1월 생산실적</v>
          </cell>
        </row>
      </sheetData>
      <sheetData sheetId="8936">
        <row r="1">
          <cell r="A1" t="str">
            <v>1월 생산실적</v>
          </cell>
        </row>
      </sheetData>
      <sheetData sheetId="8937">
        <row r="1">
          <cell r="A1" t="str">
            <v>1월 생산실적</v>
          </cell>
        </row>
      </sheetData>
      <sheetData sheetId="8938">
        <row r="1">
          <cell r="A1" t="str">
            <v>1월 생산실적</v>
          </cell>
        </row>
      </sheetData>
      <sheetData sheetId="8939">
        <row r="1">
          <cell r="A1" t="str">
            <v>1월 생산실적</v>
          </cell>
        </row>
      </sheetData>
      <sheetData sheetId="8940">
        <row r="1">
          <cell r="A1" t="str">
            <v>1월 생산실적</v>
          </cell>
        </row>
      </sheetData>
      <sheetData sheetId="8941">
        <row r="1">
          <cell r="A1" t="str">
            <v>1월 생산실적</v>
          </cell>
        </row>
      </sheetData>
      <sheetData sheetId="8942">
        <row r="1">
          <cell r="A1" t="str">
            <v>1월 생산실적</v>
          </cell>
        </row>
      </sheetData>
      <sheetData sheetId="8943">
        <row r="1">
          <cell r="A1" t="str">
            <v>1월 생산실적</v>
          </cell>
        </row>
      </sheetData>
      <sheetData sheetId="8944">
        <row r="1">
          <cell r="A1" t="str">
            <v>1월 생산실적</v>
          </cell>
        </row>
      </sheetData>
      <sheetData sheetId="8945">
        <row r="1">
          <cell r="A1" t="str">
            <v>1월 생산실적</v>
          </cell>
        </row>
      </sheetData>
      <sheetData sheetId="8946">
        <row r="1">
          <cell r="A1" t="str">
            <v>1월 생산실적</v>
          </cell>
        </row>
      </sheetData>
      <sheetData sheetId="8947">
        <row r="1">
          <cell r="A1" t="str">
            <v>1월 생산실적</v>
          </cell>
        </row>
      </sheetData>
      <sheetData sheetId="8948">
        <row r="1">
          <cell r="A1" t="str">
            <v>1월 생산실적</v>
          </cell>
        </row>
      </sheetData>
      <sheetData sheetId="8949">
        <row r="1">
          <cell r="A1" t="str">
            <v>1월 생산실적</v>
          </cell>
        </row>
      </sheetData>
      <sheetData sheetId="8950">
        <row r="1">
          <cell r="A1" t="str">
            <v>1월 생산실적</v>
          </cell>
        </row>
      </sheetData>
      <sheetData sheetId="8951">
        <row r="1">
          <cell r="A1" t="str">
            <v>1월 생산실적</v>
          </cell>
        </row>
      </sheetData>
      <sheetData sheetId="8952">
        <row r="1">
          <cell r="A1" t="str">
            <v>1월 생산실적</v>
          </cell>
        </row>
      </sheetData>
      <sheetData sheetId="8953">
        <row r="1">
          <cell r="A1" t="str">
            <v>1월 생산실적</v>
          </cell>
        </row>
      </sheetData>
      <sheetData sheetId="8954">
        <row r="1">
          <cell r="A1" t="str">
            <v>1월 생산실적</v>
          </cell>
        </row>
      </sheetData>
      <sheetData sheetId="8955">
        <row r="1">
          <cell r="A1" t="str">
            <v>1월 생산실적</v>
          </cell>
        </row>
      </sheetData>
      <sheetData sheetId="8956">
        <row r="1">
          <cell r="A1" t="str">
            <v>1월 생산실적</v>
          </cell>
        </row>
      </sheetData>
      <sheetData sheetId="8957">
        <row r="1">
          <cell r="A1" t="str">
            <v>1월 생산실적</v>
          </cell>
        </row>
      </sheetData>
      <sheetData sheetId="8958">
        <row r="1">
          <cell r="A1" t="str">
            <v>1월 생산실적</v>
          </cell>
        </row>
      </sheetData>
      <sheetData sheetId="8959">
        <row r="1">
          <cell r="A1" t="str">
            <v>1월 생산실적</v>
          </cell>
        </row>
      </sheetData>
      <sheetData sheetId="8960">
        <row r="1">
          <cell r="A1" t="str">
            <v>1월 생산실적</v>
          </cell>
        </row>
      </sheetData>
      <sheetData sheetId="8961">
        <row r="1">
          <cell r="A1" t="str">
            <v>1월 생산실적</v>
          </cell>
        </row>
      </sheetData>
      <sheetData sheetId="8962">
        <row r="1">
          <cell r="A1" t="str">
            <v>1월 생산실적</v>
          </cell>
        </row>
      </sheetData>
      <sheetData sheetId="8963">
        <row r="1">
          <cell r="A1" t="str">
            <v>1월 생산실적</v>
          </cell>
        </row>
      </sheetData>
      <sheetData sheetId="8964">
        <row r="1">
          <cell r="A1" t="str">
            <v>1월 생산실적</v>
          </cell>
        </row>
      </sheetData>
      <sheetData sheetId="8965">
        <row r="1">
          <cell r="A1" t="str">
            <v>1월 생산실적</v>
          </cell>
        </row>
      </sheetData>
      <sheetData sheetId="8966">
        <row r="1">
          <cell r="A1" t="str">
            <v>1월 생산실적</v>
          </cell>
        </row>
      </sheetData>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ow r="1">
          <cell r="A1" t="str">
            <v>1월 생산실적</v>
          </cell>
        </row>
      </sheetData>
      <sheetData sheetId="9000">
        <row r="1">
          <cell r="A1" t="str">
            <v>1월 생산실적</v>
          </cell>
        </row>
      </sheetData>
      <sheetData sheetId="9001">
        <row r="1">
          <cell r="A1" t="str">
            <v>1월 생산실적</v>
          </cell>
        </row>
      </sheetData>
      <sheetData sheetId="9002" refreshError="1"/>
      <sheetData sheetId="9003">
        <row r="5">
          <cell r="D5" t="str">
            <v>PROCESS PERFORMANCE STUDY</v>
          </cell>
        </row>
      </sheetData>
      <sheetData sheetId="9004">
        <row r="5">
          <cell r="D5" t="str">
            <v>PROCESS PERFORMANCE STUDY</v>
          </cell>
        </row>
      </sheetData>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ow r="5">
          <cell r="D5" t="str">
            <v>PROCESS PERFORMANCE STUDY</v>
          </cell>
        </row>
      </sheetData>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sheetData sheetId="9126"/>
      <sheetData sheetId="9127"/>
      <sheetData sheetId="9128"/>
      <sheetData sheetId="9129"/>
      <sheetData sheetId="9130"/>
      <sheetData sheetId="9131"/>
      <sheetData sheetId="9132"/>
      <sheetData sheetId="9133"/>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sheetData sheetId="9207">
        <row r="5">
          <cell r="D5" t="str">
            <v>PROCESS PERFORMANCE STUDY</v>
          </cell>
        </row>
      </sheetData>
      <sheetData sheetId="9208"/>
      <sheetData sheetId="9209" refreshError="1"/>
      <sheetData sheetId="9210"/>
      <sheetData sheetId="9211" refreshError="1"/>
      <sheetData sheetId="9212" refreshError="1"/>
      <sheetData sheetId="9213" refreshError="1"/>
      <sheetData sheetId="9214" refreshError="1"/>
      <sheetData sheetId="9215" refreshError="1"/>
      <sheetData sheetId="9216"/>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ow r="1">
          <cell r="A1" t="str">
            <v>1월 생산실적</v>
          </cell>
        </row>
      </sheetData>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ow r="5">
          <cell r="D5" t="str">
            <v>PROCESS PERFORMANCE STUDY</v>
          </cell>
        </row>
      </sheetData>
      <sheetData sheetId="9335">
        <row r="5">
          <cell r="D5" t="str">
            <v>PROCESS PERFORMANCE STUDY</v>
          </cell>
        </row>
      </sheetData>
      <sheetData sheetId="9336">
        <row r="5">
          <cell r="D5" t="str">
            <v>PROCESS PERFORMANCE STUDY</v>
          </cell>
        </row>
      </sheetData>
      <sheetData sheetId="9337">
        <row r="5">
          <cell r="D5" t="str">
            <v>PROCESS PERFORMANCE STUDY</v>
          </cell>
        </row>
      </sheetData>
      <sheetData sheetId="9338">
        <row r="5">
          <cell r="D5" t="str">
            <v>PROCESS PERFORMANCE STUDY</v>
          </cell>
        </row>
      </sheetData>
      <sheetData sheetId="9339">
        <row r="5">
          <cell r="D5" t="str">
            <v>PROCESS PERFORMANCE STUDY</v>
          </cell>
        </row>
      </sheetData>
      <sheetData sheetId="9340">
        <row r="5">
          <cell r="D5" t="str">
            <v>PROCESS PERFORMANCE STUDY</v>
          </cell>
        </row>
      </sheetData>
      <sheetData sheetId="9341">
        <row r="5">
          <cell r="D5" t="str">
            <v>PROCESS PERFORMANCE STUDY</v>
          </cell>
        </row>
      </sheetData>
      <sheetData sheetId="9342">
        <row r="5">
          <cell r="D5" t="str">
            <v>PROCESS PERFORMANCE STUDY</v>
          </cell>
        </row>
      </sheetData>
      <sheetData sheetId="9343">
        <row r="5">
          <cell r="D5" t="str">
            <v>PROCESS PERFORMANCE STUDY</v>
          </cell>
        </row>
      </sheetData>
      <sheetData sheetId="9344">
        <row r="5">
          <cell r="D5" t="str">
            <v>PROCESS PERFORMANCE STUDY</v>
          </cell>
        </row>
      </sheetData>
      <sheetData sheetId="9345">
        <row r="5">
          <cell r="D5" t="str">
            <v>PROCESS PERFORMANCE STUDY</v>
          </cell>
        </row>
      </sheetData>
      <sheetData sheetId="9346">
        <row r="5">
          <cell r="D5" t="str">
            <v>PROCESS PERFORMANCE STUDY</v>
          </cell>
        </row>
      </sheetData>
      <sheetData sheetId="9347">
        <row r="6">
          <cell r="A6">
            <v>1</v>
          </cell>
        </row>
      </sheetData>
      <sheetData sheetId="9348">
        <row r="6">
          <cell r="A6">
            <v>1</v>
          </cell>
        </row>
      </sheetData>
      <sheetData sheetId="9349">
        <row r="6">
          <cell r="A6">
            <v>1</v>
          </cell>
        </row>
      </sheetData>
      <sheetData sheetId="9350">
        <row r="5">
          <cell r="D5" t="str">
            <v>PROCESS PERFORMANCE STUDY</v>
          </cell>
        </row>
      </sheetData>
      <sheetData sheetId="9351">
        <row r="5">
          <cell r="D5" t="str">
            <v>PROCESS PERFORMANCE STUDY</v>
          </cell>
        </row>
      </sheetData>
      <sheetData sheetId="9352">
        <row r="6">
          <cell r="A6">
            <v>1</v>
          </cell>
        </row>
      </sheetData>
      <sheetData sheetId="9353">
        <row r="6">
          <cell r="A6">
            <v>1</v>
          </cell>
        </row>
      </sheetData>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row r="5">
          <cell r="D5" t="str">
            <v>PROCESS PERFORMANCE STUDY</v>
          </cell>
        </row>
      </sheetData>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row r="1">
          <cell r="A1" t="str">
            <v>1월 생산실적</v>
          </cell>
        </row>
      </sheetData>
      <sheetData sheetId="9466">
        <row r="1">
          <cell r="A1" t="str">
            <v>1월 생산실적</v>
          </cell>
        </row>
      </sheetData>
      <sheetData sheetId="9467">
        <row r="1">
          <cell r="A1" t="str">
            <v>1월 생산실적</v>
          </cell>
        </row>
      </sheetData>
      <sheetData sheetId="9468">
        <row r="1">
          <cell r="A1" t="str">
            <v>1월 생산실적</v>
          </cell>
        </row>
      </sheetData>
      <sheetData sheetId="9469">
        <row r="1">
          <cell r="A1" t="str">
            <v>1월 생산실적</v>
          </cell>
        </row>
      </sheetData>
      <sheetData sheetId="9470">
        <row r="1">
          <cell r="A1" t="str">
            <v>1월 생산실적</v>
          </cell>
        </row>
      </sheetData>
      <sheetData sheetId="9471">
        <row r="1">
          <cell r="A1" t="str">
            <v>1월 생산실적</v>
          </cell>
        </row>
      </sheetData>
      <sheetData sheetId="9472"/>
      <sheetData sheetId="9473"/>
      <sheetData sheetId="9474"/>
      <sheetData sheetId="9475"/>
      <sheetData sheetId="9476">
        <row r="1">
          <cell r="A1" t="str">
            <v>1월 생산실적</v>
          </cell>
        </row>
      </sheetData>
      <sheetData sheetId="9477">
        <row r="1">
          <cell r="A1" t="str">
            <v>1월 생산실적</v>
          </cell>
        </row>
      </sheetData>
      <sheetData sheetId="9478">
        <row r="1">
          <cell r="A1" t="str">
            <v>1월 생산실적</v>
          </cell>
        </row>
      </sheetData>
      <sheetData sheetId="9479">
        <row r="1">
          <cell r="A1" t="str">
            <v>1월 생산실적</v>
          </cell>
        </row>
      </sheetData>
      <sheetData sheetId="9480">
        <row r="1">
          <cell r="A1" t="str">
            <v>1월 생산실적</v>
          </cell>
        </row>
      </sheetData>
      <sheetData sheetId="9481">
        <row r="1">
          <cell r="A1" t="str">
            <v>1월 생산실적</v>
          </cell>
        </row>
      </sheetData>
      <sheetData sheetId="9482">
        <row r="1">
          <cell r="A1" t="str">
            <v>1월 생산실적</v>
          </cell>
        </row>
      </sheetData>
      <sheetData sheetId="9483">
        <row r="1">
          <cell r="A1" t="str">
            <v>1월 생산실적</v>
          </cell>
        </row>
      </sheetData>
      <sheetData sheetId="9484">
        <row r="1">
          <cell r="A1" t="str">
            <v>1월 생산실적</v>
          </cell>
        </row>
      </sheetData>
      <sheetData sheetId="9485">
        <row r="1">
          <cell r="A1" t="str">
            <v>1월 생산실적</v>
          </cell>
        </row>
      </sheetData>
      <sheetData sheetId="9486">
        <row r="1">
          <cell r="A1" t="str">
            <v>1월 생산실적</v>
          </cell>
        </row>
      </sheetData>
      <sheetData sheetId="9487">
        <row r="1">
          <cell r="A1" t="str">
            <v>1월 생산실적</v>
          </cell>
        </row>
      </sheetData>
      <sheetData sheetId="9488">
        <row r="1">
          <cell r="A1" t="str">
            <v>1월 생산실적</v>
          </cell>
        </row>
      </sheetData>
      <sheetData sheetId="9489">
        <row r="1">
          <cell r="A1" t="str">
            <v>1월 생산실적</v>
          </cell>
        </row>
      </sheetData>
      <sheetData sheetId="9490">
        <row r="1">
          <cell r="A1" t="str">
            <v>1월 생산실적</v>
          </cell>
        </row>
      </sheetData>
      <sheetData sheetId="9491">
        <row r="1">
          <cell r="A1" t="str">
            <v>1월 생산실적</v>
          </cell>
        </row>
      </sheetData>
      <sheetData sheetId="9492">
        <row r="1">
          <cell r="A1" t="str">
            <v>1월 생산실적</v>
          </cell>
        </row>
      </sheetData>
      <sheetData sheetId="9493">
        <row r="1">
          <cell r="A1" t="str">
            <v>1월 생산실적</v>
          </cell>
        </row>
      </sheetData>
      <sheetData sheetId="9494">
        <row r="1">
          <cell r="A1" t="str">
            <v>1월 생산실적</v>
          </cell>
        </row>
      </sheetData>
      <sheetData sheetId="9495">
        <row r="1">
          <cell r="A1" t="str">
            <v>1월 생산실적</v>
          </cell>
        </row>
      </sheetData>
      <sheetData sheetId="9496">
        <row r="1">
          <cell r="A1" t="str">
            <v>1월 생산실적</v>
          </cell>
        </row>
      </sheetData>
      <sheetData sheetId="9497">
        <row r="1">
          <cell r="A1" t="str">
            <v>1월 생산실적</v>
          </cell>
        </row>
      </sheetData>
      <sheetData sheetId="9498">
        <row r="1">
          <cell r="A1" t="str">
            <v>1월 생산실적</v>
          </cell>
        </row>
      </sheetData>
      <sheetData sheetId="9499">
        <row r="1">
          <cell r="A1" t="str">
            <v>1월 생산실적</v>
          </cell>
        </row>
      </sheetData>
      <sheetData sheetId="9500">
        <row r="1">
          <cell r="A1" t="str">
            <v>1월 생산실적</v>
          </cell>
        </row>
      </sheetData>
      <sheetData sheetId="9501">
        <row r="1">
          <cell r="A1" t="str">
            <v>1월 생산실적</v>
          </cell>
        </row>
      </sheetData>
      <sheetData sheetId="9502">
        <row r="1">
          <cell r="A1" t="str">
            <v>1월 생산실적</v>
          </cell>
        </row>
      </sheetData>
      <sheetData sheetId="9503">
        <row r="1">
          <cell r="A1" t="str">
            <v>1월 생산실적</v>
          </cell>
        </row>
      </sheetData>
      <sheetData sheetId="9504">
        <row r="1">
          <cell r="A1" t="str">
            <v>1월 생산실적</v>
          </cell>
        </row>
      </sheetData>
      <sheetData sheetId="9505">
        <row r="1">
          <cell r="A1" t="str">
            <v>1월 생산실적</v>
          </cell>
        </row>
      </sheetData>
      <sheetData sheetId="9506">
        <row r="1">
          <cell r="A1" t="str">
            <v>1월 생산실적</v>
          </cell>
        </row>
      </sheetData>
      <sheetData sheetId="9507">
        <row r="1">
          <cell r="A1" t="str">
            <v>1월 생산실적</v>
          </cell>
        </row>
      </sheetData>
      <sheetData sheetId="9508">
        <row r="1">
          <cell r="A1" t="str">
            <v>1월 생산실적</v>
          </cell>
        </row>
      </sheetData>
      <sheetData sheetId="9509">
        <row r="1">
          <cell r="A1" t="str">
            <v>1월 생산실적</v>
          </cell>
        </row>
      </sheetData>
      <sheetData sheetId="9510">
        <row r="1">
          <cell r="A1" t="str">
            <v>1월 생산실적</v>
          </cell>
        </row>
      </sheetData>
      <sheetData sheetId="9511">
        <row r="1">
          <cell r="A1" t="str">
            <v>1월 생산실적</v>
          </cell>
        </row>
      </sheetData>
      <sheetData sheetId="9512">
        <row r="1">
          <cell r="A1" t="str">
            <v>1월 생산실적</v>
          </cell>
        </row>
      </sheetData>
      <sheetData sheetId="9513">
        <row r="1">
          <cell r="A1" t="str">
            <v>1월 생산실적</v>
          </cell>
        </row>
      </sheetData>
      <sheetData sheetId="9514">
        <row r="1">
          <cell r="A1" t="str">
            <v>1월 생산실적</v>
          </cell>
        </row>
      </sheetData>
      <sheetData sheetId="9515">
        <row r="1">
          <cell r="A1" t="str">
            <v>1월 생산실적</v>
          </cell>
        </row>
      </sheetData>
      <sheetData sheetId="9516">
        <row r="1">
          <cell r="A1" t="str">
            <v>1월 생산실적</v>
          </cell>
        </row>
      </sheetData>
      <sheetData sheetId="9517">
        <row r="1">
          <cell r="A1" t="str">
            <v>1월 생산실적</v>
          </cell>
        </row>
      </sheetData>
      <sheetData sheetId="9518">
        <row r="1">
          <cell r="A1" t="str">
            <v>1월 생산실적</v>
          </cell>
        </row>
      </sheetData>
      <sheetData sheetId="9519">
        <row r="1">
          <cell r="A1" t="str">
            <v>1월 생산실적</v>
          </cell>
        </row>
      </sheetData>
      <sheetData sheetId="9520">
        <row r="1">
          <cell r="A1" t="str">
            <v>1월 생산실적</v>
          </cell>
        </row>
      </sheetData>
      <sheetData sheetId="9521">
        <row r="1">
          <cell r="A1" t="str">
            <v>1월 생산실적</v>
          </cell>
        </row>
      </sheetData>
      <sheetData sheetId="9522">
        <row r="1">
          <cell r="A1" t="str">
            <v>1월 생산실적</v>
          </cell>
        </row>
      </sheetData>
      <sheetData sheetId="9523">
        <row r="1">
          <cell r="A1" t="str">
            <v>1월 생산실적</v>
          </cell>
        </row>
      </sheetData>
      <sheetData sheetId="9524">
        <row r="1">
          <cell r="A1" t="str">
            <v>1월 생산실적</v>
          </cell>
        </row>
      </sheetData>
      <sheetData sheetId="9525">
        <row r="1">
          <cell r="A1" t="str">
            <v>1월 생산실적</v>
          </cell>
        </row>
      </sheetData>
      <sheetData sheetId="9526">
        <row r="1">
          <cell r="A1" t="str">
            <v>1월 생산실적</v>
          </cell>
        </row>
      </sheetData>
      <sheetData sheetId="9527">
        <row r="1">
          <cell r="A1" t="str">
            <v>1월 생산실적</v>
          </cell>
        </row>
      </sheetData>
      <sheetData sheetId="9528">
        <row r="1">
          <cell r="A1" t="str">
            <v>1월 생산실적</v>
          </cell>
        </row>
      </sheetData>
      <sheetData sheetId="9529">
        <row r="1">
          <cell r="A1" t="str">
            <v>1월 생산실적</v>
          </cell>
        </row>
      </sheetData>
      <sheetData sheetId="9530">
        <row r="1">
          <cell r="A1" t="str">
            <v>1월 생산실적</v>
          </cell>
        </row>
      </sheetData>
      <sheetData sheetId="9531">
        <row r="1">
          <cell r="A1" t="str">
            <v>1월 생산실적</v>
          </cell>
        </row>
      </sheetData>
      <sheetData sheetId="9532">
        <row r="1">
          <cell r="A1" t="str">
            <v>1월 생산실적</v>
          </cell>
        </row>
      </sheetData>
      <sheetData sheetId="9533">
        <row r="1">
          <cell r="A1" t="str">
            <v>1월 생산실적</v>
          </cell>
        </row>
      </sheetData>
      <sheetData sheetId="9534">
        <row r="1">
          <cell r="A1" t="str">
            <v>1월 생산실적</v>
          </cell>
        </row>
      </sheetData>
      <sheetData sheetId="9535">
        <row r="1">
          <cell r="A1" t="str">
            <v>1월 생산실적</v>
          </cell>
        </row>
      </sheetData>
      <sheetData sheetId="9536">
        <row r="1">
          <cell r="A1" t="str">
            <v>1월 생산실적</v>
          </cell>
        </row>
      </sheetData>
      <sheetData sheetId="9537">
        <row r="1">
          <cell r="A1" t="str">
            <v>1월 생산실적</v>
          </cell>
        </row>
      </sheetData>
      <sheetData sheetId="9538">
        <row r="1">
          <cell r="A1" t="str">
            <v>1월 생산실적</v>
          </cell>
        </row>
      </sheetData>
      <sheetData sheetId="9539">
        <row r="1">
          <cell r="A1" t="str">
            <v>1월 생산실적</v>
          </cell>
        </row>
      </sheetData>
      <sheetData sheetId="9540">
        <row r="1">
          <cell r="A1" t="str">
            <v>1월 생산실적</v>
          </cell>
        </row>
      </sheetData>
      <sheetData sheetId="9541">
        <row r="1">
          <cell r="A1" t="str">
            <v>1월 생산실적</v>
          </cell>
        </row>
      </sheetData>
      <sheetData sheetId="9542">
        <row r="1">
          <cell r="A1" t="str">
            <v>1월 생산실적</v>
          </cell>
        </row>
      </sheetData>
      <sheetData sheetId="9543">
        <row r="1">
          <cell r="A1" t="str">
            <v>1월 생산실적</v>
          </cell>
        </row>
      </sheetData>
      <sheetData sheetId="9544">
        <row r="1">
          <cell r="A1" t="str">
            <v>1월 생산실적</v>
          </cell>
        </row>
      </sheetData>
      <sheetData sheetId="9545">
        <row r="1">
          <cell r="A1" t="str">
            <v>1월 생산실적</v>
          </cell>
        </row>
      </sheetData>
      <sheetData sheetId="9546">
        <row r="5">
          <cell r="D5" t="str">
            <v>PROCESS PERFORMANCE STUDY</v>
          </cell>
        </row>
      </sheetData>
      <sheetData sheetId="9547">
        <row r="5">
          <cell r="D5" t="str">
            <v>PROCESS PERFORMANCE STUDY</v>
          </cell>
        </row>
      </sheetData>
      <sheetData sheetId="9548">
        <row r="5">
          <cell r="D5" t="str">
            <v>PROCESS PERFORMANCE STUDY</v>
          </cell>
        </row>
      </sheetData>
      <sheetData sheetId="9549">
        <row r="6">
          <cell r="A6">
            <v>1</v>
          </cell>
        </row>
      </sheetData>
      <sheetData sheetId="9550">
        <row r="6">
          <cell r="A6">
            <v>1</v>
          </cell>
        </row>
      </sheetData>
      <sheetData sheetId="9551">
        <row r="6">
          <cell r="A6">
            <v>1</v>
          </cell>
        </row>
      </sheetData>
      <sheetData sheetId="9552">
        <row r="5">
          <cell r="D5" t="str">
            <v>PROCESS PERFORMANCE STUDY</v>
          </cell>
        </row>
      </sheetData>
      <sheetData sheetId="9553">
        <row r="5">
          <cell r="D5" t="str">
            <v>PROCESS PERFORMANCE STUDY</v>
          </cell>
        </row>
      </sheetData>
      <sheetData sheetId="9554">
        <row r="6">
          <cell r="A6">
            <v>1</v>
          </cell>
        </row>
      </sheetData>
      <sheetData sheetId="9555">
        <row r="6">
          <cell r="A6">
            <v>1</v>
          </cell>
        </row>
      </sheetData>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row r="73">
          <cell r="E73">
            <v>-1978066.1999669024</v>
          </cell>
        </row>
      </sheetData>
      <sheetData sheetId="9571"/>
      <sheetData sheetId="9572"/>
      <sheetData sheetId="9573"/>
      <sheetData sheetId="9574"/>
      <sheetData sheetId="9575"/>
      <sheetData sheetId="9576"/>
      <sheetData sheetId="9577"/>
      <sheetData sheetId="9578"/>
      <sheetData sheetId="9579"/>
      <sheetData sheetId="9580">
        <row r="1">
          <cell r="A1" t="str">
            <v>1월 생산실적</v>
          </cell>
        </row>
      </sheetData>
      <sheetData sheetId="9581">
        <row r="1">
          <cell r="A1" t="str">
            <v>1월 생산실적</v>
          </cell>
        </row>
      </sheetData>
      <sheetData sheetId="9582"/>
      <sheetData sheetId="9583"/>
      <sheetData sheetId="9584"/>
      <sheetData sheetId="9585"/>
      <sheetData sheetId="9586"/>
      <sheetData sheetId="9587">
        <row r="73">
          <cell r="E73">
            <v>-1978066.1999669024</v>
          </cell>
        </row>
      </sheetData>
      <sheetData sheetId="9588"/>
      <sheetData sheetId="9589"/>
      <sheetData sheetId="9590"/>
      <sheetData sheetId="9591"/>
      <sheetData sheetId="9592"/>
      <sheetData sheetId="9593"/>
      <sheetData sheetId="9594"/>
      <sheetData sheetId="9595"/>
      <sheetData sheetId="9596"/>
      <sheetData sheetId="9597">
        <row r="1">
          <cell r="A1" t="str">
            <v>1월 생산실적</v>
          </cell>
        </row>
      </sheetData>
      <sheetData sheetId="9598">
        <row r="1">
          <cell r="A1" t="str">
            <v>1월 생산실적</v>
          </cell>
        </row>
      </sheetData>
      <sheetData sheetId="9599">
        <row r="1">
          <cell r="A1" t="str">
            <v>1월 생산실적</v>
          </cell>
        </row>
      </sheetData>
      <sheetData sheetId="9600">
        <row r="73">
          <cell r="E73">
            <v>-1978066.1999669024</v>
          </cell>
        </row>
      </sheetData>
      <sheetData sheetId="9601">
        <row r="73">
          <cell r="E73">
            <v>-1978066.1999669024</v>
          </cell>
        </row>
      </sheetData>
      <sheetData sheetId="9602"/>
      <sheetData sheetId="9603"/>
      <sheetData sheetId="9604">
        <row r="6">
          <cell r="A6">
            <v>1</v>
          </cell>
        </row>
      </sheetData>
      <sheetData sheetId="9605"/>
      <sheetData sheetId="9606"/>
      <sheetData sheetId="9607"/>
      <sheetData sheetId="9608"/>
      <sheetData sheetId="9609"/>
      <sheetData sheetId="9610"/>
      <sheetData sheetId="9611"/>
      <sheetData sheetId="9612"/>
      <sheetData sheetId="9613"/>
      <sheetData sheetId="9614">
        <row r="1">
          <cell r="A1" t="str">
            <v>1월 생산실적</v>
          </cell>
        </row>
      </sheetData>
      <sheetData sheetId="9615"/>
      <sheetData sheetId="9616">
        <row r="1">
          <cell r="A1" t="str">
            <v>1월 생산실적</v>
          </cell>
        </row>
      </sheetData>
      <sheetData sheetId="9617">
        <row r="1">
          <cell r="A1" t="str">
            <v>1월 생산실적</v>
          </cell>
        </row>
      </sheetData>
      <sheetData sheetId="9618">
        <row r="73">
          <cell r="E73">
            <v>-1978066.1999669024</v>
          </cell>
        </row>
      </sheetData>
      <sheetData sheetId="9619"/>
      <sheetData sheetId="9620"/>
      <sheetData sheetId="9621">
        <row r="6">
          <cell r="A6">
            <v>1</v>
          </cell>
        </row>
      </sheetData>
      <sheetData sheetId="9622"/>
      <sheetData sheetId="9623"/>
      <sheetData sheetId="9624"/>
      <sheetData sheetId="9625"/>
      <sheetData sheetId="9626"/>
      <sheetData sheetId="9627"/>
      <sheetData sheetId="9628"/>
      <sheetData sheetId="9629"/>
      <sheetData sheetId="9630"/>
      <sheetData sheetId="9631"/>
      <sheetData sheetId="9632"/>
      <sheetData sheetId="9633">
        <row r="1">
          <cell r="A1" t="str">
            <v>1월 생산실적</v>
          </cell>
        </row>
      </sheetData>
      <sheetData sheetId="9634">
        <row r="1">
          <cell r="A1" t="str">
            <v>1월 생산실적</v>
          </cell>
        </row>
      </sheetData>
      <sheetData sheetId="9635">
        <row r="1">
          <cell r="A1" t="str">
            <v>1월 생산실적</v>
          </cell>
        </row>
      </sheetData>
      <sheetData sheetId="9636">
        <row r="1">
          <cell r="A1" t="str">
            <v>1월 생산실적</v>
          </cell>
        </row>
      </sheetData>
      <sheetData sheetId="9637">
        <row r="1">
          <cell r="A1" t="str">
            <v>1월 생산실적</v>
          </cell>
        </row>
      </sheetData>
      <sheetData sheetId="9638">
        <row r="1">
          <cell r="A1" t="str">
            <v>1월 생산실적</v>
          </cell>
        </row>
      </sheetData>
      <sheetData sheetId="9639">
        <row r="1">
          <cell r="A1" t="str">
            <v>1월 생산실적</v>
          </cell>
        </row>
      </sheetData>
      <sheetData sheetId="9640">
        <row r="1">
          <cell r="A1" t="str">
            <v>1월 생산실적</v>
          </cell>
        </row>
      </sheetData>
      <sheetData sheetId="9641">
        <row r="1">
          <cell r="A1" t="str">
            <v>1월 생산실적</v>
          </cell>
        </row>
      </sheetData>
      <sheetData sheetId="9642">
        <row r="1">
          <cell r="A1" t="str">
            <v>1월 생산실적</v>
          </cell>
        </row>
      </sheetData>
      <sheetData sheetId="9643">
        <row r="1">
          <cell r="A1" t="str">
            <v>1월 생산실적</v>
          </cell>
        </row>
      </sheetData>
      <sheetData sheetId="9644"/>
      <sheetData sheetId="9645"/>
      <sheetData sheetId="9646"/>
      <sheetData sheetId="9647"/>
      <sheetData sheetId="9648"/>
      <sheetData sheetId="9649"/>
      <sheetData sheetId="9650">
        <row r="1">
          <cell r="A1" t="str">
            <v>1월 생산실적</v>
          </cell>
        </row>
      </sheetData>
      <sheetData sheetId="9651">
        <row r="1">
          <cell r="A1" t="str">
            <v>1월 생산실적</v>
          </cell>
        </row>
      </sheetData>
      <sheetData sheetId="9652">
        <row r="1">
          <cell r="A1" t="str">
            <v>1월 생산실적</v>
          </cell>
        </row>
      </sheetData>
      <sheetData sheetId="9653">
        <row r="1">
          <cell r="A1" t="str">
            <v>1월 생산실적</v>
          </cell>
        </row>
      </sheetData>
      <sheetData sheetId="9654">
        <row r="1">
          <cell r="A1" t="str">
            <v>1월 생산실적</v>
          </cell>
        </row>
      </sheetData>
      <sheetData sheetId="9655">
        <row r="1">
          <cell r="A1" t="str">
            <v>1월 생산실적</v>
          </cell>
        </row>
      </sheetData>
      <sheetData sheetId="9656">
        <row r="1">
          <cell r="A1" t="str">
            <v>1월 생산실적</v>
          </cell>
        </row>
      </sheetData>
      <sheetData sheetId="9657">
        <row r="1">
          <cell r="A1" t="str">
            <v>1월 생산실적</v>
          </cell>
        </row>
      </sheetData>
      <sheetData sheetId="9658">
        <row r="1">
          <cell r="A1" t="str">
            <v>1월 생산실적</v>
          </cell>
        </row>
      </sheetData>
      <sheetData sheetId="9659">
        <row r="1">
          <cell r="A1" t="str">
            <v>1월 생산실적</v>
          </cell>
        </row>
      </sheetData>
      <sheetData sheetId="9660">
        <row r="1">
          <cell r="A1" t="str">
            <v>1월 생산실적</v>
          </cell>
        </row>
      </sheetData>
      <sheetData sheetId="9661"/>
      <sheetData sheetId="9662"/>
      <sheetData sheetId="9663"/>
      <sheetData sheetId="9664"/>
      <sheetData sheetId="9665"/>
      <sheetData sheetId="9666"/>
      <sheetData sheetId="9667">
        <row r="1">
          <cell r="A1" t="str">
            <v>1월 생산실적</v>
          </cell>
        </row>
      </sheetData>
      <sheetData sheetId="9668">
        <row r="1">
          <cell r="A1" t="str">
            <v>1월 생산실적</v>
          </cell>
        </row>
      </sheetData>
      <sheetData sheetId="9669">
        <row r="1">
          <cell r="A1" t="str">
            <v>1월 생산실적</v>
          </cell>
        </row>
      </sheetData>
      <sheetData sheetId="9670">
        <row r="1">
          <cell r="A1" t="str">
            <v>1월 생산실적</v>
          </cell>
        </row>
      </sheetData>
      <sheetData sheetId="9671">
        <row r="1">
          <cell r="A1" t="str">
            <v>1월 생산실적</v>
          </cell>
        </row>
      </sheetData>
      <sheetData sheetId="9672">
        <row r="1">
          <cell r="A1" t="str">
            <v>1월 생산실적</v>
          </cell>
        </row>
      </sheetData>
      <sheetData sheetId="9673">
        <row r="1">
          <cell r="A1" t="str">
            <v>1월 생산실적</v>
          </cell>
        </row>
      </sheetData>
      <sheetData sheetId="9674"/>
      <sheetData sheetId="9675"/>
      <sheetData sheetId="9676"/>
      <sheetData sheetId="9677"/>
      <sheetData sheetId="9678">
        <row r="1">
          <cell r="A1" t="str">
            <v>1월 생산실적</v>
          </cell>
        </row>
      </sheetData>
      <sheetData sheetId="9679">
        <row r="1">
          <cell r="A1" t="str">
            <v>1월 생산실적</v>
          </cell>
        </row>
      </sheetData>
      <sheetData sheetId="9680">
        <row r="1">
          <cell r="A1" t="str">
            <v>1월 생산실적</v>
          </cell>
        </row>
      </sheetData>
      <sheetData sheetId="9681">
        <row r="1">
          <cell r="A1" t="str">
            <v>1월 생산실적</v>
          </cell>
        </row>
      </sheetData>
      <sheetData sheetId="9682">
        <row r="1">
          <cell r="A1" t="str">
            <v>1월 생산실적</v>
          </cell>
        </row>
      </sheetData>
      <sheetData sheetId="9683">
        <row r="1">
          <cell r="A1" t="str">
            <v>1월 생산실적</v>
          </cell>
        </row>
      </sheetData>
      <sheetData sheetId="9684">
        <row r="1">
          <cell r="A1" t="str">
            <v>1월 생산실적</v>
          </cell>
        </row>
      </sheetData>
      <sheetData sheetId="9685">
        <row r="1">
          <cell r="A1" t="str">
            <v>1월 생산실적</v>
          </cell>
        </row>
      </sheetData>
      <sheetData sheetId="9686">
        <row r="1">
          <cell r="A1" t="str">
            <v>1월 생산실적</v>
          </cell>
        </row>
      </sheetData>
      <sheetData sheetId="9687">
        <row r="1">
          <cell r="A1" t="str">
            <v>1월 생산실적</v>
          </cell>
        </row>
      </sheetData>
      <sheetData sheetId="9688">
        <row r="1">
          <cell r="A1" t="str">
            <v>1월 생산실적</v>
          </cell>
        </row>
      </sheetData>
      <sheetData sheetId="9689">
        <row r="1">
          <cell r="A1" t="str">
            <v>1월 생산실적</v>
          </cell>
        </row>
      </sheetData>
      <sheetData sheetId="9690">
        <row r="1">
          <cell r="A1" t="str">
            <v>1월 생산실적</v>
          </cell>
        </row>
      </sheetData>
      <sheetData sheetId="9691">
        <row r="1">
          <cell r="A1" t="str">
            <v>1월 생산실적</v>
          </cell>
        </row>
      </sheetData>
      <sheetData sheetId="9692">
        <row r="1">
          <cell r="A1" t="str">
            <v>1월 생산실적</v>
          </cell>
        </row>
      </sheetData>
      <sheetData sheetId="9693">
        <row r="1">
          <cell r="A1" t="str">
            <v>1월 생산실적</v>
          </cell>
        </row>
      </sheetData>
      <sheetData sheetId="9694">
        <row r="1">
          <cell r="A1" t="str">
            <v>1월 생산실적</v>
          </cell>
        </row>
      </sheetData>
      <sheetData sheetId="9695">
        <row r="1">
          <cell r="A1" t="str">
            <v>1월 생산실적</v>
          </cell>
        </row>
      </sheetData>
      <sheetData sheetId="9696">
        <row r="1">
          <cell r="A1" t="str">
            <v>1월 생산실적</v>
          </cell>
        </row>
      </sheetData>
      <sheetData sheetId="9697">
        <row r="1">
          <cell r="A1" t="str">
            <v>1월 생산실적</v>
          </cell>
        </row>
      </sheetData>
      <sheetData sheetId="9698">
        <row r="1">
          <cell r="A1" t="str">
            <v>1월 생산실적</v>
          </cell>
        </row>
      </sheetData>
      <sheetData sheetId="9699">
        <row r="1">
          <cell r="A1" t="str">
            <v>1월 생산실적</v>
          </cell>
        </row>
      </sheetData>
      <sheetData sheetId="9700">
        <row r="1">
          <cell r="A1" t="str">
            <v>1월 생산실적</v>
          </cell>
        </row>
      </sheetData>
      <sheetData sheetId="9701">
        <row r="1">
          <cell r="A1" t="str">
            <v>1월 생산실적</v>
          </cell>
        </row>
      </sheetData>
      <sheetData sheetId="9702">
        <row r="1">
          <cell r="A1" t="str">
            <v>1월 생산실적</v>
          </cell>
        </row>
      </sheetData>
      <sheetData sheetId="9703">
        <row r="1">
          <cell r="A1" t="str">
            <v>1월 생산실적</v>
          </cell>
        </row>
      </sheetData>
      <sheetData sheetId="9704">
        <row r="1">
          <cell r="A1" t="str">
            <v>1월 생산실적</v>
          </cell>
        </row>
      </sheetData>
      <sheetData sheetId="9705">
        <row r="1">
          <cell r="A1" t="str">
            <v>1월 생산실적</v>
          </cell>
        </row>
      </sheetData>
      <sheetData sheetId="9706">
        <row r="1">
          <cell r="A1" t="str">
            <v>1월 생산실적</v>
          </cell>
        </row>
      </sheetData>
      <sheetData sheetId="9707">
        <row r="1">
          <cell r="A1" t="str">
            <v>1월 생산실적</v>
          </cell>
        </row>
      </sheetData>
      <sheetData sheetId="9708">
        <row r="1">
          <cell r="A1" t="str">
            <v>1월 생산실적</v>
          </cell>
        </row>
      </sheetData>
      <sheetData sheetId="9709">
        <row r="1">
          <cell r="A1" t="str">
            <v>1월 생산실적</v>
          </cell>
        </row>
      </sheetData>
      <sheetData sheetId="9710">
        <row r="1">
          <cell r="A1" t="str">
            <v>1월 생산실적</v>
          </cell>
        </row>
      </sheetData>
      <sheetData sheetId="9711">
        <row r="1">
          <cell r="A1" t="str">
            <v>1월 생산실적</v>
          </cell>
        </row>
      </sheetData>
      <sheetData sheetId="9712">
        <row r="1">
          <cell r="A1" t="str">
            <v>1월 생산실적</v>
          </cell>
        </row>
      </sheetData>
      <sheetData sheetId="9713">
        <row r="1">
          <cell r="A1" t="str">
            <v>1월 생산실적</v>
          </cell>
        </row>
      </sheetData>
      <sheetData sheetId="9714">
        <row r="1">
          <cell r="A1" t="str">
            <v>1월 생산실적</v>
          </cell>
        </row>
      </sheetData>
      <sheetData sheetId="9715">
        <row r="1">
          <cell r="A1" t="str">
            <v>1월 생산실적</v>
          </cell>
        </row>
      </sheetData>
      <sheetData sheetId="9716">
        <row r="1">
          <cell r="A1" t="str">
            <v>1월 생산실적</v>
          </cell>
        </row>
      </sheetData>
      <sheetData sheetId="9717">
        <row r="1">
          <cell r="A1" t="str">
            <v>1월 생산실적</v>
          </cell>
        </row>
      </sheetData>
      <sheetData sheetId="9718">
        <row r="1">
          <cell r="A1" t="str">
            <v>1월 생산실적</v>
          </cell>
        </row>
      </sheetData>
      <sheetData sheetId="9719">
        <row r="1">
          <cell r="A1" t="str">
            <v>1월 생산실적</v>
          </cell>
        </row>
      </sheetData>
      <sheetData sheetId="9720">
        <row r="1">
          <cell r="A1" t="str">
            <v>1월 생산실적</v>
          </cell>
        </row>
      </sheetData>
      <sheetData sheetId="9721">
        <row r="1">
          <cell r="A1" t="str">
            <v>1월 생산실적</v>
          </cell>
        </row>
      </sheetData>
      <sheetData sheetId="9722">
        <row r="1">
          <cell r="A1" t="str">
            <v>1월 생산실적</v>
          </cell>
        </row>
      </sheetData>
      <sheetData sheetId="9723">
        <row r="1">
          <cell r="A1" t="str">
            <v>1월 생산실적</v>
          </cell>
        </row>
      </sheetData>
      <sheetData sheetId="9724">
        <row r="1">
          <cell r="A1" t="str">
            <v>1월 생산실적</v>
          </cell>
        </row>
      </sheetData>
      <sheetData sheetId="9725">
        <row r="1">
          <cell r="A1" t="str">
            <v>1월 생산실적</v>
          </cell>
        </row>
      </sheetData>
      <sheetData sheetId="9726">
        <row r="1">
          <cell r="A1" t="str">
            <v>1월 생산실적</v>
          </cell>
        </row>
      </sheetData>
      <sheetData sheetId="9727">
        <row r="1">
          <cell r="A1" t="str">
            <v>1월 생산실적</v>
          </cell>
        </row>
      </sheetData>
      <sheetData sheetId="9728">
        <row r="1">
          <cell r="A1" t="str">
            <v>1월 생산실적</v>
          </cell>
        </row>
      </sheetData>
      <sheetData sheetId="9729">
        <row r="1">
          <cell r="A1" t="str">
            <v>1월 생산실적</v>
          </cell>
        </row>
      </sheetData>
      <sheetData sheetId="9730">
        <row r="1">
          <cell r="A1" t="str">
            <v>1월 생산실적</v>
          </cell>
        </row>
      </sheetData>
      <sheetData sheetId="9731">
        <row r="1">
          <cell r="A1" t="str">
            <v>1월 생산실적</v>
          </cell>
        </row>
      </sheetData>
      <sheetData sheetId="9732">
        <row r="1">
          <cell r="A1" t="str">
            <v>1월 생산실적</v>
          </cell>
        </row>
      </sheetData>
      <sheetData sheetId="9733">
        <row r="1">
          <cell r="A1" t="str">
            <v>1월 생산실적</v>
          </cell>
        </row>
      </sheetData>
      <sheetData sheetId="9734">
        <row r="1">
          <cell r="A1" t="str">
            <v>1월 생산실적</v>
          </cell>
        </row>
      </sheetData>
      <sheetData sheetId="9735">
        <row r="1">
          <cell r="A1" t="str">
            <v>1월 생산실적</v>
          </cell>
        </row>
      </sheetData>
      <sheetData sheetId="9736">
        <row r="1">
          <cell r="A1" t="str">
            <v>1월 생산실적</v>
          </cell>
        </row>
      </sheetData>
      <sheetData sheetId="9737">
        <row r="1">
          <cell r="A1" t="str">
            <v>1월 생산실적</v>
          </cell>
        </row>
      </sheetData>
      <sheetData sheetId="9738">
        <row r="1">
          <cell r="A1" t="str">
            <v>1월 생산실적</v>
          </cell>
        </row>
      </sheetData>
      <sheetData sheetId="9739">
        <row r="1">
          <cell r="A1" t="str">
            <v>1월 생산실적</v>
          </cell>
        </row>
      </sheetData>
      <sheetData sheetId="9740">
        <row r="1">
          <cell r="A1" t="str">
            <v>1월 생산실적</v>
          </cell>
        </row>
      </sheetData>
      <sheetData sheetId="9741">
        <row r="1">
          <cell r="A1" t="str">
            <v>1월 생산실적</v>
          </cell>
        </row>
      </sheetData>
      <sheetData sheetId="9742">
        <row r="1">
          <cell r="A1" t="str">
            <v>1월 생산실적</v>
          </cell>
        </row>
      </sheetData>
      <sheetData sheetId="9743">
        <row r="1">
          <cell r="A1" t="str">
            <v>1월 생산실적</v>
          </cell>
        </row>
      </sheetData>
      <sheetData sheetId="9744">
        <row r="1">
          <cell r="A1" t="str">
            <v>1월 생산실적</v>
          </cell>
        </row>
      </sheetData>
      <sheetData sheetId="9745">
        <row r="1">
          <cell r="A1" t="str">
            <v>1월 생산실적</v>
          </cell>
        </row>
      </sheetData>
      <sheetData sheetId="9746">
        <row r="1">
          <cell r="A1" t="str">
            <v>1월 생산실적</v>
          </cell>
        </row>
      </sheetData>
      <sheetData sheetId="9747">
        <row r="1">
          <cell r="A1" t="str">
            <v>1월 생산실적</v>
          </cell>
        </row>
      </sheetData>
      <sheetData sheetId="9748">
        <row r="1">
          <cell r="A1" t="str">
            <v>1월 생산실적</v>
          </cell>
        </row>
      </sheetData>
      <sheetData sheetId="9749">
        <row r="1">
          <cell r="A1" t="str">
            <v>1월 생산실적</v>
          </cell>
        </row>
      </sheetData>
      <sheetData sheetId="9750">
        <row r="1">
          <cell r="A1" t="str">
            <v>1월 생산실적</v>
          </cell>
        </row>
      </sheetData>
      <sheetData sheetId="9751">
        <row r="1">
          <cell r="A1" t="str">
            <v>1월 생산실적</v>
          </cell>
        </row>
      </sheetData>
      <sheetData sheetId="9752">
        <row r="1">
          <cell r="A1" t="str">
            <v>1월 생산실적</v>
          </cell>
        </row>
      </sheetData>
      <sheetData sheetId="9753">
        <row r="1">
          <cell r="A1" t="str">
            <v>1월 생산실적</v>
          </cell>
        </row>
      </sheetData>
      <sheetData sheetId="9754">
        <row r="1">
          <cell r="A1" t="str">
            <v>1월 생산실적</v>
          </cell>
        </row>
      </sheetData>
      <sheetData sheetId="9755">
        <row r="1">
          <cell r="A1" t="str">
            <v>1월 생산실적</v>
          </cell>
        </row>
      </sheetData>
      <sheetData sheetId="9756">
        <row r="1">
          <cell r="A1" t="str">
            <v>1월 생산실적</v>
          </cell>
        </row>
      </sheetData>
      <sheetData sheetId="9757">
        <row r="1">
          <cell r="A1" t="str">
            <v>1월 생산실적</v>
          </cell>
        </row>
      </sheetData>
      <sheetData sheetId="9758">
        <row r="1">
          <cell r="A1" t="str">
            <v>1월 생산실적</v>
          </cell>
        </row>
      </sheetData>
      <sheetData sheetId="9759">
        <row r="1">
          <cell r="A1" t="str">
            <v>1월 생산실적</v>
          </cell>
        </row>
      </sheetData>
      <sheetData sheetId="9760">
        <row r="1">
          <cell r="A1" t="str">
            <v>1월 생산실적</v>
          </cell>
        </row>
      </sheetData>
      <sheetData sheetId="9761">
        <row r="1">
          <cell r="A1" t="str">
            <v>1월 생산실적</v>
          </cell>
        </row>
      </sheetData>
      <sheetData sheetId="9762">
        <row r="1">
          <cell r="A1" t="str">
            <v>1월 생산실적</v>
          </cell>
        </row>
      </sheetData>
      <sheetData sheetId="9763">
        <row r="1">
          <cell r="A1" t="str">
            <v>1월 생산실적</v>
          </cell>
        </row>
      </sheetData>
      <sheetData sheetId="9764">
        <row r="1">
          <cell r="A1" t="str">
            <v>1월 생산실적</v>
          </cell>
        </row>
      </sheetData>
      <sheetData sheetId="9765">
        <row r="1">
          <cell r="A1" t="str">
            <v>1월 생산실적</v>
          </cell>
        </row>
      </sheetData>
      <sheetData sheetId="9766">
        <row r="1">
          <cell r="A1" t="str">
            <v>1월 생산실적</v>
          </cell>
        </row>
      </sheetData>
      <sheetData sheetId="9767">
        <row r="1">
          <cell r="A1" t="str">
            <v>1월 생산실적</v>
          </cell>
        </row>
      </sheetData>
      <sheetData sheetId="9768">
        <row r="1">
          <cell r="A1" t="str">
            <v>1월 생산실적</v>
          </cell>
        </row>
      </sheetData>
      <sheetData sheetId="9769">
        <row r="1">
          <cell r="A1" t="str">
            <v>1월 생산실적</v>
          </cell>
        </row>
      </sheetData>
      <sheetData sheetId="9770">
        <row r="1">
          <cell r="A1" t="str">
            <v>1월 생산실적</v>
          </cell>
        </row>
      </sheetData>
      <sheetData sheetId="9771">
        <row r="1">
          <cell r="A1" t="str">
            <v>1월 생산실적</v>
          </cell>
        </row>
      </sheetData>
      <sheetData sheetId="9772">
        <row r="1">
          <cell r="A1" t="str">
            <v>1월 생산실적</v>
          </cell>
        </row>
      </sheetData>
      <sheetData sheetId="9773">
        <row r="1">
          <cell r="A1" t="str">
            <v>1월 생산실적</v>
          </cell>
        </row>
      </sheetData>
      <sheetData sheetId="9774">
        <row r="1">
          <cell r="A1" t="str">
            <v>1월 생산실적</v>
          </cell>
        </row>
      </sheetData>
      <sheetData sheetId="9775">
        <row r="1">
          <cell r="A1" t="str">
            <v>1월 생산실적</v>
          </cell>
        </row>
      </sheetData>
      <sheetData sheetId="9776">
        <row r="1">
          <cell r="A1" t="str">
            <v>1월 생산실적</v>
          </cell>
        </row>
      </sheetData>
      <sheetData sheetId="9777">
        <row r="1">
          <cell r="A1" t="str">
            <v>1월 생산실적</v>
          </cell>
        </row>
      </sheetData>
      <sheetData sheetId="9778">
        <row r="1">
          <cell r="A1" t="str">
            <v>1월 생산실적</v>
          </cell>
        </row>
      </sheetData>
      <sheetData sheetId="9779"/>
      <sheetData sheetId="9780"/>
      <sheetData sheetId="9781"/>
      <sheetData sheetId="9782">
        <row r="1">
          <cell r="A1" t="str">
            <v>1월 생산실적</v>
          </cell>
        </row>
      </sheetData>
      <sheetData sheetId="9783">
        <row r="1">
          <cell r="A1" t="str">
            <v>1월 생산실적</v>
          </cell>
        </row>
      </sheetData>
      <sheetData sheetId="9784"/>
      <sheetData sheetId="9785"/>
      <sheetData sheetId="9786"/>
      <sheetData sheetId="9787"/>
      <sheetData sheetId="9788"/>
      <sheetData sheetId="9789">
        <row r="73">
          <cell r="E73">
            <v>-1978066.1999669024</v>
          </cell>
        </row>
      </sheetData>
      <sheetData sheetId="9790"/>
      <sheetData sheetId="9791"/>
      <sheetData sheetId="9792"/>
      <sheetData sheetId="9793">
        <row r="1">
          <cell r="A1" t="str">
            <v>1월 생산실적</v>
          </cell>
        </row>
      </sheetData>
      <sheetData sheetId="9794"/>
      <sheetData sheetId="9795"/>
      <sheetData sheetId="9796"/>
      <sheetData sheetId="9797"/>
      <sheetData sheetId="9798"/>
      <sheetData sheetId="9799">
        <row r="1">
          <cell r="A1" t="str">
            <v>1월 생산실적</v>
          </cell>
        </row>
      </sheetData>
      <sheetData sheetId="9800">
        <row r="1">
          <cell r="A1" t="str">
            <v>1월 생산실적</v>
          </cell>
        </row>
      </sheetData>
      <sheetData sheetId="9801">
        <row r="1">
          <cell r="A1" t="str">
            <v>1월 생산실적</v>
          </cell>
        </row>
      </sheetData>
      <sheetData sheetId="9802">
        <row r="73">
          <cell r="E73">
            <v>-1978066.1999669024</v>
          </cell>
        </row>
      </sheetData>
      <sheetData sheetId="9803">
        <row r="73">
          <cell r="E73">
            <v>-1978066.1999669024</v>
          </cell>
        </row>
      </sheetData>
      <sheetData sheetId="9804"/>
      <sheetData sheetId="9805"/>
      <sheetData sheetId="9806">
        <row r="6">
          <cell r="A6">
            <v>1</v>
          </cell>
        </row>
      </sheetData>
      <sheetData sheetId="9807"/>
      <sheetData sheetId="9808"/>
      <sheetData sheetId="9809"/>
      <sheetData sheetId="9810">
        <row r="1">
          <cell r="A1" t="str">
            <v>1월 생산실적</v>
          </cell>
        </row>
      </sheetData>
      <sheetData sheetId="9811"/>
      <sheetData sheetId="9812">
        <row r="1">
          <cell r="A1" t="str">
            <v>1월 생산실적</v>
          </cell>
        </row>
      </sheetData>
      <sheetData sheetId="9813"/>
      <sheetData sheetId="9814"/>
      <sheetData sheetId="9815"/>
      <sheetData sheetId="9816">
        <row r="1">
          <cell r="A1" t="str">
            <v>1월 생산실적</v>
          </cell>
        </row>
      </sheetData>
      <sheetData sheetId="9817"/>
      <sheetData sheetId="9818">
        <row r="1">
          <cell r="A1" t="str">
            <v>1월 생산실적</v>
          </cell>
        </row>
      </sheetData>
      <sheetData sheetId="9819">
        <row r="1">
          <cell r="A1" t="str">
            <v>1월 생산실적</v>
          </cell>
        </row>
      </sheetData>
      <sheetData sheetId="9820">
        <row r="73">
          <cell r="E73">
            <v>-1978066.1999669024</v>
          </cell>
        </row>
      </sheetData>
      <sheetData sheetId="9821"/>
      <sheetData sheetId="9822"/>
      <sheetData sheetId="9823">
        <row r="6">
          <cell r="A6">
            <v>1</v>
          </cell>
        </row>
      </sheetData>
      <sheetData sheetId="9824"/>
      <sheetData sheetId="9825"/>
      <sheetData sheetId="9826"/>
      <sheetData sheetId="9827"/>
      <sheetData sheetId="9828"/>
      <sheetData sheetId="9829">
        <row r="1">
          <cell r="A1" t="str">
            <v>1월 생산실적</v>
          </cell>
        </row>
      </sheetData>
      <sheetData sheetId="9830"/>
      <sheetData sheetId="9831"/>
      <sheetData sheetId="9832"/>
      <sheetData sheetId="9833"/>
      <sheetData sheetId="9834"/>
      <sheetData sheetId="9835">
        <row r="1">
          <cell r="A1" t="str">
            <v>1월 생산실적</v>
          </cell>
        </row>
      </sheetData>
      <sheetData sheetId="9836">
        <row r="1">
          <cell r="A1" t="str">
            <v>1월 생산실적</v>
          </cell>
        </row>
      </sheetData>
      <sheetData sheetId="9837">
        <row r="1">
          <cell r="A1" t="str">
            <v>1월 생산실적</v>
          </cell>
        </row>
      </sheetData>
      <sheetData sheetId="9838">
        <row r="1">
          <cell r="A1" t="str">
            <v>1월 생산실적</v>
          </cell>
        </row>
      </sheetData>
      <sheetData sheetId="9839">
        <row r="1">
          <cell r="A1" t="str">
            <v>1월 생산실적</v>
          </cell>
        </row>
      </sheetData>
      <sheetData sheetId="9840">
        <row r="1">
          <cell r="A1" t="str">
            <v>1월 생산실적</v>
          </cell>
        </row>
      </sheetData>
      <sheetData sheetId="9841">
        <row r="1">
          <cell r="A1" t="str">
            <v>1월 생산실적</v>
          </cell>
        </row>
      </sheetData>
      <sheetData sheetId="9842">
        <row r="1">
          <cell r="A1" t="str">
            <v>1월 생산실적</v>
          </cell>
        </row>
      </sheetData>
      <sheetData sheetId="9843">
        <row r="1">
          <cell r="A1" t="str">
            <v>1월 생산실적</v>
          </cell>
        </row>
      </sheetData>
      <sheetData sheetId="9844">
        <row r="1">
          <cell r="A1" t="str">
            <v>1월 생산실적</v>
          </cell>
        </row>
      </sheetData>
      <sheetData sheetId="9845">
        <row r="1">
          <cell r="A1" t="str">
            <v>1월 생산실적</v>
          </cell>
        </row>
      </sheetData>
      <sheetData sheetId="9846"/>
      <sheetData sheetId="9847"/>
      <sheetData sheetId="9848"/>
      <sheetData sheetId="9849"/>
      <sheetData sheetId="9850"/>
      <sheetData sheetId="9851"/>
      <sheetData sheetId="9852">
        <row r="1">
          <cell r="A1" t="str">
            <v>1월 생산실적</v>
          </cell>
        </row>
      </sheetData>
      <sheetData sheetId="9853">
        <row r="1">
          <cell r="A1" t="str">
            <v>1월 생산실적</v>
          </cell>
        </row>
      </sheetData>
      <sheetData sheetId="9854">
        <row r="1">
          <cell r="A1" t="str">
            <v>1월 생산실적</v>
          </cell>
        </row>
      </sheetData>
      <sheetData sheetId="9855">
        <row r="1">
          <cell r="A1" t="str">
            <v>1월 생산실적</v>
          </cell>
        </row>
      </sheetData>
      <sheetData sheetId="9856">
        <row r="1">
          <cell r="A1" t="str">
            <v>1월 생산실적</v>
          </cell>
        </row>
      </sheetData>
      <sheetData sheetId="9857">
        <row r="1">
          <cell r="A1" t="str">
            <v>1월 생산실적</v>
          </cell>
        </row>
      </sheetData>
      <sheetData sheetId="9858">
        <row r="1">
          <cell r="A1" t="str">
            <v>1월 생산실적</v>
          </cell>
        </row>
      </sheetData>
      <sheetData sheetId="9859">
        <row r="1">
          <cell r="A1" t="str">
            <v>1월 생산실적</v>
          </cell>
        </row>
      </sheetData>
      <sheetData sheetId="9860">
        <row r="1">
          <cell r="A1" t="str">
            <v>1월 생산실적</v>
          </cell>
        </row>
      </sheetData>
      <sheetData sheetId="9861">
        <row r="1">
          <cell r="A1" t="str">
            <v>1월 생산실적</v>
          </cell>
        </row>
      </sheetData>
      <sheetData sheetId="9862">
        <row r="1">
          <cell r="A1" t="str">
            <v>1월 생산실적</v>
          </cell>
        </row>
      </sheetData>
      <sheetData sheetId="9863"/>
      <sheetData sheetId="9864"/>
      <sheetData sheetId="9865">
        <row r="1">
          <cell r="A1" t="str">
            <v>1월 생산실적</v>
          </cell>
        </row>
      </sheetData>
      <sheetData sheetId="9866">
        <row r="1">
          <cell r="A1" t="str">
            <v>1월 생산실적</v>
          </cell>
        </row>
      </sheetData>
      <sheetData sheetId="9867">
        <row r="1">
          <cell r="A1" t="str">
            <v>1월 생산실적</v>
          </cell>
        </row>
      </sheetData>
      <sheetData sheetId="9868"/>
      <sheetData sheetId="9869"/>
      <sheetData sheetId="9870"/>
      <sheetData sheetId="9871">
        <row r="1">
          <cell r="A1" t="str">
            <v>1월 생산실적</v>
          </cell>
        </row>
      </sheetData>
      <sheetData sheetId="9872"/>
      <sheetData sheetId="9873"/>
      <sheetData sheetId="9874"/>
      <sheetData sheetId="9875">
        <row r="1">
          <cell r="A1" t="str">
            <v>1월 생산실적</v>
          </cell>
        </row>
      </sheetData>
      <sheetData sheetId="9876">
        <row r="1">
          <cell r="A1" t="str">
            <v>1월 생산실적</v>
          </cell>
        </row>
      </sheetData>
      <sheetData sheetId="9877">
        <row r="1">
          <cell r="A1" t="str">
            <v>1월 생산실적</v>
          </cell>
        </row>
      </sheetData>
      <sheetData sheetId="9878">
        <row r="1">
          <cell r="A1" t="str">
            <v>1월 생산실적</v>
          </cell>
        </row>
      </sheetData>
      <sheetData sheetId="9879">
        <row r="1">
          <cell r="A1" t="str">
            <v>1월 생산실적</v>
          </cell>
        </row>
      </sheetData>
      <sheetData sheetId="9880"/>
      <sheetData sheetId="9881"/>
      <sheetData sheetId="9882">
        <row r="1">
          <cell r="A1" t="str">
            <v>1월 생산실적</v>
          </cell>
        </row>
      </sheetData>
      <sheetData sheetId="9883">
        <row r="1">
          <cell r="A1" t="str">
            <v>1월 생산실적</v>
          </cell>
        </row>
      </sheetData>
      <sheetData sheetId="9884">
        <row r="1">
          <cell r="A1" t="str">
            <v>1월 생산실적</v>
          </cell>
        </row>
      </sheetData>
      <sheetData sheetId="9885"/>
      <sheetData sheetId="9886">
        <row r="1">
          <cell r="A1" t="str">
            <v>1월 생산실적</v>
          </cell>
        </row>
      </sheetData>
      <sheetData sheetId="9887">
        <row r="1">
          <cell r="A1" t="str">
            <v>1월 생산실적</v>
          </cell>
        </row>
      </sheetData>
      <sheetData sheetId="9888">
        <row r="1">
          <cell r="A1" t="str">
            <v>1월 생산실적</v>
          </cell>
        </row>
      </sheetData>
      <sheetData sheetId="9889">
        <row r="1">
          <cell r="A1" t="str">
            <v>1월 생산실적</v>
          </cell>
        </row>
      </sheetData>
      <sheetData sheetId="9890">
        <row r="1">
          <cell r="A1" t="str">
            <v>1월 생산실적</v>
          </cell>
        </row>
      </sheetData>
      <sheetData sheetId="9891">
        <row r="1">
          <cell r="A1" t="str">
            <v>1월 생산실적</v>
          </cell>
        </row>
      </sheetData>
      <sheetData sheetId="9892">
        <row r="1">
          <cell r="A1" t="str">
            <v>1월 생산실적</v>
          </cell>
        </row>
      </sheetData>
      <sheetData sheetId="9893">
        <row r="1">
          <cell r="A1" t="str">
            <v>1월 생산실적</v>
          </cell>
        </row>
      </sheetData>
      <sheetData sheetId="9894"/>
      <sheetData sheetId="9895"/>
      <sheetData sheetId="9896"/>
      <sheetData sheetId="9897">
        <row r="1">
          <cell r="A1" t="str">
            <v>1월 생산실적</v>
          </cell>
        </row>
      </sheetData>
      <sheetData sheetId="9898">
        <row r="1">
          <cell r="A1" t="str">
            <v>1월 생산실적</v>
          </cell>
        </row>
      </sheetData>
      <sheetData sheetId="9899">
        <row r="1">
          <cell r="A1" t="str">
            <v>1월 생산실적</v>
          </cell>
        </row>
      </sheetData>
      <sheetData sheetId="9900">
        <row r="1">
          <cell r="A1" t="str">
            <v>1월 생산실적</v>
          </cell>
        </row>
      </sheetData>
      <sheetData sheetId="9901">
        <row r="1">
          <cell r="A1" t="str">
            <v>1월 생산실적</v>
          </cell>
        </row>
      </sheetData>
      <sheetData sheetId="9902">
        <row r="1">
          <cell r="A1" t="str">
            <v>1월 생산실적</v>
          </cell>
        </row>
      </sheetData>
      <sheetData sheetId="9903">
        <row r="1">
          <cell r="A1" t="str">
            <v>1월 생산실적</v>
          </cell>
        </row>
      </sheetData>
      <sheetData sheetId="9904">
        <row r="1">
          <cell r="A1" t="str">
            <v>1월 생산실적</v>
          </cell>
        </row>
      </sheetData>
      <sheetData sheetId="9905">
        <row r="1">
          <cell r="A1" t="str">
            <v>1월 생산실적</v>
          </cell>
        </row>
      </sheetData>
      <sheetData sheetId="9906">
        <row r="1">
          <cell r="A1" t="str">
            <v>1월 생산실적</v>
          </cell>
        </row>
      </sheetData>
      <sheetData sheetId="9907">
        <row r="1">
          <cell r="A1" t="str">
            <v>1월 생산실적</v>
          </cell>
        </row>
      </sheetData>
      <sheetData sheetId="9908">
        <row r="1">
          <cell r="A1" t="str">
            <v>1월 생산실적</v>
          </cell>
        </row>
      </sheetData>
      <sheetData sheetId="9909">
        <row r="1">
          <cell r="A1" t="str">
            <v>1월 생산실적</v>
          </cell>
        </row>
      </sheetData>
      <sheetData sheetId="9910">
        <row r="1">
          <cell r="A1" t="str">
            <v>1월 생산실적</v>
          </cell>
        </row>
      </sheetData>
      <sheetData sheetId="9911">
        <row r="1">
          <cell r="A1" t="str">
            <v>1월 생산실적</v>
          </cell>
        </row>
      </sheetData>
      <sheetData sheetId="9912">
        <row r="1">
          <cell r="A1" t="str">
            <v>1월 생산실적</v>
          </cell>
        </row>
      </sheetData>
      <sheetData sheetId="9913">
        <row r="1">
          <cell r="A1" t="str">
            <v>1월 생산실적</v>
          </cell>
        </row>
      </sheetData>
      <sheetData sheetId="9914">
        <row r="1">
          <cell r="A1" t="str">
            <v>1월 생산실적</v>
          </cell>
        </row>
      </sheetData>
      <sheetData sheetId="9915">
        <row r="1">
          <cell r="A1" t="str">
            <v>1월 생산실적</v>
          </cell>
        </row>
      </sheetData>
      <sheetData sheetId="9916">
        <row r="1">
          <cell r="A1" t="str">
            <v>1월 생산실적</v>
          </cell>
        </row>
      </sheetData>
      <sheetData sheetId="9917">
        <row r="1">
          <cell r="A1" t="str">
            <v>1월 생산실적</v>
          </cell>
        </row>
      </sheetData>
      <sheetData sheetId="9918">
        <row r="1">
          <cell r="A1" t="str">
            <v>1월 생산실적</v>
          </cell>
        </row>
      </sheetData>
      <sheetData sheetId="9919">
        <row r="1">
          <cell r="A1" t="str">
            <v>1월 생산실적</v>
          </cell>
        </row>
      </sheetData>
      <sheetData sheetId="9920">
        <row r="1">
          <cell r="A1" t="str">
            <v>1월 생산실적</v>
          </cell>
        </row>
      </sheetData>
      <sheetData sheetId="9921">
        <row r="1">
          <cell r="A1" t="str">
            <v>1월 생산실적</v>
          </cell>
        </row>
      </sheetData>
      <sheetData sheetId="9922">
        <row r="1">
          <cell r="A1" t="str">
            <v>1월 생산실적</v>
          </cell>
        </row>
      </sheetData>
      <sheetData sheetId="9923">
        <row r="1">
          <cell r="A1" t="str">
            <v>1월 생산실적</v>
          </cell>
        </row>
      </sheetData>
      <sheetData sheetId="9924">
        <row r="1">
          <cell r="A1" t="str">
            <v>1월 생산실적</v>
          </cell>
        </row>
      </sheetData>
      <sheetData sheetId="9925">
        <row r="1">
          <cell r="A1" t="str">
            <v>1월 생산실적</v>
          </cell>
        </row>
      </sheetData>
      <sheetData sheetId="9926">
        <row r="1">
          <cell r="A1" t="str">
            <v>1월 생산실적</v>
          </cell>
        </row>
      </sheetData>
      <sheetData sheetId="9927">
        <row r="1">
          <cell r="A1" t="str">
            <v>1월 생산실적</v>
          </cell>
        </row>
      </sheetData>
      <sheetData sheetId="9928">
        <row r="1">
          <cell r="A1" t="str">
            <v>1월 생산실적</v>
          </cell>
        </row>
      </sheetData>
      <sheetData sheetId="9929">
        <row r="1">
          <cell r="A1" t="str">
            <v>1월 생산실적</v>
          </cell>
        </row>
      </sheetData>
      <sheetData sheetId="9930">
        <row r="1">
          <cell r="A1" t="str">
            <v>1월 생산실적</v>
          </cell>
        </row>
      </sheetData>
      <sheetData sheetId="9931">
        <row r="1">
          <cell r="A1" t="str">
            <v>1월 생산실적</v>
          </cell>
        </row>
      </sheetData>
      <sheetData sheetId="9932">
        <row r="1">
          <cell r="A1" t="str">
            <v>1월 생산실적</v>
          </cell>
        </row>
      </sheetData>
      <sheetData sheetId="9933">
        <row r="1">
          <cell r="A1" t="str">
            <v>1월 생산실적</v>
          </cell>
        </row>
      </sheetData>
      <sheetData sheetId="9934">
        <row r="1">
          <cell r="A1" t="str">
            <v>1월 생산실적</v>
          </cell>
        </row>
      </sheetData>
      <sheetData sheetId="9935">
        <row r="1">
          <cell r="A1" t="str">
            <v>1월 생산실적</v>
          </cell>
        </row>
      </sheetData>
      <sheetData sheetId="9936">
        <row r="1">
          <cell r="A1" t="str">
            <v>1월 생산실적</v>
          </cell>
        </row>
      </sheetData>
      <sheetData sheetId="9937">
        <row r="1">
          <cell r="A1" t="str">
            <v>1월 생산실적</v>
          </cell>
        </row>
      </sheetData>
      <sheetData sheetId="9938">
        <row r="1">
          <cell r="A1" t="str">
            <v>1월 생산실적</v>
          </cell>
        </row>
      </sheetData>
      <sheetData sheetId="9939">
        <row r="1">
          <cell r="A1" t="str">
            <v>1월 생산실적</v>
          </cell>
        </row>
      </sheetData>
      <sheetData sheetId="9940">
        <row r="1">
          <cell r="A1" t="str">
            <v>1월 생산실적</v>
          </cell>
        </row>
      </sheetData>
      <sheetData sheetId="9941">
        <row r="1">
          <cell r="A1" t="str">
            <v>1월 생산실적</v>
          </cell>
        </row>
      </sheetData>
      <sheetData sheetId="9942">
        <row r="1">
          <cell r="A1" t="str">
            <v>1월 생산실적</v>
          </cell>
        </row>
      </sheetData>
      <sheetData sheetId="9943">
        <row r="1">
          <cell r="A1" t="str">
            <v>1월 생산실적</v>
          </cell>
        </row>
      </sheetData>
      <sheetData sheetId="9944">
        <row r="1">
          <cell r="A1" t="str">
            <v>1월 생산실적</v>
          </cell>
        </row>
      </sheetData>
      <sheetData sheetId="9945">
        <row r="1">
          <cell r="A1" t="str">
            <v>1월 생산실적</v>
          </cell>
        </row>
      </sheetData>
      <sheetData sheetId="9946">
        <row r="1">
          <cell r="A1" t="str">
            <v>1월 생산실적</v>
          </cell>
        </row>
      </sheetData>
      <sheetData sheetId="9947">
        <row r="1">
          <cell r="A1" t="str">
            <v>1월 생산실적</v>
          </cell>
        </row>
      </sheetData>
      <sheetData sheetId="9948">
        <row r="1">
          <cell r="A1" t="str">
            <v>1월 생산실적</v>
          </cell>
        </row>
      </sheetData>
      <sheetData sheetId="9949">
        <row r="1">
          <cell r="A1" t="str">
            <v>1월 생산실적</v>
          </cell>
        </row>
      </sheetData>
      <sheetData sheetId="9950">
        <row r="1">
          <cell r="A1" t="str">
            <v>1월 생산실적</v>
          </cell>
        </row>
      </sheetData>
      <sheetData sheetId="9951">
        <row r="1">
          <cell r="A1" t="str">
            <v>1월 생산실적</v>
          </cell>
        </row>
      </sheetData>
      <sheetData sheetId="9952">
        <row r="1">
          <cell r="A1" t="str">
            <v>1월 생산실적</v>
          </cell>
        </row>
      </sheetData>
      <sheetData sheetId="9953">
        <row r="1">
          <cell r="A1" t="str">
            <v>1월 생산실적</v>
          </cell>
        </row>
      </sheetData>
      <sheetData sheetId="9954">
        <row r="1">
          <cell r="A1" t="str">
            <v>1월 생산실적</v>
          </cell>
        </row>
      </sheetData>
      <sheetData sheetId="9955">
        <row r="1">
          <cell r="A1" t="str">
            <v>1월 생산실적</v>
          </cell>
        </row>
      </sheetData>
      <sheetData sheetId="9956">
        <row r="1">
          <cell r="A1" t="str">
            <v>1월 생산실적</v>
          </cell>
        </row>
      </sheetData>
      <sheetData sheetId="9957">
        <row r="1">
          <cell r="A1" t="str">
            <v>1월 생산실적</v>
          </cell>
        </row>
      </sheetData>
      <sheetData sheetId="9958">
        <row r="1">
          <cell r="A1" t="str">
            <v>1월 생산실적</v>
          </cell>
        </row>
      </sheetData>
      <sheetData sheetId="9959">
        <row r="1">
          <cell r="A1" t="str">
            <v>1월 생산실적</v>
          </cell>
        </row>
      </sheetData>
      <sheetData sheetId="9960">
        <row r="1">
          <cell r="A1" t="str">
            <v>1월 생산실적</v>
          </cell>
        </row>
      </sheetData>
      <sheetData sheetId="9961">
        <row r="1">
          <cell r="A1" t="str">
            <v>1월 생산실적</v>
          </cell>
        </row>
      </sheetData>
      <sheetData sheetId="9962">
        <row r="1">
          <cell r="A1" t="str">
            <v>1월 생산실적</v>
          </cell>
        </row>
      </sheetData>
      <sheetData sheetId="9963">
        <row r="1">
          <cell r="A1" t="str">
            <v>1월 생산실적</v>
          </cell>
        </row>
      </sheetData>
      <sheetData sheetId="9964">
        <row r="1">
          <cell r="A1" t="str">
            <v>1월 생산실적</v>
          </cell>
        </row>
      </sheetData>
      <sheetData sheetId="9965">
        <row r="1">
          <cell r="A1" t="str">
            <v>1월 생산실적</v>
          </cell>
        </row>
      </sheetData>
      <sheetData sheetId="9966">
        <row r="1">
          <cell r="A1" t="str">
            <v>1월 생산실적</v>
          </cell>
        </row>
      </sheetData>
      <sheetData sheetId="9967">
        <row r="1">
          <cell r="A1" t="str">
            <v>1월 생산실적</v>
          </cell>
        </row>
      </sheetData>
      <sheetData sheetId="9968">
        <row r="1">
          <cell r="A1" t="str">
            <v>1월 생산실적</v>
          </cell>
        </row>
      </sheetData>
      <sheetData sheetId="9969">
        <row r="1">
          <cell r="A1" t="str">
            <v>1월 생산실적</v>
          </cell>
        </row>
      </sheetData>
      <sheetData sheetId="9970">
        <row r="1">
          <cell r="A1" t="str">
            <v>1월 생산실적</v>
          </cell>
        </row>
      </sheetData>
      <sheetData sheetId="9971">
        <row r="1">
          <cell r="A1" t="str">
            <v>1월 생산실적</v>
          </cell>
        </row>
      </sheetData>
      <sheetData sheetId="9972">
        <row r="1">
          <cell r="A1" t="str">
            <v>1월 생산실적</v>
          </cell>
        </row>
      </sheetData>
      <sheetData sheetId="9973">
        <row r="1">
          <cell r="A1" t="str">
            <v>1월 생산실적</v>
          </cell>
        </row>
      </sheetData>
      <sheetData sheetId="9974">
        <row r="1">
          <cell r="A1" t="str">
            <v>1월 생산실적</v>
          </cell>
        </row>
      </sheetData>
      <sheetData sheetId="9975">
        <row r="1">
          <cell r="A1" t="str">
            <v>1월 생산실적</v>
          </cell>
        </row>
      </sheetData>
      <sheetData sheetId="9976">
        <row r="1">
          <cell r="A1" t="str">
            <v>1월 생산실적</v>
          </cell>
        </row>
      </sheetData>
      <sheetData sheetId="9977">
        <row r="1">
          <cell r="A1" t="str">
            <v>1월 생산실적</v>
          </cell>
        </row>
      </sheetData>
      <sheetData sheetId="9978">
        <row r="1">
          <cell r="A1" t="str">
            <v>1월 생산실적</v>
          </cell>
        </row>
      </sheetData>
      <sheetData sheetId="9979">
        <row r="1">
          <cell r="A1" t="str">
            <v>1월 생산실적</v>
          </cell>
        </row>
      </sheetData>
      <sheetData sheetId="9980">
        <row r="1">
          <cell r="A1" t="str">
            <v>1월 생산실적</v>
          </cell>
        </row>
      </sheetData>
      <sheetData sheetId="9981">
        <row r="1">
          <cell r="A1" t="str">
            <v>1월 생산실적</v>
          </cell>
        </row>
      </sheetData>
      <sheetData sheetId="9982">
        <row r="1">
          <cell r="A1" t="str">
            <v>1월 생산실적</v>
          </cell>
        </row>
      </sheetData>
      <sheetData sheetId="9983">
        <row r="1">
          <cell r="A1" t="str">
            <v>1월 생산실적</v>
          </cell>
        </row>
      </sheetData>
      <sheetData sheetId="9984">
        <row r="1">
          <cell r="A1" t="str">
            <v>1월 생산실적</v>
          </cell>
        </row>
      </sheetData>
      <sheetData sheetId="9985">
        <row r="1">
          <cell r="A1" t="str">
            <v>1월 생산실적</v>
          </cell>
        </row>
      </sheetData>
      <sheetData sheetId="9986">
        <row r="1">
          <cell r="A1" t="str">
            <v>1월 생산실적</v>
          </cell>
        </row>
      </sheetData>
      <sheetData sheetId="9987">
        <row r="1">
          <cell r="A1" t="str">
            <v>1월 생산실적</v>
          </cell>
        </row>
      </sheetData>
      <sheetData sheetId="9988"/>
      <sheetData sheetId="9989"/>
      <sheetData sheetId="9990">
        <row r="1">
          <cell r="A1" t="str">
            <v>1월 생산실적</v>
          </cell>
        </row>
      </sheetData>
      <sheetData sheetId="9991">
        <row r="1">
          <cell r="A1" t="str">
            <v>1월 생산실적</v>
          </cell>
        </row>
      </sheetData>
      <sheetData sheetId="9992">
        <row r="1">
          <cell r="A1" t="str">
            <v>1월 생산실적</v>
          </cell>
        </row>
      </sheetData>
      <sheetData sheetId="9993">
        <row r="1">
          <cell r="A1" t="str">
            <v>1월 생산실적</v>
          </cell>
        </row>
      </sheetData>
      <sheetData sheetId="9994">
        <row r="1">
          <cell r="A1" t="str">
            <v>1월 생산실적</v>
          </cell>
        </row>
      </sheetData>
      <sheetData sheetId="9995">
        <row r="1">
          <cell r="A1" t="str">
            <v>1월 생산실적</v>
          </cell>
        </row>
      </sheetData>
      <sheetData sheetId="9996">
        <row r="1">
          <cell r="A1" t="str">
            <v>1월 생산실적</v>
          </cell>
        </row>
      </sheetData>
      <sheetData sheetId="9997">
        <row r="1">
          <cell r="A1" t="str">
            <v>1월 생산실적</v>
          </cell>
        </row>
      </sheetData>
      <sheetData sheetId="9998">
        <row r="1">
          <cell r="A1" t="str">
            <v>1월 생산실적</v>
          </cell>
        </row>
      </sheetData>
      <sheetData sheetId="9999"/>
      <sheetData sheetId="10000"/>
      <sheetData sheetId="10001">
        <row r="1">
          <cell r="A1" t="str">
            <v>1월 생산실적</v>
          </cell>
        </row>
      </sheetData>
      <sheetData sheetId="10002">
        <row r="1">
          <cell r="A1" t="str">
            <v>1월 생산실적</v>
          </cell>
        </row>
      </sheetData>
      <sheetData sheetId="10003"/>
      <sheetData sheetId="10004"/>
      <sheetData sheetId="10005"/>
      <sheetData sheetId="10006">
        <row r="1">
          <cell r="A1" t="str">
            <v>1월 생산실적</v>
          </cell>
        </row>
      </sheetData>
      <sheetData sheetId="10007">
        <row r="1">
          <cell r="A1" t="str">
            <v>1월 생산실적</v>
          </cell>
        </row>
      </sheetData>
      <sheetData sheetId="10008">
        <row r="1">
          <cell r="A1" t="str">
            <v>1월 생산실적</v>
          </cell>
        </row>
      </sheetData>
      <sheetData sheetId="10009">
        <row r="1">
          <cell r="A1" t="str">
            <v>1월 생산실적</v>
          </cell>
        </row>
      </sheetData>
      <sheetData sheetId="10010">
        <row r="1">
          <cell r="A1" t="str">
            <v>1월 생산실적</v>
          </cell>
        </row>
      </sheetData>
      <sheetData sheetId="10011">
        <row r="1">
          <cell r="A1" t="str">
            <v>1월 생산실적</v>
          </cell>
        </row>
      </sheetData>
      <sheetData sheetId="10012">
        <row r="1">
          <cell r="A1" t="str">
            <v>1월 생산실적</v>
          </cell>
        </row>
      </sheetData>
      <sheetData sheetId="10013">
        <row r="1">
          <cell r="A1" t="str">
            <v>1월 생산실적</v>
          </cell>
        </row>
      </sheetData>
      <sheetData sheetId="10014">
        <row r="1">
          <cell r="A1" t="str">
            <v>1월 생산실적</v>
          </cell>
        </row>
      </sheetData>
      <sheetData sheetId="10015">
        <row r="1">
          <cell r="A1" t="str">
            <v>1월 생산실적</v>
          </cell>
        </row>
      </sheetData>
      <sheetData sheetId="10016"/>
      <sheetData sheetId="10017"/>
      <sheetData sheetId="10018">
        <row r="1">
          <cell r="A1" t="str">
            <v>1월 생산실적</v>
          </cell>
        </row>
      </sheetData>
      <sheetData sheetId="10019"/>
      <sheetData sheetId="10020">
        <row r="1">
          <cell r="A1" t="str">
            <v>1월 생산실적</v>
          </cell>
        </row>
      </sheetData>
      <sheetData sheetId="10021">
        <row r="73">
          <cell r="E73">
            <v>-1978066.1999669024</v>
          </cell>
        </row>
      </sheetData>
      <sheetData sheetId="10022">
        <row r="73">
          <cell r="E73">
            <v>-1978066.1999669024</v>
          </cell>
        </row>
      </sheetData>
      <sheetData sheetId="10023">
        <row r="1">
          <cell r="A1" t="str">
            <v>1월 생산실적</v>
          </cell>
        </row>
      </sheetData>
      <sheetData sheetId="10024"/>
      <sheetData sheetId="10025">
        <row r="6">
          <cell r="A6">
            <v>1</v>
          </cell>
        </row>
      </sheetData>
      <sheetData sheetId="10026"/>
      <sheetData sheetId="10027"/>
      <sheetData sheetId="10028"/>
      <sheetData sheetId="10029"/>
      <sheetData sheetId="10030"/>
      <sheetData sheetId="10031">
        <row r="1">
          <cell r="A1" t="str">
            <v>1월 생산실적</v>
          </cell>
        </row>
      </sheetData>
      <sheetData sheetId="10032"/>
      <sheetData sheetId="10033"/>
      <sheetData sheetId="10034"/>
      <sheetData sheetId="10035"/>
      <sheetData sheetId="10036"/>
      <sheetData sheetId="10037"/>
      <sheetData sheetId="10038">
        <row r="1">
          <cell r="A1" t="str">
            <v>1월 생산실적</v>
          </cell>
        </row>
      </sheetData>
      <sheetData sheetId="10039">
        <row r="73">
          <cell r="E73">
            <v>-1978066.1999669024</v>
          </cell>
        </row>
      </sheetData>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row r="1">
          <cell r="A1" t="str">
            <v>1월 생산실적</v>
          </cell>
        </row>
      </sheetData>
      <sheetData sheetId="10055">
        <row r="1">
          <cell r="A1" t="str">
            <v>1월 생산실적</v>
          </cell>
        </row>
      </sheetData>
      <sheetData sheetId="10056">
        <row r="1">
          <cell r="A1" t="str">
            <v>1월 생산실적</v>
          </cell>
        </row>
      </sheetData>
      <sheetData sheetId="10057">
        <row r="1">
          <cell r="A1" t="str">
            <v>1월 생산실적</v>
          </cell>
        </row>
      </sheetData>
      <sheetData sheetId="10058">
        <row r="1">
          <cell r="A1" t="str">
            <v>1월 생산실적</v>
          </cell>
        </row>
      </sheetData>
      <sheetData sheetId="10059">
        <row r="1">
          <cell r="A1" t="str">
            <v>1월 생산실적</v>
          </cell>
        </row>
      </sheetData>
      <sheetData sheetId="10060">
        <row r="1">
          <cell r="A1" t="str">
            <v>1월 생산실적</v>
          </cell>
        </row>
      </sheetData>
      <sheetData sheetId="10061">
        <row r="1">
          <cell r="A1" t="str">
            <v>1월 생산실적</v>
          </cell>
        </row>
      </sheetData>
      <sheetData sheetId="10062">
        <row r="1">
          <cell r="A1" t="str">
            <v>1월 생산실적</v>
          </cell>
        </row>
      </sheetData>
      <sheetData sheetId="10063">
        <row r="1">
          <cell r="A1" t="str">
            <v>1월 생산실적</v>
          </cell>
        </row>
      </sheetData>
      <sheetData sheetId="10064">
        <row r="1">
          <cell r="A1" t="str">
            <v>1월 생산실적</v>
          </cell>
        </row>
      </sheetData>
      <sheetData sheetId="10065">
        <row r="1">
          <cell r="A1" t="str">
            <v>1월 생산실적</v>
          </cell>
        </row>
      </sheetData>
      <sheetData sheetId="10066">
        <row r="1">
          <cell r="A1" t="str">
            <v>1월 생산실적</v>
          </cell>
        </row>
      </sheetData>
      <sheetData sheetId="10067">
        <row r="1">
          <cell r="A1" t="str">
            <v>1월 생산실적</v>
          </cell>
        </row>
      </sheetData>
      <sheetData sheetId="10068">
        <row r="1">
          <cell r="A1" t="str">
            <v>1월 생산실적</v>
          </cell>
        </row>
      </sheetData>
      <sheetData sheetId="10069">
        <row r="1">
          <cell r="A1" t="str">
            <v>1월 생산실적</v>
          </cell>
        </row>
      </sheetData>
      <sheetData sheetId="10070">
        <row r="1">
          <cell r="A1" t="str">
            <v>1월 생산실적</v>
          </cell>
        </row>
      </sheetData>
      <sheetData sheetId="10071">
        <row r="1">
          <cell r="A1" t="str">
            <v>1월 생산실적</v>
          </cell>
        </row>
      </sheetData>
      <sheetData sheetId="10072">
        <row r="1">
          <cell r="A1" t="str">
            <v>1월 생산실적</v>
          </cell>
        </row>
      </sheetData>
      <sheetData sheetId="10073">
        <row r="1">
          <cell r="A1" t="str">
            <v>1월 생산실적</v>
          </cell>
        </row>
      </sheetData>
      <sheetData sheetId="10074">
        <row r="1">
          <cell r="A1" t="str">
            <v>1월 생산실적</v>
          </cell>
        </row>
      </sheetData>
      <sheetData sheetId="10075">
        <row r="1">
          <cell r="A1" t="str">
            <v>1월 생산실적</v>
          </cell>
        </row>
      </sheetData>
      <sheetData sheetId="10076">
        <row r="1">
          <cell r="A1" t="str">
            <v>1월 생산실적</v>
          </cell>
        </row>
      </sheetData>
      <sheetData sheetId="10077">
        <row r="1">
          <cell r="A1" t="str">
            <v>1월 생산실적</v>
          </cell>
        </row>
      </sheetData>
      <sheetData sheetId="10078">
        <row r="1">
          <cell r="A1" t="str">
            <v>1월 생산실적</v>
          </cell>
        </row>
      </sheetData>
      <sheetData sheetId="10079">
        <row r="1">
          <cell r="A1" t="str">
            <v>1월 생산실적</v>
          </cell>
        </row>
      </sheetData>
      <sheetData sheetId="10080">
        <row r="1">
          <cell r="A1" t="str">
            <v>1월 생산실적</v>
          </cell>
        </row>
      </sheetData>
      <sheetData sheetId="10081">
        <row r="1">
          <cell r="A1" t="str">
            <v>1월 생산실적</v>
          </cell>
        </row>
      </sheetData>
      <sheetData sheetId="10082">
        <row r="1">
          <cell r="A1" t="str">
            <v>1월 생산실적</v>
          </cell>
        </row>
      </sheetData>
      <sheetData sheetId="10083">
        <row r="1">
          <cell r="A1" t="str">
            <v>1월 생산실적</v>
          </cell>
        </row>
      </sheetData>
      <sheetData sheetId="10084">
        <row r="1">
          <cell r="A1" t="str">
            <v>1월 생산실적</v>
          </cell>
        </row>
      </sheetData>
      <sheetData sheetId="10085">
        <row r="1">
          <cell r="A1" t="str">
            <v>1월 생산실적</v>
          </cell>
        </row>
      </sheetData>
      <sheetData sheetId="10086">
        <row r="1">
          <cell r="A1" t="str">
            <v>1월 생산실적</v>
          </cell>
        </row>
      </sheetData>
      <sheetData sheetId="10087">
        <row r="1">
          <cell r="A1" t="str">
            <v>1월 생산실적</v>
          </cell>
        </row>
      </sheetData>
      <sheetData sheetId="10088">
        <row r="1">
          <cell r="A1" t="str">
            <v>1월 생산실적</v>
          </cell>
        </row>
      </sheetData>
      <sheetData sheetId="10089">
        <row r="1">
          <cell r="A1" t="str">
            <v>1월 생산실적</v>
          </cell>
        </row>
      </sheetData>
      <sheetData sheetId="10090">
        <row r="1">
          <cell r="A1" t="str">
            <v>1월 생산실적</v>
          </cell>
        </row>
      </sheetData>
      <sheetData sheetId="10091">
        <row r="1">
          <cell r="A1" t="str">
            <v>1월 생산실적</v>
          </cell>
        </row>
      </sheetData>
      <sheetData sheetId="10092">
        <row r="1">
          <cell r="A1" t="str">
            <v>1월 생산실적</v>
          </cell>
        </row>
      </sheetData>
      <sheetData sheetId="10093">
        <row r="1">
          <cell r="A1" t="str">
            <v>1월 생산실적</v>
          </cell>
        </row>
      </sheetData>
      <sheetData sheetId="10094">
        <row r="1">
          <cell r="A1" t="str">
            <v>1월 생산실적</v>
          </cell>
        </row>
      </sheetData>
      <sheetData sheetId="10095">
        <row r="1">
          <cell r="A1" t="str">
            <v>1월 생산실적</v>
          </cell>
        </row>
      </sheetData>
      <sheetData sheetId="10096"/>
      <sheetData sheetId="10097"/>
      <sheetData sheetId="10098"/>
      <sheetData sheetId="10099"/>
      <sheetData sheetId="10100"/>
      <sheetData sheetId="10101"/>
      <sheetData sheetId="10102">
        <row r="1">
          <cell r="A1" t="str">
            <v>1월 생산실적</v>
          </cell>
        </row>
      </sheetData>
      <sheetData sheetId="10103"/>
      <sheetData sheetId="10104"/>
      <sheetData sheetId="10105"/>
      <sheetData sheetId="10106"/>
      <sheetData sheetId="10107">
        <row r="1">
          <cell r="A1" t="str">
            <v>1월 생산실적</v>
          </cell>
        </row>
      </sheetData>
      <sheetData sheetId="10108">
        <row r="1">
          <cell r="A1" t="str">
            <v>1월 생산실적</v>
          </cell>
        </row>
      </sheetData>
      <sheetData sheetId="10109">
        <row r="73">
          <cell r="E73">
            <v>-1978066.1999669024</v>
          </cell>
        </row>
      </sheetData>
      <sheetData sheetId="10110">
        <row r="1">
          <cell r="A1" t="str">
            <v>1월 생산실적</v>
          </cell>
        </row>
      </sheetData>
      <sheetData sheetId="10111"/>
      <sheetData sheetId="10112">
        <row r="1">
          <cell r="A1" t="str">
            <v>1월 생산실적</v>
          </cell>
        </row>
      </sheetData>
      <sheetData sheetId="10113">
        <row r="1">
          <cell r="A1" t="str">
            <v>1월 생산실적</v>
          </cell>
        </row>
      </sheetData>
      <sheetData sheetId="10114"/>
      <sheetData sheetId="10115"/>
      <sheetData sheetId="10116"/>
      <sheetData sheetId="10117"/>
      <sheetData sheetId="10118">
        <row r="73">
          <cell r="E73">
            <v>-1978066.1999669024</v>
          </cell>
        </row>
      </sheetData>
      <sheetData sheetId="10119"/>
      <sheetData sheetId="10120"/>
      <sheetData sheetId="10121"/>
      <sheetData sheetId="10122">
        <row r="1">
          <cell r="A1" t="str">
            <v>1월 생산실적</v>
          </cell>
        </row>
      </sheetData>
      <sheetData sheetId="10123">
        <row r="1">
          <cell r="A1" t="str">
            <v>1월 생산실적</v>
          </cell>
        </row>
      </sheetData>
      <sheetData sheetId="10124">
        <row r="1">
          <cell r="A1" t="str">
            <v>1월 생산실적</v>
          </cell>
        </row>
      </sheetData>
      <sheetData sheetId="10125">
        <row r="1">
          <cell r="A1" t="str">
            <v>1월 생산실적</v>
          </cell>
        </row>
      </sheetData>
      <sheetData sheetId="10126">
        <row r="1">
          <cell r="A1" t="str">
            <v>1월 생산실적</v>
          </cell>
        </row>
      </sheetData>
      <sheetData sheetId="10127">
        <row r="1">
          <cell r="A1" t="str">
            <v>1월 생산실적</v>
          </cell>
        </row>
      </sheetData>
      <sheetData sheetId="10128">
        <row r="1">
          <cell r="A1" t="str">
            <v>1월 생산실적</v>
          </cell>
        </row>
      </sheetData>
      <sheetData sheetId="10129">
        <row r="1">
          <cell r="A1" t="str">
            <v>1월 생산실적</v>
          </cell>
        </row>
      </sheetData>
      <sheetData sheetId="10130">
        <row r="1">
          <cell r="A1" t="str">
            <v>1월 생산실적</v>
          </cell>
        </row>
      </sheetData>
      <sheetData sheetId="10131">
        <row r="1">
          <cell r="A1" t="str">
            <v>1월 생산실적</v>
          </cell>
        </row>
      </sheetData>
      <sheetData sheetId="10132">
        <row r="1">
          <cell r="A1" t="str">
            <v>1월 생산실적</v>
          </cell>
        </row>
      </sheetData>
      <sheetData sheetId="10133">
        <row r="1">
          <cell r="A1" t="str">
            <v>1월 생산실적</v>
          </cell>
        </row>
      </sheetData>
      <sheetData sheetId="10134">
        <row r="1">
          <cell r="A1" t="str">
            <v>1월 생산실적</v>
          </cell>
        </row>
      </sheetData>
      <sheetData sheetId="10135">
        <row r="1">
          <cell r="A1" t="str">
            <v>1월 생산실적</v>
          </cell>
        </row>
      </sheetData>
      <sheetData sheetId="10136">
        <row r="1">
          <cell r="A1" t="str">
            <v>1월 생산실적</v>
          </cell>
        </row>
      </sheetData>
      <sheetData sheetId="10137">
        <row r="1">
          <cell r="A1" t="str">
            <v>1월 생산실적</v>
          </cell>
        </row>
      </sheetData>
      <sheetData sheetId="10138">
        <row r="1">
          <cell r="A1" t="str">
            <v>1월 생산실적</v>
          </cell>
        </row>
      </sheetData>
      <sheetData sheetId="10139">
        <row r="1">
          <cell r="A1" t="str">
            <v>1월 생산실적</v>
          </cell>
        </row>
      </sheetData>
      <sheetData sheetId="10140">
        <row r="1">
          <cell r="A1" t="str">
            <v>1월 생산실적</v>
          </cell>
        </row>
      </sheetData>
      <sheetData sheetId="10141">
        <row r="1">
          <cell r="A1" t="str">
            <v>1월 생산실적</v>
          </cell>
        </row>
      </sheetData>
      <sheetData sheetId="10142">
        <row r="1">
          <cell r="A1" t="str">
            <v>1월 생산실적</v>
          </cell>
        </row>
      </sheetData>
      <sheetData sheetId="10143">
        <row r="1">
          <cell r="A1" t="str">
            <v>1월 생산실적</v>
          </cell>
        </row>
      </sheetData>
      <sheetData sheetId="10144">
        <row r="1">
          <cell r="A1" t="str">
            <v>1월 생산실적</v>
          </cell>
        </row>
      </sheetData>
      <sheetData sheetId="10145">
        <row r="1">
          <cell r="A1" t="str">
            <v>1월 생산실적</v>
          </cell>
        </row>
      </sheetData>
      <sheetData sheetId="10146">
        <row r="1">
          <cell r="A1" t="str">
            <v>1월 생산실적</v>
          </cell>
        </row>
      </sheetData>
      <sheetData sheetId="10147">
        <row r="1">
          <cell r="A1" t="str">
            <v>1월 생산실적</v>
          </cell>
        </row>
      </sheetData>
      <sheetData sheetId="10148">
        <row r="1">
          <cell r="A1" t="str">
            <v>1월 생산실적</v>
          </cell>
        </row>
      </sheetData>
      <sheetData sheetId="10149">
        <row r="1">
          <cell r="A1" t="str">
            <v>1월 생산실적</v>
          </cell>
        </row>
      </sheetData>
      <sheetData sheetId="10150">
        <row r="1">
          <cell r="A1" t="str">
            <v>1월 생산실적</v>
          </cell>
        </row>
      </sheetData>
      <sheetData sheetId="10151">
        <row r="1">
          <cell r="A1" t="str">
            <v>1월 생산실적</v>
          </cell>
        </row>
      </sheetData>
      <sheetData sheetId="10152">
        <row r="1">
          <cell r="A1" t="str">
            <v>1월 생산실적</v>
          </cell>
        </row>
      </sheetData>
      <sheetData sheetId="10153">
        <row r="1">
          <cell r="A1" t="str">
            <v>1월 생산실적</v>
          </cell>
        </row>
      </sheetData>
      <sheetData sheetId="10154">
        <row r="1">
          <cell r="A1" t="str">
            <v>1월 생산실적</v>
          </cell>
        </row>
      </sheetData>
      <sheetData sheetId="10155">
        <row r="1">
          <cell r="A1" t="str">
            <v>1월 생산실적</v>
          </cell>
        </row>
      </sheetData>
      <sheetData sheetId="10156">
        <row r="1">
          <cell r="A1" t="str">
            <v>1월 생산실적</v>
          </cell>
        </row>
      </sheetData>
      <sheetData sheetId="10157">
        <row r="1">
          <cell r="A1" t="str">
            <v>1월 생산실적</v>
          </cell>
        </row>
      </sheetData>
      <sheetData sheetId="10158">
        <row r="1">
          <cell r="A1" t="str">
            <v>1월 생산실적</v>
          </cell>
        </row>
      </sheetData>
      <sheetData sheetId="10159">
        <row r="1">
          <cell r="A1" t="str">
            <v>1월 생산실적</v>
          </cell>
        </row>
      </sheetData>
      <sheetData sheetId="10160">
        <row r="1">
          <cell r="A1" t="str">
            <v>1월 생산실적</v>
          </cell>
        </row>
      </sheetData>
      <sheetData sheetId="10161">
        <row r="1">
          <cell r="A1" t="str">
            <v>1월 생산실적</v>
          </cell>
        </row>
      </sheetData>
      <sheetData sheetId="10162">
        <row r="1">
          <cell r="A1" t="str">
            <v>1월 생산실적</v>
          </cell>
        </row>
      </sheetData>
      <sheetData sheetId="10163">
        <row r="1">
          <cell r="A1" t="str">
            <v>1월 생산실적</v>
          </cell>
        </row>
      </sheetData>
      <sheetData sheetId="10164">
        <row r="1">
          <cell r="A1" t="str">
            <v>1월 생산실적</v>
          </cell>
        </row>
      </sheetData>
      <sheetData sheetId="10165">
        <row r="1">
          <cell r="A1" t="str">
            <v>1월 생산실적</v>
          </cell>
        </row>
      </sheetData>
      <sheetData sheetId="10166">
        <row r="1">
          <cell r="A1" t="str">
            <v>1월 생산실적</v>
          </cell>
        </row>
      </sheetData>
      <sheetData sheetId="10167">
        <row r="1">
          <cell r="A1" t="str">
            <v>1월 생산실적</v>
          </cell>
        </row>
      </sheetData>
      <sheetData sheetId="10168">
        <row r="1">
          <cell r="A1" t="str">
            <v>1월 생산실적</v>
          </cell>
        </row>
      </sheetData>
      <sheetData sheetId="10169">
        <row r="1">
          <cell r="A1" t="str">
            <v>1월 생산실적</v>
          </cell>
        </row>
      </sheetData>
      <sheetData sheetId="10170">
        <row r="1">
          <cell r="A1" t="str">
            <v>1월 생산실적</v>
          </cell>
        </row>
      </sheetData>
      <sheetData sheetId="10171">
        <row r="1">
          <cell r="A1" t="str">
            <v>1월 생산실적</v>
          </cell>
        </row>
      </sheetData>
      <sheetData sheetId="10172">
        <row r="1">
          <cell r="A1" t="str">
            <v>1월 생산실적</v>
          </cell>
        </row>
      </sheetData>
      <sheetData sheetId="10173">
        <row r="1">
          <cell r="A1" t="str">
            <v>1월 생산실적</v>
          </cell>
        </row>
      </sheetData>
      <sheetData sheetId="10174">
        <row r="1">
          <cell r="A1" t="str">
            <v>1월 생산실적</v>
          </cell>
        </row>
      </sheetData>
      <sheetData sheetId="10175">
        <row r="1">
          <cell r="A1" t="str">
            <v>1월 생산실적</v>
          </cell>
        </row>
      </sheetData>
      <sheetData sheetId="10176">
        <row r="1">
          <cell r="A1" t="str">
            <v>1월 생산실적</v>
          </cell>
        </row>
      </sheetData>
      <sheetData sheetId="10177">
        <row r="1">
          <cell r="A1" t="str">
            <v>1월 생산실적</v>
          </cell>
        </row>
      </sheetData>
      <sheetData sheetId="10178">
        <row r="1">
          <cell r="A1" t="str">
            <v>1월 생산실적</v>
          </cell>
        </row>
      </sheetData>
      <sheetData sheetId="10179">
        <row r="1">
          <cell r="A1" t="str">
            <v>1월 생산실적</v>
          </cell>
        </row>
      </sheetData>
      <sheetData sheetId="10180">
        <row r="1">
          <cell r="A1" t="str">
            <v>1월 생산실적</v>
          </cell>
        </row>
      </sheetData>
      <sheetData sheetId="10181">
        <row r="1">
          <cell r="A1" t="str">
            <v>1월 생산실적</v>
          </cell>
        </row>
      </sheetData>
      <sheetData sheetId="10182">
        <row r="1">
          <cell r="A1" t="str">
            <v>1월 생산실적</v>
          </cell>
        </row>
      </sheetData>
      <sheetData sheetId="10183">
        <row r="1">
          <cell r="A1" t="str">
            <v>1월 생산실적</v>
          </cell>
        </row>
      </sheetData>
      <sheetData sheetId="10184">
        <row r="1">
          <cell r="A1" t="str">
            <v>1월 생산실적</v>
          </cell>
        </row>
      </sheetData>
      <sheetData sheetId="10185">
        <row r="1">
          <cell r="A1" t="str">
            <v>1월 생산실적</v>
          </cell>
        </row>
      </sheetData>
      <sheetData sheetId="10186">
        <row r="1">
          <cell r="A1" t="str">
            <v>1월 생산실적</v>
          </cell>
        </row>
      </sheetData>
      <sheetData sheetId="10187">
        <row r="1">
          <cell r="A1" t="str">
            <v>1월 생산실적</v>
          </cell>
        </row>
      </sheetData>
      <sheetData sheetId="10188">
        <row r="1">
          <cell r="A1" t="str">
            <v>1월 생산실적</v>
          </cell>
        </row>
      </sheetData>
      <sheetData sheetId="10189">
        <row r="1">
          <cell r="A1" t="str">
            <v>1월 생산실적</v>
          </cell>
        </row>
      </sheetData>
      <sheetData sheetId="10190"/>
      <sheetData sheetId="10191"/>
      <sheetData sheetId="10192">
        <row r="1">
          <cell r="A1" t="str">
            <v>1월 생산실적</v>
          </cell>
        </row>
      </sheetData>
      <sheetData sheetId="10193">
        <row r="1">
          <cell r="A1" t="str">
            <v>1월 생산실적</v>
          </cell>
        </row>
      </sheetData>
      <sheetData sheetId="10194">
        <row r="1">
          <cell r="A1" t="str">
            <v>1월 생산실적</v>
          </cell>
        </row>
      </sheetData>
      <sheetData sheetId="10195">
        <row r="1">
          <cell r="A1" t="str">
            <v>1월 생산실적</v>
          </cell>
        </row>
      </sheetData>
      <sheetData sheetId="10196">
        <row r="1">
          <cell r="A1" t="str">
            <v>1월 생산실적</v>
          </cell>
        </row>
      </sheetData>
      <sheetData sheetId="10197">
        <row r="1">
          <cell r="A1" t="str">
            <v>1월 생산실적</v>
          </cell>
        </row>
      </sheetData>
      <sheetData sheetId="10198">
        <row r="1">
          <cell r="A1" t="str">
            <v>1월 생산실적</v>
          </cell>
        </row>
      </sheetData>
      <sheetData sheetId="10199">
        <row r="1">
          <cell r="A1" t="str">
            <v>1월 생산실적</v>
          </cell>
        </row>
      </sheetData>
      <sheetData sheetId="10200">
        <row r="1">
          <cell r="A1" t="str">
            <v>1월 생산실적</v>
          </cell>
        </row>
      </sheetData>
      <sheetData sheetId="10201"/>
      <sheetData sheetId="10202"/>
      <sheetData sheetId="10203"/>
      <sheetData sheetId="10204"/>
      <sheetData sheetId="10205"/>
      <sheetData sheetId="10206"/>
      <sheetData sheetId="10207"/>
      <sheetData sheetId="10208">
        <row r="1">
          <cell r="A1" t="str">
            <v>1월 생산실적</v>
          </cell>
        </row>
      </sheetData>
      <sheetData sheetId="10209">
        <row r="1">
          <cell r="A1" t="str">
            <v>1월 생산실적</v>
          </cell>
        </row>
      </sheetData>
      <sheetData sheetId="10210">
        <row r="1">
          <cell r="A1" t="str">
            <v>1월 생산실적</v>
          </cell>
        </row>
      </sheetData>
      <sheetData sheetId="10211">
        <row r="1">
          <cell r="A1" t="str">
            <v>1월 생산실적</v>
          </cell>
        </row>
      </sheetData>
      <sheetData sheetId="10212">
        <row r="1">
          <cell r="A1" t="str">
            <v>1월 생산실적</v>
          </cell>
        </row>
      </sheetData>
      <sheetData sheetId="10213">
        <row r="1">
          <cell r="A1" t="str">
            <v>1월 생산실적</v>
          </cell>
        </row>
      </sheetData>
      <sheetData sheetId="10214">
        <row r="1">
          <cell r="A1" t="str">
            <v>1월 생산실적</v>
          </cell>
        </row>
      </sheetData>
      <sheetData sheetId="10215">
        <row r="1">
          <cell r="A1" t="str">
            <v>1월 생산실적</v>
          </cell>
        </row>
      </sheetData>
      <sheetData sheetId="10216">
        <row r="1">
          <cell r="A1" t="str">
            <v>1월 생산실적</v>
          </cell>
        </row>
      </sheetData>
      <sheetData sheetId="10217">
        <row r="1">
          <cell r="A1" t="str">
            <v>1월 생산실적</v>
          </cell>
        </row>
      </sheetData>
      <sheetData sheetId="10218"/>
      <sheetData sheetId="10219"/>
      <sheetData sheetId="10220"/>
      <sheetData sheetId="10221"/>
      <sheetData sheetId="10222"/>
      <sheetData sheetId="10223"/>
      <sheetData sheetId="10224"/>
      <sheetData sheetId="10225">
        <row r="1">
          <cell r="A1" t="str">
            <v>1월 생산실적</v>
          </cell>
        </row>
      </sheetData>
      <sheetData sheetId="10226">
        <row r="1">
          <cell r="A1" t="str">
            <v>1월 생산실적</v>
          </cell>
        </row>
      </sheetData>
      <sheetData sheetId="10227"/>
      <sheetData sheetId="10228"/>
      <sheetData sheetId="10229"/>
      <sheetData sheetId="10230"/>
      <sheetData sheetId="10231"/>
      <sheetData sheetId="10232"/>
      <sheetData sheetId="10233">
        <row r="1">
          <cell r="A1" t="str">
            <v>1월 생산실적</v>
          </cell>
        </row>
      </sheetData>
      <sheetData sheetId="10234"/>
      <sheetData sheetId="10235"/>
      <sheetData sheetId="10236"/>
      <sheetData sheetId="10237"/>
      <sheetData sheetId="10238"/>
      <sheetData sheetId="10239"/>
      <sheetData sheetId="10240"/>
      <sheetData sheetId="10241"/>
      <sheetData sheetId="10242"/>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ow r="1">
          <cell r="A1" t="str">
            <v>1월 생산실적</v>
          </cell>
        </row>
      </sheetData>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sheetData sheetId="10445"/>
      <sheetData sheetId="10446"/>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ow r="1">
          <cell r="A1" t="str">
            <v>1월 생산실적</v>
          </cell>
        </row>
      </sheetData>
      <sheetData sheetId="10485">
        <row r="1">
          <cell r="A1" t="str">
            <v>1월 생산실적</v>
          </cell>
        </row>
      </sheetData>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Name val="THƯ VIỆN"/>
      <sheetName val="BẮC TỪ LIÊM"/>
      <sheetName val="CN NGHỆ AN BB"/>
      <sheetName val="CTY PHÚ XUÂN ( KIA-MAZDA LB)"/>
      <sheetName val="CN HÀ ĐÔNG"/>
      <sheetName val="CTY CƠ KHÍ CD BB"/>
      <sheetName val="VTĐB BB"/>
      <sheetName val="CN GIẢI PHÓNG BB"/>
      <sheetName val="CTY XD VA VT TB( KIA GIẢI PHÓNG"/>
      <sheetName val="CN VĨNH PHÚC BB-TM"/>
      <sheetName val="CTY VĨNH PHÚC TH - DL"/>
      <sheetName val="CN HẢI PHÒNG-KIA"/>
      <sheetName val="PEUGEOT HẢI PHÒNG"/>
      <sheetName val="VPĐD THACO BB"/>
      <sheetName val="PEU NVC ( PEU LONG BIÊN)"/>
      <sheetName val="PEUGEOT THANH XUÂN"/>
      <sheetName val="CN THANH HÓA BB"/>
      <sheetName val="BẮC THANH HÓA"/>
      <sheetName val="CN Thái Nguyên (ĐỒNG QUANG DL)"/>
      <sheetName val="CTY THÁI NGUYÊN TH (TM)"/>
      <sheetName val="CTY VT 8( MAZDA GIẢI PHÓNG)"/>
      <sheetName val="BMW LÊ VĂN LƯƠ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QUÃNG NGÃI"/>
      <sheetName val="CN ĐÀ NẴNG TB (Liên Chiểu)"/>
      <sheetName val="CN THANH KHÊ TB (DL ĐN)"/>
      <sheetName val="THACO KIA ĐN"/>
      <sheetName val="CN QUẢNG BÌNH TB"/>
      <sheetName val="TNHH MTV Quảng Bình"/>
      <sheetName val="CN BÌNH ĐỊNH TB"/>
      <sheetName val="CN TAM KÌ TB"/>
      <sheetName val="CN HUẾ TB"/>
      <sheetName val="THACO CV"/>
      <sheetName val="LOGISTIC-NB"/>
      <sheetName val="THILOGI"/>
      <sheetName val="CN PHAN THIẾT NB"/>
      <sheetName val="CN NHA TRANG NB"/>
      <sheetName val="CN ĐỨC TRỌNG NB"/>
      <sheetName val="CN ĐÀ LẠT NB"/>
      <sheetName val="CN BẢO LỘC"/>
      <sheetName val="CN BIÊN HÒA NB"/>
      <sheetName val="CN DL TÂY ĐÔ NB"/>
      <sheetName val="CN TM CẦN THƠ NB"/>
      <sheetName val="CN AN GIANG"/>
      <sheetName val="CN THỐT NỐT"/>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CTY VŨNG TÀU TH (DL)"/>
      <sheetName val="CN VŨNG TÀU (TM)"/>
      <sheetName val="CN GÒ VẤP"/>
      <sheetName val="CN TRƯỜNG CHINH"/>
      <sheetName val="CN TÂN BÌNH"/>
      <sheetName val="PC VPĐD NB "/>
      <sheetName val="VPĐD KLH CAC CL"/>
      <sheetName val="NHÀ MÁY TẢI MỚI"/>
      <sheetName val="THACO KIA CL"/>
      <sheetName val="THACO BUS CL"/>
      <sheetName val="NM XE DL CD CC THACO"/>
      <sheetName val="KHÁCH"/>
      <sheetName val="CTY KÍNH "/>
      <sheetName val="NHÀ MÁY NỘI THẤT"/>
      <sheetName val="CTY NHỰA THACO"/>
      <sheetName val="CTY LINH KIỆN COMPOSITE"/>
      <sheetName val="NHÀ MÁY KHUÔN CL"/>
      <sheetName val="AUTOCOM CL"/>
      <sheetName val="THACO PREMIUM"/>
      <sheetName val="THACO MAZDA"/>
      <sheetName val="VTĐB CL"/>
      <sheetName val="VTB CL"/>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LK THÂN VỎ"/>
      <sheetName val="huy sin"/>
      <sheetName val="huy sim(2)"/>
      <sheetName val="VPTQ"/>
      <sheetName val="ĐQM"/>
      <sheetName val="BMW LONG BIÊN"/>
      <sheetName val="BMW PMH"/>
      <sheetName val="LONG AN"/>
      <sheetName val="NÔNG NGHIỆP"/>
      <sheetName val="TRẦN KHÁT CHÂN"/>
      <sheetName val="CTY CK NGHỆ AN"/>
      <sheetName val="BẠC LIÊU"/>
      <sheetName val="PEU GIẢI PHÓNG"/>
      <sheetName val="BMW Sala"/>
      <sheetName val="Gia Lai"/>
      <sheetName val="TNHH MVT TH-PHÚ YÊN"/>
      <sheetName val="TÂN SƠN NHẤT"/>
      <sheetName val="BMW PHÚ NHUẬN"/>
      <sheetName val="CTY THADI"/>
      <sheetName val="BMW LÊ DUẨN"/>
      <sheetName val="CTY GĂNG TAY"/>
      <sheetName val="HYUNDAI HƯNG YÊN"/>
      <sheetName val="CTY ĐÓNG GÓI"/>
      <sheetName val="CN KON TUM"/>
    </sheetNames>
    <sheetDataSet>
      <sheetData sheetId="0" refreshError="1"/>
      <sheetData sheetId="1" refreshError="1"/>
      <sheetData sheetId="2" refreshError="1"/>
      <sheetData sheetId="3" refreshError="1"/>
      <sheetData sheetId="4">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901180345</v>
          </cell>
          <cell r="J2">
            <v>255566</v>
          </cell>
          <cell r="K2">
            <v>38335</v>
          </cell>
          <cell r="L2">
            <v>21723</v>
          </cell>
          <cell r="M2">
            <v>0</v>
          </cell>
          <cell r="N2">
            <v>0</v>
          </cell>
          <cell r="O2">
            <v>238954</v>
          </cell>
          <cell r="P2">
            <v>238954</v>
          </cell>
        </row>
        <row r="3">
          <cell r="G3">
            <v>901188399</v>
          </cell>
          <cell r="J3">
            <v>44783</v>
          </cell>
          <cell r="K3">
            <v>6717</v>
          </cell>
          <cell r="L3">
            <v>3807</v>
          </cell>
          <cell r="M3">
            <v>0</v>
          </cell>
          <cell r="N3">
            <v>0</v>
          </cell>
          <cell r="O3">
            <v>41873</v>
          </cell>
          <cell r="P3">
            <v>41873</v>
          </cell>
        </row>
        <row r="4">
          <cell r="G4">
            <v>901189397</v>
          </cell>
          <cell r="J4">
            <v>93554</v>
          </cell>
          <cell r="K4">
            <v>14033</v>
          </cell>
          <cell r="L4">
            <v>7952</v>
          </cell>
          <cell r="M4">
            <v>0</v>
          </cell>
          <cell r="N4">
            <v>0</v>
          </cell>
          <cell r="O4">
            <v>87473</v>
          </cell>
          <cell r="P4">
            <v>87473</v>
          </cell>
        </row>
        <row r="5">
          <cell r="G5">
            <v>901199397</v>
          </cell>
          <cell r="J5">
            <v>82299</v>
          </cell>
          <cell r="K5">
            <v>12345</v>
          </cell>
          <cell r="L5">
            <v>6995</v>
          </cell>
          <cell r="M5">
            <v>0</v>
          </cell>
          <cell r="N5">
            <v>0</v>
          </cell>
          <cell r="O5">
            <v>76949</v>
          </cell>
          <cell r="P5">
            <v>76949</v>
          </cell>
        </row>
        <row r="6">
          <cell r="G6">
            <v>901400114</v>
          </cell>
          <cell r="J6">
            <v>45746</v>
          </cell>
          <cell r="K6">
            <v>6862</v>
          </cell>
          <cell r="L6">
            <v>3888</v>
          </cell>
          <cell r="M6">
            <v>0</v>
          </cell>
          <cell r="N6">
            <v>0</v>
          </cell>
          <cell r="O6">
            <v>42772</v>
          </cell>
          <cell r="P6">
            <v>42772</v>
          </cell>
        </row>
        <row r="7">
          <cell r="G7">
            <v>901432114</v>
          </cell>
          <cell r="J7">
            <v>393995</v>
          </cell>
          <cell r="K7">
            <v>59099</v>
          </cell>
          <cell r="L7">
            <v>33490</v>
          </cell>
          <cell r="M7">
            <v>0</v>
          </cell>
          <cell r="N7">
            <v>0</v>
          </cell>
          <cell r="O7">
            <v>368386</v>
          </cell>
          <cell r="P7">
            <v>368386</v>
          </cell>
        </row>
        <row r="8">
          <cell r="G8">
            <v>901800039</v>
          </cell>
          <cell r="J8">
            <v>219433</v>
          </cell>
          <cell r="K8">
            <v>32915</v>
          </cell>
          <cell r="L8">
            <v>18651</v>
          </cell>
          <cell r="M8">
            <v>0</v>
          </cell>
          <cell r="N8">
            <v>0</v>
          </cell>
          <cell r="O8">
            <v>205169</v>
          </cell>
          <cell r="P8">
            <v>205169</v>
          </cell>
        </row>
        <row r="9">
          <cell r="G9">
            <v>901801638</v>
          </cell>
          <cell r="J9">
            <v>44545</v>
          </cell>
          <cell r="K9">
            <v>0</v>
          </cell>
          <cell r="L9">
            <v>4455</v>
          </cell>
          <cell r="M9">
            <v>0</v>
          </cell>
          <cell r="N9">
            <v>0</v>
          </cell>
          <cell r="O9">
            <v>49000</v>
          </cell>
          <cell r="P9">
            <v>49000</v>
          </cell>
        </row>
        <row r="10">
          <cell r="G10">
            <v>901801939</v>
          </cell>
          <cell r="J10">
            <v>84880</v>
          </cell>
          <cell r="K10">
            <v>12732</v>
          </cell>
          <cell r="L10">
            <v>7215</v>
          </cell>
          <cell r="M10">
            <v>0</v>
          </cell>
          <cell r="N10">
            <v>0</v>
          </cell>
          <cell r="O10">
            <v>79363</v>
          </cell>
          <cell r="P10">
            <v>79363</v>
          </cell>
        </row>
        <row r="11">
          <cell r="G11">
            <v>901802138</v>
          </cell>
          <cell r="J11">
            <v>44545</v>
          </cell>
          <cell r="K11">
            <v>0</v>
          </cell>
          <cell r="L11">
            <v>4455</v>
          </cell>
          <cell r="M11">
            <v>0</v>
          </cell>
          <cell r="N11">
            <v>0</v>
          </cell>
          <cell r="O11">
            <v>49000</v>
          </cell>
          <cell r="P11">
            <v>49000</v>
          </cell>
        </row>
        <row r="12">
          <cell r="G12">
            <v>901802338</v>
          </cell>
          <cell r="J12">
            <v>51569</v>
          </cell>
          <cell r="K12">
            <v>7735</v>
          </cell>
          <cell r="L12">
            <v>4383</v>
          </cell>
          <cell r="M12">
            <v>0</v>
          </cell>
          <cell r="N12">
            <v>0</v>
          </cell>
          <cell r="O12">
            <v>48217</v>
          </cell>
          <cell r="P12">
            <v>48217</v>
          </cell>
        </row>
        <row r="13">
          <cell r="G13">
            <v>901802567</v>
          </cell>
          <cell r="J13">
            <v>45971</v>
          </cell>
          <cell r="K13">
            <v>6896</v>
          </cell>
          <cell r="L13">
            <v>3908</v>
          </cell>
          <cell r="M13">
            <v>0</v>
          </cell>
          <cell r="N13">
            <v>0</v>
          </cell>
          <cell r="O13">
            <v>42983</v>
          </cell>
          <cell r="P13">
            <v>42983</v>
          </cell>
        </row>
        <row r="14">
          <cell r="G14">
            <v>901803238</v>
          </cell>
          <cell r="J14">
            <v>44545</v>
          </cell>
          <cell r="K14">
            <v>0</v>
          </cell>
          <cell r="L14">
            <v>4455</v>
          </cell>
          <cell r="M14">
            <v>0</v>
          </cell>
          <cell r="N14">
            <v>0</v>
          </cell>
          <cell r="O14">
            <v>49000</v>
          </cell>
          <cell r="P14">
            <v>49000</v>
          </cell>
        </row>
        <row r="15">
          <cell r="G15">
            <v>901803369</v>
          </cell>
          <cell r="J15">
            <v>166473</v>
          </cell>
          <cell r="K15">
            <v>24971</v>
          </cell>
          <cell r="L15">
            <v>14150</v>
          </cell>
          <cell r="M15">
            <v>0</v>
          </cell>
          <cell r="N15">
            <v>0</v>
          </cell>
          <cell r="O15">
            <v>155652</v>
          </cell>
          <cell r="P15">
            <v>155652</v>
          </cell>
        </row>
        <row r="16">
          <cell r="G16">
            <v>901803638</v>
          </cell>
          <cell r="J16">
            <v>191357</v>
          </cell>
          <cell r="K16">
            <v>88860</v>
          </cell>
          <cell r="L16">
            <v>10250</v>
          </cell>
          <cell r="M16">
            <v>0</v>
          </cell>
          <cell r="N16">
            <v>0</v>
          </cell>
          <cell r="O16">
            <v>112747</v>
          </cell>
          <cell r="P16">
            <v>112747</v>
          </cell>
        </row>
        <row r="17">
          <cell r="G17">
            <v>901803938</v>
          </cell>
          <cell r="J17">
            <v>44545</v>
          </cell>
          <cell r="K17">
            <v>0</v>
          </cell>
          <cell r="L17">
            <v>4455</v>
          </cell>
          <cell r="M17">
            <v>0</v>
          </cell>
          <cell r="N17">
            <v>0</v>
          </cell>
          <cell r="O17">
            <v>49000</v>
          </cell>
          <cell r="P17">
            <v>49000</v>
          </cell>
        </row>
        <row r="18">
          <cell r="G18">
            <v>901804438</v>
          </cell>
          <cell r="J18">
            <v>204023.91</v>
          </cell>
          <cell r="K18">
            <v>30604</v>
          </cell>
          <cell r="L18">
            <v>17342.09</v>
          </cell>
          <cell r="M18">
            <v>0</v>
          </cell>
          <cell r="N18">
            <v>0</v>
          </cell>
          <cell r="O18">
            <v>190762</v>
          </cell>
          <cell r="P18">
            <v>190762</v>
          </cell>
        </row>
        <row r="19">
          <cell r="G19">
            <v>901804738</v>
          </cell>
          <cell r="J19">
            <v>401867.18</v>
          </cell>
          <cell r="K19">
            <v>60280</v>
          </cell>
          <cell r="L19">
            <v>34158.82</v>
          </cell>
          <cell r="M19">
            <v>0</v>
          </cell>
          <cell r="N19">
            <v>0</v>
          </cell>
          <cell r="O19">
            <v>375746</v>
          </cell>
          <cell r="P19">
            <v>375746</v>
          </cell>
        </row>
        <row r="20">
          <cell r="G20">
            <v>901805338</v>
          </cell>
          <cell r="J20">
            <v>44545</v>
          </cell>
          <cell r="K20">
            <v>0</v>
          </cell>
          <cell r="L20">
            <v>4455</v>
          </cell>
          <cell r="M20">
            <v>0</v>
          </cell>
          <cell r="N20">
            <v>0</v>
          </cell>
          <cell r="O20">
            <v>49000</v>
          </cell>
          <cell r="P20">
            <v>49000</v>
          </cell>
        </row>
        <row r="21">
          <cell r="G21">
            <v>901806003</v>
          </cell>
          <cell r="J21">
            <v>44545</v>
          </cell>
          <cell r="K21">
            <v>0</v>
          </cell>
          <cell r="L21">
            <v>4455</v>
          </cell>
          <cell r="M21">
            <v>0</v>
          </cell>
          <cell r="N21">
            <v>0</v>
          </cell>
          <cell r="O21">
            <v>49000</v>
          </cell>
          <cell r="P21">
            <v>49000</v>
          </cell>
        </row>
        <row r="22">
          <cell r="G22">
            <v>901806004</v>
          </cell>
          <cell r="J22">
            <v>184648</v>
          </cell>
          <cell r="K22">
            <v>27697</v>
          </cell>
          <cell r="L22">
            <v>15695</v>
          </cell>
          <cell r="M22">
            <v>0</v>
          </cell>
          <cell r="N22">
            <v>0</v>
          </cell>
          <cell r="O22">
            <v>172646</v>
          </cell>
          <cell r="P22">
            <v>172646</v>
          </cell>
        </row>
        <row r="23">
          <cell r="G23">
            <v>901806005</v>
          </cell>
          <cell r="J23">
            <v>46915</v>
          </cell>
          <cell r="K23">
            <v>7037</v>
          </cell>
          <cell r="L23">
            <v>3988</v>
          </cell>
          <cell r="M23">
            <v>0</v>
          </cell>
          <cell r="N23">
            <v>0</v>
          </cell>
          <cell r="O23">
            <v>43866</v>
          </cell>
          <cell r="P23">
            <v>43866</v>
          </cell>
        </row>
        <row r="24">
          <cell r="G24">
            <v>901806007</v>
          </cell>
          <cell r="J24">
            <v>44545</v>
          </cell>
          <cell r="K24">
            <v>0</v>
          </cell>
          <cell r="L24">
            <v>4455</v>
          </cell>
          <cell r="M24">
            <v>0</v>
          </cell>
          <cell r="N24">
            <v>0</v>
          </cell>
          <cell r="O24">
            <v>49000</v>
          </cell>
          <cell r="P24">
            <v>49000</v>
          </cell>
        </row>
        <row r="25">
          <cell r="G25">
            <v>901806008</v>
          </cell>
          <cell r="J25">
            <v>44545</v>
          </cell>
          <cell r="K25">
            <v>0</v>
          </cell>
          <cell r="L25">
            <v>4455</v>
          </cell>
          <cell r="M25">
            <v>0</v>
          </cell>
          <cell r="N25">
            <v>0</v>
          </cell>
          <cell r="O25">
            <v>49000</v>
          </cell>
          <cell r="P25">
            <v>49000</v>
          </cell>
        </row>
        <row r="26">
          <cell r="G26">
            <v>901806011</v>
          </cell>
          <cell r="J26">
            <v>44545</v>
          </cell>
          <cell r="K26">
            <v>0</v>
          </cell>
          <cell r="L26">
            <v>4455</v>
          </cell>
          <cell r="M26">
            <v>0</v>
          </cell>
          <cell r="N26">
            <v>0</v>
          </cell>
          <cell r="O26">
            <v>49000</v>
          </cell>
          <cell r="P26">
            <v>49000</v>
          </cell>
        </row>
        <row r="27">
          <cell r="G27">
            <v>901806012</v>
          </cell>
          <cell r="J27">
            <v>44545</v>
          </cell>
          <cell r="K27">
            <v>0</v>
          </cell>
          <cell r="L27">
            <v>4455</v>
          </cell>
          <cell r="M27">
            <v>0</v>
          </cell>
          <cell r="N27">
            <v>0</v>
          </cell>
          <cell r="O27">
            <v>49000</v>
          </cell>
          <cell r="P27">
            <v>49000</v>
          </cell>
        </row>
        <row r="28">
          <cell r="G28">
            <v>901806016</v>
          </cell>
          <cell r="J28">
            <v>60558</v>
          </cell>
          <cell r="K28">
            <v>9084</v>
          </cell>
          <cell r="L28">
            <v>5147</v>
          </cell>
          <cell r="M28">
            <v>0</v>
          </cell>
          <cell r="N28">
            <v>0</v>
          </cell>
          <cell r="O28">
            <v>56621</v>
          </cell>
          <cell r="P28">
            <v>56621</v>
          </cell>
        </row>
        <row r="29">
          <cell r="G29">
            <v>901806020</v>
          </cell>
          <cell r="J29">
            <v>236097.53999999998</v>
          </cell>
          <cell r="K29">
            <v>35415</v>
          </cell>
          <cell r="L29">
            <v>20068.46</v>
          </cell>
          <cell r="M29">
            <v>0</v>
          </cell>
          <cell r="N29">
            <v>0</v>
          </cell>
          <cell r="O29">
            <v>220751</v>
          </cell>
          <cell r="P29">
            <v>220751</v>
          </cell>
        </row>
        <row r="30">
          <cell r="G30">
            <v>901806024</v>
          </cell>
          <cell r="J30">
            <v>62757</v>
          </cell>
          <cell r="K30">
            <v>9414</v>
          </cell>
          <cell r="L30">
            <v>5334</v>
          </cell>
          <cell r="M30">
            <v>0</v>
          </cell>
          <cell r="N30">
            <v>0</v>
          </cell>
          <cell r="O30">
            <v>58677</v>
          </cell>
          <cell r="P30">
            <v>58677</v>
          </cell>
        </row>
        <row r="31">
          <cell r="G31">
            <v>901806026</v>
          </cell>
          <cell r="J31">
            <v>128650</v>
          </cell>
          <cell r="K31">
            <v>19298</v>
          </cell>
          <cell r="L31">
            <v>10935</v>
          </cell>
          <cell r="M31">
            <v>0</v>
          </cell>
          <cell r="N31">
            <v>0</v>
          </cell>
          <cell r="O31">
            <v>120287</v>
          </cell>
          <cell r="P31">
            <v>120287</v>
          </cell>
        </row>
        <row r="32">
          <cell r="G32">
            <v>901806027</v>
          </cell>
          <cell r="J32">
            <v>44545</v>
          </cell>
          <cell r="K32">
            <v>0</v>
          </cell>
          <cell r="L32">
            <v>4455</v>
          </cell>
          <cell r="M32">
            <v>0</v>
          </cell>
          <cell r="N32">
            <v>0</v>
          </cell>
          <cell r="O32">
            <v>49000</v>
          </cell>
          <cell r="P32">
            <v>49000</v>
          </cell>
        </row>
        <row r="33">
          <cell r="G33">
            <v>901806028</v>
          </cell>
          <cell r="J33">
            <v>44545</v>
          </cell>
          <cell r="K33">
            <v>0</v>
          </cell>
          <cell r="L33">
            <v>4455</v>
          </cell>
          <cell r="M33">
            <v>0</v>
          </cell>
          <cell r="N33">
            <v>0</v>
          </cell>
          <cell r="O33">
            <v>49000</v>
          </cell>
          <cell r="P33">
            <v>49000</v>
          </cell>
        </row>
        <row r="34">
          <cell r="G34">
            <v>901806029</v>
          </cell>
          <cell r="J34">
            <v>44545</v>
          </cell>
          <cell r="K34">
            <v>0</v>
          </cell>
          <cell r="L34">
            <v>4455</v>
          </cell>
          <cell r="M34">
            <v>0</v>
          </cell>
          <cell r="N34">
            <v>0</v>
          </cell>
          <cell r="O34">
            <v>49000</v>
          </cell>
          <cell r="P34">
            <v>49000</v>
          </cell>
        </row>
        <row r="35">
          <cell r="G35">
            <v>901806030</v>
          </cell>
          <cell r="J35">
            <v>213535</v>
          </cell>
          <cell r="K35">
            <v>32030</v>
          </cell>
          <cell r="L35">
            <v>18151</v>
          </cell>
          <cell r="M35">
            <v>0</v>
          </cell>
          <cell r="N35">
            <v>0</v>
          </cell>
          <cell r="O35">
            <v>199656</v>
          </cell>
          <cell r="P35">
            <v>199656</v>
          </cell>
        </row>
        <row r="36">
          <cell r="G36">
            <v>901806031</v>
          </cell>
          <cell r="J36">
            <v>111701.35</v>
          </cell>
          <cell r="K36">
            <v>16755</v>
          </cell>
          <cell r="L36">
            <v>9494.65</v>
          </cell>
          <cell r="M36">
            <v>0</v>
          </cell>
          <cell r="N36">
            <v>0</v>
          </cell>
          <cell r="O36">
            <v>104441</v>
          </cell>
          <cell r="P36">
            <v>104441</v>
          </cell>
        </row>
        <row r="37">
          <cell r="G37">
            <v>901806032</v>
          </cell>
          <cell r="J37">
            <v>58645</v>
          </cell>
          <cell r="K37">
            <v>8797</v>
          </cell>
          <cell r="L37">
            <v>4985</v>
          </cell>
          <cell r="M37">
            <v>0</v>
          </cell>
          <cell r="N37">
            <v>0</v>
          </cell>
          <cell r="O37">
            <v>54833</v>
          </cell>
          <cell r="P37">
            <v>54833</v>
          </cell>
        </row>
        <row r="38">
          <cell r="G38">
            <v>901806033</v>
          </cell>
          <cell r="J38">
            <v>134260.35999999999</v>
          </cell>
          <cell r="K38">
            <v>20139</v>
          </cell>
          <cell r="L38">
            <v>11412.64</v>
          </cell>
          <cell r="M38">
            <v>0</v>
          </cell>
          <cell r="N38">
            <v>0</v>
          </cell>
          <cell r="O38">
            <v>125534</v>
          </cell>
          <cell r="P38">
            <v>125534</v>
          </cell>
        </row>
        <row r="39">
          <cell r="G39">
            <v>901806034</v>
          </cell>
          <cell r="J39">
            <v>120095.4</v>
          </cell>
          <cell r="K39">
            <v>18014</v>
          </cell>
          <cell r="L39">
            <v>10208.6</v>
          </cell>
          <cell r="M39">
            <v>0</v>
          </cell>
          <cell r="N39">
            <v>0</v>
          </cell>
          <cell r="O39">
            <v>112290</v>
          </cell>
          <cell r="P39">
            <v>112290</v>
          </cell>
        </row>
        <row r="40">
          <cell r="G40">
            <v>901806035</v>
          </cell>
          <cell r="J40">
            <v>92400.82</v>
          </cell>
          <cell r="K40">
            <v>13860</v>
          </cell>
          <cell r="L40">
            <v>7854.18</v>
          </cell>
          <cell r="M40">
            <v>0</v>
          </cell>
          <cell r="N40">
            <v>0</v>
          </cell>
          <cell r="O40">
            <v>86395</v>
          </cell>
          <cell r="P40">
            <v>86395</v>
          </cell>
        </row>
        <row r="41">
          <cell r="G41">
            <v>901806037</v>
          </cell>
          <cell r="J41">
            <v>44545</v>
          </cell>
          <cell r="K41">
            <v>0</v>
          </cell>
          <cell r="L41">
            <v>4455</v>
          </cell>
          <cell r="M41">
            <v>0</v>
          </cell>
          <cell r="N41">
            <v>0</v>
          </cell>
          <cell r="O41">
            <v>49000</v>
          </cell>
          <cell r="P41">
            <v>49000</v>
          </cell>
        </row>
        <row r="42">
          <cell r="G42">
            <v>901806038</v>
          </cell>
          <cell r="J42">
            <v>145367</v>
          </cell>
          <cell r="K42">
            <v>21805</v>
          </cell>
          <cell r="L42">
            <v>12356</v>
          </cell>
          <cell r="M42">
            <v>0</v>
          </cell>
          <cell r="N42">
            <v>0</v>
          </cell>
          <cell r="O42">
            <v>135918</v>
          </cell>
          <cell r="P42">
            <v>135918</v>
          </cell>
        </row>
        <row r="43">
          <cell r="G43">
            <v>901806040</v>
          </cell>
          <cell r="J43">
            <v>44545</v>
          </cell>
          <cell r="K43">
            <v>0</v>
          </cell>
          <cell r="L43">
            <v>4455</v>
          </cell>
          <cell r="M43">
            <v>0</v>
          </cell>
          <cell r="N43">
            <v>0</v>
          </cell>
          <cell r="O43">
            <v>49000</v>
          </cell>
          <cell r="P43">
            <v>49000</v>
          </cell>
        </row>
        <row r="44">
          <cell r="G44">
            <v>901806041</v>
          </cell>
          <cell r="J44">
            <v>172745.15</v>
          </cell>
          <cell r="K44">
            <v>25912</v>
          </cell>
          <cell r="L44">
            <v>14682.85</v>
          </cell>
          <cell r="M44">
            <v>0</v>
          </cell>
          <cell r="N44">
            <v>0</v>
          </cell>
          <cell r="O44">
            <v>161516</v>
          </cell>
          <cell r="P44">
            <v>161516</v>
          </cell>
        </row>
        <row r="45">
          <cell r="G45">
            <v>901806044</v>
          </cell>
          <cell r="J45">
            <v>44545</v>
          </cell>
          <cell r="K45">
            <v>0</v>
          </cell>
          <cell r="L45">
            <v>4455</v>
          </cell>
          <cell r="M45">
            <v>0</v>
          </cell>
          <cell r="N45">
            <v>0</v>
          </cell>
          <cell r="O45">
            <v>49000</v>
          </cell>
          <cell r="P45">
            <v>49000</v>
          </cell>
        </row>
        <row r="46">
          <cell r="G46">
            <v>901806045</v>
          </cell>
          <cell r="J46">
            <v>149074</v>
          </cell>
          <cell r="K46">
            <v>22361</v>
          </cell>
          <cell r="L46">
            <v>12671</v>
          </cell>
          <cell r="M46">
            <v>0</v>
          </cell>
          <cell r="N46">
            <v>0</v>
          </cell>
          <cell r="O46">
            <v>139384</v>
          </cell>
          <cell r="P46">
            <v>139384</v>
          </cell>
        </row>
        <row r="47">
          <cell r="G47">
            <v>901806046</v>
          </cell>
          <cell r="J47">
            <v>158104</v>
          </cell>
          <cell r="K47">
            <v>23716</v>
          </cell>
          <cell r="L47">
            <v>13439</v>
          </cell>
          <cell r="M47">
            <v>0</v>
          </cell>
          <cell r="N47">
            <v>0</v>
          </cell>
          <cell r="O47">
            <v>147827</v>
          </cell>
          <cell r="P47">
            <v>147827</v>
          </cell>
        </row>
        <row r="48">
          <cell r="G48">
            <v>901806047</v>
          </cell>
          <cell r="J48">
            <v>256290.27</v>
          </cell>
          <cell r="K48">
            <v>38444</v>
          </cell>
          <cell r="L48">
            <v>21784.73</v>
          </cell>
          <cell r="M48">
            <v>0</v>
          </cell>
          <cell r="N48">
            <v>0</v>
          </cell>
          <cell r="O48">
            <v>239631</v>
          </cell>
          <cell r="P48">
            <v>239631</v>
          </cell>
        </row>
        <row r="49">
          <cell r="G49">
            <v>901806049</v>
          </cell>
          <cell r="J49">
            <v>280713.36</v>
          </cell>
          <cell r="K49">
            <v>42107</v>
          </cell>
          <cell r="L49">
            <v>23860.639999999999</v>
          </cell>
          <cell r="M49">
            <v>0</v>
          </cell>
          <cell r="N49">
            <v>0</v>
          </cell>
          <cell r="O49">
            <v>262467</v>
          </cell>
          <cell r="P49">
            <v>262467</v>
          </cell>
        </row>
        <row r="50">
          <cell r="G50">
            <v>901806050</v>
          </cell>
          <cell r="J50">
            <v>95342</v>
          </cell>
          <cell r="K50">
            <v>14301</v>
          </cell>
          <cell r="L50">
            <v>8104</v>
          </cell>
          <cell r="M50">
            <v>0</v>
          </cell>
          <cell r="N50">
            <v>0</v>
          </cell>
          <cell r="O50">
            <v>89145</v>
          </cell>
          <cell r="P50">
            <v>89145</v>
          </cell>
        </row>
        <row r="51">
          <cell r="G51">
            <v>901806051</v>
          </cell>
          <cell r="J51">
            <v>169455</v>
          </cell>
          <cell r="K51">
            <v>25418</v>
          </cell>
          <cell r="L51">
            <v>14404</v>
          </cell>
          <cell r="M51">
            <v>0</v>
          </cell>
          <cell r="N51">
            <v>0</v>
          </cell>
          <cell r="O51">
            <v>158441</v>
          </cell>
          <cell r="P51">
            <v>158441</v>
          </cell>
        </row>
        <row r="52">
          <cell r="G52">
            <v>901806052</v>
          </cell>
          <cell r="J52">
            <v>44545</v>
          </cell>
          <cell r="K52">
            <v>0</v>
          </cell>
          <cell r="L52">
            <v>4455</v>
          </cell>
          <cell r="M52">
            <v>0</v>
          </cell>
          <cell r="N52">
            <v>0</v>
          </cell>
          <cell r="O52">
            <v>49000</v>
          </cell>
          <cell r="P52">
            <v>49000</v>
          </cell>
        </row>
        <row r="53">
          <cell r="G53">
            <v>901806054</v>
          </cell>
          <cell r="J53">
            <v>100474</v>
          </cell>
          <cell r="K53">
            <v>15071</v>
          </cell>
          <cell r="L53">
            <v>8540</v>
          </cell>
          <cell r="M53">
            <v>0</v>
          </cell>
          <cell r="N53">
            <v>0</v>
          </cell>
          <cell r="O53">
            <v>93943</v>
          </cell>
          <cell r="P53">
            <v>93943</v>
          </cell>
        </row>
        <row r="54">
          <cell r="G54">
            <v>901806056</v>
          </cell>
          <cell r="J54">
            <v>44545</v>
          </cell>
          <cell r="K54">
            <v>0</v>
          </cell>
          <cell r="L54">
            <v>4455</v>
          </cell>
          <cell r="M54">
            <v>0</v>
          </cell>
          <cell r="N54">
            <v>0</v>
          </cell>
          <cell r="O54">
            <v>49000</v>
          </cell>
          <cell r="P54">
            <v>49000</v>
          </cell>
        </row>
        <row r="55">
          <cell r="G55">
            <v>901806057</v>
          </cell>
          <cell r="J55">
            <v>44857</v>
          </cell>
          <cell r="K55">
            <v>6729</v>
          </cell>
          <cell r="L55">
            <v>3813</v>
          </cell>
          <cell r="M55">
            <v>0</v>
          </cell>
          <cell r="N55">
            <v>0</v>
          </cell>
          <cell r="O55">
            <v>41941</v>
          </cell>
          <cell r="P55">
            <v>41941</v>
          </cell>
        </row>
        <row r="56">
          <cell r="G56">
            <v>901806058</v>
          </cell>
          <cell r="J56">
            <v>44545</v>
          </cell>
          <cell r="K56">
            <v>0</v>
          </cell>
          <cell r="L56">
            <v>4455</v>
          </cell>
          <cell r="M56">
            <v>0</v>
          </cell>
          <cell r="N56">
            <v>0</v>
          </cell>
          <cell r="O56">
            <v>49000</v>
          </cell>
          <cell r="P56">
            <v>49000</v>
          </cell>
        </row>
        <row r="57">
          <cell r="G57">
            <v>901806059</v>
          </cell>
          <cell r="J57">
            <v>177437</v>
          </cell>
          <cell r="K57">
            <v>26616</v>
          </cell>
          <cell r="L57">
            <v>15082</v>
          </cell>
          <cell r="M57">
            <v>0</v>
          </cell>
          <cell r="N57">
            <v>0</v>
          </cell>
          <cell r="O57">
            <v>165903</v>
          </cell>
          <cell r="P57">
            <v>165903</v>
          </cell>
        </row>
        <row r="58">
          <cell r="G58">
            <v>901806073</v>
          </cell>
          <cell r="J58">
            <v>226363.18</v>
          </cell>
          <cell r="K58">
            <v>33954</v>
          </cell>
          <cell r="L58">
            <v>19240.82</v>
          </cell>
          <cell r="M58">
            <v>0</v>
          </cell>
          <cell r="N58">
            <v>0</v>
          </cell>
          <cell r="O58">
            <v>211650</v>
          </cell>
          <cell r="P58">
            <v>211650</v>
          </cell>
        </row>
        <row r="59">
          <cell r="G59">
            <v>901806076</v>
          </cell>
          <cell r="J59">
            <v>48409</v>
          </cell>
          <cell r="K59">
            <v>7261</v>
          </cell>
          <cell r="L59">
            <v>4115</v>
          </cell>
          <cell r="M59">
            <v>0</v>
          </cell>
          <cell r="N59">
            <v>0</v>
          </cell>
          <cell r="O59">
            <v>45263</v>
          </cell>
          <cell r="P59">
            <v>45263</v>
          </cell>
        </row>
        <row r="60">
          <cell r="G60">
            <v>901806083</v>
          </cell>
          <cell r="J60">
            <v>90028</v>
          </cell>
          <cell r="K60">
            <v>13504</v>
          </cell>
          <cell r="L60">
            <v>7652</v>
          </cell>
          <cell r="M60">
            <v>0</v>
          </cell>
          <cell r="N60">
            <v>0</v>
          </cell>
          <cell r="O60">
            <v>84176</v>
          </cell>
          <cell r="P60">
            <v>84176</v>
          </cell>
        </row>
        <row r="61">
          <cell r="G61">
            <v>901806085</v>
          </cell>
          <cell r="J61">
            <v>44545</v>
          </cell>
          <cell r="K61">
            <v>0</v>
          </cell>
          <cell r="L61">
            <v>4455</v>
          </cell>
          <cell r="M61">
            <v>0</v>
          </cell>
          <cell r="N61">
            <v>0</v>
          </cell>
          <cell r="O61">
            <v>49000</v>
          </cell>
          <cell r="P61">
            <v>49000</v>
          </cell>
        </row>
        <row r="62">
          <cell r="G62">
            <v>901806090</v>
          </cell>
          <cell r="J62">
            <v>80058</v>
          </cell>
          <cell r="K62">
            <v>12009</v>
          </cell>
          <cell r="L62">
            <v>6805</v>
          </cell>
          <cell r="M62">
            <v>0</v>
          </cell>
          <cell r="N62">
            <v>0</v>
          </cell>
          <cell r="O62">
            <v>74854</v>
          </cell>
          <cell r="P62">
            <v>74854</v>
          </cell>
        </row>
        <row r="63">
          <cell r="G63">
            <v>901806091</v>
          </cell>
          <cell r="J63">
            <v>216579.63</v>
          </cell>
          <cell r="K63">
            <v>32487</v>
          </cell>
          <cell r="L63">
            <v>18409.37</v>
          </cell>
          <cell r="M63">
            <v>0</v>
          </cell>
          <cell r="N63">
            <v>0</v>
          </cell>
          <cell r="O63">
            <v>202502</v>
          </cell>
          <cell r="P63">
            <v>202502</v>
          </cell>
        </row>
        <row r="64">
          <cell r="G64">
            <v>901806092</v>
          </cell>
          <cell r="J64">
            <v>280117.36</v>
          </cell>
          <cell r="K64">
            <v>42018</v>
          </cell>
          <cell r="L64">
            <v>23809.64</v>
          </cell>
          <cell r="M64">
            <v>0</v>
          </cell>
          <cell r="N64">
            <v>0</v>
          </cell>
          <cell r="O64">
            <v>261909</v>
          </cell>
          <cell r="P64">
            <v>261909</v>
          </cell>
        </row>
        <row r="65">
          <cell r="G65">
            <v>901806094</v>
          </cell>
          <cell r="J65">
            <v>55404</v>
          </cell>
          <cell r="K65">
            <v>8311</v>
          </cell>
          <cell r="L65">
            <v>4709</v>
          </cell>
          <cell r="M65">
            <v>0</v>
          </cell>
          <cell r="N65">
            <v>0</v>
          </cell>
          <cell r="O65">
            <v>51802</v>
          </cell>
          <cell r="P65">
            <v>51802</v>
          </cell>
        </row>
        <row r="66">
          <cell r="G66">
            <v>901806095</v>
          </cell>
          <cell r="J66">
            <v>111445</v>
          </cell>
          <cell r="K66">
            <v>16717</v>
          </cell>
          <cell r="L66">
            <v>9473</v>
          </cell>
          <cell r="M66">
            <v>0</v>
          </cell>
          <cell r="N66">
            <v>-20000</v>
          </cell>
          <cell r="O66">
            <v>84201</v>
          </cell>
          <cell r="P66">
            <v>84201</v>
          </cell>
        </row>
        <row r="67">
          <cell r="G67">
            <v>901806098</v>
          </cell>
          <cell r="J67">
            <v>44545</v>
          </cell>
          <cell r="K67">
            <v>0</v>
          </cell>
          <cell r="L67">
            <v>4455</v>
          </cell>
          <cell r="M67">
            <v>0</v>
          </cell>
          <cell r="N67">
            <v>0</v>
          </cell>
          <cell r="O67">
            <v>49000</v>
          </cell>
          <cell r="P67">
            <v>49000</v>
          </cell>
        </row>
        <row r="68">
          <cell r="G68">
            <v>901806101</v>
          </cell>
          <cell r="J68">
            <v>168299</v>
          </cell>
          <cell r="K68">
            <v>25245</v>
          </cell>
          <cell r="L68">
            <v>14305</v>
          </cell>
          <cell r="M68">
            <v>0</v>
          </cell>
          <cell r="N68">
            <v>0</v>
          </cell>
          <cell r="O68">
            <v>157359</v>
          </cell>
          <cell r="P68">
            <v>157359</v>
          </cell>
        </row>
        <row r="69">
          <cell r="G69">
            <v>901806103</v>
          </cell>
          <cell r="J69">
            <v>114640.36</v>
          </cell>
          <cell r="K69">
            <v>17196</v>
          </cell>
          <cell r="L69">
            <v>9744.64</v>
          </cell>
          <cell r="M69">
            <v>0</v>
          </cell>
          <cell r="N69">
            <v>0</v>
          </cell>
          <cell r="O69">
            <v>107189</v>
          </cell>
          <cell r="P69">
            <v>107189</v>
          </cell>
        </row>
        <row r="70">
          <cell r="G70">
            <v>901806104</v>
          </cell>
          <cell r="J70">
            <v>44545</v>
          </cell>
          <cell r="K70">
            <v>0</v>
          </cell>
          <cell r="L70">
            <v>4455</v>
          </cell>
          <cell r="M70">
            <v>0</v>
          </cell>
          <cell r="N70">
            <v>0</v>
          </cell>
          <cell r="O70">
            <v>49000</v>
          </cell>
          <cell r="P70">
            <v>49000</v>
          </cell>
        </row>
        <row r="71">
          <cell r="G71">
            <v>901806105</v>
          </cell>
          <cell r="J71">
            <v>44545</v>
          </cell>
          <cell r="K71">
            <v>0</v>
          </cell>
          <cell r="L71">
            <v>4455</v>
          </cell>
          <cell r="M71">
            <v>0</v>
          </cell>
          <cell r="N71">
            <v>0</v>
          </cell>
          <cell r="O71">
            <v>49000</v>
          </cell>
          <cell r="P71">
            <v>49000</v>
          </cell>
        </row>
        <row r="72">
          <cell r="G72">
            <v>901806107</v>
          </cell>
          <cell r="J72">
            <v>44545</v>
          </cell>
          <cell r="K72">
            <v>0</v>
          </cell>
          <cell r="L72">
            <v>4455</v>
          </cell>
          <cell r="M72">
            <v>0</v>
          </cell>
          <cell r="N72">
            <v>0</v>
          </cell>
          <cell r="O72">
            <v>49000</v>
          </cell>
          <cell r="P72">
            <v>49000</v>
          </cell>
        </row>
        <row r="73">
          <cell r="G73">
            <v>901806108</v>
          </cell>
          <cell r="J73">
            <v>44545</v>
          </cell>
          <cell r="K73">
            <v>0</v>
          </cell>
          <cell r="L73">
            <v>4455</v>
          </cell>
          <cell r="M73">
            <v>0</v>
          </cell>
          <cell r="N73">
            <v>0</v>
          </cell>
          <cell r="O73">
            <v>49000</v>
          </cell>
          <cell r="P73">
            <v>49000</v>
          </cell>
        </row>
        <row r="74">
          <cell r="G74">
            <v>901806110</v>
          </cell>
          <cell r="J74">
            <v>319250.3</v>
          </cell>
          <cell r="K74">
            <v>47888</v>
          </cell>
          <cell r="L74">
            <v>27136.7</v>
          </cell>
          <cell r="M74">
            <v>0</v>
          </cell>
          <cell r="N74">
            <v>0</v>
          </cell>
          <cell r="O74">
            <v>298499</v>
          </cell>
          <cell r="P74">
            <v>298499</v>
          </cell>
        </row>
        <row r="75">
          <cell r="G75">
            <v>901806112</v>
          </cell>
          <cell r="J75">
            <v>193861</v>
          </cell>
          <cell r="K75">
            <v>29079</v>
          </cell>
          <cell r="L75">
            <v>16478</v>
          </cell>
          <cell r="M75">
            <v>0</v>
          </cell>
          <cell r="N75">
            <v>0</v>
          </cell>
          <cell r="O75">
            <v>181260</v>
          </cell>
          <cell r="P75">
            <v>181260</v>
          </cell>
        </row>
        <row r="76">
          <cell r="G76">
            <v>901806113</v>
          </cell>
          <cell r="J76">
            <v>63458</v>
          </cell>
          <cell r="K76">
            <v>9519</v>
          </cell>
          <cell r="L76">
            <v>5394</v>
          </cell>
          <cell r="M76">
            <v>0</v>
          </cell>
          <cell r="N76">
            <v>0</v>
          </cell>
          <cell r="O76">
            <v>59333</v>
          </cell>
          <cell r="P76">
            <v>59333</v>
          </cell>
        </row>
        <row r="77">
          <cell r="G77">
            <v>901806115</v>
          </cell>
          <cell r="J77">
            <v>44545</v>
          </cell>
          <cell r="K77">
            <v>0</v>
          </cell>
          <cell r="L77">
            <v>4455</v>
          </cell>
          <cell r="M77">
            <v>0</v>
          </cell>
          <cell r="N77">
            <v>0</v>
          </cell>
          <cell r="O77">
            <v>49000</v>
          </cell>
          <cell r="P77">
            <v>49000</v>
          </cell>
        </row>
        <row r="78">
          <cell r="G78">
            <v>901806119</v>
          </cell>
          <cell r="J78">
            <v>47605</v>
          </cell>
          <cell r="K78">
            <v>7141</v>
          </cell>
          <cell r="L78">
            <v>4046</v>
          </cell>
          <cell r="M78">
            <v>0</v>
          </cell>
          <cell r="N78">
            <v>0</v>
          </cell>
          <cell r="O78">
            <v>44510</v>
          </cell>
          <cell r="P78">
            <v>44510</v>
          </cell>
        </row>
        <row r="79">
          <cell r="G79">
            <v>901806121</v>
          </cell>
          <cell r="J79">
            <v>70130</v>
          </cell>
          <cell r="K79">
            <v>10520</v>
          </cell>
          <cell r="L79">
            <v>5961</v>
          </cell>
          <cell r="M79">
            <v>0</v>
          </cell>
          <cell r="N79">
            <v>0</v>
          </cell>
          <cell r="O79">
            <v>65571</v>
          </cell>
          <cell r="P79">
            <v>65571</v>
          </cell>
        </row>
        <row r="80">
          <cell r="G80">
            <v>901806122</v>
          </cell>
          <cell r="J80">
            <v>701557.51</v>
          </cell>
          <cell r="K80">
            <v>105234</v>
          </cell>
          <cell r="L80">
            <v>59632.49</v>
          </cell>
          <cell r="M80">
            <v>0</v>
          </cell>
          <cell r="N80">
            <v>0</v>
          </cell>
          <cell r="O80">
            <v>655956</v>
          </cell>
          <cell r="P80">
            <v>655956</v>
          </cell>
        </row>
        <row r="81">
          <cell r="G81">
            <v>901806125</v>
          </cell>
          <cell r="J81">
            <v>99521</v>
          </cell>
          <cell r="K81">
            <v>14928</v>
          </cell>
          <cell r="L81">
            <v>8459</v>
          </cell>
          <cell r="M81">
            <v>0</v>
          </cell>
          <cell r="N81">
            <v>0</v>
          </cell>
          <cell r="O81">
            <v>93052</v>
          </cell>
          <cell r="P81">
            <v>93052</v>
          </cell>
        </row>
        <row r="82">
          <cell r="G82">
            <v>901806126</v>
          </cell>
          <cell r="J82">
            <v>179538</v>
          </cell>
          <cell r="K82">
            <v>26931</v>
          </cell>
          <cell r="L82">
            <v>15261</v>
          </cell>
          <cell r="M82">
            <v>0</v>
          </cell>
          <cell r="N82">
            <v>0</v>
          </cell>
          <cell r="O82">
            <v>167868</v>
          </cell>
          <cell r="P82">
            <v>167868</v>
          </cell>
        </row>
        <row r="83">
          <cell r="G83">
            <v>901806127</v>
          </cell>
          <cell r="J83">
            <v>217815.18</v>
          </cell>
          <cell r="K83">
            <v>32672</v>
          </cell>
          <cell r="L83">
            <v>18514.82</v>
          </cell>
          <cell r="M83">
            <v>0</v>
          </cell>
          <cell r="N83">
            <v>0</v>
          </cell>
          <cell r="O83">
            <v>203658</v>
          </cell>
          <cell r="P83">
            <v>203658</v>
          </cell>
        </row>
        <row r="84">
          <cell r="G84">
            <v>901806128</v>
          </cell>
          <cell r="J84">
            <v>153869</v>
          </cell>
          <cell r="K84">
            <v>23080</v>
          </cell>
          <cell r="L84">
            <v>13079</v>
          </cell>
          <cell r="M84">
            <v>0</v>
          </cell>
          <cell r="N84">
            <v>0</v>
          </cell>
          <cell r="O84">
            <v>143868</v>
          </cell>
          <cell r="P84">
            <v>143868</v>
          </cell>
        </row>
        <row r="85">
          <cell r="G85">
            <v>901806130</v>
          </cell>
          <cell r="J85">
            <v>44545</v>
          </cell>
          <cell r="K85">
            <v>0</v>
          </cell>
          <cell r="L85">
            <v>4455</v>
          </cell>
          <cell r="M85">
            <v>0</v>
          </cell>
          <cell r="N85">
            <v>0</v>
          </cell>
          <cell r="O85">
            <v>49000</v>
          </cell>
          <cell r="P85">
            <v>49000</v>
          </cell>
        </row>
        <row r="86">
          <cell r="G86">
            <v>901806132</v>
          </cell>
          <cell r="J86">
            <v>44545</v>
          </cell>
          <cell r="K86">
            <v>0</v>
          </cell>
          <cell r="L86">
            <v>4455</v>
          </cell>
          <cell r="M86">
            <v>0</v>
          </cell>
          <cell r="N86">
            <v>0</v>
          </cell>
          <cell r="O86">
            <v>49000</v>
          </cell>
          <cell r="P86">
            <v>49000</v>
          </cell>
        </row>
        <row r="87">
          <cell r="G87">
            <v>901806133</v>
          </cell>
          <cell r="J87">
            <v>44545</v>
          </cell>
          <cell r="K87">
            <v>0</v>
          </cell>
          <cell r="L87">
            <v>4455</v>
          </cell>
          <cell r="M87">
            <v>0</v>
          </cell>
          <cell r="N87">
            <v>0</v>
          </cell>
          <cell r="O87">
            <v>49000</v>
          </cell>
          <cell r="P87">
            <v>49000</v>
          </cell>
        </row>
        <row r="88">
          <cell r="G88">
            <v>901806135</v>
          </cell>
          <cell r="J88">
            <v>44545</v>
          </cell>
          <cell r="K88">
            <v>0</v>
          </cell>
          <cell r="L88">
            <v>4455</v>
          </cell>
          <cell r="M88">
            <v>0</v>
          </cell>
          <cell r="N88">
            <v>0</v>
          </cell>
          <cell r="O88">
            <v>49000</v>
          </cell>
          <cell r="P88">
            <v>49000</v>
          </cell>
        </row>
        <row r="89">
          <cell r="G89">
            <v>901806136</v>
          </cell>
          <cell r="J89">
            <v>108315</v>
          </cell>
          <cell r="K89">
            <v>16247</v>
          </cell>
          <cell r="L89">
            <v>9207</v>
          </cell>
          <cell r="M89">
            <v>0</v>
          </cell>
          <cell r="N89">
            <v>0</v>
          </cell>
          <cell r="O89">
            <v>101275</v>
          </cell>
          <cell r="P89">
            <v>101275</v>
          </cell>
        </row>
        <row r="90">
          <cell r="G90">
            <v>901806138</v>
          </cell>
          <cell r="J90">
            <v>46811</v>
          </cell>
          <cell r="K90">
            <v>7022</v>
          </cell>
          <cell r="L90">
            <v>3979</v>
          </cell>
          <cell r="M90">
            <v>0</v>
          </cell>
          <cell r="N90">
            <v>0</v>
          </cell>
          <cell r="O90">
            <v>43768</v>
          </cell>
          <cell r="P90">
            <v>43768</v>
          </cell>
        </row>
        <row r="91">
          <cell r="G91">
            <v>901806142</v>
          </cell>
          <cell r="J91">
            <v>44545</v>
          </cell>
          <cell r="K91">
            <v>0</v>
          </cell>
          <cell r="L91">
            <v>4455</v>
          </cell>
          <cell r="M91">
            <v>0</v>
          </cell>
          <cell r="N91">
            <v>0</v>
          </cell>
          <cell r="O91">
            <v>49000</v>
          </cell>
          <cell r="P91">
            <v>49000</v>
          </cell>
        </row>
        <row r="92">
          <cell r="G92">
            <v>901806143</v>
          </cell>
          <cell r="J92">
            <v>44545</v>
          </cell>
          <cell r="K92">
            <v>0</v>
          </cell>
          <cell r="L92">
            <v>4455</v>
          </cell>
          <cell r="M92">
            <v>0</v>
          </cell>
          <cell r="N92">
            <v>0</v>
          </cell>
          <cell r="O92">
            <v>49000</v>
          </cell>
          <cell r="P92">
            <v>49000</v>
          </cell>
        </row>
        <row r="93">
          <cell r="G93">
            <v>901806146</v>
          </cell>
          <cell r="J93">
            <v>119211</v>
          </cell>
          <cell r="K93">
            <v>17882</v>
          </cell>
          <cell r="L93">
            <v>10133</v>
          </cell>
          <cell r="M93">
            <v>0</v>
          </cell>
          <cell r="N93">
            <v>0</v>
          </cell>
          <cell r="O93">
            <v>111462</v>
          </cell>
          <cell r="P93">
            <v>111462</v>
          </cell>
        </row>
        <row r="94">
          <cell r="G94">
            <v>901806147</v>
          </cell>
          <cell r="J94">
            <v>44545</v>
          </cell>
          <cell r="K94">
            <v>0</v>
          </cell>
          <cell r="L94">
            <v>4455</v>
          </cell>
          <cell r="M94">
            <v>0</v>
          </cell>
          <cell r="N94">
            <v>0</v>
          </cell>
          <cell r="O94">
            <v>49000</v>
          </cell>
          <cell r="P94">
            <v>49000</v>
          </cell>
        </row>
        <row r="95">
          <cell r="G95">
            <v>901806148</v>
          </cell>
          <cell r="J95">
            <v>299475</v>
          </cell>
          <cell r="K95">
            <v>44921</v>
          </cell>
          <cell r="L95">
            <v>25455</v>
          </cell>
          <cell r="M95">
            <v>0</v>
          </cell>
          <cell r="N95">
            <v>0</v>
          </cell>
          <cell r="O95">
            <v>280009</v>
          </cell>
          <cell r="P95">
            <v>280009</v>
          </cell>
        </row>
        <row r="96">
          <cell r="G96">
            <v>901806149</v>
          </cell>
          <cell r="J96">
            <v>139962</v>
          </cell>
          <cell r="K96">
            <v>20994</v>
          </cell>
          <cell r="L96">
            <v>11897</v>
          </cell>
          <cell r="M96">
            <v>0</v>
          </cell>
          <cell r="N96">
            <v>0</v>
          </cell>
          <cell r="O96">
            <v>130865</v>
          </cell>
          <cell r="P96">
            <v>130865</v>
          </cell>
        </row>
        <row r="97">
          <cell r="G97">
            <v>901806150</v>
          </cell>
          <cell r="J97">
            <v>44545</v>
          </cell>
          <cell r="K97">
            <v>0</v>
          </cell>
          <cell r="L97">
            <v>4455</v>
          </cell>
          <cell r="M97">
            <v>0</v>
          </cell>
          <cell r="N97">
            <v>0</v>
          </cell>
          <cell r="O97">
            <v>49000</v>
          </cell>
          <cell r="P97">
            <v>49000</v>
          </cell>
        </row>
        <row r="98">
          <cell r="G98">
            <v>901806151</v>
          </cell>
          <cell r="J98">
            <v>45629</v>
          </cell>
          <cell r="K98">
            <v>6844</v>
          </cell>
          <cell r="L98">
            <v>3879</v>
          </cell>
          <cell r="M98">
            <v>0</v>
          </cell>
          <cell r="N98">
            <v>0</v>
          </cell>
          <cell r="O98">
            <v>42664</v>
          </cell>
          <cell r="P98">
            <v>42664</v>
          </cell>
        </row>
        <row r="99">
          <cell r="G99">
            <v>901806152</v>
          </cell>
          <cell r="J99">
            <v>189357</v>
          </cell>
          <cell r="K99">
            <v>28404</v>
          </cell>
          <cell r="L99">
            <v>16095</v>
          </cell>
          <cell r="M99">
            <v>0</v>
          </cell>
          <cell r="N99">
            <v>0</v>
          </cell>
          <cell r="O99">
            <v>177048</v>
          </cell>
          <cell r="P99">
            <v>177048</v>
          </cell>
        </row>
        <row r="100">
          <cell r="G100">
            <v>901806154</v>
          </cell>
          <cell r="J100">
            <v>44545</v>
          </cell>
          <cell r="K100">
            <v>0</v>
          </cell>
          <cell r="L100">
            <v>4455</v>
          </cell>
          <cell r="M100">
            <v>0</v>
          </cell>
          <cell r="N100">
            <v>0</v>
          </cell>
          <cell r="O100">
            <v>49000</v>
          </cell>
          <cell r="P100">
            <v>49000</v>
          </cell>
        </row>
        <row r="101">
          <cell r="G101">
            <v>901806156</v>
          </cell>
          <cell r="J101">
            <v>73045</v>
          </cell>
          <cell r="K101">
            <v>6682</v>
          </cell>
          <cell r="L101">
            <v>5287</v>
          </cell>
          <cell r="M101">
            <v>0</v>
          </cell>
          <cell r="N101">
            <v>0</v>
          </cell>
          <cell r="O101">
            <v>71650</v>
          </cell>
          <cell r="P101">
            <v>71650</v>
          </cell>
        </row>
        <row r="102">
          <cell r="G102">
            <v>901806157</v>
          </cell>
          <cell r="J102">
            <v>44545</v>
          </cell>
          <cell r="K102">
            <v>0</v>
          </cell>
          <cell r="L102">
            <v>4455</v>
          </cell>
          <cell r="M102">
            <v>0</v>
          </cell>
          <cell r="N102">
            <v>0</v>
          </cell>
          <cell r="O102">
            <v>49000</v>
          </cell>
          <cell r="P102">
            <v>49000</v>
          </cell>
        </row>
        <row r="103">
          <cell r="G103">
            <v>901806158</v>
          </cell>
          <cell r="J103">
            <v>102533</v>
          </cell>
          <cell r="K103">
            <v>15380</v>
          </cell>
          <cell r="L103">
            <v>8715</v>
          </cell>
          <cell r="M103">
            <v>0</v>
          </cell>
          <cell r="N103">
            <v>0</v>
          </cell>
          <cell r="O103">
            <v>95868</v>
          </cell>
          <cell r="P103">
            <v>95868</v>
          </cell>
        </row>
        <row r="104">
          <cell r="G104">
            <v>901806162</v>
          </cell>
          <cell r="J104">
            <v>46898</v>
          </cell>
          <cell r="K104">
            <v>7035</v>
          </cell>
          <cell r="L104">
            <v>3986</v>
          </cell>
          <cell r="M104">
            <v>0</v>
          </cell>
          <cell r="N104">
            <v>0</v>
          </cell>
          <cell r="O104">
            <v>43849</v>
          </cell>
          <cell r="P104">
            <v>43849</v>
          </cell>
        </row>
        <row r="105">
          <cell r="G105">
            <v>901806163</v>
          </cell>
          <cell r="J105">
            <v>44545</v>
          </cell>
          <cell r="K105">
            <v>0</v>
          </cell>
          <cell r="L105">
            <v>4455</v>
          </cell>
          <cell r="M105">
            <v>0</v>
          </cell>
          <cell r="N105">
            <v>0</v>
          </cell>
          <cell r="O105">
            <v>49000</v>
          </cell>
          <cell r="P105">
            <v>49000</v>
          </cell>
        </row>
        <row r="106">
          <cell r="G106">
            <v>901806164</v>
          </cell>
          <cell r="J106">
            <v>718917.7</v>
          </cell>
          <cell r="K106">
            <v>107838</v>
          </cell>
          <cell r="L106">
            <v>61107.3</v>
          </cell>
          <cell r="M106">
            <v>0</v>
          </cell>
          <cell r="N106">
            <v>0</v>
          </cell>
          <cell r="O106">
            <v>672187</v>
          </cell>
          <cell r="P106">
            <v>672187</v>
          </cell>
        </row>
        <row r="107">
          <cell r="G107">
            <v>901806169</v>
          </cell>
          <cell r="J107">
            <v>183776.18</v>
          </cell>
          <cell r="K107">
            <v>27566</v>
          </cell>
          <cell r="L107">
            <v>15620.82</v>
          </cell>
          <cell r="M107">
            <v>0</v>
          </cell>
          <cell r="N107">
            <v>0</v>
          </cell>
          <cell r="O107">
            <v>171831</v>
          </cell>
          <cell r="P107">
            <v>171831</v>
          </cell>
        </row>
        <row r="108">
          <cell r="G108">
            <v>901806170</v>
          </cell>
          <cell r="J108">
            <v>44545</v>
          </cell>
          <cell r="K108">
            <v>0</v>
          </cell>
          <cell r="L108">
            <v>4455</v>
          </cell>
          <cell r="M108">
            <v>0</v>
          </cell>
          <cell r="N108">
            <v>0</v>
          </cell>
          <cell r="O108">
            <v>49000</v>
          </cell>
          <cell r="P108">
            <v>49000</v>
          </cell>
        </row>
        <row r="109">
          <cell r="G109">
            <v>901806172</v>
          </cell>
          <cell r="J109">
            <v>77371</v>
          </cell>
          <cell r="K109">
            <v>11606</v>
          </cell>
          <cell r="L109">
            <v>6577</v>
          </cell>
          <cell r="M109">
            <v>0</v>
          </cell>
          <cell r="N109">
            <v>0</v>
          </cell>
          <cell r="O109">
            <v>72342</v>
          </cell>
          <cell r="P109">
            <v>72342</v>
          </cell>
        </row>
        <row r="110">
          <cell r="G110">
            <v>901806173</v>
          </cell>
          <cell r="J110">
            <v>44545</v>
          </cell>
          <cell r="K110">
            <v>0</v>
          </cell>
          <cell r="L110">
            <v>4455</v>
          </cell>
          <cell r="M110">
            <v>0</v>
          </cell>
          <cell r="N110">
            <v>0</v>
          </cell>
          <cell r="O110">
            <v>49000</v>
          </cell>
          <cell r="P110">
            <v>49000</v>
          </cell>
        </row>
        <row r="111">
          <cell r="G111">
            <v>901806181</v>
          </cell>
          <cell r="J111">
            <v>416634</v>
          </cell>
          <cell r="K111">
            <v>62495</v>
          </cell>
          <cell r="L111">
            <v>35414</v>
          </cell>
          <cell r="M111">
            <v>0</v>
          </cell>
          <cell r="N111">
            <v>0</v>
          </cell>
          <cell r="O111">
            <v>389553</v>
          </cell>
          <cell r="P111">
            <v>389553</v>
          </cell>
        </row>
        <row r="112">
          <cell r="G112">
            <v>901806182</v>
          </cell>
          <cell r="J112">
            <v>44545</v>
          </cell>
          <cell r="K112">
            <v>0</v>
          </cell>
          <cell r="L112">
            <v>4455</v>
          </cell>
          <cell r="M112">
            <v>0</v>
          </cell>
          <cell r="N112">
            <v>0</v>
          </cell>
          <cell r="O112">
            <v>49000</v>
          </cell>
          <cell r="P112">
            <v>49000</v>
          </cell>
        </row>
        <row r="113">
          <cell r="G113">
            <v>901806183</v>
          </cell>
          <cell r="J113">
            <v>200681.18</v>
          </cell>
          <cell r="K113">
            <v>30102</v>
          </cell>
          <cell r="L113">
            <v>17057.82</v>
          </cell>
          <cell r="M113">
            <v>0</v>
          </cell>
          <cell r="N113">
            <v>0</v>
          </cell>
          <cell r="O113">
            <v>187637</v>
          </cell>
          <cell r="P113">
            <v>187637</v>
          </cell>
        </row>
        <row r="114">
          <cell r="G114">
            <v>901806185</v>
          </cell>
          <cell r="J114">
            <v>174895</v>
          </cell>
          <cell r="K114">
            <v>26234</v>
          </cell>
          <cell r="L114">
            <v>14866</v>
          </cell>
          <cell r="M114">
            <v>0</v>
          </cell>
          <cell r="N114">
            <v>0</v>
          </cell>
          <cell r="O114">
            <v>163527</v>
          </cell>
          <cell r="P114">
            <v>163527</v>
          </cell>
        </row>
        <row r="115">
          <cell r="G115">
            <v>901806189</v>
          </cell>
          <cell r="J115">
            <v>652079.99999999988</v>
          </cell>
          <cell r="K115">
            <v>97812</v>
          </cell>
          <cell r="L115">
            <v>55427</v>
          </cell>
          <cell r="M115">
            <v>0</v>
          </cell>
          <cell r="N115">
            <v>0</v>
          </cell>
          <cell r="O115">
            <v>609695</v>
          </cell>
          <cell r="P115">
            <v>609695</v>
          </cell>
        </row>
        <row r="116">
          <cell r="G116">
            <v>901806190</v>
          </cell>
          <cell r="J116">
            <v>44545</v>
          </cell>
          <cell r="K116">
            <v>0</v>
          </cell>
          <cell r="L116">
            <v>4455</v>
          </cell>
          <cell r="M116">
            <v>0</v>
          </cell>
          <cell r="N116">
            <v>0</v>
          </cell>
          <cell r="O116">
            <v>49000</v>
          </cell>
          <cell r="P116">
            <v>49000</v>
          </cell>
        </row>
        <row r="117">
          <cell r="G117">
            <v>901806191</v>
          </cell>
          <cell r="J117">
            <v>56617</v>
          </cell>
          <cell r="K117">
            <v>8493</v>
          </cell>
          <cell r="L117">
            <v>4812</v>
          </cell>
          <cell r="M117">
            <v>0</v>
          </cell>
          <cell r="N117">
            <v>0</v>
          </cell>
          <cell r="O117">
            <v>52936</v>
          </cell>
          <cell r="P117">
            <v>52936</v>
          </cell>
        </row>
        <row r="118">
          <cell r="G118">
            <v>901806193</v>
          </cell>
          <cell r="J118">
            <v>44545</v>
          </cell>
          <cell r="K118">
            <v>0</v>
          </cell>
          <cell r="L118">
            <v>4455</v>
          </cell>
          <cell r="M118">
            <v>0</v>
          </cell>
          <cell r="N118">
            <v>0</v>
          </cell>
          <cell r="O118">
            <v>49000</v>
          </cell>
          <cell r="P118">
            <v>49000</v>
          </cell>
        </row>
        <row r="119">
          <cell r="G119">
            <v>901806194</v>
          </cell>
          <cell r="J119">
            <v>44545</v>
          </cell>
          <cell r="K119">
            <v>0</v>
          </cell>
          <cell r="L119">
            <v>4455</v>
          </cell>
          <cell r="M119">
            <v>0</v>
          </cell>
          <cell r="N119">
            <v>0</v>
          </cell>
          <cell r="O119">
            <v>49000</v>
          </cell>
          <cell r="P119">
            <v>49000</v>
          </cell>
        </row>
        <row r="120">
          <cell r="G120">
            <v>901806195</v>
          </cell>
          <cell r="J120">
            <v>492281.2</v>
          </cell>
          <cell r="K120">
            <v>73842</v>
          </cell>
          <cell r="L120">
            <v>41843.800000000003</v>
          </cell>
          <cell r="M120">
            <v>0</v>
          </cell>
          <cell r="N120">
            <v>0</v>
          </cell>
          <cell r="O120">
            <v>460283</v>
          </cell>
          <cell r="P120">
            <v>460283</v>
          </cell>
        </row>
        <row r="121">
          <cell r="G121">
            <v>901806197</v>
          </cell>
          <cell r="J121">
            <v>44545</v>
          </cell>
          <cell r="K121">
            <v>0</v>
          </cell>
          <cell r="L121">
            <v>4455</v>
          </cell>
          <cell r="M121">
            <v>0</v>
          </cell>
          <cell r="N121">
            <v>0</v>
          </cell>
          <cell r="O121">
            <v>49000</v>
          </cell>
          <cell r="P121">
            <v>49000</v>
          </cell>
        </row>
        <row r="122">
          <cell r="G122">
            <v>901806200</v>
          </cell>
          <cell r="J122">
            <v>44545</v>
          </cell>
          <cell r="K122">
            <v>0</v>
          </cell>
          <cell r="L122">
            <v>4455</v>
          </cell>
          <cell r="M122">
            <v>0</v>
          </cell>
          <cell r="N122">
            <v>0</v>
          </cell>
          <cell r="O122">
            <v>49000</v>
          </cell>
          <cell r="P122">
            <v>49000</v>
          </cell>
        </row>
        <row r="123">
          <cell r="G123">
            <v>901806201</v>
          </cell>
          <cell r="J123">
            <v>199102.71000000002</v>
          </cell>
          <cell r="K123">
            <v>29865</v>
          </cell>
          <cell r="L123">
            <v>16923.29</v>
          </cell>
          <cell r="M123">
            <v>0</v>
          </cell>
          <cell r="N123">
            <v>0</v>
          </cell>
          <cell r="O123">
            <v>186161</v>
          </cell>
          <cell r="P123">
            <v>186161</v>
          </cell>
        </row>
        <row r="124">
          <cell r="G124">
            <v>901806202</v>
          </cell>
          <cell r="J124">
            <v>44545</v>
          </cell>
          <cell r="K124">
            <v>0</v>
          </cell>
          <cell r="L124">
            <v>4455</v>
          </cell>
          <cell r="M124">
            <v>0</v>
          </cell>
          <cell r="N124">
            <v>0</v>
          </cell>
          <cell r="O124">
            <v>49000</v>
          </cell>
          <cell r="P124">
            <v>49000</v>
          </cell>
        </row>
        <row r="125">
          <cell r="G125">
            <v>901806203</v>
          </cell>
          <cell r="J125">
            <v>44545</v>
          </cell>
          <cell r="K125">
            <v>0</v>
          </cell>
          <cell r="L125">
            <v>4455</v>
          </cell>
          <cell r="M125">
            <v>0</v>
          </cell>
          <cell r="N125">
            <v>0</v>
          </cell>
          <cell r="O125">
            <v>49000</v>
          </cell>
          <cell r="P125">
            <v>49000</v>
          </cell>
        </row>
        <row r="126">
          <cell r="G126">
            <v>901806204</v>
          </cell>
          <cell r="J126">
            <v>159165.18</v>
          </cell>
          <cell r="K126">
            <v>23875</v>
          </cell>
          <cell r="L126">
            <v>13528.82</v>
          </cell>
          <cell r="M126">
            <v>0</v>
          </cell>
          <cell r="N126">
            <v>0</v>
          </cell>
          <cell r="O126">
            <v>148819</v>
          </cell>
          <cell r="P126">
            <v>148819</v>
          </cell>
        </row>
        <row r="127">
          <cell r="G127">
            <v>901806205</v>
          </cell>
          <cell r="J127">
            <v>233258.9</v>
          </cell>
          <cell r="K127">
            <v>34989</v>
          </cell>
          <cell r="L127">
            <v>19827.099999999999</v>
          </cell>
          <cell r="M127">
            <v>0</v>
          </cell>
          <cell r="N127">
            <v>0</v>
          </cell>
          <cell r="O127">
            <v>218097</v>
          </cell>
          <cell r="P127">
            <v>218097</v>
          </cell>
        </row>
        <row r="128">
          <cell r="G128">
            <v>901806207</v>
          </cell>
          <cell r="J128">
            <v>44545</v>
          </cell>
          <cell r="K128">
            <v>0</v>
          </cell>
          <cell r="L128">
            <v>4455</v>
          </cell>
          <cell r="M128">
            <v>0</v>
          </cell>
          <cell r="N128">
            <v>0</v>
          </cell>
          <cell r="O128">
            <v>49000</v>
          </cell>
          <cell r="P128">
            <v>49000</v>
          </cell>
        </row>
        <row r="129">
          <cell r="G129">
            <v>901806209</v>
          </cell>
          <cell r="J129">
            <v>44545</v>
          </cell>
          <cell r="K129">
            <v>0</v>
          </cell>
          <cell r="L129">
            <v>4455</v>
          </cell>
          <cell r="M129">
            <v>0</v>
          </cell>
          <cell r="N129">
            <v>0</v>
          </cell>
          <cell r="O129">
            <v>49000</v>
          </cell>
          <cell r="P129">
            <v>49000</v>
          </cell>
        </row>
        <row r="130">
          <cell r="G130">
            <v>901806212</v>
          </cell>
          <cell r="J130">
            <v>255276</v>
          </cell>
          <cell r="K130">
            <v>38291</v>
          </cell>
          <cell r="L130">
            <v>21699</v>
          </cell>
          <cell r="M130">
            <v>0</v>
          </cell>
          <cell r="N130">
            <v>0</v>
          </cell>
          <cell r="O130">
            <v>238684</v>
          </cell>
          <cell r="P130">
            <v>238684</v>
          </cell>
        </row>
        <row r="131">
          <cell r="G131">
            <v>901806213</v>
          </cell>
          <cell r="J131">
            <v>153635.88</v>
          </cell>
          <cell r="K131">
            <v>23045</v>
          </cell>
          <cell r="L131">
            <v>13059.12</v>
          </cell>
          <cell r="M131">
            <v>0</v>
          </cell>
          <cell r="N131">
            <v>0</v>
          </cell>
          <cell r="O131">
            <v>143650</v>
          </cell>
          <cell r="P131">
            <v>143650</v>
          </cell>
        </row>
        <row r="132">
          <cell r="G132">
            <v>901806215</v>
          </cell>
          <cell r="J132">
            <v>228875.18</v>
          </cell>
          <cell r="K132">
            <v>34331</v>
          </cell>
          <cell r="L132">
            <v>19454.82</v>
          </cell>
          <cell r="M132">
            <v>0</v>
          </cell>
          <cell r="N132">
            <v>0</v>
          </cell>
          <cell r="O132">
            <v>213999</v>
          </cell>
          <cell r="P132">
            <v>213999</v>
          </cell>
        </row>
        <row r="133">
          <cell r="G133">
            <v>901806217</v>
          </cell>
          <cell r="J133">
            <v>127395.64</v>
          </cell>
          <cell r="K133">
            <v>19109</v>
          </cell>
          <cell r="L133">
            <v>10828.36</v>
          </cell>
          <cell r="M133">
            <v>0</v>
          </cell>
          <cell r="N133">
            <v>0</v>
          </cell>
          <cell r="O133">
            <v>119115</v>
          </cell>
          <cell r="P133">
            <v>119115</v>
          </cell>
        </row>
        <row r="134">
          <cell r="G134">
            <v>901806218</v>
          </cell>
          <cell r="J134">
            <v>44545</v>
          </cell>
          <cell r="K134">
            <v>0</v>
          </cell>
          <cell r="L134">
            <v>4455</v>
          </cell>
          <cell r="M134">
            <v>0</v>
          </cell>
          <cell r="N134">
            <v>0</v>
          </cell>
          <cell r="O134">
            <v>49000</v>
          </cell>
          <cell r="P134">
            <v>49000</v>
          </cell>
        </row>
        <row r="135">
          <cell r="G135">
            <v>901806221</v>
          </cell>
          <cell r="J135">
            <v>44545</v>
          </cell>
          <cell r="K135">
            <v>0</v>
          </cell>
          <cell r="L135">
            <v>4455</v>
          </cell>
          <cell r="M135">
            <v>0</v>
          </cell>
          <cell r="N135">
            <v>0</v>
          </cell>
          <cell r="O135">
            <v>49000</v>
          </cell>
          <cell r="P135">
            <v>49000</v>
          </cell>
        </row>
        <row r="136">
          <cell r="G136">
            <v>901806225</v>
          </cell>
          <cell r="J136">
            <v>249627</v>
          </cell>
          <cell r="K136">
            <v>37444</v>
          </cell>
          <cell r="L136">
            <v>21218</v>
          </cell>
          <cell r="M136">
            <v>0</v>
          </cell>
          <cell r="N136">
            <v>0</v>
          </cell>
          <cell r="O136">
            <v>233401</v>
          </cell>
          <cell r="P136">
            <v>233401</v>
          </cell>
        </row>
        <row r="137">
          <cell r="G137">
            <v>901806227</v>
          </cell>
          <cell r="J137">
            <v>168884</v>
          </cell>
          <cell r="K137">
            <v>25333</v>
          </cell>
          <cell r="L137">
            <v>14355</v>
          </cell>
          <cell r="M137">
            <v>0</v>
          </cell>
          <cell r="N137">
            <v>0</v>
          </cell>
          <cell r="O137">
            <v>157906</v>
          </cell>
          <cell r="P137">
            <v>157906</v>
          </cell>
        </row>
        <row r="138">
          <cell r="G138">
            <v>901806228</v>
          </cell>
          <cell r="J138">
            <v>153875.9</v>
          </cell>
          <cell r="K138">
            <v>23081</v>
          </cell>
          <cell r="L138">
            <v>13079.1</v>
          </cell>
          <cell r="M138">
            <v>0</v>
          </cell>
          <cell r="N138">
            <v>0</v>
          </cell>
          <cell r="O138">
            <v>143874</v>
          </cell>
          <cell r="P138">
            <v>143874</v>
          </cell>
        </row>
        <row r="139">
          <cell r="G139">
            <v>901806230</v>
          </cell>
          <cell r="J139">
            <v>84274</v>
          </cell>
          <cell r="K139">
            <v>12641</v>
          </cell>
          <cell r="L139">
            <v>7163</v>
          </cell>
          <cell r="M139">
            <v>0</v>
          </cell>
          <cell r="N139">
            <v>0</v>
          </cell>
          <cell r="O139">
            <v>78796</v>
          </cell>
          <cell r="P139">
            <v>78796</v>
          </cell>
        </row>
        <row r="140">
          <cell r="G140">
            <v>901806231</v>
          </cell>
          <cell r="J140">
            <v>185579</v>
          </cell>
          <cell r="K140">
            <v>27837</v>
          </cell>
          <cell r="L140">
            <v>15774</v>
          </cell>
          <cell r="M140">
            <v>0</v>
          </cell>
          <cell r="N140">
            <v>0</v>
          </cell>
          <cell r="O140">
            <v>173516</v>
          </cell>
          <cell r="P140">
            <v>173516</v>
          </cell>
        </row>
        <row r="141">
          <cell r="G141">
            <v>901806233</v>
          </cell>
          <cell r="J141">
            <v>44545</v>
          </cell>
          <cell r="K141">
            <v>0</v>
          </cell>
          <cell r="L141">
            <v>4455</v>
          </cell>
          <cell r="M141">
            <v>0</v>
          </cell>
          <cell r="N141">
            <v>0</v>
          </cell>
          <cell r="O141">
            <v>49000</v>
          </cell>
          <cell r="P141">
            <v>49000</v>
          </cell>
        </row>
        <row r="142">
          <cell r="G142">
            <v>901806234</v>
          </cell>
          <cell r="J142">
            <v>44545</v>
          </cell>
          <cell r="K142">
            <v>0</v>
          </cell>
          <cell r="L142">
            <v>4455</v>
          </cell>
          <cell r="M142">
            <v>0</v>
          </cell>
          <cell r="N142">
            <v>0</v>
          </cell>
          <cell r="O142">
            <v>49000</v>
          </cell>
          <cell r="P142">
            <v>49000</v>
          </cell>
        </row>
        <row r="143">
          <cell r="G143">
            <v>901806235</v>
          </cell>
          <cell r="J143">
            <v>44545</v>
          </cell>
          <cell r="K143">
            <v>0</v>
          </cell>
          <cell r="L143">
            <v>4455</v>
          </cell>
          <cell r="M143">
            <v>0</v>
          </cell>
          <cell r="N143">
            <v>0</v>
          </cell>
          <cell r="O143">
            <v>49000</v>
          </cell>
          <cell r="P143">
            <v>49000</v>
          </cell>
        </row>
        <row r="144">
          <cell r="G144">
            <v>901806237</v>
          </cell>
          <cell r="J144">
            <v>44545</v>
          </cell>
          <cell r="K144">
            <v>0</v>
          </cell>
          <cell r="L144">
            <v>4455</v>
          </cell>
          <cell r="M144">
            <v>0</v>
          </cell>
          <cell r="N144">
            <v>0</v>
          </cell>
          <cell r="O144">
            <v>49000</v>
          </cell>
          <cell r="P144">
            <v>49000</v>
          </cell>
        </row>
        <row r="145">
          <cell r="G145">
            <v>901806238</v>
          </cell>
          <cell r="J145">
            <v>362874</v>
          </cell>
          <cell r="K145">
            <v>54431</v>
          </cell>
          <cell r="L145">
            <v>30844</v>
          </cell>
          <cell r="M145">
            <v>0</v>
          </cell>
          <cell r="N145">
            <v>0</v>
          </cell>
          <cell r="O145">
            <v>339287</v>
          </cell>
          <cell r="P145">
            <v>339287</v>
          </cell>
        </row>
        <row r="146">
          <cell r="G146">
            <v>901806240</v>
          </cell>
          <cell r="J146">
            <v>44545</v>
          </cell>
          <cell r="K146">
            <v>0</v>
          </cell>
          <cell r="L146">
            <v>4455</v>
          </cell>
          <cell r="M146">
            <v>0</v>
          </cell>
          <cell r="N146">
            <v>0</v>
          </cell>
          <cell r="O146">
            <v>49000</v>
          </cell>
          <cell r="P146">
            <v>49000</v>
          </cell>
        </row>
        <row r="147">
          <cell r="G147">
            <v>901806242</v>
          </cell>
          <cell r="J147">
            <v>145943</v>
          </cell>
          <cell r="K147">
            <v>21891</v>
          </cell>
          <cell r="L147">
            <v>12405</v>
          </cell>
          <cell r="M147">
            <v>0</v>
          </cell>
          <cell r="N147">
            <v>0</v>
          </cell>
          <cell r="O147">
            <v>136457</v>
          </cell>
          <cell r="P147">
            <v>136457</v>
          </cell>
        </row>
        <row r="148">
          <cell r="G148">
            <v>901806243</v>
          </cell>
          <cell r="J148">
            <v>81538</v>
          </cell>
          <cell r="K148">
            <v>12231</v>
          </cell>
          <cell r="L148">
            <v>6931</v>
          </cell>
          <cell r="M148">
            <v>0</v>
          </cell>
          <cell r="N148">
            <v>0</v>
          </cell>
          <cell r="O148">
            <v>76238</v>
          </cell>
          <cell r="P148">
            <v>76238</v>
          </cell>
        </row>
        <row r="149">
          <cell r="G149">
            <v>901806244</v>
          </cell>
          <cell r="J149">
            <v>321539</v>
          </cell>
          <cell r="K149">
            <v>48231</v>
          </cell>
          <cell r="L149">
            <v>27331</v>
          </cell>
          <cell r="M149">
            <v>0</v>
          </cell>
          <cell r="N149">
            <v>-200000</v>
          </cell>
          <cell r="O149">
            <v>100639</v>
          </cell>
          <cell r="P149">
            <v>100639</v>
          </cell>
        </row>
        <row r="150">
          <cell r="G150">
            <v>901806245</v>
          </cell>
          <cell r="J150">
            <v>44545</v>
          </cell>
          <cell r="K150">
            <v>0</v>
          </cell>
          <cell r="L150">
            <v>4455</v>
          </cell>
          <cell r="M150">
            <v>0</v>
          </cell>
          <cell r="N150">
            <v>0</v>
          </cell>
          <cell r="O150">
            <v>49000</v>
          </cell>
          <cell r="P150">
            <v>49000</v>
          </cell>
        </row>
        <row r="151">
          <cell r="G151">
            <v>901806246</v>
          </cell>
          <cell r="J151">
            <v>438502.6</v>
          </cell>
          <cell r="K151">
            <v>65775</v>
          </cell>
          <cell r="L151">
            <v>37272.400000000001</v>
          </cell>
          <cell r="M151">
            <v>0</v>
          </cell>
          <cell r="N151">
            <v>-100000</v>
          </cell>
          <cell r="O151">
            <v>310000</v>
          </cell>
          <cell r="P151">
            <v>310000</v>
          </cell>
        </row>
        <row r="152">
          <cell r="G152">
            <v>901806247</v>
          </cell>
          <cell r="J152">
            <v>137235</v>
          </cell>
          <cell r="K152">
            <v>20585</v>
          </cell>
          <cell r="L152">
            <v>11665</v>
          </cell>
          <cell r="M152">
            <v>0</v>
          </cell>
          <cell r="N152">
            <v>0</v>
          </cell>
          <cell r="O152">
            <v>128315</v>
          </cell>
          <cell r="P152">
            <v>128315</v>
          </cell>
        </row>
        <row r="153">
          <cell r="G153">
            <v>901806248</v>
          </cell>
          <cell r="J153">
            <v>44545</v>
          </cell>
          <cell r="K153">
            <v>0</v>
          </cell>
          <cell r="L153">
            <v>4455</v>
          </cell>
          <cell r="M153">
            <v>0</v>
          </cell>
          <cell r="N153">
            <v>0</v>
          </cell>
          <cell r="O153">
            <v>49000</v>
          </cell>
          <cell r="P153">
            <v>49000</v>
          </cell>
        </row>
        <row r="154">
          <cell r="G154">
            <v>901806249</v>
          </cell>
          <cell r="J154">
            <v>146558.18</v>
          </cell>
          <cell r="K154">
            <v>21984</v>
          </cell>
          <cell r="L154">
            <v>12457.82</v>
          </cell>
          <cell r="M154">
            <v>0</v>
          </cell>
          <cell r="N154">
            <v>0</v>
          </cell>
          <cell r="O154">
            <v>137032</v>
          </cell>
          <cell r="P154">
            <v>137032</v>
          </cell>
        </row>
        <row r="155">
          <cell r="G155">
            <v>901806252</v>
          </cell>
          <cell r="J155">
            <v>61035</v>
          </cell>
          <cell r="K155">
            <v>9155</v>
          </cell>
          <cell r="L155">
            <v>5188</v>
          </cell>
          <cell r="M155">
            <v>0</v>
          </cell>
          <cell r="N155">
            <v>0</v>
          </cell>
          <cell r="O155">
            <v>57068</v>
          </cell>
          <cell r="P155">
            <v>57068</v>
          </cell>
        </row>
        <row r="156">
          <cell r="G156">
            <v>901806253</v>
          </cell>
          <cell r="J156">
            <v>158861</v>
          </cell>
          <cell r="K156">
            <v>23829</v>
          </cell>
          <cell r="L156">
            <v>13503</v>
          </cell>
          <cell r="M156">
            <v>0</v>
          </cell>
          <cell r="N156">
            <v>0</v>
          </cell>
          <cell r="O156">
            <v>148535</v>
          </cell>
          <cell r="P156">
            <v>148535</v>
          </cell>
        </row>
        <row r="157">
          <cell r="G157">
            <v>901806254</v>
          </cell>
          <cell r="J157">
            <v>44545</v>
          </cell>
          <cell r="K157">
            <v>0</v>
          </cell>
          <cell r="L157">
            <v>4455</v>
          </cell>
          <cell r="M157">
            <v>0</v>
          </cell>
          <cell r="N157">
            <v>0</v>
          </cell>
          <cell r="O157">
            <v>49000</v>
          </cell>
          <cell r="P157">
            <v>49000</v>
          </cell>
        </row>
        <row r="158">
          <cell r="G158">
            <v>901806256</v>
          </cell>
          <cell r="J158">
            <v>359515.18</v>
          </cell>
          <cell r="K158">
            <v>53927</v>
          </cell>
          <cell r="L158">
            <v>30558.82</v>
          </cell>
          <cell r="M158">
            <v>0</v>
          </cell>
          <cell r="N158">
            <v>0</v>
          </cell>
          <cell r="O158">
            <v>336147</v>
          </cell>
          <cell r="P158">
            <v>336147</v>
          </cell>
        </row>
        <row r="159">
          <cell r="G159">
            <v>901806257</v>
          </cell>
          <cell r="J159">
            <v>44545</v>
          </cell>
          <cell r="K159">
            <v>0</v>
          </cell>
          <cell r="L159">
            <v>4455</v>
          </cell>
          <cell r="M159">
            <v>0</v>
          </cell>
          <cell r="N159">
            <v>0</v>
          </cell>
          <cell r="O159">
            <v>49000</v>
          </cell>
          <cell r="P159">
            <v>49000</v>
          </cell>
        </row>
        <row r="160">
          <cell r="G160">
            <v>901806258</v>
          </cell>
          <cell r="J160">
            <v>108181.36</v>
          </cell>
          <cell r="K160">
            <v>16227</v>
          </cell>
          <cell r="L160">
            <v>9195.64</v>
          </cell>
          <cell r="M160">
            <v>0</v>
          </cell>
          <cell r="N160">
            <v>0</v>
          </cell>
          <cell r="O160">
            <v>101150</v>
          </cell>
          <cell r="P160">
            <v>101150</v>
          </cell>
        </row>
        <row r="161">
          <cell r="G161">
            <v>901806259</v>
          </cell>
          <cell r="J161">
            <v>44545</v>
          </cell>
          <cell r="K161">
            <v>0</v>
          </cell>
          <cell r="L161">
            <v>4455</v>
          </cell>
          <cell r="M161">
            <v>0</v>
          </cell>
          <cell r="N161">
            <v>0</v>
          </cell>
          <cell r="O161">
            <v>49000</v>
          </cell>
          <cell r="P161">
            <v>49000</v>
          </cell>
        </row>
        <row r="162">
          <cell r="G162">
            <v>901806260</v>
          </cell>
          <cell r="J162">
            <v>226363.18</v>
          </cell>
          <cell r="K162">
            <v>33954</v>
          </cell>
          <cell r="L162">
            <v>19240.82</v>
          </cell>
          <cell r="M162">
            <v>0</v>
          </cell>
          <cell r="N162">
            <v>0</v>
          </cell>
          <cell r="O162">
            <v>211650</v>
          </cell>
          <cell r="P162">
            <v>211650</v>
          </cell>
        </row>
        <row r="163">
          <cell r="G163">
            <v>901806263</v>
          </cell>
          <cell r="J163">
            <v>44545</v>
          </cell>
          <cell r="K163">
            <v>0</v>
          </cell>
          <cell r="L163">
            <v>4455</v>
          </cell>
          <cell r="M163">
            <v>0</v>
          </cell>
          <cell r="N163">
            <v>0</v>
          </cell>
          <cell r="O163">
            <v>49000</v>
          </cell>
          <cell r="P163">
            <v>49000</v>
          </cell>
        </row>
        <row r="164">
          <cell r="G164">
            <v>901806269</v>
          </cell>
          <cell r="J164">
            <v>246443</v>
          </cell>
          <cell r="K164">
            <v>36966</v>
          </cell>
          <cell r="L164">
            <v>20948</v>
          </cell>
          <cell r="M164">
            <v>0</v>
          </cell>
          <cell r="N164">
            <v>0</v>
          </cell>
          <cell r="O164">
            <v>230425</v>
          </cell>
          <cell r="P164">
            <v>230425</v>
          </cell>
        </row>
        <row r="165">
          <cell r="G165">
            <v>901806270</v>
          </cell>
          <cell r="J165">
            <v>52383</v>
          </cell>
          <cell r="K165">
            <v>7857</v>
          </cell>
          <cell r="L165">
            <v>4453</v>
          </cell>
          <cell r="M165">
            <v>0</v>
          </cell>
          <cell r="N165">
            <v>0</v>
          </cell>
          <cell r="O165">
            <v>48979</v>
          </cell>
          <cell r="P165">
            <v>48979</v>
          </cell>
        </row>
        <row r="166">
          <cell r="G166">
            <v>901806271</v>
          </cell>
          <cell r="J166">
            <v>44545</v>
          </cell>
          <cell r="K166">
            <v>0</v>
          </cell>
          <cell r="L166">
            <v>4455</v>
          </cell>
          <cell r="M166">
            <v>0</v>
          </cell>
          <cell r="N166">
            <v>0</v>
          </cell>
          <cell r="O166">
            <v>49000</v>
          </cell>
          <cell r="P166">
            <v>49000</v>
          </cell>
        </row>
        <row r="167">
          <cell r="G167">
            <v>901806272</v>
          </cell>
          <cell r="J167">
            <v>44985</v>
          </cell>
          <cell r="K167">
            <v>6748</v>
          </cell>
          <cell r="L167">
            <v>3824</v>
          </cell>
          <cell r="M167">
            <v>0</v>
          </cell>
          <cell r="N167">
            <v>0</v>
          </cell>
          <cell r="O167">
            <v>42061</v>
          </cell>
          <cell r="P167">
            <v>42061</v>
          </cell>
        </row>
        <row r="168">
          <cell r="G168">
            <v>901806273</v>
          </cell>
          <cell r="J168">
            <v>44545</v>
          </cell>
          <cell r="K168">
            <v>0</v>
          </cell>
          <cell r="L168">
            <v>4455</v>
          </cell>
          <cell r="M168">
            <v>0</v>
          </cell>
          <cell r="N168">
            <v>0</v>
          </cell>
          <cell r="O168">
            <v>49000</v>
          </cell>
          <cell r="P168">
            <v>49000</v>
          </cell>
        </row>
        <row r="169">
          <cell r="G169">
            <v>901806274</v>
          </cell>
          <cell r="J169">
            <v>44545</v>
          </cell>
          <cell r="K169">
            <v>0</v>
          </cell>
          <cell r="L169">
            <v>4455</v>
          </cell>
          <cell r="M169">
            <v>0</v>
          </cell>
          <cell r="N169">
            <v>0</v>
          </cell>
          <cell r="O169">
            <v>49000</v>
          </cell>
          <cell r="P169">
            <v>49000</v>
          </cell>
        </row>
        <row r="170">
          <cell r="G170">
            <v>901806275</v>
          </cell>
          <cell r="J170">
            <v>212030</v>
          </cell>
          <cell r="K170">
            <v>31805</v>
          </cell>
          <cell r="L170">
            <v>18023</v>
          </cell>
          <cell r="M170">
            <v>0</v>
          </cell>
          <cell r="N170">
            <v>0</v>
          </cell>
          <cell r="O170">
            <v>198248</v>
          </cell>
          <cell r="P170">
            <v>198248</v>
          </cell>
        </row>
        <row r="171">
          <cell r="G171">
            <v>901806276</v>
          </cell>
          <cell r="J171">
            <v>50799</v>
          </cell>
          <cell r="K171">
            <v>7620</v>
          </cell>
          <cell r="L171">
            <v>4318</v>
          </cell>
          <cell r="M171">
            <v>0</v>
          </cell>
          <cell r="N171">
            <v>0</v>
          </cell>
          <cell r="O171">
            <v>47497</v>
          </cell>
          <cell r="P171">
            <v>47497</v>
          </cell>
        </row>
        <row r="172">
          <cell r="G172">
            <v>901806282</v>
          </cell>
          <cell r="J172">
            <v>44545</v>
          </cell>
          <cell r="K172">
            <v>0</v>
          </cell>
          <cell r="L172">
            <v>4455</v>
          </cell>
          <cell r="M172">
            <v>0</v>
          </cell>
          <cell r="N172">
            <v>0</v>
          </cell>
          <cell r="O172">
            <v>49000</v>
          </cell>
          <cell r="P172">
            <v>49000</v>
          </cell>
        </row>
        <row r="173">
          <cell r="G173">
            <v>901806284</v>
          </cell>
          <cell r="J173">
            <v>152460</v>
          </cell>
          <cell r="K173">
            <v>22869</v>
          </cell>
          <cell r="L173">
            <v>12959</v>
          </cell>
          <cell r="M173">
            <v>0</v>
          </cell>
          <cell r="N173">
            <v>0</v>
          </cell>
          <cell r="O173">
            <v>142550</v>
          </cell>
          <cell r="P173">
            <v>142550</v>
          </cell>
        </row>
        <row r="174">
          <cell r="G174">
            <v>901806287</v>
          </cell>
          <cell r="J174">
            <v>101137</v>
          </cell>
          <cell r="K174">
            <v>15171</v>
          </cell>
          <cell r="L174">
            <v>8597</v>
          </cell>
          <cell r="M174">
            <v>0</v>
          </cell>
          <cell r="N174">
            <v>0</v>
          </cell>
          <cell r="O174">
            <v>94563</v>
          </cell>
          <cell r="P174">
            <v>94563</v>
          </cell>
        </row>
        <row r="175">
          <cell r="G175">
            <v>901806289</v>
          </cell>
          <cell r="J175">
            <v>125262</v>
          </cell>
          <cell r="K175">
            <v>18789</v>
          </cell>
          <cell r="L175">
            <v>10647</v>
          </cell>
          <cell r="M175">
            <v>0</v>
          </cell>
          <cell r="N175">
            <v>0</v>
          </cell>
          <cell r="O175">
            <v>117120</v>
          </cell>
          <cell r="P175">
            <v>117120</v>
          </cell>
        </row>
        <row r="176">
          <cell r="G176">
            <v>901806293</v>
          </cell>
          <cell r="J176">
            <v>245514.18</v>
          </cell>
          <cell r="K176">
            <v>36827</v>
          </cell>
          <cell r="L176">
            <v>20868.82</v>
          </cell>
          <cell r="M176">
            <v>0</v>
          </cell>
          <cell r="N176">
            <v>0</v>
          </cell>
          <cell r="O176">
            <v>229556</v>
          </cell>
          <cell r="P176">
            <v>229556</v>
          </cell>
        </row>
        <row r="177">
          <cell r="G177">
            <v>901806294</v>
          </cell>
          <cell r="J177">
            <v>183696</v>
          </cell>
          <cell r="K177">
            <v>27554</v>
          </cell>
          <cell r="L177">
            <v>15614</v>
          </cell>
          <cell r="M177">
            <v>0</v>
          </cell>
          <cell r="N177">
            <v>0</v>
          </cell>
          <cell r="O177">
            <v>171756</v>
          </cell>
          <cell r="P177">
            <v>171756</v>
          </cell>
        </row>
        <row r="178">
          <cell r="G178">
            <v>901806295</v>
          </cell>
          <cell r="J178">
            <v>44545</v>
          </cell>
          <cell r="K178">
            <v>0</v>
          </cell>
          <cell r="L178">
            <v>4455</v>
          </cell>
          <cell r="M178">
            <v>0</v>
          </cell>
          <cell r="N178">
            <v>0</v>
          </cell>
          <cell r="O178">
            <v>49000</v>
          </cell>
          <cell r="P178">
            <v>49000</v>
          </cell>
        </row>
        <row r="179">
          <cell r="G179">
            <v>901806300</v>
          </cell>
          <cell r="J179">
            <v>44545</v>
          </cell>
          <cell r="K179">
            <v>0</v>
          </cell>
          <cell r="L179">
            <v>4455</v>
          </cell>
          <cell r="M179">
            <v>0</v>
          </cell>
          <cell r="N179">
            <v>0</v>
          </cell>
          <cell r="O179">
            <v>49000</v>
          </cell>
          <cell r="P179">
            <v>49000</v>
          </cell>
        </row>
        <row r="180">
          <cell r="G180">
            <v>901806301</v>
          </cell>
          <cell r="J180">
            <v>44545</v>
          </cell>
          <cell r="K180">
            <v>0</v>
          </cell>
          <cell r="L180">
            <v>4455</v>
          </cell>
          <cell r="M180">
            <v>0</v>
          </cell>
          <cell r="N180">
            <v>0</v>
          </cell>
          <cell r="O180">
            <v>49000</v>
          </cell>
          <cell r="P180">
            <v>49000</v>
          </cell>
        </row>
        <row r="181">
          <cell r="G181">
            <v>901806303</v>
          </cell>
          <cell r="J181">
            <v>44545</v>
          </cell>
          <cell r="K181">
            <v>0</v>
          </cell>
          <cell r="L181">
            <v>4455</v>
          </cell>
          <cell r="M181">
            <v>0</v>
          </cell>
          <cell r="N181">
            <v>0</v>
          </cell>
          <cell r="O181">
            <v>49000</v>
          </cell>
          <cell r="P181">
            <v>49000</v>
          </cell>
        </row>
        <row r="182">
          <cell r="G182">
            <v>901806308</v>
          </cell>
          <cell r="J182">
            <v>44545</v>
          </cell>
          <cell r="K182">
            <v>0</v>
          </cell>
          <cell r="L182">
            <v>4455</v>
          </cell>
          <cell r="M182">
            <v>0</v>
          </cell>
          <cell r="N182">
            <v>0</v>
          </cell>
          <cell r="O182">
            <v>49000</v>
          </cell>
          <cell r="P182">
            <v>49000</v>
          </cell>
        </row>
        <row r="183">
          <cell r="G183">
            <v>901806309</v>
          </cell>
          <cell r="J183">
            <v>47481</v>
          </cell>
          <cell r="K183">
            <v>7122</v>
          </cell>
          <cell r="L183">
            <v>4036</v>
          </cell>
          <cell r="M183">
            <v>0</v>
          </cell>
          <cell r="N183">
            <v>0</v>
          </cell>
          <cell r="O183">
            <v>44395</v>
          </cell>
          <cell r="P183">
            <v>44395</v>
          </cell>
        </row>
        <row r="184">
          <cell r="G184">
            <v>901806310</v>
          </cell>
          <cell r="J184">
            <v>44545</v>
          </cell>
          <cell r="K184">
            <v>0</v>
          </cell>
          <cell r="L184">
            <v>4455</v>
          </cell>
          <cell r="M184">
            <v>0</v>
          </cell>
          <cell r="N184">
            <v>0</v>
          </cell>
          <cell r="O184">
            <v>49000</v>
          </cell>
          <cell r="P184">
            <v>49000</v>
          </cell>
        </row>
        <row r="185">
          <cell r="G185">
            <v>901806311</v>
          </cell>
          <cell r="J185">
            <v>44545</v>
          </cell>
          <cell r="K185">
            <v>0</v>
          </cell>
          <cell r="L185">
            <v>4455</v>
          </cell>
          <cell r="M185">
            <v>0</v>
          </cell>
          <cell r="N185">
            <v>0</v>
          </cell>
          <cell r="O185">
            <v>49000</v>
          </cell>
          <cell r="P185">
            <v>49000</v>
          </cell>
        </row>
        <row r="186">
          <cell r="G186">
            <v>901806312</v>
          </cell>
          <cell r="J186">
            <v>44545</v>
          </cell>
          <cell r="K186">
            <v>0</v>
          </cell>
          <cell r="L186">
            <v>4455</v>
          </cell>
          <cell r="M186">
            <v>0</v>
          </cell>
          <cell r="N186">
            <v>0</v>
          </cell>
          <cell r="O186">
            <v>49000</v>
          </cell>
          <cell r="P186">
            <v>49000</v>
          </cell>
        </row>
        <row r="187">
          <cell r="G187">
            <v>901806313</v>
          </cell>
          <cell r="J187">
            <v>44544.9</v>
          </cell>
          <cell r="K187">
            <v>0</v>
          </cell>
          <cell r="L187">
            <v>4454.1000000000004</v>
          </cell>
          <cell r="M187">
            <v>0</v>
          </cell>
          <cell r="N187">
            <v>0</v>
          </cell>
          <cell r="O187">
            <v>48999</v>
          </cell>
          <cell r="P187">
            <v>48999</v>
          </cell>
        </row>
        <row r="188">
          <cell r="G188">
            <v>901806315</v>
          </cell>
          <cell r="J188">
            <v>56956</v>
          </cell>
          <cell r="K188">
            <v>8543</v>
          </cell>
          <cell r="L188">
            <v>4841</v>
          </cell>
          <cell r="M188">
            <v>0</v>
          </cell>
          <cell r="N188">
            <v>0</v>
          </cell>
          <cell r="O188">
            <v>53254</v>
          </cell>
          <cell r="P188">
            <v>53254</v>
          </cell>
        </row>
        <row r="189">
          <cell r="G189">
            <v>901806318</v>
          </cell>
          <cell r="J189">
            <v>44544.9</v>
          </cell>
          <cell r="K189">
            <v>0</v>
          </cell>
          <cell r="L189">
            <v>4454.1000000000004</v>
          </cell>
          <cell r="M189">
            <v>0</v>
          </cell>
          <cell r="N189">
            <v>0</v>
          </cell>
          <cell r="O189">
            <v>48999</v>
          </cell>
          <cell r="P189">
            <v>48999</v>
          </cell>
        </row>
        <row r="190">
          <cell r="G190">
            <v>901806319</v>
          </cell>
          <cell r="J190">
            <v>218508</v>
          </cell>
          <cell r="K190">
            <v>32776</v>
          </cell>
          <cell r="L190">
            <v>18573</v>
          </cell>
          <cell r="M190">
            <v>0</v>
          </cell>
          <cell r="N190">
            <v>0</v>
          </cell>
          <cell r="O190">
            <v>204305</v>
          </cell>
          <cell r="P190">
            <v>204305</v>
          </cell>
        </row>
        <row r="191">
          <cell r="G191">
            <v>901806320</v>
          </cell>
          <cell r="J191">
            <v>84321</v>
          </cell>
          <cell r="K191">
            <v>12648</v>
          </cell>
          <cell r="L191">
            <v>7167</v>
          </cell>
          <cell r="M191">
            <v>0</v>
          </cell>
          <cell r="N191">
            <v>0</v>
          </cell>
          <cell r="O191">
            <v>78840</v>
          </cell>
          <cell r="P191">
            <v>78840</v>
          </cell>
        </row>
        <row r="192">
          <cell r="G192">
            <v>901806321</v>
          </cell>
          <cell r="J192">
            <v>472625.97</v>
          </cell>
          <cell r="K192">
            <v>70894</v>
          </cell>
          <cell r="L192">
            <v>40173.03</v>
          </cell>
          <cell r="M192">
            <v>0</v>
          </cell>
          <cell r="N192">
            <v>0</v>
          </cell>
          <cell r="O192">
            <v>441905</v>
          </cell>
          <cell r="P192">
            <v>441905</v>
          </cell>
        </row>
        <row r="193">
          <cell r="G193">
            <v>901806322</v>
          </cell>
          <cell r="J193">
            <v>44545</v>
          </cell>
          <cell r="K193">
            <v>0</v>
          </cell>
          <cell r="L193">
            <v>4455</v>
          </cell>
          <cell r="M193">
            <v>0</v>
          </cell>
          <cell r="N193">
            <v>0</v>
          </cell>
          <cell r="O193">
            <v>49000</v>
          </cell>
          <cell r="P193">
            <v>49000</v>
          </cell>
        </row>
        <row r="194">
          <cell r="G194">
            <v>901806323</v>
          </cell>
          <cell r="J194">
            <v>391832</v>
          </cell>
          <cell r="K194">
            <v>58775</v>
          </cell>
          <cell r="L194">
            <v>33305</v>
          </cell>
          <cell r="M194">
            <v>0</v>
          </cell>
          <cell r="N194">
            <v>0</v>
          </cell>
          <cell r="O194">
            <v>366362</v>
          </cell>
          <cell r="P194">
            <v>366362</v>
          </cell>
        </row>
        <row r="195">
          <cell r="G195">
            <v>901806325</v>
          </cell>
          <cell r="J195">
            <v>44545</v>
          </cell>
          <cell r="K195">
            <v>0</v>
          </cell>
          <cell r="L195">
            <v>4455</v>
          </cell>
          <cell r="M195">
            <v>0</v>
          </cell>
          <cell r="N195">
            <v>0</v>
          </cell>
          <cell r="O195">
            <v>49000</v>
          </cell>
          <cell r="P195">
            <v>49000</v>
          </cell>
        </row>
        <row r="196">
          <cell r="G196">
            <v>901806329</v>
          </cell>
          <cell r="J196">
            <v>212022.5</v>
          </cell>
          <cell r="K196">
            <v>31803</v>
          </cell>
          <cell r="L196">
            <v>18021.5</v>
          </cell>
          <cell r="M196">
            <v>0</v>
          </cell>
          <cell r="N196">
            <v>0</v>
          </cell>
          <cell r="O196">
            <v>198241</v>
          </cell>
          <cell r="P196">
            <v>198241</v>
          </cell>
        </row>
        <row r="197">
          <cell r="G197">
            <v>901806330</v>
          </cell>
          <cell r="J197">
            <v>47233</v>
          </cell>
          <cell r="K197">
            <v>7085</v>
          </cell>
          <cell r="L197">
            <v>4014</v>
          </cell>
          <cell r="M197">
            <v>0</v>
          </cell>
          <cell r="N197">
            <v>0</v>
          </cell>
          <cell r="O197">
            <v>44162</v>
          </cell>
          <cell r="P197">
            <v>44162</v>
          </cell>
        </row>
        <row r="198">
          <cell r="G198">
            <v>901806331</v>
          </cell>
          <cell r="J198">
            <v>75349</v>
          </cell>
          <cell r="K198">
            <v>11302</v>
          </cell>
          <cell r="L198">
            <v>6405</v>
          </cell>
          <cell r="M198">
            <v>0</v>
          </cell>
          <cell r="N198">
            <v>0</v>
          </cell>
          <cell r="O198">
            <v>70452</v>
          </cell>
          <cell r="P198">
            <v>70452</v>
          </cell>
        </row>
        <row r="199">
          <cell r="G199">
            <v>901806335</v>
          </cell>
          <cell r="J199">
            <v>304665.48</v>
          </cell>
          <cell r="K199">
            <v>45700</v>
          </cell>
          <cell r="L199">
            <v>25896.52</v>
          </cell>
          <cell r="M199">
            <v>0</v>
          </cell>
          <cell r="N199">
            <v>0</v>
          </cell>
          <cell r="O199">
            <v>284862</v>
          </cell>
          <cell r="P199">
            <v>284862</v>
          </cell>
        </row>
        <row r="200">
          <cell r="G200">
            <v>901806337</v>
          </cell>
          <cell r="J200">
            <v>44545</v>
          </cell>
          <cell r="K200">
            <v>0</v>
          </cell>
          <cell r="L200">
            <v>4455</v>
          </cell>
          <cell r="M200">
            <v>0</v>
          </cell>
          <cell r="N200">
            <v>0</v>
          </cell>
          <cell r="O200">
            <v>49000</v>
          </cell>
          <cell r="P200">
            <v>49000</v>
          </cell>
        </row>
        <row r="201">
          <cell r="G201">
            <v>901806341</v>
          </cell>
          <cell r="J201">
            <v>44545</v>
          </cell>
          <cell r="K201">
            <v>0</v>
          </cell>
          <cell r="L201">
            <v>4455</v>
          </cell>
          <cell r="M201">
            <v>0</v>
          </cell>
          <cell r="N201">
            <v>0</v>
          </cell>
          <cell r="O201">
            <v>49000</v>
          </cell>
          <cell r="P201">
            <v>49000</v>
          </cell>
        </row>
        <row r="202">
          <cell r="G202">
            <v>901806344</v>
          </cell>
          <cell r="J202">
            <v>103327</v>
          </cell>
          <cell r="K202">
            <v>15499</v>
          </cell>
          <cell r="L202">
            <v>8783</v>
          </cell>
          <cell r="M202">
            <v>0</v>
          </cell>
          <cell r="N202">
            <v>0</v>
          </cell>
          <cell r="O202">
            <v>96611</v>
          </cell>
          <cell r="P202">
            <v>96611</v>
          </cell>
        </row>
        <row r="203">
          <cell r="G203">
            <v>901806345</v>
          </cell>
          <cell r="J203">
            <v>49388</v>
          </cell>
          <cell r="K203">
            <v>7408</v>
          </cell>
          <cell r="L203">
            <v>4198</v>
          </cell>
          <cell r="M203">
            <v>0</v>
          </cell>
          <cell r="N203">
            <v>0</v>
          </cell>
          <cell r="O203">
            <v>46178</v>
          </cell>
          <cell r="P203">
            <v>46178</v>
          </cell>
        </row>
        <row r="204">
          <cell r="G204">
            <v>901806347</v>
          </cell>
          <cell r="J204">
            <v>170218</v>
          </cell>
          <cell r="K204">
            <v>25533</v>
          </cell>
          <cell r="L204">
            <v>14469</v>
          </cell>
          <cell r="M204">
            <v>0</v>
          </cell>
          <cell r="N204">
            <v>0</v>
          </cell>
          <cell r="O204">
            <v>159154</v>
          </cell>
          <cell r="P204">
            <v>159154</v>
          </cell>
        </row>
        <row r="205">
          <cell r="G205">
            <v>901806350</v>
          </cell>
          <cell r="J205">
            <v>45931</v>
          </cell>
          <cell r="K205">
            <v>6890</v>
          </cell>
          <cell r="L205">
            <v>3904</v>
          </cell>
          <cell r="M205">
            <v>0</v>
          </cell>
          <cell r="N205">
            <v>0</v>
          </cell>
          <cell r="O205">
            <v>42945</v>
          </cell>
          <cell r="P205">
            <v>42945</v>
          </cell>
        </row>
        <row r="206">
          <cell r="G206">
            <v>901806351</v>
          </cell>
          <cell r="J206">
            <v>411452.38</v>
          </cell>
          <cell r="K206">
            <v>61718</v>
          </cell>
          <cell r="L206">
            <v>34973.620000000003</v>
          </cell>
          <cell r="M206">
            <v>0</v>
          </cell>
          <cell r="N206">
            <v>0</v>
          </cell>
          <cell r="O206">
            <v>384708</v>
          </cell>
          <cell r="P206">
            <v>384708</v>
          </cell>
        </row>
        <row r="207">
          <cell r="G207">
            <v>901806352</v>
          </cell>
          <cell r="J207">
            <v>44545</v>
          </cell>
          <cell r="K207">
            <v>0</v>
          </cell>
          <cell r="L207">
            <v>4455</v>
          </cell>
          <cell r="M207">
            <v>0</v>
          </cell>
          <cell r="N207">
            <v>0</v>
          </cell>
          <cell r="O207">
            <v>49000</v>
          </cell>
          <cell r="P207">
            <v>49000</v>
          </cell>
        </row>
        <row r="208">
          <cell r="G208">
            <v>901806359</v>
          </cell>
          <cell r="J208">
            <v>157227</v>
          </cell>
          <cell r="K208">
            <v>23584</v>
          </cell>
          <cell r="L208">
            <v>13364</v>
          </cell>
          <cell r="M208">
            <v>0</v>
          </cell>
          <cell r="N208">
            <v>0</v>
          </cell>
          <cell r="O208">
            <v>147007</v>
          </cell>
          <cell r="P208">
            <v>147007</v>
          </cell>
        </row>
        <row r="209">
          <cell r="G209">
            <v>901806360</v>
          </cell>
          <cell r="J209">
            <v>251790</v>
          </cell>
          <cell r="K209">
            <v>37769</v>
          </cell>
          <cell r="L209">
            <v>21402</v>
          </cell>
          <cell r="M209">
            <v>0</v>
          </cell>
          <cell r="N209">
            <v>0</v>
          </cell>
          <cell r="O209">
            <v>235423</v>
          </cell>
          <cell r="P209">
            <v>235423</v>
          </cell>
        </row>
        <row r="210">
          <cell r="G210">
            <v>901806361</v>
          </cell>
          <cell r="J210">
            <v>309121.18</v>
          </cell>
          <cell r="K210">
            <v>46368</v>
          </cell>
          <cell r="L210">
            <v>26275.82</v>
          </cell>
          <cell r="M210">
            <v>0</v>
          </cell>
          <cell r="N210">
            <v>-200000</v>
          </cell>
          <cell r="O210">
            <v>89029</v>
          </cell>
          <cell r="P210">
            <v>89029</v>
          </cell>
        </row>
        <row r="211">
          <cell r="G211">
            <v>901806371</v>
          </cell>
          <cell r="J211">
            <v>77838.899999999994</v>
          </cell>
          <cell r="K211">
            <v>11676</v>
          </cell>
          <cell r="L211">
            <v>6616.1</v>
          </cell>
          <cell r="M211">
            <v>0</v>
          </cell>
          <cell r="N211">
            <v>0</v>
          </cell>
          <cell r="O211">
            <v>72779</v>
          </cell>
          <cell r="P211">
            <v>72779</v>
          </cell>
        </row>
        <row r="212">
          <cell r="G212">
            <v>901806374</v>
          </cell>
          <cell r="J212">
            <v>110130</v>
          </cell>
          <cell r="K212">
            <v>16520</v>
          </cell>
          <cell r="L212">
            <v>9361</v>
          </cell>
          <cell r="M212">
            <v>0</v>
          </cell>
          <cell r="N212">
            <v>0</v>
          </cell>
          <cell r="O212">
            <v>102971</v>
          </cell>
          <cell r="P212">
            <v>102971</v>
          </cell>
        </row>
        <row r="213">
          <cell r="G213">
            <v>901806376</v>
          </cell>
          <cell r="J213">
            <v>44545</v>
          </cell>
          <cell r="K213">
            <v>0</v>
          </cell>
          <cell r="L213">
            <v>4455</v>
          </cell>
          <cell r="M213">
            <v>0</v>
          </cell>
          <cell r="N213">
            <v>0</v>
          </cell>
          <cell r="O213">
            <v>49000</v>
          </cell>
          <cell r="P213">
            <v>49000</v>
          </cell>
        </row>
        <row r="214">
          <cell r="G214">
            <v>901806378</v>
          </cell>
          <cell r="J214">
            <v>102030</v>
          </cell>
          <cell r="K214">
            <v>15305</v>
          </cell>
          <cell r="L214">
            <v>8673</v>
          </cell>
          <cell r="M214">
            <v>0</v>
          </cell>
          <cell r="N214">
            <v>0</v>
          </cell>
          <cell r="O214">
            <v>95398</v>
          </cell>
          <cell r="P214">
            <v>95398</v>
          </cell>
        </row>
        <row r="215">
          <cell r="G215">
            <v>901806379</v>
          </cell>
          <cell r="J215">
            <v>44545</v>
          </cell>
          <cell r="K215">
            <v>0</v>
          </cell>
          <cell r="L215">
            <v>4455</v>
          </cell>
          <cell r="M215">
            <v>0</v>
          </cell>
          <cell r="N215">
            <v>0</v>
          </cell>
          <cell r="O215">
            <v>49000</v>
          </cell>
          <cell r="P215">
            <v>49000</v>
          </cell>
        </row>
        <row r="216">
          <cell r="G216">
            <v>901806381</v>
          </cell>
          <cell r="J216">
            <v>164257.35999999999</v>
          </cell>
          <cell r="K216">
            <v>24639</v>
          </cell>
          <cell r="L216">
            <v>13961.64</v>
          </cell>
          <cell r="M216">
            <v>0</v>
          </cell>
          <cell r="N216">
            <v>0</v>
          </cell>
          <cell r="O216">
            <v>153580</v>
          </cell>
          <cell r="P216">
            <v>153580</v>
          </cell>
        </row>
        <row r="217">
          <cell r="G217">
            <v>901806386</v>
          </cell>
          <cell r="J217">
            <v>221963</v>
          </cell>
          <cell r="K217">
            <v>33294</v>
          </cell>
          <cell r="L217">
            <v>18867</v>
          </cell>
          <cell r="M217">
            <v>0</v>
          </cell>
          <cell r="N217">
            <v>0</v>
          </cell>
          <cell r="O217">
            <v>207536</v>
          </cell>
          <cell r="P217">
            <v>207536</v>
          </cell>
        </row>
        <row r="218">
          <cell r="G218">
            <v>901806390</v>
          </cell>
          <cell r="J218">
            <v>139561</v>
          </cell>
          <cell r="K218">
            <v>20934</v>
          </cell>
          <cell r="L218">
            <v>11863</v>
          </cell>
          <cell r="M218">
            <v>0</v>
          </cell>
          <cell r="N218">
            <v>0</v>
          </cell>
          <cell r="O218">
            <v>130490</v>
          </cell>
          <cell r="P218">
            <v>130490</v>
          </cell>
        </row>
        <row r="219">
          <cell r="G219">
            <v>901806391</v>
          </cell>
          <cell r="J219">
            <v>44545</v>
          </cell>
          <cell r="K219">
            <v>0</v>
          </cell>
          <cell r="L219">
            <v>4455</v>
          </cell>
          <cell r="M219">
            <v>0</v>
          </cell>
          <cell r="N219">
            <v>0</v>
          </cell>
          <cell r="O219">
            <v>49000</v>
          </cell>
          <cell r="P219">
            <v>49000</v>
          </cell>
        </row>
        <row r="220">
          <cell r="G220">
            <v>901806392</v>
          </cell>
          <cell r="J220">
            <v>44545</v>
          </cell>
          <cell r="K220">
            <v>0</v>
          </cell>
          <cell r="L220">
            <v>4455</v>
          </cell>
          <cell r="M220">
            <v>0</v>
          </cell>
          <cell r="N220">
            <v>0</v>
          </cell>
          <cell r="O220">
            <v>49000</v>
          </cell>
          <cell r="P220">
            <v>49000</v>
          </cell>
        </row>
        <row r="221">
          <cell r="G221">
            <v>901806396</v>
          </cell>
          <cell r="J221">
            <v>44545</v>
          </cell>
          <cell r="K221">
            <v>0</v>
          </cell>
          <cell r="L221">
            <v>4455</v>
          </cell>
          <cell r="M221">
            <v>0</v>
          </cell>
          <cell r="N221">
            <v>0</v>
          </cell>
          <cell r="O221">
            <v>49000</v>
          </cell>
          <cell r="P221">
            <v>49000</v>
          </cell>
        </row>
        <row r="222">
          <cell r="G222">
            <v>901806403</v>
          </cell>
          <cell r="J222">
            <v>146674.35999999999</v>
          </cell>
          <cell r="K222">
            <v>22001</v>
          </cell>
          <cell r="L222">
            <v>12467.64</v>
          </cell>
          <cell r="M222">
            <v>0</v>
          </cell>
          <cell r="N222">
            <v>0</v>
          </cell>
          <cell r="O222">
            <v>137141</v>
          </cell>
          <cell r="P222">
            <v>137141</v>
          </cell>
        </row>
        <row r="223">
          <cell r="G223">
            <v>901806410</v>
          </cell>
          <cell r="J223">
            <v>44708</v>
          </cell>
          <cell r="K223">
            <v>6706</v>
          </cell>
          <cell r="L223">
            <v>3800</v>
          </cell>
          <cell r="M223">
            <v>0</v>
          </cell>
          <cell r="N223">
            <v>0</v>
          </cell>
          <cell r="O223">
            <v>41802</v>
          </cell>
          <cell r="P223">
            <v>41802</v>
          </cell>
        </row>
        <row r="224">
          <cell r="G224">
            <v>901806411</v>
          </cell>
          <cell r="J224">
            <v>244491.5</v>
          </cell>
          <cell r="K224">
            <v>36674</v>
          </cell>
          <cell r="L224">
            <v>20781.5</v>
          </cell>
          <cell r="M224">
            <v>0</v>
          </cell>
          <cell r="N224">
            <v>0</v>
          </cell>
          <cell r="O224">
            <v>228599</v>
          </cell>
          <cell r="P224">
            <v>228599</v>
          </cell>
        </row>
        <row r="225">
          <cell r="G225">
            <v>901806413</v>
          </cell>
          <cell r="J225">
            <v>98815</v>
          </cell>
          <cell r="K225">
            <v>14822</v>
          </cell>
          <cell r="L225">
            <v>8399</v>
          </cell>
          <cell r="M225">
            <v>0</v>
          </cell>
          <cell r="N225">
            <v>0</v>
          </cell>
          <cell r="O225">
            <v>92392</v>
          </cell>
          <cell r="P225">
            <v>92392</v>
          </cell>
        </row>
        <row r="226">
          <cell r="G226">
            <v>901806416</v>
          </cell>
          <cell r="J226">
            <v>317272.3</v>
          </cell>
          <cell r="K226">
            <v>47591</v>
          </cell>
          <cell r="L226">
            <v>26968.7</v>
          </cell>
          <cell r="M226">
            <v>0</v>
          </cell>
          <cell r="N226">
            <v>0</v>
          </cell>
          <cell r="O226">
            <v>296650</v>
          </cell>
          <cell r="P226">
            <v>296650</v>
          </cell>
        </row>
        <row r="227">
          <cell r="G227">
            <v>901806417</v>
          </cell>
          <cell r="J227">
            <v>44545</v>
          </cell>
          <cell r="K227">
            <v>0</v>
          </cell>
          <cell r="L227">
            <v>4455</v>
          </cell>
          <cell r="M227">
            <v>0</v>
          </cell>
          <cell r="N227">
            <v>0</v>
          </cell>
          <cell r="O227">
            <v>49000</v>
          </cell>
          <cell r="P227">
            <v>49000</v>
          </cell>
        </row>
        <row r="228">
          <cell r="G228">
            <v>901806426</v>
          </cell>
          <cell r="J228">
            <v>44545</v>
          </cell>
          <cell r="K228">
            <v>0</v>
          </cell>
          <cell r="L228">
            <v>4455</v>
          </cell>
          <cell r="M228">
            <v>0</v>
          </cell>
          <cell r="N228">
            <v>0</v>
          </cell>
          <cell r="O228">
            <v>49000</v>
          </cell>
          <cell r="P228">
            <v>49000</v>
          </cell>
        </row>
        <row r="229">
          <cell r="G229">
            <v>901806435</v>
          </cell>
          <cell r="J229">
            <v>258162.36</v>
          </cell>
          <cell r="K229">
            <v>38724</v>
          </cell>
          <cell r="L229">
            <v>21943.64</v>
          </cell>
          <cell r="M229">
            <v>0</v>
          </cell>
          <cell r="N229">
            <v>0</v>
          </cell>
          <cell r="O229">
            <v>241382</v>
          </cell>
          <cell r="P229">
            <v>241382</v>
          </cell>
        </row>
        <row r="230">
          <cell r="G230">
            <v>901806440</v>
          </cell>
          <cell r="J230">
            <v>382887.67999999999</v>
          </cell>
          <cell r="K230">
            <v>57433</v>
          </cell>
          <cell r="L230">
            <v>32545.32</v>
          </cell>
          <cell r="M230">
            <v>0</v>
          </cell>
          <cell r="N230">
            <v>0</v>
          </cell>
          <cell r="O230">
            <v>358000</v>
          </cell>
          <cell r="P230">
            <v>358000</v>
          </cell>
        </row>
        <row r="231">
          <cell r="G231">
            <v>901806443</v>
          </cell>
          <cell r="J231">
            <v>44545</v>
          </cell>
          <cell r="K231">
            <v>0</v>
          </cell>
          <cell r="L231">
            <v>4455</v>
          </cell>
          <cell r="M231">
            <v>0</v>
          </cell>
          <cell r="N231">
            <v>0</v>
          </cell>
          <cell r="O231">
            <v>49000</v>
          </cell>
          <cell r="P231">
            <v>49000</v>
          </cell>
        </row>
        <row r="232">
          <cell r="G232">
            <v>901806445</v>
          </cell>
          <cell r="J232">
            <v>44545</v>
          </cell>
          <cell r="K232">
            <v>0</v>
          </cell>
          <cell r="L232">
            <v>4455</v>
          </cell>
          <cell r="M232">
            <v>0</v>
          </cell>
          <cell r="N232">
            <v>0</v>
          </cell>
          <cell r="O232">
            <v>49000</v>
          </cell>
          <cell r="P232">
            <v>49000</v>
          </cell>
        </row>
        <row r="233">
          <cell r="G233">
            <v>901806448</v>
          </cell>
          <cell r="J233">
            <v>44545</v>
          </cell>
          <cell r="K233">
            <v>0</v>
          </cell>
          <cell r="L233">
            <v>4455</v>
          </cell>
          <cell r="M233">
            <v>0</v>
          </cell>
          <cell r="N233">
            <v>0</v>
          </cell>
          <cell r="O233">
            <v>49000</v>
          </cell>
          <cell r="P233">
            <v>49000</v>
          </cell>
        </row>
        <row r="234">
          <cell r="G234">
            <v>901806452</v>
          </cell>
          <cell r="J234">
            <v>384585</v>
          </cell>
          <cell r="K234">
            <v>57688</v>
          </cell>
          <cell r="L234">
            <v>32690</v>
          </cell>
          <cell r="M234">
            <v>0</v>
          </cell>
          <cell r="N234">
            <v>0</v>
          </cell>
          <cell r="O234">
            <v>359587</v>
          </cell>
          <cell r="P234">
            <v>359587</v>
          </cell>
        </row>
        <row r="235">
          <cell r="G235">
            <v>901806454</v>
          </cell>
          <cell r="J235">
            <v>44545</v>
          </cell>
          <cell r="K235">
            <v>0</v>
          </cell>
          <cell r="L235">
            <v>4455</v>
          </cell>
          <cell r="M235">
            <v>0</v>
          </cell>
          <cell r="N235">
            <v>0</v>
          </cell>
          <cell r="O235">
            <v>49000</v>
          </cell>
          <cell r="P235">
            <v>49000</v>
          </cell>
        </row>
        <row r="236">
          <cell r="G236">
            <v>901806470</v>
          </cell>
          <cell r="J236">
            <v>44545</v>
          </cell>
          <cell r="K236">
            <v>0</v>
          </cell>
          <cell r="L236">
            <v>4455</v>
          </cell>
          <cell r="M236">
            <v>0</v>
          </cell>
          <cell r="N236">
            <v>0</v>
          </cell>
          <cell r="O236">
            <v>49000</v>
          </cell>
          <cell r="P236">
            <v>49000</v>
          </cell>
        </row>
        <row r="237">
          <cell r="G237">
            <v>901806474</v>
          </cell>
          <cell r="J237">
            <v>311011.99000000005</v>
          </cell>
          <cell r="K237">
            <v>46652</v>
          </cell>
          <cell r="L237">
            <v>26436.01</v>
          </cell>
          <cell r="M237">
            <v>0</v>
          </cell>
          <cell r="N237">
            <v>0</v>
          </cell>
          <cell r="O237">
            <v>290796</v>
          </cell>
          <cell r="P237">
            <v>290796</v>
          </cell>
        </row>
        <row r="238">
          <cell r="G238">
            <v>901806478</v>
          </cell>
          <cell r="J238">
            <v>62010</v>
          </cell>
          <cell r="K238">
            <v>9302</v>
          </cell>
          <cell r="L238">
            <v>5271</v>
          </cell>
          <cell r="M238">
            <v>0</v>
          </cell>
          <cell r="N238">
            <v>0</v>
          </cell>
          <cell r="O238">
            <v>57979</v>
          </cell>
          <cell r="P238">
            <v>57979</v>
          </cell>
        </row>
        <row r="239">
          <cell r="G239">
            <v>901806494</v>
          </cell>
          <cell r="J239">
            <v>76856</v>
          </cell>
          <cell r="K239">
            <v>11528</v>
          </cell>
          <cell r="L239">
            <v>6533</v>
          </cell>
          <cell r="M239">
            <v>0</v>
          </cell>
          <cell r="N239">
            <v>0</v>
          </cell>
          <cell r="O239">
            <v>71861</v>
          </cell>
          <cell r="P239">
            <v>71861</v>
          </cell>
        </row>
        <row r="240">
          <cell r="G240">
            <v>901806500</v>
          </cell>
          <cell r="J240">
            <v>155721.9</v>
          </cell>
          <cell r="K240">
            <v>23358</v>
          </cell>
          <cell r="L240">
            <v>13236.1</v>
          </cell>
          <cell r="M240">
            <v>0</v>
          </cell>
          <cell r="N240">
            <v>0</v>
          </cell>
          <cell r="O240">
            <v>145600</v>
          </cell>
          <cell r="P240">
            <v>145600</v>
          </cell>
        </row>
        <row r="241">
          <cell r="G241">
            <v>901806502</v>
          </cell>
          <cell r="J241">
            <v>155845</v>
          </cell>
          <cell r="K241">
            <v>23377</v>
          </cell>
          <cell r="L241">
            <v>13247</v>
          </cell>
          <cell r="M241">
            <v>0</v>
          </cell>
          <cell r="N241">
            <v>0</v>
          </cell>
          <cell r="O241">
            <v>145715</v>
          </cell>
          <cell r="P241">
            <v>145715</v>
          </cell>
        </row>
        <row r="242">
          <cell r="G242">
            <v>901806503</v>
          </cell>
          <cell r="J242">
            <v>138154.09</v>
          </cell>
          <cell r="K242">
            <v>20723</v>
          </cell>
          <cell r="L242">
            <v>11742.91</v>
          </cell>
          <cell r="M242">
            <v>0</v>
          </cell>
          <cell r="N242">
            <v>0</v>
          </cell>
          <cell r="O242">
            <v>129174</v>
          </cell>
          <cell r="P242">
            <v>129174</v>
          </cell>
        </row>
        <row r="243">
          <cell r="G243">
            <v>901806504</v>
          </cell>
          <cell r="J243">
            <v>126945.18</v>
          </cell>
          <cell r="K243">
            <v>19042</v>
          </cell>
          <cell r="L243">
            <v>10790.82</v>
          </cell>
          <cell r="M243">
            <v>0</v>
          </cell>
          <cell r="N243">
            <v>0</v>
          </cell>
          <cell r="O243">
            <v>118694</v>
          </cell>
          <cell r="P243">
            <v>118694</v>
          </cell>
        </row>
        <row r="244">
          <cell r="G244">
            <v>901806507</v>
          </cell>
          <cell r="J244">
            <v>44545</v>
          </cell>
          <cell r="K244">
            <v>0</v>
          </cell>
          <cell r="L244">
            <v>4455</v>
          </cell>
          <cell r="M244">
            <v>0</v>
          </cell>
          <cell r="N244">
            <v>0</v>
          </cell>
          <cell r="O244">
            <v>49000</v>
          </cell>
          <cell r="P244">
            <v>49000</v>
          </cell>
        </row>
        <row r="245">
          <cell r="G245">
            <v>901806508</v>
          </cell>
          <cell r="J245">
            <v>132353</v>
          </cell>
          <cell r="K245">
            <v>19853</v>
          </cell>
          <cell r="L245">
            <v>11250</v>
          </cell>
          <cell r="M245">
            <v>0</v>
          </cell>
          <cell r="N245">
            <v>0</v>
          </cell>
          <cell r="O245">
            <v>123750</v>
          </cell>
          <cell r="P245">
            <v>123750</v>
          </cell>
        </row>
        <row r="246">
          <cell r="G246">
            <v>901806510</v>
          </cell>
          <cell r="J246">
            <v>44545</v>
          </cell>
          <cell r="K246">
            <v>0</v>
          </cell>
          <cell r="L246">
            <v>4455</v>
          </cell>
          <cell r="M246">
            <v>0</v>
          </cell>
          <cell r="N246">
            <v>0</v>
          </cell>
          <cell r="O246">
            <v>49000</v>
          </cell>
          <cell r="P246">
            <v>49000</v>
          </cell>
        </row>
        <row r="247">
          <cell r="G247">
            <v>901806511</v>
          </cell>
          <cell r="J247">
            <v>120875.36</v>
          </cell>
          <cell r="K247">
            <v>18131</v>
          </cell>
          <cell r="L247">
            <v>10274.64</v>
          </cell>
          <cell r="M247">
            <v>0</v>
          </cell>
          <cell r="N247">
            <v>0</v>
          </cell>
          <cell r="O247">
            <v>113019</v>
          </cell>
          <cell r="P247">
            <v>113019</v>
          </cell>
        </row>
        <row r="248">
          <cell r="G248">
            <v>901806512</v>
          </cell>
          <cell r="J248">
            <v>96027</v>
          </cell>
          <cell r="K248">
            <v>14404</v>
          </cell>
          <cell r="L248">
            <v>8162</v>
          </cell>
          <cell r="M248">
            <v>0</v>
          </cell>
          <cell r="N248">
            <v>0</v>
          </cell>
          <cell r="O248">
            <v>89785</v>
          </cell>
          <cell r="P248">
            <v>89785</v>
          </cell>
        </row>
        <row r="249">
          <cell r="G249">
            <v>901806513</v>
          </cell>
          <cell r="J249">
            <v>44545</v>
          </cell>
          <cell r="K249">
            <v>0</v>
          </cell>
          <cell r="L249">
            <v>4455</v>
          </cell>
          <cell r="M249">
            <v>0</v>
          </cell>
          <cell r="N249">
            <v>0</v>
          </cell>
          <cell r="O249">
            <v>49000</v>
          </cell>
          <cell r="P249">
            <v>49000</v>
          </cell>
        </row>
        <row r="250">
          <cell r="G250">
            <v>901806514</v>
          </cell>
          <cell r="J250">
            <v>231254.8</v>
          </cell>
          <cell r="K250">
            <v>34688</v>
          </cell>
          <cell r="L250">
            <v>19656.2</v>
          </cell>
          <cell r="M250">
            <v>0</v>
          </cell>
          <cell r="N250">
            <v>0</v>
          </cell>
          <cell r="O250">
            <v>216223</v>
          </cell>
          <cell r="P250">
            <v>216223</v>
          </cell>
        </row>
        <row r="251">
          <cell r="G251">
            <v>901806515</v>
          </cell>
          <cell r="J251">
            <v>173797</v>
          </cell>
          <cell r="K251">
            <v>26070</v>
          </cell>
          <cell r="L251">
            <v>14773</v>
          </cell>
          <cell r="M251">
            <v>0</v>
          </cell>
          <cell r="N251">
            <v>0</v>
          </cell>
          <cell r="O251">
            <v>162500</v>
          </cell>
          <cell r="P251">
            <v>162500</v>
          </cell>
        </row>
        <row r="252">
          <cell r="G252">
            <v>901806516</v>
          </cell>
          <cell r="J252">
            <v>120871</v>
          </cell>
          <cell r="K252">
            <v>18131</v>
          </cell>
          <cell r="L252">
            <v>10274</v>
          </cell>
          <cell r="M252">
            <v>0</v>
          </cell>
          <cell r="N252">
            <v>0</v>
          </cell>
          <cell r="O252">
            <v>113014</v>
          </cell>
          <cell r="P252">
            <v>113014</v>
          </cell>
        </row>
        <row r="253">
          <cell r="G253">
            <v>901806519</v>
          </cell>
          <cell r="J253">
            <v>328564.90000000002</v>
          </cell>
          <cell r="K253">
            <v>49285</v>
          </cell>
          <cell r="L253">
            <v>27928.1</v>
          </cell>
          <cell r="M253">
            <v>0</v>
          </cell>
          <cell r="N253">
            <v>0</v>
          </cell>
          <cell r="O253">
            <v>307208</v>
          </cell>
          <cell r="P253">
            <v>307208</v>
          </cell>
        </row>
        <row r="254">
          <cell r="G254">
            <v>901806520</v>
          </cell>
          <cell r="J254">
            <v>44545</v>
          </cell>
          <cell r="K254">
            <v>0</v>
          </cell>
          <cell r="L254">
            <v>4455</v>
          </cell>
          <cell r="M254">
            <v>0</v>
          </cell>
          <cell r="N254">
            <v>0</v>
          </cell>
          <cell r="O254">
            <v>49000</v>
          </cell>
          <cell r="P254">
            <v>49000</v>
          </cell>
        </row>
        <row r="255">
          <cell r="G255">
            <v>901806521</v>
          </cell>
          <cell r="J255">
            <v>140110.09</v>
          </cell>
          <cell r="K255">
            <v>21017</v>
          </cell>
          <cell r="L255">
            <v>11908.91</v>
          </cell>
          <cell r="M255">
            <v>0</v>
          </cell>
          <cell r="N255">
            <v>0</v>
          </cell>
          <cell r="O255">
            <v>131002</v>
          </cell>
          <cell r="P255">
            <v>131002</v>
          </cell>
        </row>
        <row r="256">
          <cell r="G256">
            <v>901806522</v>
          </cell>
          <cell r="J256">
            <v>253724.18</v>
          </cell>
          <cell r="K256">
            <v>38059</v>
          </cell>
          <cell r="L256">
            <v>21566.82</v>
          </cell>
          <cell r="M256">
            <v>0</v>
          </cell>
          <cell r="N256">
            <v>0</v>
          </cell>
          <cell r="O256">
            <v>237232</v>
          </cell>
          <cell r="P256">
            <v>237232</v>
          </cell>
        </row>
        <row r="257">
          <cell r="G257">
            <v>901806523</v>
          </cell>
          <cell r="J257">
            <v>241353.09</v>
          </cell>
          <cell r="K257">
            <v>36203</v>
          </cell>
          <cell r="L257">
            <v>20514.91</v>
          </cell>
          <cell r="M257">
            <v>0</v>
          </cell>
          <cell r="N257">
            <v>0</v>
          </cell>
          <cell r="O257">
            <v>225665</v>
          </cell>
          <cell r="P257">
            <v>225665</v>
          </cell>
        </row>
        <row r="258">
          <cell r="G258">
            <v>901806524</v>
          </cell>
          <cell r="J258">
            <v>51485</v>
          </cell>
          <cell r="K258">
            <v>7723</v>
          </cell>
          <cell r="L258">
            <v>4376</v>
          </cell>
          <cell r="M258">
            <v>0</v>
          </cell>
          <cell r="N258">
            <v>0</v>
          </cell>
          <cell r="O258">
            <v>48138</v>
          </cell>
          <cell r="P258">
            <v>48138</v>
          </cell>
        </row>
        <row r="259">
          <cell r="G259">
            <v>901806526</v>
          </cell>
          <cell r="J259">
            <v>44545</v>
          </cell>
          <cell r="K259">
            <v>0</v>
          </cell>
          <cell r="L259">
            <v>4455</v>
          </cell>
          <cell r="M259">
            <v>0</v>
          </cell>
          <cell r="N259">
            <v>0</v>
          </cell>
          <cell r="O259">
            <v>49000</v>
          </cell>
          <cell r="P259">
            <v>49000</v>
          </cell>
        </row>
        <row r="260">
          <cell r="G260">
            <v>901806527</v>
          </cell>
          <cell r="J260">
            <v>45798</v>
          </cell>
          <cell r="K260">
            <v>6870</v>
          </cell>
          <cell r="L260">
            <v>3893</v>
          </cell>
          <cell r="M260">
            <v>0</v>
          </cell>
          <cell r="N260">
            <v>0</v>
          </cell>
          <cell r="O260">
            <v>42821</v>
          </cell>
          <cell r="P260">
            <v>42821</v>
          </cell>
        </row>
        <row r="261">
          <cell r="G261">
            <v>901806529</v>
          </cell>
          <cell r="J261">
            <v>278382.18</v>
          </cell>
          <cell r="K261">
            <v>41757</v>
          </cell>
          <cell r="L261">
            <v>23662.82</v>
          </cell>
          <cell r="M261">
            <v>0</v>
          </cell>
          <cell r="N261">
            <v>0</v>
          </cell>
          <cell r="O261">
            <v>260288</v>
          </cell>
          <cell r="P261">
            <v>260288</v>
          </cell>
        </row>
        <row r="262">
          <cell r="G262">
            <v>901806530</v>
          </cell>
          <cell r="J262">
            <v>44545</v>
          </cell>
          <cell r="K262">
            <v>0</v>
          </cell>
          <cell r="L262">
            <v>4455</v>
          </cell>
          <cell r="M262">
            <v>0</v>
          </cell>
          <cell r="N262">
            <v>0</v>
          </cell>
          <cell r="O262">
            <v>49000</v>
          </cell>
          <cell r="P262">
            <v>49000</v>
          </cell>
        </row>
        <row r="263">
          <cell r="G263">
            <v>901806531</v>
          </cell>
          <cell r="J263">
            <v>91296.45</v>
          </cell>
          <cell r="K263">
            <v>13694</v>
          </cell>
          <cell r="L263">
            <v>7760.55</v>
          </cell>
          <cell r="M263">
            <v>0</v>
          </cell>
          <cell r="N263">
            <v>0</v>
          </cell>
          <cell r="O263">
            <v>85363</v>
          </cell>
          <cell r="P263">
            <v>85363</v>
          </cell>
        </row>
        <row r="264">
          <cell r="G264">
            <v>901806532</v>
          </cell>
          <cell r="J264">
            <v>83737</v>
          </cell>
          <cell r="K264">
            <v>12561</v>
          </cell>
          <cell r="L264">
            <v>7118</v>
          </cell>
          <cell r="M264">
            <v>0</v>
          </cell>
          <cell r="N264">
            <v>0</v>
          </cell>
          <cell r="O264">
            <v>78294</v>
          </cell>
          <cell r="P264">
            <v>78294</v>
          </cell>
        </row>
        <row r="265">
          <cell r="G265">
            <v>901806534</v>
          </cell>
          <cell r="J265">
            <v>44545</v>
          </cell>
          <cell r="K265">
            <v>0</v>
          </cell>
          <cell r="L265">
            <v>4455</v>
          </cell>
          <cell r="M265">
            <v>0</v>
          </cell>
          <cell r="N265">
            <v>0</v>
          </cell>
          <cell r="O265">
            <v>49000</v>
          </cell>
          <cell r="P265">
            <v>49000</v>
          </cell>
        </row>
        <row r="266">
          <cell r="G266">
            <v>901806536</v>
          </cell>
          <cell r="J266">
            <v>44545</v>
          </cell>
          <cell r="K266">
            <v>0</v>
          </cell>
          <cell r="L266">
            <v>4455</v>
          </cell>
          <cell r="M266">
            <v>0</v>
          </cell>
          <cell r="N266">
            <v>0</v>
          </cell>
          <cell r="O266">
            <v>49000</v>
          </cell>
          <cell r="P266">
            <v>49000</v>
          </cell>
        </row>
        <row r="267">
          <cell r="G267">
            <v>901806540</v>
          </cell>
          <cell r="J267">
            <v>366294</v>
          </cell>
          <cell r="K267">
            <v>54944</v>
          </cell>
          <cell r="L267">
            <v>31135</v>
          </cell>
          <cell r="M267">
            <v>0</v>
          </cell>
          <cell r="N267">
            <v>0</v>
          </cell>
          <cell r="O267">
            <v>342485</v>
          </cell>
          <cell r="P267">
            <v>342485</v>
          </cell>
        </row>
        <row r="268">
          <cell r="G268">
            <v>901806541</v>
          </cell>
          <cell r="J268">
            <v>160115</v>
          </cell>
          <cell r="K268">
            <v>24017</v>
          </cell>
          <cell r="L268">
            <v>13610</v>
          </cell>
          <cell r="M268">
            <v>0</v>
          </cell>
          <cell r="N268">
            <v>0</v>
          </cell>
          <cell r="O268">
            <v>149708</v>
          </cell>
          <cell r="P268">
            <v>149708</v>
          </cell>
        </row>
        <row r="269">
          <cell r="G269">
            <v>901806542</v>
          </cell>
          <cell r="J269">
            <v>44545</v>
          </cell>
          <cell r="K269">
            <v>0</v>
          </cell>
          <cell r="L269">
            <v>4455</v>
          </cell>
          <cell r="M269">
            <v>0</v>
          </cell>
          <cell r="N269">
            <v>0</v>
          </cell>
          <cell r="O269">
            <v>49000</v>
          </cell>
          <cell r="P269">
            <v>49000</v>
          </cell>
        </row>
        <row r="270">
          <cell r="G270">
            <v>901806545</v>
          </cell>
          <cell r="J270">
            <v>102368</v>
          </cell>
          <cell r="K270">
            <v>15355</v>
          </cell>
          <cell r="L270">
            <v>8701</v>
          </cell>
          <cell r="M270">
            <v>0</v>
          </cell>
          <cell r="N270">
            <v>0</v>
          </cell>
          <cell r="O270">
            <v>95714</v>
          </cell>
          <cell r="P270">
            <v>95714</v>
          </cell>
        </row>
        <row r="271">
          <cell r="G271">
            <v>901806547</v>
          </cell>
          <cell r="J271">
            <v>44545</v>
          </cell>
          <cell r="K271">
            <v>0</v>
          </cell>
          <cell r="L271">
            <v>4455</v>
          </cell>
          <cell r="M271">
            <v>0</v>
          </cell>
          <cell r="N271">
            <v>0</v>
          </cell>
          <cell r="O271">
            <v>49000</v>
          </cell>
          <cell r="P271">
            <v>49000</v>
          </cell>
        </row>
        <row r="272">
          <cell r="G272">
            <v>901806548</v>
          </cell>
          <cell r="J272">
            <v>152810</v>
          </cell>
          <cell r="K272">
            <v>22922</v>
          </cell>
          <cell r="L272">
            <v>12989</v>
          </cell>
          <cell r="M272">
            <v>0</v>
          </cell>
          <cell r="N272">
            <v>0</v>
          </cell>
          <cell r="O272">
            <v>142877</v>
          </cell>
          <cell r="P272">
            <v>142877</v>
          </cell>
        </row>
        <row r="273">
          <cell r="G273">
            <v>901806550</v>
          </cell>
          <cell r="J273">
            <v>44545</v>
          </cell>
          <cell r="K273">
            <v>0</v>
          </cell>
          <cell r="L273">
            <v>4455</v>
          </cell>
          <cell r="M273">
            <v>0</v>
          </cell>
          <cell r="N273">
            <v>0</v>
          </cell>
          <cell r="O273">
            <v>49000</v>
          </cell>
          <cell r="P273">
            <v>49000</v>
          </cell>
        </row>
        <row r="274">
          <cell r="G274">
            <v>901806551</v>
          </cell>
          <cell r="J274">
            <v>172817.52</v>
          </cell>
          <cell r="K274">
            <v>25923</v>
          </cell>
          <cell r="L274">
            <v>14689.48</v>
          </cell>
          <cell r="M274">
            <v>0</v>
          </cell>
          <cell r="N274">
            <v>0</v>
          </cell>
          <cell r="O274">
            <v>161584</v>
          </cell>
          <cell r="P274">
            <v>161584</v>
          </cell>
        </row>
        <row r="275">
          <cell r="G275">
            <v>901806552</v>
          </cell>
          <cell r="J275">
            <v>52858</v>
          </cell>
          <cell r="K275">
            <v>7929</v>
          </cell>
          <cell r="L275">
            <v>4493</v>
          </cell>
          <cell r="M275">
            <v>0</v>
          </cell>
          <cell r="N275">
            <v>0</v>
          </cell>
          <cell r="O275">
            <v>49422</v>
          </cell>
          <cell r="P275">
            <v>49422</v>
          </cell>
        </row>
        <row r="276">
          <cell r="G276">
            <v>901806553</v>
          </cell>
          <cell r="J276">
            <v>135454.09</v>
          </cell>
          <cell r="K276">
            <v>20318</v>
          </cell>
          <cell r="L276">
            <v>11513.91</v>
          </cell>
          <cell r="M276">
            <v>0</v>
          </cell>
          <cell r="N276">
            <v>0</v>
          </cell>
          <cell r="O276">
            <v>126650</v>
          </cell>
          <cell r="P276">
            <v>126650</v>
          </cell>
        </row>
        <row r="277">
          <cell r="G277">
            <v>901806557</v>
          </cell>
          <cell r="J277">
            <v>204964</v>
          </cell>
          <cell r="K277">
            <v>30745</v>
          </cell>
          <cell r="L277">
            <v>17422</v>
          </cell>
          <cell r="M277">
            <v>0</v>
          </cell>
          <cell r="N277">
            <v>0</v>
          </cell>
          <cell r="O277">
            <v>191641</v>
          </cell>
          <cell r="P277">
            <v>191641</v>
          </cell>
        </row>
        <row r="278">
          <cell r="G278">
            <v>901806558</v>
          </cell>
          <cell r="J278">
            <v>44545</v>
          </cell>
          <cell r="K278">
            <v>0</v>
          </cell>
          <cell r="L278">
            <v>4455</v>
          </cell>
          <cell r="M278">
            <v>0</v>
          </cell>
          <cell r="N278">
            <v>0</v>
          </cell>
          <cell r="O278">
            <v>49000</v>
          </cell>
          <cell r="P278">
            <v>49000</v>
          </cell>
        </row>
        <row r="279">
          <cell r="G279">
            <v>901806559</v>
          </cell>
          <cell r="J279">
            <v>222741</v>
          </cell>
          <cell r="K279">
            <v>33411</v>
          </cell>
          <cell r="L279">
            <v>18933</v>
          </cell>
          <cell r="M279">
            <v>0</v>
          </cell>
          <cell r="N279">
            <v>0</v>
          </cell>
          <cell r="O279">
            <v>208263</v>
          </cell>
          <cell r="P279">
            <v>208263</v>
          </cell>
        </row>
        <row r="280">
          <cell r="G280">
            <v>901806560</v>
          </cell>
          <cell r="J280">
            <v>44545</v>
          </cell>
          <cell r="K280">
            <v>0</v>
          </cell>
          <cell r="L280">
            <v>4455</v>
          </cell>
          <cell r="M280">
            <v>0</v>
          </cell>
          <cell r="N280">
            <v>0</v>
          </cell>
          <cell r="O280">
            <v>49000</v>
          </cell>
          <cell r="P280">
            <v>49000</v>
          </cell>
        </row>
        <row r="281">
          <cell r="G281">
            <v>901806561</v>
          </cell>
          <cell r="J281">
            <v>135220.18</v>
          </cell>
          <cell r="K281">
            <v>20283</v>
          </cell>
          <cell r="L281">
            <v>11493.82</v>
          </cell>
          <cell r="M281">
            <v>0</v>
          </cell>
          <cell r="N281">
            <v>0</v>
          </cell>
          <cell r="O281">
            <v>126431</v>
          </cell>
          <cell r="P281">
            <v>126431</v>
          </cell>
        </row>
        <row r="282">
          <cell r="G282">
            <v>901806562</v>
          </cell>
          <cell r="J282">
            <v>174566</v>
          </cell>
          <cell r="K282">
            <v>26185</v>
          </cell>
          <cell r="L282">
            <v>14838</v>
          </cell>
          <cell r="M282">
            <v>0</v>
          </cell>
          <cell r="N282">
            <v>0</v>
          </cell>
          <cell r="O282">
            <v>163219</v>
          </cell>
          <cell r="P282">
            <v>163219</v>
          </cell>
        </row>
        <row r="283">
          <cell r="G283">
            <v>901806563</v>
          </cell>
          <cell r="J283">
            <v>44545</v>
          </cell>
          <cell r="K283">
            <v>0</v>
          </cell>
          <cell r="L283">
            <v>4455</v>
          </cell>
          <cell r="M283">
            <v>0</v>
          </cell>
          <cell r="N283">
            <v>0</v>
          </cell>
          <cell r="O283">
            <v>49000</v>
          </cell>
          <cell r="P283">
            <v>49000</v>
          </cell>
        </row>
        <row r="284">
          <cell r="G284">
            <v>901806570</v>
          </cell>
          <cell r="J284">
            <v>47732</v>
          </cell>
          <cell r="K284">
            <v>7160</v>
          </cell>
          <cell r="L284">
            <v>4057</v>
          </cell>
          <cell r="M284">
            <v>0</v>
          </cell>
          <cell r="N284">
            <v>0</v>
          </cell>
          <cell r="O284">
            <v>44629</v>
          </cell>
          <cell r="P284">
            <v>44629</v>
          </cell>
        </row>
        <row r="285">
          <cell r="G285">
            <v>901806571</v>
          </cell>
          <cell r="J285">
            <v>432223</v>
          </cell>
          <cell r="K285">
            <v>64833</v>
          </cell>
          <cell r="L285">
            <v>36739</v>
          </cell>
          <cell r="M285">
            <v>0</v>
          </cell>
          <cell r="N285">
            <v>0</v>
          </cell>
          <cell r="O285">
            <v>404129</v>
          </cell>
          <cell r="P285">
            <v>404129</v>
          </cell>
        </row>
        <row r="286">
          <cell r="G286">
            <v>901806572</v>
          </cell>
          <cell r="J286">
            <v>115989</v>
          </cell>
          <cell r="K286">
            <v>17398</v>
          </cell>
          <cell r="L286">
            <v>9859</v>
          </cell>
          <cell r="M286">
            <v>0</v>
          </cell>
          <cell r="N286">
            <v>0</v>
          </cell>
          <cell r="O286">
            <v>108450</v>
          </cell>
          <cell r="P286">
            <v>108450</v>
          </cell>
        </row>
        <row r="287">
          <cell r="G287">
            <v>901806573</v>
          </cell>
          <cell r="J287">
            <v>76520</v>
          </cell>
          <cell r="K287">
            <v>11478</v>
          </cell>
          <cell r="L287">
            <v>6504</v>
          </cell>
          <cell r="M287">
            <v>0</v>
          </cell>
          <cell r="N287">
            <v>0</v>
          </cell>
          <cell r="O287">
            <v>71546</v>
          </cell>
          <cell r="P287">
            <v>71546</v>
          </cell>
        </row>
        <row r="288">
          <cell r="G288">
            <v>901806574</v>
          </cell>
          <cell r="J288">
            <v>95674</v>
          </cell>
          <cell r="K288">
            <v>14351</v>
          </cell>
          <cell r="L288">
            <v>8132</v>
          </cell>
          <cell r="M288">
            <v>0</v>
          </cell>
          <cell r="N288">
            <v>0</v>
          </cell>
          <cell r="O288">
            <v>89455</v>
          </cell>
          <cell r="P288">
            <v>89455</v>
          </cell>
        </row>
        <row r="289">
          <cell r="G289">
            <v>901806576</v>
          </cell>
          <cell r="J289">
            <v>76760</v>
          </cell>
          <cell r="K289">
            <v>11514</v>
          </cell>
          <cell r="L289">
            <v>6525</v>
          </cell>
          <cell r="M289">
            <v>0</v>
          </cell>
          <cell r="N289">
            <v>0</v>
          </cell>
          <cell r="O289">
            <v>71771</v>
          </cell>
          <cell r="P289">
            <v>71771</v>
          </cell>
        </row>
        <row r="290">
          <cell r="G290">
            <v>901806578</v>
          </cell>
          <cell r="J290">
            <v>346116.9</v>
          </cell>
          <cell r="K290">
            <v>51918</v>
          </cell>
          <cell r="L290">
            <v>29420.1</v>
          </cell>
          <cell r="M290">
            <v>0</v>
          </cell>
          <cell r="N290">
            <v>0</v>
          </cell>
          <cell r="O290">
            <v>323619</v>
          </cell>
          <cell r="P290">
            <v>323619</v>
          </cell>
        </row>
        <row r="291">
          <cell r="G291">
            <v>901806585</v>
          </cell>
          <cell r="J291">
            <v>129561</v>
          </cell>
          <cell r="K291">
            <v>19434</v>
          </cell>
          <cell r="L291">
            <v>11013</v>
          </cell>
          <cell r="M291">
            <v>0</v>
          </cell>
          <cell r="N291">
            <v>0</v>
          </cell>
          <cell r="O291">
            <v>121140</v>
          </cell>
          <cell r="P291">
            <v>121140</v>
          </cell>
        </row>
        <row r="292">
          <cell r="G292">
            <v>901806590</v>
          </cell>
          <cell r="J292">
            <v>186009</v>
          </cell>
          <cell r="K292">
            <v>27901</v>
          </cell>
          <cell r="L292">
            <v>15811</v>
          </cell>
          <cell r="M292">
            <v>0</v>
          </cell>
          <cell r="N292">
            <v>0</v>
          </cell>
          <cell r="O292">
            <v>173919</v>
          </cell>
          <cell r="P292">
            <v>173919</v>
          </cell>
        </row>
        <row r="293">
          <cell r="G293">
            <v>901806594</v>
          </cell>
          <cell r="J293">
            <v>46974</v>
          </cell>
          <cell r="K293">
            <v>7046</v>
          </cell>
          <cell r="L293">
            <v>3993</v>
          </cell>
          <cell r="M293">
            <v>0</v>
          </cell>
          <cell r="N293">
            <v>0</v>
          </cell>
          <cell r="O293">
            <v>43921</v>
          </cell>
          <cell r="P293">
            <v>43921</v>
          </cell>
        </row>
        <row r="294">
          <cell r="G294">
            <v>901806595</v>
          </cell>
          <cell r="J294">
            <v>85582</v>
          </cell>
          <cell r="K294">
            <v>12837</v>
          </cell>
          <cell r="L294">
            <v>7275</v>
          </cell>
          <cell r="M294">
            <v>0</v>
          </cell>
          <cell r="N294">
            <v>0</v>
          </cell>
          <cell r="O294">
            <v>80020</v>
          </cell>
          <cell r="P294">
            <v>80020</v>
          </cell>
        </row>
        <row r="295">
          <cell r="G295">
            <v>901806596</v>
          </cell>
          <cell r="J295">
            <v>44545</v>
          </cell>
          <cell r="K295">
            <v>0</v>
          </cell>
          <cell r="L295">
            <v>4455</v>
          </cell>
          <cell r="M295">
            <v>0</v>
          </cell>
          <cell r="N295">
            <v>0</v>
          </cell>
          <cell r="O295">
            <v>49000</v>
          </cell>
          <cell r="P295">
            <v>49000</v>
          </cell>
        </row>
        <row r="296">
          <cell r="G296">
            <v>901806598</v>
          </cell>
          <cell r="J296">
            <v>125793</v>
          </cell>
          <cell r="K296">
            <v>18869</v>
          </cell>
          <cell r="L296">
            <v>10692</v>
          </cell>
          <cell r="M296">
            <v>0</v>
          </cell>
          <cell r="N296">
            <v>0</v>
          </cell>
          <cell r="O296">
            <v>117616</v>
          </cell>
          <cell r="P296">
            <v>117616</v>
          </cell>
        </row>
        <row r="297">
          <cell r="G297">
            <v>901806603</v>
          </cell>
          <cell r="J297">
            <v>449998.18</v>
          </cell>
          <cell r="K297">
            <v>67500</v>
          </cell>
          <cell r="L297">
            <v>38249.82</v>
          </cell>
          <cell r="M297">
            <v>0</v>
          </cell>
          <cell r="N297">
            <v>0</v>
          </cell>
          <cell r="O297">
            <v>420748</v>
          </cell>
          <cell r="P297">
            <v>420748</v>
          </cell>
        </row>
        <row r="298">
          <cell r="G298">
            <v>901806607</v>
          </cell>
          <cell r="J298">
            <v>44545</v>
          </cell>
          <cell r="K298">
            <v>0</v>
          </cell>
          <cell r="L298">
            <v>4455</v>
          </cell>
          <cell r="M298">
            <v>0</v>
          </cell>
          <cell r="N298">
            <v>0</v>
          </cell>
          <cell r="O298">
            <v>49000</v>
          </cell>
          <cell r="P298">
            <v>49000</v>
          </cell>
        </row>
        <row r="299">
          <cell r="G299">
            <v>901806609</v>
          </cell>
          <cell r="J299">
            <v>45095</v>
          </cell>
          <cell r="K299">
            <v>6764</v>
          </cell>
          <cell r="L299">
            <v>3833</v>
          </cell>
          <cell r="M299">
            <v>0</v>
          </cell>
          <cell r="N299">
            <v>0</v>
          </cell>
          <cell r="O299">
            <v>42164</v>
          </cell>
          <cell r="P299">
            <v>42164</v>
          </cell>
        </row>
        <row r="300">
          <cell r="G300">
            <v>901806613</v>
          </cell>
          <cell r="J300">
            <v>48729</v>
          </cell>
          <cell r="K300">
            <v>7309</v>
          </cell>
          <cell r="L300">
            <v>4142</v>
          </cell>
          <cell r="M300">
            <v>0</v>
          </cell>
          <cell r="N300">
            <v>0</v>
          </cell>
          <cell r="O300">
            <v>45562</v>
          </cell>
          <cell r="P300">
            <v>45562</v>
          </cell>
        </row>
        <row r="301">
          <cell r="G301">
            <v>901806615</v>
          </cell>
          <cell r="J301">
            <v>101390</v>
          </cell>
          <cell r="K301">
            <v>15209</v>
          </cell>
          <cell r="L301">
            <v>8618</v>
          </cell>
          <cell r="M301">
            <v>0</v>
          </cell>
          <cell r="N301">
            <v>0</v>
          </cell>
          <cell r="O301">
            <v>94799</v>
          </cell>
          <cell r="P301">
            <v>94799</v>
          </cell>
        </row>
        <row r="302">
          <cell r="G302">
            <v>901806616</v>
          </cell>
          <cell r="J302">
            <v>126363.1</v>
          </cell>
          <cell r="K302">
            <v>18954</v>
          </cell>
          <cell r="L302">
            <v>10740.9</v>
          </cell>
          <cell r="M302">
            <v>0</v>
          </cell>
          <cell r="N302">
            <v>0</v>
          </cell>
          <cell r="O302">
            <v>118150</v>
          </cell>
          <cell r="P302">
            <v>118150</v>
          </cell>
        </row>
        <row r="303">
          <cell r="G303">
            <v>901806618</v>
          </cell>
          <cell r="J303">
            <v>44692</v>
          </cell>
          <cell r="K303">
            <v>6704</v>
          </cell>
          <cell r="L303">
            <v>3799</v>
          </cell>
          <cell r="M303">
            <v>0</v>
          </cell>
          <cell r="N303">
            <v>0</v>
          </cell>
          <cell r="O303">
            <v>41787</v>
          </cell>
          <cell r="P303">
            <v>41787</v>
          </cell>
        </row>
        <row r="304">
          <cell r="G304">
            <v>901806619</v>
          </cell>
          <cell r="J304">
            <v>273273.75</v>
          </cell>
          <cell r="K304">
            <v>40991</v>
          </cell>
          <cell r="L304">
            <v>23228.25</v>
          </cell>
          <cell r="M304">
            <v>0</v>
          </cell>
          <cell r="N304">
            <v>0</v>
          </cell>
          <cell r="O304">
            <v>255511</v>
          </cell>
          <cell r="P304">
            <v>255511</v>
          </cell>
        </row>
        <row r="305">
          <cell r="G305">
            <v>901806621</v>
          </cell>
          <cell r="J305">
            <v>353620.83999999997</v>
          </cell>
          <cell r="K305">
            <v>53043</v>
          </cell>
          <cell r="L305">
            <v>30058.16</v>
          </cell>
          <cell r="M305">
            <v>0</v>
          </cell>
          <cell r="N305">
            <v>0</v>
          </cell>
          <cell r="O305">
            <v>330636</v>
          </cell>
          <cell r="P305">
            <v>330636</v>
          </cell>
        </row>
        <row r="306">
          <cell r="G306">
            <v>901806624</v>
          </cell>
          <cell r="J306">
            <v>347484.9</v>
          </cell>
          <cell r="K306">
            <v>52123</v>
          </cell>
          <cell r="L306">
            <v>29536.1</v>
          </cell>
          <cell r="M306">
            <v>0</v>
          </cell>
          <cell r="N306">
            <v>0</v>
          </cell>
          <cell r="O306">
            <v>324898</v>
          </cell>
          <cell r="P306">
            <v>324898</v>
          </cell>
        </row>
        <row r="307">
          <cell r="G307">
            <v>901806625</v>
          </cell>
          <cell r="J307">
            <v>168627.18</v>
          </cell>
          <cell r="K307">
            <v>25294</v>
          </cell>
          <cell r="L307">
            <v>14333.82</v>
          </cell>
          <cell r="M307">
            <v>0</v>
          </cell>
          <cell r="N307">
            <v>0</v>
          </cell>
          <cell r="O307">
            <v>157667</v>
          </cell>
          <cell r="P307">
            <v>157667</v>
          </cell>
        </row>
        <row r="308">
          <cell r="G308">
            <v>901806626</v>
          </cell>
          <cell r="J308">
            <v>63521</v>
          </cell>
          <cell r="K308">
            <v>9528</v>
          </cell>
          <cell r="L308">
            <v>5399</v>
          </cell>
          <cell r="M308">
            <v>0</v>
          </cell>
          <cell r="N308">
            <v>0</v>
          </cell>
          <cell r="O308">
            <v>59392</v>
          </cell>
          <cell r="P308">
            <v>59392</v>
          </cell>
        </row>
        <row r="309">
          <cell r="G309">
            <v>901806627</v>
          </cell>
          <cell r="J309">
            <v>77257.73</v>
          </cell>
          <cell r="K309">
            <v>11589</v>
          </cell>
          <cell r="L309">
            <v>6567.27</v>
          </cell>
          <cell r="M309">
            <v>0</v>
          </cell>
          <cell r="N309">
            <v>0</v>
          </cell>
          <cell r="O309">
            <v>72236</v>
          </cell>
          <cell r="P309">
            <v>72236</v>
          </cell>
        </row>
        <row r="310">
          <cell r="G310">
            <v>901806630</v>
          </cell>
          <cell r="J310">
            <v>192402</v>
          </cell>
          <cell r="K310">
            <v>28860</v>
          </cell>
          <cell r="L310">
            <v>16354</v>
          </cell>
          <cell r="M310">
            <v>0</v>
          </cell>
          <cell r="N310">
            <v>0</v>
          </cell>
          <cell r="O310">
            <v>179896</v>
          </cell>
          <cell r="P310">
            <v>179896</v>
          </cell>
        </row>
        <row r="311">
          <cell r="G311">
            <v>901806631</v>
          </cell>
          <cell r="J311">
            <v>44545</v>
          </cell>
          <cell r="K311">
            <v>0</v>
          </cell>
          <cell r="L311">
            <v>4455</v>
          </cell>
          <cell r="M311">
            <v>0</v>
          </cell>
          <cell r="N311">
            <v>0</v>
          </cell>
          <cell r="O311">
            <v>49000</v>
          </cell>
          <cell r="P311">
            <v>49000</v>
          </cell>
        </row>
        <row r="312">
          <cell r="G312">
            <v>901806634</v>
          </cell>
          <cell r="J312">
            <v>233998.27</v>
          </cell>
          <cell r="K312">
            <v>35100</v>
          </cell>
          <cell r="L312">
            <v>19889.73</v>
          </cell>
          <cell r="M312">
            <v>0</v>
          </cell>
          <cell r="N312">
            <v>0</v>
          </cell>
          <cell r="O312">
            <v>218788</v>
          </cell>
          <cell r="P312">
            <v>218788</v>
          </cell>
        </row>
        <row r="313">
          <cell r="G313">
            <v>901806635</v>
          </cell>
          <cell r="J313">
            <v>88277</v>
          </cell>
          <cell r="K313">
            <v>13242</v>
          </cell>
          <cell r="L313">
            <v>7504</v>
          </cell>
          <cell r="M313">
            <v>0</v>
          </cell>
          <cell r="N313">
            <v>0</v>
          </cell>
          <cell r="O313">
            <v>82539</v>
          </cell>
          <cell r="P313">
            <v>82539</v>
          </cell>
        </row>
        <row r="314">
          <cell r="G314">
            <v>901806637</v>
          </cell>
          <cell r="J314">
            <v>246341.5</v>
          </cell>
          <cell r="K314">
            <v>36951</v>
          </cell>
          <cell r="L314">
            <v>20939.5</v>
          </cell>
          <cell r="M314">
            <v>0</v>
          </cell>
          <cell r="N314">
            <v>0</v>
          </cell>
          <cell r="O314">
            <v>230330</v>
          </cell>
          <cell r="P314">
            <v>230330</v>
          </cell>
        </row>
        <row r="315">
          <cell r="G315">
            <v>901806638</v>
          </cell>
          <cell r="J315">
            <v>44545</v>
          </cell>
          <cell r="K315">
            <v>0</v>
          </cell>
          <cell r="L315">
            <v>4455</v>
          </cell>
          <cell r="M315">
            <v>0</v>
          </cell>
          <cell r="N315">
            <v>0</v>
          </cell>
          <cell r="O315">
            <v>49000</v>
          </cell>
          <cell r="P315">
            <v>49000</v>
          </cell>
        </row>
        <row r="316">
          <cell r="G316">
            <v>901806641</v>
          </cell>
          <cell r="J316">
            <v>188931.63</v>
          </cell>
          <cell r="K316">
            <v>28340</v>
          </cell>
          <cell r="L316">
            <v>16059.37</v>
          </cell>
          <cell r="M316">
            <v>0</v>
          </cell>
          <cell r="N316">
            <v>0</v>
          </cell>
          <cell r="O316">
            <v>176651</v>
          </cell>
          <cell r="P316">
            <v>176651</v>
          </cell>
        </row>
        <row r="317">
          <cell r="G317">
            <v>901806642</v>
          </cell>
          <cell r="J317">
            <v>93438</v>
          </cell>
          <cell r="K317">
            <v>14016</v>
          </cell>
          <cell r="L317">
            <v>7942</v>
          </cell>
          <cell r="M317">
            <v>0</v>
          </cell>
          <cell r="N317">
            <v>0</v>
          </cell>
          <cell r="O317">
            <v>87364</v>
          </cell>
          <cell r="P317">
            <v>87364</v>
          </cell>
        </row>
        <row r="318">
          <cell r="G318">
            <v>901806643</v>
          </cell>
          <cell r="J318">
            <v>191441.18</v>
          </cell>
          <cell r="K318">
            <v>28716</v>
          </cell>
          <cell r="L318">
            <v>16272.82</v>
          </cell>
          <cell r="M318">
            <v>0</v>
          </cell>
          <cell r="N318">
            <v>0</v>
          </cell>
          <cell r="O318">
            <v>178998</v>
          </cell>
          <cell r="P318">
            <v>178998</v>
          </cell>
        </row>
        <row r="319">
          <cell r="G319">
            <v>901806645</v>
          </cell>
          <cell r="J319">
            <v>44545</v>
          </cell>
          <cell r="K319">
            <v>0</v>
          </cell>
          <cell r="L319">
            <v>4455</v>
          </cell>
          <cell r="M319">
            <v>0</v>
          </cell>
          <cell r="N319">
            <v>0</v>
          </cell>
          <cell r="O319">
            <v>49000</v>
          </cell>
          <cell r="P319">
            <v>49000</v>
          </cell>
        </row>
        <row r="320">
          <cell r="G320">
            <v>901806647</v>
          </cell>
          <cell r="J320">
            <v>95715</v>
          </cell>
          <cell r="K320">
            <v>14357</v>
          </cell>
          <cell r="L320">
            <v>8136</v>
          </cell>
          <cell r="M320">
            <v>0</v>
          </cell>
          <cell r="N320">
            <v>0</v>
          </cell>
          <cell r="O320">
            <v>89494</v>
          </cell>
          <cell r="P320">
            <v>89494</v>
          </cell>
        </row>
        <row r="321">
          <cell r="G321">
            <v>901806648</v>
          </cell>
          <cell r="J321">
            <v>44545</v>
          </cell>
          <cell r="K321">
            <v>0</v>
          </cell>
          <cell r="L321">
            <v>4455</v>
          </cell>
          <cell r="M321">
            <v>0</v>
          </cell>
          <cell r="N321">
            <v>0</v>
          </cell>
          <cell r="O321">
            <v>49000</v>
          </cell>
          <cell r="P321">
            <v>49000</v>
          </cell>
        </row>
        <row r="322">
          <cell r="G322">
            <v>901806649</v>
          </cell>
          <cell r="J322">
            <v>298628.18</v>
          </cell>
          <cell r="K322">
            <v>44794</v>
          </cell>
          <cell r="L322">
            <v>25383.82</v>
          </cell>
          <cell r="M322">
            <v>0</v>
          </cell>
          <cell r="N322">
            <v>0</v>
          </cell>
          <cell r="O322">
            <v>279218</v>
          </cell>
          <cell r="P322">
            <v>279218</v>
          </cell>
        </row>
        <row r="323">
          <cell r="G323">
            <v>901806651</v>
          </cell>
          <cell r="J323">
            <v>564854.30000000005</v>
          </cell>
          <cell r="K323">
            <v>84728</v>
          </cell>
          <cell r="L323">
            <v>48012.7</v>
          </cell>
          <cell r="M323">
            <v>0</v>
          </cell>
          <cell r="N323">
            <v>0</v>
          </cell>
          <cell r="O323">
            <v>528139</v>
          </cell>
          <cell r="P323">
            <v>528139</v>
          </cell>
        </row>
        <row r="324">
          <cell r="G324">
            <v>901806653</v>
          </cell>
          <cell r="J324">
            <v>48942</v>
          </cell>
          <cell r="K324">
            <v>7341</v>
          </cell>
          <cell r="L324">
            <v>4160</v>
          </cell>
          <cell r="M324">
            <v>0</v>
          </cell>
          <cell r="N324">
            <v>0</v>
          </cell>
          <cell r="O324">
            <v>45761</v>
          </cell>
          <cell r="P324">
            <v>45761</v>
          </cell>
        </row>
        <row r="325">
          <cell r="G325">
            <v>901806654</v>
          </cell>
          <cell r="J325">
            <v>44545</v>
          </cell>
          <cell r="K325">
            <v>0</v>
          </cell>
          <cell r="L325">
            <v>4455</v>
          </cell>
          <cell r="M325">
            <v>0</v>
          </cell>
          <cell r="N325">
            <v>0</v>
          </cell>
          <cell r="O325">
            <v>49000</v>
          </cell>
          <cell r="P325">
            <v>49000</v>
          </cell>
        </row>
        <row r="326">
          <cell r="G326">
            <v>901806657</v>
          </cell>
          <cell r="J326">
            <v>137272.09</v>
          </cell>
          <cell r="K326">
            <v>20591</v>
          </cell>
          <cell r="L326">
            <v>11667.91</v>
          </cell>
          <cell r="M326">
            <v>0</v>
          </cell>
          <cell r="N326">
            <v>0</v>
          </cell>
          <cell r="O326">
            <v>128349</v>
          </cell>
          <cell r="P326">
            <v>128349</v>
          </cell>
        </row>
        <row r="327">
          <cell r="G327">
            <v>901806658</v>
          </cell>
          <cell r="J327">
            <v>79180</v>
          </cell>
          <cell r="K327">
            <v>11877</v>
          </cell>
          <cell r="L327">
            <v>6730</v>
          </cell>
          <cell r="M327">
            <v>-3000</v>
          </cell>
          <cell r="N327">
            <v>0</v>
          </cell>
          <cell r="O327">
            <v>71033</v>
          </cell>
          <cell r="P327">
            <v>71033</v>
          </cell>
        </row>
        <row r="328">
          <cell r="G328">
            <v>901806659</v>
          </cell>
          <cell r="J328">
            <v>13363.47</v>
          </cell>
          <cell r="K328">
            <v>0</v>
          </cell>
          <cell r="L328">
            <v>1336.53</v>
          </cell>
          <cell r="M328">
            <v>0</v>
          </cell>
          <cell r="N328">
            <v>0</v>
          </cell>
          <cell r="O328">
            <v>14700</v>
          </cell>
          <cell r="P328">
            <v>14700</v>
          </cell>
        </row>
        <row r="329">
          <cell r="G329">
            <v>901806662</v>
          </cell>
          <cell r="J329">
            <v>141483</v>
          </cell>
          <cell r="K329">
            <v>21222</v>
          </cell>
          <cell r="L329">
            <v>12026</v>
          </cell>
          <cell r="M329">
            <v>0</v>
          </cell>
          <cell r="N329">
            <v>0</v>
          </cell>
          <cell r="O329">
            <v>132287</v>
          </cell>
          <cell r="P329">
            <v>132287</v>
          </cell>
        </row>
        <row r="330">
          <cell r="G330">
            <v>901806663</v>
          </cell>
          <cell r="J330">
            <v>46793</v>
          </cell>
          <cell r="K330">
            <v>7019</v>
          </cell>
          <cell r="L330">
            <v>3977</v>
          </cell>
          <cell r="M330">
            <v>0</v>
          </cell>
          <cell r="N330">
            <v>0</v>
          </cell>
          <cell r="O330">
            <v>43751</v>
          </cell>
          <cell r="P330">
            <v>43751</v>
          </cell>
        </row>
        <row r="331">
          <cell r="G331">
            <v>901806671</v>
          </cell>
          <cell r="J331">
            <v>80107</v>
          </cell>
          <cell r="K331">
            <v>12016</v>
          </cell>
          <cell r="L331">
            <v>6809</v>
          </cell>
          <cell r="M331">
            <v>0</v>
          </cell>
          <cell r="N331">
            <v>0</v>
          </cell>
          <cell r="O331">
            <v>74900</v>
          </cell>
          <cell r="P331">
            <v>74900</v>
          </cell>
        </row>
        <row r="332">
          <cell r="G332">
            <v>901806672</v>
          </cell>
          <cell r="J332">
            <v>44545</v>
          </cell>
          <cell r="K332">
            <v>0</v>
          </cell>
          <cell r="L332">
            <v>4455</v>
          </cell>
          <cell r="M332">
            <v>0</v>
          </cell>
          <cell r="N332">
            <v>0</v>
          </cell>
          <cell r="O332">
            <v>49000</v>
          </cell>
          <cell r="P332">
            <v>49000</v>
          </cell>
        </row>
        <row r="333">
          <cell r="G333">
            <v>901806674</v>
          </cell>
          <cell r="J333">
            <v>102155</v>
          </cell>
          <cell r="K333">
            <v>15323</v>
          </cell>
          <cell r="L333">
            <v>8684</v>
          </cell>
          <cell r="M333">
            <v>0</v>
          </cell>
          <cell r="N333">
            <v>0</v>
          </cell>
          <cell r="O333">
            <v>95516</v>
          </cell>
          <cell r="P333">
            <v>95516</v>
          </cell>
        </row>
        <row r="334">
          <cell r="G334">
            <v>901806675</v>
          </cell>
          <cell r="J334">
            <v>153635.91</v>
          </cell>
          <cell r="K334">
            <v>23045</v>
          </cell>
          <cell r="L334">
            <v>13059.09</v>
          </cell>
          <cell r="M334">
            <v>0</v>
          </cell>
          <cell r="N334">
            <v>0</v>
          </cell>
          <cell r="O334">
            <v>143650</v>
          </cell>
          <cell r="P334">
            <v>143650</v>
          </cell>
        </row>
        <row r="335">
          <cell r="G335">
            <v>901806676</v>
          </cell>
          <cell r="J335">
            <v>103770</v>
          </cell>
          <cell r="K335">
            <v>15566</v>
          </cell>
          <cell r="L335">
            <v>8820</v>
          </cell>
          <cell r="M335">
            <v>0</v>
          </cell>
          <cell r="N335">
            <v>0</v>
          </cell>
          <cell r="O335">
            <v>97024</v>
          </cell>
          <cell r="P335">
            <v>97024</v>
          </cell>
        </row>
        <row r="336">
          <cell r="G336">
            <v>901806682</v>
          </cell>
          <cell r="J336">
            <v>44545</v>
          </cell>
          <cell r="K336">
            <v>0</v>
          </cell>
          <cell r="L336">
            <v>4455</v>
          </cell>
          <cell r="M336">
            <v>0</v>
          </cell>
          <cell r="N336">
            <v>0</v>
          </cell>
          <cell r="O336">
            <v>49000</v>
          </cell>
          <cell r="P336">
            <v>49000</v>
          </cell>
        </row>
        <row r="337">
          <cell r="G337">
            <v>901806689</v>
          </cell>
          <cell r="J337">
            <v>51433</v>
          </cell>
          <cell r="K337">
            <v>7715</v>
          </cell>
          <cell r="L337">
            <v>4372</v>
          </cell>
          <cell r="M337">
            <v>0</v>
          </cell>
          <cell r="N337">
            <v>0</v>
          </cell>
          <cell r="O337">
            <v>48090</v>
          </cell>
          <cell r="P337">
            <v>48090</v>
          </cell>
        </row>
        <row r="338">
          <cell r="G338">
            <v>901806701</v>
          </cell>
          <cell r="J338">
            <v>44544.9</v>
          </cell>
          <cell r="K338">
            <v>0</v>
          </cell>
          <cell r="L338">
            <v>4454.1000000000004</v>
          </cell>
          <cell r="M338">
            <v>0</v>
          </cell>
          <cell r="N338">
            <v>0</v>
          </cell>
          <cell r="O338">
            <v>48999</v>
          </cell>
          <cell r="P338">
            <v>48999</v>
          </cell>
        </row>
        <row r="339">
          <cell r="G339">
            <v>901806702</v>
          </cell>
          <cell r="J339">
            <v>44545</v>
          </cell>
          <cell r="K339">
            <v>0</v>
          </cell>
          <cell r="L339">
            <v>4455</v>
          </cell>
          <cell r="M339">
            <v>0</v>
          </cell>
          <cell r="N339">
            <v>0</v>
          </cell>
          <cell r="O339">
            <v>49000</v>
          </cell>
          <cell r="P339">
            <v>49000</v>
          </cell>
        </row>
        <row r="340">
          <cell r="G340">
            <v>901806703</v>
          </cell>
          <cell r="J340">
            <v>44545</v>
          </cell>
          <cell r="K340">
            <v>0</v>
          </cell>
          <cell r="L340">
            <v>4455</v>
          </cell>
          <cell r="M340">
            <v>0</v>
          </cell>
          <cell r="N340">
            <v>0</v>
          </cell>
          <cell r="O340">
            <v>49000</v>
          </cell>
          <cell r="P340">
            <v>49000</v>
          </cell>
        </row>
        <row r="341">
          <cell r="G341">
            <v>901806704</v>
          </cell>
          <cell r="J341">
            <v>199412.72</v>
          </cell>
          <cell r="K341">
            <v>29912</v>
          </cell>
          <cell r="L341">
            <v>16950.28</v>
          </cell>
          <cell r="M341">
            <v>0</v>
          </cell>
          <cell r="N341">
            <v>0</v>
          </cell>
          <cell r="O341">
            <v>186451</v>
          </cell>
          <cell r="P341">
            <v>186451</v>
          </cell>
        </row>
        <row r="342">
          <cell r="G342">
            <v>901806705</v>
          </cell>
          <cell r="J342">
            <v>44545</v>
          </cell>
          <cell r="K342">
            <v>0</v>
          </cell>
          <cell r="L342">
            <v>4455</v>
          </cell>
          <cell r="M342">
            <v>0</v>
          </cell>
          <cell r="N342">
            <v>0</v>
          </cell>
          <cell r="O342">
            <v>49000</v>
          </cell>
          <cell r="P342">
            <v>49000</v>
          </cell>
        </row>
        <row r="343">
          <cell r="G343">
            <v>901806707</v>
          </cell>
          <cell r="J343">
            <v>288034</v>
          </cell>
          <cell r="K343">
            <v>43205</v>
          </cell>
          <cell r="L343">
            <v>24483</v>
          </cell>
          <cell r="M343">
            <v>0</v>
          </cell>
          <cell r="N343">
            <v>0</v>
          </cell>
          <cell r="O343">
            <v>269312</v>
          </cell>
          <cell r="P343">
            <v>269312</v>
          </cell>
        </row>
        <row r="344">
          <cell r="G344">
            <v>901806708</v>
          </cell>
          <cell r="J344">
            <v>44545</v>
          </cell>
          <cell r="K344">
            <v>0</v>
          </cell>
          <cell r="L344">
            <v>4455</v>
          </cell>
          <cell r="M344">
            <v>0</v>
          </cell>
          <cell r="N344">
            <v>0</v>
          </cell>
          <cell r="O344">
            <v>49000</v>
          </cell>
          <cell r="P344">
            <v>49000</v>
          </cell>
        </row>
        <row r="345">
          <cell r="G345">
            <v>901806710</v>
          </cell>
          <cell r="J345">
            <v>115188</v>
          </cell>
          <cell r="K345">
            <v>17278</v>
          </cell>
          <cell r="L345">
            <v>9791</v>
          </cell>
          <cell r="M345">
            <v>0</v>
          </cell>
          <cell r="N345">
            <v>0</v>
          </cell>
          <cell r="O345">
            <v>107701</v>
          </cell>
          <cell r="P345">
            <v>107701</v>
          </cell>
        </row>
        <row r="346">
          <cell r="G346">
            <v>901806711</v>
          </cell>
          <cell r="J346">
            <v>44545</v>
          </cell>
          <cell r="K346">
            <v>0</v>
          </cell>
          <cell r="L346">
            <v>4455</v>
          </cell>
          <cell r="M346">
            <v>0</v>
          </cell>
          <cell r="N346">
            <v>0</v>
          </cell>
          <cell r="O346">
            <v>49000</v>
          </cell>
          <cell r="P346">
            <v>49000</v>
          </cell>
        </row>
        <row r="347">
          <cell r="G347">
            <v>901806712</v>
          </cell>
          <cell r="J347">
            <v>129196.18</v>
          </cell>
          <cell r="K347">
            <v>19379</v>
          </cell>
          <cell r="L347">
            <v>10981.82</v>
          </cell>
          <cell r="M347">
            <v>0</v>
          </cell>
          <cell r="N347">
            <v>0</v>
          </cell>
          <cell r="O347">
            <v>120799</v>
          </cell>
          <cell r="P347">
            <v>120799</v>
          </cell>
        </row>
        <row r="348">
          <cell r="G348">
            <v>901806713</v>
          </cell>
          <cell r="J348">
            <v>162301.9</v>
          </cell>
          <cell r="K348">
            <v>24345</v>
          </cell>
          <cell r="L348">
            <v>13796.1</v>
          </cell>
          <cell r="M348">
            <v>0</v>
          </cell>
          <cell r="N348">
            <v>0</v>
          </cell>
          <cell r="O348">
            <v>151753</v>
          </cell>
          <cell r="P348">
            <v>151753</v>
          </cell>
        </row>
        <row r="349">
          <cell r="G349">
            <v>901806714</v>
          </cell>
          <cell r="J349">
            <v>223612</v>
          </cell>
          <cell r="K349">
            <v>33542</v>
          </cell>
          <cell r="L349">
            <v>19007</v>
          </cell>
          <cell r="M349">
            <v>0</v>
          </cell>
          <cell r="N349">
            <v>0</v>
          </cell>
          <cell r="O349">
            <v>209077</v>
          </cell>
          <cell r="P349">
            <v>209077</v>
          </cell>
        </row>
        <row r="350">
          <cell r="G350">
            <v>901806715</v>
          </cell>
          <cell r="J350">
            <v>158045.44</v>
          </cell>
          <cell r="K350">
            <v>23707</v>
          </cell>
          <cell r="L350">
            <v>13433.56</v>
          </cell>
          <cell r="M350">
            <v>0</v>
          </cell>
          <cell r="N350">
            <v>0</v>
          </cell>
          <cell r="O350">
            <v>147772</v>
          </cell>
          <cell r="P350">
            <v>147772</v>
          </cell>
        </row>
        <row r="351">
          <cell r="G351">
            <v>901806716</v>
          </cell>
          <cell r="J351">
            <v>44545</v>
          </cell>
          <cell r="K351">
            <v>0</v>
          </cell>
          <cell r="L351">
            <v>4455</v>
          </cell>
          <cell r="M351">
            <v>0</v>
          </cell>
          <cell r="N351">
            <v>0</v>
          </cell>
          <cell r="O351">
            <v>49000</v>
          </cell>
          <cell r="P351">
            <v>49000</v>
          </cell>
        </row>
        <row r="352">
          <cell r="G352">
            <v>901806717</v>
          </cell>
          <cell r="J352">
            <v>81428</v>
          </cell>
          <cell r="K352">
            <v>12214</v>
          </cell>
          <cell r="L352">
            <v>6921</v>
          </cell>
          <cell r="M352">
            <v>0</v>
          </cell>
          <cell r="N352">
            <v>0</v>
          </cell>
          <cell r="O352">
            <v>76135</v>
          </cell>
          <cell r="P352">
            <v>76135</v>
          </cell>
        </row>
        <row r="353">
          <cell r="G353">
            <v>901806718</v>
          </cell>
          <cell r="J353">
            <v>138119</v>
          </cell>
          <cell r="K353">
            <v>20718</v>
          </cell>
          <cell r="L353">
            <v>11740</v>
          </cell>
          <cell r="M353">
            <v>0</v>
          </cell>
          <cell r="N353">
            <v>0</v>
          </cell>
          <cell r="O353">
            <v>129141</v>
          </cell>
          <cell r="P353">
            <v>129141</v>
          </cell>
        </row>
        <row r="354">
          <cell r="G354">
            <v>901806719</v>
          </cell>
          <cell r="J354">
            <v>320068.82</v>
          </cell>
          <cell r="K354">
            <v>48010</v>
          </cell>
          <cell r="L354">
            <v>27206.18</v>
          </cell>
          <cell r="M354">
            <v>0</v>
          </cell>
          <cell r="N354">
            <v>0</v>
          </cell>
          <cell r="O354">
            <v>299265</v>
          </cell>
          <cell r="P354">
            <v>299265</v>
          </cell>
        </row>
        <row r="355">
          <cell r="G355">
            <v>901806720</v>
          </cell>
          <cell r="J355">
            <v>44545</v>
          </cell>
          <cell r="K355">
            <v>0</v>
          </cell>
          <cell r="L355">
            <v>4455</v>
          </cell>
          <cell r="M355">
            <v>0</v>
          </cell>
          <cell r="N355">
            <v>0</v>
          </cell>
          <cell r="O355">
            <v>49000</v>
          </cell>
          <cell r="P355">
            <v>49000</v>
          </cell>
        </row>
        <row r="356">
          <cell r="G356">
            <v>901806721</v>
          </cell>
          <cell r="J356">
            <v>108671.36</v>
          </cell>
          <cell r="K356">
            <v>16301</v>
          </cell>
          <cell r="L356">
            <v>9236.64</v>
          </cell>
          <cell r="M356">
            <v>0</v>
          </cell>
          <cell r="N356">
            <v>0</v>
          </cell>
          <cell r="O356">
            <v>101607</v>
          </cell>
          <cell r="P356">
            <v>101607</v>
          </cell>
        </row>
        <row r="357">
          <cell r="G357">
            <v>901806722</v>
          </cell>
          <cell r="J357">
            <v>87336</v>
          </cell>
          <cell r="K357">
            <v>13100</v>
          </cell>
          <cell r="L357">
            <v>7424</v>
          </cell>
          <cell r="M357">
            <v>0</v>
          </cell>
          <cell r="N357">
            <v>0</v>
          </cell>
          <cell r="O357">
            <v>81660</v>
          </cell>
          <cell r="P357">
            <v>81660</v>
          </cell>
        </row>
        <row r="358">
          <cell r="G358">
            <v>901806723</v>
          </cell>
          <cell r="J358">
            <v>114364.36</v>
          </cell>
          <cell r="K358">
            <v>17155</v>
          </cell>
          <cell r="L358">
            <v>9720.64</v>
          </cell>
          <cell r="M358">
            <v>0</v>
          </cell>
          <cell r="N358">
            <v>0</v>
          </cell>
          <cell r="O358">
            <v>106930</v>
          </cell>
          <cell r="P358">
            <v>106930</v>
          </cell>
        </row>
        <row r="359">
          <cell r="G359">
            <v>901806725</v>
          </cell>
          <cell r="J359">
            <v>131589</v>
          </cell>
          <cell r="K359">
            <v>19738</v>
          </cell>
          <cell r="L359">
            <v>11185</v>
          </cell>
          <cell r="M359">
            <v>0</v>
          </cell>
          <cell r="N359">
            <v>0</v>
          </cell>
          <cell r="O359">
            <v>123036</v>
          </cell>
          <cell r="P359">
            <v>123036</v>
          </cell>
        </row>
        <row r="360">
          <cell r="G360">
            <v>901806727</v>
          </cell>
          <cell r="J360">
            <v>99755</v>
          </cell>
          <cell r="K360">
            <v>14963</v>
          </cell>
          <cell r="L360">
            <v>8479</v>
          </cell>
          <cell r="M360">
            <v>0</v>
          </cell>
          <cell r="N360">
            <v>0</v>
          </cell>
          <cell r="O360">
            <v>93271</v>
          </cell>
          <cell r="P360">
            <v>93271</v>
          </cell>
        </row>
        <row r="361">
          <cell r="G361">
            <v>901806728</v>
          </cell>
          <cell r="J361">
            <v>114025</v>
          </cell>
          <cell r="K361">
            <v>17104</v>
          </cell>
          <cell r="L361">
            <v>9692</v>
          </cell>
          <cell r="M361">
            <v>0</v>
          </cell>
          <cell r="N361">
            <v>0</v>
          </cell>
          <cell r="O361">
            <v>106613</v>
          </cell>
          <cell r="P361">
            <v>106613</v>
          </cell>
        </row>
        <row r="362">
          <cell r="G362">
            <v>901806729</v>
          </cell>
          <cell r="J362">
            <v>196174.36</v>
          </cell>
          <cell r="K362">
            <v>29426</v>
          </cell>
          <cell r="L362">
            <v>16674.64</v>
          </cell>
          <cell r="M362">
            <v>0</v>
          </cell>
          <cell r="N362">
            <v>0</v>
          </cell>
          <cell r="O362">
            <v>183423</v>
          </cell>
          <cell r="P362">
            <v>183423</v>
          </cell>
        </row>
        <row r="363">
          <cell r="G363">
            <v>901806730</v>
          </cell>
          <cell r="J363">
            <v>105388</v>
          </cell>
          <cell r="K363">
            <v>15808</v>
          </cell>
          <cell r="L363">
            <v>8958</v>
          </cell>
          <cell r="M363">
            <v>0</v>
          </cell>
          <cell r="N363">
            <v>0</v>
          </cell>
          <cell r="O363">
            <v>98538</v>
          </cell>
          <cell r="P363">
            <v>98538</v>
          </cell>
        </row>
        <row r="364">
          <cell r="G364">
            <v>901806731</v>
          </cell>
          <cell r="J364">
            <v>502538.45</v>
          </cell>
          <cell r="K364">
            <v>75381</v>
          </cell>
          <cell r="L364">
            <v>42715.55</v>
          </cell>
          <cell r="M364">
            <v>0</v>
          </cell>
          <cell r="N364">
            <v>0</v>
          </cell>
          <cell r="O364">
            <v>469873</v>
          </cell>
          <cell r="P364">
            <v>469873</v>
          </cell>
        </row>
        <row r="365">
          <cell r="G365">
            <v>901806732</v>
          </cell>
          <cell r="J365">
            <v>44545</v>
          </cell>
          <cell r="K365">
            <v>0</v>
          </cell>
          <cell r="L365">
            <v>4455</v>
          </cell>
          <cell r="M365">
            <v>0</v>
          </cell>
          <cell r="N365">
            <v>0</v>
          </cell>
          <cell r="O365">
            <v>49000</v>
          </cell>
          <cell r="P365">
            <v>49000</v>
          </cell>
        </row>
        <row r="366">
          <cell r="G366">
            <v>901806733</v>
          </cell>
          <cell r="J366">
            <v>163466</v>
          </cell>
          <cell r="K366">
            <v>24520</v>
          </cell>
          <cell r="L366">
            <v>13895</v>
          </cell>
          <cell r="M366">
            <v>0</v>
          </cell>
          <cell r="N366">
            <v>0</v>
          </cell>
          <cell r="O366">
            <v>152841</v>
          </cell>
          <cell r="P366">
            <v>152841</v>
          </cell>
        </row>
        <row r="367">
          <cell r="G367">
            <v>901806734</v>
          </cell>
          <cell r="J367">
            <v>44545</v>
          </cell>
          <cell r="K367">
            <v>0</v>
          </cell>
          <cell r="L367">
            <v>4455</v>
          </cell>
          <cell r="M367">
            <v>0</v>
          </cell>
          <cell r="N367">
            <v>0</v>
          </cell>
          <cell r="O367">
            <v>49000</v>
          </cell>
          <cell r="P367">
            <v>49000</v>
          </cell>
        </row>
        <row r="368">
          <cell r="G368">
            <v>901806737</v>
          </cell>
          <cell r="J368">
            <v>44545</v>
          </cell>
          <cell r="K368">
            <v>0</v>
          </cell>
          <cell r="L368">
            <v>4455</v>
          </cell>
          <cell r="M368">
            <v>0</v>
          </cell>
          <cell r="N368">
            <v>0</v>
          </cell>
          <cell r="O368">
            <v>49000</v>
          </cell>
          <cell r="P368">
            <v>49000</v>
          </cell>
        </row>
        <row r="369">
          <cell r="G369">
            <v>901806738</v>
          </cell>
          <cell r="J369">
            <v>91907.540000000008</v>
          </cell>
          <cell r="K369">
            <v>13786</v>
          </cell>
          <cell r="L369">
            <v>7812.46</v>
          </cell>
          <cell r="M369">
            <v>0</v>
          </cell>
          <cell r="N369">
            <v>0</v>
          </cell>
          <cell r="O369">
            <v>85934</v>
          </cell>
          <cell r="P369">
            <v>85934</v>
          </cell>
        </row>
        <row r="370">
          <cell r="G370">
            <v>901806741</v>
          </cell>
          <cell r="J370">
            <v>44545</v>
          </cell>
          <cell r="K370">
            <v>0</v>
          </cell>
          <cell r="L370">
            <v>4455</v>
          </cell>
          <cell r="M370">
            <v>0</v>
          </cell>
          <cell r="N370">
            <v>0</v>
          </cell>
          <cell r="O370">
            <v>49000</v>
          </cell>
          <cell r="P370">
            <v>49000</v>
          </cell>
        </row>
        <row r="371">
          <cell r="G371">
            <v>901806742</v>
          </cell>
          <cell r="J371">
            <v>44545</v>
          </cell>
          <cell r="K371">
            <v>0</v>
          </cell>
          <cell r="L371">
            <v>4455</v>
          </cell>
          <cell r="M371">
            <v>0</v>
          </cell>
          <cell r="N371">
            <v>0</v>
          </cell>
          <cell r="O371">
            <v>49000</v>
          </cell>
          <cell r="P371">
            <v>49000</v>
          </cell>
        </row>
        <row r="372">
          <cell r="G372">
            <v>901806743</v>
          </cell>
          <cell r="J372">
            <v>624411.39</v>
          </cell>
          <cell r="K372">
            <v>93662</v>
          </cell>
          <cell r="L372">
            <v>53074.61</v>
          </cell>
          <cell r="M372">
            <v>0</v>
          </cell>
          <cell r="N372">
            <v>0</v>
          </cell>
          <cell r="O372">
            <v>583824</v>
          </cell>
          <cell r="P372">
            <v>583824</v>
          </cell>
        </row>
        <row r="373">
          <cell r="G373">
            <v>901806746</v>
          </cell>
          <cell r="J373">
            <v>233771.09</v>
          </cell>
          <cell r="K373">
            <v>35066</v>
          </cell>
          <cell r="L373">
            <v>19870.91</v>
          </cell>
          <cell r="M373">
            <v>0</v>
          </cell>
          <cell r="N373">
            <v>0</v>
          </cell>
          <cell r="O373">
            <v>218576</v>
          </cell>
          <cell r="P373">
            <v>218576</v>
          </cell>
        </row>
        <row r="374">
          <cell r="G374">
            <v>901806748</v>
          </cell>
          <cell r="J374">
            <v>168164</v>
          </cell>
          <cell r="K374">
            <v>25225</v>
          </cell>
          <cell r="L374">
            <v>14294</v>
          </cell>
          <cell r="M374">
            <v>0</v>
          </cell>
          <cell r="N374">
            <v>0</v>
          </cell>
          <cell r="O374">
            <v>157233</v>
          </cell>
          <cell r="P374">
            <v>157233</v>
          </cell>
        </row>
        <row r="375">
          <cell r="G375">
            <v>901806749</v>
          </cell>
          <cell r="J375">
            <v>44545</v>
          </cell>
          <cell r="K375">
            <v>0</v>
          </cell>
          <cell r="L375">
            <v>4455</v>
          </cell>
          <cell r="M375">
            <v>0</v>
          </cell>
          <cell r="N375">
            <v>0</v>
          </cell>
          <cell r="O375">
            <v>49000</v>
          </cell>
          <cell r="P375">
            <v>49000</v>
          </cell>
        </row>
        <row r="376">
          <cell r="G376">
            <v>901806750</v>
          </cell>
          <cell r="J376">
            <v>44545</v>
          </cell>
          <cell r="K376">
            <v>0</v>
          </cell>
          <cell r="L376">
            <v>4455</v>
          </cell>
          <cell r="M376">
            <v>0</v>
          </cell>
          <cell r="N376">
            <v>0</v>
          </cell>
          <cell r="O376">
            <v>49000</v>
          </cell>
          <cell r="P376">
            <v>49000</v>
          </cell>
        </row>
        <row r="377">
          <cell r="G377">
            <v>901806753</v>
          </cell>
          <cell r="J377">
            <v>49777</v>
          </cell>
          <cell r="K377">
            <v>7467</v>
          </cell>
          <cell r="L377">
            <v>4231</v>
          </cell>
          <cell r="M377">
            <v>0</v>
          </cell>
          <cell r="N377">
            <v>0</v>
          </cell>
          <cell r="O377">
            <v>46541</v>
          </cell>
          <cell r="P377">
            <v>46541</v>
          </cell>
        </row>
        <row r="378">
          <cell r="G378">
            <v>901806754</v>
          </cell>
          <cell r="J378">
            <v>110596</v>
          </cell>
          <cell r="K378">
            <v>16589</v>
          </cell>
          <cell r="L378">
            <v>9401</v>
          </cell>
          <cell r="M378">
            <v>0</v>
          </cell>
          <cell r="N378">
            <v>0</v>
          </cell>
          <cell r="O378">
            <v>103408</v>
          </cell>
          <cell r="P378">
            <v>103408</v>
          </cell>
        </row>
        <row r="379">
          <cell r="G379">
            <v>901806756</v>
          </cell>
          <cell r="J379">
            <v>161236.4</v>
          </cell>
          <cell r="K379">
            <v>24185</v>
          </cell>
          <cell r="L379">
            <v>13704.6</v>
          </cell>
          <cell r="M379">
            <v>0</v>
          </cell>
          <cell r="N379">
            <v>0</v>
          </cell>
          <cell r="O379">
            <v>150756</v>
          </cell>
          <cell r="P379">
            <v>150756</v>
          </cell>
        </row>
        <row r="380">
          <cell r="G380">
            <v>901806760</v>
          </cell>
          <cell r="J380">
            <v>44545</v>
          </cell>
          <cell r="K380">
            <v>0</v>
          </cell>
          <cell r="L380">
            <v>4455</v>
          </cell>
          <cell r="M380">
            <v>0</v>
          </cell>
          <cell r="N380">
            <v>0</v>
          </cell>
          <cell r="O380">
            <v>49000</v>
          </cell>
          <cell r="P380">
            <v>49000</v>
          </cell>
        </row>
        <row r="381">
          <cell r="G381">
            <v>901806765</v>
          </cell>
          <cell r="J381">
            <v>44797</v>
          </cell>
          <cell r="K381">
            <v>6720</v>
          </cell>
          <cell r="L381">
            <v>3808</v>
          </cell>
          <cell r="M381">
            <v>0</v>
          </cell>
          <cell r="N381">
            <v>0</v>
          </cell>
          <cell r="O381">
            <v>41885</v>
          </cell>
          <cell r="P381">
            <v>41885</v>
          </cell>
        </row>
        <row r="382">
          <cell r="G382">
            <v>901806769</v>
          </cell>
          <cell r="J382">
            <v>44545</v>
          </cell>
          <cell r="K382">
            <v>0</v>
          </cell>
          <cell r="L382">
            <v>4455</v>
          </cell>
          <cell r="M382">
            <v>0</v>
          </cell>
          <cell r="N382">
            <v>0</v>
          </cell>
          <cell r="O382">
            <v>49000</v>
          </cell>
          <cell r="P382">
            <v>49000</v>
          </cell>
        </row>
        <row r="383">
          <cell r="G383">
            <v>901806775</v>
          </cell>
          <cell r="J383">
            <v>321399.40000000002</v>
          </cell>
          <cell r="K383">
            <v>48210</v>
          </cell>
          <cell r="L383">
            <v>27318.6</v>
          </cell>
          <cell r="M383">
            <v>0</v>
          </cell>
          <cell r="N383">
            <v>0</v>
          </cell>
          <cell r="O383">
            <v>300508</v>
          </cell>
          <cell r="P383">
            <v>300508</v>
          </cell>
        </row>
        <row r="384">
          <cell r="G384">
            <v>901806781</v>
          </cell>
          <cell r="J384">
            <v>165684</v>
          </cell>
          <cell r="K384">
            <v>24853</v>
          </cell>
          <cell r="L384">
            <v>14083</v>
          </cell>
          <cell r="M384">
            <v>0</v>
          </cell>
          <cell r="N384">
            <v>0</v>
          </cell>
          <cell r="O384">
            <v>154914</v>
          </cell>
          <cell r="P384">
            <v>154914</v>
          </cell>
        </row>
        <row r="385">
          <cell r="G385">
            <v>901806785</v>
          </cell>
          <cell r="J385">
            <v>44545</v>
          </cell>
          <cell r="K385">
            <v>0</v>
          </cell>
          <cell r="L385">
            <v>4455</v>
          </cell>
          <cell r="M385">
            <v>0</v>
          </cell>
          <cell r="N385">
            <v>0</v>
          </cell>
          <cell r="O385">
            <v>49000</v>
          </cell>
          <cell r="P385">
            <v>49000</v>
          </cell>
        </row>
        <row r="386">
          <cell r="G386">
            <v>901806790</v>
          </cell>
          <cell r="J386">
            <v>316977.17</v>
          </cell>
          <cell r="K386">
            <v>47547</v>
          </cell>
          <cell r="L386">
            <v>26942.83</v>
          </cell>
          <cell r="M386">
            <v>0</v>
          </cell>
          <cell r="N386">
            <v>0</v>
          </cell>
          <cell r="O386">
            <v>296373</v>
          </cell>
          <cell r="P386">
            <v>296373</v>
          </cell>
        </row>
        <row r="387">
          <cell r="G387">
            <v>901806796</v>
          </cell>
          <cell r="J387">
            <v>122802</v>
          </cell>
          <cell r="K387">
            <v>18420</v>
          </cell>
          <cell r="L387">
            <v>10438</v>
          </cell>
          <cell r="M387">
            <v>0</v>
          </cell>
          <cell r="N387">
            <v>0</v>
          </cell>
          <cell r="O387">
            <v>114820</v>
          </cell>
          <cell r="P387">
            <v>114820</v>
          </cell>
        </row>
        <row r="388">
          <cell r="G388">
            <v>901806797</v>
          </cell>
          <cell r="J388">
            <v>45553</v>
          </cell>
          <cell r="K388">
            <v>6833</v>
          </cell>
          <cell r="L388">
            <v>3872</v>
          </cell>
          <cell r="M388">
            <v>0</v>
          </cell>
          <cell r="N388">
            <v>0</v>
          </cell>
          <cell r="O388">
            <v>42592</v>
          </cell>
          <cell r="P388">
            <v>42592</v>
          </cell>
        </row>
        <row r="389">
          <cell r="G389">
            <v>901806810</v>
          </cell>
          <cell r="J389">
            <v>153635.9</v>
          </cell>
          <cell r="K389">
            <v>23045</v>
          </cell>
          <cell r="L389">
            <v>13059.1</v>
          </cell>
          <cell r="M389">
            <v>0</v>
          </cell>
          <cell r="N389">
            <v>0</v>
          </cell>
          <cell r="O389">
            <v>143650</v>
          </cell>
          <cell r="P389">
            <v>143650</v>
          </cell>
        </row>
        <row r="390">
          <cell r="G390">
            <v>901806812</v>
          </cell>
          <cell r="J390">
            <v>82937</v>
          </cell>
          <cell r="K390">
            <v>12441</v>
          </cell>
          <cell r="L390">
            <v>7050</v>
          </cell>
          <cell r="M390">
            <v>0</v>
          </cell>
          <cell r="N390">
            <v>0</v>
          </cell>
          <cell r="O390">
            <v>77546</v>
          </cell>
          <cell r="P390">
            <v>77546</v>
          </cell>
        </row>
        <row r="391">
          <cell r="G391">
            <v>901806817</v>
          </cell>
          <cell r="J391">
            <v>44613</v>
          </cell>
          <cell r="K391">
            <v>6692</v>
          </cell>
          <cell r="L391">
            <v>3792</v>
          </cell>
          <cell r="M391">
            <v>0</v>
          </cell>
          <cell r="N391">
            <v>0</v>
          </cell>
          <cell r="O391">
            <v>41713</v>
          </cell>
          <cell r="P391">
            <v>41713</v>
          </cell>
        </row>
        <row r="392">
          <cell r="G392">
            <v>901806821</v>
          </cell>
          <cell r="J392">
            <v>44545</v>
          </cell>
          <cell r="K392">
            <v>0</v>
          </cell>
          <cell r="L392">
            <v>4455</v>
          </cell>
          <cell r="M392">
            <v>0</v>
          </cell>
          <cell r="N392">
            <v>0</v>
          </cell>
          <cell r="O392">
            <v>49000</v>
          </cell>
          <cell r="P392">
            <v>49000</v>
          </cell>
        </row>
        <row r="393">
          <cell r="G393">
            <v>901806823</v>
          </cell>
          <cell r="J393">
            <v>259483.09</v>
          </cell>
          <cell r="K393">
            <v>38922</v>
          </cell>
          <cell r="L393">
            <v>22055.91</v>
          </cell>
          <cell r="M393">
            <v>0</v>
          </cell>
          <cell r="N393">
            <v>0</v>
          </cell>
          <cell r="O393">
            <v>242617</v>
          </cell>
          <cell r="P393">
            <v>242617</v>
          </cell>
        </row>
        <row r="394">
          <cell r="G394">
            <v>901806824</v>
          </cell>
          <cell r="J394">
            <v>219267.63</v>
          </cell>
          <cell r="K394">
            <v>32890</v>
          </cell>
          <cell r="L394">
            <v>18637.37</v>
          </cell>
          <cell r="M394">
            <v>0</v>
          </cell>
          <cell r="N394">
            <v>0</v>
          </cell>
          <cell r="O394">
            <v>205015</v>
          </cell>
          <cell r="P394">
            <v>205015</v>
          </cell>
        </row>
        <row r="395">
          <cell r="G395">
            <v>901806825</v>
          </cell>
          <cell r="J395">
            <v>50841</v>
          </cell>
          <cell r="K395">
            <v>7626</v>
          </cell>
          <cell r="L395">
            <v>4322</v>
          </cell>
          <cell r="M395">
            <v>0</v>
          </cell>
          <cell r="N395">
            <v>0</v>
          </cell>
          <cell r="O395">
            <v>47537</v>
          </cell>
          <cell r="P395">
            <v>47537</v>
          </cell>
        </row>
        <row r="396">
          <cell r="G396">
            <v>901806827</v>
          </cell>
          <cell r="J396">
            <v>65215</v>
          </cell>
          <cell r="K396">
            <v>9782</v>
          </cell>
          <cell r="L396">
            <v>5543</v>
          </cell>
          <cell r="M396">
            <v>0</v>
          </cell>
          <cell r="N396">
            <v>0</v>
          </cell>
          <cell r="O396">
            <v>60976</v>
          </cell>
          <cell r="P396">
            <v>60976</v>
          </cell>
        </row>
        <row r="397">
          <cell r="G397">
            <v>901806829</v>
          </cell>
          <cell r="J397">
            <v>44545</v>
          </cell>
          <cell r="K397">
            <v>0</v>
          </cell>
          <cell r="L397">
            <v>4455</v>
          </cell>
          <cell r="M397">
            <v>0</v>
          </cell>
          <cell r="N397">
            <v>0</v>
          </cell>
          <cell r="O397">
            <v>49000</v>
          </cell>
          <cell r="P397">
            <v>49000</v>
          </cell>
        </row>
        <row r="398">
          <cell r="G398">
            <v>901806831</v>
          </cell>
          <cell r="J398">
            <v>86635</v>
          </cell>
          <cell r="K398">
            <v>12995</v>
          </cell>
          <cell r="L398">
            <v>7364</v>
          </cell>
          <cell r="M398">
            <v>0</v>
          </cell>
          <cell r="N398">
            <v>0</v>
          </cell>
          <cell r="O398">
            <v>81004</v>
          </cell>
          <cell r="P398">
            <v>81004</v>
          </cell>
        </row>
        <row r="399">
          <cell r="G399">
            <v>901806835</v>
          </cell>
          <cell r="J399">
            <v>86795</v>
          </cell>
          <cell r="K399">
            <v>13019</v>
          </cell>
          <cell r="L399">
            <v>7378</v>
          </cell>
          <cell r="M399">
            <v>0</v>
          </cell>
          <cell r="N399">
            <v>0</v>
          </cell>
          <cell r="O399">
            <v>81154</v>
          </cell>
          <cell r="P399">
            <v>81154</v>
          </cell>
        </row>
        <row r="400">
          <cell r="G400">
            <v>901806836</v>
          </cell>
          <cell r="J400">
            <v>99238.399999999994</v>
          </cell>
          <cell r="K400">
            <v>14886</v>
          </cell>
          <cell r="L400">
            <v>8435.6</v>
          </cell>
          <cell r="M400">
            <v>0</v>
          </cell>
          <cell r="N400">
            <v>0</v>
          </cell>
          <cell r="O400">
            <v>92788</v>
          </cell>
          <cell r="P400">
            <v>92788</v>
          </cell>
        </row>
        <row r="401">
          <cell r="G401">
            <v>901806838</v>
          </cell>
          <cell r="J401">
            <v>44545</v>
          </cell>
          <cell r="K401">
            <v>0</v>
          </cell>
          <cell r="L401">
            <v>4455</v>
          </cell>
          <cell r="M401">
            <v>0</v>
          </cell>
          <cell r="N401">
            <v>0</v>
          </cell>
          <cell r="O401">
            <v>49000</v>
          </cell>
          <cell r="P401">
            <v>49000</v>
          </cell>
        </row>
        <row r="402">
          <cell r="G402">
            <v>901806841</v>
          </cell>
          <cell r="J402">
            <v>363426</v>
          </cell>
          <cell r="K402">
            <v>54514</v>
          </cell>
          <cell r="L402">
            <v>30891</v>
          </cell>
          <cell r="M402">
            <v>0</v>
          </cell>
          <cell r="N402">
            <v>0</v>
          </cell>
          <cell r="O402">
            <v>339803</v>
          </cell>
          <cell r="P402">
            <v>339803</v>
          </cell>
        </row>
        <row r="403">
          <cell r="G403">
            <v>901806843</v>
          </cell>
          <cell r="J403">
            <v>115407</v>
          </cell>
          <cell r="K403">
            <v>17311</v>
          </cell>
          <cell r="L403">
            <v>9810</v>
          </cell>
          <cell r="M403">
            <v>0</v>
          </cell>
          <cell r="N403">
            <v>0</v>
          </cell>
          <cell r="O403">
            <v>107906</v>
          </cell>
          <cell r="P403">
            <v>107906</v>
          </cell>
        </row>
        <row r="404">
          <cell r="G404">
            <v>901806846</v>
          </cell>
          <cell r="J404">
            <v>245748.09</v>
          </cell>
          <cell r="K404">
            <v>36862</v>
          </cell>
          <cell r="L404">
            <v>20888.91</v>
          </cell>
          <cell r="M404">
            <v>0</v>
          </cell>
          <cell r="N404">
            <v>0</v>
          </cell>
          <cell r="O404">
            <v>229775</v>
          </cell>
          <cell r="P404">
            <v>229775</v>
          </cell>
        </row>
        <row r="405">
          <cell r="G405">
            <v>901806847</v>
          </cell>
          <cell r="J405">
            <v>44545</v>
          </cell>
          <cell r="K405">
            <v>0</v>
          </cell>
          <cell r="L405">
            <v>4455</v>
          </cell>
          <cell r="M405">
            <v>0</v>
          </cell>
          <cell r="N405">
            <v>0</v>
          </cell>
          <cell r="O405">
            <v>49000</v>
          </cell>
          <cell r="P405">
            <v>49000</v>
          </cell>
        </row>
        <row r="406">
          <cell r="G406">
            <v>901806850</v>
          </cell>
          <cell r="J406">
            <v>155335</v>
          </cell>
          <cell r="K406">
            <v>23300</v>
          </cell>
          <cell r="L406">
            <v>13204</v>
          </cell>
          <cell r="M406">
            <v>0</v>
          </cell>
          <cell r="N406">
            <v>0</v>
          </cell>
          <cell r="O406">
            <v>145239</v>
          </cell>
          <cell r="P406">
            <v>145239</v>
          </cell>
        </row>
        <row r="407">
          <cell r="G407">
            <v>901806854</v>
          </cell>
          <cell r="J407">
            <v>129808.9</v>
          </cell>
          <cell r="K407">
            <v>19471</v>
          </cell>
          <cell r="L407">
            <v>11034.1</v>
          </cell>
          <cell r="M407">
            <v>0</v>
          </cell>
          <cell r="N407">
            <v>0</v>
          </cell>
          <cell r="O407">
            <v>121372</v>
          </cell>
          <cell r="P407">
            <v>121372</v>
          </cell>
        </row>
        <row r="408">
          <cell r="G408">
            <v>901806858</v>
          </cell>
          <cell r="J408">
            <v>44545</v>
          </cell>
          <cell r="K408">
            <v>0</v>
          </cell>
          <cell r="L408">
            <v>4455</v>
          </cell>
          <cell r="M408">
            <v>0</v>
          </cell>
          <cell r="N408">
            <v>0</v>
          </cell>
          <cell r="O408">
            <v>49000</v>
          </cell>
          <cell r="P408">
            <v>49000</v>
          </cell>
        </row>
        <row r="409">
          <cell r="G409">
            <v>901806859</v>
          </cell>
          <cell r="J409">
            <v>69465</v>
          </cell>
          <cell r="K409">
            <v>10420</v>
          </cell>
          <cell r="L409">
            <v>5905</v>
          </cell>
          <cell r="M409">
            <v>0</v>
          </cell>
          <cell r="N409">
            <v>0</v>
          </cell>
          <cell r="O409">
            <v>64950</v>
          </cell>
          <cell r="P409">
            <v>64950</v>
          </cell>
        </row>
        <row r="410">
          <cell r="G410">
            <v>901806861</v>
          </cell>
          <cell r="J410">
            <v>175212.88</v>
          </cell>
          <cell r="K410">
            <v>26282</v>
          </cell>
          <cell r="L410">
            <v>14893.12</v>
          </cell>
          <cell r="M410">
            <v>0</v>
          </cell>
          <cell r="N410">
            <v>0</v>
          </cell>
          <cell r="O410">
            <v>163824</v>
          </cell>
          <cell r="P410">
            <v>163824</v>
          </cell>
        </row>
        <row r="411">
          <cell r="G411">
            <v>901806863</v>
          </cell>
          <cell r="J411">
            <v>202528</v>
          </cell>
          <cell r="K411">
            <v>30379</v>
          </cell>
          <cell r="L411">
            <v>17215</v>
          </cell>
          <cell r="M411">
            <v>0</v>
          </cell>
          <cell r="N411">
            <v>0</v>
          </cell>
          <cell r="O411">
            <v>189364</v>
          </cell>
          <cell r="P411">
            <v>189364</v>
          </cell>
        </row>
        <row r="412">
          <cell r="G412">
            <v>901806864</v>
          </cell>
          <cell r="J412">
            <v>54370</v>
          </cell>
          <cell r="K412">
            <v>8156</v>
          </cell>
          <cell r="L412">
            <v>4621</v>
          </cell>
          <cell r="M412">
            <v>0</v>
          </cell>
          <cell r="N412">
            <v>0</v>
          </cell>
          <cell r="O412">
            <v>50835</v>
          </cell>
          <cell r="P412">
            <v>50835</v>
          </cell>
        </row>
        <row r="413">
          <cell r="G413">
            <v>901806865</v>
          </cell>
          <cell r="J413">
            <v>47829</v>
          </cell>
          <cell r="K413">
            <v>7174</v>
          </cell>
          <cell r="L413">
            <v>4066</v>
          </cell>
          <cell r="M413">
            <v>0</v>
          </cell>
          <cell r="N413">
            <v>0</v>
          </cell>
          <cell r="O413">
            <v>44721</v>
          </cell>
          <cell r="P413">
            <v>44721</v>
          </cell>
        </row>
        <row r="414">
          <cell r="G414">
            <v>901806867</v>
          </cell>
          <cell r="J414">
            <v>44545</v>
          </cell>
          <cell r="K414">
            <v>0</v>
          </cell>
          <cell r="L414">
            <v>4455</v>
          </cell>
          <cell r="M414">
            <v>0</v>
          </cell>
          <cell r="N414">
            <v>0</v>
          </cell>
          <cell r="O414">
            <v>49000</v>
          </cell>
          <cell r="P414">
            <v>49000</v>
          </cell>
        </row>
        <row r="415">
          <cell r="G415">
            <v>901806871</v>
          </cell>
          <cell r="J415">
            <v>69185</v>
          </cell>
          <cell r="K415">
            <v>10378</v>
          </cell>
          <cell r="L415">
            <v>5881</v>
          </cell>
          <cell r="M415">
            <v>0</v>
          </cell>
          <cell r="N415">
            <v>0</v>
          </cell>
          <cell r="O415">
            <v>64688</v>
          </cell>
          <cell r="P415">
            <v>64688</v>
          </cell>
        </row>
        <row r="416">
          <cell r="G416">
            <v>901806872</v>
          </cell>
          <cell r="J416">
            <v>157701.91</v>
          </cell>
          <cell r="K416">
            <v>23655</v>
          </cell>
          <cell r="L416">
            <v>13405.09</v>
          </cell>
          <cell r="M416">
            <v>0</v>
          </cell>
          <cell r="N416">
            <v>0</v>
          </cell>
          <cell r="O416">
            <v>147452</v>
          </cell>
          <cell r="P416">
            <v>147452</v>
          </cell>
        </row>
        <row r="417">
          <cell r="G417">
            <v>901806874</v>
          </cell>
          <cell r="J417">
            <v>44545</v>
          </cell>
          <cell r="K417">
            <v>0</v>
          </cell>
          <cell r="L417">
            <v>4455</v>
          </cell>
          <cell r="M417">
            <v>0</v>
          </cell>
          <cell r="N417">
            <v>0</v>
          </cell>
          <cell r="O417">
            <v>49000</v>
          </cell>
          <cell r="P417">
            <v>49000</v>
          </cell>
        </row>
        <row r="418">
          <cell r="G418">
            <v>901806875</v>
          </cell>
          <cell r="J418">
            <v>108181.36</v>
          </cell>
          <cell r="K418">
            <v>16227</v>
          </cell>
          <cell r="L418">
            <v>9195.64</v>
          </cell>
          <cell r="M418">
            <v>0</v>
          </cell>
          <cell r="N418">
            <v>0</v>
          </cell>
          <cell r="O418">
            <v>101150</v>
          </cell>
          <cell r="P418">
            <v>101150</v>
          </cell>
        </row>
        <row r="419">
          <cell r="G419">
            <v>901806876</v>
          </cell>
          <cell r="J419">
            <v>51600</v>
          </cell>
          <cell r="K419">
            <v>7740</v>
          </cell>
          <cell r="L419">
            <v>4386</v>
          </cell>
          <cell r="M419">
            <v>0</v>
          </cell>
          <cell r="N419">
            <v>0</v>
          </cell>
          <cell r="O419">
            <v>48246</v>
          </cell>
          <cell r="P419">
            <v>48246</v>
          </cell>
        </row>
        <row r="420">
          <cell r="G420">
            <v>901806882</v>
          </cell>
          <cell r="J420">
            <v>294964</v>
          </cell>
          <cell r="K420">
            <v>44245</v>
          </cell>
          <cell r="L420">
            <v>25072</v>
          </cell>
          <cell r="M420">
            <v>0</v>
          </cell>
          <cell r="N420">
            <v>0</v>
          </cell>
          <cell r="O420">
            <v>275791</v>
          </cell>
          <cell r="P420">
            <v>275791</v>
          </cell>
        </row>
        <row r="421">
          <cell r="G421">
            <v>901806884</v>
          </cell>
          <cell r="J421">
            <v>44545</v>
          </cell>
          <cell r="K421">
            <v>0</v>
          </cell>
          <cell r="L421">
            <v>4455</v>
          </cell>
          <cell r="M421">
            <v>0</v>
          </cell>
          <cell r="N421">
            <v>0</v>
          </cell>
          <cell r="O421">
            <v>49000</v>
          </cell>
          <cell r="P421">
            <v>49000</v>
          </cell>
        </row>
        <row r="422">
          <cell r="G422">
            <v>901806890</v>
          </cell>
          <cell r="J422">
            <v>44545</v>
          </cell>
          <cell r="K422">
            <v>0</v>
          </cell>
          <cell r="L422">
            <v>4455</v>
          </cell>
          <cell r="M422">
            <v>0</v>
          </cell>
          <cell r="N422">
            <v>0</v>
          </cell>
          <cell r="O422">
            <v>49000</v>
          </cell>
          <cell r="P422">
            <v>49000</v>
          </cell>
        </row>
        <row r="423">
          <cell r="G423">
            <v>901806894</v>
          </cell>
          <cell r="J423">
            <v>191301</v>
          </cell>
          <cell r="K423">
            <v>28695</v>
          </cell>
          <cell r="L423">
            <v>16261</v>
          </cell>
          <cell r="M423">
            <v>0</v>
          </cell>
          <cell r="N423">
            <v>0</v>
          </cell>
          <cell r="O423">
            <v>178867</v>
          </cell>
          <cell r="P423">
            <v>178867</v>
          </cell>
        </row>
        <row r="424">
          <cell r="G424">
            <v>901806895</v>
          </cell>
          <cell r="J424">
            <v>226362.9</v>
          </cell>
          <cell r="K424">
            <v>35318</v>
          </cell>
          <cell r="L424">
            <v>20013.2</v>
          </cell>
          <cell r="M424">
            <v>0</v>
          </cell>
          <cell r="N424">
            <v>9090.8999999999942</v>
          </cell>
          <cell r="O424">
            <v>220149</v>
          </cell>
          <cell r="P424">
            <v>220149</v>
          </cell>
        </row>
        <row r="425">
          <cell r="G425">
            <v>901806902</v>
          </cell>
          <cell r="J425">
            <v>44545</v>
          </cell>
          <cell r="K425">
            <v>0</v>
          </cell>
          <cell r="L425">
            <v>4455</v>
          </cell>
          <cell r="M425">
            <v>0</v>
          </cell>
          <cell r="N425">
            <v>0</v>
          </cell>
          <cell r="O425">
            <v>49000</v>
          </cell>
          <cell r="P425">
            <v>49000</v>
          </cell>
        </row>
        <row r="426">
          <cell r="G426">
            <v>901806907</v>
          </cell>
          <cell r="J426">
            <v>44545</v>
          </cell>
          <cell r="K426">
            <v>0</v>
          </cell>
          <cell r="L426">
            <v>4455</v>
          </cell>
          <cell r="M426">
            <v>0</v>
          </cell>
          <cell r="N426">
            <v>0</v>
          </cell>
          <cell r="O426">
            <v>49000</v>
          </cell>
          <cell r="P426">
            <v>49000</v>
          </cell>
        </row>
        <row r="427">
          <cell r="G427">
            <v>901806909</v>
          </cell>
          <cell r="J427">
            <v>45494</v>
          </cell>
          <cell r="K427">
            <v>6824</v>
          </cell>
          <cell r="L427">
            <v>3867</v>
          </cell>
          <cell r="M427">
            <v>0</v>
          </cell>
          <cell r="N427">
            <v>0</v>
          </cell>
          <cell r="O427">
            <v>42537</v>
          </cell>
          <cell r="P427">
            <v>42537</v>
          </cell>
        </row>
        <row r="428">
          <cell r="G428">
            <v>901806910</v>
          </cell>
          <cell r="J428">
            <v>346509.44</v>
          </cell>
          <cell r="K428">
            <v>51976</v>
          </cell>
          <cell r="L428">
            <v>29453.56</v>
          </cell>
          <cell r="M428">
            <v>0</v>
          </cell>
          <cell r="N428">
            <v>0</v>
          </cell>
          <cell r="O428">
            <v>323987</v>
          </cell>
          <cell r="P428">
            <v>323987</v>
          </cell>
        </row>
        <row r="429">
          <cell r="G429">
            <v>901806911</v>
          </cell>
          <cell r="J429">
            <v>44545</v>
          </cell>
          <cell r="K429">
            <v>0</v>
          </cell>
          <cell r="L429">
            <v>4455</v>
          </cell>
          <cell r="M429">
            <v>0</v>
          </cell>
          <cell r="N429">
            <v>0</v>
          </cell>
          <cell r="O429">
            <v>49000</v>
          </cell>
          <cell r="P429">
            <v>49000</v>
          </cell>
        </row>
        <row r="430">
          <cell r="G430">
            <v>901806912</v>
          </cell>
          <cell r="J430">
            <v>44545</v>
          </cell>
          <cell r="K430">
            <v>0</v>
          </cell>
          <cell r="L430">
            <v>4455</v>
          </cell>
          <cell r="M430">
            <v>0</v>
          </cell>
          <cell r="N430">
            <v>0</v>
          </cell>
          <cell r="O430">
            <v>49000</v>
          </cell>
          <cell r="P430">
            <v>49000</v>
          </cell>
        </row>
        <row r="431">
          <cell r="G431">
            <v>901806916</v>
          </cell>
          <cell r="J431">
            <v>153875.91</v>
          </cell>
          <cell r="K431">
            <v>23081</v>
          </cell>
          <cell r="L431">
            <v>13079.09</v>
          </cell>
          <cell r="M431">
            <v>0</v>
          </cell>
          <cell r="N431">
            <v>0</v>
          </cell>
          <cell r="O431">
            <v>143874</v>
          </cell>
          <cell r="P431">
            <v>143874</v>
          </cell>
        </row>
        <row r="432">
          <cell r="G432">
            <v>901806917</v>
          </cell>
          <cell r="J432">
            <v>48740</v>
          </cell>
          <cell r="K432">
            <v>7311</v>
          </cell>
          <cell r="L432">
            <v>4143</v>
          </cell>
          <cell r="M432">
            <v>0</v>
          </cell>
          <cell r="N432">
            <v>0</v>
          </cell>
          <cell r="O432">
            <v>45572</v>
          </cell>
          <cell r="P432">
            <v>45572</v>
          </cell>
        </row>
        <row r="433">
          <cell r="G433">
            <v>901806920</v>
          </cell>
          <cell r="J433">
            <v>656281</v>
          </cell>
          <cell r="K433">
            <v>98442</v>
          </cell>
          <cell r="L433">
            <v>55784</v>
          </cell>
          <cell r="M433">
            <v>0</v>
          </cell>
          <cell r="N433">
            <v>0</v>
          </cell>
          <cell r="O433">
            <v>613623</v>
          </cell>
          <cell r="P433">
            <v>613623</v>
          </cell>
        </row>
        <row r="434">
          <cell r="G434">
            <v>901806921</v>
          </cell>
          <cell r="J434">
            <v>60446</v>
          </cell>
          <cell r="K434">
            <v>9067</v>
          </cell>
          <cell r="L434">
            <v>5138</v>
          </cell>
          <cell r="M434">
            <v>0</v>
          </cell>
          <cell r="N434">
            <v>0</v>
          </cell>
          <cell r="O434">
            <v>56517</v>
          </cell>
          <cell r="P434">
            <v>56517</v>
          </cell>
        </row>
        <row r="435">
          <cell r="G435">
            <v>901806922</v>
          </cell>
          <cell r="J435">
            <v>44545</v>
          </cell>
          <cell r="K435">
            <v>0</v>
          </cell>
          <cell r="L435">
            <v>4455</v>
          </cell>
          <cell r="M435">
            <v>0</v>
          </cell>
          <cell r="N435">
            <v>0</v>
          </cell>
          <cell r="O435">
            <v>49000</v>
          </cell>
          <cell r="P435">
            <v>49000</v>
          </cell>
        </row>
        <row r="436">
          <cell r="G436">
            <v>901806924</v>
          </cell>
          <cell r="J436">
            <v>486956.18</v>
          </cell>
          <cell r="K436">
            <v>73043</v>
          </cell>
          <cell r="L436">
            <v>41391.82</v>
          </cell>
          <cell r="M436">
            <v>0</v>
          </cell>
          <cell r="N436">
            <v>0</v>
          </cell>
          <cell r="O436">
            <v>455305</v>
          </cell>
          <cell r="P436">
            <v>455305</v>
          </cell>
        </row>
        <row r="437">
          <cell r="G437">
            <v>901806925</v>
          </cell>
          <cell r="J437">
            <v>220427</v>
          </cell>
          <cell r="K437">
            <v>33064</v>
          </cell>
          <cell r="L437">
            <v>18736</v>
          </cell>
          <cell r="M437">
            <v>0</v>
          </cell>
          <cell r="N437">
            <v>0</v>
          </cell>
          <cell r="O437">
            <v>206099</v>
          </cell>
          <cell r="P437">
            <v>206099</v>
          </cell>
        </row>
        <row r="438">
          <cell r="G438">
            <v>901806927</v>
          </cell>
          <cell r="J438">
            <v>64063</v>
          </cell>
          <cell r="K438">
            <v>9609</v>
          </cell>
          <cell r="L438">
            <v>5445</v>
          </cell>
          <cell r="M438">
            <v>0</v>
          </cell>
          <cell r="N438">
            <v>0</v>
          </cell>
          <cell r="O438">
            <v>59899</v>
          </cell>
          <cell r="P438">
            <v>59899</v>
          </cell>
        </row>
        <row r="439">
          <cell r="G439">
            <v>901806929</v>
          </cell>
          <cell r="J439">
            <v>57144</v>
          </cell>
          <cell r="K439">
            <v>8572</v>
          </cell>
          <cell r="L439">
            <v>4857</v>
          </cell>
          <cell r="M439">
            <v>0</v>
          </cell>
          <cell r="N439">
            <v>0</v>
          </cell>
          <cell r="O439">
            <v>53429</v>
          </cell>
          <cell r="P439">
            <v>53429</v>
          </cell>
        </row>
        <row r="440">
          <cell r="G440">
            <v>901806931</v>
          </cell>
          <cell r="J440">
            <v>152559.18</v>
          </cell>
          <cell r="K440">
            <v>22884</v>
          </cell>
          <cell r="L440">
            <v>12967.82</v>
          </cell>
          <cell r="M440">
            <v>0</v>
          </cell>
          <cell r="N440">
            <v>0</v>
          </cell>
          <cell r="O440">
            <v>142643</v>
          </cell>
          <cell r="P440">
            <v>142643</v>
          </cell>
        </row>
        <row r="441">
          <cell r="G441">
            <v>901806932</v>
          </cell>
          <cell r="J441">
            <v>169011</v>
          </cell>
          <cell r="K441">
            <v>25352</v>
          </cell>
          <cell r="L441">
            <v>14366</v>
          </cell>
          <cell r="M441">
            <v>0</v>
          </cell>
          <cell r="N441">
            <v>0</v>
          </cell>
          <cell r="O441">
            <v>158025</v>
          </cell>
          <cell r="P441">
            <v>158025</v>
          </cell>
        </row>
        <row r="442">
          <cell r="G442">
            <v>901806933</v>
          </cell>
          <cell r="J442">
            <v>80844</v>
          </cell>
          <cell r="K442">
            <v>12127</v>
          </cell>
          <cell r="L442">
            <v>6872</v>
          </cell>
          <cell r="M442">
            <v>0</v>
          </cell>
          <cell r="N442">
            <v>0</v>
          </cell>
          <cell r="O442">
            <v>75589</v>
          </cell>
          <cell r="P442">
            <v>75589</v>
          </cell>
        </row>
        <row r="443">
          <cell r="G443">
            <v>901806934</v>
          </cell>
          <cell r="J443">
            <v>82214</v>
          </cell>
          <cell r="K443">
            <v>12332</v>
          </cell>
          <cell r="L443">
            <v>6988</v>
          </cell>
          <cell r="M443">
            <v>0</v>
          </cell>
          <cell r="N443">
            <v>0</v>
          </cell>
          <cell r="O443">
            <v>76870</v>
          </cell>
          <cell r="P443">
            <v>76870</v>
          </cell>
        </row>
        <row r="444">
          <cell r="G444">
            <v>901806936</v>
          </cell>
          <cell r="J444">
            <v>44545</v>
          </cell>
          <cell r="K444">
            <v>0</v>
          </cell>
          <cell r="L444">
            <v>4455</v>
          </cell>
          <cell r="M444">
            <v>0</v>
          </cell>
          <cell r="N444">
            <v>0</v>
          </cell>
          <cell r="O444">
            <v>49000</v>
          </cell>
          <cell r="P444">
            <v>49000</v>
          </cell>
        </row>
        <row r="445">
          <cell r="G445">
            <v>901806937</v>
          </cell>
          <cell r="J445">
            <v>126363.18</v>
          </cell>
          <cell r="K445">
            <v>18954</v>
          </cell>
          <cell r="L445">
            <v>10740.82</v>
          </cell>
          <cell r="M445">
            <v>0</v>
          </cell>
          <cell r="N445">
            <v>0</v>
          </cell>
          <cell r="O445">
            <v>118150</v>
          </cell>
          <cell r="P445">
            <v>118150</v>
          </cell>
        </row>
        <row r="446">
          <cell r="G446">
            <v>901806943</v>
          </cell>
          <cell r="J446">
            <v>44545</v>
          </cell>
          <cell r="K446">
            <v>0</v>
          </cell>
          <cell r="L446">
            <v>4455</v>
          </cell>
          <cell r="M446">
            <v>0</v>
          </cell>
          <cell r="N446">
            <v>0</v>
          </cell>
          <cell r="O446">
            <v>49000</v>
          </cell>
          <cell r="P446">
            <v>49000</v>
          </cell>
        </row>
        <row r="447">
          <cell r="G447">
            <v>901806944</v>
          </cell>
          <cell r="J447">
            <v>97433</v>
          </cell>
          <cell r="K447">
            <v>14615</v>
          </cell>
          <cell r="L447">
            <v>8282</v>
          </cell>
          <cell r="M447">
            <v>0</v>
          </cell>
          <cell r="N447">
            <v>0</v>
          </cell>
          <cell r="O447">
            <v>91100</v>
          </cell>
          <cell r="P447">
            <v>91100</v>
          </cell>
        </row>
        <row r="448">
          <cell r="G448">
            <v>901806950</v>
          </cell>
          <cell r="J448">
            <v>52812</v>
          </cell>
          <cell r="K448">
            <v>7922</v>
          </cell>
          <cell r="L448">
            <v>4489</v>
          </cell>
          <cell r="M448">
            <v>0</v>
          </cell>
          <cell r="N448">
            <v>0</v>
          </cell>
          <cell r="O448">
            <v>49379</v>
          </cell>
          <cell r="P448">
            <v>49379</v>
          </cell>
        </row>
        <row r="449">
          <cell r="G449">
            <v>901806954</v>
          </cell>
          <cell r="J449">
            <v>44545</v>
          </cell>
          <cell r="K449">
            <v>0</v>
          </cell>
          <cell r="L449">
            <v>4455</v>
          </cell>
          <cell r="M449">
            <v>0</v>
          </cell>
          <cell r="N449">
            <v>0</v>
          </cell>
          <cell r="O449">
            <v>49000</v>
          </cell>
          <cell r="P449">
            <v>49000</v>
          </cell>
        </row>
        <row r="450">
          <cell r="G450">
            <v>901806957</v>
          </cell>
          <cell r="J450">
            <v>242576.95</v>
          </cell>
          <cell r="K450">
            <v>36387</v>
          </cell>
          <cell r="L450">
            <v>20619.05</v>
          </cell>
          <cell r="M450">
            <v>0</v>
          </cell>
          <cell r="N450">
            <v>0</v>
          </cell>
          <cell r="O450">
            <v>226809</v>
          </cell>
          <cell r="P450">
            <v>226809</v>
          </cell>
        </row>
        <row r="451">
          <cell r="G451">
            <v>901806958</v>
          </cell>
          <cell r="J451">
            <v>100497</v>
          </cell>
          <cell r="K451">
            <v>15075</v>
          </cell>
          <cell r="L451">
            <v>8542</v>
          </cell>
          <cell r="M451">
            <v>0</v>
          </cell>
          <cell r="N451">
            <v>0</v>
          </cell>
          <cell r="O451">
            <v>93964</v>
          </cell>
          <cell r="P451">
            <v>93964</v>
          </cell>
        </row>
        <row r="452">
          <cell r="G452">
            <v>901806973</v>
          </cell>
          <cell r="J452">
            <v>44545</v>
          </cell>
          <cell r="K452">
            <v>0</v>
          </cell>
          <cell r="L452">
            <v>4455</v>
          </cell>
          <cell r="M452">
            <v>0</v>
          </cell>
          <cell r="N452">
            <v>0</v>
          </cell>
          <cell r="O452">
            <v>49000</v>
          </cell>
          <cell r="P452">
            <v>49000</v>
          </cell>
        </row>
        <row r="453">
          <cell r="G453">
            <v>901806974</v>
          </cell>
          <cell r="J453">
            <v>47342</v>
          </cell>
          <cell r="K453">
            <v>7101</v>
          </cell>
          <cell r="L453">
            <v>4024</v>
          </cell>
          <cell r="M453">
            <v>0</v>
          </cell>
          <cell r="N453">
            <v>0</v>
          </cell>
          <cell r="O453">
            <v>44265</v>
          </cell>
          <cell r="P453">
            <v>44265</v>
          </cell>
        </row>
        <row r="454">
          <cell r="G454">
            <v>901806975</v>
          </cell>
          <cell r="J454">
            <v>45451</v>
          </cell>
          <cell r="K454">
            <v>6818</v>
          </cell>
          <cell r="L454">
            <v>3863</v>
          </cell>
          <cell r="M454">
            <v>0</v>
          </cell>
          <cell r="N454">
            <v>0</v>
          </cell>
          <cell r="O454">
            <v>42496</v>
          </cell>
          <cell r="P454">
            <v>42496</v>
          </cell>
        </row>
        <row r="455">
          <cell r="G455">
            <v>901806976</v>
          </cell>
          <cell r="J455">
            <v>111901.36</v>
          </cell>
          <cell r="K455">
            <v>16785</v>
          </cell>
          <cell r="L455">
            <v>9511.64</v>
          </cell>
          <cell r="M455">
            <v>0</v>
          </cell>
          <cell r="N455">
            <v>0</v>
          </cell>
          <cell r="O455">
            <v>104628</v>
          </cell>
          <cell r="P455">
            <v>104628</v>
          </cell>
        </row>
        <row r="456">
          <cell r="G456">
            <v>901806980</v>
          </cell>
          <cell r="J456">
            <v>44545</v>
          </cell>
          <cell r="K456">
            <v>0</v>
          </cell>
          <cell r="L456">
            <v>4455</v>
          </cell>
          <cell r="M456">
            <v>0</v>
          </cell>
          <cell r="N456">
            <v>0</v>
          </cell>
          <cell r="O456">
            <v>49000</v>
          </cell>
          <cell r="P456">
            <v>49000</v>
          </cell>
        </row>
        <row r="457">
          <cell r="G457">
            <v>901806981</v>
          </cell>
          <cell r="J457">
            <v>44545</v>
          </cell>
          <cell r="K457">
            <v>0</v>
          </cell>
          <cell r="L457">
            <v>4455</v>
          </cell>
          <cell r="M457">
            <v>0</v>
          </cell>
          <cell r="N457">
            <v>0</v>
          </cell>
          <cell r="O457">
            <v>49000</v>
          </cell>
          <cell r="P457">
            <v>49000</v>
          </cell>
        </row>
        <row r="458">
          <cell r="G458">
            <v>901806983</v>
          </cell>
          <cell r="J458">
            <v>44545</v>
          </cell>
          <cell r="K458">
            <v>0</v>
          </cell>
          <cell r="L458">
            <v>4455</v>
          </cell>
          <cell r="M458">
            <v>0</v>
          </cell>
          <cell r="N458">
            <v>0</v>
          </cell>
          <cell r="O458">
            <v>49000</v>
          </cell>
          <cell r="P458">
            <v>49000</v>
          </cell>
        </row>
        <row r="459">
          <cell r="G459">
            <v>901806984</v>
          </cell>
          <cell r="J459">
            <v>177144</v>
          </cell>
          <cell r="K459">
            <v>26572</v>
          </cell>
          <cell r="L459">
            <v>15057</v>
          </cell>
          <cell r="M459">
            <v>0</v>
          </cell>
          <cell r="N459">
            <v>0</v>
          </cell>
          <cell r="O459">
            <v>165629</v>
          </cell>
          <cell r="P459">
            <v>165629</v>
          </cell>
        </row>
        <row r="460">
          <cell r="G460">
            <v>901806990</v>
          </cell>
          <cell r="J460">
            <v>87174</v>
          </cell>
          <cell r="K460">
            <v>13076</v>
          </cell>
          <cell r="L460">
            <v>7410</v>
          </cell>
          <cell r="M460">
            <v>0</v>
          </cell>
          <cell r="N460">
            <v>0</v>
          </cell>
          <cell r="O460">
            <v>81508</v>
          </cell>
          <cell r="P460">
            <v>81508</v>
          </cell>
        </row>
        <row r="461">
          <cell r="G461">
            <v>901806992</v>
          </cell>
          <cell r="J461">
            <v>46164</v>
          </cell>
          <cell r="K461">
            <v>6925</v>
          </cell>
          <cell r="L461">
            <v>3924</v>
          </cell>
          <cell r="M461">
            <v>0</v>
          </cell>
          <cell r="N461">
            <v>0</v>
          </cell>
          <cell r="O461">
            <v>43163</v>
          </cell>
          <cell r="P461">
            <v>43163</v>
          </cell>
        </row>
        <row r="462">
          <cell r="G462">
            <v>901806993</v>
          </cell>
          <cell r="J462">
            <v>72737</v>
          </cell>
          <cell r="K462">
            <v>10911</v>
          </cell>
          <cell r="L462">
            <v>6183</v>
          </cell>
          <cell r="M462">
            <v>0</v>
          </cell>
          <cell r="N462">
            <v>0</v>
          </cell>
          <cell r="O462">
            <v>68009</v>
          </cell>
          <cell r="P462">
            <v>68009</v>
          </cell>
        </row>
        <row r="463">
          <cell r="G463">
            <v>901806994</v>
          </cell>
          <cell r="J463">
            <v>153907</v>
          </cell>
          <cell r="K463">
            <v>23086</v>
          </cell>
          <cell r="L463">
            <v>13082</v>
          </cell>
          <cell r="M463">
            <v>0</v>
          </cell>
          <cell r="N463">
            <v>0</v>
          </cell>
          <cell r="O463">
            <v>143903</v>
          </cell>
          <cell r="P463">
            <v>143903</v>
          </cell>
        </row>
        <row r="464">
          <cell r="G464">
            <v>901806995</v>
          </cell>
          <cell r="J464">
            <v>47383</v>
          </cell>
          <cell r="K464">
            <v>7107</v>
          </cell>
          <cell r="L464">
            <v>4028</v>
          </cell>
          <cell r="M464">
            <v>0</v>
          </cell>
          <cell r="N464">
            <v>0</v>
          </cell>
          <cell r="O464">
            <v>44304</v>
          </cell>
          <cell r="P464">
            <v>44304</v>
          </cell>
        </row>
        <row r="465">
          <cell r="G465">
            <v>901807338</v>
          </cell>
          <cell r="J465">
            <v>45666</v>
          </cell>
          <cell r="K465">
            <v>6850</v>
          </cell>
          <cell r="L465">
            <v>3882</v>
          </cell>
          <cell r="M465">
            <v>0</v>
          </cell>
          <cell r="N465">
            <v>0</v>
          </cell>
          <cell r="O465">
            <v>42698</v>
          </cell>
          <cell r="P465">
            <v>42698</v>
          </cell>
        </row>
        <row r="466">
          <cell r="G466">
            <v>901808468</v>
          </cell>
          <cell r="J466">
            <v>100090</v>
          </cell>
          <cell r="K466">
            <v>15014</v>
          </cell>
          <cell r="L466">
            <v>8508</v>
          </cell>
          <cell r="M466">
            <v>0</v>
          </cell>
          <cell r="N466">
            <v>0</v>
          </cell>
          <cell r="O466">
            <v>93584</v>
          </cell>
          <cell r="P466">
            <v>93584</v>
          </cell>
        </row>
        <row r="467">
          <cell r="G467">
            <v>901808538</v>
          </cell>
          <cell r="J467">
            <v>226545.18</v>
          </cell>
          <cell r="K467">
            <v>33982</v>
          </cell>
          <cell r="L467">
            <v>19256.82</v>
          </cell>
          <cell r="M467">
            <v>0</v>
          </cell>
          <cell r="N467">
            <v>0</v>
          </cell>
          <cell r="O467">
            <v>211820</v>
          </cell>
          <cell r="P467">
            <v>211820</v>
          </cell>
        </row>
        <row r="468">
          <cell r="G468">
            <v>901809038</v>
          </cell>
          <cell r="J468">
            <v>44545</v>
          </cell>
          <cell r="K468">
            <v>0</v>
          </cell>
          <cell r="L468">
            <v>4455</v>
          </cell>
          <cell r="M468">
            <v>0</v>
          </cell>
          <cell r="N468">
            <v>0</v>
          </cell>
          <cell r="O468">
            <v>49000</v>
          </cell>
          <cell r="P468">
            <v>49000</v>
          </cell>
        </row>
        <row r="469">
          <cell r="G469">
            <v>901809238</v>
          </cell>
          <cell r="J469">
            <v>44545</v>
          </cell>
          <cell r="K469">
            <v>0</v>
          </cell>
          <cell r="L469">
            <v>4455</v>
          </cell>
          <cell r="M469">
            <v>0</v>
          </cell>
          <cell r="N469">
            <v>0</v>
          </cell>
          <cell r="O469">
            <v>49000</v>
          </cell>
          <cell r="P469">
            <v>49000</v>
          </cell>
        </row>
        <row r="470">
          <cell r="G470">
            <v>901809338</v>
          </cell>
          <cell r="J470">
            <v>321886.27</v>
          </cell>
          <cell r="K470">
            <v>48283</v>
          </cell>
          <cell r="L470">
            <v>27360.73</v>
          </cell>
          <cell r="M470">
            <v>0</v>
          </cell>
          <cell r="N470">
            <v>0</v>
          </cell>
          <cell r="O470">
            <v>300964</v>
          </cell>
          <cell r="P470">
            <v>300964</v>
          </cell>
        </row>
        <row r="471">
          <cell r="G471">
            <v>901809738</v>
          </cell>
          <cell r="J471">
            <v>185724</v>
          </cell>
          <cell r="K471">
            <v>27859</v>
          </cell>
          <cell r="L471">
            <v>15787</v>
          </cell>
          <cell r="M471">
            <v>0</v>
          </cell>
          <cell r="N471">
            <v>0</v>
          </cell>
          <cell r="O471">
            <v>173652</v>
          </cell>
          <cell r="P471">
            <v>173652</v>
          </cell>
        </row>
        <row r="472">
          <cell r="G472">
            <v>901813779</v>
          </cell>
          <cell r="J472">
            <v>47378</v>
          </cell>
          <cell r="K472">
            <v>7107</v>
          </cell>
          <cell r="L472">
            <v>4027</v>
          </cell>
          <cell r="M472">
            <v>0</v>
          </cell>
          <cell r="N472">
            <v>0</v>
          </cell>
          <cell r="O472">
            <v>44298</v>
          </cell>
          <cell r="P472">
            <v>44298</v>
          </cell>
        </row>
        <row r="473">
          <cell r="G473">
            <v>901816039</v>
          </cell>
          <cell r="J473">
            <v>210265.26</v>
          </cell>
          <cell r="K473">
            <v>31540</v>
          </cell>
          <cell r="L473">
            <v>17872.740000000002</v>
          </cell>
          <cell r="M473">
            <v>0</v>
          </cell>
          <cell r="N473">
            <v>0</v>
          </cell>
          <cell r="O473">
            <v>196598</v>
          </cell>
          <cell r="P473">
            <v>196598</v>
          </cell>
        </row>
        <row r="474">
          <cell r="G474">
            <v>901816439</v>
          </cell>
          <cell r="J474">
            <v>109112.36</v>
          </cell>
          <cell r="K474">
            <v>16367</v>
          </cell>
          <cell r="L474">
            <v>9274.64</v>
          </cell>
          <cell r="M474">
            <v>0</v>
          </cell>
          <cell r="N474">
            <v>0</v>
          </cell>
          <cell r="O474">
            <v>102020</v>
          </cell>
          <cell r="P474">
            <v>102020</v>
          </cell>
        </row>
        <row r="475">
          <cell r="G475">
            <v>901816486</v>
          </cell>
          <cell r="J475">
            <v>44545</v>
          </cell>
          <cell r="K475">
            <v>0</v>
          </cell>
          <cell r="L475">
            <v>4455</v>
          </cell>
          <cell r="M475">
            <v>0</v>
          </cell>
          <cell r="N475">
            <v>0</v>
          </cell>
          <cell r="O475">
            <v>49000</v>
          </cell>
          <cell r="P475">
            <v>49000</v>
          </cell>
        </row>
        <row r="476">
          <cell r="G476">
            <v>901817679</v>
          </cell>
          <cell r="J476">
            <v>200429.9</v>
          </cell>
          <cell r="K476">
            <v>30064</v>
          </cell>
          <cell r="L476">
            <v>17036.099999999999</v>
          </cell>
          <cell r="M476">
            <v>0</v>
          </cell>
          <cell r="N476">
            <v>0</v>
          </cell>
          <cell r="O476">
            <v>187402</v>
          </cell>
          <cell r="P476">
            <v>187402</v>
          </cell>
        </row>
        <row r="477">
          <cell r="G477">
            <v>901818001</v>
          </cell>
          <cell r="J477">
            <v>163772</v>
          </cell>
          <cell r="K477">
            <v>24566</v>
          </cell>
          <cell r="L477">
            <v>13921</v>
          </cell>
          <cell r="M477">
            <v>0</v>
          </cell>
          <cell r="N477">
            <v>0</v>
          </cell>
          <cell r="O477">
            <v>153127</v>
          </cell>
          <cell r="P477">
            <v>153127</v>
          </cell>
        </row>
        <row r="478">
          <cell r="G478">
            <v>901818002</v>
          </cell>
          <cell r="J478">
            <v>170429.9</v>
          </cell>
          <cell r="K478">
            <v>25564</v>
          </cell>
          <cell r="L478">
            <v>14486.1</v>
          </cell>
          <cell r="M478">
            <v>0</v>
          </cell>
          <cell r="N478">
            <v>0</v>
          </cell>
          <cell r="O478">
            <v>159352</v>
          </cell>
          <cell r="P478">
            <v>159352</v>
          </cell>
        </row>
        <row r="479">
          <cell r="G479">
            <v>901818003</v>
          </cell>
          <cell r="J479">
            <v>119950</v>
          </cell>
          <cell r="K479">
            <v>17993</v>
          </cell>
          <cell r="L479">
            <v>10196</v>
          </cell>
          <cell r="M479">
            <v>0</v>
          </cell>
          <cell r="N479">
            <v>0</v>
          </cell>
          <cell r="O479">
            <v>112153</v>
          </cell>
          <cell r="P479">
            <v>112153</v>
          </cell>
        </row>
        <row r="480">
          <cell r="G480">
            <v>901818004</v>
          </cell>
          <cell r="J480">
            <v>49790</v>
          </cell>
          <cell r="K480">
            <v>7469</v>
          </cell>
          <cell r="L480">
            <v>4232</v>
          </cell>
          <cell r="M480">
            <v>0</v>
          </cell>
          <cell r="N480">
            <v>0</v>
          </cell>
          <cell r="O480">
            <v>46553</v>
          </cell>
          <cell r="P480">
            <v>46553</v>
          </cell>
        </row>
        <row r="481">
          <cell r="G481">
            <v>901818005</v>
          </cell>
          <cell r="J481">
            <v>56717</v>
          </cell>
          <cell r="K481">
            <v>8508</v>
          </cell>
          <cell r="L481">
            <v>4821</v>
          </cell>
          <cell r="M481">
            <v>0</v>
          </cell>
          <cell r="N481">
            <v>0</v>
          </cell>
          <cell r="O481">
            <v>53030</v>
          </cell>
          <cell r="P481">
            <v>53030</v>
          </cell>
        </row>
        <row r="482">
          <cell r="G482">
            <v>901818006</v>
          </cell>
          <cell r="J482">
            <v>157087.35999999999</v>
          </cell>
          <cell r="K482">
            <v>23563</v>
          </cell>
          <cell r="L482">
            <v>13352.64</v>
          </cell>
          <cell r="M482">
            <v>0</v>
          </cell>
          <cell r="N482">
            <v>0</v>
          </cell>
          <cell r="O482">
            <v>146877</v>
          </cell>
          <cell r="P482">
            <v>146877</v>
          </cell>
        </row>
        <row r="483">
          <cell r="G483">
            <v>901818009</v>
          </cell>
          <cell r="J483">
            <v>44545</v>
          </cell>
          <cell r="K483">
            <v>0</v>
          </cell>
          <cell r="L483">
            <v>4455</v>
          </cell>
          <cell r="M483">
            <v>0</v>
          </cell>
          <cell r="N483">
            <v>0</v>
          </cell>
          <cell r="O483">
            <v>49000</v>
          </cell>
          <cell r="P483">
            <v>49000</v>
          </cell>
        </row>
        <row r="484">
          <cell r="G484">
            <v>901818012</v>
          </cell>
          <cell r="J484">
            <v>226971</v>
          </cell>
          <cell r="K484">
            <v>34046</v>
          </cell>
          <cell r="L484">
            <v>19292</v>
          </cell>
          <cell r="M484">
            <v>0</v>
          </cell>
          <cell r="N484">
            <v>0</v>
          </cell>
          <cell r="O484">
            <v>212217</v>
          </cell>
          <cell r="P484">
            <v>212217</v>
          </cell>
        </row>
        <row r="485">
          <cell r="G485">
            <v>901818015</v>
          </cell>
          <cell r="J485">
            <v>44545</v>
          </cell>
          <cell r="K485">
            <v>0</v>
          </cell>
          <cell r="L485">
            <v>4455</v>
          </cell>
          <cell r="M485">
            <v>0</v>
          </cell>
          <cell r="N485">
            <v>0</v>
          </cell>
          <cell r="O485">
            <v>49000</v>
          </cell>
          <cell r="P485">
            <v>49000</v>
          </cell>
        </row>
        <row r="486">
          <cell r="G486">
            <v>901818017</v>
          </cell>
          <cell r="J486">
            <v>239637</v>
          </cell>
          <cell r="K486">
            <v>35946</v>
          </cell>
          <cell r="L486">
            <v>20369</v>
          </cell>
          <cell r="M486">
            <v>0</v>
          </cell>
          <cell r="N486">
            <v>0</v>
          </cell>
          <cell r="O486">
            <v>224060</v>
          </cell>
          <cell r="P486">
            <v>224060</v>
          </cell>
        </row>
        <row r="487">
          <cell r="G487">
            <v>901818021</v>
          </cell>
          <cell r="J487">
            <v>44545</v>
          </cell>
          <cell r="K487">
            <v>0</v>
          </cell>
          <cell r="L487">
            <v>4455</v>
          </cell>
          <cell r="M487">
            <v>0</v>
          </cell>
          <cell r="N487">
            <v>0</v>
          </cell>
          <cell r="O487">
            <v>49000</v>
          </cell>
          <cell r="P487">
            <v>49000</v>
          </cell>
        </row>
        <row r="488">
          <cell r="G488">
            <v>901818022</v>
          </cell>
          <cell r="J488">
            <v>124102</v>
          </cell>
          <cell r="K488">
            <v>18615</v>
          </cell>
          <cell r="L488">
            <v>10549</v>
          </cell>
          <cell r="M488">
            <v>0</v>
          </cell>
          <cell r="N488">
            <v>0</v>
          </cell>
          <cell r="O488">
            <v>116036</v>
          </cell>
          <cell r="P488">
            <v>116036</v>
          </cell>
        </row>
        <row r="489">
          <cell r="G489">
            <v>901818023</v>
          </cell>
          <cell r="J489">
            <v>44545</v>
          </cell>
          <cell r="K489">
            <v>0</v>
          </cell>
          <cell r="L489">
            <v>4455</v>
          </cell>
          <cell r="M489">
            <v>0</v>
          </cell>
          <cell r="N489">
            <v>0</v>
          </cell>
          <cell r="O489">
            <v>49000</v>
          </cell>
          <cell r="P489">
            <v>49000</v>
          </cell>
        </row>
        <row r="490">
          <cell r="G490">
            <v>901818024</v>
          </cell>
          <cell r="J490">
            <v>235044.18</v>
          </cell>
          <cell r="K490">
            <v>35257</v>
          </cell>
          <cell r="L490">
            <v>19978.82</v>
          </cell>
          <cell r="M490">
            <v>0</v>
          </cell>
          <cell r="N490">
            <v>0</v>
          </cell>
          <cell r="O490">
            <v>219766</v>
          </cell>
          <cell r="P490">
            <v>219766</v>
          </cell>
        </row>
        <row r="491">
          <cell r="G491">
            <v>901818025</v>
          </cell>
          <cell r="J491">
            <v>44545</v>
          </cell>
          <cell r="K491">
            <v>0</v>
          </cell>
          <cell r="L491">
            <v>4455</v>
          </cell>
          <cell r="M491">
            <v>0</v>
          </cell>
          <cell r="N491">
            <v>0</v>
          </cell>
          <cell r="O491">
            <v>49000</v>
          </cell>
          <cell r="P491">
            <v>49000</v>
          </cell>
        </row>
        <row r="492">
          <cell r="G492">
            <v>901818026</v>
          </cell>
          <cell r="J492">
            <v>131739.18</v>
          </cell>
          <cell r="K492">
            <v>19761</v>
          </cell>
          <cell r="L492">
            <v>11197.82</v>
          </cell>
          <cell r="M492">
            <v>0</v>
          </cell>
          <cell r="N492">
            <v>0</v>
          </cell>
          <cell r="O492">
            <v>123176</v>
          </cell>
          <cell r="P492">
            <v>123176</v>
          </cell>
        </row>
        <row r="493">
          <cell r="G493">
            <v>901818028</v>
          </cell>
          <cell r="J493">
            <v>51158</v>
          </cell>
          <cell r="K493">
            <v>7674</v>
          </cell>
          <cell r="L493">
            <v>4348</v>
          </cell>
          <cell r="M493">
            <v>0</v>
          </cell>
          <cell r="N493">
            <v>0</v>
          </cell>
          <cell r="O493">
            <v>47832</v>
          </cell>
          <cell r="P493">
            <v>47832</v>
          </cell>
        </row>
        <row r="494">
          <cell r="G494">
            <v>901818031</v>
          </cell>
          <cell r="J494">
            <v>44545</v>
          </cell>
          <cell r="K494">
            <v>0</v>
          </cell>
          <cell r="L494">
            <v>4455</v>
          </cell>
          <cell r="M494">
            <v>0</v>
          </cell>
          <cell r="N494">
            <v>0</v>
          </cell>
          <cell r="O494">
            <v>49000</v>
          </cell>
          <cell r="P494">
            <v>49000</v>
          </cell>
        </row>
        <row r="495">
          <cell r="G495">
            <v>901818032</v>
          </cell>
          <cell r="J495">
            <v>44545</v>
          </cell>
          <cell r="K495">
            <v>0</v>
          </cell>
          <cell r="L495">
            <v>4455</v>
          </cell>
          <cell r="M495">
            <v>0</v>
          </cell>
          <cell r="N495">
            <v>0</v>
          </cell>
          <cell r="O495">
            <v>49000</v>
          </cell>
          <cell r="P495">
            <v>49000</v>
          </cell>
        </row>
        <row r="496">
          <cell r="G496">
            <v>901818034</v>
          </cell>
          <cell r="J496">
            <v>44545</v>
          </cell>
          <cell r="K496">
            <v>0</v>
          </cell>
          <cell r="L496">
            <v>4455</v>
          </cell>
          <cell r="M496">
            <v>0</v>
          </cell>
          <cell r="N496">
            <v>0</v>
          </cell>
          <cell r="O496">
            <v>49000</v>
          </cell>
          <cell r="P496">
            <v>49000</v>
          </cell>
        </row>
        <row r="497">
          <cell r="G497">
            <v>901818035</v>
          </cell>
          <cell r="J497">
            <v>177253.36</v>
          </cell>
          <cell r="K497">
            <v>26588</v>
          </cell>
          <cell r="L497">
            <v>15066.64</v>
          </cell>
          <cell r="M497">
            <v>0</v>
          </cell>
          <cell r="N497">
            <v>0</v>
          </cell>
          <cell r="O497">
            <v>165732</v>
          </cell>
          <cell r="P497">
            <v>165732</v>
          </cell>
        </row>
        <row r="498">
          <cell r="G498">
            <v>901818036</v>
          </cell>
          <cell r="J498">
            <v>49283</v>
          </cell>
          <cell r="K498">
            <v>7392</v>
          </cell>
          <cell r="L498">
            <v>4189</v>
          </cell>
          <cell r="M498">
            <v>0</v>
          </cell>
          <cell r="N498">
            <v>0</v>
          </cell>
          <cell r="O498">
            <v>46080</v>
          </cell>
          <cell r="P498">
            <v>46080</v>
          </cell>
        </row>
        <row r="499">
          <cell r="G499">
            <v>901818623</v>
          </cell>
          <cell r="J499">
            <v>307608.45999999996</v>
          </cell>
          <cell r="K499">
            <v>0</v>
          </cell>
          <cell r="L499">
            <v>30760.54</v>
          </cell>
          <cell r="M499">
            <v>0</v>
          </cell>
          <cell r="N499">
            <v>0</v>
          </cell>
          <cell r="O499">
            <v>338369</v>
          </cell>
          <cell r="P499">
            <v>338369</v>
          </cell>
        </row>
        <row r="500">
          <cell r="G500">
            <v>901820118</v>
          </cell>
          <cell r="J500">
            <v>288128.90000000002</v>
          </cell>
          <cell r="K500">
            <v>43219</v>
          </cell>
          <cell r="L500">
            <v>24491.1</v>
          </cell>
          <cell r="M500">
            <v>0</v>
          </cell>
          <cell r="N500">
            <v>0</v>
          </cell>
          <cell r="O500">
            <v>269401</v>
          </cell>
          <cell r="P500">
            <v>269401</v>
          </cell>
        </row>
        <row r="501">
          <cell r="G501">
            <v>901820386</v>
          </cell>
          <cell r="J501">
            <v>620961.85000000009</v>
          </cell>
          <cell r="K501">
            <v>93144</v>
          </cell>
          <cell r="L501">
            <v>52782.15</v>
          </cell>
          <cell r="M501">
            <v>0</v>
          </cell>
          <cell r="N501">
            <v>0</v>
          </cell>
          <cell r="O501">
            <v>580600</v>
          </cell>
          <cell r="P501">
            <v>580600</v>
          </cell>
        </row>
        <row r="502">
          <cell r="G502">
            <v>901820418</v>
          </cell>
          <cell r="J502">
            <v>44545</v>
          </cell>
          <cell r="K502">
            <v>0</v>
          </cell>
          <cell r="L502">
            <v>4455</v>
          </cell>
          <cell r="M502">
            <v>0</v>
          </cell>
          <cell r="N502">
            <v>0</v>
          </cell>
          <cell r="O502">
            <v>49000</v>
          </cell>
          <cell r="P502">
            <v>49000</v>
          </cell>
        </row>
        <row r="503">
          <cell r="G503">
            <v>901820718</v>
          </cell>
          <cell r="J503">
            <v>261824</v>
          </cell>
          <cell r="K503">
            <v>39274</v>
          </cell>
          <cell r="L503">
            <v>22255</v>
          </cell>
          <cell r="M503">
            <v>0</v>
          </cell>
          <cell r="N503">
            <v>0</v>
          </cell>
          <cell r="O503">
            <v>244805</v>
          </cell>
          <cell r="P503">
            <v>244805</v>
          </cell>
        </row>
        <row r="504">
          <cell r="G504">
            <v>901820818</v>
          </cell>
          <cell r="J504">
            <v>46760</v>
          </cell>
          <cell r="K504">
            <v>7014</v>
          </cell>
          <cell r="L504">
            <v>3975</v>
          </cell>
          <cell r="M504">
            <v>0</v>
          </cell>
          <cell r="N504">
            <v>0</v>
          </cell>
          <cell r="O504">
            <v>43721</v>
          </cell>
          <cell r="P504">
            <v>43721</v>
          </cell>
        </row>
        <row r="505">
          <cell r="G505">
            <v>901821018</v>
          </cell>
          <cell r="J505">
            <v>73200</v>
          </cell>
          <cell r="K505">
            <v>10980</v>
          </cell>
          <cell r="L505">
            <v>6222</v>
          </cell>
          <cell r="M505">
            <v>0</v>
          </cell>
          <cell r="N505">
            <v>0</v>
          </cell>
          <cell r="O505">
            <v>68442</v>
          </cell>
          <cell r="P505">
            <v>68442</v>
          </cell>
        </row>
        <row r="506">
          <cell r="G506">
            <v>901821338</v>
          </cell>
          <cell r="J506">
            <v>44545</v>
          </cell>
          <cell r="K506">
            <v>0</v>
          </cell>
          <cell r="L506">
            <v>4455</v>
          </cell>
          <cell r="M506">
            <v>0</v>
          </cell>
          <cell r="N506">
            <v>0</v>
          </cell>
          <cell r="O506">
            <v>49000</v>
          </cell>
          <cell r="P506">
            <v>49000</v>
          </cell>
        </row>
        <row r="507">
          <cell r="G507">
            <v>901821439</v>
          </cell>
          <cell r="J507">
            <v>55584</v>
          </cell>
          <cell r="K507">
            <v>8338</v>
          </cell>
          <cell r="L507">
            <v>4725</v>
          </cell>
          <cell r="M507">
            <v>0</v>
          </cell>
          <cell r="N507">
            <v>0</v>
          </cell>
          <cell r="O507">
            <v>51971</v>
          </cell>
          <cell r="P507">
            <v>51971</v>
          </cell>
        </row>
        <row r="508">
          <cell r="G508">
            <v>901822439</v>
          </cell>
          <cell r="J508">
            <v>44545</v>
          </cell>
          <cell r="K508">
            <v>0</v>
          </cell>
          <cell r="L508">
            <v>4455</v>
          </cell>
          <cell r="M508">
            <v>0</v>
          </cell>
          <cell r="N508">
            <v>0</v>
          </cell>
          <cell r="O508">
            <v>49000</v>
          </cell>
          <cell r="P508">
            <v>49000</v>
          </cell>
        </row>
        <row r="509">
          <cell r="G509">
            <v>901822518</v>
          </cell>
          <cell r="J509">
            <v>92623</v>
          </cell>
          <cell r="K509">
            <v>13893</v>
          </cell>
          <cell r="L509">
            <v>7873</v>
          </cell>
          <cell r="M509">
            <v>0</v>
          </cell>
          <cell r="N509">
            <v>0</v>
          </cell>
          <cell r="O509">
            <v>86603</v>
          </cell>
          <cell r="P509">
            <v>86603</v>
          </cell>
        </row>
        <row r="510">
          <cell r="G510">
            <v>901822786</v>
          </cell>
          <cell r="J510">
            <v>160027.09</v>
          </cell>
          <cell r="K510">
            <v>24004</v>
          </cell>
          <cell r="L510">
            <v>13601.91</v>
          </cell>
          <cell r="M510">
            <v>0</v>
          </cell>
          <cell r="N510">
            <v>0</v>
          </cell>
          <cell r="O510">
            <v>149625</v>
          </cell>
          <cell r="P510">
            <v>149625</v>
          </cell>
        </row>
        <row r="511">
          <cell r="G511">
            <v>901823118</v>
          </cell>
          <cell r="J511">
            <v>153635.9</v>
          </cell>
          <cell r="K511">
            <v>23045</v>
          </cell>
          <cell r="L511">
            <v>13059.1</v>
          </cell>
          <cell r="M511">
            <v>0</v>
          </cell>
          <cell r="N511">
            <v>0</v>
          </cell>
          <cell r="O511">
            <v>143650</v>
          </cell>
          <cell r="P511">
            <v>143650</v>
          </cell>
        </row>
        <row r="512">
          <cell r="G512">
            <v>901823218</v>
          </cell>
          <cell r="J512">
            <v>643456.61</v>
          </cell>
          <cell r="K512">
            <v>96518</v>
          </cell>
          <cell r="L512">
            <v>54693.39</v>
          </cell>
          <cell r="M512">
            <v>0</v>
          </cell>
          <cell r="N512">
            <v>0</v>
          </cell>
          <cell r="O512">
            <v>601632</v>
          </cell>
          <cell r="P512">
            <v>601632</v>
          </cell>
        </row>
        <row r="513">
          <cell r="G513">
            <v>901823238</v>
          </cell>
          <cell r="J513">
            <v>44545</v>
          </cell>
          <cell r="K513">
            <v>0</v>
          </cell>
          <cell r="L513">
            <v>4455</v>
          </cell>
          <cell r="M513">
            <v>0</v>
          </cell>
          <cell r="N513">
            <v>0</v>
          </cell>
          <cell r="O513">
            <v>49000</v>
          </cell>
          <cell r="P513">
            <v>49000</v>
          </cell>
        </row>
        <row r="514">
          <cell r="G514">
            <v>901823286</v>
          </cell>
          <cell r="J514">
            <v>154806.9</v>
          </cell>
          <cell r="K514">
            <v>23221</v>
          </cell>
          <cell r="L514">
            <v>13158.1</v>
          </cell>
          <cell r="M514">
            <v>0</v>
          </cell>
          <cell r="N514">
            <v>0</v>
          </cell>
          <cell r="O514">
            <v>144744</v>
          </cell>
          <cell r="P514">
            <v>144744</v>
          </cell>
        </row>
        <row r="515">
          <cell r="G515">
            <v>901823318</v>
          </cell>
          <cell r="J515">
            <v>221863.09</v>
          </cell>
          <cell r="K515">
            <v>33279</v>
          </cell>
          <cell r="L515">
            <v>18858.91</v>
          </cell>
          <cell r="M515">
            <v>0</v>
          </cell>
          <cell r="N515">
            <v>0</v>
          </cell>
          <cell r="O515">
            <v>207443</v>
          </cell>
          <cell r="P515">
            <v>207443</v>
          </cell>
        </row>
        <row r="516">
          <cell r="G516">
            <v>901823618</v>
          </cell>
          <cell r="J516">
            <v>161247.9</v>
          </cell>
          <cell r="K516">
            <v>24187</v>
          </cell>
          <cell r="L516">
            <v>13706.1</v>
          </cell>
          <cell r="M516">
            <v>0</v>
          </cell>
          <cell r="N516">
            <v>0</v>
          </cell>
          <cell r="O516">
            <v>150767</v>
          </cell>
          <cell r="P516">
            <v>150767</v>
          </cell>
        </row>
        <row r="517">
          <cell r="G517">
            <v>901823786</v>
          </cell>
          <cell r="J517">
            <v>44545</v>
          </cell>
          <cell r="K517">
            <v>0</v>
          </cell>
          <cell r="L517">
            <v>4455</v>
          </cell>
          <cell r="M517">
            <v>0</v>
          </cell>
          <cell r="N517">
            <v>0</v>
          </cell>
          <cell r="O517">
            <v>49000</v>
          </cell>
          <cell r="P517">
            <v>49000</v>
          </cell>
        </row>
        <row r="518">
          <cell r="G518">
            <v>901824218</v>
          </cell>
          <cell r="J518">
            <v>292168.70999999996</v>
          </cell>
          <cell r="K518">
            <v>43825</v>
          </cell>
          <cell r="L518">
            <v>24834.29</v>
          </cell>
          <cell r="M518">
            <v>0</v>
          </cell>
          <cell r="N518">
            <v>0</v>
          </cell>
          <cell r="O518">
            <v>273178</v>
          </cell>
          <cell r="P518">
            <v>273178</v>
          </cell>
        </row>
        <row r="519">
          <cell r="G519">
            <v>901824539</v>
          </cell>
          <cell r="J519">
            <v>44545</v>
          </cell>
          <cell r="K519">
            <v>0</v>
          </cell>
          <cell r="L519">
            <v>4455</v>
          </cell>
          <cell r="M519">
            <v>0</v>
          </cell>
          <cell r="N519">
            <v>0</v>
          </cell>
          <cell r="O519">
            <v>49000</v>
          </cell>
          <cell r="P519">
            <v>49000</v>
          </cell>
        </row>
        <row r="520">
          <cell r="G520">
            <v>901824618</v>
          </cell>
          <cell r="J520">
            <v>53589</v>
          </cell>
          <cell r="K520">
            <v>8038</v>
          </cell>
          <cell r="L520">
            <v>4555</v>
          </cell>
          <cell r="M520">
            <v>0</v>
          </cell>
          <cell r="N520">
            <v>0</v>
          </cell>
          <cell r="O520">
            <v>50106</v>
          </cell>
          <cell r="P520">
            <v>50106</v>
          </cell>
        </row>
        <row r="521">
          <cell r="G521">
            <v>901824818</v>
          </cell>
          <cell r="J521">
            <v>143874</v>
          </cell>
          <cell r="K521">
            <v>21581</v>
          </cell>
          <cell r="L521">
            <v>12229</v>
          </cell>
          <cell r="M521">
            <v>0</v>
          </cell>
          <cell r="N521">
            <v>0</v>
          </cell>
          <cell r="O521">
            <v>134522</v>
          </cell>
          <cell r="P521">
            <v>134522</v>
          </cell>
        </row>
        <row r="522">
          <cell r="G522">
            <v>901824838</v>
          </cell>
          <cell r="J522">
            <v>194529.36</v>
          </cell>
          <cell r="K522">
            <v>29179</v>
          </cell>
          <cell r="L522">
            <v>16534.64</v>
          </cell>
          <cell r="M522">
            <v>0</v>
          </cell>
          <cell r="N522">
            <v>0</v>
          </cell>
          <cell r="O522">
            <v>181885</v>
          </cell>
          <cell r="P522">
            <v>181885</v>
          </cell>
        </row>
        <row r="523">
          <cell r="G523">
            <v>901825018</v>
          </cell>
          <cell r="J523">
            <v>44545</v>
          </cell>
          <cell r="K523">
            <v>0</v>
          </cell>
          <cell r="L523">
            <v>4455</v>
          </cell>
          <cell r="M523">
            <v>0</v>
          </cell>
          <cell r="N523">
            <v>0</v>
          </cell>
          <cell r="O523">
            <v>49000</v>
          </cell>
          <cell r="P523">
            <v>49000</v>
          </cell>
        </row>
        <row r="524">
          <cell r="G524">
            <v>901825118</v>
          </cell>
          <cell r="J524">
            <v>104654</v>
          </cell>
          <cell r="K524">
            <v>15698</v>
          </cell>
          <cell r="L524">
            <v>8896</v>
          </cell>
          <cell r="M524">
            <v>0</v>
          </cell>
          <cell r="N524">
            <v>0</v>
          </cell>
          <cell r="O524">
            <v>97852</v>
          </cell>
          <cell r="P524">
            <v>97852</v>
          </cell>
        </row>
        <row r="525">
          <cell r="G525">
            <v>901825218</v>
          </cell>
          <cell r="J525">
            <v>317621</v>
          </cell>
          <cell r="K525">
            <v>47643</v>
          </cell>
          <cell r="L525">
            <v>26998</v>
          </cell>
          <cell r="M525">
            <v>0</v>
          </cell>
          <cell r="N525">
            <v>0</v>
          </cell>
          <cell r="O525">
            <v>296976</v>
          </cell>
          <cell r="P525">
            <v>296976</v>
          </cell>
        </row>
        <row r="526">
          <cell r="G526">
            <v>901825338</v>
          </cell>
          <cell r="J526">
            <v>49741</v>
          </cell>
          <cell r="K526">
            <v>7461</v>
          </cell>
          <cell r="L526">
            <v>4228</v>
          </cell>
          <cell r="M526">
            <v>0</v>
          </cell>
          <cell r="N526">
            <v>0</v>
          </cell>
          <cell r="O526">
            <v>46508</v>
          </cell>
          <cell r="P526">
            <v>46508</v>
          </cell>
        </row>
        <row r="527">
          <cell r="G527">
            <v>901825418</v>
          </cell>
          <cell r="J527">
            <v>159733.44999999998</v>
          </cell>
          <cell r="K527">
            <v>23960</v>
          </cell>
          <cell r="L527">
            <v>13577.55</v>
          </cell>
          <cell r="M527">
            <v>0</v>
          </cell>
          <cell r="N527">
            <v>0</v>
          </cell>
          <cell r="O527">
            <v>149351</v>
          </cell>
          <cell r="P527">
            <v>149351</v>
          </cell>
        </row>
        <row r="528">
          <cell r="G528">
            <v>901825438</v>
          </cell>
          <cell r="J528">
            <v>44545</v>
          </cell>
          <cell r="K528">
            <v>0</v>
          </cell>
          <cell r="L528">
            <v>4455</v>
          </cell>
          <cell r="M528">
            <v>0</v>
          </cell>
          <cell r="N528">
            <v>0</v>
          </cell>
          <cell r="O528">
            <v>49000</v>
          </cell>
          <cell r="P528">
            <v>49000</v>
          </cell>
        </row>
        <row r="529">
          <cell r="G529">
            <v>901825439</v>
          </cell>
          <cell r="J529">
            <v>500548.5</v>
          </cell>
          <cell r="K529">
            <v>75082</v>
          </cell>
          <cell r="L529">
            <v>42546.5</v>
          </cell>
          <cell r="M529">
            <v>0</v>
          </cell>
          <cell r="N529">
            <v>0</v>
          </cell>
          <cell r="O529">
            <v>468013</v>
          </cell>
          <cell r="P529">
            <v>468013</v>
          </cell>
        </row>
        <row r="530">
          <cell r="G530">
            <v>901825486</v>
          </cell>
          <cell r="J530">
            <v>44545</v>
          </cell>
          <cell r="K530">
            <v>0</v>
          </cell>
          <cell r="L530">
            <v>4455</v>
          </cell>
          <cell r="M530">
            <v>0</v>
          </cell>
          <cell r="N530">
            <v>0</v>
          </cell>
          <cell r="O530">
            <v>49000</v>
          </cell>
          <cell r="P530">
            <v>49000</v>
          </cell>
        </row>
        <row r="531">
          <cell r="G531">
            <v>901825618</v>
          </cell>
          <cell r="J531">
            <v>247875</v>
          </cell>
          <cell r="K531">
            <v>37181</v>
          </cell>
          <cell r="L531">
            <v>21069</v>
          </cell>
          <cell r="M531">
            <v>0</v>
          </cell>
          <cell r="N531">
            <v>0</v>
          </cell>
          <cell r="O531">
            <v>231763</v>
          </cell>
          <cell r="P531">
            <v>231763</v>
          </cell>
        </row>
        <row r="532">
          <cell r="G532">
            <v>901826018</v>
          </cell>
          <cell r="J532">
            <v>44870.9</v>
          </cell>
          <cell r="K532">
            <v>6731</v>
          </cell>
          <cell r="L532">
            <v>3814.1</v>
          </cell>
          <cell r="M532">
            <v>0</v>
          </cell>
          <cell r="N532">
            <v>0</v>
          </cell>
          <cell r="O532">
            <v>41954</v>
          </cell>
          <cell r="P532">
            <v>41954</v>
          </cell>
        </row>
        <row r="533">
          <cell r="G533">
            <v>901826039</v>
          </cell>
          <cell r="J533">
            <v>44545</v>
          </cell>
          <cell r="K533">
            <v>0</v>
          </cell>
          <cell r="L533">
            <v>4455</v>
          </cell>
          <cell r="M533">
            <v>0</v>
          </cell>
          <cell r="N533">
            <v>0</v>
          </cell>
          <cell r="O533">
            <v>49000</v>
          </cell>
          <cell r="P533">
            <v>49000</v>
          </cell>
        </row>
        <row r="534">
          <cell r="G534">
            <v>901826318</v>
          </cell>
          <cell r="J534">
            <v>44545</v>
          </cell>
          <cell r="K534">
            <v>0</v>
          </cell>
          <cell r="L534">
            <v>4455</v>
          </cell>
          <cell r="M534">
            <v>0</v>
          </cell>
          <cell r="N534">
            <v>0</v>
          </cell>
          <cell r="O534">
            <v>49000</v>
          </cell>
          <cell r="P534">
            <v>49000</v>
          </cell>
        </row>
        <row r="535">
          <cell r="G535">
            <v>901826338</v>
          </cell>
          <cell r="J535">
            <v>45065</v>
          </cell>
          <cell r="K535">
            <v>6760</v>
          </cell>
          <cell r="L535">
            <v>3831</v>
          </cell>
          <cell r="M535">
            <v>0</v>
          </cell>
          <cell r="N535">
            <v>0</v>
          </cell>
          <cell r="O535">
            <v>42136</v>
          </cell>
          <cell r="P535">
            <v>42136</v>
          </cell>
        </row>
        <row r="536">
          <cell r="G536">
            <v>901826339</v>
          </cell>
          <cell r="J536">
            <v>108181.36</v>
          </cell>
          <cell r="K536">
            <v>16227</v>
          </cell>
          <cell r="L536">
            <v>9195.64</v>
          </cell>
          <cell r="M536">
            <v>0</v>
          </cell>
          <cell r="N536">
            <v>0</v>
          </cell>
          <cell r="O536">
            <v>101150</v>
          </cell>
          <cell r="P536">
            <v>101150</v>
          </cell>
        </row>
        <row r="537">
          <cell r="G537">
            <v>901826718</v>
          </cell>
          <cell r="J537">
            <v>108712</v>
          </cell>
          <cell r="K537">
            <v>16307</v>
          </cell>
          <cell r="L537">
            <v>9241</v>
          </cell>
          <cell r="M537">
            <v>0</v>
          </cell>
          <cell r="N537">
            <v>0</v>
          </cell>
          <cell r="O537">
            <v>101646</v>
          </cell>
          <cell r="P537">
            <v>101646</v>
          </cell>
        </row>
        <row r="538">
          <cell r="G538">
            <v>901826786</v>
          </cell>
          <cell r="J538">
            <v>44545</v>
          </cell>
          <cell r="K538">
            <v>0</v>
          </cell>
          <cell r="L538">
            <v>4455</v>
          </cell>
          <cell r="M538">
            <v>0</v>
          </cell>
          <cell r="N538">
            <v>0</v>
          </cell>
          <cell r="O538">
            <v>49000</v>
          </cell>
          <cell r="P538">
            <v>49000</v>
          </cell>
        </row>
        <row r="539">
          <cell r="G539">
            <v>901827038</v>
          </cell>
          <cell r="J539">
            <v>44545</v>
          </cell>
          <cell r="K539">
            <v>0</v>
          </cell>
          <cell r="L539">
            <v>4455</v>
          </cell>
          <cell r="M539">
            <v>0</v>
          </cell>
          <cell r="N539">
            <v>0</v>
          </cell>
          <cell r="O539">
            <v>49000</v>
          </cell>
          <cell r="P539">
            <v>49000</v>
          </cell>
        </row>
        <row r="540">
          <cell r="G540">
            <v>901827039</v>
          </cell>
          <cell r="J540">
            <v>80064</v>
          </cell>
          <cell r="K540">
            <v>12010</v>
          </cell>
          <cell r="L540">
            <v>6805</v>
          </cell>
          <cell r="M540">
            <v>0</v>
          </cell>
          <cell r="N540">
            <v>0</v>
          </cell>
          <cell r="O540">
            <v>74859</v>
          </cell>
          <cell r="P540">
            <v>74859</v>
          </cell>
        </row>
        <row r="541">
          <cell r="G541">
            <v>901827418</v>
          </cell>
          <cell r="J541">
            <v>331816.90000000002</v>
          </cell>
          <cell r="K541">
            <v>49773</v>
          </cell>
          <cell r="L541">
            <v>28204.1</v>
          </cell>
          <cell r="M541">
            <v>0</v>
          </cell>
          <cell r="N541">
            <v>0</v>
          </cell>
          <cell r="O541">
            <v>310248</v>
          </cell>
          <cell r="P541">
            <v>310248</v>
          </cell>
        </row>
        <row r="542">
          <cell r="G542">
            <v>901827439</v>
          </cell>
          <cell r="J542">
            <v>128768</v>
          </cell>
          <cell r="K542">
            <v>19315</v>
          </cell>
          <cell r="L542">
            <v>10945</v>
          </cell>
          <cell r="M542">
            <v>0</v>
          </cell>
          <cell r="N542">
            <v>0</v>
          </cell>
          <cell r="O542">
            <v>120398</v>
          </cell>
          <cell r="P542">
            <v>120398</v>
          </cell>
        </row>
        <row r="543">
          <cell r="G543">
            <v>901827738</v>
          </cell>
          <cell r="J543">
            <v>44545</v>
          </cell>
          <cell r="K543">
            <v>0</v>
          </cell>
          <cell r="L543">
            <v>4455</v>
          </cell>
          <cell r="M543">
            <v>0</v>
          </cell>
          <cell r="N543">
            <v>0</v>
          </cell>
          <cell r="O543">
            <v>49000</v>
          </cell>
          <cell r="P543">
            <v>49000</v>
          </cell>
        </row>
        <row r="544">
          <cell r="G544">
            <v>901828618</v>
          </cell>
          <cell r="J544">
            <v>52400</v>
          </cell>
          <cell r="K544">
            <v>7860</v>
          </cell>
          <cell r="L544">
            <v>4454</v>
          </cell>
          <cell r="M544">
            <v>0</v>
          </cell>
          <cell r="N544">
            <v>0</v>
          </cell>
          <cell r="O544">
            <v>48994</v>
          </cell>
          <cell r="P544">
            <v>48994</v>
          </cell>
        </row>
        <row r="545">
          <cell r="G545">
            <v>901829039</v>
          </cell>
          <cell r="J545">
            <v>266241.18</v>
          </cell>
          <cell r="K545">
            <v>39936</v>
          </cell>
          <cell r="L545">
            <v>22630.82</v>
          </cell>
          <cell r="M545">
            <v>0</v>
          </cell>
          <cell r="N545">
            <v>0</v>
          </cell>
          <cell r="O545">
            <v>248936</v>
          </cell>
          <cell r="P545">
            <v>248936</v>
          </cell>
        </row>
        <row r="546">
          <cell r="G546">
            <v>901829086</v>
          </cell>
          <cell r="J546">
            <v>510657.3</v>
          </cell>
          <cell r="K546">
            <v>76599</v>
          </cell>
          <cell r="L546">
            <v>43405.7</v>
          </cell>
          <cell r="M546">
            <v>0</v>
          </cell>
          <cell r="N546">
            <v>0</v>
          </cell>
          <cell r="O546">
            <v>477464</v>
          </cell>
          <cell r="P546">
            <v>477464</v>
          </cell>
        </row>
        <row r="547">
          <cell r="G547">
            <v>901829118</v>
          </cell>
          <cell r="J547">
            <v>315625</v>
          </cell>
          <cell r="K547">
            <v>47344</v>
          </cell>
          <cell r="L547">
            <v>26828</v>
          </cell>
          <cell r="M547">
            <v>0</v>
          </cell>
          <cell r="N547">
            <v>0</v>
          </cell>
          <cell r="O547">
            <v>295109</v>
          </cell>
          <cell r="P547">
            <v>295109</v>
          </cell>
        </row>
        <row r="548">
          <cell r="G548">
            <v>901829218</v>
          </cell>
          <cell r="J548">
            <v>44545</v>
          </cell>
          <cell r="K548">
            <v>0</v>
          </cell>
          <cell r="L548">
            <v>4455</v>
          </cell>
          <cell r="M548">
            <v>0</v>
          </cell>
          <cell r="N548">
            <v>0</v>
          </cell>
          <cell r="O548">
            <v>49000</v>
          </cell>
          <cell r="P548">
            <v>49000</v>
          </cell>
        </row>
        <row r="549">
          <cell r="G549">
            <v>901829338</v>
          </cell>
          <cell r="J549">
            <v>48109</v>
          </cell>
          <cell r="K549">
            <v>7216</v>
          </cell>
          <cell r="L549">
            <v>4089</v>
          </cell>
          <cell r="M549">
            <v>0</v>
          </cell>
          <cell r="N549">
            <v>0</v>
          </cell>
          <cell r="O549">
            <v>44982</v>
          </cell>
          <cell r="P549">
            <v>44982</v>
          </cell>
        </row>
        <row r="550">
          <cell r="G550">
            <v>901829718</v>
          </cell>
          <cell r="J550">
            <v>44545</v>
          </cell>
          <cell r="K550">
            <v>0</v>
          </cell>
          <cell r="L550">
            <v>4455</v>
          </cell>
          <cell r="M550">
            <v>0</v>
          </cell>
          <cell r="N550">
            <v>0</v>
          </cell>
          <cell r="O550">
            <v>49000</v>
          </cell>
          <cell r="P550">
            <v>49000</v>
          </cell>
        </row>
        <row r="551">
          <cell r="G551">
            <v>901829938</v>
          </cell>
          <cell r="J551">
            <v>44545</v>
          </cell>
          <cell r="K551">
            <v>0</v>
          </cell>
          <cell r="L551">
            <v>4455</v>
          </cell>
          <cell r="M551">
            <v>0</v>
          </cell>
          <cell r="N551">
            <v>0</v>
          </cell>
          <cell r="O551">
            <v>49000</v>
          </cell>
          <cell r="P551">
            <v>49000</v>
          </cell>
        </row>
        <row r="552">
          <cell r="G552">
            <v>901830238</v>
          </cell>
          <cell r="J552">
            <v>44545</v>
          </cell>
          <cell r="K552">
            <v>0</v>
          </cell>
          <cell r="L552">
            <v>4455</v>
          </cell>
          <cell r="M552">
            <v>0</v>
          </cell>
          <cell r="N552">
            <v>0</v>
          </cell>
          <cell r="O552">
            <v>49000</v>
          </cell>
          <cell r="P552">
            <v>49000</v>
          </cell>
        </row>
        <row r="553">
          <cell r="G553">
            <v>901831338</v>
          </cell>
          <cell r="J553">
            <v>51664</v>
          </cell>
          <cell r="K553">
            <v>7750</v>
          </cell>
          <cell r="L553">
            <v>4391</v>
          </cell>
          <cell r="M553">
            <v>0</v>
          </cell>
          <cell r="N553">
            <v>0</v>
          </cell>
          <cell r="O553">
            <v>48305</v>
          </cell>
          <cell r="P553">
            <v>48305</v>
          </cell>
        </row>
        <row r="554">
          <cell r="G554">
            <v>901831379</v>
          </cell>
          <cell r="J554">
            <v>44545</v>
          </cell>
          <cell r="K554">
            <v>0</v>
          </cell>
          <cell r="L554">
            <v>4455</v>
          </cell>
          <cell r="M554">
            <v>0</v>
          </cell>
          <cell r="N554">
            <v>0</v>
          </cell>
          <cell r="O554">
            <v>49000</v>
          </cell>
          <cell r="P554">
            <v>49000</v>
          </cell>
        </row>
        <row r="555">
          <cell r="G555">
            <v>901831938</v>
          </cell>
          <cell r="J555">
            <v>44545</v>
          </cell>
          <cell r="K555">
            <v>0</v>
          </cell>
          <cell r="L555">
            <v>4455</v>
          </cell>
          <cell r="M555">
            <v>0</v>
          </cell>
          <cell r="N555">
            <v>0</v>
          </cell>
          <cell r="O555">
            <v>49000</v>
          </cell>
          <cell r="P555">
            <v>49000</v>
          </cell>
        </row>
        <row r="556">
          <cell r="G556">
            <v>901832439</v>
          </cell>
          <cell r="J556">
            <v>138626</v>
          </cell>
          <cell r="K556">
            <v>20794</v>
          </cell>
          <cell r="L556">
            <v>11783</v>
          </cell>
          <cell r="M556">
            <v>0</v>
          </cell>
          <cell r="N556">
            <v>0</v>
          </cell>
          <cell r="O556">
            <v>129615</v>
          </cell>
          <cell r="P556">
            <v>129615</v>
          </cell>
        </row>
        <row r="557">
          <cell r="G557">
            <v>901832486</v>
          </cell>
          <cell r="J557">
            <v>44545</v>
          </cell>
          <cell r="K557">
            <v>0</v>
          </cell>
          <cell r="L557">
            <v>4455</v>
          </cell>
          <cell r="M557">
            <v>0</v>
          </cell>
          <cell r="N557">
            <v>0</v>
          </cell>
          <cell r="O557">
            <v>49000</v>
          </cell>
          <cell r="P557">
            <v>49000</v>
          </cell>
        </row>
        <row r="558">
          <cell r="G558">
            <v>901832538</v>
          </cell>
          <cell r="J558">
            <v>44545</v>
          </cell>
          <cell r="K558">
            <v>0</v>
          </cell>
          <cell r="L558">
            <v>4455</v>
          </cell>
          <cell r="M558">
            <v>0</v>
          </cell>
          <cell r="N558">
            <v>0</v>
          </cell>
          <cell r="O558">
            <v>49000</v>
          </cell>
          <cell r="P558">
            <v>49000</v>
          </cell>
        </row>
        <row r="559">
          <cell r="G559">
            <v>901833438</v>
          </cell>
          <cell r="J559">
            <v>152199.18</v>
          </cell>
          <cell r="K559">
            <v>22830</v>
          </cell>
          <cell r="L559">
            <v>12936.82</v>
          </cell>
          <cell r="M559">
            <v>0</v>
          </cell>
          <cell r="N559">
            <v>0</v>
          </cell>
          <cell r="O559">
            <v>142306</v>
          </cell>
          <cell r="P559">
            <v>142306</v>
          </cell>
        </row>
        <row r="560">
          <cell r="G560">
            <v>901833439</v>
          </cell>
          <cell r="J560">
            <v>181360.09</v>
          </cell>
          <cell r="K560">
            <v>27204</v>
          </cell>
          <cell r="L560">
            <v>15415.91</v>
          </cell>
          <cell r="M560">
            <v>0</v>
          </cell>
          <cell r="N560">
            <v>0</v>
          </cell>
          <cell r="O560">
            <v>169572</v>
          </cell>
          <cell r="P560">
            <v>169572</v>
          </cell>
        </row>
        <row r="561">
          <cell r="G561">
            <v>901834038</v>
          </cell>
          <cell r="J561">
            <v>267292.36</v>
          </cell>
          <cell r="K561">
            <v>40094</v>
          </cell>
          <cell r="L561">
            <v>22719.64</v>
          </cell>
          <cell r="M561">
            <v>0</v>
          </cell>
          <cell r="N561">
            <v>0</v>
          </cell>
          <cell r="O561">
            <v>249918</v>
          </cell>
          <cell r="P561">
            <v>249918</v>
          </cell>
        </row>
        <row r="562">
          <cell r="G562">
            <v>901834139</v>
          </cell>
          <cell r="J562">
            <v>404248.27</v>
          </cell>
          <cell r="K562">
            <v>60637</v>
          </cell>
          <cell r="L562">
            <v>34360.730000000003</v>
          </cell>
          <cell r="M562">
            <v>0</v>
          </cell>
          <cell r="N562">
            <v>0</v>
          </cell>
          <cell r="O562">
            <v>377972</v>
          </cell>
          <cell r="P562">
            <v>377972</v>
          </cell>
        </row>
        <row r="563">
          <cell r="G563">
            <v>901834338</v>
          </cell>
          <cell r="J563">
            <v>44545</v>
          </cell>
          <cell r="K563">
            <v>0</v>
          </cell>
          <cell r="L563">
            <v>4455</v>
          </cell>
          <cell r="M563">
            <v>0</v>
          </cell>
          <cell r="N563">
            <v>0</v>
          </cell>
          <cell r="O563">
            <v>49000</v>
          </cell>
          <cell r="P563">
            <v>49000</v>
          </cell>
        </row>
        <row r="564">
          <cell r="G564">
            <v>901834639</v>
          </cell>
          <cell r="J564">
            <v>44545</v>
          </cell>
          <cell r="K564">
            <v>0</v>
          </cell>
          <cell r="L564">
            <v>4455</v>
          </cell>
          <cell r="M564">
            <v>0</v>
          </cell>
          <cell r="N564">
            <v>0</v>
          </cell>
          <cell r="O564">
            <v>49000</v>
          </cell>
          <cell r="P564">
            <v>49000</v>
          </cell>
        </row>
        <row r="565">
          <cell r="G565">
            <v>901834739</v>
          </cell>
          <cell r="J565">
            <v>44545</v>
          </cell>
          <cell r="K565">
            <v>0</v>
          </cell>
          <cell r="L565">
            <v>4455</v>
          </cell>
          <cell r="M565">
            <v>0</v>
          </cell>
          <cell r="N565">
            <v>0</v>
          </cell>
          <cell r="O565">
            <v>49000</v>
          </cell>
          <cell r="P565">
            <v>49000</v>
          </cell>
        </row>
        <row r="566">
          <cell r="G566">
            <v>901835079</v>
          </cell>
          <cell r="J566">
            <v>80292</v>
          </cell>
          <cell r="K566">
            <v>12044</v>
          </cell>
          <cell r="L566">
            <v>6825</v>
          </cell>
          <cell r="M566">
            <v>0</v>
          </cell>
          <cell r="N566">
            <v>0</v>
          </cell>
          <cell r="O566">
            <v>75073</v>
          </cell>
          <cell r="P566">
            <v>75073</v>
          </cell>
        </row>
        <row r="567">
          <cell r="G567">
            <v>901835238</v>
          </cell>
          <cell r="J567">
            <v>165293.18</v>
          </cell>
          <cell r="K567">
            <v>24794</v>
          </cell>
          <cell r="L567">
            <v>14049.82</v>
          </cell>
          <cell r="M567">
            <v>0</v>
          </cell>
          <cell r="N567">
            <v>0</v>
          </cell>
          <cell r="O567">
            <v>154549</v>
          </cell>
          <cell r="P567">
            <v>154549</v>
          </cell>
        </row>
        <row r="568">
          <cell r="G568">
            <v>901835938</v>
          </cell>
          <cell r="J568">
            <v>44545</v>
          </cell>
          <cell r="K568">
            <v>0</v>
          </cell>
          <cell r="L568">
            <v>4455</v>
          </cell>
          <cell r="M568">
            <v>0</v>
          </cell>
          <cell r="N568">
            <v>0</v>
          </cell>
          <cell r="O568">
            <v>49000</v>
          </cell>
          <cell r="P568">
            <v>49000</v>
          </cell>
        </row>
        <row r="569">
          <cell r="G569">
            <v>901836039</v>
          </cell>
          <cell r="J569">
            <v>255757</v>
          </cell>
          <cell r="K569">
            <v>38364</v>
          </cell>
          <cell r="L569">
            <v>21740</v>
          </cell>
          <cell r="M569">
            <v>0</v>
          </cell>
          <cell r="N569">
            <v>0</v>
          </cell>
          <cell r="O569">
            <v>239133</v>
          </cell>
          <cell r="P569">
            <v>239133</v>
          </cell>
        </row>
        <row r="570">
          <cell r="G570">
            <v>901836439</v>
          </cell>
          <cell r="J570">
            <v>111611</v>
          </cell>
          <cell r="K570">
            <v>16742</v>
          </cell>
          <cell r="L570">
            <v>9487</v>
          </cell>
          <cell r="M570">
            <v>0</v>
          </cell>
          <cell r="N570">
            <v>0</v>
          </cell>
          <cell r="O570">
            <v>104356</v>
          </cell>
          <cell r="P570">
            <v>104356</v>
          </cell>
        </row>
        <row r="571">
          <cell r="G571">
            <v>901836567</v>
          </cell>
          <cell r="J571">
            <v>44545</v>
          </cell>
          <cell r="K571">
            <v>0</v>
          </cell>
          <cell r="L571">
            <v>4455</v>
          </cell>
          <cell r="M571">
            <v>0</v>
          </cell>
          <cell r="N571">
            <v>0</v>
          </cell>
          <cell r="O571">
            <v>49000</v>
          </cell>
          <cell r="P571">
            <v>49000</v>
          </cell>
        </row>
        <row r="572">
          <cell r="G572">
            <v>901837338</v>
          </cell>
          <cell r="J572">
            <v>54580</v>
          </cell>
          <cell r="K572">
            <v>8187</v>
          </cell>
          <cell r="L572">
            <v>4639</v>
          </cell>
          <cell r="M572">
            <v>0</v>
          </cell>
          <cell r="N572">
            <v>0</v>
          </cell>
          <cell r="O572">
            <v>51032</v>
          </cell>
          <cell r="P572">
            <v>51032</v>
          </cell>
        </row>
        <row r="573">
          <cell r="G573">
            <v>901837738</v>
          </cell>
          <cell r="J573">
            <v>94545</v>
          </cell>
          <cell r="K573">
            <v>14182</v>
          </cell>
          <cell r="L573">
            <v>8036</v>
          </cell>
          <cell r="M573">
            <v>0</v>
          </cell>
          <cell r="N573">
            <v>0</v>
          </cell>
          <cell r="O573">
            <v>88399</v>
          </cell>
          <cell r="P573">
            <v>88399</v>
          </cell>
        </row>
        <row r="574">
          <cell r="G574">
            <v>901838039</v>
          </cell>
          <cell r="J574">
            <v>48738</v>
          </cell>
          <cell r="K574">
            <v>7311</v>
          </cell>
          <cell r="L574">
            <v>4143</v>
          </cell>
          <cell r="M574">
            <v>0</v>
          </cell>
          <cell r="N574">
            <v>0</v>
          </cell>
          <cell r="O574">
            <v>45570</v>
          </cell>
          <cell r="P574">
            <v>45570</v>
          </cell>
        </row>
        <row r="575">
          <cell r="G575">
            <v>901838369</v>
          </cell>
          <cell r="J575">
            <v>44545</v>
          </cell>
          <cell r="K575">
            <v>0</v>
          </cell>
          <cell r="L575">
            <v>4455</v>
          </cell>
          <cell r="M575">
            <v>0</v>
          </cell>
          <cell r="N575">
            <v>0</v>
          </cell>
          <cell r="O575">
            <v>49000</v>
          </cell>
          <cell r="P575">
            <v>49000</v>
          </cell>
        </row>
        <row r="576">
          <cell r="G576">
            <v>901839138</v>
          </cell>
          <cell r="J576">
            <v>13363.47</v>
          </cell>
          <cell r="K576">
            <v>0</v>
          </cell>
          <cell r="L576">
            <v>1336.53</v>
          </cell>
          <cell r="M576">
            <v>0</v>
          </cell>
          <cell r="N576">
            <v>0</v>
          </cell>
          <cell r="O576">
            <v>14700</v>
          </cell>
          <cell r="P576">
            <v>14700</v>
          </cell>
        </row>
        <row r="577">
          <cell r="G577">
            <v>901839238</v>
          </cell>
          <cell r="J577">
            <v>44545</v>
          </cell>
          <cell r="K577">
            <v>0</v>
          </cell>
          <cell r="L577">
            <v>4455</v>
          </cell>
          <cell r="M577">
            <v>0</v>
          </cell>
          <cell r="N577">
            <v>0</v>
          </cell>
          <cell r="O577">
            <v>49000</v>
          </cell>
          <cell r="P577">
            <v>49000</v>
          </cell>
        </row>
        <row r="578">
          <cell r="G578">
            <v>901839638</v>
          </cell>
          <cell r="J578">
            <v>364834</v>
          </cell>
          <cell r="K578">
            <v>54725</v>
          </cell>
          <cell r="L578">
            <v>31011</v>
          </cell>
          <cell r="M578">
            <v>0</v>
          </cell>
          <cell r="N578">
            <v>0</v>
          </cell>
          <cell r="O578">
            <v>341120</v>
          </cell>
          <cell r="P578">
            <v>341120</v>
          </cell>
        </row>
        <row r="579">
          <cell r="G579">
            <v>901840218</v>
          </cell>
          <cell r="J579">
            <v>210143</v>
          </cell>
          <cell r="K579">
            <v>31521</v>
          </cell>
          <cell r="L579">
            <v>17862</v>
          </cell>
          <cell r="M579">
            <v>0</v>
          </cell>
          <cell r="N579">
            <v>0</v>
          </cell>
          <cell r="O579">
            <v>196484</v>
          </cell>
          <cell r="P579">
            <v>196484</v>
          </cell>
        </row>
        <row r="580">
          <cell r="G580">
            <v>901840439</v>
          </cell>
          <cell r="J580">
            <v>189854.63</v>
          </cell>
          <cell r="K580">
            <v>28478</v>
          </cell>
          <cell r="L580">
            <v>16137.37</v>
          </cell>
          <cell r="M580">
            <v>0</v>
          </cell>
          <cell r="N580">
            <v>0</v>
          </cell>
          <cell r="O580">
            <v>177514</v>
          </cell>
          <cell r="P580">
            <v>177514</v>
          </cell>
        </row>
        <row r="581">
          <cell r="G581">
            <v>901840739</v>
          </cell>
          <cell r="J581">
            <v>226363.18</v>
          </cell>
          <cell r="K581">
            <v>33954</v>
          </cell>
          <cell r="L581">
            <v>19240.82</v>
          </cell>
          <cell r="M581">
            <v>0</v>
          </cell>
          <cell r="N581">
            <v>0</v>
          </cell>
          <cell r="O581">
            <v>211650</v>
          </cell>
          <cell r="P581">
            <v>211650</v>
          </cell>
        </row>
        <row r="582">
          <cell r="G582">
            <v>901841039</v>
          </cell>
          <cell r="J582">
            <v>200085</v>
          </cell>
          <cell r="K582">
            <v>30013</v>
          </cell>
          <cell r="L582">
            <v>17007</v>
          </cell>
          <cell r="M582">
            <v>0</v>
          </cell>
          <cell r="N582">
            <v>0</v>
          </cell>
          <cell r="O582">
            <v>187079</v>
          </cell>
          <cell r="P582">
            <v>187079</v>
          </cell>
        </row>
        <row r="583">
          <cell r="G583">
            <v>901841318</v>
          </cell>
          <cell r="J583">
            <v>289968.45999999996</v>
          </cell>
          <cell r="K583">
            <v>43495</v>
          </cell>
          <cell r="L583">
            <v>24647.54</v>
          </cell>
          <cell r="M583">
            <v>0</v>
          </cell>
          <cell r="N583">
            <v>0</v>
          </cell>
          <cell r="O583">
            <v>271121</v>
          </cell>
          <cell r="P583">
            <v>271121</v>
          </cell>
        </row>
        <row r="584">
          <cell r="G584">
            <v>901841338</v>
          </cell>
          <cell r="J584">
            <v>218750.5</v>
          </cell>
          <cell r="K584">
            <v>32813</v>
          </cell>
          <cell r="L584">
            <v>18593.5</v>
          </cell>
          <cell r="M584">
            <v>0</v>
          </cell>
          <cell r="N584">
            <v>0</v>
          </cell>
          <cell r="O584">
            <v>204531</v>
          </cell>
          <cell r="P584">
            <v>204531</v>
          </cell>
        </row>
        <row r="585">
          <cell r="G585">
            <v>901841439</v>
          </cell>
          <cell r="J585">
            <v>49341</v>
          </cell>
          <cell r="K585">
            <v>7401</v>
          </cell>
          <cell r="L585">
            <v>4194</v>
          </cell>
          <cell r="M585">
            <v>0</v>
          </cell>
          <cell r="N585">
            <v>0</v>
          </cell>
          <cell r="O585">
            <v>46134</v>
          </cell>
          <cell r="P585">
            <v>46134</v>
          </cell>
        </row>
        <row r="586">
          <cell r="G586">
            <v>901841639</v>
          </cell>
          <cell r="J586">
            <v>117595</v>
          </cell>
          <cell r="K586">
            <v>17639</v>
          </cell>
          <cell r="L586">
            <v>9996</v>
          </cell>
          <cell r="M586">
            <v>0</v>
          </cell>
          <cell r="N586">
            <v>0</v>
          </cell>
          <cell r="O586">
            <v>109952</v>
          </cell>
          <cell r="P586">
            <v>109952</v>
          </cell>
        </row>
        <row r="587">
          <cell r="G587">
            <v>901841739</v>
          </cell>
          <cell r="J587">
            <v>44545</v>
          </cell>
          <cell r="K587">
            <v>0</v>
          </cell>
          <cell r="L587">
            <v>4455</v>
          </cell>
          <cell r="M587">
            <v>0</v>
          </cell>
          <cell r="N587">
            <v>0</v>
          </cell>
          <cell r="O587">
            <v>49000</v>
          </cell>
          <cell r="P587">
            <v>49000</v>
          </cell>
        </row>
        <row r="588">
          <cell r="G588">
            <v>901842239</v>
          </cell>
          <cell r="J588">
            <v>82612</v>
          </cell>
          <cell r="K588">
            <v>12392</v>
          </cell>
          <cell r="L588">
            <v>7022</v>
          </cell>
          <cell r="M588">
            <v>0</v>
          </cell>
          <cell r="N588">
            <v>0</v>
          </cell>
          <cell r="O588">
            <v>77242</v>
          </cell>
          <cell r="P588">
            <v>77242</v>
          </cell>
        </row>
        <row r="589">
          <cell r="G589">
            <v>901842439</v>
          </cell>
          <cell r="J589">
            <v>198316.09</v>
          </cell>
          <cell r="K589">
            <v>29747</v>
          </cell>
          <cell r="L589">
            <v>16856.91</v>
          </cell>
          <cell r="M589">
            <v>0</v>
          </cell>
          <cell r="N589">
            <v>0</v>
          </cell>
          <cell r="O589">
            <v>185426</v>
          </cell>
          <cell r="P589">
            <v>185426</v>
          </cell>
        </row>
        <row r="590">
          <cell r="G590">
            <v>901842739</v>
          </cell>
          <cell r="J590">
            <v>186298.36</v>
          </cell>
          <cell r="K590">
            <v>27945</v>
          </cell>
          <cell r="L590">
            <v>15834.64</v>
          </cell>
          <cell r="M590">
            <v>0</v>
          </cell>
          <cell r="N590">
            <v>0</v>
          </cell>
          <cell r="O590">
            <v>174188</v>
          </cell>
          <cell r="P590">
            <v>174188</v>
          </cell>
        </row>
        <row r="591">
          <cell r="G591">
            <v>901843938</v>
          </cell>
          <cell r="J591">
            <v>44545</v>
          </cell>
          <cell r="K591">
            <v>0</v>
          </cell>
          <cell r="L591">
            <v>4455</v>
          </cell>
          <cell r="M591">
            <v>0</v>
          </cell>
          <cell r="N591">
            <v>0</v>
          </cell>
          <cell r="O591">
            <v>49000</v>
          </cell>
          <cell r="P591">
            <v>49000</v>
          </cell>
        </row>
        <row r="592">
          <cell r="G592">
            <v>901844039</v>
          </cell>
          <cell r="J592">
            <v>549649.43000000005</v>
          </cell>
          <cell r="K592">
            <v>82447</v>
          </cell>
          <cell r="L592">
            <v>46720.57</v>
          </cell>
          <cell r="M592">
            <v>0</v>
          </cell>
          <cell r="N592">
            <v>0</v>
          </cell>
          <cell r="O592">
            <v>513923</v>
          </cell>
          <cell r="P592">
            <v>513923</v>
          </cell>
        </row>
        <row r="593">
          <cell r="G593">
            <v>901844139</v>
          </cell>
          <cell r="J593">
            <v>44545</v>
          </cell>
          <cell r="K593">
            <v>0</v>
          </cell>
          <cell r="L593">
            <v>4455</v>
          </cell>
          <cell r="M593">
            <v>0</v>
          </cell>
          <cell r="N593">
            <v>0</v>
          </cell>
          <cell r="O593">
            <v>49000</v>
          </cell>
          <cell r="P593">
            <v>49000</v>
          </cell>
        </row>
        <row r="594">
          <cell r="G594">
            <v>901844239</v>
          </cell>
          <cell r="J594">
            <v>178935</v>
          </cell>
          <cell r="K594">
            <v>26840</v>
          </cell>
          <cell r="L594">
            <v>15210</v>
          </cell>
          <cell r="M594">
            <v>0</v>
          </cell>
          <cell r="N594">
            <v>0</v>
          </cell>
          <cell r="O594">
            <v>167305</v>
          </cell>
          <cell r="P594">
            <v>167305</v>
          </cell>
        </row>
        <row r="595">
          <cell r="G595">
            <v>901844538</v>
          </cell>
          <cell r="J595">
            <v>44545</v>
          </cell>
          <cell r="K595">
            <v>0</v>
          </cell>
          <cell r="L595">
            <v>4455</v>
          </cell>
          <cell r="M595">
            <v>0</v>
          </cell>
          <cell r="N595">
            <v>0</v>
          </cell>
          <cell r="O595">
            <v>49000</v>
          </cell>
          <cell r="P595">
            <v>49000</v>
          </cell>
        </row>
        <row r="596">
          <cell r="G596">
            <v>901844539</v>
          </cell>
          <cell r="J596">
            <v>44545</v>
          </cell>
          <cell r="K596">
            <v>0</v>
          </cell>
          <cell r="L596">
            <v>4455</v>
          </cell>
          <cell r="M596">
            <v>0</v>
          </cell>
          <cell r="N596">
            <v>0</v>
          </cell>
          <cell r="O596">
            <v>49000</v>
          </cell>
          <cell r="P596">
            <v>49000</v>
          </cell>
        </row>
        <row r="597">
          <cell r="G597">
            <v>901844818</v>
          </cell>
          <cell r="J597">
            <v>381186.68</v>
          </cell>
          <cell r="K597">
            <v>57178</v>
          </cell>
          <cell r="L597">
            <v>32401.32</v>
          </cell>
          <cell r="M597">
            <v>0</v>
          </cell>
          <cell r="N597">
            <v>0</v>
          </cell>
          <cell r="O597">
            <v>356410</v>
          </cell>
          <cell r="P597">
            <v>356410</v>
          </cell>
        </row>
        <row r="598">
          <cell r="G598">
            <v>901845239</v>
          </cell>
          <cell r="J598">
            <v>44545</v>
          </cell>
          <cell r="K598">
            <v>0</v>
          </cell>
          <cell r="L598">
            <v>4455</v>
          </cell>
          <cell r="M598">
            <v>0</v>
          </cell>
          <cell r="N598">
            <v>0</v>
          </cell>
          <cell r="O598">
            <v>49000</v>
          </cell>
          <cell r="P598">
            <v>49000</v>
          </cell>
        </row>
        <row r="599">
          <cell r="G599">
            <v>901845338</v>
          </cell>
          <cell r="J599">
            <v>44545</v>
          </cell>
          <cell r="K599">
            <v>0</v>
          </cell>
          <cell r="L599">
            <v>4455</v>
          </cell>
          <cell r="M599">
            <v>0</v>
          </cell>
          <cell r="N599">
            <v>0</v>
          </cell>
          <cell r="O599">
            <v>49000</v>
          </cell>
          <cell r="P599">
            <v>49000</v>
          </cell>
        </row>
        <row r="600">
          <cell r="G600">
            <v>901845439</v>
          </cell>
          <cell r="J600">
            <v>250742</v>
          </cell>
          <cell r="K600">
            <v>37611</v>
          </cell>
          <cell r="L600">
            <v>21313</v>
          </cell>
          <cell r="M600">
            <v>0</v>
          </cell>
          <cell r="N600">
            <v>0</v>
          </cell>
          <cell r="O600">
            <v>234444</v>
          </cell>
          <cell r="P600">
            <v>234444</v>
          </cell>
        </row>
        <row r="601">
          <cell r="G601">
            <v>901846086</v>
          </cell>
          <cell r="J601">
            <v>44545</v>
          </cell>
          <cell r="K601">
            <v>0</v>
          </cell>
          <cell r="L601">
            <v>4455</v>
          </cell>
          <cell r="M601">
            <v>0</v>
          </cell>
          <cell r="N601">
            <v>0</v>
          </cell>
          <cell r="O601">
            <v>49000</v>
          </cell>
          <cell r="P601">
            <v>49000</v>
          </cell>
        </row>
        <row r="602">
          <cell r="G602">
            <v>901846139</v>
          </cell>
          <cell r="J602">
            <v>62473.9</v>
          </cell>
          <cell r="K602">
            <v>9371</v>
          </cell>
          <cell r="L602">
            <v>5310.1</v>
          </cell>
          <cell r="M602">
            <v>0</v>
          </cell>
          <cell r="N602">
            <v>0</v>
          </cell>
          <cell r="O602">
            <v>58413</v>
          </cell>
          <cell r="P602">
            <v>58413</v>
          </cell>
        </row>
        <row r="603">
          <cell r="G603">
            <v>901846439</v>
          </cell>
          <cell r="J603">
            <v>44545</v>
          </cell>
          <cell r="K603">
            <v>0</v>
          </cell>
          <cell r="L603">
            <v>4455</v>
          </cell>
          <cell r="M603">
            <v>0</v>
          </cell>
          <cell r="N603">
            <v>0</v>
          </cell>
          <cell r="O603">
            <v>49000</v>
          </cell>
          <cell r="P603">
            <v>49000</v>
          </cell>
        </row>
        <row r="604">
          <cell r="G604">
            <v>901846586</v>
          </cell>
          <cell r="J604">
            <v>44545</v>
          </cell>
          <cell r="K604">
            <v>0</v>
          </cell>
          <cell r="L604">
            <v>4455</v>
          </cell>
          <cell r="M604">
            <v>0</v>
          </cell>
          <cell r="N604">
            <v>0</v>
          </cell>
          <cell r="O604">
            <v>49000</v>
          </cell>
          <cell r="P604">
            <v>49000</v>
          </cell>
        </row>
        <row r="605">
          <cell r="G605">
            <v>901846639</v>
          </cell>
          <cell r="J605">
            <v>44545</v>
          </cell>
          <cell r="K605">
            <v>0</v>
          </cell>
          <cell r="L605">
            <v>4455</v>
          </cell>
          <cell r="M605">
            <v>0</v>
          </cell>
          <cell r="N605">
            <v>0</v>
          </cell>
          <cell r="O605">
            <v>49000</v>
          </cell>
          <cell r="P605">
            <v>49000</v>
          </cell>
        </row>
        <row r="606">
          <cell r="G606">
            <v>901846738</v>
          </cell>
          <cell r="J606">
            <v>44545</v>
          </cell>
          <cell r="K606">
            <v>0</v>
          </cell>
          <cell r="L606">
            <v>4455</v>
          </cell>
          <cell r="M606">
            <v>0</v>
          </cell>
          <cell r="N606">
            <v>0</v>
          </cell>
          <cell r="O606">
            <v>49000</v>
          </cell>
          <cell r="P606">
            <v>49000</v>
          </cell>
        </row>
        <row r="607">
          <cell r="G607">
            <v>901846739</v>
          </cell>
          <cell r="J607">
            <v>52919</v>
          </cell>
          <cell r="K607">
            <v>7938</v>
          </cell>
          <cell r="L607">
            <v>4498</v>
          </cell>
          <cell r="M607">
            <v>0</v>
          </cell>
          <cell r="N607">
            <v>0</v>
          </cell>
          <cell r="O607">
            <v>49479</v>
          </cell>
          <cell r="P607">
            <v>49479</v>
          </cell>
        </row>
        <row r="608">
          <cell r="G608">
            <v>901847286</v>
          </cell>
          <cell r="J608">
            <v>46725</v>
          </cell>
          <cell r="K608">
            <v>7009</v>
          </cell>
          <cell r="L608">
            <v>3972</v>
          </cell>
          <cell r="M608">
            <v>0</v>
          </cell>
          <cell r="N608">
            <v>0</v>
          </cell>
          <cell r="O608">
            <v>43688</v>
          </cell>
          <cell r="P608">
            <v>43688</v>
          </cell>
        </row>
        <row r="609">
          <cell r="G609">
            <v>901847338</v>
          </cell>
          <cell r="J609">
            <v>238199.81</v>
          </cell>
          <cell r="K609">
            <v>35730</v>
          </cell>
          <cell r="L609">
            <v>20247.189999999999</v>
          </cell>
          <cell r="M609">
            <v>0</v>
          </cell>
          <cell r="N609">
            <v>0</v>
          </cell>
          <cell r="O609">
            <v>222717</v>
          </cell>
          <cell r="P609">
            <v>222717</v>
          </cell>
        </row>
        <row r="610">
          <cell r="G610">
            <v>901847438</v>
          </cell>
          <cell r="J610">
            <v>44545</v>
          </cell>
          <cell r="K610">
            <v>0</v>
          </cell>
          <cell r="L610">
            <v>4455</v>
          </cell>
          <cell r="M610">
            <v>0</v>
          </cell>
          <cell r="N610">
            <v>0</v>
          </cell>
          <cell r="O610">
            <v>49000</v>
          </cell>
          <cell r="P610">
            <v>49000</v>
          </cell>
        </row>
        <row r="611">
          <cell r="G611">
            <v>901847639</v>
          </cell>
          <cell r="J611">
            <v>44545</v>
          </cell>
          <cell r="K611">
            <v>0</v>
          </cell>
          <cell r="L611">
            <v>4455</v>
          </cell>
          <cell r="M611">
            <v>0</v>
          </cell>
          <cell r="N611">
            <v>0</v>
          </cell>
          <cell r="O611">
            <v>49000</v>
          </cell>
          <cell r="P611">
            <v>49000</v>
          </cell>
        </row>
        <row r="612">
          <cell r="G612">
            <v>901847738</v>
          </cell>
          <cell r="J612">
            <v>230945.18</v>
          </cell>
          <cell r="K612">
            <v>34642</v>
          </cell>
          <cell r="L612">
            <v>19630.82</v>
          </cell>
          <cell r="M612">
            <v>0</v>
          </cell>
          <cell r="N612">
            <v>0</v>
          </cell>
          <cell r="O612">
            <v>215934</v>
          </cell>
          <cell r="P612">
            <v>215934</v>
          </cell>
        </row>
        <row r="613">
          <cell r="G613">
            <v>901847786</v>
          </cell>
          <cell r="J613">
            <v>44544.9</v>
          </cell>
          <cell r="K613">
            <v>0</v>
          </cell>
          <cell r="L613">
            <v>4454.1000000000004</v>
          </cell>
          <cell r="M613">
            <v>0</v>
          </cell>
          <cell r="N613">
            <v>0</v>
          </cell>
          <cell r="O613">
            <v>48999</v>
          </cell>
          <cell r="P613">
            <v>48999</v>
          </cell>
        </row>
        <row r="614">
          <cell r="G614">
            <v>901848039</v>
          </cell>
          <cell r="J614">
            <v>44545</v>
          </cell>
          <cell r="K614">
            <v>0</v>
          </cell>
          <cell r="L614">
            <v>4455</v>
          </cell>
          <cell r="M614">
            <v>0</v>
          </cell>
          <cell r="N614">
            <v>0</v>
          </cell>
          <cell r="O614">
            <v>49000</v>
          </cell>
          <cell r="P614">
            <v>49000</v>
          </cell>
        </row>
        <row r="615">
          <cell r="G615">
            <v>901848538</v>
          </cell>
          <cell r="J615">
            <v>44545</v>
          </cell>
          <cell r="K615">
            <v>0</v>
          </cell>
          <cell r="L615">
            <v>4455</v>
          </cell>
          <cell r="M615">
            <v>0</v>
          </cell>
          <cell r="N615">
            <v>0</v>
          </cell>
          <cell r="O615">
            <v>49000</v>
          </cell>
          <cell r="P615">
            <v>49000</v>
          </cell>
        </row>
        <row r="616">
          <cell r="G616">
            <v>901848539</v>
          </cell>
          <cell r="J616">
            <v>44545</v>
          </cell>
          <cell r="K616">
            <v>0</v>
          </cell>
          <cell r="L616">
            <v>4455</v>
          </cell>
          <cell r="M616">
            <v>0</v>
          </cell>
          <cell r="N616">
            <v>0</v>
          </cell>
          <cell r="O616">
            <v>49000</v>
          </cell>
          <cell r="P616">
            <v>49000</v>
          </cell>
        </row>
        <row r="617">
          <cell r="G617">
            <v>901849039</v>
          </cell>
          <cell r="J617">
            <v>80988.899999999994</v>
          </cell>
          <cell r="K617">
            <v>12148</v>
          </cell>
          <cell r="L617">
            <v>6884.1</v>
          </cell>
          <cell r="M617">
            <v>0</v>
          </cell>
          <cell r="N617">
            <v>0</v>
          </cell>
          <cell r="O617">
            <v>75725</v>
          </cell>
          <cell r="P617">
            <v>75725</v>
          </cell>
        </row>
        <row r="618">
          <cell r="G618">
            <v>901849118</v>
          </cell>
          <cell r="J618">
            <v>434981</v>
          </cell>
          <cell r="K618">
            <v>65247</v>
          </cell>
          <cell r="L618">
            <v>36973</v>
          </cell>
          <cell r="M618">
            <v>0</v>
          </cell>
          <cell r="N618">
            <v>0</v>
          </cell>
          <cell r="O618">
            <v>406707</v>
          </cell>
          <cell r="P618">
            <v>406707</v>
          </cell>
        </row>
        <row r="619">
          <cell r="G619">
            <v>901849238</v>
          </cell>
          <cell r="J619">
            <v>44545</v>
          </cell>
          <cell r="K619">
            <v>0</v>
          </cell>
          <cell r="L619">
            <v>4455</v>
          </cell>
          <cell r="M619">
            <v>0</v>
          </cell>
          <cell r="N619">
            <v>0</v>
          </cell>
          <cell r="O619">
            <v>49000</v>
          </cell>
          <cell r="P619">
            <v>49000</v>
          </cell>
        </row>
        <row r="620">
          <cell r="G620">
            <v>901849239</v>
          </cell>
          <cell r="J620">
            <v>53306.9</v>
          </cell>
          <cell r="K620">
            <v>7996</v>
          </cell>
          <cell r="L620">
            <v>4531.1000000000004</v>
          </cell>
          <cell r="M620">
            <v>0</v>
          </cell>
          <cell r="N620">
            <v>0</v>
          </cell>
          <cell r="O620">
            <v>49842</v>
          </cell>
          <cell r="P620">
            <v>49842</v>
          </cell>
        </row>
        <row r="621">
          <cell r="G621">
            <v>901849338</v>
          </cell>
          <cell r="J621">
            <v>196090.09</v>
          </cell>
          <cell r="K621">
            <v>29414</v>
          </cell>
          <cell r="L621">
            <v>16667.91</v>
          </cell>
          <cell r="M621">
            <v>0</v>
          </cell>
          <cell r="N621">
            <v>0</v>
          </cell>
          <cell r="O621">
            <v>183344</v>
          </cell>
          <cell r="P621">
            <v>183344</v>
          </cell>
        </row>
        <row r="622">
          <cell r="G622">
            <v>901849438</v>
          </cell>
          <cell r="J622">
            <v>109467.36</v>
          </cell>
          <cell r="K622">
            <v>16420</v>
          </cell>
          <cell r="L622">
            <v>9304.64</v>
          </cell>
          <cell r="M622">
            <v>0</v>
          </cell>
          <cell r="N622">
            <v>0</v>
          </cell>
          <cell r="O622">
            <v>102352</v>
          </cell>
          <cell r="P622">
            <v>102352</v>
          </cell>
        </row>
        <row r="623">
          <cell r="G623">
            <v>901849439</v>
          </cell>
          <cell r="J623">
            <v>60568</v>
          </cell>
          <cell r="K623">
            <v>9085</v>
          </cell>
          <cell r="L623">
            <v>5148</v>
          </cell>
          <cell r="M623">
            <v>0</v>
          </cell>
          <cell r="N623">
            <v>0</v>
          </cell>
          <cell r="O623">
            <v>56631</v>
          </cell>
          <cell r="P623">
            <v>56631</v>
          </cell>
        </row>
        <row r="624">
          <cell r="G624">
            <v>901849739</v>
          </cell>
          <cell r="J624">
            <v>92532</v>
          </cell>
          <cell r="K624">
            <v>13880</v>
          </cell>
          <cell r="L624">
            <v>7865</v>
          </cell>
          <cell r="M624">
            <v>0</v>
          </cell>
          <cell r="N624">
            <v>0</v>
          </cell>
          <cell r="O624">
            <v>86517</v>
          </cell>
          <cell r="P624">
            <v>86517</v>
          </cell>
        </row>
        <row r="625">
          <cell r="G625">
            <v>901850286</v>
          </cell>
          <cell r="J625">
            <v>44545</v>
          </cell>
          <cell r="K625">
            <v>0</v>
          </cell>
          <cell r="L625">
            <v>4455</v>
          </cell>
          <cell r="M625">
            <v>0</v>
          </cell>
          <cell r="N625">
            <v>0</v>
          </cell>
          <cell r="O625">
            <v>49000</v>
          </cell>
          <cell r="P625">
            <v>49000</v>
          </cell>
        </row>
        <row r="626">
          <cell r="G626">
            <v>901851586</v>
          </cell>
          <cell r="J626">
            <v>44545</v>
          </cell>
          <cell r="K626">
            <v>0</v>
          </cell>
          <cell r="L626">
            <v>4455</v>
          </cell>
          <cell r="M626">
            <v>0</v>
          </cell>
          <cell r="N626">
            <v>0</v>
          </cell>
          <cell r="O626">
            <v>49000</v>
          </cell>
          <cell r="P626">
            <v>49000</v>
          </cell>
        </row>
        <row r="627">
          <cell r="G627">
            <v>901852286</v>
          </cell>
          <cell r="J627">
            <v>44545</v>
          </cell>
          <cell r="K627">
            <v>0</v>
          </cell>
          <cell r="L627">
            <v>4455</v>
          </cell>
          <cell r="M627">
            <v>0</v>
          </cell>
          <cell r="N627">
            <v>0</v>
          </cell>
          <cell r="O627">
            <v>49000</v>
          </cell>
          <cell r="P627">
            <v>49000</v>
          </cell>
        </row>
        <row r="628">
          <cell r="G628">
            <v>901854439</v>
          </cell>
          <cell r="J628">
            <v>44545</v>
          </cell>
          <cell r="K628">
            <v>0</v>
          </cell>
          <cell r="L628">
            <v>4455</v>
          </cell>
          <cell r="M628">
            <v>0</v>
          </cell>
          <cell r="N628">
            <v>0</v>
          </cell>
          <cell r="O628">
            <v>49000</v>
          </cell>
          <cell r="P628">
            <v>49000</v>
          </cell>
        </row>
        <row r="629">
          <cell r="G629">
            <v>901854539</v>
          </cell>
          <cell r="J629">
            <v>53635.91</v>
          </cell>
          <cell r="K629">
            <v>8045</v>
          </cell>
          <cell r="L629">
            <v>4559.09</v>
          </cell>
          <cell r="M629">
            <v>0</v>
          </cell>
          <cell r="N629">
            <v>0</v>
          </cell>
          <cell r="O629">
            <v>50150</v>
          </cell>
          <cell r="P629">
            <v>50150</v>
          </cell>
        </row>
        <row r="630">
          <cell r="G630">
            <v>901855486</v>
          </cell>
          <cell r="J630">
            <v>681525.87</v>
          </cell>
          <cell r="K630">
            <v>102229</v>
          </cell>
          <cell r="L630">
            <v>57930.13</v>
          </cell>
          <cell r="M630">
            <v>0</v>
          </cell>
          <cell r="N630">
            <v>0</v>
          </cell>
          <cell r="O630">
            <v>637227</v>
          </cell>
          <cell r="P630">
            <v>637227</v>
          </cell>
        </row>
        <row r="631">
          <cell r="G631">
            <v>901858039</v>
          </cell>
          <cell r="J631">
            <v>44545</v>
          </cell>
          <cell r="K631">
            <v>0</v>
          </cell>
          <cell r="L631">
            <v>4455</v>
          </cell>
          <cell r="M631">
            <v>0</v>
          </cell>
          <cell r="N631">
            <v>0</v>
          </cell>
          <cell r="O631">
            <v>49000</v>
          </cell>
          <cell r="P631">
            <v>49000</v>
          </cell>
        </row>
        <row r="632">
          <cell r="G632">
            <v>901858439</v>
          </cell>
          <cell r="J632">
            <v>151451.18</v>
          </cell>
          <cell r="K632">
            <v>22718</v>
          </cell>
          <cell r="L632">
            <v>12873.82</v>
          </cell>
          <cell r="M632">
            <v>0</v>
          </cell>
          <cell r="N632">
            <v>0</v>
          </cell>
          <cell r="O632">
            <v>141607</v>
          </cell>
          <cell r="P632">
            <v>141607</v>
          </cell>
        </row>
        <row r="633">
          <cell r="G633">
            <v>901858739</v>
          </cell>
          <cell r="J633">
            <v>76428</v>
          </cell>
          <cell r="K633">
            <v>11464</v>
          </cell>
          <cell r="L633">
            <v>6496</v>
          </cell>
          <cell r="M633">
            <v>0</v>
          </cell>
          <cell r="N633">
            <v>0</v>
          </cell>
          <cell r="O633">
            <v>71460</v>
          </cell>
          <cell r="P633">
            <v>71460</v>
          </cell>
        </row>
        <row r="634">
          <cell r="G634">
            <v>901859286</v>
          </cell>
          <cell r="J634">
            <v>145715</v>
          </cell>
          <cell r="K634">
            <v>21857</v>
          </cell>
          <cell r="L634">
            <v>12386</v>
          </cell>
          <cell r="M634">
            <v>0</v>
          </cell>
          <cell r="N634">
            <v>0</v>
          </cell>
          <cell r="O634">
            <v>136244</v>
          </cell>
          <cell r="P634">
            <v>136244</v>
          </cell>
        </row>
        <row r="635">
          <cell r="G635">
            <v>901860002</v>
          </cell>
          <cell r="J635">
            <v>130361</v>
          </cell>
          <cell r="K635">
            <v>19554</v>
          </cell>
          <cell r="L635">
            <v>11081</v>
          </cell>
          <cell r="M635">
            <v>0</v>
          </cell>
          <cell r="N635">
            <v>0</v>
          </cell>
          <cell r="O635">
            <v>121888</v>
          </cell>
          <cell r="P635">
            <v>121888</v>
          </cell>
        </row>
        <row r="636">
          <cell r="G636">
            <v>901860003</v>
          </cell>
          <cell r="J636">
            <v>155487</v>
          </cell>
          <cell r="K636">
            <v>23323</v>
          </cell>
          <cell r="L636">
            <v>13216</v>
          </cell>
          <cell r="M636">
            <v>0</v>
          </cell>
          <cell r="N636">
            <v>0</v>
          </cell>
          <cell r="O636">
            <v>145380</v>
          </cell>
          <cell r="P636">
            <v>145380</v>
          </cell>
        </row>
        <row r="637">
          <cell r="G637">
            <v>901860004</v>
          </cell>
          <cell r="J637">
            <v>173468</v>
          </cell>
          <cell r="K637">
            <v>26020</v>
          </cell>
          <cell r="L637">
            <v>14745</v>
          </cell>
          <cell r="M637">
            <v>0</v>
          </cell>
          <cell r="N637">
            <v>0</v>
          </cell>
          <cell r="O637">
            <v>162193</v>
          </cell>
          <cell r="P637">
            <v>162193</v>
          </cell>
        </row>
        <row r="638">
          <cell r="G638">
            <v>901860005</v>
          </cell>
          <cell r="J638">
            <v>90853</v>
          </cell>
          <cell r="K638">
            <v>13628</v>
          </cell>
          <cell r="L638">
            <v>7723</v>
          </cell>
          <cell r="M638">
            <v>0</v>
          </cell>
          <cell r="N638">
            <v>0</v>
          </cell>
          <cell r="O638">
            <v>84948</v>
          </cell>
          <cell r="P638">
            <v>84948</v>
          </cell>
        </row>
        <row r="639">
          <cell r="G639">
            <v>901860058</v>
          </cell>
          <cell r="J639">
            <v>44545</v>
          </cell>
          <cell r="K639">
            <v>0</v>
          </cell>
          <cell r="L639">
            <v>4455</v>
          </cell>
          <cell r="M639">
            <v>0</v>
          </cell>
          <cell r="N639">
            <v>0</v>
          </cell>
          <cell r="O639">
            <v>49000</v>
          </cell>
          <cell r="P639">
            <v>49000</v>
          </cell>
        </row>
        <row r="640">
          <cell r="G640">
            <v>901860061</v>
          </cell>
          <cell r="J640">
            <v>149950</v>
          </cell>
          <cell r="K640">
            <v>22493</v>
          </cell>
          <cell r="L640">
            <v>12746</v>
          </cell>
          <cell r="M640">
            <v>0</v>
          </cell>
          <cell r="N640">
            <v>0</v>
          </cell>
          <cell r="O640">
            <v>140203</v>
          </cell>
          <cell r="P640">
            <v>140203</v>
          </cell>
        </row>
        <row r="641">
          <cell r="G641">
            <v>901860062</v>
          </cell>
          <cell r="J641">
            <v>382365.91000000003</v>
          </cell>
          <cell r="K641">
            <v>57355</v>
          </cell>
          <cell r="L641">
            <v>32501.09</v>
          </cell>
          <cell r="M641">
            <v>0</v>
          </cell>
          <cell r="N641">
            <v>0</v>
          </cell>
          <cell r="O641">
            <v>357512</v>
          </cell>
          <cell r="P641">
            <v>357512</v>
          </cell>
        </row>
        <row r="642">
          <cell r="G642">
            <v>901860065</v>
          </cell>
          <cell r="J642">
            <v>282825</v>
          </cell>
          <cell r="K642">
            <v>42424</v>
          </cell>
          <cell r="L642">
            <v>24040</v>
          </cell>
          <cell r="M642">
            <v>0</v>
          </cell>
          <cell r="N642">
            <v>0</v>
          </cell>
          <cell r="O642">
            <v>264441</v>
          </cell>
          <cell r="P642">
            <v>264441</v>
          </cell>
        </row>
        <row r="643">
          <cell r="G643">
            <v>901860072</v>
          </cell>
          <cell r="J643">
            <v>44545</v>
          </cell>
          <cell r="K643">
            <v>0</v>
          </cell>
          <cell r="L643">
            <v>4455</v>
          </cell>
          <cell r="M643">
            <v>0</v>
          </cell>
          <cell r="N643">
            <v>0</v>
          </cell>
          <cell r="O643">
            <v>49000</v>
          </cell>
          <cell r="P643">
            <v>49000</v>
          </cell>
        </row>
        <row r="644">
          <cell r="G644">
            <v>901860074</v>
          </cell>
          <cell r="J644">
            <v>200475</v>
          </cell>
          <cell r="K644">
            <v>30071</v>
          </cell>
          <cell r="L644">
            <v>17040</v>
          </cell>
          <cell r="M644">
            <v>0</v>
          </cell>
          <cell r="N644">
            <v>0</v>
          </cell>
          <cell r="O644">
            <v>187444</v>
          </cell>
          <cell r="P644">
            <v>187444</v>
          </cell>
        </row>
        <row r="645">
          <cell r="G645">
            <v>901860084</v>
          </cell>
          <cell r="J645">
            <v>44545</v>
          </cell>
          <cell r="K645">
            <v>0</v>
          </cell>
          <cell r="L645">
            <v>4455</v>
          </cell>
          <cell r="M645">
            <v>0</v>
          </cell>
          <cell r="N645">
            <v>0</v>
          </cell>
          <cell r="O645">
            <v>49000</v>
          </cell>
          <cell r="P645">
            <v>49000</v>
          </cell>
        </row>
        <row r="646">
          <cell r="G646">
            <v>901860085</v>
          </cell>
          <cell r="J646">
            <v>229947.36</v>
          </cell>
          <cell r="K646">
            <v>34492</v>
          </cell>
          <cell r="L646">
            <v>19545.64</v>
          </cell>
          <cell r="M646">
            <v>0</v>
          </cell>
          <cell r="N646">
            <v>0</v>
          </cell>
          <cell r="O646">
            <v>215001</v>
          </cell>
          <cell r="P646">
            <v>215001</v>
          </cell>
        </row>
        <row r="647">
          <cell r="G647">
            <v>901860090</v>
          </cell>
          <cell r="J647">
            <v>405416.64</v>
          </cell>
          <cell r="K647">
            <v>60812</v>
          </cell>
          <cell r="L647">
            <v>34460.36</v>
          </cell>
          <cell r="M647">
            <v>0</v>
          </cell>
          <cell r="N647">
            <v>0</v>
          </cell>
          <cell r="O647">
            <v>379065</v>
          </cell>
          <cell r="P647">
            <v>379065</v>
          </cell>
        </row>
        <row r="648">
          <cell r="G648">
            <v>901860091</v>
          </cell>
          <cell r="J648">
            <v>247491.36</v>
          </cell>
          <cell r="K648">
            <v>37124</v>
          </cell>
          <cell r="L648">
            <v>21036.639999999999</v>
          </cell>
          <cell r="M648">
            <v>0</v>
          </cell>
          <cell r="N648">
            <v>0</v>
          </cell>
          <cell r="O648">
            <v>231404</v>
          </cell>
          <cell r="P648">
            <v>231404</v>
          </cell>
        </row>
        <row r="649">
          <cell r="G649">
            <v>901860094</v>
          </cell>
          <cell r="J649">
            <v>711770.32</v>
          </cell>
          <cell r="K649">
            <v>106766</v>
          </cell>
          <cell r="L649">
            <v>60500.68</v>
          </cell>
          <cell r="M649">
            <v>0</v>
          </cell>
          <cell r="N649">
            <v>0</v>
          </cell>
          <cell r="O649">
            <v>665505</v>
          </cell>
          <cell r="P649">
            <v>665505</v>
          </cell>
        </row>
        <row r="650">
          <cell r="G650">
            <v>901860102</v>
          </cell>
          <cell r="J650">
            <v>242230</v>
          </cell>
          <cell r="K650">
            <v>36335</v>
          </cell>
          <cell r="L650">
            <v>20590</v>
          </cell>
          <cell r="M650">
            <v>0</v>
          </cell>
          <cell r="N650">
            <v>0</v>
          </cell>
          <cell r="O650">
            <v>226485</v>
          </cell>
          <cell r="P650">
            <v>226485</v>
          </cell>
        </row>
        <row r="651">
          <cell r="G651">
            <v>901860103</v>
          </cell>
          <cell r="J651">
            <v>169031.18</v>
          </cell>
          <cell r="K651">
            <v>25355</v>
          </cell>
          <cell r="L651">
            <v>14367.82</v>
          </cell>
          <cell r="M651">
            <v>0</v>
          </cell>
          <cell r="N651">
            <v>0</v>
          </cell>
          <cell r="O651">
            <v>158044</v>
          </cell>
          <cell r="P651">
            <v>158044</v>
          </cell>
        </row>
        <row r="652">
          <cell r="G652">
            <v>901860104</v>
          </cell>
          <cell r="J652">
            <v>192832</v>
          </cell>
          <cell r="K652">
            <v>28925</v>
          </cell>
          <cell r="L652">
            <v>16391</v>
          </cell>
          <cell r="M652">
            <v>0</v>
          </cell>
          <cell r="N652">
            <v>0</v>
          </cell>
          <cell r="O652">
            <v>180298</v>
          </cell>
          <cell r="P652">
            <v>180298</v>
          </cell>
        </row>
        <row r="653">
          <cell r="G653">
            <v>901860105</v>
          </cell>
          <cell r="J653">
            <v>107417</v>
          </cell>
          <cell r="K653">
            <v>16113</v>
          </cell>
          <cell r="L653">
            <v>9130</v>
          </cell>
          <cell r="M653">
            <v>0</v>
          </cell>
          <cell r="N653">
            <v>0</v>
          </cell>
          <cell r="O653">
            <v>100434</v>
          </cell>
          <cell r="P653">
            <v>100434</v>
          </cell>
        </row>
        <row r="654">
          <cell r="G654">
            <v>901860122</v>
          </cell>
          <cell r="J654">
            <v>44545</v>
          </cell>
          <cell r="K654">
            <v>0</v>
          </cell>
          <cell r="L654">
            <v>4455</v>
          </cell>
          <cell r="M654">
            <v>0</v>
          </cell>
          <cell r="N654">
            <v>0</v>
          </cell>
          <cell r="O654">
            <v>49000</v>
          </cell>
          <cell r="P654">
            <v>49000</v>
          </cell>
        </row>
        <row r="655">
          <cell r="G655">
            <v>901860126</v>
          </cell>
          <cell r="J655">
            <v>117981</v>
          </cell>
          <cell r="K655">
            <v>17697</v>
          </cell>
          <cell r="L655">
            <v>10028</v>
          </cell>
          <cell r="M655">
            <v>0</v>
          </cell>
          <cell r="N655">
            <v>0</v>
          </cell>
          <cell r="O655">
            <v>110312</v>
          </cell>
          <cell r="P655">
            <v>110312</v>
          </cell>
        </row>
        <row r="656">
          <cell r="G656">
            <v>901860127</v>
          </cell>
          <cell r="J656">
            <v>148174.09</v>
          </cell>
          <cell r="K656">
            <v>22609</v>
          </cell>
          <cell r="L656">
            <v>12556.91</v>
          </cell>
          <cell r="M656">
            <v>0</v>
          </cell>
          <cell r="N656">
            <v>0</v>
          </cell>
          <cell r="O656">
            <v>138122</v>
          </cell>
          <cell r="P656">
            <v>138122</v>
          </cell>
        </row>
        <row r="657">
          <cell r="G657">
            <v>901860128</v>
          </cell>
          <cell r="J657">
            <v>46818</v>
          </cell>
          <cell r="K657">
            <v>7023</v>
          </cell>
          <cell r="L657">
            <v>3980</v>
          </cell>
          <cell r="M657">
            <v>0</v>
          </cell>
          <cell r="N657">
            <v>0</v>
          </cell>
          <cell r="O657">
            <v>43775</v>
          </cell>
          <cell r="P657">
            <v>43775</v>
          </cell>
        </row>
        <row r="658">
          <cell r="G658">
            <v>901860129</v>
          </cell>
          <cell r="J658">
            <v>171369.18</v>
          </cell>
          <cell r="K658">
            <v>25705</v>
          </cell>
          <cell r="L658">
            <v>14566.82</v>
          </cell>
          <cell r="M658">
            <v>0</v>
          </cell>
          <cell r="N658">
            <v>0</v>
          </cell>
          <cell r="O658">
            <v>160231</v>
          </cell>
          <cell r="P658">
            <v>160231</v>
          </cell>
        </row>
        <row r="659">
          <cell r="G659">
            <v>901860130</v>
          </cell>
          <cell r="J659">
            <v>44545</v>
          </cell>
          <cell r="K659">
            <v>0</v>
          </cell>
          <cell r="L659">
            <v>4455</v>
          </cell>
          <cell r="M659">
            <v>0</v>
          </cell>
          <cell r="N659">
            <v>0</v>
          </cell>
          <cell r="O659">
            <v>49000</v>
          </cell>
          <cell r="P659">
            <v>49000</v>
          </cell>
        </row>
        <row r="660">
          <cell r="G660">
            <v>901860131</v>
          </cell>
          <cell r="J660">
            <v>109472.36</v>
          </cell>
          <cell r="K660">
            <v>16421</v>
          </cell>
          <cell r="L660">
            <v>9305.64</v>
          </cell>
          <cell r="M660">
            <v>0</v>
          </cell>
          <cell r="N660">
            <v>0</v>
          </cell>
          <cell r="O660">
            <v>102357</v>
          </cell>
          <cell r="P660">
            <v>102357</v>
          </cell>
        </row>
        <row r="661">
          <cell r="G661">
            <v>901860132</v>
          </cell>
          <cell r="J661">
            <v>272417.18</v>
          </cell>
          <cell r="K661">
            <v>40863</v>
          </cell>
          <cell r="L661">
            <v>23155.82</v>
          </cell>
          <cell r="M661">
            <v>0</v>
          </cell>
          <cell r="N661">
            <v>0</v>
          </cell>
          <cell r="O661">
            <v>254710</v>
          </cell>
          <cell r="P661">
            <v>254710</v>
          </cell>
        </row>
        <row r="662">
          <cell r="G662">
            <v>901860133</v>
          </cell>
          <cell r="J662">
            <v>77819</v>
          </cell>
          <cell r="K662">
            <v>11673</v>
          </cell>
          <cell r="L662">
            <v>6615</v>
          </cell>
          <cell r="M662">
            <v>0</v>
          </cell>
          <cell r="N662">
            <v>0</v>
          </cell>
          <cell r="O662">
            <v>72761</v>
          </cell>
          <cell r="P662">
            <v>72761</v>
          </cell>
        </row>
        <row r="663">
          <cell r="G663">
            <v>901860134</v>
          </cell>
          <cell r="J663">
            <v>196800</v>
          </cell>
          <cell r="K663">
            <v>29520</v>
          </cell>
          <cell r="L663">
            <v>16728</v>
          </cell>
          <cell r="M663">
            <v>0</v>
          </cell>
          <cell r="N663">
            <v>0</v>
          </cell>
          <cell r="O663">
            <v>184008</v>
          </cell>
          <cell r="P663">
            <v>184008</v>
          </cell>
        </row>
        <row r="664">
          <cell r="G664">
            <v>901860136</v>
          </cell>
          <cell r="J664">
            <v>169553</v>
          </cell>
          <cell r="K664">
            <v>25433</v>
          </cell>
          <cell r="L664">
            <v>14412</v>
          </cell>
          <cell r="M664">
            <v>0</v>
          </cell>
          <cell r="N664">
            <v>0</v>
          </cell>
          <cell r="O664">
            <v>158532</v>
          </cell>
          <cell r="P664">
            <v>158532</v>
          </cell>
        </row>
        <row r="665">
          <cell r="G665">
            <v>901860137</v>
          </cell>
          <cell r="J665">
            <v>368792.91000000003</v>
          </cell>
          <cell r="K665">
            <v>55319</v>
          </cell>
          <cell r="L665">
            <v>31347.09</v>
          </cell>
          <cell r="M665">
            <v>0</v>
          </cell>
          <cell r="N665">
            <v>0</v>
          </cell>
          <cell r="O665">
            <v>344821</v>
          </cell>
          <cell r="P665">
            <v>344821</v>
          </cell>
        </row>
        <row r="666">
          <cell r="G666">
            <v>901860140</v>
          </cell>
          <cell r="J666">
            <v>238268.88</v>
          </cell>
          <cell r="K666">
            <v>119134.44</v>
          </cell>
          <cell r="L666">
            <v>11913.56</v>
          </cell>
          <cell r="M666">
            <v>0</v>
          </cell>
          <cell r="N666">
            <v>0</v>
          </cell>
          <cell r="O666">
            <v>131048</v>
          </cell>
          <cell r="P666">
            <v>131048</v>
          </cell>
        </row>
        <row r="667">
          <cell r="G667">
            <v>901860150</v>
          </cell>
          <cell r="J667">
            <v>183806.88</v>
          </cell>
          <cell r="K667">
            <v>27571</v>
          </cell>
          <cell r="L667">
            <v>15623.12</v>
          </cell>
          <cell r="M667">
            <v>0</v>
          </cell>
          <cell r="N667">
            <v>0</v>
          </cell>
          <cell r="O667">
            <v>171859</v>
          </cell>
          <cell r="P667">
            <v>171859</v>
          </cell>
        </row>
        <row r="668">
          <cell r="G668">
            <v>901860152</v>
          </cell>
          <cell r="J668">
            <v>199597.36</v>
          </cell>
          <cell r="K668">
            <v>29940</v>
          </cell>
          <cell r="L668">
            <v>16965.64</v>
          </cell>
          <cell r="M668">
            <v>0</v>
          </cell>
          <cell r="N668">
            <v>0</v>
          </cell>
          <cell r="O668">
            <v>186623</v>
          </cell>
          <cell r="P668">
            <v>186623</v>
          </cell>
        </row>
        <row r="669">
          <cell r="G669">
            <v>901860153</v>
          </cell>
          <cell r="J669">
            <v>58701</v>
          </cell>
          <cell r="K669">
            <v>8805</v>
          </cell>
          <cell r="L669">
            <v>4990</v>
          </cell>
          <cell r="M669">
            <v>0</v>
          </cell>
          <cell r="N669">
            <v>0</v>
          </cell>
          <cell r="O669">
            <v>54886</v>
          </cell>
          <cell r="P669">
            <v>54886</v>
          </cell>
        </row>
        <row r="670">
          <cell r="G670">
            <v>901860154</v>
          </cell>
          <cell r="J670">
            <v>112922</v>
          </cell>
          <cell r="K670">
            <v>16938</v>
          </cell>
          <cell r="L670">
            <v>9598</v>
          </cell>
          <cell r="M670">
            <v>0</v>
          </cell>
          <cell r="N670">
            <v>0</v>
          </cell>
          <cell r="O670">
            <v>105582</v>
          </cell>
          <cell r="P670">
            <v>105582</v>
          </cell>
        </row>
        <row r="671">
          <cell r="G671">
            <v>901860155</v>
          </cell>
          <cell r="J671">
            <v>62739.9</v>
          </cell>
          <cell r="K671">
            <v>9411</v>
          </cell>
          <cell r="L671">
            <v>5333.1</v>
          </cell>
          <cell r="M671">
            <v>0</v>
          </cell>
          <cell r="N671">
            <v>0</v>
          </cell>
          <cell r="O671">
            <v>58662</v>
          </cell>
          <cell r="P671">
            <v>58662</v>
          </cell>
        </row>
        <row r="672">
          <cell r="G672">
            <v>901860158</v>
          </cell>
          <cell r="J672">
            <v>233255.33000000002</v>
          </cell>
          <cell r="K672">
            <v>34988</v>
          </cell>
          <cell r="L672">
            <v>19826.669999999998</v>
          </cell>
          <cell r="M672">
            <v>0</v>
          </cell>
          <cell r="N672">
            <v>0</v>
          </cell>
          <cell r="O672">
            <v>218094</v>
          </cell>
          <cell r="P672">
            <v>218094</v>
          </cell>
        </row>
        <row r="673">
          <cell r="G673">
            <v>901860159</v>
          </cell>
          <cell r="J673">
            <v>44545</v>
          </cell>
          <cell r="K673">
            <v>0</v>
          </cell>
          <cell r="L673">
            <v>4455</v>
          </cell>
          <cell r="M673">
            <v>0</v>
          </cell>
          <cell r="N673">
            <v>0</v>
          </cell>
          <cell r="O673">
            <v>49000</v>
          </cell>
          <cell r="P673">
            <v>49000</v>
          </cell>
        </row>
        <row r="674">
          <cell r="G674">
            <v>901860161</v>
          </cell>
          <cell r="J674">
            <v>271924</v>
          </cell>
          <cell r="K674">
            <v>40789</v>
          </cell>
          <cell r="L674">
            <v>23114</v>
          </cell>
          <cell r="M674">
            <v>-1000</v>
          </cell>
          <cell r="N674">
            <v>0</v>
          </cell>
          <cell r="O674">
            <v>253249</v>
          </cell>
          <cell r="P674">
            <v>253249</v>
          </cell>
        </row>
        <row r="675">
          <cell r="G675">
            <v>901860162</v>
          </cell>
          <cell r="J675">
            <v>286115.90000000002</v>
          </cell>
          <cell r="K675">
            <v>42917</v>
          </cell>
          <cell r="L675">
            <v>24319.1</v>
          </cell>
          <cell r="M675">
            <v>0</v>
          </cell>
          <cell r="N675">
            <v>0</v>
          </cell>
          <cell r="O675">
            <v>267518</v>
          </cell>
          <cell r="P675">
            <v>267518</v>
          </cell>
        </row>
        <row r="676">
          <cell r="G676">
            <v>901860163</v>
          </cell>
          <cell r="J676">
            <v>324510.59999999998</v>
          </cell>
          <cell r="K676">
            <v>48677</v>
          </cell>
          <cell r="L676">
            <v>27583.4</v>
          </cell>
          <cell r="M676">
            <v>0</v>
          </cell>
          <cell r="N676">
            <v>0</v>
          </cell>
          <cell r="O676">
            <v>303417</v>
          </cell>
          <cell r="P676">
            <v>303417</v>
          </cell>
        </row>
        <row r="677">
          <cell r="G677">
            <v>901860164</v>
          </cell>
          <cell r="J677">
            <v>206325.18</v>
          </cell>
          <cell r="K677">
            <v>30949</v>
          </cell>
          <cell r="L677">
            <v>17537.82</v>
          </cell>
          <cell r="M677">
            <v>0</v>
          </cell>
          <cell r="N677">
            <v>0</v>
          </cell>
          <cell r="O677">
            <v>192914</v>
          </cell>
          <cell r="P677">
            <v>192914</v>
          </cell>
        </row>
        <row r="678">
          <cell r="G678">
            <v>901860165</v>
          </cell>
          <cell r="J678">
            <v>44545</v>
          </cell>
          <cell r="K678">
            <v>0</v>
          </cell>
          <cell r="L678">
            <v>4455</v>
          </cell>
          <cell r="M678">
            <v>0</v>
          </cell>
          <cell r="N678">
            <v>0</v>
          </cell>
          <cell r="O678">
            <v>49000</v>
          </cell>
          <cell r="P678">
            <v>49000</v>
          </cell>
        </row>
        <row r="679">
          <cell r="G679">
            <v>901860166</v>
          </cell>
          <cell r="J679">
            <v>44545</v>
          </cell>
          <cell r="K679">
            <v>0</v>
          </cell>
          <cell r="L679">
            <v>4455</v>
          </cell>
          <cell r="M679">
            <v>0</v>
          </cell>
          <cell r="N679">
            <v>0</v>
          </cell>
          <cell r="O679">
            <v>49000</v>
          </cell>
          <cell r="P679">
            <v>49000</v>
          </cell>
        </row>
        <row r="680">
          <cell r="G680">
            <v>901860167</v>
          </cell>
          <cell r="J680">
            <v>88941</v>
          </cell>
          <cell r="K680">
            <v>13341</v>
          </cell>
          <cell r="L680">
            <v>7560</v>
          </cell>
          <cell r="M680">
            <v>0</v>
          </cell>
          <cell r="N680">
            <v>0</v>
          </cell>
          <cell r="O680">
            <v>83160</v>
          </cell>
          <cell r="P680">
            <v>83160</v>
          </cell>
        </row>
        <row r="681">
          <cell r="G681">
            <v>901860169</v>
          </cell>
          <cell r="J681">
            <v>58058.9</v>
          </cell>
          <cell r="K681">
            <v>8709</v>
          </cell>
          <cell r="L681">
            <v>4935.1000000000004</v>
          </cell>
          <cell r="M681">
            <v>0</v>
          </cell>
          <cell r="N681">
            <v>0</v>
          </cell>
          <cell r="O681">
            <v>54285</v>
          </cell>
          <cell r="P681">
            <v>54285</v>
          </cell>
        </row>
        <row r="682">
          <cell r="G682">
            <v>901860170</v>
          </cell>
          <cell r="J682">
            <v>451188</v>
          </cell>
          <cell r="K682">
            <v>67678</v>
          </cell>
          <cell r="L682">
            <v>38351</v>
          </cell>
          <cell r="M682">
            <v>0</v>
          </cell>
          <cell r="N682">
            <v>0</v>
          </cell>
          <cell r="O682">
            <v>421861</v>
          </cell>
          <cell r="P682">
            <v>421861</v>
          </cell>
        </row>
        <row r="683">
          <cell r="G683">
            <v>901860185</v>
          </cell>
          <cell r="J683">
            <v>204299</v>
          </cell>
          <cell r="K683">
            <v>30645</v>
          </cell>
          <cell r="L683">
            <v>17365</v>
          </cell>
          <cell r="M683">
            <v>0</v>
          </cell>
          <cell r="N683">
            <v>0</v>
          </cell>
          <cell r="O683">
            <v>191019</v>
          </cell>
          <cell r="P683">
            <v>191019</v>
          </cell>
        </row>
        <row r="684">
          <cell r="G684">
            <v>901860206</v>
          </cell>
          <cell r="J684">
            <v>275109</v>
          </cell>
          <cell r="K684">
            <v>41266</v>
          </cell>
          <cell r="L684">
            <v>23384</v>
          </cell>
          <cell r="M684">
            <v>0</v>
          </cell>
          <cell r="N684">
            <v>0</v>
          </cell>
          <cell r="O684">
            <v>257227</v>
          </cell>
          <cell r="P684">
            <v>257227</v>
          </cell>
        </row>
        <row r="685">
          <cell r="G685">
            <v>901860207</v>
          </cell>
          <cell r="J685">
            <v>44545</v>
          </cell>
          <cell r="K685">
            <v>0</v>
          </cell>
          <cell r="L685">
            <v>4455</v>
          </cell>
          <cell r="M685">
            <v>0</v>
          </cell>
          <cell r="N685">
            <v>0</v>
          </cell>
          <cell r="O685">
            <v>49000</v>
          </cell>
          <cell r="P685">
            <v>49000</v>
          </cell>
        </row>
        <row r="686">
          <cell r="G686">
            <v>901860210</v>
          </cell>
          <cell r="J686">
            <v>44545</v>
          </cell>
          <cell r="K686">
            <v>0</v>
          </cell>
          <cell r="L686">
            <v>4455</v>
          </cell>
          <cell r="M686">
            <v>0</v>
          </cell>
          <cell r="N686">
            <v>0</v>
          </cell>
          <cell r="O686">
            <v>49000</v>
          </cell>
          <cell r="P686">
            <v>49000</v>
          </cell>
        </row>
        <row r="687">
          <cell r="G687">
            <v>901860212</v>
          </cell>
          <cell r="J687">
            <v>199667</v>
          </cell>
          <cell r="K687">
            <v>29950</v>
          </cell>
          <cell r="L687">
            <v>16972</v>
          </cell>
          <cell r="M687">
            <v>0</v>
          </cell>
          <cell r="N687">
            <v>0</v>
          </cell>
          <cell r="O687">
            <v>186689</v>
          </cell>
          <cell r="P687">
            <v>186689</v>
          </cell>
        </row>
        <row r="688">
          <cell r="G688">
            <v>901860213</v>
          </cell>
          <cell r="J688">
            <v>44545</v>
          </cell>
          <cell r="K688">
            <v>0</v>
          </cell>
          <cell r="L688">
            <v>4455</v>
          </cell>
          <cell r="M688">
            <v>0</v>
          </cell>
          <cell r="N688">
            <v>0</v>
          </cell>
          <cell r="O688">
            <v>49000</v>
          </cell>
          <cell r="P688">
            <v>49000</v>
          </cell>
        </row>
        <row r="689">
          <cell r="G689">
            <v>901860214</v>
          </cell>
          <cell r="J689">
            <v>44545</v>
          </cell>
          <cell r="K689">
            <v>0</v>
          </cell>
          <cell r="L689">
            <v>4455</v>
          </cell>
          <cell r="M689">
            <v>0</v>
          </cell>
          <cell r="N689">
            <v>0</v>
          </cell>
          <cell r="O689">
            <v>49000</v>
          </cell>
          <cell r="P689">
            <v>49000</v>
          </cell>
        </row>
        <row r="690">
          <cell r="G690">
            <v>901860215</v>
          </cell>
          <cell r="J690">
            <v>153635.88</v>
          </cell>
          <cell r="K690">
            <v>23045</v>
          </cell>
          <cell r="L690">
            <v>13059.12</v>
          </cell>
          <cell r="M690">
            <v>0</v>
          </cell>
          <cell r="N690">
            <v>0</v>
          </cell>
          <cell r="O690">
            <v>143650</v>
          </cell>
          <cell r="P690">
            <v>143650</v>
          </cell>
        </row>
        <row r="691">
          <cell r="G691">
            <v>901860216</v>
          </cell>
          <cell r="J691">
            <v>44545</v>
          </cell>
          <cell r="K691">
            <v>0</v>
          </cell>
          <cell r="L691">
            <v>4455</v>
          </cell>
          <cell r="M691">
            <v>0</v>
          </cell>
          <cell r="N691">
            <v>0</v>
          </cell>
          <cell r="O691">
            <v>49000</v>
          </cell>
          <cell r="P691">
            <v>49000</v>
          </cell>
        </row>
        <row r="692">
          <cell r="G692">
            <v>901860217</v>
          </cell>
          <cell r="J692">
            <v>44545</v>
          </cell>
          <cell r="K692">
            <v>0</v>
          </cell>
          <cell r="L692">
            <v>4455</v>
          </cell>
          <cell r="M692">
            <v>0</v>
          </cell>
          <cell r="N692">
            <v>0</v>
          </cell>
          <cell r="O692">
            <v>49000</v>
          </cell>
          <cell r="P692">
            <v>49000</v>
          </cell>
        </row>
        <row r="693">
          <cell r="G693">
            <v>901860218</v>
          </cell>
          <cell r="J693">
            <v>44545</v>
          </cell>
          <cell r="K693">
            <v>0</v>
          </cell>
          <cell r="L693">
            <v>4455</v>
          </cell>
          <cell r="M693">
            <v>0</v>
          </cell>
          <cell r="N693">
            <v>0</v>
          </cell>
          <cell r="O693">
            <v>49000</v>
          </cell>
          <cell r="P693">
            <v>49000</v>
          </cell>
        </row>
        <row r="694">
          <cell r="G694">
            <v>901860219</v>
          </cell>
          <cell r="J694">
            <v>44809</v>
          </cell>
          <cell r="K694">
            <v>6721</v>
          </cell>
          <cell r="L694">
            <v>3809</v>
          </cell>
          <cell r="M694">
            <v>0</v>
          </cell>
          <cell r="N694">
            <v>0</v>
          </cell>
          <cell r="O694">
            <v>41897</v>
          </cell>
          <cell r="P694">
            <v>41897</v>
          </cell>
        </row>
        <row r="695">
          <cell r="G695">
            <v>901860221</v>
          </cell>
          <cell r="J695">
            <v>47180</v>
          </cell>
          <cell r="K695">
            <v>7077</v>
          </cell>
          <cell r="L695">
            <v>4010</v>
          </cell>
          <cell r="M695">
            <v>0</v>
          </cell>
          <cell r="N695">
            <v>0</v>
          </cell>
          <cell r="O695">
            <v>44113</v>
          </cell>
          <cell r="P695">
            <v>44113</v>
          </cell>
        </row>
        <row r="696">
          <cell r="G696">
            <v>901860223</v>
          </cell>
          <cell r="J696">
            <v>226088</v>
          </cell>
          <cell r="K696">
            <v>33913</v>
          </cell>
          <cell r="L696">
            <v>19218</v>
          </cell>
          <cell r="M696">
            <v>0</v>
          </cell>
          <cell r="N696">
            <v>0</v>
          </cell>
          <cell r="O696">
            <v>211393</v>
          </cell>
          <cell r="P696">
            <v>211393</v>
          </cell>
        </row>
        <row r="697">
          <cell r="G697">
            <v>901860247</v>
          </cell>
          <cell r="J697">
            <v>54698</v>
          </cell>
          <cell r="K697">
            <v>8205</v>
          </cell>
          <cell r="L697">
            <v>4649</v>
          </cell>
          <cell r="M697">
            <v>0</v>
          </cell>
          <cell r="N697">
            <v>0</v>
          </cell>
          <cell r="O697">
            <v>51142</v>
          </cell>
          <cell r="P697">
            <v>51142</v>
          </cell>
        </row>
        <row r="698">
          <cell r="G698">
            <v>901860248</v>
          </cell>
          <cell r="J698">
            <v>44545</v>
          </cell>
          <cell r="K698">
            <v>0</v>
          </cell>
          <cell r="L698">
            <v>4455</v>
          </cell>
          <cell r="M698">
            <v>0</v>
          </cell>
          <cell r="N698">
            <v>0</v>
          </cell>
          <cell r="O698">
            <v>49000</v>
          </cell>
          <cell r="P698">
            <v>49000</v>
          </cell>
        </row>
        <row r="699">
          <cell r="G699">
            <v>901860251</v>
          </cell>
          <cell r="J699">
            <v>207383.91</v>
          </cell>
          <cell r="K699">
            <v>31108</v>
          </cell>
          <cell r="L699">
            <v>17628.09</v>
          </cell>
          <cell r="M699">
            <v>0</v>
          </cell>
          <cell r="N699">
            <v>0</v>
          </cell>
          <cell r="O699">
            <v>193904</v>
          </cell>
          <cell r="P699">
            <v>193904</v>
          </cell>
        </row>
        <row r="700">
          <cell r="G700">
            <v>901860253</v>
          </cell>
          <cell r="J700">
            <v>144925</v>
          </cell>
          <cell r="K700">
            <v>21739</v>
          </cell>
          <cell r="L700">
            <v>12319</v>
          </cell>
          <cell r="M700">
            <v>0</v>
          </cell>
          <cell r="N700">
            <v>0</v>
          </cell>
          <cell r="O700">
            <v>135505</v>
          </cell>
          <cell r="P700">
            <v>135505</v>
          </cell>
        </row>
        <row r="701">
          <cell r="G701">
            <v>901860254</v>
          </cell>
          <cell r="J701">
            <v>367276.2</v>
          </cell>
          <cell r="K701">
            <v>55091</v>
          </cell>
          <cell r="L701">
            <v>31218.799999999999</v>
          </cell>
          <cell r="M701">
            <v>0</v>
          </cell>
          <cell r="N701">
            <v>0</v>
          </cell>
          <cell r="O701">
            <v>343404</v>
          </cell>
          <cell r="P701">
            <v>343404</v>
          </cell>
        </row>
        <row r="702">
          <cell r="G702">
            <v>901860256</v>
          </cell>
          <cell r="J702">
            <v>217721.18</v>
          </cell>
          <cell r="K702">
            <v>32658</v>
          </cell>
          <cell r="L702">
            <v>18506.82</v>
          </cell>
          <cell r="M702">
            <v>0</v>
          </cell>
          <cell r="N702">
            <v>0</v>
          </cell>
          <cell r="O702">
            <v>203570</v>
          </cell>
          <cell r="P702">
            <v>203570</v>
          </cell>
        </row>
        <row r="703">
          <cell r="G703">
            <v>901860257</v>
          </cell>
          <cell r="J703">
            <v>44545</v>
          </cell>
          <cell r="K703">
            <v>0</v>
          </cell>
          <cell r="L703">
            <v>4455</v>
          </cell>
          <cell r="M703">
            <v>0</v>
          </cell>
          <cell r="N703">
            <v>0</v>
          </cell>
          <cell r="O703">
            <v>49000</v>
          </cell>
          <cell r="P703">
            <v>49000</v>
          </cell>
        </row>
        <row r="704">
          <cell r="G704">
            <v>901860258</v>
          </cell>
          <cell r="J704">
            <v>153635.9</v>
          </cell>
          <cell r="K704">
            <v>23045</v>
          </cell>
          <cell r="L704">
            <v>13059.1</v>
          </cell>
          <cell r="M704">
            <v>0</v>
          </cell>
          <cell r="N704">
            <v>0</v>
          </cell>
          <cell r="O704">
            <v>143650</v>
          </cell>
          <cell r="P704">
            <v>143650</v>
          </cell>
        </row>
        <row r="705">
          <cell r="G705">
            <v>901860261</v>
          </cell>
          <cell r="J705">
            <v>210075</v>
          </cell>
          <cell r="K705">
            <v>31511</v>
          </cell>
          <cell r="L705">
            <v>17857</v>
          </cell>
          <cell r="M705">
            <v>0</v>
          </cell>
          <cell r="N705">
            <v>0</v>
          </cell>
          <cell r="O705">
            <v>196421</v>
          </cell>
          <cell r="P705">
            <v>196421</v>
          </cell>
        </row>
        <row r="706">
          <cell r="G706">
            <v>901860262</v>
          </cell>
          <cell r="J706">
            <v>153635.9</v>
          </cell>
          <cell r="K706">
            <v>23045</v>
          </cell>
          <cell r="L706">
            <v>13059.1</v>
          </cell>
          <cell r="M706">
            <v>0</v>
          </cell>
          <cell r="N706">
            <v>0</v>
          </cell>
          <cell r="O706">
            <v>143650</v>
          </cell>
          <cell r="P706">
            <v>143650</v>
          </cell>
        </row>
        <row r="707">
          <cell r="G707">
            <v>901860264</v>
          </cell>
          <cell r="J707">
            <v>44545</v>
          </cell>
          <cell r="K707">
            <v>0</v>
          </cell>
          <cell r="L707">
            <v>4455</v>
          </cell>
          <cell r="M707">
            <v>0</v>
          </cell>
          <cell r="N707">
            <v>0</v>
          </cell>
          <cell r="O707">
            <v>49000</v>
          </cell>
          <cell r="P707">
            <v>49000</v>
          </cell>
        </row>
        <row r="708">
          <cell r="G708">
            <v>901860265</v>
          </cell>
          <cell r="J708">
            <v>44545</v>
          </cell>
          <cell r="K708">
            <v>0</v>
          </cell>
          <cell r="L708">
            <v>4455</v>
          </cell>
          <cell r="M708">
            <v>0</v>
          </cell>
          <cell r="N708">
            <v>0</v>
          </cell>
          <cell r="O708">
            <v>49000</v>
          </cell>
          <cell r="P708">
            <v>49000</v>
          </cell>
        </row>
        <row r="709">
          <cell r="G709">
            <v>901860266</v>
          </cell>
          <cell r="J709">
            <v>229422</v>
          </cell>
          <cell r="K709">
            <v>34413</v>
          </cell>
          <cell r="L709">
            <v>19501</v>
          </cell>
          <cell r="M709">
            <v>0</v>
          </cell>
          <cell r="N709">
            <v>0</v>
          </cell>
          <cell r="O709">
            <v>214510</v>
          </cell>
          <cell r="P709">
            <v>214510</v>
          </cell>
        </row>
        <row r="710">
          <cell r="G710">
            <v>901860267</v>
          </cell>
          <cell r="J710">
            <v>284432.08999999997</v>
          </cell>
          <cell r="K710">
            <v>42665</v>
          </cell>
          <cell r="L710">
            <v>24176.91</v>
          </cell>
          <cell r="M710">
            <v>0</v>
          </cell>
          <cell r="N710">
            <v>0</v>
          </cell>
          <cell r="O710">
            <v>265944</v>
          </cell>
          <cell r="P710">
            <v>265944</v>
          </cell>
        </row>
        <row r="711">
          <cell r="G711">
            <v>901860268</v>
          </cell>
          <cell r="J711">
            <v>44545</v>
          </cell>
          <cell r="K711">
            <v>0</v>
          </cell>
          <cell r="L711">
            <v>4455</v>
          </cell>
          <cell r="M711">
            <v>0</v>
          </cell>
          <cell r="N711">
            <v>0</v>
          </cell>
          <cell r="O711">
            <v>49000</v>
          </cell>
          <cell r="P711">
            <v>49000</v>
          </cell>
        </row>
        <row r="712">
          <cell r="G712">
            <v>901860270</v>
          </cell>
          <cell r="J712">
            <v>64326</v>
          </cell>
          <cell r="K712">
            <v>9649</v>
          </cell>
          <cell r="L712">
            <v>5468</v>
          </cell>
          <cell r="M712">
            <v>0</v>
          </cell>
          <cell r="N712">
            <v>0</v>
          </cell>
          <cell r="O712">
            <v>60145</v>
          </cell>
          <cell r="P712">
            <v>60145</v>
          </cell>
        </row>
        <row r="713">
          <cell r="G713">
            <v>901860272</v>
          </cell>
          <cell r="J713">
            <v>44545</v>
          </cell>
          <cell r="K713">
            <v>0</v>
          </cell>
          <cell r="L713">
            <v>4455</v>
          </cell>
          <cell r="M713">
            <v>0</v>
          </cell>
          <cell r="N713">
            <v>0</v>
          </cell>
          <cell r="O713">
            <v>49000</v>
          </cell>
          <cell r="P713">
            <v>49000</v>
          </cell>
        </row>
        <row r="714">
          <cell r="G714">
            <v>901860273</v>
          </cell>
          <cell r="J714">
            <v>251112.82</v>
          </cell>
          <cell r="K714">
            <v>37667</v>
          </cell>
          <cell r="L714">
            <v>21344.18</v>
          </cell>
          <cell r="M714">
            <v>0</v>
          </cell>
          <cell r="N714">
            <v>0</v>
          </cell>
          <cell r="O714">
            <v>234790</v>
          </cell>
          <cell r="P714">
            <v>234790</v>
          </cell>
        </row>
        <row r="715">
          <cell r="G715">
            <v>901860274</v>
          </cell>
          <cell r="J715">
            <v>146642</v>
          </cell>
          <cell r="K715">
            <v>21996</v>
          </cell>
          <cell r="L715">
            <v>12465</v>
          </cell>
          <cell r="M715">
            <v>0</v>
          </cell>
          <cell r="N715">
            <v>0</v>
          </cell>
          <cell r="O715">
            <v>137111</v>
          </cell>
          <cell r="P715">
            <v>137111</v>
          </cell>
        </row>
        <row r="716">
          <cell r="G716">
            <v>901860275</v>
          </cell>
          <cell r="J716">
            <v>188009</v>
          </cell>
          <cell r="K716">
            <v>28201</v>
          </cell>
          <cell r="L716">
            <v>15981</v>
          </cell>
          <cell r="M716">
            <v>0</v>
          </cell>
          <cell r="N716">
            <v>0</v>
          </cell>
          <cell r="O716">
            <v>175789</v>
          </cell>
          <cell r="P716">
            <v>175789</v>
          </cell>
        </row>
        <row r="717">
          <cell r="G717">
            <v>901860281</v>
          </cell>
          <cell r="J717">
            <v>44545</v>
          </cell>
          <cell r="K717">
            <v>0</v>
          </cell>
          <cell r="L717">
            <v>4455</v>
          </cell>
          <cell r="M717">
            <v>0</v>
          </cell>
          <cell r="N717">
            <v>0</v>
          </cell>
          <cell r="O717">
            <v>49000</v>
          </cell>
          <cell r="P717">
            <v>49000</v>
          </cell>
        </row>
        <row r="718">
          <cell r="G718">
            <v>901860282</v>
          </cell>
          <cell r="J718">
            <v>315857.5</v>
          </cell>
          <cell r="K718">
            <v>47379</v>
          </cell>
          <cell r="L718">
            <v>26847.5</v>
          </cell>
          <cell r="M718">
            <v>0</v>
          </cell>
          <cell r="N718">
            <v>0</v>
          </cell>
          <cell r="O718">
            <v>295326</v>
          </cell>
          <cell r="P718">
            <v>295326</v>
          </cell>
        </row>
        <row r="719">
          <cell r="G719">
            <v>901860283</v>
          </cell>
          <cell r="J719">
            <v>235566.36</v>
          </cell>
          <cell r="K719">
            <v>35335</v>
          </cell>
          <cell r="L719">
            <v>20023.64</v>
          </cell>
          <cell r="M719">
            <v>0</v>
          </cell>
          <cell r="N719">
            <v>0</v>
          </cell>
          <cell r="O719">
            <v>220255</v>
          </cell>
          <cell r="P719">
            <v>220255</v>
          </cell>
        </row>
        <row r="720">
          <cell r="G720">
            <v>901860284</v>
          </cell>
          <cell r="J720">
            <v>73160</v>
          </cell>
          <cell r="K720">
            <v>10974</v>
          </cell>
          <cell r="L720">
            <v>6219</v>
          </cell>
          <cell r="M720">
            <v>0</v>
          </cell>
          <cell r="N720">
            <v>0</v>
          </cell>
          <cell r="O720">
            <v>68405</v>
          </cell>
          <cell r="P720">
            <v>68405</v>
          </cell>
        </row>
        <row r="721">
          <cell r="G721">
            <v>901860287</v>
          </cell>
          <cell r="J721">
            <v>49513</v>
          </cell>
          <cell r="K721">
            <v>7427</v>
          </cell>
          <cell r="L721">
            <v>4209</v>
          </cell>
          <cell r="M721">
            <v>0</v>
          </cell>
          <cell r="N721">
            <v>0</v>
          </cell>
          <cell r="O721">
            <v>46295</v>
          </cell>
          <cell r="P721">
            <v>46295</v>
          </cell>
        </row>
        <row r="722">
          <cell r="G722">
            <v>901860314</v>
          </cell>
          <cell r="J722">
            <v>44545</v>
          </cell>
          <cell r="K722">
            <v>0</v>
          </cell>
          <cell r="L722">
            <v>4455</v>
          </cell>
          <cell r="M722">
            <v>0</v>
          </cell>
          <cell r="N722">
            <v>0</v>
          </cell>
          <cell r="O722">
            <v>49000</v>
          </cell>
          <cell r="P722">
            <v>49000</v>
          </cell>
        </row>
        <row r="723">
          <cell r="G723">
            <v>901860316</v>
          </cell>
          <cell r="J723">
            <v>137931.35999999999</v>
          </cell>
          <cell r="K723">
            <v>20690</v>
          </cell>
          <cell r="L723">
            <v>11724.64</v>
          </cell>
          <cell r="M723">
            <v>0</v>
          </cell>
          <cell r="N723">
            <v>0</v>
          </cell>
          <cell r="O723">
            <v>128966</v>
          </cell>
          <cell r="P723">
            <v>128966</v>
          </cell>
        </row>
        <row r="724">
          <cell r="G724">
            <v>901860323</v>
          </cell>
          <cell r="J724">
            <v>233564</v>
          </cell>
          <cell r="K724">
            <v>35035</v>
          </cell>
          <cell r="L724">
            <v>19853</v>
          </cell>
          <cell r="M724">
            <v>0</v>
          </cell>
          <cell r="N724">
            <v>0</v>
          </cell>
          <cell r="O724">
            <v>218382</v>
          </cell>
          <cell r="P724">
            <v>218382</v>
          </cell>
        </row>
        <row r="725">
          <cell r="G725">
            <v>901860326</v>
          </cell>
          <cell r="J725">
            <v>154479</v>
          </cell>
          <cell r="K725">
            <v>23172</v>
          </cell>
          <cell r="L725">
            <v>13131</v>
          </cell>
          <cell r="M725">
            <v>0</v>
          </cell>
          <cell r="N725">
            <v>0</v>
          </cell>
          <cell r="O725">
            <v>144438</v>
          </cell>
          <cell r="P725">
            <v>144438</v>
          </cell>
        </row>
        <row r="726">
          <cell r="G726">
            <v>901860334</v>
          </cell>
          <cell r="J726">
            <v>185351</v>
          </cell>
          <cell r="K726">
            <v>27803</v>
          </cell>
          <cell r="L726">
            <v>15755</v>
          </cell>
          <cell r="M726">
            <v>0</v>
          </cell>
          <cell r="N726">
            <v>0</v>
          </cell>
          <cell r="O726">
            <v>173303</v>
          </cell>
          <cell r="P726">
            <v>173303</v>
          </cell>
        </row>
        <row r="727">
          <cell r="G727">
            <v>901860336</v>
          </cell>
          <cell r="J727">
            <v>179790</v>
          </cell>
          <cell r="K727">
            <v>26969</v>
          </cell>
          <cell r="L727">
            <v>15282</v>
          </cell>
          <cell r="M727">
            <v>0</v>
          </cell>
          <cell r="N727">
            <v>0</v>
          </cell>
          <cell r="O727">
            <v>168103</v>
          </cell>
          <cell r="P727">
            <v>168103</v>
          </cell>
        </row>
        <row r="728">
          <cell r="G728">
            <v>901860338</v>
          </cell>
          <cell r="J728">
            <v>160711</v>
          </cell>
          <cell r="K728">
            <v>24107</v>
          </cell>
          <cell r="L728">
            <v>13660</v>
          </cell>
          <cell r="M728">
            <v>0</v>
          </cell>
          <cell r="N728">
            <v>0</v>
          </cell>
          <cell r="O728">
            <v>150264</v>
          </cell>
          <cell r="P728">
            <v>150264</v>
          </cell>
        </row>
        <row r="729">
          <cell r="G729">
            <v>901860340</v>
          </cell>
          <cell r="J729">
            <v>131674</v>
          </cell>
          <cell r="K729">
            <v>19751</v>
          </cell>
          <cell r="L729">
            <v>11192</v>
          </cell>
          <cell r="M729">
            <v>0</v>
          </cell>
          <cell r="N729">
            <v>0</v>
          </cell>
          <cell r="O729">
            <v>123115</v>
          </cell>
          <cell r="P729">
            <v>123115</v>
          </cell>
        </row>
        <row r="730">
          <cell r="G730">
            <v>901860341</v>
          </cell>
          <cell r="J730">
            <v>128548</v>
          </cell>
          <cell r="K730">
            <v>19282</v>
          </cell>
          <cell r="L730">
            <v>10927</v>
          </cell>
          <cell r="M730">
            <v>0</v>
          </cell>
          <cell r="N730">
            <v>0</v>
          </cell>
          <cell r="O730">
            <v>120193</v>
          </cell>
          <cell r="P730">
            <v>120193</v>
          </cell>
        </row>
        <row r="731">
          <cell r="G731">
            <v>901860342</v>
          </cell>
          <cell r="J731">
            <v>183489</v>
          </cell>
          <cell r="K731">
            <v>27523</v>
          </cell>
          <cell r="L731">
            <v>15597</v>
          </cell>
          <cell r="M731">
            <v>0</v>
          </cell>
          <cell r="N731">
            <v>0</v>
          </cell>
          <cell r="O731">
            <v>171563</v>
          </cell>
          <cell r="P731">
            <v>171563</v>
          </cell>
        </row>
        <row r="732">
          <cell r="G732">
            <v>901860343</v>
          </cell>
          <cell r="J732">
            <v>226863.09</v>
          </cell>
          <cell r="K732">
            <v>34029</v>
          </cell>
          <cell r="L732">
            <v>19283.91</v>
          </cell>
          <cell r="M732">
            <v>0</v>
          </cell>
          <cell r="N732">
            <v>0</v>
          </cell>
          <cell r="O732">
            <v>212118</v>
          </cell>
          <cell r="P732">
            <v>212118</v>
          </cell>
        </row>
        <row r="733">
          <cell r="G733">
            <v>901860344</v>
          </cell>
          <cell r="J733">
            <v>44545</v>
          </cell>
          <cell r="K733">
            <v>0</v>
          </cell>
          <cell r="L733">
            <v>4455</v>
          </cell>
          <cell r="M733">
            <v>0</v>
          </cell>
          <cell r="N733">
            <v>0</v>
          </cell>
          <cell r="O733">
            <v>49000</v>
          </cell>
          <cell r="P733">
            <v>49000</v>
          </cell>
        </row>
        <row r="734">
          <cell r="G734">
            <v>901860345</v>
          </cell>
          <cell r="J734">
            <v>321780.18</v>
          </cell>
          <cell r="K734">
            <v>48267</v>
          </cell>
          <cell r="L734">
            <v>27351.82</v>
          </cell>
          <cell r="M734">
            <v>0</v>
          </cell>
          <cell r="N734">
            <v>0</v>
          </cell>
          <cell r="O734">
            <v>300865</v>
          </cell>
          <cell r="P734">
            <v>300865</v>
          </cell>
        </row>
        <row r="735">
          <cell r="G735">
            <v>901860346</v>
          </cell>
          <cell r="J735">
            <v>44545</v>
          </cell>
          <cell r="K735">
            <v>0</v>
          </cell>
          <cell r="L735">
            <v>4455</v>
          </cell>
          <cell r="M735">
            <v>0</v>
          </cell>
          <cell r="N735">
            <v>0</v>
          </cell>
          <cell r="O735">
            <v>49000</v>
          </cell>
          <cell r="P735">
            <v>49000</v>
          </cell>
        </row>
        <row r="736">
          <cell r="G736">
            <v>901860347</v>
          </cell>
          <cell r="J736">
            <v>44545</v>
          </cell>
          <cell r="K736">
            <v>0</v>
          </cell>
          <cell r="L736">
            <v>4455</v>
          </cell>
          <cell r="M736">
            <v>0</v>
          </cell>
          <cell r="N736">
            <v>0</v>
          </cell>
          <cell r="O736">
            <v>49000</v>
          </cell>
          <cell r="P736">
            <v>49000</v>
          </cell>
        </row>
        <row r="737">
          <cell r="G737">
            <v>901860348</v>
          </cell>
          <cell r="J737">
            <v>44545</v>
          </cell>
          <cell r="K737">
            <v>0</v>
          </cell>
          <cell r="L737">
            <v>4455</v>
          </cell>
          <cell r="M737">
            <v>0</v>
          </cell>
          <cell r="N737">
            <v>0</v>
          </cell>
          <cell r="O737">
            <v>49000</v>
          </cell>
          <cell r="P737">
            <v>49000</v>
          </cell>
        </row>
        <row r="738">
          <cell r="G738">
            <v>901860349</v>
          </cell>
          <cell r="J738">
            <v>44545</v>
          </cell>
          <cell r="K738">
            <v>0</v>
          </cell>
          <cell r="L738">
            <v>4455</v>
          </cell>
          <cell r="M738">
            <v>0</v>
          </cell>
          <cell r="N738">
            <v>0</v>
          </cell>
          <cell r="O738">
            <v>49000</v>
          </cell>
          <cell r="P738">
            <v>49000</v>
          </cell>
        </row>
        <row r="739">
          <cell r="G739">
            <v>901860350</v>
          </cell>
          <cell r="J739">
            <v>44545</v>
          </cell>
          <cell r="K739">
            <v>0</v>
          </cell>
          <cell r="L739">
            <v>4455</v>
          </cell>
          <cell r="M739">
            <v>0</v>
          </cell>
          <cell r="N739">
            <v>0</v>
          </cell>
          <cell r="O739">
            <v>49000</v>
          </cell>
          <cell r="P739">
            <v>49000</v>
          </cell>
        </row>
        <row r="740">
          <cell r="G740">
            <v>901860351</v>
          </cell>
          <cell r="J740">
            <v>195772.09</v>
          </cell>
          <cell r="K740">
            <v>29366</v>
          </cell>
          <cell r="L740">
            <v>16640.91</v>
          </cell>
          <cell r="M740">
            <v>0</v>
          </cell>
          <cell r="N740">
            <v>0</v>
          </cell>
          <cell r="O740">
            <v>183047</v>
          </cell>
          <cell r="P740">
            <v>183047</v>
          </cell>
        </row>
        <row r="741">
          <cell r="G741">
            <v>901860352</v>
          </cell>
          <cell r="J741">
            <v>183504.9</v>
          </cell>
          <cell r="K741">
            <v>27526</v>
          </cell>
          <cell r="L741">
            <v>15598.1</v>
          </cell>
          <cell r="M741">
            <v>0</v>
          </cell>
          <cell r="N741">
            <v>0</v>
          </cell>
          <cell r="O741">
            <v>171577</v>
          </cell>
          <cell r="P741">
            <v>171577</v>
          </cell>
        </row>
        <row r="742">
          <cell r="G742">
            <v>901860353</v>
          </cell>
          <cell r="J742">
            <v>44545</v>
          </cell>
          <cell r="K742">
            <v>0</v>
          </cell>
          <cell r="L742">
            <v>4455</v>
          </cell>
          <cell r="M742">
            <v>0</v>
          </cell>
          <cell r="N742">
            <v>0</v>
          </cell>
          <cell r="O742">
            <v>49000</v>
          </cell>
          <cell r="P742">
            <v>49000</v>
          </cell>
        </row>
        <row r="743">
          <cell r="G743">
            <v>901860354</v>
          </cell>
          <cell r="J743">
            <v>155012.1</v>
          </cell>
          <cell r="K743">
            <v>23252</v>
          </cell>
          <cell r="L743">
            <v>13175.9</v>
          </cell>
          <cell r="M743">
            <v>0</v>
          </cell>
          <cell r="N743">
            <v>0</v>
          </cell>
          <cell r="O743">
            <v>144936</v>
          </cell>
          <cell r="P743">
            <v>144936</v>
          </cell>
        </row>
        <row r="744">
          <cell r="G744">
            <v>901860355</v>
          </cell>
          <cell r="J744">
            <v>510683</v>
          </cell>
          <cell r="K744">
            <v>76602</v>
          </cell>
          <cell r="L744">
            <v>43408</v>
          </cell>
          <cell r="M744">
            <v>0</v>
          </cell>
          <cell r="N744">
            <v>0</v>
          </cell>
          <cell r="O744">
            <v>477489</v>
          </cell>
          <cell r="P744">
            <v>477489</v>
          </cell>
        </row>
        <row r="745">
          <cell r="G745">
            <v>901860356</v>
          </cell>
          <cell r="J745">
            <v>44545</v>
          </cell>
          <cell r="K745">
            <v>0</v>
          </cell>
          <cell r="L745">
            <v>4455</v>
          </cell>
          <cell r="M745">
            <v>0</v>
          </cell>
          <cell r="N745">
            <v>0</v>
          </cell>
          <cell r="O745">
            <v>49000</v>
          </cell>
          <cell r="P745">
            <v>49000</v>
          </cell>
        </row>
        <row r="746">
          <cell r="G746">
            <v>901860358</v>
          </cell>
          <cell r="J746">
            <v>154920</v>
          </cell>
          <cell r="K746">
            <v>23238</v>
          </cell>
          <cell r="L746">
            <v>13168</v>
          </cell>
          <cell r="M746">
            <v>0</v>
          </cell>
          <cell r="N746">
            <v>0</v>
          </cell>
          <cell r="O746">
            <v>144850</v>
          </cell>
          <cell r="P746">
            <v>144850</v>
          </cell>
        </row>
        <row r="747">
          <cell r="G747">
            <v>901860359</v>
          </cell>
          <cell r="J747">
            <v>79410</v>
          </cell>
          <cell r="K747">
            <v>11912</v>
          </cell>
          <cell r="L747">
            <v>6750</v>
          </cell>
          <cell r="M747">
            <v>0</v>
          </cell>
          <cell r="N747">
            <v>0</v>
          </cell>
          <cell r="O747">
            <v>74248</v>
          </cell>
          <cell r="P747">
            <v>74248</v>
          </cell>
        </row>
        <row r="748">
          <cell r="G748">
            <v>901860361</v>
          </cell>
          <cell r="J748">
            <v>110738</v>
          </cell>
          <cell r="K748">
            <v>16611</v>
          </cell>
          <cell r="L748">
            <v>9413</v>
          </cell>
          <cell r="M748">
            <v>0</v>
          </cell>
          <cell r="N748">
            <v>0</v>
          </cell>
          <cell r="O748">
            <v>103540</v>
          </cell>
          <cell r="P748">
            <v>103540</v>
          </cell>
        </row>
        <row r="749">
          <cell r="G749">
            <v>901860362</v>
          </cell>
          <cell r="J749">
            <v>44545</v>
          </cell>
          <cell r="K749">
            <v>0</v>
          </cell>
          <cell r="L749">
            <v>4455</v>
          </cell>
          <cell r="M749">
            <v>0</v>
          </cell>
          <cell r="N749">
            <v>0</v>
          </cell>
          <cell r="O749">
            <v>49000</v>
          </cell>
          <cell r="P749">
            <v>49000</v>
          </cell>
        </row>
        <row r="750">
          <cell r="G750">
            <v>901860363</v>
          </cell>
          <cell r="J750">
            <v>132048.18</v>
          </cell>
          <cell r="K750">
            <v>19807</v>
          </cell>
          <cell r="L750">
            <v>11223.82</v>
          </cell>
          <cell r="M750">
            <v>0</v>
          </cell>
          <cell r="N750">
            <v>0</v>
          </cell>
          <cell r="O750">
            <v>123465</v>
          </cell>
          <cell r="P750">
            <v>123465</v>
          </cell>
        </row>
        <row r="751">
          <cell r="G751">
            <v>901860364</v>
          </cell>
          <cell r="J751">
            <v>44545</v>
          </cell>
          <cell r="K751">
            <v>0</v>
          </cell>
          <cell r="L751">
            <v>4455</v>
          </cell>
          <cell r="M751">
            <v>0</v>
          </cell>
          <cell r="N751">
            <v>0</v>
          </cell>
          <cell r="O751">
            <v>49000</v>
          </cell>
          <cell r="P751">
            <v>49000</v>
          </cell>
        </row>
        <row r="752">
          <cell r="G752">
            <v>901860365</v>
          </cell>
          <cell r="J752">
            <v>257141.5</v>
          </cell>
          <cell r="K752">
            <v>38571</v>
          </cell>
          <cell r="L752">
            <v>21857.5</v>
          </cell>
          <cell r="M752">
            <v>0</v>
          </cell>
          <cell r="N752">
            <v>0</v>
          </cell>
          <cell r="O752">
            <v>240428</v>
          </cell>
          <cell r="P752">
            <v>240428</v>
          </cell>
        </row>
        <row r="753">
          <cell r="G753">
            <v>901860366</v>
          </cell>
          <cell r="J753">
            <v>44545</v>
          </cell>
          <cell r="K753">
            <v>0</v>
          </cell>
          <cell r="L753">
            <v>4455</v>
          </cell>
          <cell r="M753">
            <v>0</v>
          </cell>
          <cell r="N753">
            <v>0</v>
          </cell>
          <cell r="O753">
            <v>49000</v>
          </cell>
          <cell r="P753">
            <v>49000</v>
          </cell>
        </row>
        <row r="754">
          <cell r="G754">
            <v>901860367</v>
          </cell>
          <cell r="J754">
            <v>162386.18</v>
          </cell>
          <cell r="K754">
            <v>24358</v>
          </cell>
          <cell r="L754">
            <v>13802.82</v>
          </cell>
          <cell r="M754">
            <v>0</v>
          </cell>
          <cell r="N754">
            <v>0</v>
          </cell>
          <cell r="O754">
            <v>151831</v>
          </cell>
          <cell r="P754">
            <v>151831</v>
          </cell>
        </row>
        <row r="755">
          <cell r="G755">
            <v>901860369</v>
          </cell>
          <cell r="J755">
            <v>331372</v>
          </cell>
          <cell r="K755">
            <v>49706</v>
          </cell>
          <cell r="L755">
            <v>28167</v>
          </cell>
          <cell r="M755">
            <v>0</v>
          </cell>
          <cell r="N755">
            <v>0</v>
          </cell>
          <cell r="O755">
            <v>309833</v>
          </cell>
          <cell r="P755">
            <v>309833</v>
          </cell>
        </row>
        <row r="756">
          <cell r="G756">
            <v>901860370</v>
          </cell>
          <cell r="J756">
            <v>44545</v>
          </cell>
          <cell r="K756">
            <v>0</v>
          </cell>
          <cell r="L756">
            <v>4455</v>
          </cell>
          <cell r="M756">
            <v>0</v>
          </cell>
          <cell r="N756">
            <v>0</v>
          </cell>
          <cell r="O756">
            <v>49000</v>
          </cell>
          <cell r="P756">
            <v>49000</v>
          </cell>
        </row>
        <row r="757">
          <cell r="G757">
            <v>901860371</v>
          </cell>
          <cell r="J757">
            <v>44545</v>
          </cell>
          <cell r="K757">
            <v>0</v>
          </cell>
          <cell r="L757">
            <v>4455</v>
          </cell>
          <cell r="M757">
            <v>0</v>
          </cell>
          <cell r="N757">
            <v>0</v>
          </cell>
          <cell r="O757">
            <v>49000</v>
          </cell>
          <cell r="P757">
            <v>49000</v>
          </cell>
        </row>
        <row r="758">
          <cell r="G758">
            <v>901860372</v>
          </cell>
          <cell r="J758">
            <v>44545</v>
          </cell>
          <cell r="K758">
            <v>0</v>
          </cell>
          <cell r="L758">
            <v>4455</v>
          </cell>
          <cell r="M758">
            <v>0</v>
          </cell>
          <cell r="N758">
            <v>0</v>
          </cell>
          <cell r="O758">
            <v>49000</v>
          </cell>
          <cell r="P758">
            <v>49000</v>
          </cell>
        </row>
        <row r="759">
          <cell r="G759">
            <v>901860373</v>
          </cell>
          <cell r="J759">
            <v>44545</v>
          </cell>
          <cell r="K759">
            <v>0</v>
          </cell>
          <cell r="L759">
            <v>4455</v>
          </cell>
          <cell r="M759">
            <v>0</v>
          </cell>
          <cell r="N759">
            <v>0</v>
          </cell>
          <cell r="O759">
            <v>49000</v>
          </cell>
          <cell r="P759">
            <v>49000</v>
          </cell>
        </row>
        <row r="760">
          <cell r="G760">
            <v>901860374</v>
          </cell>
          <cell r="J760">
            <v>88378</v>
          </cell>
          <cell r="K760">
            <v>13257</v>
          </cell>
          <cell r="L760">
            <v>7512</v>
          </cell>
          <cell r="M760">
            <v>0</v>
          </cell>
          <cell r="N760">
            <v>0</v>
          </cell>
          <cell r="O760">
            <v>82633</v>
          </cell>
          <cell r="P760">
            <v>82633</v>
          </cell>
        </row>
        <row r="761">
          <cell r="G761">
            <v>901860375</v>
          </cell>
          <cell r="J761">
            <v>56169</v>
          </cell>
          <cell r="K761">
            <v>8425</v>
          </cell>
          <cell r="L761">
            <v>4774</v>
          </cell>
          <cell r="M761">
            <v>0</v>
          </cell>
          <cell r="N761">
            <v>0</v>
          </cell>
          <cell r="O761">
            <v>52518</v>
          </cell>
          <cell r="P761">
            <v>52518</v>
          </cell>
        </row>
        <row r="762">
          <cell r="G762">
            <v>901860376</v>
          </cell>
          <cell r="J762">
            <v>44545</v>
          </cell>
          <cell r="K762">
            <v>0</v>
          </cell>
          <cell r="L762">
            <v>4455</v>
          </cell>
          <cell r="M762">
            <v>0</v>
          </cell>
          <cell r="N762">
            <v>0</v>
          </cell>
          <cell r="O762">
            <v>49000</v>
          </cell>
          <cell r="P762">
            <v>49000</v>
          </cell>
        </row>
        <row r="763">
          <cell r="G763">
            <v>901860377</v>
          </cell>
          <cell r="J763">
            <v>276573</v>
          </cell>
          <cell r="K763">
            <v>41486</v>
          </cell>
          <cell r="L763">
            <v>23509</v>
          </cell>
          <cell r="M763">
            <v>0</v>
          </cell>
          <cell r="N763">
            <v>0</v>
          </cell>
          <cell r="O763">
            <v>258596</v>
          </cell>
          <cell r="P763">
            <v>258596</v>
          </cell>
        </row>
        <row r="764">
          <cell r="G764">
            <v>901860378</v>
          </cell>
          <cell r="J764">
            <v>44545</v>
          </cell>
          <cell r="K764">
            <v>0</v>
          </cell>
          <cell r="L764">
            <v>4455</v>
          </cell>
          <cell r="M764">
            <v>0</v>
          </cell>
          <cell r="N764">
            <v>0</v>
          </cell>
          <cell r="O764">
            <v>49000</v>
          </cell>
          <cell r="P764">
            <v>49000</v>
          </cell>
        </row>
        <row r="765">
          <cell r="G765">
            <v>901860380</v>
          </cell>
          <cell r="J765">
            <v>44545</v>
          </cell>
          <cell r="K765">
            <v>0</v>
          </cell>
          <cell r="L765">
            <v>4455</v>
          </cell>
          <cell r="M765">
            <v>0</v>
          </cell>
          <cell r="N765">
            <v>0</v>
          </cell>
          <cell r="O765">
            <v>49000</v>
          </cell>
          <cell r="P765">
            <v>49000</v>
          </cell>
        </row>
        <row r="766">
          <cell r="G766">
            <v>901860381</v>
          </cell>
          <cell r="J766">
            <v>153635.9</v>
          </cell>
          <cell r="K766">
            <v>23045</v>
          </cell>
          <cell r="L766">
            <v>13059.1</v>
          </cell>
          <cell r="M766">
            <v>0</v>
          </cell>
          <cell r="N766">
            <v>0</v>
          </cell>
          <cell r="O766">
            <v>143650</v>
          </cell>
          <cell r="P766">
            <v>143650</v>
          </cell>
        </row>
        <row r="767">
          <cell r="G767">
            <v>901860382</v>
          </cell>
          <cell r="J767">
            <v>218746</v>
          </cell>
          <cell r="K767">
            <v>32812</v>
          </cell>
          <cell r="L767">
            <v>18593</v>
          </cell>
          <cell r="M767">
            <v>0</v>
          </cell>
          <cell r="N767">
            <v>0</v>
          </cell>
          <cell r="O767">
            <v>204527</v>
          </cell>
          <cell r="P767">
            <v>204527</v>
          </cell>
        </row>
        <row r="768">
          <cell r="G768">
            <v>901860383</v>
          </cell>
          <cell r="J768">
            <v>51788</v>
          </cell>
          <cell r="K768">
            <v>7768</v>
          </cell>
          <cell r="L768">
            <v>4402</v>
          </cell>
          <cell r="M768">
            <v>0</v>
          </cell>
          <cell r="N768">
            <v>0</v>
          </cell>
          <cell r="O768">
            <v>48422</v>
          </cell>
          <cell r="P768">
            <v>48422</v>
          </cell>
        </row>
        <row r="769">
          <cell r="G769">
            <v>901860384</v>
          </cell>
          <cell r="J769">
            <v>187155</v>
          </cell>
          <cell r="K769">
            <v>28073</v>
          </cell>
          <cell r="L769">
            <v>15908</v>
          </cell>
          <cell r="M769">
            <v>0</v>
          </cell>
          <cell r="N769">
            <v>0</v>
          </cell>
          <cell r="O769">
            <v>174990</v>
          </cell>
          <cell r="P769">
            <v>174990</v>
          </cell>
        </row>
        <row r="770">
          <cell r="G770">
            <v>901860385</v>
          </cell>
          <cell r="J770">
            <v>284567</v>
          </cell>
          <cell r="K770">
            <v>42685</v>
          </cell>
          <cell r="L770">
            <v>24188</v>
          </cell>
          <cell r="M770">
            <v>0</v>
          </cell>
          <cell r="N770">
            <v>0</v>
          </cell>
          <cell r="O770">
            <v>266070</v>
          </cell>
          <cell r="P770">
            <v>266070</v>
          </cell>
        </row>
        <row r="771">
          <cell r="G771">
            <v>901860389</v>
          </cell>
          <cell r="J771">
            <v>328519.96000000002</v>
          </cell>
          <cell r="K771">
            <v>49278</v>
          </cell>
          <cell r="L771">
            <v>27924.04</v>
          </cell>
          <cell r="M771">
            <v>0</v>
          </cell>
          <cell r="N771">
            <v>0</v>
          </cell>
          <cell r="O771">
            <v>307166</v>
          </cell>
          <cell r="P771">
            <v>307166</v>
          </cell>
        </row>
        <row r="772">
          <cell r="G772">
            <v>901860390</v>
          </cell>
          <cell r="J772">
            <v>284462</v>
          </cell>
          <cell r="K772">
            <v>42669</v>
          </cell>
          <cell r="L772">
            <v>24179</v>
          </cell>
          <cell r="M772">
            <v>0</v>
          </cell>
          <cell r="N772">
            <v>0</v>
          </cell>
          <cell r="O772">
            <v>265972</v>
          </cell>
          <cell r="P772">
            <v>265972</v>
          </cell>
        </row>
        <row r="773">
          <cell r="G773">
            <v>901860391</v>
          </cell>
          <cell r="J773">
            <v>191803.18</v>
          </cell>
          <cell r="K773">
            <v>28770</v>
          </cell>
          <cell r="L773">
            <v>16303.82</v>
          </cell>
          <cell r="M773">
            <v>0</v>
          </cell>
          <cell r="N773">
            <v>0</v>
          </cell>
          <cell r="O773">
            <v>179337</v>
          </cell>
          <cell r="P773">
            <v>179337</v>
          </cell>
        </row>
        <row r="774">
          <cell r="G774">
            <v>901860392</v>
          </cell>
          <cell r="J774">
            <v>149424</v>
          </cell>
          <cell r="K774">
            <v>22414</v>
          </cell>
          <cell r="L774">
            <v>12701</v>
          </cell>
          <cell r="M774">
            <v>0</v>
          </cell>
          <cell r="N774">
            <v>0</v>
          </cell>
          <cell r="O774">
            <v>139711</v>
          </cell>
          <cell r="P774">
            <v>139711</v>
          </cell>
        </row>
        <row r="775">
          <cell r="G775">
            <v>901860394</v>
          </cell>
          <cell r="J775">
            <v>44545</v>
          </cell>
          <cell r="K775">
            <v>0</v>
          </cell>
          <cell r="L775">
            <v>4455</v>
          </cell>
          <cell r="M775">
            <v>0</v>
          </cell>
          <cell r="N775">
            <v>0</v>
          </cell>
          <cell r="O775">
            <v>49000</v>
          </cell>
          <cell r="P775">
            <v>49000</v>
          </cell>
        </row>
        <row r="776">
          <cell r="G776">
            <v>901860395</v>
          </cell>
          <cell r="J776">
            <v>218772.09</v>
          </cell>
          <cell r="K776">
            <v>32816</v>
          </cell>
          <cell r="L776">
            <v>18595.91</v>
          </cell>
          <cell r="M776">
            <v>0</v>
          </cell>
          <cell r="N776">
            <v>0</v>
          </cell>
          <cell r="O776">
            <v>204552</v>
          </cell>
          <cell r="P776">
            <v>204552</v>
          </cell>
        </row>
        <row r="777">
          <cell r="G777">
            <v>901860396</v>
          </cell>
          <cell r="J777">
            <v>60521</v>
          </cell>
          <cell r="K777">
            <v>9078</v>
          </cell>
          <cell r="L777">
            <v>5144</v>
          </cell>
          <cell r="M777">
            <v>0</v>
          </cell>
          <cell r="N777">
            <v>0</v>
          </cell>
          <cell r="O777">
            <v>56587</v>
          </cell>
          <cell r="P777">
            <v>56587</v>
          </cell>
        </row>
        <row r="778">
          <cell r="G778">
            <v>901860400</v>
          </cell>
          <cell r="J778">
            <v>87546</v>
          </cell>
          <cell r="K778">
            <v>13132</v>
          </cell>
          <cell r="L778">
            <v>7441</v>
          </cell>
          <cell r="M778">
            <v>0</v>
          </cell>
          <cell r="N778">
            <v>0</v>
          </cell>
          <cell r="O778">
            <v>81855</v>
          </cell>
          <cell r="P778">
            <v>81855</v>
          </cell>
        </row>
        <row r="779">
          <cell r="G779">
            <v>901860402</v>
          </cell>
          <cell r="J779">
            <v>44545</v>
          </cell>
          <cell r="K779">
            <v>0</v>
          </cell>
          <cell r="L779">
            <v>4455</v>
          </cell>
          <cell r="M779">
            <v>0</v>
          </cell>
          <cell r="N779">
            <v>0</v>
          </cell>
          <cell r="O779">
            <v>49000</v>
          </cell>
          <cell r="P779">
            <v>49000</v>
          </cell>
        </row>
        <row r="780">
          <cell r="G780">
            <v>901860403</v>
          </cell>
          <cell r="J780">
            <v>59897</v>
          </cell>
          <cell r="K780">
            <v>8985</v>
          </cell>
          <cell r="L780">
            <v>5091</v>
          </cell>
          <cell r="M780">
            <v>0</v>
          </cell>
          <cell r="N780">
            <v>0</v>
          </cell>
          <cell r="O780">
            <v>56003</v>
          </cell>
          <cell r="P780">
            <v>56003</v>
          </cell>
        </row>
        <row r="781">
          <cell r="G781">
            <v>901860405</v>
          </cell>
          <cell r="J781">
            <v>279664.63</v>
          </cell>
          <cell r="K781">
            <v>41950</v>
          </cell>
          <cell r="L781">
            <v>23771.37</v>
          </cell>
          <cell r="M781">
            <v>0</v>
          </cell>
          <cell r="N781">
            <v>0</v>
          </cell>
          <cell r="O781">
            <v>261486</v>
          </cell>
          <cell r="P781">
            <v>261486</v>
          </cell>
        </row>
        <row r="782">
          <cell r="G782">
            <v>901860406</v>
          </cell>
          <cell r="J782">
            <v>93839</v>
          </cell>
          <cell r="K782">
            <v>14076</v>
          </cell>
          <cell r="L782">
            <v>7976</v>
          </cell>
          <cell r="M782">
            <v>0</v>
          </cell>
          <cell r="N782">
            <v>0</v>
          </cell>
          <cell r="O782">
            <v>87739</v>
          </cell>
          <cell r="P782">
            <v>87739</v>
          </cell>
        </row>
        <row r="783">
          <cell r="G783">
            <v>901860407</v>
          </cell>
          <cell r="J783">
            <v>252553</v>
          </cell>
          <cell r="K783">
            <v>37883</v>
          </cell>
          <cell r="L783">
            <v>21467</v>
          </cell>
          <cell r="M783">
            <v>0</v>
          </cell>
          <cell r="N783">
            <v>0</v>
          </cell>
          <cell r="O783">
            <v>236137</v>
          </cell>
          <cell r="P783">
            <v>236137</v>
          </cell>
        </row>
        <row r="784">
          <cell r="G784">
            <v>901860408</v>
          </cell>
          <cell r="J784">
            <v>77920</v>
          </cell>
          <cell r="K784">
            <v>11688</v>
          </cell>
          <cell r="L784">
            <v>6623</v>
          </cell>
          <cell r="M784">
            <v>0</v>
          </cell>
          <cell r="N784">
            <v>0</v>
          </cell>
          <cell r="O784">
            <v>72855</v>
          </cell>
          <cell r="P784">
            <v>72855</v>
          </cell>
        </row>
        <row r="785">
          <cell r="G785">
            <v>901860415</v>
          </cell>
          <cell r="J785">
            <v>127417.18</v>
          </cell>
          <cell r="K785">
            <v>19113</v>
          </cell>
          <cell r="L785">
            <v>10830.82</v>
          </cell>
          <cell r="M785">
            <v>0</v>
          </cell>
          <cell r="N785">
            <v>0</v>
          </cell>
          <cell r="O785">
            <v>119135</v>
          </cell>
          <cell r="P785">
            <v>119135</v>
          </cell>
        </row>
        <row r="786">
          <cell r="G786">
            <v>901860416</v>
          </cell>
          <cell r="J786">
            <v>85571</v>
          </cell>
          <cell r="K786">
            <v>12836</v>
          </cell>
          <cell r="L786">
            <v>7274</v>
          </cell>
          <cell r="M786">
            <v>0</v>
          </cell>
          <cell r="N786">
            <v>0</v>
          </cell>
          <cell r="O786">
            <v>80009</v>
          </cell>
          <cell r="P786">
            <v>80009</v>
          </cell>
        </row>
        <row r="787">
          <cell r="G787">
            <v>901860418</v>
          </cell>
          <cell r="J787">
            <v>44545</v>
          </cell>
          <cell r="K787">
            <v>0</v>
          </cell>
          <cell r="L787">
            <v>4455</v>
          </cell>
          <cell r="M787">
            <v>0</v>
          </cell>
          <cell r="N787">
            <v>0</v>
          </cell>
          <cell r="O787">
            <v>49000</v>
          </cell>
          <cell r="P787">
            <v>49000</v>
          </cell>
        </row>
        <row r="788">
          <cell r="G788">
            <v>901860419</v>
          </cell>
          <cell r="J788">
            <v>116822.36</v>
          </cell>
          <cell r="K788">
            <v>17523</v>
          </cell>
          <cell r="L788">
            <v>9929.64</v>
          </cell>
          <cell r="M788">
            <v>0</v>
          </cell>
          <cell r="N788">
            <v>0</v>
          </cell>
          <cell r="O788">
            <v>109229</v>
          </cell>
          <cell r="P788">
            <v>109229</v>
          </cell>
        </row>
        <row r="789">
          <cell r="G789">
            <v>901860421</v>
          </cell>
          <cell r="J789">
            <v>44545</v>
          </cell>
          <cell r="K789">
            <v>0</v>
          </cell>
          <cell r="L789">
            <v>4455</v>
          </cell>
          <cell r="M789">
            <v>0</v>
          </cell>
          <cell r="N789">
            <v>0</v>
          </cell>
          <cell r="O789">
            <v>49000</v>
          </cell>
          <cell r="P789">
            <v>49000</v>
          </cell>
        </row>
        <row r="790">
          <cell r="G790">
            <v>901860422</v>
          </cell>
          <cell r="J790">
            <v>244327</v>
          </cell>
          <cell r="K790">
            <v>36649</v>
          </cell>
          <cell r="L790">
            <v>20768</v>
          </cell>
          <cell r="M790">
            <v>0</v>
          </cell>
          <cell r="N790">
            <v>0</v>
          </cell>
          <cell r="O790">
            <v>228446</v>
          </cell>
          <cell r="P790">
            <v>228446</v>
          </cell>
        </row>
        <row r="791">
          <cell r="G791">
            <v>901860425</v>
          </cell>
          <cell r="J791">
            <v>44545</v>
          </cell>
          <cell r="K791">
            <v>0</v>
          </cell>
          <cell r="L791">
            <v>4455</v>
          </cell>
          <cell r="M791">
            <v>0</v>
          </cell>
          <cell r="N791">
            <v>0</v>
          </cell>
          <cell r="O791">
            <v>49000</v>
          </cell>
          <cell r="P791">
            <v>49000</v>
          </cell>
        </row>
        <row r="792">
          <cell r="G792">
            <v>901860426</v>
          </cell>
          <cell r="J792">
            <v>142235</v>
          </cell>
          <cell r="K792">
            <v>21335</v>
          </cell>
          <cell r="L792">
            <v>12090</v>
          </cell>
          <cell r="M792">
            <v>0</v>
          </cell>
          <cell r="N792">
            <v>0</v>
          </cell>
          <cell r="O792">
            <v>132990</v>
          </cell>
          <cell r="P792">
            <v>132990</v>
          </cell>
        </row>
        <row r="793">
          <cell r="G793">
            <v>901860428</v>
          </cell>
          <cell r="J793">
            <v>44545</v>
          </cell>
          <cell r="K793">
            <v>0</v>
          </cell>
          <cell r="L793">
            <v>4455</v>
          </cell>
          <cell r="M793">
            <v>0</v>
          </cell>
          <cell r="N793">
            <v>0</v>
          </cell>
          <cell r="O793">
            <v>49000</v>
          </cell>
          <cell r="P793">
            <v>49000</v>
          </cell>
        </row>
        <row r="794">
          <cell r="G794">
            <v>901860429</v>
          </cell>
          <cell r="J794">
            <v>93702</v>
          </cell>
          <cell r="K794">
            <v>14055</v>
          </cell>
          <cell r="L794">
            <v>7965</v>
          </cell>
          <cell r="M794">
            <v>0</v>
          </cell>
          <cell r="N794">
            <v>0</v>
          </cell>
          <cell r="O794">
            <v>87612</v>
          </cell>
          <cell r="P794">
            <v>87612</v>
          </cell>
        </row>
        <row r="795">
          <cell r="G795">
            <v>901860433</v>
          </cell>
          <cell r="J795">
            <v>148126.18</v>
          </cell>
          <cell r="K795">
            <v>22219</v>
          </cell>
          <cell r="L795">
            <v>12590.82</v>
          </cell>
          <cell r="M795">
            <v>0</v>
          </cell>
          <cell r="N795">
            <v>0</v>
          </cell>
          <cell r="O795">
            <v>138498</v>
          </cell>
          <cell r="P795">
            <v>138498</v>
          </cell>
        </row>
        <row r="796">
          <cell r="G796">
            <v>901860434</v>
          </cell>
          <cell r="J796">
            <v>44545</v>
          </cell>
          <cell r="K796">
            <v>0</v>
          </cell>
          <cell r="L796">
            <v>4455</v>
          </cell>
          <cell r="M796">
            <v>0</v>
          </cell>
          <cell r="N796">
            <v>0</v>
          </cell>
          <cell r="O796">
            <v>49000</v>
          </cell>
          <cell r="P796">
            <v>49000</v>
          </cell>
        </row>
        <row r="797">
          <cell r="G797">
            <v>901860435</v>
          </cell>
          <cell r="J797">
            <v>44545</v>
          </cell>
          <cell r="K797">
            <v>0</v>
          </cell>
          <cell r="L797">
            <v>4455</v>
          </cell>
          <cell r="M797">
            <v>0</v>
          </cell>
          <cell r="N797">
            <v>0</v>
          </cell>
          <cell r="O797">
            <v>49000</v>
          </cell>
          <cell r="P797">
            <v>49000</v>
          </cell>
        </row>
        <row r="798">
          <cell r="G798">
            <v>901860436</v>
          </cell>
          <cell r="J798">
            <v>215168</v>
          </cell>
          <cell r="K798">
            <v>32275</v>
          </cell>
          <cell r="L798">
            <v>18289</v>
          </cell>
          <cell r="M798">
            <v>0</v>
          </cell>
          <cell r="N798">
            <v>0</v>
          </cell>
          <cell r="O798">
            <v>201182</v>
          </cell>
          <cell r="P798">
            <v>201182</v>
          </cell>
        </row>
        <row r="799">
          <cell r="G799">
            <v>901860437</v>
          </cell>
          <cell r="J799">
            <v>100280</v>
          </cell>
          <cell r="K799">
            <v>15042</v>
          </cell>
          <cell r="L799">
            <v>8524</v>
          </cell>
          <cell r="M799">
            <v>0</v>
          </cell>
          <cell r="N799">
            <v>0</v>
          </cell>
          <cell r="O799">
            <v>93762</v>
          </cell>
          <cell r="P799">
            <v>93762</v>
          </cell>
        </row>
        <row r="800">
          <cell r="G800">
            <v>901860438</v>
          </cell>
          <cell r="J800">
            <v>192518</v>
          </cell>
          <cell r="K800">
            <v>28878</v>
          </cell>
          <cell r="L800">
            <v>16364</v>
          </cell>
          <cell r="M800">
            <v>0</v>
          </cell>
          <cell r="N800">
            <v>0</v>
          </cell>
          <cell r="O800">
            <v>180004</v>
          </cell>
          <cell r="P800">
            <v>180004</v>
          </cell>
        </row>
        <row r="801">
          <cell r="G801">
            <v>901860439</v>
          </cell>
          <cell r="J801">
            <v>286275.18</v>
          </cell>
          <cell r="K801">
            <v>42941</v>
          </cell>
          <cell r="L801">
            <v>24333.82</v>
          </cell>
          <cell r="M801">
            <v>0</v>
          </cell>
          <cell r="N801">
            <v>0</v>
          </cell>
          <cell r="O801">
            <v>267668</v>
          </cell>
          <cell r="P801">
            <v>267668</v>
          </cell>
        </row>
        <row r="802">
          <cell r="G802">
            <v>901860445</v>
          </cell>
          <cell r="J802">
            <v>44545</v>
          </cell>
          <cell r="K802">
            <v>0</v>
          </cell>
          <cell r="L802">
            <v>4455</v>
          </cell>
          <cell r="M802">
            <v>0</v>
          </cell>
          <cell r="N802">
            <v>0</v>
          </cell>
          <cell r="O802">
            <v>49000</v>
          </cell>
          <cell r="P802">
            <v>49000</v>
          </cell>
        </row>
        <row r="803">
          <cell r="G803">
            <v>901860448</v>
          </cell>
          <cell r="J803">
            <v>102675</v>
          </cell>
          <cell r="K803">
            <v>15401</v>
          </cell>
          <cell r="L803">
            <v>8727</v>
          </cell>
          <cell r="M803">
            <v>0</v>
          </cell>
          <cell r="N803">
            <v>0</v>
          </cell>
          <cell r="O803">
            <v>96001</v>
          </cell>
          <cell r="P803">
            <v>96001</v>
          </cell>
        </row>
        <row r="804">
          <cell r="G804">
            <v>901860453</v>
          </cell>
          <cell r="J804">
            <v>44545</v>
          </cell>
          <cell r="K804">
            <v>0</v>
          </cell>
          <cell r="L804">
            <v>4455</v>
          </cell>
          <cell r="M804">
            <v>0</v>
          </cell>
          <cell r="N804">
            <v>0</v>
          </cell>
          <cell r="O804">
            <v>49000</v>
          </cell>
          <cell r="P804">
            <v>49000</v>
          </cell>
        </row>
        <row r="805">
          <cell r="G805">
            <v>901860454</v>
          </cell>
          <cell r="J805">
            <v>197497.18</v>
          </cell>
          <cell r="K805">
            <v>29625</v>
          </cell>
          <cell r="L805">
            <v>16786.82</v>
          </cell>
          <cell r="M805">
            <v>0</v>
          </cell>
          <cell r="N805">
            <v>0</v>
          </cell>
          <cell r="O805">
            <v>184659</v>
          </cell>
          <cell r="P805">
            <v>184659</v>
          </cell>
        </row>
        <row r="806">
          <cell r="G806">
            <v>901860457</v>
          </cell>
          <cell r="J806">
            <v>44545</v>
          </cell>
          <cell r="K806">
            <v>0</v>
          </cell>
          <cell r="L806">
            <v>4455</v>
          </cell>
          <cell r="M806">
            <v>0</v>
          </cell>
          <cell r="N806">
            <v>0</v>
          </cell>
          <cell r="O806">
            <v>49000</v>
          </cell>
          <cell r="P806">
            <v>49000</v>
          </cell>
        </row>
        <row r="807">
          <cell r="G807">
            <v>901860459</v>
          </cell>
          <cell r="J807">
            <v>44545</v>
          </cell>
          <cell r="K807">
            <v>0</v>
          </cell>
          <cell r="L807">
            <v>4455</v>
          </cell>
          <cell r="M807">
            <v>0</v>
          </cell>
          <cell r="N807">
            <v>0</v>
          </cell>
          <cell r="O807">
            <v>49000</v>
          </cell>
          <cell r="P807">
            <v>49000</v>
          </cell>
        </row>
        <row r="808">
          <cell r="G808">
            <v>901860461</v>
          </cell>
          <cell r="J808">
            <v>44545</v>
          </cell>
          <cell r="K808">
            <v>0</v>
          </cell>
          <cell r="L808">
            <v>4455</v>
          </cell>
          <cell r="M808">
            <v>0</v>
          </cell>
          <cell r="N808">
            <v>0</v>
          </cell>
          <cell r="O808">
            <v>49000</v>
          </cell>
          <cell r="P808">
            <v>49000</v>
          </cell>
        </row>
        <row r="809">
          <cell r="G809">
            <v>901860462</v>
          </cell>
          <cell r="J809">
            <v>111072.36</v>
          </cell>
          <cell r="K809">
            <v>16661</v>
          </cell>
          <cell r="L809">
            <v>9441.64</v>
          </cell>
          <cell r="M809">
            <v>0</v>
          </cell>
          <cell r="N809">
            <v>0</v>
          </cell>
          <cell r="O809">
            <v>103853</v>
          </cell>
          <cell r="P809">
            <v>103853</v>
          </cell>
        </row>
        <row r="810">
          <cell r="G810">
            <v>901860463</v>
          </cell>
          <cell r="J810">
            <v>150287</v>
          </cell>
          <cell r="K810">
            <v>22543</v>
          </cell>
          <cell r="L810">
            <v>12774</v>
          </cell>
          <cell r="M810">
            <v>0</v>
          </cell>
          <cell r="N810">
            <v>0</v>
          </cell>
          <cell r="O810">
            <v>140518</v>
          </cell>
          <cell r="P810">
            <v>140518</v>
          </cell>
        </row>
        <row r="811">
          <cell r="G811">
            <v>901860480</v>
          </cell>
          <cell r="J811">
            <v>153635.9</v>
          </cell>
          <cell r="K811">
            <v>23045</v>
          </cell>
          <cell r="L811">
            <v>13059.1</v>
          </cell>
          <cell r="M811">
            <v>0</v>
          </cell>
          <cell r="N811">
            <v>0</v>
          </cell>
          <cell r="O811">
            <v>143650</v>
          </cell>
          <cell r="P811">
            <v>143650</v>
          </cell>
        </row>
        <row r="812">
          <cell r="G812">
            <v>901860481</v>
          </cell>
          <cell r="J812">
            <v>190022.72999999998</v>
          </cell>
          <cell r="K812">
            <v>28503</v>
          </cell>
          <cell r="L812">
            <v>16152.27</v>
          </cell>
          <cell r="M812">
            <v>0</v>
          </cell>
          <cell r="N812">
            <v>0</v>
          </cell>
          <cell r="O812">
            <v>177672</v>
          </cell>
          <cell r="P812">
            <v>177672</v>
          </cell>
        </row>
        <row r="813">
          <cell r="G813">
            <v>901860482</v>
          </cell>
          <cell r="J813">
            <v>44545</v>
          </cell>
          <cell r="K813">
            <v>0</v>
          </cell>
          <cell r="L813">
            <v>4455</v>
          </cell>
          <cell r="M813">
            <v>0</v>
          </cell>
          <cell r="N813">
            <v>0</v>
          </cell>
          <cell r="O813">
            <v>49000</v>
          </cell>
          <cell r="P813">
            <v>49000</v>
          </cell>
        </row>
        <row r="814">
          <cell r="G814">
            <v>901860483</v>
          </cell>
          <cell r="J814">
            <v>70150</v>
          </cell>
          <cell r="K814">
            <v>10523</v>
          </cell>
          <cell r="L814">
            <v>5963</v>
          </cell>
          <cell r="M814">
            <v>0</v>
          </cell>
          <cell r="N814">
            <v>0</v>
          </cell>
          <cell r="O814">
            <v>65590</v>
          </cell>
          <cell r="P814">
            <v>65590</v>
          </cell>
        </row>
        <row r="815">
          <cell r="G815">
            <v>901860484</v>
          </cell>
          <cell r="J815">
            <v>156627.26999999999</v>
          </cell>
          <cell r="K815">
            <v>23494</v>
          </cell>
          <cell r="L815">
            <v>13313.73</v>
          </cell>
          <cell r="M815">
            <v>0</v>
          </cell>
          <cell r="N815">
            <v>0</v>
          </cell>
          <cell r="O815">
            <v>146447</v>
          </cell>
          <cell r="P815">
            <v>146447</v>
          </cell>
        </row>
        <row r="816">
          <cell r="G816">
            <v>901860490</v>
          </cell>
          <cell r="J816">
            <v>134768.18</v>
          </cell>
          <cell r="K816">
            <v>20215</v>
          </cell>
          <cell r="L816">
            <v>11455.82</v>
          </cell>
          <cell r="M816">
            <v>0</v>
          </cell>
          <cell r="N816">
            <v>0</v>
          </cell>
          <cell r="O816">
            <v>126009</v>
          </cell>
          <cell r="P816">
            <v>126009</v>
          </cell>
        </row>
        <row r="817">
          <cell r="G817">
            <v>901860491</v>
          </cell>
          <cell r="J817">
            <v>135989</v>
          </cell>
          <cell r="K817">
            <v>20398</v>
          </cell>
          <cell r="L817">
            <v>11559</v>
          </cell>
          <cell r="M817">
            <v>0</v>
          </cell>
          <cell r="N817">
            <v>0</v>
          </cell>
          <cell r="O817">
            <v>127150</v>
          </cell>
          <cell r="P817">
            <v>127150</v>
          </cell>
        </row>
        <row r="818">
          <cell r="G818">
            <v>901860492</v>
          </cell>
          <cell r="J818">
            <v>95085</v>
          </cell>
          <cell r="K818">
            <v>14263</v>
          </cell>
          <cell r="L818">
            <v>8082</v>
          </cell>
          <cell r="M818">
            <v>0</v>
          </cell>
          <cell r="N818">
            <v>0</v>
          </cell>
          <cell r="O818">
            <v>88904</v>
          </cell>
          <cell r="P818">
            <v>88904</v>
          </cell>
        </row>
        <row r="819">
          <cell r="G819">
            <v>901860493</v>
          </cell>
          <cell r="J819">
            <v>44545</v>
          </cell>
          <cell r="K819">
            <v>0</v>
          </cell>
          <cell r="L819">
            <v>4455</v>
          </cell>
          <cell r="M819">
            <v>0</v>
          </cell>
          <cell r="N819">
            <v>0</v>
          </cell>
          <cell r="O819">
            <v>49000</v>
          </cell>
          <cell r="P819">
            <v>49000</v>
          </cell>
        </row>
        <row r="820">
          <cell r="G820">
            <v>901860494</v>
          </cell>
          <cell r="J820">
            <v>170612</v>
          </cell>
          <cell r="K820">
            <v>25592</v>
          </cell>
          <cell r="L820">
            <v>14502</v>
          </cell>
          <cell r="M820">
            <v>0</v>
          </cell>
          <cell r="N820">
            <v>0</v>
          </cell>
          <cell r="O820">
            <v>159522</v>
          </cell>
          <cell r="P820">
            <v>159522</v>
          </cell>
        </row>
        <row r="821">
          <cell r="G821">
            <v>901860584</v>
          </cell>
          <cell r="J821">
            <v>135751.35999999999</v>
          </cell>
          <cell r="K821">
            <v>20363</v>
          </cell>
          <cell r="L821">
            <v>11538.64</v>
          </cell>
          <cell r="M821">
            <v>0</v>
          </cell>
          <cell r="N821">
            <v>0</v>
          </cell>
          <cell r="O821">
            <v>126927</v>
          </cell>
          <cell r="P821">
            <v>126927</v>
          </cell>
        </row>
        <row r="822">
          <cell r="G822">
            <v>901860586</v>
          </cell>
          <cell r="J822">
            <v>44545</v>
          </cell>
          <cell r="K822">
            <v>0</v>
          </cell>
          <cell r="L822">
            <v>4455</v>
          </cell>
          <cell r="M822">
            <v>0</v>
          </cell>
          <cell r="N822">
            <v>0</v>
          </cell>
          <cell r="O822">
            <v>49000</v>
          </cell>
          <cell r="P822">
            <v>49000</v>
          </cell>
        </row>
        <row r="823">
          <cell r="G823">
            <v>901860587</v>
          </cell>
          <cell r="J823">
            <v>145585.35999999999</v>
          </cell>
          <cell r="K823">
            <v>21838</v>
          </cell>
          <cell r="L823">
            <v>12374.64</v>
          </cell>
          <cell r="M823">
            <v>0</v>
          </cell>
          <cell r="N823">
            <v>0</v>
          </cell>
          <cell r="O823">
            <v>136122</v>
          </cell>
          <cell r="P823">
            <v>136122</v>
          </cell>
        </row>
        <row r="824">
          <cell r="G824">
            <v>901860589</v>
          </cell>
          <cell r="J824">
            <v>182566</v>
          </cell>
          <cell r="K824">
            <v>27385</v>
          </cell>
          <cell r="L824">
            <v>15518</v>
          </cell>
          <cell r="M824">
            <v>0</v>
          </cell>
          <cell r="N824">
            <v>0</v>
          </cell>
          <cell r="O824">
            <v>170699</v>
          </cell>
          <cell r="P824">
            <v>170699</v>
          </cell>
        </row>
        <row r="825">
          <cell r="G825">
            <v>901860600</v>
          </cell>
          <cell r="J825">
            <v>176978</v>
          </cell>
          <cell r="K825">
            <v>26547</v>
          </cell>
          <cell r="L825">
            <v>15043</v>
          </cell>
          <cell r="M825">
            <v>0</v>
          </cell>
          <cell r="N825">
            <v>0</v>
          </cell>
          <cell r="O825">
            <v>165474</v>
          </cell>
          <cell r="P825">
            <v>165474</v>
          </cell>
        </row>
        <row r="826">
          <cell r="G826">
            <v>901860617</v>
          </cell>
          <cell r="J826">
            <v>166790.9</v>
          </cell>
          <cell r="K826">
            <v>25019</v>
          </cell>
          <cell r="L826">
            <v>14177.1</v>
          </cell>
          <cell r="M826">
            <v>0</v>
          </cell>
          <cell r="N826">
            <v>0</v>
          </cell>
          <cell r="O826">
            <v>155949</v>
          </cell>
          <cell r="P826">
            <v>155949</v>
          </cell>
        </row>
        <row r="827">
          <cell r="G827">
            <v>901860618</v>
          </cell>
          <cell r="J827">
            <v>118395</v>
          </cell>
          <cell r="K827">
            <v>17759</v>
          </cell>
          <cell r="L827">
            <v>10064</v>
          </cell>
          <cell r="M827">
            <v>0</v>
          </cell>
          <cell r="N827">
            <v>0</v>
          </cell>
          <cell r="O827">
            <v>110700</v>
          </cell>
          <cell r="P827">
            <v>110700</v>
          </cell>
        </row>
        <row r="828">
          <cell r="G828">
            <v>901860619</v>
          </cell>
          <cell r="J828">
            <v>216090.09</v>
          </cell>
          <cell r="K828">
            <v>32414</v>
          </cell>
          <cell r="L828">
            <v>18367.91</v>
          </cell>
          <cell r="M828">
            <v>0</v>
          </cell>
          <cell r="N828">
            <v>0</v>
          </cell>
          <cell r="O828">
            <v>202044</v>
          </cell>
          <cell r="P828">
            <v>202044</v>
          </cell>
        </row>
        <row r="829">
          <cell r="G829">
            <v>901860630</v>
          </cell>
          <cell r="J829">
            <v>133079</v>
          </cell>
          <cell r="K829">
            <v>19962</v>
          </cell>
          <cell r="L829">
            <v>11312</v>
          </cell>
          <cell r="M829">
            <v>0</v>
          </cell>
          <cell r="N829">
            <v>0</v>
          </cell>
          <cell r="O829">
            <v>124429</v>
          </cell>
          <cell r="P829">
            <v>124429</v>
          </cell>
        </row>
        <row r="830">
          <cell r="G830">
            <v>901860631</v>
          </cell>
          <cell r="J830">
            <v>67675</v>
          </cell>
          <cell r="K830">
            <v>10151</v>
          </cell>
          <cell r="L830">
            <v>5753</v>
          </cell>
          <cell r="M830">
            <v>0</v>
          </cell>
          <cell r="N830">
            <v>0</v>
          </cell>
          <cell r="O830">
            <v>63277</v>
          </cell>
          <cell r="P830">
            <v>63277</v>
          </cell>
        </row>
        <row r="831">
          <cell r="G831">
            <v>901860632</v>
          </cell>
          <cell r="J831">
            <v>301296</v>
          </cell>
          <cell r="K831">
            <v>45194</v>
          </cell>
          <cell r="L831">
            <v>25610</v>
          </cell>
          <cell r="M831">
            <v>0</v>
          </cell>
          <cell r="N831">
            <v>0</v>
          </cell>
          <cell r="O831">
            <v>281712</v>
          </cell>
          <cell r="P831">
            <v>281712</v>
          </cell>
        </row>
        <row r="832">
          <cell r="G832">
            <v>901860633</v>
          </cell>
          <cell r="J832">
            <v>44545</v>
          </cell>
          <cell r="K832">
            <v>0</v>
          </cell>
          <cell r="L832">
            <v>4455</v>
          </cell>
          <cell r="M832">
            <v>0</v>
          </cell>
          <cell r="N832">
            <v>0</v>
          </cell>
          <cell r="O832">
            <v>49000</v>
          </cell>
          <cell r="P832">
            <v>49000</v>
          </cell>
        </row>
        <row r="833">
          <cell r="G833">
            <v>901860634</v>
          </cell>
          <cell r="J833">
            <v>44545</v>
          </cell>
          <cell r="K833">
            <v>0</v>
          </cell>
          <cell r="L833">
            <v>4455</v>
          </cell>
          <cell r="M833">
            <v>0</v>
          </cell>
          <cell r="N833">
            <v>0</v>
          </cell>
          <cell r="O833">
            <v>49000</v>
          </cell>
          <cell r="P833">
            <v>49000</v>
          </cell>
        </row>
        <row r="834">
          <cell r="G834">
            <v>901860635</v>
          </cell>
          <cell r="J834">
            <v>370493.36</v>
          </cell>
          <cell r="K834">
            <v>55574</v>
          </cell>
          <cell r="L834">
            <v>31492.639999999999</v>
          </cell>
          <cell r="M834">
            <v>0</v>
          </cell>
          <cell r="N834">
            <v>0</v>
          </cell>
          <cell r="O834">
            <v>346412</v>
          </cell>
          <cell r="P834">
            <v>346412</v>
          </cell>
        </row>
        <row r="835">
          <cell r="G835">
            <v>901860636</v>
          </cell>
          <cell r="J835">
            <v>264833</v>
          </cell>
          <cell r="K835">
            <v>39725</v>
          </cell>
          <cell r="L835">
            <v>22511</v>
          </cell>
          <cell r="M835">
            <v>0</v>
          </cell>
          <cell r="N835">
            <v>0</v>
          </cell>
          <cell r="O835">
            <v>247619</v>
          </cell>
          <cell r="P835">
            <v>247619</v>
          </cell>
        </row>
        <row r="836">
          <cell r="G836">
            <v>901860637</v>
          </cell>
          <cell r="J836">
            <v>44545</v>
          </cell>
          <cell r="K836">
            <v>0</v>
          </cell>
          <cell r="L836">
            <v>4455</v>
          </cell>
          <cell r="M836">
            <v>0</v>
          </cell>
          <cell r="N836">
            <v>0</v>
          </cell>
          <cell r="O836">
            <v>49000</v>
          </cell>
          <cell r="P836">
            <v>49000</v>
          </cell>
        </row>
        <row r="837">
          <cell r="G837">
            <v>901860638</v>
          </cell>
          <cell r="J837">
            <v>123879</v>
          </cell>
          <cell r="K837">
            <v>18582</v>
          </cell>
          <cell r="L837">
            <v>10530</v>
          </cell>
          <cell r="M837">
            <v>0</v>
          </cell>
          <cell r="N837">
            <v>0</v>
          </cell>
          <cell r="O837">
            <v>115827</v>
          </cell>
          <cell r="P837">
            <v>115827</v>
          </cell>
        </row>
        <row r="838">
          <cell r="G838">
            <v>901860640</v>
          </cell>
          <cell r="J838">
            <v>98737</v>
          </cell>
          <cell r="K838">
            <v>14811</v>
          </cell>
          <cell r="L838">
            <v>8393</v>
          </cell>
          <cell r="M838">
            <v>0</v>
          </cell>
          <cell r="N838">
            <v>0</v>
          </cell>
          <cell r="O838">
            <v>92319</v>
          </cell>
          <cell r="P838">
            <v>92319</v>
          </cell>
        </row>
        <row r="839">
          <cell r="G839">
            <v>901860641</v>
          </cell>
          <cell r="J839">
            <v>164357.9</v>
          </cell>
          <cell r="K839">
            <v>24654</v>
          </cell>
          <cell r="L839">
            <v>13970.1</v>
          </cell>
          <cell r="M839">
            <v>0</v>
          </cell>
          <cell r="N839">
            <v>0</v>
          </cell>
          <cell r="O839">
            <v>153674</v>
          </cell>
          <cell r="P839">
            <v>153674</v>
          </cell>
        </row>
        <row r="840">
          <cell r="G840">
            <v>901860642</v>
          </cell>
          <cell r="J840">
            <v>94545</v>
          </cell>
          <cell r="K840">
            <v>14182</v>
          </cell>
          <cell r="L840">
            <v>8037</v>
          </cell>
          <cell r="M840">
            <v>0</v>
          </cell>
          <cell r="N840">
            <v>0</v>
          </cell>
          <cell r="O840">
            <v>88400</v>
          </cell>
          <cell r="P840">
            <v>88400</v>
          </cell>
        </row>
        <row r="841">
          <cell r="G841">
            <v>901860643</v>
          </cell>
          <cell r="J841">
            <v>209102.9</v>
          </cell>
          <cell r="K841">
            <v>31365</v>
          </cell>
          <cell r="L841">
            <v>17774.099999999999</v>
          </cell>
          <cell r="M841">
            <v>0</v>
          </cell>
          <cell r="N841">
            <v>0</v>
          </cell>
          <cell r="O841">
            <v>195512</v>
          </cell>
          <cell r="P841">
            <v>195512</v>
          </cell>
        </row>
        <row r="842">
          <cell r="G842">
            <v>901860645</v>
          </cell>
          <cell r="J842">
            <v>319909.3</v>
          </cell>
          <cell r="K842">
            <v>47986</v>
          </cell>
          <cell r="L842">
            <v>27192.7</v>
          </cell>
          <cell r="M842">
            <v>0</v>
          </cell>
          <cell r="N842">
            <v>0</v>
          </cell>
          <cell r="O842">
            <v>299116</v>
          </cell>
          <cell r="P842">
            <v>299116</v>
          </cell>
        </row>
        <row r="843">
          <cell r="G843">
            <v>901860647</v>
          </cell>
          <cell r="J843">
            <v>46818</v>
          </cell>
          <cell r="K843">
            <v>7023</v>
          </cell>
          <cell r="L843">
            <v>3980</v>
          </cell>
          <cell r="M843">
            <v>0</v>
          </cell>
          <cell r="N843">
            <v>0</v>
          </cell>
          <cell r="O843">
            <v>43775</v>
          </cell>
          <cell r="P843">
            <v>43775</v>
          </cell>
        </row>
        <row r="844">
          <cell r="G844">
            <v>901860661</v>
          </cell>
          <cell r="J844">
            <v>44545</v>
          </cell>
          <cell r="K844">
            <v>0</v>
          </cell>
          <cell r="L844">
            <v>4455</v>
          </cell>
          <cell r="M844">
            <v>0</v>
          </cell>
          <cell r="N844">
            <v>0</v>
          </cell>
          <cell r="O844">
            <v>49000</v>
          </cell>
          <cell r="P844">
            <v>49000</v>
          </cell>
        </row>
        <row r="845">
          <cell r="G845">
            <v>901860662</v>
          </cell>
          <cell r="J845">
            <v>249404.44999999998</v>
          </cell>
          <cell r="K845">
            <v>37411</v>
          </cell>
          <cell r="L845">
            <v>21199.55</v>
          </cell>
          <cell r="M845">
            <v>0</v>
          </cell>
          <cell r="N845">
            <v>0</v>
          </cell>
          <cell r="O845">
            <v>233193</v>
          </cell>
          <cell r="P845">
            <v>233193</v>
          </cell>
        </row>
        <row r="846">
          <cell r="G846">
            <v>901860663</v>
          </cell>
          <cell r="J846">
            <v>44545</v>
          </cell>
          <cell r="K846">
            <v>0</v>
          </cell>
          <cell r="L846">
            <v>4455</v>
          </cell>
          <cell r="M846">
            <v>0</v>
          </cell>
          <cell r="N846">
            <v>0</v>
          </cell>
          <cell r="O846">
            <v>49000</v>
          </cell>
          <cell r="P846">
            <v>49000</v>
          </cell>
        </row>
        <row r="847">
          <cell r="G847">
            <v>901860664</v>
          </cell>
          <cell r="J847">
            <v>44545</v>
          </cell>
          <cell r="K847">
            <v>0</v>
          </cell>
          <cell r="L847">
            <v>4455</v>
          </cell>
          <cell r="M847">
            <v>0</v>
          </cell>
          <cell r="N847">
            <v>0</v>
          </cell>
          <cell r="O847">
            <v>49000</v>
          </cell>
          <cell r="P847">
            <v>49000</v>
          </cell>
        </row>
        <row r="848">
          <cell r="G848">
            <v>901860665</v>
          </cell>
          <cell r="J848">
            <v>44545</v>
          </cell>
          <cell r="K848">
            <v>0</v>
          </cell>
          <cell r="L848">
            <v>4455</v>
          </cell>
          <cell r="M848">
            <v>0</v>
          </cell>
          <cell r="N848">
            <v>0</v>
          </cell>
          <cell r="O848">
            <v>49000</v>
          </cell>
          <cell r="P848">
            <v>49000</v>
          </cell>
        </row>
        <row r="849">
          <cell r="G849">
            <v>901860667</v>
          </cell>
          <cell r="J849">
            <v>157496.9</v>
          </cell>
          <cell r="K849">
            <v>23625</v>
          </cell>
          <cell r="L849">
            <v>13387.1</v>
          </cell>
          <cell r="M849">
            <v>0</v>
          </cell>
          <cell r="N849">
            <v>0</v>
          </cell>
          <cell r="O849">
            <v>147259</v>
          </cell>
          <cell r="P849">
            <v>147259</v>
          </cell>
        </row>
        <row r="850">
          <cell r="G850">
            <v>901860670</v>
          </cell>
          <cell r="J850">
            <v>211775.63</v>
          </cell>
          <cell r="K850">
            <v>31766</v>
          </cell>
          <cell r="L850">
            <v>18001.37</v>
          </cell>
          <cell r="M850">
            <v>0</v>
          </cell>
          <cell r="N850">
            <v>0</v>
          </cell>
          <cell r="O850">
            <v>198011</v>
          </cell>
          <cell r="P850">
            <v>198011</v>
          </cell>
        </row>
        <row r="851">
          <cell r="G851">
            <v>901860671</v>
          </cell>
          <cell r="J851">
            <v>513074.45</v>
          </cell>
          <cell r="K851">
            <v>76961</v>
          </cell>
          <cell r="L851">
            <v>43611.55</v>
          </cell>
          <cell r="M851">
            <v>0</v>
          </cell>
          <cell r="N851">
            <v>0</v>
          </cell>
          <cell r="O851">
            <v>479725</v>
          </cell>
          <cell r="P851">
            <v>479725</v>
          </cell>
        </row>
        <row r="852">
          <cell r="G852">
            <v>901860672</v>
          </cell>
          <cell r="J852">
            <v>44545</v>
          </cell>
          <cell r="K852">
            <v>0</v>
          </cell>
          <cell r="L852">
            <v>4455</v>
          </cell>
          <cell r="M852">
            <v>0</v>
          </cell>
          <cell r="N852">
            <v>0</v>
          </cell>
          <cell r="O852">
            <v>49000</v>
          </cell>
          <cell r="P852">
            <v>49000</v>
          </cell>
        </row>
        <row r="853">
          <cell r="G853">
            <v>901860673</v>
          </cell>
          <cell r="J853">
            <v>339049</v>
          </cell>
          <cell r="K853">
            <v>50857</v>
          </cell>
          <cell r="L853">
            <v>28819</v>
          </cell>
          <cell r="M853">
            <v>0</v>
          </cell>
          <cell r="N853">
            <v>0</v>
          </cell>
          <cell r="O853">
            <v>317011</v>
          </cell>
          <cell r="P853">
            <v>317011</v>
          </cell>
        </row>
        <row r="854">
          <cell r="G854">
            <v>901860674</v>
          </cell>
          <cell r="J854">
            <v>531794.41999999993</v>
          </cell>
          <cell r="K854">
            <v>79769</v>
          </cell>
          <cell r="L854">
            <v>45202.58</v>
          </cell>
          <cell r="M854">
            <v>0</v>
          </cell>
          <cell r="N854">
            <v>0</v>
          </cell>
          <cell r="O854">
            <v>497228</v>
          </cell>
          <cell r="P854">
            <v>497228</v>
          </cell>
        </row>
        <row r="855">
          <cell r="G855">
            <v>901860675</v>
          </cell>
          <cell r="J855">
            <v>44545</v>
          </cell>
          <cell r="K855">
            <v>0</v>
          </cell>
          <cell r="L855">
            <v>4455</v>
          </cell>
          <cell r="M855">
            <v>0</v>
          </cell>
          <cell r="N855">
            <v>0</v>
          </cell>
          <cell r="O855">
            <v>49000</v>
          </cell>
          <cell r="P855">
            <v>49000</v>
          </cell>
        </row>
        <row r="856">
          <cell r="G856">
            <v>901860676</v>
          </cell>
          <cell r="J856">
            <v>171256.18</v>
          </cell>
          <cell r="K856">
            <v>25688</v>
          </cell>
          <cell r="L856">
            <v>14556.82</v>
          </cell>
          <cell r="M856">
            <v>0</v>
          </cell>
          <cell r="N856">
            <v>0</v>
          </cell>
          <cell r="O856">
            <v>160125</v>
          </cell>
          <cell r="P856">
            <v>160125</v>
          </cell>
        </row>
        <row r="857">
          <cell r="G857">
            <v>901860680</v>
          </cell>
          <cell r="J857">
            <v>44545</v>
          </cell>
          <cell r="K857">
            <v>0</v>
          </cell>
          <cell r="L857">
            <v>4455</v>
          </cell>
          <cell r="M857">
            <v>0</v>
          </cell>
          <cell r="N857">
            <v>0</v>
          </cell>
          <cell r="O857">
            <v>49000</v>
          </cell>
          <cell r="P857">
            <v>49000</v>
          </cell>
        </row>
        <row r="858">
          <cell r="G858">
            <v>901860682</v>
          </cell>
          <cell r="J858">
            <v>44545</v>
          </cell>
          <cell r="K858">
            <v>0</v>
          </cell>
          <cell r="L858">
            <v>4455</v>
          </cell>
          <cell r="M858">
            <v>0</v>
          </cell>
          <cell r="N858">
            <v>0</v>
          </cell>
          <cell r="O858">
            <v>49000</v>
          </cell>
          <cell r="P858">
            <v>49000</v>
          </cell>
        </row>
        <row r="859">
          <cell r="G859">
            <v>901860683</v>
          </cell>
          <cell r="J859">
            <v>127417.18</v>
          </cell>
          <cell r="K859">
            <v>19113</v>
          </cell>
          <cell r="L859">
            <v>10830.82</v>
          </cell>
          <cell r="M859">
            <v>0</v>
          </cell>
          <cell r="N859">
            <v>0</v>
          </cell>
          <cell r="O859">
            <v>119135</v>
          </cell>
          <cell r="P859">
            <v>119135</v>
          </cell>
        </row>
        <row r="860">
          <cell r="G860">
            <v>901860684</v>
          </cell>
          <cell r="J860">
            <v>80209</v>
          </cell>
          <cell r="K860">
            <v>12031</v>
          </cell>
          <cell r="L860">
            <v>6818</v>
          </cell>
          <cell r="M860">
            <v>0</v>
          </cell>
          <cell r="N860">
            <v>0</v>
          </cell>
          <cell r="O860">
            <v>74996</v>
          </cell>
          <cell r="P860">
            <v>74996</v>
          </cell>
        </row>
        <row r="861">
          <cell r="G861">
            <v>901860687</v>
          </cell>
          <cell r="J861">
            <v>45797</v>
          </cell>
          <cell r="K861">
            <v>6870</v>
          </cell>
          <cell r="L861">
            <v>3893</v>
          </cell>
          <cell r="M861">
            <v>0</v>
          </cell>
          <cell r="N861">
            <v>0</v>
          </cell>
          <cell r="O861">
            <v>42820</v>
          </cell>
          <cell r="P861">
            <v>42820</v>
          </cell>
        </row>
        <row r="862">
          <cell r="G862">
            <v>901860689</v>
          </cell>
          <cell r="J862">
            <v>44545</v>
          </cell>
          <cell r="K862">
            <v>0</v>
          </cell>
          <cell r="L862">
            <v>4455</v>
          </cell>
          <cell r="M862">
            <v>0</v>
          </cell>
          <cell r="N862">
            <v>0</v>
          </cell>
          <cell r="O862">
            <v>49000</v>
          </cell>
          <cell r="P862">
            <v>49000</v>
          </cell>
        </row>
        <row r="863">
          <cell r="G863">
            <v>901860690</v>
          </cell>
          <cell r="J863">
            <v>47729</v>
          </cell>
          <cell r="K863">
            <v>7159</v>
          </cell>
          <cell r="L863">
            <v>4057</v>
          </cell>
          <cell r="M863">
            <v>0</v>
          </cell>
          <cell r="N863">
            <v>0</v>
          </cell>
          <cell r="O863">
            <v>44627</v>
          </cell>
          <cell r="P863">
            <v>44627</v>
          </cell>
        </row>
        <row r="864">
          <cell r="G864">
            <v>901860691</v>
          </cell>
          <cell r="J864">
            <v>180547.3</v>
          </cell>
          <cell r="K864">
            <v>27082</v>
          </cell>
          <cell r="L864">
            <v>15346.7</v>
          </cell>
          <cell r="M864">
            <v>0</v>
          </cell>
          <cell r="N864">
            <v>0</v>
          </cell>
          <cell r="O864">
            <v>168812</v>
          </cell>
          <cell r="P864">
            <v>168812</v>
          </cell>
        </row>
        <row r="865">
          <cell r="G865">
            <v>901860692</v>
          </cell>
          <cell r="J865">
            <v>44545</v>
          </cell>
          <cell r="K865">
            <v>0</v>
          </cell>
          <cell r="L865">
            <v>4455</v>
          </cell>
          <cell r="M865">
            <v>0</v>
          </cell>
          <cell r="N865">
            <v>0</v>
          </cell>
          <cell r="O865">
            <v>49000</v>
          </cell>
          <cell r="P865">
            <v>49000</v>
          </cell>
        </row>
        <row r="866">
          <cell r="G866">
            <v>901860693</v>
          </cell>
          <cell r="J866">
            <v>44545</v>
          </cell>
          <cell r="K866">
            <v>0</v>
          </cell>
          <cell r="L866">
            <v>4455</v>
          </cell>
          <cell r="M866">
            <v>0</v>
          </cell>
          <cell r="N866">
            <v>0</v>
          </cell>
          <cell r="O866">
            <v>49000</v>
          </cell>
          <cell r="P866">
            <v>49000</v>
          </cell>
        </row>
        <row r="867">
          <cell r="G867">
            <v>901860694</v>
          </cell>
          <cell r="J867">
            <v>44545</v>
          </cell>
          <cell r="K867">
            <v>0</v>
          </cell>
          <cell r="L867">
            <v>4455</v>
          </cell>
          <cell r="M867">
            <v>0</v>
          </cell>
          <cell r="N867">
            <v>0</v>
          </cell>
          <cell r="O867">
            <v>49000</v>
          </cell>
          <cell r="P867">
            <v>49000</v>
          </cell>
        </row>
        <row r="868">
          <cell r="G868">
            <v>901860695</v>
          </cell>
          <cell r="J868">
            <v>44545</v>
          </cell>
          <cell r="K868">
            <v>0</v>
          </cell>
          <cell r="L868">
            <v>4455</v>
          </cell>
          <cell r="M868">
            <v>0</v>
          </cell>
          <cell r="N868">
            <v>0</v>
          </cell>
          <cell r="O868">
            <v>49000</v>
          </cell>
          <cell r="P868">
            <v>49000</v>
          </cell>
        </row>
        <row r="869">
          <cell r="G869">
            <v>901860696</v>
          </cell>
          <cell r="J869">
            <v>173244.68</v>
          </cell>
          <cell r="K869">
            <v>28714</v>
          </cell>
          <cell r="L869">
            <v>16271.51</v>
          </cell>
          <cell r="M869">
            <v>0</v>
          </cell>
          <cell r="N869">
            <v>18181.809999999998</v>
          </cell>
          <cell r="O869">
            <v>178984</v>
          </cell>
          <cell r="P869">
            <v>178984</v>
          </cell>
        </row>
        <row r="870">
          <cell r="G870">
            <v>901860697</v>
          </cell>
          <cell r="J870">
            <v>281804.18</v>
          </cell>
          <cell r="K870">
            <v>42271</v>
          </cell>
          <cell r="L870">
            <v>23953.82</v>
          </cell>
          <cell r="M870">
            <v>0</v>
          </cell>
          <cell r="N870">
            <v>0</v>
          </cell>
          <cell r="O870">
            <v>263487</v>
          </cell>
          <cell r="P870">
            <v>263487</v>
          </cell>
        </row>
        <row r="871">
          <cell r="G871">
            <v>901860698</v>
          </cell>
          <cell r="J871">
            <v>88738</v>
          </cell>
          <cell r="K871">
            <v>13311</v>
          </cell>
          <cell r="L871">
            <v>7543</v>
          </cell>
          <cell r="M871">
            <v>0</v>
          </cell>
          <cell r="N871">
            <v>0</v>
          </cell>
          <cell r="O871">
            <v>82970</v>
          </cell>
          <cell r="P871">
            <v>82970</v>
          </cell>
        </row>
        <row r="872">
          <cell r="G872">
            <v>901860700</v>
          </cell>
          <cell r="J872">
            <v>44545</v>
          </cell>
          <cell r="K872">
            <v>0</v>
          </cell>
          <cell r="L872">
            <v>4455</v>
          </cell>
          <cell r="M872">
            <v>0</v>
          </cell>
          <cell r="N872">
            <v>0</v>
          </cell>
          <cell r="O872">
            <v>49000</v>
          </cell>
          <cell r="P872">
            <v>49000</v>
          </cell>
        </row>
        <row r="873">
          <cell r="G873">
            <v>901860709</v>
          </cell>
          <cell r="J873">
            <v>92137</v>
          </cell>
          <cell r="K873">
            <v>13821</v>
          </cell>
          <cell r="L873">
            <v>7832</v>
          </cell>
          <cell r="M873">
            <v>0</v>
          </cell>
          <cell r="N873">
            <v>0</v>
          </cell>
          <cell r="O873">
            <v>86148</v>
          </cell>
          <cell r="P873">
            <v>86148</v>
          </cell>
        </row>
        <row r="874">
          <cell r="G874">
            <v>901860821</v>
          </cell>
          <cell r="J874">
            <v>165077.18</v>
          </cell>
          <cell r="K874">
            <v>24762</v>
          </cell>
          <cell r="L874">
            <v>14031.82</v>
          </cell>
          <cell r="M874">
            <v>0</v>
          </cell>
          <cell r="N874">
            <v>0</v>
          </cell>
          <cell r="O874">
            <v>154347</v>
          </cell>
          <cell r="P874">
            <v>154347</v>
          </cell>
        </row>
        <row r="875">
          <cell r="G875">
            <v>901860822</v>
          </cell>
          <cell r="J875">
            <v>50971</v>
          </cell>
          <cell r="K875">
            <v>7646</v>
          </cell>
          <cell r="L875">
            <v>4332</v>
          </cell>
          <cell r="M875">
            <v>0</v>
          </cell>
          <cell r="N875">
            <v>0</v>
          </cell>
          <cell r="O875">
            <v>47657</v>
          </cell>
          <cell r="P875">
            <v>47657</v>
          </cell>
        </row>
        <row r="876">
          <cell r="G876">
            <v>901860823</v>
          </cell>
          <cell r="J876">
            <v>74633</v>
          </cell>
          <cell r="K876">
            <v>11195</v>
          </cell>
          <cell r="L876">
            <v>6344</v>
          </cell>
          <cell r="M876">
            <v>0</v>
          </cell>
          <cell r="N876">
            <v>0</v>
          </cell>
          <cell r="O876">
            <v>69782</v>
          </cell>
          <cell r="P876">
            <v>69782</v>
          </cell>
        </row>
        <row r="877">
          <cell r="G877">
            <v>901860824</v>
          </cell>
          <cell r="J877">
            <v>73932</v>
          </cell>
          <cell r="K877">
            <v>11090</v>
          </cell>
          <cell r="L877">
            <v>6284</v>
          </cell>
          <cell r="M877">
            <v>0</v>
          </cell>
          <cell r="N877">
            <v>0</v>
          </cell>
          <cell r="O877">
            <v>69126</v>
          </cell>
          <cell r="P877">
            <v>69126</v>
          </cell>
        </row>
        <row r="878">
          <cell r="G878">
            <v>901860825</v>
          </cell>
          <cell r="J878">
            <v>44545</v>
          </cell>
          <cell r="K878">
            <v>0</v>
          </cell>
          <cell r="L878">
            <v>4455</v>
          </cell>
          <cell r="M878">
            <v>0</v>
          </cell>
          <cell r="N878">
            <v>0</v>
          </cell>
          <cell r="O878">
            <v>49000</v>
          </cell>
          <cell r="P878">
            <v>49000</v>
          </cell>
        </row>
        <row r="879">
          <cell r="G879">
            <v>901860826</v>
          </cell>
          <cell r="J879">
            <v>44545</v>
          </cell>
          <cell r="K879">
            <v>0</v>
          </cell>
          <cell r="L879">
            <v>4455</v>
          </cell>
          <cell r="M879">
            <v>0</v>
          </cell>
          <cell r="N879">
            <v>0</v>
          </cell>
          <cell r="O879">
            <v>49000</v>
          </cell>
          <cell r="P879">
            <v>49000</v>
          </cell>
        </row>
        <row r="880">
          <cell r="G880">
            <v>901860827</v>
          </cell>
          <cell r="J880">
            <v>142936</v>
          </cell>
          <cell r="K880">
            <v>21440</v>
          </cell>
          <cell r="L880">
            <v>12150</v>
          </cell>
          <cell r="M880">
            <v>0</v>
          </cell>
          <cell r="N880">
            <v>-200000</v>
          </cell>
          <cell r="O880">
            <v>0</v>
          </cell>
          <cell r="P880">
            <v>-66354</v>
          </cell>
        </row>
        <row r="881">
          <cell r="G881">
            <v>901860828</v>
          </cell>
          <cell r="J881">
            <v>226452.18</v>
          </cell>
          <cell r="K881">
            <v>33968</v>
          </cell>
          <cell r="L881">
            <v>19248.82</v>
          </cell>
          <cell r="M881">
            <v>0</v>
          </cell>
          <cell r="N881">
            <v>0</v>
          </cell>
          <cell r="O881">
            <v>211733</v>
          </cell>
          <cell r="P881">
            <v>211733</v>
          </cell>
        </row>
        <row r="882">
          <cell r="G882">
            <v>901860829</v>
          </cell>
          <cell r="J882">
            <v>182344.18</v>
          </cell>
          <cell r="K882">
            <v>27352</v>
          </cell>
          <cell r="L882">
            <v>15498.82</v>
          </cell>
          <cell r="M882">
            <v>0</v>
          </cell>
          <cell r="N882">
            <v>0</v>
          </cell>
          <cell r="O882">
            <v>170491</v>
          </cell>
          <cell r="P882">
            <v>170491</v>
          </cell>
        </row>
        <row r="883">
          <cell r="G883">
            <v>901860835</v>
          </cell>
          <cell r="J883">
            <v>81978</v>
          </cell>
          <cell r="K883">
            <v>12297</v>
          </cell>
          <cell r="L883">
            <v>6968</v>
          </cell>
          <cell r="M883">
            <v>0</v>
          </cell>
          <cell r="N883">
            <v>0</v>
          </cell>
          <cell r="O883">
            <v>76649</v>
          </cell>
          <cell r="P883">
            <v>76649</v>
          </cell>
        </row>
        <row r="884">
          <cell r="G884">
            <v>901860836</v>
          </cell>
          <cell r="J884">
            <v>448808.18</v>
          </cell>
          <cell r="K884">
            <v>448808.18</v>
          </cell>
          <cell r="L884">
            <v>0</v>
          </cell>
          <cell r="M884">
            <v>0</v>
          </cell>
          <cell r="N884">
            <v>0</v>
          </cell>
          <cell r="O884">
            <v>0</v>
          </cell>
          <cell r="P884">
            <v>0</v>
          </cell>
        </row>
        <row r="885">
          <cell r="G885">
            <v>901860837</v>
          </cell>
          <cell r="J885">
            <v>108786</v>
          </cell>
          <cell r="K885">
            <v>16318</v>
          </cell>
          <cell r="L885">
            <v>9247</v>
          </cell>
          <cell r="M885">
            <v>0</v>
          </cell>
          <cell r="N885">
            <v>0</v>
          </cell>
          <cell r="O885">
            <v>101715</v>
          </cell>
          <cell r="P885">
            <v>101715</v>
          </cell>
        </row>
        <row r="886">
          <cell r="G886">
            <v>901860847</v>
          </cell>
          <cell r="J886">
            <v>108181.36</v>
          </cell>
          <cell r="K886">
            <v>16227</v>
          </cell>
          <cell r="L886">
            <v>9195.64</v>
          </cell>
          <cell r="M886">
            <v>0</v>
          </cell>
          <cell r="N886">
            <v>0</v>
          </cell>
          <cell r="O886">
            <v>101150</v>
          </cell>
          <cell r="P886">
            <v>101150</v>
          </cell>
        </row>
        <row r="887">
          <cell r="G887">
            <v>901860848</v>
          </cell>
          <cell r="J887">
            <v>51105</v>
          </cell>
          <cell r="K887">
            <v>7666</v>
          </cell>
          <cell r="L887">
            <v>4344</v>
          </cell>
          <cell r="M887">
            <v>0</v>
          </cell>
          <cell r="N887">
            <v>0</v>
          </cell>
          <cell r="O887">
            <v>47783</v>
          </cell>
          <cell r="P887">
            <v>47783</v>
          </cell>
        </row>
        <row r="888">
          <cell r="G888">
            <v>901860849</v>
          </cell>
          <cell r="J888">
            <v>212167</v>
          </cell>
          <cell r="K888">
            <v>31825</v>
          </cell>
          <cell r="L888">
            <v>18034</v>
          </cell>
          <cell r="M888">
            <v>0</v>
          </cell>
          <cell r="N888">
            <v>0</v>
          </cell>
          <cell r="O888">
            <v>198376</v>
          </cell>
          <cell r="P888">
            <v>198376</v>
          </cell>
        </row>
        <row r="889">
          <cell r="G889">
            <v>901860854</v>
          </cell>
          <cell r="J889">
            <v>44545</v>
          </cell>
          <cell r="K889">
            <v>0</v>
          </cell>
          <cell r="L889">
            <v>4455</v>
          </cell>
          <cell r="M889">
            <v>0</v>
          </cell>
          <cell r="N889">
            <v>0</v>
          </cell>
          <cell r="O889">
            <v>49000</v>
          </cell>
          <cell r="P889">
            <v>49000</v>
          </cell>
        </row>
        <row r="890">
          <cell r="G890">
            <v>901860873</v>
          </cell>
          <cell r="J890">
            <v>247169.88</v>
          </cell>
          <cell r="K890">
            <v>37075</v>
          </cell>
          <cell r="L890">
            <v>21009.119999999999</v>
          </cell>
          <cell r="M890">
            <v>0</v>
          </cell>
          <cell r="N890">
            <v>0</v>
          </cell>
          <cell r="O890">
            <v>231104</v>
          </cell>
          <cell r="P890">
            <v>231104</v>
          </cell>
        </row>
        <row r="891">
          <cell r="G891">
            <v>901860879</v>
          </cell>
          <cell r="J891">
            <v>44545</v>
          </cell>
          <cell r="K891">
            <v>0</v>
          </cell>
          <cell r="L891">
            <v>4455</v>
          </cell>
          <cell r="M891">
            <v>0</v>
          </cell>
          <cell r="N891">
            <v>0</v>
          </cell>
          <cell r="O891">
            <v>49000</v>
          </cell>
          <cell r="P891">
            <v>49000</v>
          </cell>
        </row>
        <row r="892">
          <cell r="G892">
            <v>901860881</v>
          </cell>
          <cell r="J892">
            <v>44545</v>
          </cell>
          <cell r="K892">
            <v>0</v>
          </cell>
          <cell r="L892">
            <v>4455</v>
          </cell>
          <cell r="M892">
            <v>0</v>
          </cell>
          <cell r="N892">
            <v>0</v>
          </cell>
          <cell r="O892">
            <v>49000</v>
          </cell>
          <cell r="P892">
            <v>49000</v>
          </cell>
        </row>
        <row r="893">
          <cell r="G893">
            <v>901860883</v>
          </cell>
          <cell r="J893">
            <v>111884</v>
          </cell>
          <cell r="K893">
            <v>16783</v>
          </cell>
          <cell r="L893">
            <v>9510</v>
          </cell>
          <cell r="M893">
            <v>0</v>
          </cell>
          <cell r="N893">
            <v>0</v>
          </cell>
          <cell r="O893">
            <v>104611</v>
          </cell>
          <cell r="P893">
            <v>104611</v>
          </cell>
        </row>
        <row r="894">
          <cell r="G894">
            <v>901860884</v>
          </cell>
          <cell r="J894">
            <v>44545</v>
          </cell>
          <cell r="K894">
            <v>0</v>
          </cell>
          <cell r="L894">
            <v>4455</v>
          </cell>
          <cell r="M894">
            <v>0</v>
          </cell>
          <cell r="N894">
            <v>0</v>
          </cell>
          <cell r="O894">
            <v>49000</v>
          </cell>
          <cell r="P894">
            <v>49000</v>
          </cell>
        </row>
        <row r="895">
          <cell r="G895">
            <v>901860885</v>
          </cell>
          <cell r="J895">
            <v>44545</v>
          </cell>
          <cell r="K895">
            <v>0</v>
          </cell>
          <cell r="L895">
            <v>4455</v>
          </cell>
          <cell r="M895">
            <v>0</v>
          </cell>
          <cell r="N895">
            <v>0</v>
          </cell>
          <cell r="O895">
            <v>49000</v>
          </cell>
          <cell r="P895">
            <v>49000</v>
          </cell>
        </row>
        <row r="896">
          <cell r="G896">
            <v>901860887</v>
          </cell>
          <cell r="J896">
            <v>266968.32000000001</v>
          </cell>
          <cell r="K896">
            <v>40045</v>
          </cell>
          <cell r="L896">
            <v>22692.68</v>
          </cell>
          <cell r="M896">
            <v>0</v>
          </cell>
          <cell r="N896">
            <v>0</v>
          </cell>
          <cell r="O896">
            <v>249616</v>
          </cell>
          <cell r="P896">
            <v>249616</v>
          </cell>
        </row>
        <row r="897">
          <cell r="G897">
            <v>901860889</v>
          </cell>
          <cell r="J897">
            <v>444339.18</v>
          </cell>
          <cell r="K897">
            <v>66651</v>
          </cell>
          <cell r="L897">
            <v>37768.82</v>
          </cell>
          <cell r="M897">
            <v>0</v>
          </cell>
          <cell r="N897">
            <v>0</v>
          </cell>
          <cell r="O897">
            <v>415457</v>
          </cell>
          <cell r="P897">
            <v>415457</v>
          </cell>
        </row>
        <row r="898">
          <cell r="G898">
            <v>901860900</v>
          </cell>
          <cell r="J898">
            <v>46494</v>
          </cell>
          <cell r="K898">
            <v>6974</v>
          </cell>
          <cell r="L898">
            <v>3952</v>
          </cell>
          <cell r="M898">
            <v>0</v>
          </cell>
          <cell r="N898">
            <v>0</v>
          </cell>
          <cell r="O898">
            <v>43472</v>
          </cell>
          <cell r="P898">
            <v>43472</v>
          </cell>
        </row>
        <row r="899">
          <cell r="G899">
            <v>901860901</v>
          </cell>
          <cell r="J899">
            <v>44545</v>
          </cell>
          <cell r="K899">
            <v>0</v>
          </cell>
          <cell r="L899">
            <v>4455</v>
          </cell>
          <cell r="M899">
            <v>0</v>
          </cell>
          <cell r="N899">
            <v>0</v>
          </cell>
          <cell r="O899">
            <v>49000</v>
          </cell>
          <cell r="P899">
            <v>49000</v>
          </cell>
        </row>
        <row r="900">
          <cell r="G900">
            <v>901860902</v>
          </cell>
          <cell r="J900">
            <v>74909</v>
          </cell>
          <cell r="K900">
            <v>11236</v>
          </cell>
          <cell r="L900">
            <v>6367</v>
          </cell>
          <cell r="M900">
            <v>0</v>
          </cell>
          <cell r="N900">
            <v>0</v>
          </cell>
          <cell r="O900">
            <v>70040</v>
          </cell>
          <cell r="P900">
            <v>70040</v>
          </cell>
        </row>
        <row r="901">
          <cell r="G901">
            <v>901860903</v>
          </cell>
          <cell r="J901">
            <v>154625.9</v>
          </cell>
          <cell r="K901">
            <v>23194</v>
          </cell>
          <cell r="L901">
            <v>13143.1</v>
          </cell>
          <cell r="M901">
            <v>0</v>
          </cell>
          <cell r="N901">
            <v>0</v>
          </cell>
          <cell r="O901">
            <v>144575</v>
          </cell>
          <cell r="P901">
            <v>144575</v>
          </cell>
        </row>
        <row r="902">
          <cell r="G902">
            <v>901860905</v>
          </cell>
          <cell r="J902">
            <v>44545</v>
          </cell>
          <cell r="K902">
            <v>0</v>
          </cell>
          <cell r="L902">
            <v>4455</v>
          </cell>
          <cell r="M902">
            <v>0</v>
          </cell>
          <cell r="N902">
            <v>0</v>
          </cell>
          <cell r="O902">
            <v>49000</v>
          </cell>
          <cell r="P902">
            <v>49000</v>
          </cell>
        </row>
        <row r="903">
          <cell r="G903">
            <v>901860906</v>
          </cell>
          <cell r="J903">
            <v>46272</v>
          </cell>
          <cell r="K903">
            <v>6941</v>
          </cell>
          <cell r="L903">
            <v>3933</v>
          </cell>
          <cell r="M903">
            <v>0</v>
          </cell>
          <cell r="N903">
            <v>0</v>
          </cell>
          <cell r="O903">
            <v>43264</v>
          </cell>
          <cell r="P903">
            <v>43264</v>
          </cell>
        </row>
        <row r="904">
          <cell r="G904">
            <v>901860908</v>
          </cell>
          <cell r="J904">
            <v>211153</v>
          </cell>
          <cell r="K904">
            <v>31673</v>
          </cell>
          <cell r="L904">
            <v>17948</v>
          </cell>
          <cell r="M904">
            <v>0</v>
          </cell>
          <cell r="N904">
            <v>0</v>
          </cell>
          <cell r="O904">
            <v>197428</v>
          </cell>
          <cell r="P904">
            <v>197428</v>
          </cell>
        </row>
        <row r="905">
          <cell r="G905">
            <v>901860939</v>
          </cell>
          <cell r="J905">
            <v>52304</v>
          </cell>
          <cell r="K905">
            <v>7846</v>
          </cell>
          <cell r="L905">
            <v>4446</v>
          </cell>
          <cell r="M905">
            <v>0</v>
          </cell>
          <cell r="N905">
            <v>0</v>
          </cell>
          <cell r="O905">
            <v>48904</v>
          </cell>
          <cell r="P905">
            <v>48904</v>
          </cell>
        </row>
        <row r="906">
          <cell r="G906">
            <v>901860940</v>
          </cell>
          <cell r="J906">
            <v>70272</v>
          </cell>
          <cell r="K906">
            <v>10541</v>
          </cell>
          <cell r="L906">
            <v>5973</v>
          </cell>
          <cell r="M906">
            <v>0</v>
          </cell>
          <cell r="N906">
            <v>0</v>
          </cell>
          <cell r="O906">
            <v>65704</v>
          </cell>
          <cell r="P906">
            <v>65704</v>
          </cell>
        </row>
        <row r="907">
          <cell r="G907">
            <v>901860941</v>
          </cell>
          <cell r="J907">
            <v>186897</v>
          </cell>
          <cell r="K907">
            <v>28035</v>
          </cell>
          <cell r="L907">
            <v>15886</v>
          </cell>
          <cell r="M907">
            <v>0</v>
          </cell>
          <cell r="N907">
            <v>0</v>
          </cell>
          <cell r="O907">
            <v>174748</v>
          </cell>
          <cell r="P907">
            <v>174748</v>
          </cell>
        </row>
        <row r="908">
          <cell r="G908">
            <v>901860942</v>
          </cell>
          <cell r="J908">
            <v>218114.5</v>
          </cell>
          <cell r="K908">
            <v>32717</v>
          </cell>
          <cell r="L908">
            <v>18539.5</v>
          </cell>
          <cell r="M908">
            <v>0</v>
          </cell>
          <cell r="N908">
            <v>0</v>
          </cell>
          <cell r="O908">
            <v>203937</v>
          </cell>
          <cell r="P908">
            <v>203937</v>
          </cell>
        </row>
        <row r="909">
          <cell r="G909">
            <v>901860944</v>
          </cell>
          <cell r="J909">
            <v>44727</v>
          </cell>
          <cell r="K909">
            <v>6709</v>
          </cell>
          <cell r="L909">
            <v>3802</v>
          </cell>
          <cell r="M909">
            <v>0</v>
          </cell>
          <cell r="N909">
            <v>0</v>
          </cell>
          <cell r="O909">
            <v>41820</v>
          </cell>
          <cell r="P909">
            <v>41820</v>
          </cell>
        </row>
        <row r="910">
          <cell r="G910">
            <v>901860945</v>
          </cell>
          <cell r="J910">
            <v>135300</v>
          </cell>
          <cell r="K910">
            <v>20295</v>
          </cell>
          <cell r="L910">
            <v>11501</v>
          </cell>
          <cell r="M910">
            <v>0</v>
          </cell>
          <cell r="N910">
            <v>0</v>
          </cell>
          <cell r="O910">
            <v>126506</v>
          </cell>
          <cell r="P910">
            <v>126506</v>
          </cell>
        </row>
        <row r="911">
          <cell r="G911">
            <v>901860946</v>
          </cell>
          <cell r="J911">
            <v>44545</v>
          </cell>
          <cell r="K911">
            <v>0</v>
          </cell>
          <cell r="L911">
            <v>4455</v>
          </cell>
          <cell r="M911">
            <v>0</v>
          </cell>
          <cell r="N911">
            <v>0</v>
          </cell>
          <cell r="O911">
            <v>49000</v>
          </cell>
          <cell r="P911">
            <v>49000</v>
          </cell>
        </row>
        <row r="912">
          <cell r="G912">
            <v>901860947</v>
          </cell>
          <cell r="J912">
            <v>168800</v>
          </cell>
          <cell r="K912">
            <v>25320</v>
          </cell>
          <cell r="L912">
            <v>14348</v>
          </cell>
          <cell r="M912">
            <v>0</v>
          </cell>
          <cell r="N912">
            <v>0</v>
          </cell>
          <cell r="O912">
            <v>157828</v>
          </cell>
          <cell r="P912">
            <v>157828</v>
          </cell>
        </row>
        <row r="913">
          <cell r="G913">
            <v>901860948</v>
          </cell>
          <cell r="J913">
            <v>65646</v>
          </cell>
          <cell r="K913">
            <v>9847</v>
          </cell>
          <cell r="L913">
            <v>5580</v>
          </cell>
          <cell r="M913">
            <v>0</v>
          </cell>
          <cell r="N913">
            <v>0</v>
          </cell>
          <cell r="O913">
            <v>61379</v>
          </cell>
          <cell r="P913">
            <v>61379</v>
          </cell>
        </row>
        <row r="914">
          <cell r="G914">
            <v>901860973</v>
          </cell>
          <cell r="J914">
            <v>128543</v>
          </cell>
          <cell r="K914">
            <v>19281</v>
          </cell>
          <cell r="L914">
            <v>10926</v>
          </cell>
          <cell r="M914">
            <v>0</v>
          </cell>
          <cell r="N914">
            <v>0</v>
          </cell>
          <cell r="O914">
            <v>120188</v>
          </cell>
          <cell r="P914">
            <v>120188</v>
          </cell>
        </row>
        <row r="915">
          <cell r="G915">
            <v>901860974</v>
          </cell>
          <cell r="J915">
            <v>63635.91</v>
          </cell>
          <cell r="K915">
            <v>9545</v>
          </cell>
          <cell r="L915">
            <v>5409.09</v>
          </cell>
          <cell r="M915">
            <v>0</v>
          </cell>
          <cell r="N915">
            <v>0</v>
          </cell>
          <cell r="O915">
            <v>59500</v>
          </cell>
          <cell r="P915">
            <v>59500</v>
          </cell>
        </row>
        <row r="916">
          <cell r="G916">
            <v>901860975</v>
          </cell>
          <cell r="J916">
            <v>234962.18</v>
          </cell>
          <cell r="K916">
            <v>35244</v>
          </cell>
          <cell r="L916">
            <v>19971.82</v>
          </cell>
          <cell r="M916">
            <v>0</v>
          </cell>
          <cell r="N916">
            <v>0</v>
          </cell>
          <cell r="O916">
            <v>219690</v>
          </cell>
          <cell r="P916">
            <v>219690</v>
          </cell>
        </row>
        <row r="917">
          <cell r="G917">
            <v>901860976</v>
          </cell>
          <cell r="J917">
            <v>500066</v>
          </cell>
          <cell r="K917">
            <v>75010</v>
          </cell>
          <cell r="L917">
            <v>42506</v>
          </cell>
          <cell r="M917">
            <v>0</v>
          </cell>
          <cell r="N917">
            <v>0</v>
          </cell>
          <cell r="O917">
            <v>467562</v>
          </cell>
          <cell r="P917">
            <v>467562</v>
          </cell>
        </row>
        <row r="918">
          <cell r="G918">
            <v>901870439</v>
          </cell>
          <cell r="J918">
            <v>51772</v>
          </cell>
          <cell r="K918">
            <v>7766</v>
          </cell>
          <cell r="L918">
            <v>4400</v>
          </cell>
          <cell r="M918">
            <v>0</v>
          </cell>
          <cell r="N918">
            <v>0</v>
          </cell>
          <cell r="O918">
            <v>48406</v>
          </cell>
          <cell r="P918">
            <v>48406</v>
          </cell>
        </row>
        <row r="919">
          <cell r="G919">
            <v>901871086</v>
          </cell>
          <cell r="J919">
            <v>192567</v>
          </cell>
          <cell r="K919">
            <v>28885</v>
          </cell>
          <cell r="L919">
            <v>16368</v>
          </cell>
          <cell r="M919">
            <v>0</v>
          </cell>
          <cell r="N919">
            <v>0</v>
          </cell>
          <cell r="O919">
            <v>180050</v>
          </cell>
          <cell r="P919">
            <v>180050</v>
          </cell>
        </row>
        <row r="920">
          <cell r="G920">
            <v>901871639</v>
          </cell>
          <cell r="J920">
            <v>44723</v>
          </cell>
          <cell r="K920">
            <v>6708</v>
          </cell>
          <cell r="L920">
            <v>3801</v>
          </cell>
          <cell r="M920">
            <v>0</v>
          </cell>
          <cell r="N920">
            <v>0</v>
          </cell>
          <cell r="O920">
            <v>41816</v>
          </cell>
          <cell r="P920">
            <v>41816</v>
          </cell>
        </row>
        <row r="921">
          <cell r="G921">
            <v>901871739</v>
          </cell>
          <cell r="J921">
            <v>221565.5</v>
          </cell>
          <cell r="K921">
            <v>33235</v>
          </cell>
          <cell r="L921">
            <v>18833.5</v>
          </cell>
          <cell r="M921">
            <v>0</v>
          </cell>
          <cell r="N921">
            <v>0</v>
          </cell>
          <cell r="O921">
            <v>207164</v>
          </cell>
          <cell r="P921">
            <v>207164</v>
          </cell>
        </row>
        <row r="922">
          <cell r="G922">
            <v>901872086</v>
          </cell>
          <cell r="J922">
            <v>66579</v>
          </cell>
          <cell r="K922">
            <v>9987</v>
          </cell>
          <cell r="L922">
            <v>5659</v>
          </cell>
          <cell r="M922">
            <v>0</v>
          </cell>
          <cell r="N922">
            <v>0</v>
          </cell>
          <cell r="O922">
            <v>62251</v>
          </cell>
          <cell r="P922">
            <v>62251</v>
          </cell>
        </row>
        <row r="923">
          <cell r="G923">
            <v>901873439</v>
          </cell>
          <cell r="J923">
            <v>46818</v>
          </cell>
          <cell r="K923">
            <v>7023</v>
          </cell>
          <cell r="L923">
            <v>3980</v>
          </cell>
          <cell r="M923">
            <v>0</v>
          </cell>
          <cell r="N923">
            <v>0</v>
          </cell>
          <cell r="O923">
            <v>43775</v>
          </cell>
          <cell r="P923">
            <v>43775</v>
          </cell>
        </row>
        <row r="924">
          <cell r="G924">
            <v>901873786</v>
          </cell>
          <cell r="J924">
            <v>156738.91</v>
          </cell>
          <cell r="K924">
            <v>23511</v>
          </cell>
          <cell r="L924">
            <v>13323.09</v>
          </cell>
          <cell r="M924">
            <v>0</v>
          </cell>
          <cell r="N924">
            <v>0</v>
          </cell>
          <cell r="O924">
            <v>146551</v>
          </cell>
          <cell r="P924">
            <v>146551</v>
          </cell>
        </row>
        <row r="925">
          <cell r="G925">
            <v>901875086</v>
          </cell>
          <cell r="J925">
            <v>45332</v>
          </cell>
          <cell r="K925">
            <v>6800</v>
          </cell>
          <cell r="L925">
            <v>3853</v>
          </cell>
          <cell r="M925">
            <v>0</v>
          </cell>
          <cell r="N925">
            <v>0</v>
          </cell>
          <cell r="O925">
            <v>42385</v>
          </cell>
          <cell r="P925">
            <v>42385</v>
          </cell>
        </row>
        <row r="926">
          <cell r="G926">
            <v>901875479</v>
          </cell>
          <cell r="J926">
            <v>139766.09</v>
          </cell>
          <cell r="K926">
            <v>20965</v>
          </cell>
          <cell r="L926">
            <v>11879.91</v>
          </cell>
          <cell r="M926">
            <v>0</v>
          </cell>
          <cell r="N926">
            <v>0</v>
          </cell>
          <cell r="O926">
            <v>130681</v>
          </cell>
          <cell r="P926">
            <v>130681</v>
          </cell>
        </row>
        <row r="927">
          <cell r="G927">
            <v>901876086</v>
          </cell>
          <cell r="J927">
            <v>434187.18</v>
          </cell>
          <cell r="K927">
            <v>65128</v>
          </cell>
          <cell r="L927">
            <v>36905.82</v>
          </cell>
          <cell r="M927">
            <v>0</v>
          </cell>
          <cell r="N927">
            <v>0</v>
          </cell>
          <cell r="O927">
            <v>405965</v>
          </cell>
          <cell r="P927">
            <v>405965</v>
          </cell>
        </row>
        <row r="928">
          <cell r="G928">
            <v>901876539</v>
          </cell>
          <cell r="J928">
            <v>46439</v>
          </cell>
          <cell r="K928">
            <v>6966</v>
          </cell>
          <cell r="L928">
            <v>3947</v>
          </cell>
          <cell r="M928">
            <v>0</v>
          </cell>
          <cell r="N928">
            <v>0</v>
          </cell>
          <cell r="O928">
            <v>43420</v>
          </cell>
          <cell r="P928">
            <v>43420</v>
          </cell>
        </row>
        <row r="929">
          <cell r="G929">
            <v>901876739</v>
          </cell>
          <cell r="J929">
            <v>44545</v>
          </cell>
          <cell r="K929">
            <v>0</v>
          </cell>
          <cell r="L929">
            <v>4455</v>
          </cell>
          <cell r="M929">
            <v>0</v>
          </cell>
          <cell r="N929">
            <v>0</v>
          </cell>
          <cell r="O929">
            <v>49000</v>
          </cell>
          <cell r="P929">
            <v>49000</v>
          </cell>
        </row>
        <row r="930">
          <cell r="G930">
            <v>901877286</v>
          </cell>
          <cell r="J930">
            <v>117758</v>
          </cell>
          <cell r="K930">
            <v>17664</v>
          </cell>
          <cell r="L930">
            <v>10009</v>
          </cell>
          <cell r="M930">
            <v>0</v>
          </cell>
          <cell r="N930">
            <v>0</v>
          </cell>
          <cell r="O930">
            <v>110103</v>
          </cell>
          <cell r="P930">
            <v>110103</v>
          </cell>
        </row>
        <row r="931">
          <cell r="G931">
            <v>901877486</v>
          </cell>
          <cell r="J931">
            <v>185669.9</v>
          </cell>
          <cell r="K931">
            <v>27850</v>
          </cell>
          <cell r="L931">
            <v>15782.1</v>
          </cell>
          <cell r="M931">
            <v>0</v>
          </cell>
          <cell r="N931">
            <v>0</v>
          </cell>
          <cell r="O931">
            <v>173602</v>
          </cell>
          <cell r="P931">
            <v>173602</v>
          </cell>
        </row>
        <row r="932">
          <cell r="G932">
            <v>901878039</v>
          </cell>
          <cell r="J932">
            <v>167295</v>
          </cell>
          <cell r="K932">
            <v>25094</v>
          </cell>
          <cell r="L932">
            <v>14220</v>
          </cell>
          <cell r="M932">
            <v>0</v>
          </cell>
          <cell r="N932">
            <v>0</v>
          </cell>
          <cell r="O932">
            <v>156421</v>
          </cell>
          <cell r="P932">
            <v>156421</v>
          </cell>
        </row>
        <row r="933">
          <cell r="G933">
            <v>901878486</v>
          </cell>
          <cell r="J933">
            <v>76415</v>
          </cell>
          <cell r="K933">
            <v>38207.5</v>
          </cell>
          <cell r="L933">
            <v>3820.5</v>
          </cell>
          <cell r="M933">
            <v>0</v>
          </cell>
          <cell r="N933">
            <v>0</v>
          </cell>
          <cell r="O933">
            <v>42028</v>
          </cell>
          <cell r="P933">
            <v>42028</v>
          </cell>
        </row>
        <row r="934">
          <cell r="G934">
            <v>901880110</v>
          </cell>
          <cell r="J934">
            <v>44545</v>
          </cell>
          <cell r="K934">
            <v>0</v>
          </cell>
          <cell r="L934">
            <v>4455</v>
          </cell>
          <cell r="M934">
            <v>0</v>
          </cell>
          <cell r="N934">
            <v>0</v>
          </cell>
          <cell r="O934">
            <v>49000</v>
          </cell>
          <cell r="P934">
            <v>49000</v>
          </cell>
        </row>
        <row r="935">
          <cell r="G935">
            <v>901880220</v>
          </cell>
          <cell r="J935">
            <v>44545</v>
          </cell>
          <cell r="K935">
            <v>0</v>
          </cell>
          <cell r="L935">
            <v>4455</v>
          </cell>
          <cell r="M935">
            <v>0</v>
          </cell>
          <cell r="N935">
            <v>0</v>
          </cell>
          <cell r="O935">
            <v>49000</v>
          </cell>
          <cell r="P935">
            <v>49000</v>
          </cell>
        </row>
        <row r="936">
          <cell r="G936">
            <v>901881010</v>
          </cell>
          <cell r="J936">
            <v>195356.18</v>
          </cell>
          <cell r="K936">
            <v>0</v>
          </cell>
          <cell r="L936">
            <v>19535.82</v>
          </cell>
          <cell r="M936">
            <v>0</v>
          </cell>
          <cell r="N936">
            <v>0</v>
          </cell>
          <cell r="O936">
            <v>214892</v>
          </cell>
          <cell r="P936">
            <v>214892</v>
          </cell>
        </row>
        <row r="937">
          <cell r="G937">
            <v>901881018</v>
          </cell>
          <cell r="J937">
            <v>209433.9</v>
          </cell>
          <cell r="K937">
            <v>0</v>
          </cell>
          <cell r="L937">
            <v>20943.099999999999</v>
          </cell>
          <cell r="M937">
            <v>0</v>
          </cell>
          <cell r="N937">
            <v>0</v>
          </cell>
          <cell r="O937">
            <v>230377</v>
          </cell>
          <cell r="P937">
            <v>230377</v>
          </cell>
        </row>
        <row r="938">
          <cell r="G938">
            <v>901881032</v>
          </cell>
          <cell r="J938">
            <v>45871</v>
          </cell>
          <cell r="K938">
            <v>0</v>
          </cell>
          <cell r="L938">
            <v>4587</v>
          </cell>
          <cell r="M938">
            <v>0</v>
          </cell>
          <cell r="N938">
            <v>0</v>
          </cell>
          <cell r="O938">
            <v>50458</v>
          </cell>
          <cell r="P938">
            <v>50458</v>
          </cell>
        </row>
        <row r="939">
          <cell r="G939">
            <v>901881057</v>
          </cell>
          <cell r="J939">
            <v>44545</v>
          </cell>
          <cell r="K939">
            <v>0</v>
          </cell>
          <cell r="L939">
            <v>4455</v>
          </cell>
          <cell r="M939">
            <v>0</v>
          </cell>
          <cell r="N939">
            <v>0</v>
          </cell>
          <cell r="O939">
            <v>49000</v>
          </cell>
          <cell r="P939">
            <v>49000</v>
          </cell>
        </row>
        <row r="940">
          <cell r="G940">
            <v>901881067</v>
          </cell>
          <cell r="J940">
            <v>44545</v>
          </cell>
          <cell r="K940">
            <v>0</v>
          </cell>
          <cell r="L940">
            <v>4455</v>
          </cell>
          <cell r="M940">
            <v>0</v>
          </cell>
          <cell r="N940">
            <v>0</v>
          </cell>
          <cell r="O940">
            <v>49000</v>
          </cell>
          <cell r="P940">
            <v>49000</v>
          </cell>
        </row>
        <row r="941">
          <cell r="G941">
            <v>901881073</v>
          </cell>
          <cell r="J941">
            <v>44545</v>
          </cell>
          <cell r="K941">
            <v>0</v>
          </cell>
          <cell r="L941">
            <v>4455</v>
          </cell>
          <cell r="M941">
            <v>0</v>
          </cell>
          <cell r="N941">
            <v>0</v>
          </cell>
          <cell r="O941">
            <v>49000</v>
          </cell>
          <cell r="P941">
            <v>49000</v>
          </cell>
        </row>
        <row r="942">
          <cell r="G942">
            <v>901881075</v>
          </cell>
          <cell r="J942">
            <v>149352.79999999999</v>
          </cell>
          <cell r="K942">
            <v>0</v>
          </cell>
          <cell r="L942">
            <v>14935.2</v>
          </cell>
          <cell r="M942">
            <v>0</v>
          </cell>
          <cell r="N942">
            <v>0</v>
          </cell>
          <cell r="O942">
            <v>164288</v>
          </cell>
          <cell r="P942">
            <v>164288</v>
          </cell>
        </row>
        <row r="943">
          <cell r="G943">
            <v>901881104</v>
          </cell>
          <cell r="J943">
            <v>255788.1</v>
          </cell>
          <cell r="K943">
            <v>86985</v>
          </cell>
          <cell r="L943">
            <v>16879.900000000001</v>
          </cell>
          <cell r="M943">
            <v>0</v>
          </cell>
          <cell r="N943">
            <v>0</v>
          </cell>
          <cell r="O943">
            <v>185683</v>
          </cell>
          <cell r="P943">
            <v>185683</v>
          </cell>
        </row>
        <row r="944">
          <cell r="G944">
            <v>901881135</v>
          </cell>
          <cell r="J944">
            <v>86761</v>
          </cell>
          <cell r="K944">
            <v>0</v>
          </cell>
          <cell r="L944">
            <v>8676</v>
          </cell>
          <cell r="M944">
            <v>0</v>
          </cell>
          <cell r="N944">
            <v>0</v>
          </cell>
          <cell r="O944">
            <v>95437</v>
          </cell>
          <cell r="P944">
            <v>95437</v>
          </cell>
        </row>
        <row r="945">
          <cell r="G945">
            <v>901881154</v>
          </cell>
          <cell r="J945">
            <v>44976</v>
          </cell>
          <cell r="K945">
            <v>0</v>
          </cell>
          <cell r="L945">
            <v>4498</v>
          </cell>
          <cell r="M945">
            <v>0</v>
          </cell>
          <cell r="N945">
            <v>0</v>
          </cell>
          <cell r="O945">
            <v>49474</v>
          </cell>
          <cell r="P945">
            <v>49474</v>
          </cell>
        </row>
        <row r="946">
          <cell r="G946">
            <v>901881156</v>
          </cell>
          <cell r="J946">
            <v>46199</v>
          </cell>
          <cell r="K946">
            <v>0</v>
          </cell>
          <cell r="L946">
            <v>4620</v>
          </cell>
          <cell r="M946">
            <v>0</v>
          </cell>
          <cell r="N946">
            <v>0</v>
          </cell>
          <cell r="O946">
            <v>50819</v>
          </cell>
          <cell r="P946">
            <v>50819</v>
          </cell>
        </row>
        <row r="947">
          <cell r="G947">
            <v>901881157</v>
          </cell>
          <cell r="J947">
            <v>44545</v>
          </cell>
          <cell r="K947">
            <v>0</v>
          </cell>
          <cell r="L947">
            <v>4455</v>
          </cell>
          <cell r="M947">
            <v>0</v>
          </cell>
          <cell r="N947">
            <v>0</v>
          </cell>
          <cell r="O947">
            <v>49000</v>
          </cell>
          <cell r="P947">
            <v>49000</v>
          </cell>
        </row>
        <row r="948">
          <cell r="G948">
            <v>901881158</v>
          </cell>
          <cell r="J948">
            <v>222533</v>
          </cell>
          <cell r="K948">
            <v>0</v>
          </cell>
          <cell r="L948">
            <v>22253</v>
          </cell>
          <cell r="M948">
            <v>0</v>
          </cell>
          <cell r="N948">
            <v>0</v>
          </cell>
          <cell r="O948">
            <v>244786</v>
          </cell>
          <cell r="P948">
            <v>244786</v>
          </cell>
        </row>
        <row r="949">
          <cell r="G949">
            <v>901881159</v>
          </cell>
          <cell r="J949">
            <v>45094</v>
          </cell>
          <cell r="K949">
            <v>0</v>
          </cell>
          <cell r="L949">
            <v>4509</v>
          </cell>
          <cell r="M949">
            <v>0</v>
          </cell>
          <cell r="N949">
            <v>0</v>
          </cell>
          <cell r="O949">
            <v>49603</v>
          </cell>
          <cell r="P949">
            <v>49603</v>
          </cell>
        </row>
        <row r="950">
          <cell r="G950">
            <v>901881160</v>
          </cell>
          <cell r="J950">
            <v>49044</v>
          </cell>
          <cell r="K950">
            <v>0</v>
          </cell>
          <cell r="L950">
            <v>4904</v>
          </cell>
          <cell r="M950">
            <v>0</v>
          </cell>
          <cell r="N950">
            <v>0</v>
          </cell>
          <cell r="O950">
            <v>53948</v>
          </cell>
          <cell r="P950">
            <v>53948</v>
          </cell>
        </row>
        <row r="951">
          <cell r="G951">
            <v>901881161</v>
          </cell>
          <cell r="J951">
            <v>95899</v>
          </cell>
          <cell r="K951">
            <v>0</v>
          </cell>
          <cell r="L951">
            <v>9590</v>
          </cell>
          <cell r="M951">
            <v>0</v>
          </cell>
          <cell r="N951">
            <v>0</v>
          </cell>
          <cell r="O951">
            <v>105489</v>
          </cell>
          <cell r="P951">
            <v>105489</v>
          </cell>
        </row>
        <row r="952">
          <cell r="G952">
            <v>901881162</v>
          </cell>
          <cell r="J952">
            <v>67899</v>
          </cell>
          <cell r="K952">
            <v>0</v>
          </cell>
          <cell r="L952">
            <v>6790</v>
          </cell>
          <cell r="M952">
            <v>0</v>
          </cell>
          <cell r="N952">
            <v>0</v>
          </cell>
          <cell r="O952">
            <v>74689</v>
          </cell>
          <cell r="P952">
            <v>74689</v>
          </cell>
        </row>
        <row r="953">
          <cell r="G953">
            <v>901881163</v>
          </cell>
          <cell r="J953">
            <v>68932</v>
          </cell>
          <cell r="K953">
            <v>0</v>
          </cell>
          <cell r="L953">
            <v>6893</v>
          </cell>
          <cell r="M953">
            <v>0</v>
          </cell>
          <cell r="N953">
            <v>0</v>
          </cell>
          <cell r="O953">
            <v>75825</v>
          </cell>
          <cell r="P953">
            <v>75825</v>
          </cell>
        </row>
        <row r="954">
          <cell r="G954">
            <v>901881164</v>
          </cell>
          <cell r="J954">
            <v>48406</v>
          </cell>
          <cell r="K954">
            <v>0</v>
          </cell>
          <cell r="L954">
            <v>4841</v>
          </cell>
          <cell r="M954">
            <v>0</v>
          </cell>
          <cell r="N954">
            <v>0</v>
          </cell>
          <cell r="O954">
            <v>53247</v>
          </cell>
          <cell r="P954">
            <v>53247</v>
          </cell>
        </row>
        <row r="955">
          <cell r="G955">
            <v>901881165</v>
          </cell>
          <cell r="J955">
            <v>123491</v>
          </cell>
          <cell r="K955">
            <v>0</v>
          </cell>
          <cell r="L955">
            <v>12349</v>
          </cell>
          <cell r="M955">
            <v>0</v>
          </cell>
          <cell r="N955">
            <v>0</v>
          </cell>
          <cell r="O955">
            <v>135840</v>
          </cell>
          <cell r="P955">
            <v>135840</v>
          </cell>
        </row>
        <row r="956">
          <cell r="G956">
            <v>901881167</v>
          </cell>
          <cell r="J956">
            <v>64807</v>
          </cell>
          <cell r="K956">
            <v>0</v>
          </cell>
          <cell r="L956">
            <v>6481</v>
          </cell>
          <cell r="M956">
            <v>0</v>
          </cell>
          <cell r="N956">
            <v>0</v>
          </cell>
          <cell r="O956">
            <v>71288</v>
          </cell>
          <cell r="P956">
            <v>71288</v>
          </cell>
        </row>
        <row r="957">
          <cell r="G957">
            <v>901881170</v>
          </cell>
          <cell r="J957">
            <v>44545</v>
          </cell>
          <cell r="K957">
            <v>0</v>
          </cell>
          <cell r="L957">
            <v>4455</v>
          </cell>
          <cell r="M957">
            <v>0</v>
          </cell>
          <cell r="N957">
            <v>0</v>
          </cell>
          <cell r="O957">
            <v>49000</v>
          </cell>
          <cell r="P957">
            <v>49000</v>
          </cell>
        </row>
        <row r="958">
          <cell r="G958">
            <v>901881171</v>
          </cell>
          <cell r="J958">
            <v>44990</v>
          </cell>
          <cell r="K958">
            <v>0</v>
          </cell>
          <cell r="L958">
            <v>4499</v>
          </cell>
          <cell r="M958">
            <v>0</v>
          </cell>
          <cell r="N958">
            <v>0</v>
          </cell>
          <cell r="O958">
            <v>49489</v>
          </cell>
          <cell r="P958">
            <v>49489</v>
          </cell>
        </row>
        <row r="959">
          <cell r="G959">
            <v>901881172</v>
          </cell>
          <cell r="J959">
            <v>44545</v>
          </cell>
          <cell r="K959">
            <v>0</v>
          </cell>
          <cell r="L959">
            <v>4455</v>
          </cell>
          <cell r="M959">
            <v>0</v>
          </cell>
          <cell r="N959">
            <v>0</v>
          </cell>
          <cell r="O959">
            <v>49000</v>
          </cell>
          <cell r="P959">
            <v>49000</v>
          </cell>
        </row>
        <row r="960">
          <cell r="G960">
            <v>901881173</v>
          </cell>
          <cell r="J960">
            <v>51034</v>
          </cell>
          <cell r="K960">
            <v>0</v>
          </cell>
          <cell r="L960">
            <v>5103</v>
          </cell>
          <cell r="M960">
            <v>0</v>
          </cell>
          <cell r="N960">
            <v>0</v>
          </cell>
          <cell r="O960">
            <v>56137</v>
          </cell>
          <cell r="P960">
            <v>56137</v>
          </cell>
        </row>
        <row r="961">
          <cell r="G961">
            <v>901881174</v>
          </cell>
          <cell r="J961">
            <v>201138</v>
          </cell>
          <cell r="K961">
            <v>0</v>
          </cell>
          <cell r="L961">
            <v>20114</v>
          </cell>
          <cell r="M961">
            <v>0</v>
          </cell>
          <cell r="N961">
            <v>0</v>
          </cell>
          <cell r="O961">
            <v>221252</v>
          </cell>
          <cell r="P961">
            <v>221252</v>
          </cell>
        </row>
        <row r="962">
          <cell r="G962">
            <v>901881175</v>
          </cell>
          <cell r="J962">
            <v>44545</v>
          </cell>
          <cell r="K962">
            <v>0</v>
          </cell>
          <cell r="L962">
            <v>4455</v>
          </cell>
          <cell r="M962">
            <v>0</v>
          </cell>
          <cell r="N962">
            <v>0</v>
          </cell>
          <cell r="O962">
            <v>49000</v>
          </cell>
          <cell r="P962">
            <v>49000</v>
          </cell>
        </row>
        <row r="963">
          <cell r="G963">
            <v>901881176</v>
          </cell>
          <cell r="J963">
            <v>48169</v>
          </cell>
          <cell r="K963">
            <v>0</v>
          </cell>
          <cell r="L963">
            <v>4817</v>
          </cell>
          <cell r="M963">
            <v>0</v>
          </cell>
          <cell r="N963">
            <v>0</v>
          </cell>
          <cell r="O963">
            <v>52986</v>
          </cell>
          <cell r="P963">
            <v>52986</v>
          </cell>
        </row>
        <row r="964">
          <cell r="G964">
            <v>901881178</v>
          </cell>
          <cell r="J964">
            <v>191172</v>
          </cell>
          <cell r="K964">
            <v>0</v>
          </cell>
          <cell r="L964">
            <v>19117</v>
          </cell>
          <cell r="M964">
            <v>0</v>
          </cell>
          <cell r="N964">
            <v>0</v>
          </cell>
          <cell r="O964">
            <v>210289</v>
          </cell>
          <cell r="P964">
            <v>210289</v>
          </cell>
        </row>
        <row r="965">
          <cell r="G965">
            <v>901881180</v>
          </cell>
          <cell r="J965">
            <v>44545</v>
          </cell>
          <cell r="K965">
            <v>0</v>
          </cell>
          <cell r="L965">
            <v>4455</v>
          </cell>
          <cell r="M965">
            <v>0</v>
          </cell>
          <cell r="N965">
            <v>0</v>
          </cell>
          <cell r="O965">
            <v>49000</v>
          </cell>
          <cell r="P965">
            <v>49000</v>
          </cell>
        </row>
        <row r="966">
          <cell r="G966">
            <v>901881182</v>
          </cell>
          <cell r="J966">
            <v>44545</v>
          </cell>
          <cell r="K966">
            <v>0</v>
          </cell>
          <cell r="L966">
            <v>4455</v>
          </cell>
          <cell r="M966">
            <v>0</v>
          </cell>
          <cell r="N966">
            <v>0</v>
          </cell>
          <cell r="O966">
            <v>49000</v>
          </cell>
          <cell r="P966">
            <v>49000</v>
          </cell>
        </row>
        <row r="967">
          <cell r="G967">
            <v>901881183</v>
          </cell>
          <cell r="J967">
            <v>44545</v>
          </cell>
          <cell r="K967">
            <v>0</v>
          </cell>
          <cell r="L967">
            <v>4455</v>
          </cell>
          <cell r="M967">
            <v>0</v>
          </cell>
          <cell r="N967">
            <v>0</v>
          </cell>
          <cell r="O967">
            <v>49000</v>
          </cell>
          <cell r="P967">
            <v>49000</v>
          </cell>
        </row>
        <row r="968">
          <cell r="G968">
            <v>901881184</v>
          </cell>
          <cell r="J968">
            <v>44545</v>
          </cell>
          <cell r="K968">
            <v>0</v>
          </cell>
          <cell r="L968">
            <v>4455</v>
          </cell>
          <cell r="M968">
            <v>0</v>
          </cell>
          <cell r="N968">
            <v>0</v>
          </cell>
          <cell r="O968">
            <v>49000</v>
          </cell>
          <cell r="P968">
            <v>49000</v>
          </cell>
        </row>
        <row r="969">
          <cell r="G969">
            <v>901881207</v>
          </cell>
          <cell r="J969">
            <v>44545</v>
          </cell>
          <cell r="K969">
            <v>0</v>
          </cell>
          <cell r="L969">
            <v>4455</v>
          </cell>
          <cell r="M969">
            <v>0</v>
          </cell>
          <cell r="N969">
            <v>0</v>
          </cell>
          <cell r="O969">
            <v>49000</v>
          </cell>
          <cell r="P969">
            <v>49000</v>
          </cell>
        </row>
        <row r="970">
          <cell r="G970">
            <v>901881210</v>
          </cell>
          <cell r="J970">
            <v>44545</v>
          </cell>
          <cell r="K970">
            <v>0</v>
          </cell>
          <cell r="L970">
            <v>4455</v>
          </cell>
          <cell r="M970">
            <v>0</v>
          </cell>
          <cell r="N970">
            <v>0</v>
          </cell>
          <cell r="O970">
            <v>49000</v>
          </cell>
          <cell r="P970">
            <v>49000</v>
          </cell>
        </row>
        <row r="971">
          <cell r="G971">
            <v>901881213</v>
          </cell>
          <cell r="J971">
            <v>52134</v>
          </cell>
          <cell r="K971">
            <v>0</v>
          </cell>
          <cell r="L971">
            <v>5213</v>
          </cell>
          <cell r="M971">
            <v>0</v>
          </cell>
          <cell r="N971">
            <v>0</v>
          </cell>
          <cell r="O971">
            <v>57347</v>
          </cell>
          <cell r="P971">
            <v>57347</v>
          </cell>
        </row>
        <row r="972">
          <cell r="G972">
            <v>901881214</v>
          </cell>
          <cell r="J972">
            <v>44545</v>
          </cell>
          <cell r="K972">
            <v>0</v>
          </cell>
          <cell r="L972">
            <v>4455</v>
          </cell>
          <cell r="M972">
            <v>0</v>
          </cell>
          <cell r="N972">
            <v>0</v>
          </cell>
          <cell r="O972">
            <v>49000</v>
          </cell>
          <cell r="P972">
            <v>49000</v>
          </cell>
        </row>
        <row r="973">
          <cell r="G973">
            <v>901881215</v>
          </cell>
          <cell r="J973">
            <v>77450</v>
          </cell>
          <cell r="K973">
            <v>38725</v>
          </cell>
          <cell r="L973">
            <v>3873</v>
          </cell>
          <cell r="M973">
            <v>0</v>
          </cell>
          <cell r="N973">
            <v>0</v>
          </cell>
          <cell r="O973">
            <v>42598</v>
          </cell>
          <cell r="P973">
            <v>42598</v>
          </cell>
        </row>
        <row r="974">
          <cell r="G974">
            <v>901881217</v>
          </cell>
          <cell r="J974">
            <v>294856</v>
          </cell>
          <cell r="K974">
            <v>0</v>
          </cell>
          <cell r="L974">
            <v>29486</v>
          </cell>
          <cell r="M974">
            <v>0</v>
          </cell>
          <cell r="N974">
            <v>0</v>
          </cell>
          <cell r="O974">
            <v>324342</v>
          </cell>
          <cell r="P974">
            <v>324342</v>
          </cell>
        </row>
        <row r="975">
          <cell r="G975">
            <v>901881223</v>
          </cell>
          <cell r="J975">
            <v>204228.36</v>
          </cell>
          <cell r="K975">
            <v>0</v>
          </cell>
          <cell r="L975">
            <v>20422.64</v>
          </cell>
          <cell r="M975">
            <v>0</v>
          </cell>
          <cell r="N975">
            <v>0</v>
          </cell>
          <cell r="O975">
            <v>224651</v>
          </cell>
          <cell r="P975">
            <v>224651</v>
          </cell>
        </row>
        <row r="976">
          <cell r="G976">
            <v>901881224</v>
          </cell>
          <cell r="J976">
            <v>44545</v>
          </cell>
          <cell r="K976">
            <v>0</v>
          </cell>
          <cell r="L976">
            <v>4455</v>
          </cell>
          <cell r="M976">
            <v>0</v>
          </cell>
          <cell r="N976">
            <v>0</v>
          </cell>
          <cell r="O976">
            <v>49000</v>
          </cell>
          <cell r="P976">
            <v>49000</v>
          </cell>
        </row>
        <row r="977">
          <cell r="G977">
            <v>901881225</v>
          </cell>
          <cell r="J977">
            <v>207989.97</v>
          </cell>
          <cell r="K977">
            <v>0</v>
          </cell>
          <cell r="L977">
            <v>20799.03</v>
          </cell>
          <cell r="M977">
            <v>0</v>
          </cell>
          <cell r="N977">
            <v>0</v>
          </cell>
          <cell r="O977">
            <v>228789</v>
          </cell>
          <cell r="P977">
            <v>228789</v>
          </cell>
        </row>
        <row r="978">
          <cell r="G978">
            <v>901881226</v>
          </cell>
          <cell r="J978">
            <v>159109.91</v>
          </cell>
          <cell r="K978">
            <v>0</v>
          </cell>
          <cell r="L978">
            <v>15911.09</v>
          </cell>
          <cell r="M978">
            <v>0</v>
          </cell>
          <cell r="N978">
            <v>0</v>
          </cell>
          <cell r="O978">
            <v>175021</v>
          </cell>
          <cell r="P978">
            <v>175021</v>
          </cell>
        </row>
        <row r="979">
          <cell r="G979">
            <v>901881227</v>
          </cell>
          <cell r="J979">
            <v>241259.18</v>
          </cell>
          <cell r="K979">
            <v>0</v>
          </cell>
          <cell r="L979">
            <v>24125.82</v>
          </cell>
          <cell r="M979">
            <v>0</v>
          </cell>
          <cell r="N979">
            <v>0</v>
          </cell>
          <cell r="O979">
            <v>265385</v>
          </cell>
          <cell r="P979">
            <v>265385</v>
          </cell>
        </row>
        <row r="980">
          <cell r="G980">
            <v>901881228</v>
          </cell>
          <cell r="J980">
            <v>52326</v>
          </cell>
          <cell r="K980">
            <v>0</v>
          </cell>
          <cell r="L980">
            <v>5233</v>
          </cell>
          <cell r="M980">
            <v>0</v>
          </cell>
          <cell r="N980">
            <v>0</v>
          </cell>
          <cell r="O980">
            <v>57559</v>
          </cell>
          <cell r="P980">
            <v>57559</v>
          </cell>
        </row>
        <row r="981">
          <cell r="G981">
            <v>901881229</v>
          </cell>
          <cell r="J981">
            <v>111837.36</v>
          </cell>
          <cell r="K981">
            <v>0</v>
          </cell>
          <cell r="L981">
            <v>11183.64</v>
          </cell>
          <cell r="M981">
            <v>0</v>
          </cell>
          <cell r="N981">
            <v>0</v>
          </cell>
          <cell r="O981">
            <v>123021</v>
          </cell>
          <cell r="P981">
            <v>123021</v>
          </cell>
        </row>
        <row r="982">
          <cell r="G982">
            <v>901881230</v>
          </cell>
          <cell r="J982">
            <v>112563.36</v>
          </cell>
          <cell r="K982">
            <v>0</v>
          </cell>
          <cell r="L982">
            <v>11256.64</v>
          </cell>
          <cell r="M982">
            <v>0</v>
          </cell>
          <cell r="N982">
            <v>0</v>
          </cell>
          <cell r="O982">
            <v>123820</v>
          </cell>
          <cell r="P982">
            <v>123820</v>
          </cell>
        </row>
        <row r="983">
          <cell r="G983">
            <v>901881231</v>
          </cell>
          <cell r="J983">
            <v>136226.09</v>
          </cell>
          <cell r="K983">
            <v>0</v>
          </cell>
          <cell r="L983">
            <v>13622.91</v>
          </cell>
          <cell r="M983">
            <v>0</v>
          </cell>
          <cell r="N983">
            <v>0</v>
          </cell>
          <cell r="O983">
            <v>149849</v>
          </cell>
          <cell r="P983">
            <v>149849</v>
          </cell>
        </row>
        <row r="984">
          <cell r="G984">
            <v>901881232</v>
          </cell>
          <cell r="J984">
            <v>44545</v>
          </cell>
          <cell r="K984">
            <v>0</v>
          </cell>
          <cell r="L984">
            <v>4455</v>
          </cell>
          <cell r="M984">
            <v>0</v>
          </cell>
          <cell r="N984">
            <v>0</v>
          </cell>
          <cell r="O984">
            <v>49000</v>
          </cell>
          <cell r="P984">
            <v>49000</v>
          </cell>
        </row>
        <row r="985">
          <cell r="G985">
            <v>901881233</v>
          </cell>
          <cell r="J985">
            <v>49496</v>
          </cell>
          <cell r="K985">
            <v>0</v>
          </cell>
          <cell r="L985">
            <v>4950</v>
          </cell>
          <cell r="M985">
            <v>0</v>
          </cell>
          <cell r="N985">
            <v>0</v>
          </cell>
          <cell r="O985">
            <v>54446</v>
          </cell>
          <cell r="P985">
            <v>54446</v>
          </cell>
        </row>
        <row r="986">
          <cell r="G986">
            <v>901881235</v>
          </cell>
          <cell r="J986">
            <v>44545</v>
          </cell>
          <cell r="K986">
            <v>0</v>
          </cell>
          <cell r="L986">
            <v>4455</v>
          </cell>
          <cell r="M986">
            <v>0</v>
          </cell>
          <cell r="N986">
            <v>0</v>
          </cell>
          <cell r="O986">
            <v>49000</v>
          </cell>
          <cell r="P986">
            <v>49000</v>
          </cell>
        </row>
        <row r="987">
          <cell r="G987">
            <v>901881236</v>
          </cell>
          <cell r="J987">
            <v>177738.9</v>
          </cell>
          <cell r="K987">
            <v>0</v>
          </cell>
          <cell r="L987">
            <v>17774.099999999999</v>
          </cell>
          <cell r="M987">
            <v>0</v>
          </cell>
          <cell r="N987">
            <v>0</v>
          </cell>
          <cell r="O987">
            <v>195513</v>
          </cell>
          <cell r="P987">
            <v>195513</v>
          </cell>
        </row>
        <row r="988">
          <cell r="G988">
            <v>901881237</v>
          </cell>
          <cell r="J988">
            <v>79490</v>
          </cell>
          <cell r="K988">
            <v>0</v>
          </cell>
          <cell r="L988">
            <v>7949</v>
          </cell>
          <cell r="M988">
            <v>0</v>
          </cell>
          <cell r="N988">
            <v>0</v>
          </cell>
          <cell r="O988">
            <v>87439</v>
          </cell>
          <cell r="P988">
            <v>87439</v>
          </cell>
        </row>
        <row r="989">
          <cell r="G989">
            <v>901881238</v>
          </cell>
          <cell r="J989">
            <v>142627.91</v>
          </cell>
          <cell r="K989">
            <v>0</v>
          </cell>
          <cell r="L989">
            <v>14263.09</v>
          </cell>
          <cell r="M989">
            <v>0</v>
          </cell>
          <cell r="N989">
            <v>0</v>
          </cell>
          <cell r="O989">
            <v>156891</v>
          </cell>
          <cell r="P989">
            <v>156891</v>
          </cell>
        </row>
        <row r="990">
          <cell r="G990">
            <v>901881240</v>
          </cell>
          <cell r="J990">
            <v>165559.35999999999</v>
          </cell>
          <cell r="K990">
            <v>0</v>
          </cell>
          <cell r="L990">
            <v>16555.64</v>
          </cell>
          <cell r="M990">
            <v>0</v>
          </cell>
          <cell r="N990">
            <v>0</v>
          </cell>
          <cell r="O990">
            <v>182115</v>
          </cell>
          <cell r="P990">
            <v>182115</v>
          </cell>
        </row>
        <row r="991">
          <cell r="G991">
            <v>901881241</v>
          </cell>
          <cell r="J991">
            <v>155320</v>
          </cell>
          <cell r="K991">
            <v>0</v>
          </cell>
          <cell r="L991">
            <v>15532</v>
          </cell>
          <cell r="M991">
            <v>0</v>
          </cell>
          <cell r="N991">
            <v>0</v>
          </cell>
          <cell r="O991">
            <v>170852</v>
          </cell>
          <cell r="P991">
            <v>170852</v>
          </cell>
        </row>
        <row r="992">
          <cell r="G992">
            <v>901881242</v>
          </cell>
          <cell r="J992">
            <v>92562</v>
          </cell>
          <cell r="K992">
            <v>0</v>
          </cell>
          <cell r="L992">
            <v>9256</v>
          </cell>
          <cell r="M992">
            <v>0</v>
          </cell>
          <cell r="N992">
            <v>0</v>
          </cell>
          <cell r="O992">
            <v>101818</v>
          </cell>
          <cell r="P992">
            <v>101818</v>
          </cell>
        </row>
        <row r="993">
          <cell r="G993">
            <v>901881243</v>
          </cell>
          <cell r="J993">
            <v>221605</v>
          </cell>
          <cell r="K993">
            <v>0</v>
          </cell>
          <cell r="L993">
            <v>22161</v>
          </cell>
          <cell r="M993">
            <v>0</v>
          </cell>
          <cell r="N993">
            <v>0</v>
          </cell>
          <cell r="O993">
            <v>243766</v>
          </cell>
          <cell r="P993">
            <v>243766</v>
          </cell>
        </row>
        <row r="994">
          <cell r="G994">
            <v>901881244</v>
          </cell>
          <cell r="J994">
            <v>63190</v>
          </cell>
          <cell r="K994">
            <v>0</v>
          </cell>
          <cell r="L994">
            <v>6319</v>
          </cell>
          <cell r="M994">
            <v>0</v>
          </cell>
          <cell r="N994">
            <v>0</v>
          </cell>
          <cell r="O994">
            <v>69509</v>
          </cell>
          <cell r="P994">
            <v>69509</v>
          </cell>
        </row>
        <row r="995">
          <cell r="G995">
            <v>901881245</v>
          </cell>
          <cell r="J995">
            <v>306628</v>
          </cell>
          <cell r="K995">
            <v>0</v>
          </cell>
          <cell r="L995">
            <v>30663</v>
          </cell>
          <cell r="M995">
            <v>0</v>
          </cell>
          <cell r="N995">
            <v>0</v>
          </cell>
          <cell r="O995">
            <v>337291</v>
          </cell>
          <cell r="P995">
            <v>337291</v>
          </cell>
        </row>
        <row r="996">
          <cell r="G996">
            <v>901881246</v>
          </cell>
          <cell r="J996">
            <v>190373</v>
          </cell>
          <cell r="K996">
            <v>0</v>
          </cell>
          <cell r="L996">
            <v>19037</v>
          </cell>
          <cell r="M996">
            <v>0</v>
          </cell>
          <cell r="N996">
            <v>0</v>
          </cell>
          <cell r="O996">
            <v>209410</v>
          </cell>
          <cell r="P996">
            <v>209410</v>
          </cell>
        </row>
        <row r="997">
          <cell r="G997">
            <v>901881247</v>
          </cell>
          <cell r="J997">
            <v>60638.09</v>
          </cell>
          <cell r="K997">
            <v>0</v>
          </cell>
          <cell r="L997">
            <v>6063.91</v>
          </cell>
          <cell r="M997">
            <v>0</v>
          </cell>
          <cell r="N997">
            <v>0</v>
          </cell>
          <cell r="O997">
            <v>66702</v>
          </cell>
          <cell r="P997">
            <v>66702</v>
          </cell>
        </row>
        <row r="998">
          <cell r="G998">
            <v>901881248</v>
          </cell>
          <cell r="J998">
            <v>106180</v>
          </cell>
          <cell r="K998">
            <v>0</v>
          </cell>
          <cell r="L998">
            <v>10618</v>
          </cell>
          <cell r="M998">
            <v>0</v>
          </cell>
          <cell r="N998">
            <v>0</v>
          </cell>
          <cell r="O998">
            <v>116798</v>
          </cell>
          <cell r="P998">
            <v>116798</v>
          </cell>
        </row>
        <row r="999">
          <cell r="G999">
            <v>901881249</v>
          </cell>
          <cell r="J999">
            <v>235683</v>
          </cell>
          <cell r="K999">
            <v>0</v>
          </cell>
          <cell r="L999">
            <v>23568</v>
          </cell>
          <cell r="M999">
            <v>0</v>
          </cell>
          <cell r="N999">
            <v>0</v>
          </cell>
          <cell r="O999">
            <v>259251</v>
          </cell>
          <cell r="P999">
            <v>259251</v>
          </cell>
        </row>
        <row r="1000">
          <cell r="G1000">
            <v>901881250</v>
          </cell>
          <cell r="J1000">
            <v>47619</v>
          </cell>
          <cell r="K1000">
            <v>0</v>
          </cell>
          <cell r="L1000">
            <v>4762</v>
          </cell>
          <cell r="M1000">
            <v>0</v>
          </cell>
          <cell r="N1000">
            <v>0</v>
          </cell>
          <cell r="O1000">
            <v>52381</v>
          </cell>
          <cell r="P1000">
            <v>52381</v>
          </cell>
        </row>
        <row r="1001">
          <cell r="G1001">
            <v>901881251</v>
          </cell>
          <cell r="J1001">
            <v>191134.63</v>
          </cell>
          <cell r="K1001">
            <v>0</v>
          </cell>
          <cell r="L1001">
            <v>19113.37</v>
          </cell>
          <cell r="M1001">
            <v>0</v>
          </cell>
          <cell r="N1001">
            <v>0</v>
          </cell>
          <cell r="O1001">
            <v>210248</v>
          </cell>
          <cell r="P1001">
            <v>210248</v>
          </cell>
        </row>
        <row r="1002">
          <cell r="G1002">
            <v>901881252</v>
          </cell>
          <cell r="J1002">
            <v>78334.25</v>
          </cell>
          <cell r="K1002">
            <v>0</v>
          </cell>
          <cell r="L1002">
            <v>7833.75</v>
          </cell>
          <cell r="M1002">
            <v>0</v>
          </cell>
          <cell r="N1002">
            <v>0</v>
          </cell>
          <cell r="O1002">
            <v>86168</v>
          </cell>
          <cell r="P1002">
            <v>86168</v>
          </cell>
        </row>
        <row r="1003">
          <cell r="G1003">
            <v>901881253</v>
          </cell>
          <cell r="J1003">
            <v>68822</v>
          </cell>
          <cell r="K1003">
            <v>0</v>
          </cell>
          <cell r="L1003">
            <v>6882</v>
          </cell>
          <cell r="M1003">
            <v>0</v>
          </cell>
          <cell r="N1003">
            <v>0</v>
          </cell>
          <cell r="O1003">
            <v>75704</v>
          </cell>
          <cell r="P1003">
            <v>75704</v>
          </cell>
        </row>
        <row r="1004">
          <cell r="G1004">
            <v>901881254</v>
          </cell>
          <cell r="J1004">
            <v>86984</v>
          </cell>
          <cell r="K1004">
            <v>0</v>
          </cell>
          <cell r="L1004">
            <v>8698</v>
          </cell>
          <cell r="M1004">
            <v>0</v>
          </cell>
          <cell r="N1004">
            <v>0</v>
          </cell>
          <cell r="O1004">
            <v>95682</v>
          </cell>
          <cell r="P1004">
            <v>95682</v>
          </cell>
        </row>
        <row r="1005">
          <cell r="G1005">
            <v>901881256</v>
          </cell>
          <cell r="J1005">
            <v>72900</v>
          </cell>
          <cell r="K1005">
            <v>0</v>
          </cell>
          <cell r="L1005">
            <v>7290</v>
          </cell>
          <cell r="M1005">
            <v>0</v>
          </cell>
          <cell r="N1005">
            <v>0</v>
          </cell>
          <cell r="O1005">
            <v>80190</v>
          </cell>
          <cell r="P1005">
            <v>80190</v>
          </cell>
        </row>
        <row r="1006">
          <cell r="G1006">
            <v>901881257</v>
          </cell>
          <cell r="J1006">
            <v>174696</v>
          </cell>
          <cell r="K1006">
            <v>0</v>
          </cell>
          <cell r="L1006">
            <v>17470</v>
          </cell>
          <cell r="M1006">
            <v>0</v>
          </cell>
          <cell r="N1006">
            <v>0</v>
          </cell>
          <cell r="O1006">
            <v>192166</v>
          </cell>
          <cell r="P1006">
            <v>192166</v>
          </cell>
        </row>
        <row r="1007">
          <cell r="G1007">
            <v>901881258</v>
          </cell>
          <cell r="J1007">
            <v>44545</v>
          </cell>
          <cell r="K1007">
            <v>0</v>
          </cell>
          <cell r="L1007">
            <v>4455</v>
          </cell>
          <cell r="M1007">
            <v>0</v>
          </cell>
          <cell r="N1007">
            <v>0</v>
          </cell>
          <cell r="O1007">
            <v>49000</v>
          </cell>
          <cell r="P1007">
            <v>49000</v>
          </cell>
        </row>
        <row r="1008">
          <cell r="G1008">
            <v>901881259</v>
          </cell>
          <cell r="J1008">
            <v>117924</v>
          </cell>
          <cell r="K1008">
            <v>0</v>
          </cell>
          <cell r="L1008">
            <v>11792</v>
          </cell>
          <cell r="M1008">
            <v>0</v>
          </cell>
          <cell r="N1008">
            <v>0</v>
          </cell>
          <cell r="O1008">
            <v>129716</v>
          </cell>
          <cell r="P1008">
            <v>129716</v>
          </cell>
        </row>
        <row r="1009">
          <cell r="G1009">
            <v>901881261</v>
          </cell>
          <cell r="J1009">
            <v>128658</v>
          </cell>
          <cell r="K1009">
            <v>0</v>
          </cell>
          <cell r="L1009">
            <v>12866</v>
          </cell>
          <cell r="M1009">
            <v>0</v>
          </cell>
          <cell r="N1009">
            <v>0</v>
          </cell>
          <cell r="O1009">
            <v>141524</v>
          </cell>
          <cell r="P1009">
            <v>141524</v>
          </cell>
        </row>
        <row r="1010">
          <cell r="G1010">
            <v>901881262</v>
          </cell>
          <cell r="J1010">
            <v>168189.1</v>
          </cell>
          <cell r="K1010">
            <v>0</v>
          </cell>
          <cell r="L1010">
            <v>16818.900000000001</v>
          </cell>
          <cell r="M1010">
            <v>0</v>
          </cell>
          <cell r="N1010">
            <v>0</v>
          </cell>
          <cell r="O1010">
            <v>185008</v>
          </cell>
          <cell r="P1010">
            <v>185008</v>
          </cell>
        </row>
        <row r="1011">
          <cell r="G1011">
            <v>901881263</v>
          </cell>
          <cell r="J1011">
            <v>184244.63</v>
          </cell>
          <cell r="K1011">
            <v>0</v>
          </cell>
          <cell r="L1011">
            <v>18424.37</v>
          </cell>
          <cell r="M1011">
            <v>0</v>
          </cell>
          <cell r="N1011">
            <v>0</v>
          </cell>
          <cell r="O1011">
            <v>202669</v>
          </cell>
          <cell r="P1011">
            <v>202669</v>
          </cell>
        </row>
        <row r="1012">
          <cell r="G1012">
            <v>901881264</v>
          </cell>
          <cell r="J1012">
            <v>81591</v>
          </cell>
          <cell r="K1012">
            <v>0</v>
          </cell>
          <cell r="L1012">
            <v>8159</v>
          </cell>
          <cell r="M1012">
            <v>0</v>
          </cell>
          <cell r="N1012">
            <v>0</v>
          </cell>
          <cell r="O1012">
            <v>89750</v>
          </cell>
          <cell r="P1012">
            <v>89750</v>
          </cell>
        </row>
        <row r="1013">
          <cell r="G1013">
            <v>901881265</v>
          </cell>
          <cell r="J1013">
            <v>44545</v>
          </cell>
          <cell r="K1013">
            <v>0</v>
          </cell>
          <cell r="L1013">
            <v>4455</v>
          </cell>
          <cell r="M1013">
            <v>0</v>
          </cell>
          <cell r="N1013">
            <v>0</v>
          </cell>
          <cell r="O1013">
            <v>49000</v>
          </cell>
          <cell r="P1013">
            <v>49000</v>
          </cell>
        </row>
        <row r="1014">
          <cell r="G1014">
            <v>901881279</v>
          </cell>
          <cell r="J1014">
            <v>135714</v>
          </cell>
          <cell r="K1014">
            <v>0</v>
          </cell>
          <cell r="L1014">
            <v>13571</v>
          </cell>
          <cell r="M1014">
            <v>0</v>
          </cell>
          <cell r="N1014">
            <v>0</v>
          </cell>
          <cell r="O1014">
            <v>149285</v>
          </cell>
          <cell r="P1014">
            <v>149285</v>
          </cell>
        </row>
        <row r="1015">
          <cell r="G1015">
            <v>901881293</v>
          </cell>
          <cell r="J1015">
            <v>44545</v>
          </cell>
          <cell r="K1015">
            <v>0</v>
          </cell>
          <cell r="L1015">
            <v>4455</v>
          </cell>
          <cell r="M1015">
            <v>0</v>
          </cell>
          <cell r="N1015">
            <v>0</v>
          </cell>
          <cell r="O1015">
            <v>49000</v>
          </cell>
          <cell r="P1015">
            <v>49000</v>
          </cell>
        </row>
        <row r="1016">
          <cell r="G1016">
            <v>901881294</v>
          </cell>
          <cell r="J1016">
            <v>46545</v>
          </cell>
          <cell r="K1016">
            <v>0</v>
          </cell>
          <cell r="L1016">
            <v>4655</v>
          </cell>
          <cell r="M1016">
            <v>0</v>
          </cell>
          <cell r="N1016">
            <v>0</v>
          </cell>
          <cell r="O1016">
            <v>51200</v>
          </cell>
          <cell r="P1016">
            <v>51200</v>
          </cell>
        </row>
        <row r="1017">
          <cell r="G1017">
            <v>901881295</v>
          </cell>
          <cell r="J1017">
            <v>222081.18</v>
          </cell>
          <cell r="K1017">
            <v>0</v>
          </cell>
          <cell r="L1017">
            <v>22207.82</v>
          </cell>
          <cell r="M1017">
            <v>0</v>
          </cell>
          <cell r="N1017">
            <v>0</v>
          </cell>
          <cell r="O1017">
            <v>244289</v>
          </cell>
          <cell r="P1017">
            <v>244289</v>
          </cell>
        </row>
        <row r="1018">
          <cell r="G1018">
            <v>901881296</v>
          </cell>
          <cell r="J1018">
            <v>515454.07</v>
          </cell>
          <cell r="K1018">
            <v>0</v>
          </cell>
          <cell r="L1018">
            <v>51544.93</v>
          </cell>
          <cell r="M1018">
            <v>0</v>
          </cell>
          <cell r="N1018">
            <v>0</v>
          </cell>
          <cell r="O1018">
            <v>566999</v>
          </cell>
          <cell r="P1018">
            <v>566999</v>
          </cell>
        </row>
        <row r="1019">
          <cell r="G1019">
            <v>901881297</v>
          </cell>
          <cell r="J1019">
            <v>181700.63</v>
          </cell>
          <cell r="K1019">
            <v>0</v>
          </cell>
          <cell r="L1019">
            <v>18170.37</v>
          </cell>
          <cell r="M1019">
            <v>0</v>
          </cell>
          <cell r="N1019">
            <v>0</v>
          </cell>
          <cell r="O1019">
            <v>199871</v>
          </cell>
          <cell r="P1019">
            <v>199871</v>
          </cell>
        </row>
        <row r="1020">
          <cell r="G1020">
            <v>901881298</v>
          </cell>
          <cell r="J1020">
            <v>60908.63</v>
          </cell>
          <cell r="K1020">
            <v>0</v>
          </cell>
          <cell r="L1020">
            <v>6090.37</v>
          </cell>
          <cell r="M1020">
            <v>0</v>
          </cell>
          <cell r="N1020">
            <v>0</v>
          </cell>
          <cell r="O1020">
            <v>66999</v>
          </cell>
          <cell r="P1020">
            <v>66999</v>
          </cell>
        </row>
        <row r="1021">
          <cell r="G1021">
            <v>901881300</v>
          </cell>
          <cell r="J1021">
            <v>44545</v>
          </cell>
          <cell r="K1021">
            <v>0</v>
          </cell>
          <cell r="L1021">
            <v>4455</v>
          </cell>
          <cell r="M1021">
            <v>0</v>
          </cell>
          <cell r="N1021">
            <v>0</v>
          </cell>
          <cell r="O1021">
            <v>49000</v>
          </cell>
          <cell r="P1021">
            <v>49000</v>
          </cell>
        </row>
        <row r="1022">
          <cell r="G1022">
            <v>901881301</v>
          </cell>
          <cell r="J1022">
            <v>152004</v>
          </cell>
          <cell r="K1022">
            <v>0</v>
          </cell>
          <cell r="L1022">
            <v>15200</v>
          </cell>
          <cell r="M1022">
            <v>0</v>
          </cell>
          <cell r="N1022">
            <v>0</v>
          </cell>
          <cell r="O1022">
            <v>167204</v>
          </cell>
          <cell r="P1022">
            <v>167204</v>
          </cell>
        </row>
        <row r="1023">
          <cell r="G1023">
            <v>901881302</v>
          </cell>
          <cell r="J1023">
            <v>205858.09</v>
          </cell>
          <cell r="K1023">
            <v>0</v>
          </cell>
          <cell r="L1023">
            <v>20585.91</v>
          </cell>
          <cell r="M1023">
            <v>0</v>
          </cell>
          <cell r="N1023">
            <v>0</v>
          </cell>
          <cell r="O1023">
            <v>226444</v>
          </cell>
          <cell r="P1023">
            <v>226444</v>
          </cell>
        </row>
        <row r="1024">
          <cell r="G1024">
            <v>901881303</v>
          </cell>
          <cell r="J1024">
            <v>44545</v>
          </cell>
          <cell r="K1024">
            <v>0</v>
          </cell>
          <cell r="L1024">
            <v>4455</v>
          </cell>
          <cell r="M1024">
            <v>0</v>
          </cell>
          <cell r="N1024">
            <v>0</v>
          </cell>
          <cell r="O1024">
            <v>49000</v>
          </cell>
          <cell r="P1024">
            <v>49000</v>
          </cell>
        </row>
        <row r="1025">
          <cell r="G1025">
            <v>901881304</v>
          </cell>
          <cell r="J1025">
            <v>136818</v>
          </cell>
          <cell r="K1025">
            <v>0</v>
          </cell>
          <cell r="L1025">
            <v>13682</v>
          </cell>
          <cell r="M1025">
            <v>0</v>
          </cell>
          <cell r="N1025">
            <v>0</v>
          </cell>
          <cell r="O1025">
            <v>150500</v>
          </cell>
          <cell r="P1025">
            <v>150500</v>
          </cell>
        </row>
        <row r="1026">
          <cell r="G1026">
            <v>901881305</v>
          </cell>
          <cell r="J1026">
            <v>59667</v>
          </cell>
          <cell r="K1026">
            <v>0</v>
          </cell>
          <cell r="L1026">
            <v>5967</v>
          </cell>
          <cell r="M1026">
            <v>0</v>
          </cell>
          <cell r="N1026">
            <v>0</v>
          </cell>
          <cell r="O1026">
            <v>65634</v>
          </cell>
          <cell r="P1026">
            <v>65634</v>
          </cell>
        </row>
        <row r="1027">
          <cell r="G1027">
            <v>901881306</v>
          </cell>
          <cell r="J1027">
            <v>55979</v>
          </cell>
          <cell r="K1027">
            <v>0</v>
          </cell>
          <cell r="L1027">
            <v>5598</v>
          </cell>
          <cell r="M1027">
            <v>0</v>
          </cell>
          <cell r="N1027">
            <v>0</v>
          </cell>
          <cell r="O1027">
            <v>61577</v>
          </cell>
          <cell r="P1027">
            <v>61577</v>
          </cell>
        </row>
        <row r="1028">
          <cell r="G1028">
            <v>901881307</v>
          </cell>
          <cell r="J1028">
            <v>255758.36</v>
          </cell>
          <cell r="K1028">
            <v>0</v>
          </cell>
          <cell r="L1028">
            <v>25575.64</v>
          </cell>
          <cell r="M1028">
            <v>0</v>
          </cell>
          <cell r="N1028">
            <v>0</v>
          </cell>
          <cell r="O1028">
            <v>281334</v>
          </cell>
          <cell r="P1028">
            <v>281334</v>
          </cell>
        </row>
        <row r="1029">
          <cell r="G1029">
            <v>901881308</v>
          </cell>
          <cell r="J1029">
            <v>44545</v>
          </cell>
          <cell r="K1029">
            <v>0</v>
          </cell>
          <cell r="L1029">
            <v>4455</v>
          </cell>
          <cell r="M1029">
            <v>0</v>
          </cell>
          <cell r="N1029">
            <v>0</v>
          </cell>
          <cell r="O1029">
            <v>49000</v>
          </cell>
          <cell r="P1029">
            <v>49000</v>
          </cell>
        </row>
        <row r="1030">
          <cell r="G1030">
            <v>901881309</v>
          </cell>
          <cell r="J1030">
            <v>184969</v>
          </cell>
          <cell r="K1030">
            <v>0</v>
          </cell>
          <cell r="L1030">
            <v>18497</v>
          </cell>
          <cell r="M1030">
            <v>0</v>
          </cell>
          <cell r="N1030">
            <v>0</v>
          </cell>
          <cell r="O1030">
            <v>203466</v>
          </cell>
          <cell r="P1030">
            <v>203466</v>
          </cell>
        </row>
        <row r="1031">
          <cell r="G1031">
            <v>901881310</v>
          </cell>
          <cell r="J1031">
            <v>44545</v>
          </cell>
          <cell r="K1031">
            <v>0</v>
          </cell>
          <cell r="L1031">
            <v>4455</v>
          </cell>
          <cell r="M1031">
            <v>0</v>
          </cell>
          <cell r="N1031">
            <v>0</v>
          </cell>
          <cell r="O1031">
            <v>49000</v>
          </cell>
          <cell r="P1031">
            <v>49000</v>
          </cell>
        </row>
        <row r="1032">
          <cell r="G1032">
            <v>901881311</v>
          </cell>
          <cell r="J1032">
            <v>44545</v>
          </cell>
          <cell r="K1032">
            <v>0</v>
          </cell>
          <cell r="L1032">
            <v>4455</v>
          </cell>
          <cell r="M1032">
            <v>0</v>
          </cell>
          <cell r="N1032">
            <v>0</v>
          </cell>
          <cell r="O1032">
            <v>49000</v>
          </cell>
          <cell r="P1032">
            <v>49000</v>
          </cell>
        </row>
        <row r="1033">
          <cell r="G1033">
            <v>901881312</v>
          </cell>
          <cell r="J1033">
            <v>60688</v>
          </cell>
          <cell r="K1033">
            <v>0</v>
          </cell>
          <cell r="L1033">
            <v>6069</v>
          </cell>
          <cell r="M1033">
            <v>0</v>
          </cell>
          <cell r="N1033">
            <v>0</v>
          </cell>
          <cell r="O1033">
            <v>66757</v>
          </cell>
          <cell r="P1033">
            <v>66757</v>
          </cell>
        </row>
        <row r="1034">
          <cell r="G1034">
            <v>901881314</v>
          </cell>
          <cell r="J1034">
            <v>115297</v>
          </cell>
          <cell r="K1034">
            <v>0</v>
          </cell>
          <cell r="L1034">
            <v>11530</v>
          </cell>
          <cell r="M1034">
            <v>0</v>
          </cell>
          <cell r="N1034">
            <v>0</v>
          </cell>
          <cell r="O1034">
            <v>126827</v>
          </cell>
          <cell r="P1034">
            <v>126827</v>
          </cell>
        </row>
        <row r="1035">
          <cell r="G1035">
            <v>901881315</v>
          </cell>
          <cell r="J1035">
            <v>50644</v>
          </cell>
          <cell r="K1035">
            <v>0</v>
          </cell>
          <cell r="L1035">
            <v>5064</v>
          </cell>
          <cell r="M1035">
            <v>0</v>
          </cell>
          <cell r="N1035">
            <v>0</v>
          </cell>
          <cell r="O1035">
            <v>55708</v>
          </cell>
          <cell r="P1035">
            <v>55708</v>
          </cell>
        </row>
        <row r="1036">
          <cell r="G1036">
            <v>901881316</v>
          </cell>
          <cell r="J1036">
            <v>44545</v>
          </cell>
          <cell r="K1036">
            <v>0</v>
          </cell>
          <cell r="L1036">
            <v>4455</v>
          </cell>
          <cell r="M1036">
            <v>0</v>
          </cell>
          <cell r="N1036">
            <v>0</v>
          </cell>
          <cell r="O1036">
            <v>49000</v>
          </cell>
          <cell r="P1036">
            <v>49000</v>
          </cell>
        </row>
        <row r="1037">
          <cell r="G1037">
            <v>901881317</v>
          </cell>
          <cell r="J1037">
            <v>65977</v>
          </cell>
          <cell r="K1037">
            <v>0</v>
          </cell>
          <cell r="L1037">
            <v>6598</v>
          </cell>
          <cell r="M1037">
            <v>0</v>
          </cell>
          <cell r="N1037">
            <v>0</v>
          </cell>
          <cell r="O1037">
            <v>72575</v>
          </cell>
          <cell r="P1037">
            <v>72575</v>
          </cell>
        </row>
        <row r="1038">
          <cell r="G1038">
            <v>901881318</v>
          </cell>
          <cell r="J1038">
            <v>44545</v>
          </cell>
          <cell r="K1038">
            <v>0</v>
          </cell>
          <cell r="L1038">
            <v>4455</v>
          </cell>
          <cell r="M1038">
            <v>0</v>
          </cell>
          <cell r="N1038">
            <v>0</v>
          </cell>
          <cell r="O1038">
            <v>49000</v>
          </cell>
          <cell r="P1038">
            <v>49000</v>
          </cell>
        </row>
        <row r="1039">
          <cell r="G1039">
            <v>901881319</v>
          </cell>
          <cell r="J1039">
            <v>44545</v>
          </cell>
          <cell r="K1039">
            <v>0</v>
          </cell>
          <cell r="L1039">
            <v>4455</v>
          </cell>
          <cell r="M1039">
            <v>0</v>
          </cell>
          <cell r="N1039">
            <v>0</v>
          </cell>
          <cell r="O1039">
            <v>49000</v>
          </cell>
          <cell r="P1039">
            <v>49000</v>
          </cell>
        </row>
        <row r="1040">
          <cell r="G1040">
            <v>901881320</v>
          </cell>
          <cell r="J1040">
            <v>108181.36</v>
          </cell>
          <cell r="K1040">
            <v>0</v>
          </cell>
          <cell r="L1040">
            <v>10818.64</v>
          </cell>
          <cell r="M1040">
            <v>0</v>
          </cell>
          <cell r="N1040">
            <v>0</v>
          </cell>
          <cell r="O1040">
            <v>119000</v>
          </cell>
          <cell r="P1040">
            <v>119000</v>
          </cell>
        </row>
        <row r="1041">
          <cell r="G1041">
            <v>901881321</v>
          </cell>
          <cell r="J1041">
            <v>44545</v>
          </cell>
          <cell r="K1041">
            <v>0</v>
          </cell>
          <cell r="L1041">
            <v>4455</v>
          </cell>
          <cell r="M1041">
            <v>0</v>
          </cell>
          <cell r="N1041">
            <v>0</v>
          </cell>
          <cell r="O1041">
            <v>49000</v>
          </cell>
          <cell r="P1041">
            <v>49000</v>
          </cell>
        </row>
        <row r="1042">
          <cell r="G1042">
            <v>901881322</v>
          </cell>
          <cell r="J1042">
            <v>71142</v>
          </cell>
          <cell r="K1042">
            <v>0</v>
          </cell>
          <cell r="L1042">
            <v>7114</v>
          </cell>
          <cell r="M1042">
            <v>0</v>
          </cell>
          <cell r="N1042">
            <v>0</v>
          </cell>
          <cell r="O1042">
            <v>78256</v>
          </cell>
          <cell r="P1042">
            <v>78256</v>
          </cell>
        </row>
        <row r="1043">
          <cell r="G1043">
            <v>901881323</v>
          </cell>
          <cell r="J1043">
            <v>207885.09</v>
          </cell>
          <cell r="K1043">
            <v>0</v>
          </cell>
          <cell r="L1043">
            <v>20788.91</v>
          </cell>
          <cell r="M1043">
            <v>0</v>
          </cell>
          <cell r="N1043">
            <v>0</v>
          </cell>
          <cell r="O1043">
            <v>228674</v>
          </cell>
          <cell r="P1043">
            <v>228674</v>
          </cell>
        </row>
        <row r="1044">
          <cell r="G1044">
            <v>901881324</v>
          </cell>
          <cell r="J1044">
            <v>44545</v>
          </cell>
          <cell r="K1044">
            <v>0</v>
          </cell>
          <cell r="L1044">
            <v>4455</v>
          </cell>
          <cell r="M1044">
            <v>0</v>
          </cell>
          <cell r="N1044">
            <v>0</v>
          </cell>
          <cell r="O1044">
            <v>49000</v>
          </cell>
          <cell r="P1044">
            <v>49000</v>
          </cell>
        </row>
        <row r="1045">
          <cell r="G1045">
            <v>901881325</v>
          </cell>
          <cell r="J1045">
            <v>44545</v>
          </cell>
          <cell r="K1045">
            <v>0</v>
          </cell>
          <cell r="L1045">
            <v>4455</v>
          </cell>
          <cell r="M1045">
            <v>0</v>
          </cell>
          <cell r="N1045">
            <v>0</v>
          </cell>
          <cell r="O1045">
            <v>49000</v>
          </cell>
          <cell r="P1045">
            <v>49000</v>
          </cell>
        </row>
        <row r="1046">
          <cell r="G1046">
            <v>901881326</v>
          </cell>
          <cell r="J1046">
            <v>73919</v>
          </cell>
          <cell r="K1046">
            <v>0</v>
          </cell>
          <cell r="L1046">
            <v>7392</v>
          </cell>
          <cell r="M1046">
            <v>0</v>
          </cell>
          <cell r="N1046">
            <v>0</v>
          </cell>
          <cell r="O1046">
            <v>81311</v>
          </cell>
          <cell r="P1046">
            <v>81311</v>
          </cell>
        </row>
        <row r="1047">
          <cell r="G1047">
            <v>901881327</v>
          </cell>
          <cell r="J1047">
            <v>44545</v>
          </cell>
          <cell r="K1047">
            <v>0</v>
          </cell>
          <cell r="L1047">
            <v>4455</v>
          </cell>
          <cell r="M1047">
            <v>0</v>
          </cell>
          <cell r="N1047">
            <v>0</v>
          </cell>
          <cell r="O1047">
            <v>49000</v>
          </cell>
          <cell r="P1047">
            <v>49000</v>
          </cell>
        </row>
        <row r="1048">
          <cell r="G1048">
            <v>901881328</v>
          </cell>
          <cell r="J1048">
            <v>44545</v>
          </cell>
          <cell r="K1048">
            <v>0</v>
          </cell>
          <cell r="L1048">
            <v>4455</v>
          </cell>
          <cell r="M1048">
            <v>0</v>
          </cell>
          <cell r="N1048">
            <v>0</v>
          </cell>
          <cell r="O1048">
            <v>49000</v>
          </cell>
          <cell r="P1048">
            <v>49000</v>
          </cell>
        </row>
        <row r="1049">
          <cell r="G1049">
            <v>901881329</v>
          </cell>
          <cell r="J1049">
            <v>44545</v>
          </cell>
          <cell r="K1049">
            <v>0</v>
          </cell>
          <cell r="L1049">
            <v>4455</v>
          </cell>
          <cell r="M1049">
            <v>0</v>
          </cell>
          <cell r="N1049">
            <v>0</v>
          </cell>
          <cell r="O1049">
            <v>49000</v>
          </cell>
          <cell r="P1049">
            <v>49000</v>
          </cell>
        </row>
        <row r="1050">
          <cell r="G1050">
            <v>901881330</v>
          </cell>
          <cell r="J1050">
            <v>44545</v>
          </cell>
          <cell r="K1050">
            <v>0</v>
          </cell>
          <cell r="L1050">
            <v>4455</v>
          </cell>
          <cell r="M1050">
            <v>0</v>
          </cell>
          <cell r="N1050">
            <v>0</v>
          </cell>
          <cell r="O1050">
            <v>49000</v>
          </cell>
          <cell r="P1050">
            <v>49000</v>
          </cell>
        </row>
        <row r="1051">
          <cell r="G1051">
            <v>901881332</v>
          </cell>
          <cell r="J1051">
            <v>47272</v>
          </cell>
          <cell r="K1051">
            <v>0</v>
          </cell>
          <cell r="L1051">
            <v>4727</v>
          </cell>
          <cell r="M1051">
            <v>0</v>
          </cell>
          <cell r="N1051">
            <v>0</v>
          </cell>
          <cell r="O1051">
            <v>51999</v>
          </cell>
          <cell r="P1051">
            <v>51999</v>
          </cell>
        </row>
        <row r="1052">
          <cell r="G1052">
            <v>901881334</v>
          </cell>
          <cell r="J1052">
            <v>154217.9</v>
          </cell>
          <cell r="K1052">
            <v>0</v>
          </cell>
          <cell r="L1052">
            <v>15422.1</v>
          </cell>
          <cell r="M1052">
            <v>0</v>
          </cell>
          <cell r="N1052">
            <v>0</v>
          </cell>
          <cell r="O1052">
            <v>169640</v>
          </cell>
          <cell r="P1052">
            <v>169640</v>
          </cell>
        </row>
        <row r="1053">
          <cell r="G1053">
            <v>901881335</v>
          </cell>
          <cell r="J1053">
            <v>67829</v>
          </cell>
          <cell r="K1053">
            <v>0</v>
          </cell>
          <cell r="L1053">
            <v>6783</v>
          </cell>
          <cell r="M1053">
            <v>0</v>
          </cell>
          <cell r="N1053">
            <v>0</v>
          </cell>
          <cell r="O1053">
            <v>74612</v>
          </cell>
          <cell r="P1053">
            <v>74612</v>
          </cell>
        </row>
        <row r="1054">
          <cell r="G1054">
            <v>901881336</v>
          </cell>
          <cell r="J1054">
            <v>51823</v>
          </cell>
          <cell r="K1054">
            <v>0</v>
          </cell>
          <cell r="L1054">
            <v>5182</v>
          </cell>
          <cell r="M1054">
            <v>0</v>
          </cell>
          <cell r="N1054">
            <v>0</v>
          </cell>
          <cell r="O1054">
            <v>57005</v>
          </cell>
          <cell r="P1054">
            <v>57005</v>
          </cell>
        </row>
        <row r="1055">
          <cell r="G1055">
            <v>901881337</v>
          </cell>
          <cell r="J1055">
            <v>100893.64</v>
          </cell>
          <cell r="K1055">
            <v>0</v>
          </cell>
          <cell r="L1055">
            <v>10089.36</v>
          </cell>
          <cell r="M1055">
            <v>0</v>
          </cell>
          <cell r="N1055">
            <v>0</v>
          </cell>
          <cell r="O1055">
            <v>110983</v>
          </cell>
          <cell r="P1055">
            <v>110983</v>
          </cell>
        </row>
        <row r="1056">
          <cell r="G1056">
            <v>901881338</v>
          </cell>
          <cell r="J1056">
            <v>127619.18</v>
          </cell>
          <cell r="K1056">
            <v>0</v>
          </cell>
          <cell r="L1056">
            <v>12761.82</v>
          </cell>
          <cell r="M1056">
            <v>0</v>
          </cell>
          <cell r="N1056">
            <v>0</v>
          </cell>
          <cell r="O1056">
            <v>140381</v>
          </cell>
          <cell r="P1056">
            <v>140381</v>
          </cell>
        </row>
        <row r="1057">
          <cell r="G1057">
            <v>901881340</v>
          </cell>
          <cell r="J1057">
            <v>69040</v>
          </cell>
          <cell r="K1057">
            <v>0</v>
          </cell>
          <cell r="L1057">
            <v>6904</v>
          </cell>
          <cell r="M1057">
            <v>0</v>
          </cell>
          <cell r="N1057">
            <v>0</v>
          </cell>
          <cell r="O1057">
            <v>75944</v>
          </cell>
          <cell r="P1057">
            <v>75944</v>
          </cell>
        </row>
        <row r="1058">
          <cell r="G1058">
            <v>901881341</v>
          </cell>
          <cell r="J1058">
            <v>174271</v>
          </cell>
          <cell r="K1058">
            <v>0</v>
          </cell>
          <cell r="L1058">
            <v>17427</v>
          </cell>
          <cell r="M1058">
            <v>0</v>
          </cell>
          <cell r="N1058">
            <v>0</v>
          </cell>
          <cell r="O1058">
            <v>191698</v>
          </cell>
          <cell r="P1058">
            <v>191698</v>
          </cell>
        </row>
        <row r="1059">
          <cell r="G1059">
            <v>901881342</v>
          </cell>
          <cell r="J1059">
            <v>44545</v>
          </cell>
          <cell r="K1059">
            <v>0</v>
          </cell>
          <cell r="L1059">
            <v>4455</v>
          </cell>
          <cell r="M1059">
            <v>0</v>
          </cell>
          <cell r="N1059">
            <v>0</v>
          </cell>
          <cell r="O1059">
            <v>49000</v>
          </cell>
          <cell r="P1059">
            <v>49000</v>
          </cell>
        </row>
        <row r="1060">
          <cell r="G1060">
            <v>901881343</v>
          </cell>
          <cell r="J1060">
            <v>125032.45999999999</v>
          </cell>
          <cell r="K1060">
            <v>0</v>
          </cell>
          <cell r="L1060">
            <v>12503.54</v>
          </cell>
          <cell r="M1060">
            <v>0</v>
          </cell>
          <cell r="N1060">
            <v>0</v>
          </cell>
          <cell r="O1060">
            <v>137536</v>
          </cell>
          <cell r="P1060">
            <v>137536</v>
          </cell>
        </row>
        <row r="1061">
          <cell r="G1061">
            <v>901881344</v>
          </cell>
          <cell r="J1061">
            <v>45258</v>
          </cell>
          <cell r="K1061">
            <v>0</v>
          </cell>
          <cell r="L1061">
            <v>4526</v>
          </cell>
          <cell r="M1061">
            <v>0</v>
          </cell>
          <cell r="N1061">
            <v>0</v>
          </cell>
          <cell r="O1061">
            <v>49784</v>
          </cell>
          <cell r="P1061">
            <v>49784</v>
          </cell>
        </row>
        <row r="1062">
          <cell r="G1062">
            <v>901881345</v>
          </cell>
          <cell r="J1062">
            <v>128925.72</v>
          </cell>
          <cell r="K1062">
            <v>0</v>
          </cell>
          <cell r="L1062">
            <v>12892.28</v>
          </cell>
          <cell r="M1062">
            <v>0</v>
          </cell>
          <cell r="N1062">
            <v>0</v>
          </cell>
          <cell r="O1062">
            <v>141818</v>
          </cell>
          <cell r="P1062">
            <v>141818</v>
          </cell>
        </row>
        <row r="1063">
          <cell r="G1063">
            <v>901881346</v>
          </cell>
          <cell r="J1063">
            <v>70060</v>
          </cell>
          <cell r="K1063">
            <v>0</v>
          </cell>
          <cell r="L1063">
            <v>7006</v>
          </cell>
          <cell r="M1063">
            <v>0</v>
          </cell>
          <cell r="N1063">
            <v>0</v>
          </cell>
          <cell r="O1063">
            <v>77066</v>
          </cell>
          <cell r="P1063">
            <v>77066</v>
          </cell>
        </row>
        <row r="1064">
          <cell r="G1064">
            <v>901881347</v>
          </cell>
          <cell r="J1064">
            <v>59387</v>
          </cell>
          <cell r="K1064">
            <v>0</v>
          </cell>
          <cell r="L1064">
            <v>5939</v>
          </cell>
          <cell r="M1064">
            <v>0</v>
          </cell>
          <cell r="N1064">
            <v>0</v>
          </cell>
          <cell r="O1064">
            <v>65326</v>
          </cell>
          <cell r="P1064">
            <v>65326</v>
          </cell>
        </row>
        <row r="1065">
          <cell r="G1065">
            <v>901881348</v>
          </cell>
          <cell r="J1065">
            <v>275023</v>
          </cell>
          <cell r="K1065">
            <v>0</v>
          </cell>
          <cell r="L1065">
            <v>27502</v>
          </cell>
          <cell r="M1065">
            <v>0</v>
          </cell>
          <cell r="N1065">
            <v>0</v>
          </cell>
          <cell r="O1065">
            <v>302525</v>
          </cell>
          <cell r="P1065">
            <v>302525</v>
          </cell>
        </row>
        <row r="1066">
          <cell r="G1066">
            <v>901881349</v>
          </cell>
          <cell r="J1066">
            <v>44545</v>
          </cell>
          <cell r="K1066">
            <v>0</v>
          </cell>
          <cell r="L1066">
            <v>4455</v>
          </cell>
          <cell r="M1066">
            <v>0</v>
          </cell>
          <cell r="N1066">
            <v>0</v>
          </cell>
          <cell r="O1066">
            <v>49000</v>
          </cell>
          <cell r="P1066">
            <v>49000</v>
          </cell>
        </row>
        <row r="1067">
          <cell r="G1067">
            <v>901881350</v>
          </cell>
          <cell r="J1067">
            <v>44545</v>
          </cell>
          <cell r="K1067">
            <v>0</v>
          </cell>
          <cell r="L1067">
            <v>4455</v>
          </cell>
          <cell r="M1067">
            <v>0</v>
          </cell>
          <cell r="N1067">
            <v>0</v>
          </cell>
          <cell r="O1067">
            <v>49000</v>
          </cell>
          <cell r="P1067">
            <v>49000</v>
          </cell>
        </row>
        <row r="1068">
          <cell r="G1068">
            <v>901881351</v>
          </cell>
          <cell r="J1068">
            <v>44545</v>
          </cell>
          <cell r="K1068">
            <v>0</v>
          </cell>
          <cell r="L1068">
            <v>4455</v>
          </cell>
          <cell r="M1068">
            <v>0</v>
          </cell>
          <cell r="N1068">
            <v>0</v>
          </cell>
          <cell r="O1068">
            <v>49000</v>
          </cell>
          <cell r="P1068">
            <v>49000</v>
          </cell>
        </row>
        <row r="1069">
          <cell r="G1069">
            <v>901881352</v>
          </cell>
          <cell r="J1069">
            <v>172545.72</v>
          </cell>
          <cell r="K1069">
            <v>0</v>
          </cell>
          <cell r="L1069">
            <v>17254.28</v>
          </cell>
          <cell r="M1069">
            <v>0</v>
          </cell>
          <cell r="N1069">
            <v>0</v>
          </cell>
          <cell r="O1069">
            <v>189800</v>
          </cell>
          <cell r="P1069">
            <v>189800</v>
          </cell>
        </row>
        <row r="1070">
          <cell r="G1070">
            <v>901881353</v>
          </cell>
          <cell r="J1070">
            <v>84686</v>
          </cell>
          <cell r="K1070">
            <v>0</v>
          </cell>
          <cell r="L1070">
            <v>8469</v>
          </cell>
          <cell r="M1070">
            <v>0</v>
          </cell>
          <cell r="N1070">
            <v>0</v>
          </cell>
          <cell r="O1070">
            <v>93155</v>
          </cell>
          <cell r="P1070">
            <v>93155</v>
          </cell>
        </row>
        <row r="1071">
          <cell r="G1071">
            <v>901881354</v>
          </cell>
          <cell r="J1071">
            <v>44545</v>
          </cell>
          <cell r="K1071">
            <v>0</v>
          </cell>
          <cell r="L1071">
            <v>4455</v>
          </cell>
          <cell r="M1071">
            <v>0</v>
          </cell>
          <cell r="N1071">
            <v>0</v>
          </cell>
          <cell r="O1071">
            <v>49000</v>
          </cell>
          <cell r="P1071">
            <v>49000</v>
          </cell>
        </row>
        <row r="1072">
          <cell r="G1072">
            <v>901881356</v>
          </cell>
          <cell r="J1072">
            <v>105188</v>
          </cell>
          <cell r="K1072">
            <v>0</v>
          </cell>
          <cell r="L1072">
            <v>10519</v>
          </cell>
          <cell r="M1072">
            <v>0</v>
          </cell>
          <cell r="N1072">
            <v>0</v>
          </cell>
          <cell r="O1072">
            <v>115707</v>
          </cell>
          <cell r="P1072">
            <v>115707</v>
          </cell>
        </row>
        <row r="1073">
          <cell r="G1073">
            <v>901881358</v>
          </cell>
          <cell r="J1073">
            <v>154566.9</v>
          </cell>
          <cell r="K1073">
            <v>0</v>
          </cell>
          <cell r="L1073">
            <v>15457.1</v>
          </cell>
          <cell r="M1073">
            <v>0</v>
          </cell>
          <cell r="N1073">
            <v>0</v>
          </cell>
          <cell r="O1073">
            <v>170024</v>
          </cell>
          <cell r="P1073">
            <v>170024</v>
          </cell>
        </row>
        <row r="1074">
          <cell r="G1074">
            <v>901881359</v>
          </cell>
          <cell r="J1074">
            <v>45847</v>
          </cell>
          <cell r="K1074">
            <v>0</v>
          </cell>
          <cell r="L1074">
            <v>4585</v>
          </cell>
          <cell r="M1074">
            <v>0</v>
          </cell>
          <cell r="N1074">
            <v>0</v>
          </cell>
          <cell r="O1074">
            <v>50432</v>
          </cell>
          <cell r="P1074">
            <v>50432</v>
          </cell>
        </row>
        <row r="1075">
          <cell r="G1075">
            <v>901881360</v>
          </cell>
          <cell r="J1075">
            <v>44545</v>
          </cell>
          <cell r="K1075">
            <v>0</v>
          </cell>
          <cell r="L1075">
            <v>4455</v>
          </cell>
          <cell r="M1075">
            <v>0</v>
          </cell>
          <cell r="N1075">
            <v>0</v>
          </cell>
          <cell r="O1075">
            <v>49000</v>
          </cell>
          <cell r="P1075">
            <v>49000</v>
          </cell>
        </row>
        <row r="1076">
          <cell r="G1076">
            <v>901881361</v>
          </cell>
          <cell r="J1076">
            <v>44545</v>
          </cell>
          <cell r="K1076">
            <v>0</v>
          </cell>
          <cell r="L1076">
            <v>4455</v>
          </cell>
          <cell r="M1076">
            <v>0</v>
          </cell>
          <cell r="N1076">
            <v>0</v>
          </cell>
          <cell r="O1076">
            <v>49000</v>
          </cell>
          <cell r="P1076">
            <v>49000</v>
          </cell>
        </row>
        <row r="1077">
          <cell r="G1077">
            <v>901881400</v>
          </cell>
          <cell r="J1077">
            <v>114823.16</v>
          </cell>
          <cell r="K1077">
            <v>0</v>
          </cell>
          <cell r="L1077">
            <v>11481.84</v>
          </cell>
          <cell r="M1077">
            <v>0</v>
          </cell>
          <cell r="N1077">
            <v>0</v>
          </cell>
          <cell r="O1077">
            <v>126305</v>
          </cell>
          <cell r="P1077">
            <v>126305</v>
          </cell>
        </row>
        <row r="1078">
          <cell r="G1078">
            <v>901881401</v>
          </cell>
          <cell r="J1078">
            <v>44545</v>
          </cell>
          <cell r="K1078">
            <v>0</v>
          </cell>
          <cell r="L1078">
            <v>4455</v>
          </cell>
          <cell r="M1078">
            <v>0</v>
          </cell>
          <cell r="N1078">
            <v>0</v>
          </cell>
          <cell r="O1078">
            <v>49000</v>
          </cell>
          <cell r="P1078">
            <v>49000</v>
          </cell>
        </row>
        <row r="1079">
          <cell r="G1079">
            <v>901881402</v>
          </cell>
          <cell r="J1079">
            <v>44545</v>
          </cell>
          <cell r="K1079">
            <v>0</v>
          </cell>
          <cell r="L1079">
            <v>4455</v>
          </cell>
          <cell r="M1079">
            <v>0</v>
          </cell>
          <cell r="N1079">
            <v>0</v>
          </cell>
          <cell r="O1079">
            <v>49000</v>
          </cell>
          <cell r="P1079">
            <v>49000</v>
          </cell>
        </row>
        <row r="1080">
          <cell r="G1080">
            <v>901881403</v>
          </cell>
          <cell r="J1080">
            <v>146895.35999999999</v>
          </cell>
          <cell r="K1080">
            <v>0</v>
          </cell>
          <cell r="L1080">
            <v>14689.64</v>
          </cell>
          <cell r="M1080">
            <v>0</v>
          </cell>
          <cell r="N1080">
            <v>0</v>
          </cell>
          <cell r="O1080">
            <v>161585</v>
          </cell>
          <cell r="P1080">
            <v>161585</v>
          </cell>
        </row>
        <row r="1081">
          <cell r="G1081">
            <v>901881404</v>
          </cell>
          <cell r="J1081">
            <v>180285.18</v>
          </cell>
          <cell r="K1081">
            <v>0</v>
          </cell>
          <cell r="L1081">
            <v>18028.82</v>
          </cell>
          <cell r="M1081">
            <v>0</v>
          </cell>
          <cell r="N1081">
            <v>0</v>
          </cell>
          <cell r="O1081">
            <v>198314</v>
          </cell>
          <cell r="P1081">
            <v>198314</v>
          </cell>
        </row>
        <row r="1082">
          <cell r="G1082">
            <v>901881405</v>
          </cell>
          <cell r="J1082">
            <v>210757</v>
          </cell>
          <cell r="K1082">
            <v>0</v>
          </cell>
          <cell r="L1082">
            <v>21076</v>
          </cell>
          <cell r="M1082">
            <v>0</v>
          </cell>
          <cell r="N1082">
            <v>0</v>
          </cell>
          <cell r="O1082">
            <v>231833</v>
          </cell>
          <cell r="P1082">
            <v>231833</v>
          </cell>
        </row>
        <row r="1083">
          <cell r="G1083">
            <v>901881406</v>
          </cell>
          <cell r="J1083">
            <v>44545</v>
          </cell>
          <cell r="K1083">
            <v>0</v>
          </cell>
          <cell r="L1083">
            <v>4455</v>
          </cell>
          <cell r="M1083">
            <v>0</v>
          </cell>
          <cell r="N1083">
            <v>0</v>
          </cell>
          <cell r="O1083">
            <v>49000</v>
          </cell>
          <cell r="P1083">
            <v>49000</v>
          </cell>
        </row>
        <row r="1084">
          <cell r="G1084">
            <v>901881407</v>
          </cell>
          <cell r="J1084">
            <v>170979.18</v>
          </cell>
          <cell r="K1084">
            <v>0</v>
          </cell>
          <cell r="L1084">
            <v>17097.82</v>
          </cell>
          <cell r="M1084">
            <v>0</v>
          </cell>
          <cell r="N1084">
            <v>0</v>
          </cell>
          <cell r="O1084">
            <v>188077</v>
          </cell>
          <cell r="P1084">
            <v>188077</v>
          </cell>
        </row>
        <row r="1085">
          <cell r="G1085">
            <v>901881408</v>
          </cell>
          <cell r="J1085">
            <v>252039.24</v>
          </cell>
          <cell r="K1085">
            <v>0</v>
          </cell>
          <cell r="L1085">
            <v>25203.759999999998</v>
          </cell>
          <cell r="M1085">
            <v>0</v>
          </cell>
          <cell r="N1085">
            <v>0</v>
          </cell>
          <cell r="O1085">
            <v>277243</v>
          </cell>
          <cell r="P1085">
            <v>277243</v>
          </cell>
        </row>
        <row r="1086">
          <cell r="G1086">
            <v>901881409</v>
          </cell>
          <cell r="J1086">
            <v>178244</v>
          </cell>
          <cell r="K1086">
            <v>0</v>
          </cell>
          <cell r="L1086">
            <v>17824</v>
          </cell>
          <cell r="M1086">
            <v>0</v>
          </cell>
          <cell r="N1086">
            <v>0</v>
          </cell>
          <cell r="O1086">
            <v>196068</v>
          </cell>
          <cell r="P1086">
            <v>196068</v>
          </cell>
        </row>
        <row r="1087">
          <cell r="G1087">
            <v>901881410</v>
          </cell>
          <cell r="J1087">
            <v>44545</v>
          </cell>
          <cell r="K1087">
            <v>0</v>
          </cell>
          <cell r="L1087">
            <v>4455</v>
          </cell>
          <cell r="M1087">
            <v>0</v>
          </cell>
          <cell r="N1087">
            <v>0</v>
          </cell>
          <cell r="O1087">
            <v>49000</v>
          </cell>
          <cell r="P1087">
            <v>49000</v>
          </cell>
        </row>
        <row r="1088">
          <cell r="G1088">
            <v>901881411</v>
          </cell>
          <cell r="J1088">
            <v>61617</v>
          </cell>
          <cell r="K1088">
            <v>0</v>
          </cell>
          <cell r="L1088">
            <v>6162</v>
          </cell>
          <cell r="M1088">
            <v>0</v>
          </cell>
          <cell r="N1088">
            <v>0</v>
          </cell>
          <cell r="O1088">
            <v>67779</v>
          </cell>
          <cell r="P1088">
            <v>67779</v>
          </cell>
        </row>
        <row r="1089">
          <cell r="G1089">
            <v>901881412</v>
          </cell>
          <cell r="J1089">
            <v>44545</v>
          </cell>
          <cell r="K1089">
            <v>0</v>
          </cell>
          <cell r="L1089">
            <v>4455</v>
          </cell>
          <cell r="M1089">
            <v>0</v>
          </cell>
          <cell r="N1089">
            <v>0</v>
          </cell>
          <cell r="O1089">
            <v>49000</v>
          </cell>
          <cell r="P1089">
            <v>49000</v>
          </cell>
        </row>
        <row r="1090">
          <cell r="G1090">
            <v>901881413</v>
          </cell>
          <cell r="J1090">
            <v>44545</v>
          </cell>
          <cell r="K1090">
            <v>0</v>
          </cell>
          <cell r="L1090">
            <v>4455</v>
          </cell>
          <cell r="M1090">
            <v>0</v>
          </cell>
          <cell r="N1090">
            <v>0</v>
          </cell>
          <cell r="O1090">
            <v>49000</v>
          </cell>
          <cell r="P1090">
            <v>49000</v>
          </cell>
        </row>
        <row r="1091">
          <cell r="G1091">
            <v>901881415</v>
          </cell>
          <cell r="J1091">
            <v>131296.18</v>
          </cell>
          <cell r="K1091">
            <v>0</v>
          </cell>
          <cell r="L1091">
            <v>13129.82</v>
          </cell>
          <cell r="M1091">
            <v>0</v>
          </cell>
          <cell r="N1091">
            <v>0</v>
          </cell>
          <cell r="O1091">
            <v>144426</v>
          </cell>
          <cell r="P1091">
            <v>144426</v>
          </cell>
        </row>
        <row r="1092">
          <cell r="G1092">
            <v>901881416</v>
          </cell>
          <cell r="J1092">
            <v>44545</v>
          </cell>
          <cell r="K1092">
            <v>0</v>
          </cell>
          <cell r="L1092">
            <v>4455</v>
          </cell>
          <cell r="M1092">
            <v>0</v>
          </cell>
          <cell r="N1092">
            <v>0</v>
          </cell>
          <cell r="O1092">
            <v>49000</v>
          </cell>
          <cell r="P1092">
            <v>49000</v>
          </cell>
        </row>
        <row r="1093">
          <cell r="G1093">
            <v>901881417</v>
          </cell>
          <cell r="J1093">
            <v>44545</v>
          </cell>
          <cell r="K1093">
            <v>0</v>
          </cell>
          <cell r="L1093">
            <v>4455</v>
          </cell>
          <cell r="M1093">
            <v>0</v>
          </cell>
          <cell r="N1093">
            <v>0</v>
          </cell>
          <cell r="O1093">
            <v>49000</v>
          </cell>
          <cell r="P1093">
            <v>49000</v>
          </cell>
        </row>
        <row r="1094">
          <cell r="G1094">
            <v>901881418</v>
          </cell>
          <cell r="J1094">
            <v>44545</v>
          </cell>
          <cell r="K1094">
            <v>0</v>
          </cell>
          <cell r="L1094">
            <v>4455</v>
          </cell>
          <cell r="M1094">
            <v>0</v>
          </cell>
          <cell r="N1094">
            <v>0</v>
          </cell>
          <cell r="O1094">
            <v>49000</v>
          </cell>
          <cell r="P1094">
            <v>49000</v>
          </cell>
        </row>
        <row r="1095">
          <cell r="G1095">
            <v>901881419</v>
          </cell>
          <cell r="J1095">
            <v>44545</v>
          </cell>
          <cell r="K1095">
            <v>0</v>
          </cell>
          <cell r="L1095">
            <v>4455</v>
          </cell>
          <cell r="M1095">
            <v>0</v>
          </cell>
          <cell r="N1095">
            <v>0</v>
          </cell>
          <cell r="O1095">
            <v>49000</v>
          </cell>
          <cell r="P1095">
            <v>49000</v>
          </cell>
        </row>
        <row r="1096">
          <cell r="G1096">
            <v>901881420</v>
          </cell>
          <cell r="J1096">
            <v>81310</v>
          </cell>
          <cell r="K1096">
            <v>0</v>
          </cell>
          <cell r="L1096">
            <v>8131</v>
          </cell>
          <cell r="M1096">
            <v>0</v>
          </cell>
          <cell r="N1096">
            <v>0</v>
          </cell>
          <cell r="O1096">
            <v>89441</v>
          </cell>
          <cell r="P1096">
            <v>89441</v>
          </cell>
        </row>
        <row r="1097">
          <cell r="G1097">
            <v>901881421</v>
          </cell>
          <cell r="J1097">
            <v>44545</v>
          </cell>
          <cell r="K1097">
            <v>0</v>
          </cell>
          <cell r="L1097">
            <v>4455</v>
          </cell>
          <cell r="M1097">
            <v>0</v>
          </cell>
          <cell r="N1097">
            <v>0</v>
          </cell>
          <cell r="O1097">
            <v>49000</v>
          </cell>
          <cell r="P1097">
            <v>49000</v>
          </cell>
        </row>
        <row r="1098">
          <cell r="G1098">
            <v>901881422</v>
          </cell>
          <cell r="J1098">
            <v>44545</v>
          </cell>
          <cell r="K1098">
            <v>0</v>
          </cell>
          <cell r="L1098">
            <v>4455</v>
          </cell>
          <cell r="M1098">
            <v>0</v>
          </cell>
          <cell r="N1098">
            <v>0</v>
          </cell>
          <cell r="O1098">
            <v>49000</v>
          </cell>
          <cell r="P1098">
            <v>49000</v>
          </cell>
        </row>
        <row r="1099">
          <cell r="G1099">
            <v>901881423</v>
          </cell>
          <cell r="J1099">
            <v>44545</v>
          </cell>
          <cell r="K1099">
            <v>0</v>
          </cell>
          <cell r="L1099">
            <v>4455</v>
          </cell>
          <cell r="M1099">
            <v>0</v>
          </cell>
          <cell r="N1099">
            <v>0</v>
          </cell>
          <cell r="O1099">
            <v>49000</v>
          </cell>
          <cell r="P1099">
            <v>49000</v>
          </cell>
        </row>
        <row r="1100">
          <cell r="G1100">
            <v>901881424</v>
          </cell>
          <cell r="J1100">
            <v>44545</v>
          </cell>
          <cell r="K1100">
            <v>0</v>
          </cell>
          <cell r="L1100">
            <v>4455</v>
          </cell>
          <cell r="M1100">
            <v>0</v>
          </cell>
          <cell r="N1100">
            <v>0</v>
          </cell>
          <cell r="O1100">
            <v>49000</v>
          </cell>
          <cell r="P1100">
            <v>49000</v>
          </cell>
        </row>
        <row r="1101">
          <cell r="G1101">
            <v>901881425</v>
          </cell>
          <cell r="J1101">
            <v>44545</v>
          </cell>
          <cell r="K1101">
            <v>0</v>
          </cell>
          <cell r="L1101">
            <v>4455</v>
          </cell>
          <cell r="M1101">
            <v>0</v>
          </cell>
          <cell r="N1101">
            <v>0</v>
          </cell>
          <cell r="O1101">
            <v>49000</v>
          </cell>
          <cell r="P1101">
            <v>49000</v>
          </cell>
        </row>
        <row r="1102">
          <cell r="G1102">
            <v>901881426</v>
          </cell>
          <cell r="J1102">
            <v>44545</v>
          </cell>
          <cell r="K1102">
            <v>0</v>
          </cell>
          <cell r="L1102">
            <v>4455</v>
          </cell>
          <cell r="M1102">
            <v>0</v>
          </cell>
          <cell r="N1102">
            <v>0</v>
          </cell>
          <cell r="O1102">
            <v>49000</v>
          </cell>
          <cell r="P1102">
            <v>49000</v>
          </cell>
        </row>
        <row r="1103">
          <cell r="G1103">
            <v>901882020</v>
          </cell>
          <cell r="J1103">
            <v>71545</v>
          </cell>
          <cell r="K1103">
            <v>0</v>
          </cell>
          <cell r="L1103">
            <v>7155</v>
          </cell>
          <cell r="M1103">
            <v>0</v>
          </cell>
          <cell r="N1103">
            <v>0</v>
          </cell>
          <cell r="O1103">
            <v>78700</v>
          </cell>
          <cell r="P1103">
            <v>78700</v>
          </cell>
        </row>
        <row r="1104">
          <cell r="G1104">
            <v>901888013</v>
          </cell>
          <cell r="J1104">
            <v>64261</v>
          </cell>
          <cell r="K1104">
            <v>9639</v>
          </cell>
          <cell r="L1104">
            <v>5462</v>
          </cell>
          <cell r="M1104">
            <v>0</v>
          </cell>
          <cell r="N1104">
            <v>0</v>
          </cell>
          <cell r="O1104">
            <v>60084</v>
          </cell>
          <cell r="P1104">
            <v>60084</v>
          </cell>
        </row>
        <row r="1105">
          <cell r="G1105">
            <v>901888016</v>
          </cell>
          <cell r="J1105">
            <v>91647</v>
          </cell>
          <cell r="K1105">
            <v>13747</v>
          </cell>
          <cell r="L1105">
            <v>7790</v>
          </cell>
          <cell r="M1105">
            <v>0</v>
          </cell>
          <cell r="N1105">
            <v>0</v>
          </cell>
          <cell r="O1105">
            <v>85690</v>
          </cell>
          <cell r="P1105">
            <v>85690</v>
          </cell>
        </row>
        <row r="1106">
          <cell r="G1106">
            <v>901888017</v>
          </cell>
          <cell r="J1106">
            <v>158840.9</v>
          </cell>
          <cell r="K1106">
            <v>23826</v>
          </cell>
          <cell r="L1106">
            <v>13501.1</v>
          </cell>
          <cell r="M1106">
            <v>0</v>
          </cell>
          <cell r="N1106">
            <v>0</v>
          </cell>
          <cell r="O1106">
            <v>148516</v>
          </cell>
          <cell r="P1106">
            <v>148516</v>
          </cell>
        </row>
        <row r="1107">
          <cell r="G1107">
            <v>901888019</v>
          </cell>
          <cell r="J1107">
            <v>252602.69</v>
          </cell>
          <cell r="K1107">
            <v>37890</v>
          </cell>
          <cell r="L1107">
            <v>21471.31</v>
          </cell>
          <cell r="M1107">
            <v>0</v>
          </cell>
          <cell r="N1107">
            <v>0</v>
          </cell>
          <cell r="O1107">
            <v>236184</v>
          </cell>
          <cell r="P1107">
            <v>236184</v>
          </cell>
        </row>
        <row r="1108">
          <cell r="G1108">
            <v>901888021</v>
          </cell>
          <cell r="J1108">
            <v>125061</v>
          </cell>
          <cell r="K1108">
            <v>18759</v>
          </cell>
          <cell r="L1108">
            <v>10630</v>
          </cell>
          <cell r="M1108">
            <v>0</v>
          </cell>
          <cell r="N1108">
            <v>0</v>
          </cell>
          <cell r="O1108">
            <v>116932</v>
          </cell>
          <cell r="P1108">
            <v>116932</v>
          </cell>
        </row>
        <row r="1109">
          <cell r="G1109">
            <v>901888024</v>
          </cell>
          <cell r="J1109">
            <v>250113.9</v>
          </cell>
          <cell r="K1109">
            <v>37517</v>
          </cell>
          <cell r="L1109">
            <v>21260.1</v>
          </cell>
          <cell r="M1109">
            <v>0</v>
          </cell>
          <cell r="N1109">
            <v>0</v>
          </cell>
          <cell r="O1109">
            <v>233857</v>
          </cell>
          <cell r="P1109">
            <v>233857</v>
          </cell>
        </row>
        <row r="1110">
          <cell r="G1110">
            <v>901888025</v>
          </cell>
          <cell r="J1110">
            <v>56381</v>
          </cell>
          <cell r="K1110">
            <v>8457</v>
          </cell>
          <cell r="L1110">
            <v>4792</v>
          </cell>
          <cell r="M1110">
            <v>0</v>
          </cell>
          <cell r="N1110">
            <v>0</v>
          </cell>
          <cell r="O1110">
            <v>52716</v>
          </cell>
          <cell r="P1110">
            <v>52716</v>
          </cell>
        </row>
        <row r="1111">
          <cell r="G1111">
            <v>901888026</v>
          </cell>
          <cell r="J1111">
            <v>27908.91</v>
          </cell>
          <cell r="K1111">
            <v>4186</v>
          </cell>
          <cell r="L1111">
            <v>2372.09</v>
          </cell>
          <cell r="M1111">
            <v>0</v>
          </cell>
          <cell r="N1111">
            <v>0</v>
          </cell>
          <cell r="O1111">
            <v>26095</v>
          </cell>
          <cell r="P1111">
            <v>26095</v>
          </cell>
        </row>
        <row r="1112">
          <cell r="G1112">
            <v>901888028</v>
          </cell>
          <cell r="J1112">
            <v>197262.63</v>
          </cell>
          <cell r="K1112">
            <v>29589</v>
          </cell>
          <cell r="L1112">
            <v>16767.37</v>
          </cell>
          <cell r="M1112">
            <v>0</v>
          </cell>
          <cell r="N1112">
            <v>0</v>
          </cell>
          <cell r="O1112">
            <v>184441</v>
          </cell>
          <cell r="P1112">
            <v>184441</v>
          </cell>
        </row>
        <row r="1113">
          <cell r="G1113">
            <v>901888029</v>
          </cell>
          <cell r="J1113">
            <v>223478</v>
          </cell>
          <cell r="K1113">
            <v>33522</v>
          </cell>
          <cell r="L1113">
            <v>18996</v>
          </cell>
          <cell r="M1113">
            <v>0</v>
          </cell>
          <cell r="N1113">
            <v>0</v>
          </cell>
          <cell r="O1113">
            <v>208952</v>
          </cell>
          <cell r="P1113">
            <v>208952</v>
          </cell>
        </row>
        <row r="1114">
          <cell r="G1114">
            <v>901888031</v>
          </cell>
          <cell r="J1114">
            <v>184587.9</v>
          </cell>
          <cell r="K1114">
            <v>27688</v>
          </cell>
          <cell r="L1114">
            <v>15690.1</v>
          </cell>
          <cell r="M1114">
            <v>0</v>
          </cell>
          <cell r="N1114">
            <v>0</v>
          </cell>
          <cell r="O1114">
            <v>172590</v>
          </cell>
          <cell r="P1114">
            <v>172590</v>
          </cell>
        </row>
        <row r="1115">
          <cell r="G1115">
            <v>901888032</v>
          </cell>
          <cell r="J1115">
            <v>278375.09999999998</v>
          </cell>
          <cell r="K1115">
            <v>41756</v>
          </cell>
          <cell r="L1115">
            <v>23661.9</v>
          </cell>
          <cell r="M1115">
            <v>0</v>
          </cell>
          <cell r="N1115">
            <v>0</v>
          </cell>
          <cell r="O1115">
            <v>260281</v>
          </cell>
          <cell r="P1115">
            <v>260281</v>
          </cell>
        </row>
        <row r="1116">
          <cell r="G1116">
            <v>901888034</v>
          </cell>
          <cell r="J1116">
            <v>176158</v>
          </cell>
          <cell r="K1116">
            <v>26424</v>
          </cell>
          <cell r="L1116">
            <v>14973</v>
          </cell>
          <cell r="M1116">
            <v>0</v>
          </cell>
          <cell r="N1116">
            <v>0</v>
          </cell>
          <cell r="O1116">
            <v>164707</v>
          </cell>
          <cell r="P1116">
            <v>164707</v>
          </cell>
        </row>
        <row r="1117">
          <cell r="G1117">
            <v>901888035</v>
          </cell>
          <cell r="J1117">
            <v>290638.41000000003</v>
          </cell>
          <cell r="K1117">
            <v>43596</v>
          </cell>
          <cell r="L1117">
            <v>24704.59</v>
          </cell>
          <cell r="M1117">
            <v>0</v>
          </cell>
          <cell r="N1117">
            <v>0</v>
          </cell>
          <cell r="O1117">
            <v>271747</v>
          </cell>
          <cell r="P1117">
            <v>271747</v>
          </cell>
        </row>
        <row r="1118">
          <cell r="G1118">
            <v>901888037</v>
          </cell>
          <cell r="J1118">
            <v>44545</v>
          </cell>
          <cell r="K1118">
            <v>0</v>
          </cell>
          <cell r="L1118">
            <v>4455</v>
          </cell>
          <cell r="M1118">
            <v>0</v>
          </cell>
          <cell r="N1118">
            <v>0</v>
          </cell>
          <cell r="O1118">
            <v>49000</v>
          </cell>
          <cell r="P1118">
            <v>49000</v>
          </cell>
        </row>
        <row r="1119">
          <cell r="G1119">
            <v>901888038</v>
          </cell>
          <cell r="J1119">
            <v>56542</v>
          </cell>
          <cell r="K1119">
            <v>8481</v>
          </cell>
          <cell r="L1119">
            <v>4806</v>
          </cell>
          <cell r="M1119">
            <v>0</v>
          </cell>
          <cell r="N1119">
            <v>0</v>
          </cell>
          <cell r="O1119">
            <v>52867</v>
          </cell>
          <cell r="P1119">
            <v>52867</v>
          </cell>
        </row>
        <row r="1120">
          <cell r="G1120">
            <v>901888039</v>
          </cell>
          <cell r="J1120">
            <v>275153.8</v>
          </cell>
          <cell r="K1120">
            <v>41273</v>
          </cell>
          <cell r="L1120">
            <v>23388.2</v>
          </cell>
          <cell r="M1120">
            <v>0</v>
          </cell>
          <cell r="N1120">
            <v>0</v>
          </cell>
          <cell r="O1120">
            <v>257269</v>
          </cell>
          <cell r="P1120">
            <v>257269</v>
          </cell>
        </row>
        <row r="1121">
          <cell r="G1121">
            <v>901888041</v>
          </cell>
          <cell r="J1121">
            <v>156029</v>
          </cell>
          <cell r="K1121">
            <v>23404</v>
          </cell>
          <cell r="L1121">
            <v>13263</v>
          </cell>
          <cell r="M1121">
            <v>0</v>
          </cell>
          <cell r="N1121">
            <v>0</v>
          </cell>
          <cell r="O1121">
            <v>145888</v>
          </cell>
          <cell r="P1121">
            <v>145888</v>
          </cell>
        </row>
        <row r="1122">
          <cell r="G1122">
            <v>901888042</v>
          </cell>
          <cell r="J1122">
            <v>229354.18</v>
          </cell>
          <cell r="K1122">
            <v>34403</v>
          </cell>
          <cell r="L1122">
            <v>19494.82</v>
          </cell>
          <cell r="M1122">
            <v>0</v>
          </cell>
          <cell r="N1122">
            <v>0</v>
          </cell>
          <cell r="O1122">
            <v>214446</v>
          </cell>
          <cell r="P1122">
            <v>214446</v>
          </cell>
        </row>
        <row r="1123">
          <cell r="G1123">
            <v>901888047</v>
          </cell>
          <cell r="J1123">
            <v>44545</v>
          </cell>
          <cell r="K1123">
            <v>0</v>
          </cell>
          <cell r="L1123">
            <v>4455</v>
          </cell>
          <cell r="M1123">
            <v>0</v>
          </cell>
          <cell r="N1123">
            <v>0</v>
          </cell>
          <cell r="O1123">
            <v>49000</v>
          </cell>
          <cell r="P1123">
            <v>49000</v>
          </cell>
        </row>
        <row r="1124">
          <cell r="G1124">
            <v>901888051</v>
          </cell>
          <cell r="J1124">
            <v>219737</v>
          </cell>
          <cell r="K1124">
            <v>32961</v>
          </cell>
          <cell r="L1124">
            <v>18678</v>
          </cell>
          <cell r="M1124">
            <v>0</v>
          </cell>
          <cell r="N1124">
            <v>0</v>
          </cell>
          <cell r="O1124">
            <v>205454</v>
          </cell>
          <cell r="P1124">
            <v>205454</v>
          </cell>
        </row>
        <row r="1125">
          <cell r="G1125">
            <v>901888052</v>
          </cell>
          <cell r="J1125">
            <v>189090.45</v>
          </cell>
          <cell r="K1125">
            <v>28364</v>
          </cell>
          <cell r="L1125">
            <v>16072.55</v>
          </cell>
          <cell r="M1125">
            <v>0</v>
          </cell>
          <cell r="N1125">
            <v>0</v>
          </cell>
          <cell r="O1125">
            <v>176799</v>
          </cell>
          <cell r="P1125">
            <v>176799</v>
          </cell>
        </row>
        <row r="1126">
          <cell r="G1126">
            <v>901888058</v>
          </cell>
          <cell r="J1126">
            <v>190297.36</v>
          </cell>
          <cell r="K1126">
            <v>28545</v>
          </cell>
          <cell r="L1126">
            <v>16174.64</v>
          </cell>
          <cell r="M1126">
            <v>0</v>
          </cell>
          <cell r="N1126">
            <v>0</v>
          </cell>
          <cell r="O1126">
            <v>177927</v>
          </cell>
          <cell r="P1126">
            <v>177927</v>
          </cell>
        </row>
        <row r="1127">
          <cell r="G1127">
            <v>901888060</v>
          </cell>
          <cell r="J1127">
            <v>245653</v>
          </cell>
          <cell r="K1127">
            <v>36848</v>
          </cell>
          <cell r="L1127">
            <v>20881</v>
          </cell>
          <cell r="M1127">
            <v>0</v>
          </cell>
          <cell r="N1127">
            <v>0</v>
          </cell>
          <cell r="O1127">
            <v>229686</v>
          </cell>
          <cell r="P1127">
            <v>229686</v>
          </cell>
        </row>
        <row r="1128">
          <cell r="G1128">
            <v>901888061</v>
          </cell>
          <cell r="J1128">
            <v>44545</v>
          </cell>
          <cell r="K1128">
            <v>0</v>
          </cell>
          <cell r="L1128">
            <v>4455</v>
          </cell>
          <cell r="M1128">
            <v>0</v>
          </cell>
          <cell r="N1128">
            <v>0</v>
          </cell>
          <cell r="O1128">
            <v>49000</v>
          </cell>
          <cell r="P1128">
            <v>49000</v>
          </cell>
        </row>
        <row r="1129">
          <cell r="G1129">
            <v>901888063</v>
          </cell>
          <cell r="J1129">
            <v>44545</v>
          </cell>
          <cell r="K1129">
            <v>0</v>
          </cell>
          <cell r="L1129">
            <v>4455</v>
          </cell>
          <cell r="M1129">
            <v>0</v>
          </cell>
          <cell r="N1129">
            <v>0</v>
          </cell>
          <cell r="O1129">
            <v>49000</v>
          </cell>
          <cell r="P1129">
            <v>49000</v>
          </cell>
        </row>
        <row r="1130">
          <cell r="G1130">
            <v>901888064</v>
          </cell>
          <cell r="J1130">
            <v>122454.37</v>
          </cell>
          <cell r="K1130">
            <v>18368</v>
          </cell>
          <cell r="L1130">
            <v>10408.629999999999</v>
          </cell>
          <cell r="M1130">
            <v>0</v>
          </cell>
          <cell r="N1130">
            <v>0</v>
          </cell>
          <cell r="O1130">
            <v>114495</v>
          </cell>
          <cell r="P1130">
            <v>114495</v>
          </cell>
        </row>
        <row r="1131">
          <cell r="G1131">
            <v>901888065</v>
          </cell>
          <cell r="J1131">
            <v>44545</v>
          </cell>
          <cell r="K1131">
            <v>0</v>
          </cell>
          <cell r="L1131">
            <v>4455</v>
          </cell>
          <cell r="M1131">
            <v>0</v>
          </cell>
          <cell r="N1131">
            <v>0</v>
          </cell>
          <cell r="O1131">
            <v>49000</v>
          </cell>
          <cell r="P1131">
            <v>49000</v>
          </cell>
        </row>
        <row r="1132">
          <cell r="G1132">
            <v>901888067</v>
          </cell>
          <cell r="J1132">
            <v>68225</v>
          </cell>
          <cell r="K1132">
            <v>10234</v>
          </cell>
          <cell r="L1132">
            <v>5800</v>
          </cell>
          <cell r="M1132">
            <v>0</v>
          </cell>
          <cell r="N1132">
            <v>0</v>
          </cell>
          <cell r="O1132">
            <v>63791</v>
          </cell>
          <cell r="P1132">
            <v>63791</v>
          </cell>
        </row>
        <row r="1133">
          <cell r="G1133">
            <v>901888072</v>
          </cell>
          <cell r="J1133">
            <v>44545</v>
          </cell>
          <cell r="K1133">
            <v>0</v>
          </cell>
          <cell r="L1133">
            <v>4455</v>
          </cell>
          <cell r="M1133">
            <v>0</v>
          </cell>
          <cell r="N1133">
            <v>0</v>
          </cell>
          <cell r="O1133">
            <v>49000</v>
          </cell>
          <cell r="P1133">
            <v>49000</v>
          </cell>
        </row>
        <row r="1134">
          <cell r="G1134">
            <v>901888084</v>
          </cell>
          <cell r="J1134">
            <v>126363.18</v>
          </cell>
          <cell r="K1134">
            <v>18954</v>
          </cell>
          <cell r="L1134">
            <v>10740.82</v>
          </cell>
          <cell r="M1134">
            <v>0</v>
          </cell>
          <cell r="N1134">
            <v>0</v>
          </cell>
          <cell r="O1134">
            <v>118150</v>
          </cell>
          <cell r="P1134">
            <v>118150</v>
          </cell>
        </row>
        <row r="1135">
          <cell r="G1135">
            <v>901888085</v>
          </cell>
          <cell r="J1135">
            <v>44545</v>
          </cell>
          <cell r="K1135">
            <v>0</v>
          </cell>
          <cell r="L1135">
            <v>4455</v>
          </cell>
          <cell r="M1135">
            <v>0</v>
          </cell>
          <cell r="N1135">
            <v>0</v>
          </cell>
          <cell r="O1135">
            <v>49000</v>
          </cell>
          <cell r="P1135">
            <v>49000</v>
          </cell>
        </row>
        <row r="1136">
          <cell r="G1136">
            <v>901888087</v>
          </cell>
          <cell r="J1136">
            <v>52726.82</v>
          </cell>
          <cell r="K1136">
            <v>7909</v>
          </cell>
          <cell r="L1136">
            <v>4482.18</v>
          </cell>
          <cell r="M1136">
            <v>0</v>
          </cell>
          <cell r="N1136">
            <v>0</v>
          </cell>
          <cell r="O1136">
            <v>49300</v>
          </cell>
          <cell r="P1136">
            <v>49300</v>
          </cell>
        </row>
        <row r="1137">
          <cell r="G1137">
            <v>901888089</v>
          </cell>
          <cell r="J1137">
            <v>60248</v>
          </cell>
          <cell r="K1137">
            <v>9037</v>
          </cell>
          <cell r="L1137">
            <v>5121</v>
          </cell>
          <cell r="M1137">
            <v>0</v>
          </cell>
          <cell r="N1137">
            <v>0</v>
          </cell>
          <cell r="O1137">
            <v>56332</v>
          </cell>
          <cell r="P1137">
            <v>56332</v>
          </cell>
        </row>
        <row r="1138">
          <cell r="G1138">
            <v>901888324</v>
          </cell>
          <cell r="J1138">
            <v>259217</v>
          </cell>
          <cell r="K1138">
            <v>38883</v>
          </cell>
          <cell r="L1138">
            <v>22033</v>
          </cell>
          <cell r="M1138">
            <v>0</v>
          </cell>
          <cell r="N1138">
            <v>0</v>
          </cell>
          <cell r="O1138">
            <v>242367</v>
          </cell>
          <cell r="P1138">
            <v>242367</v>
          </cell>
        </row>
        <row r="1139">
          <cell r="G1139">
            <v>901888326</v>
          </cell>
          <cell r="J1139">
            <v>191384</v>
          </cell>
          <cell r="K1139">
            <v>28708</v>
          </cell>
          <cell r="L1139">
            <v>16268</v>
          </cell>
          <cell r="M1139">
            <v>0</v>
          </cell>
          <cell r="N1139">
            <v>0</v>
          </cell>
          <cell r="O1139">
            <v>178944</v>
          </cell>
          <cell r="P1139">
            <v>178944</v>
          </cell>
        </row>
        <row r="1140">
          <cell r="G1140">
            <v>901888327</v>
          </cell>
          <cell r="J1140">
            <v>148355.18</v>
          </cell>
          <cell r="K1140">
            <v>22253</v>
          </cell>
          <cell r="L1140">
            <v>12609.82</v>
          </cell>
          <cell r="M1140">
            <v>0</v>
          </cell>
          <cell r="N1140">
            <v>0</v>
          </cell>
          <cell r="O1140">
            <v>138712</v>
          </cell>
          <cell r="P1140">
            <v>138712</v>
          </cell>
        </row>
        <row r="1141">
          <cell r="G1141">
            <v>901888328</v>
          </cell>
          <cell r="J1141">
            <v>200305.6</v>
          </cell>
          <cell r="K1141">
            <v>30046</v>
          </cell>
          <cell r="L1141">
            <v>17025.400000000001</v>
          </cell>
          <cell r="M1141">
            <v>0</v>
          </cell>
          <cell r="N1141">
            <v>0</v>
          </cell>
          <cell r="O1141">
            <v>187285</v>
          </cell>
          <cell r="P1141">
            <v>187285</v>
          </cell>
        </row>
        <row r="1142">
          <cell r="G1142">
            <v>901888329</v>
          </cell>
          <cell r="J1142">
            <v>44545</v>
          </cell>
          <cell r="K1142">
            <v>0</v>
          </cell>
          <cell r="L1142">
            <v>4455</v>
          </cell>
          <cell r="M1142">
            <v>0</v>
          </cell>
          <cell r="N1142">
            <v>0</v>
          </cell>
          <cell r="O1142">
            <v>49000</v>
          </cell>
          <cell r="P1142">
            <v>49000</v>
          </cell>
        </row>
        <row r="1143">
          <cell r="G1143">
            <v>901888334</v>
          </cell>
          <cell r="J1143">
            <v>44545</v>
          </cell>
          <cell r="K1143">
            <v>0</v>
          </cell>
          <cell r="L1143">
            <v>4455</v>
          </cell>
          <cell r="M1143">
            <v>0</v>
          </cell>
          <cell r="N1143">
            <v>0</v>
          </cell>
          <cell r="O1143">
            <v>49000</v>
          </cell>
          <cell r="P1143">
            <v>49000</v>
          </cell>
        </row>
        <row r="1144">
          <cell r="G1144">
            <v>901888336</v>
          </cell>
          <cell r="J1144">
            <v>44545</v>
          </cell>
          <cell r="K1144">
            <v>0</v>
          </cell>
          <cell r="L1144">
            <v>4455</v>
          </cell>
          <cell r="M1144">
            <v>0</v>
          </cell>
          <cell r="N1144">
            <v>0</v>
          </cell>
          <cell r="O1144">
            <v>49000</v>
          </cell>
          <cell r="P1144">
            <v>49000</v>
          </cell>
        </row>
        <row r="1145">
          <cell r="G1145">
            <v>901888337</v>
          </cell>
          <cell r="J1145">
            <v>320797.2</v>
          </cell>
          <cell r="K1145">
            <v>48120</v>
          </cell>
          <cell r="L1145">
            <v>27267.8</v>
          </cell>
          <cell r="M1145">
            <v>0</v>
          </cell>
          <cell r="N1145">
            <v>0</v>
          </cell>
          <cell r="O1145">
            <v>299945</v>
          </cell>
          <cell r="P1145">
            <v>299945</v>
          </cell>
        </row>
        <row r="1146">
          <cell r="G1146">
            <v>901888340</v>
          </cell>
          <cell r="J1146">
            <v>44544.9</v>
          </cell>
          <cell r="K1146">
            <v>0</v>
          </cell>
          <cell r="L1146">
            <v>4454.1000000000004</v>
          </cell>
          <cell r="M1146">
            <v>0</v>
          </cell>
          <cell r="N1146">
            <v>0</v>
          </cell>
          <cell r="O1146">
            <v>48999</v>
          </cell>
          <cell r="P1146">
            <v>48999</v>
          </cell>
        </row>
        <row r="1147">
          <cell r="G1147">
            <v>901888341</v>
          </cell>
          <cell r="J1147">
            <v>219499.9</v>
          </cell>
          <cell r="K1147">
            <v>32925</v>
          </cell>
          <cell r="L1147">
            <v>18657.099999999999</v>
          </cell>
          <cell r="M1147">
            <v>0</v>
          </cell>
          <cell r="N1147">
            <v>0</v>
          </cell>
          <cell r="O1147">
            <v>205232</v>
          </cell>
          <cell r="P1147">
            <v>205232</v>
          </cell>
        </row>
        <row r="1148">
          <cell r="G1148">
            <v>901888342</v>
          </cell>
          <cell r="J1148">
            <v>44545</v>
          </cell>
          <cell r="K1148">
            <v>0</v>
          </cell>
          <cell r="L1148">
            <v>4455</v>
          </cell>
          <cell r="M1148">
            <v>0</v>
          </cell>
          <cell r="N1148">
            <v>0</v>
          </cell>
          <cell r="O1148">
            <v>49000</v>
          </cell>
          <cell r="P1148">
            <v>49000</v>
          </cell>
        </row>
        <row r="1149">
          <cell r="G1149">
            <v>901888343</v>
          </cell>
          <cell r="J1149">
            <v>46131</v>
          </cell>
          <cell r="K1149">
            <v>6920</v>
          </cell>
          <cell r="L1149">
            <v>3921</v>
          </cell>
          <cell r="M1149">
            <v>0</v>
          </cell>
          <cell r="N1149">
            <v>0</v>
          </cell>
          <cell r="O1149">
            <v>43132</v>
          </cell>
          <cell r="P1149">
            <v>43132</v>
          </cell>
        </row>
        <row r="1150">
          <cell r="G1150">
            <v>901888346</v>
          </cell>
          <cell r="J1150">
            <v>44545</v>
          </cell>
          <cell r="K1150">
            <v>0</v>
          </cell>
          <cell r="L1150">
            <v>4455</v>
          </cell>
          <cell r="M1150">
            <v>0</v>
          </cell>
          <cell r="N1150">
            <v>0</v>
          </cell>
          <cell r="O1150">
            <v>49000</v>
          </cell>
          <cell r="P1150">
            <v>49000</v>
          </cell>
        </row>
        <row r="1151">
          <cell r="G1151">
            <v>901888347</v>
          </cell>
          <cell r="J1151">
            <v>44545</v>
          </cell>
          <cell r="K1151">
            <v>0</v>
          </cell>
          <cell r="L1151">
            <v>4455</v>
          </cell>
          <cell r="M1151">
            <v>0</v>
          </cell>
          <cell r="N1151">
            <v>0</v>
          </cell>
          <cell r="O1151">
            <v>49000</v>
          </cell>
          <cell r="P1151">
            <v>49000</v>
          </cell>
        </row>
        <row r="1152">
          <cell r="G1152">
            <v>901888348</v>
          </cell>
          <cell r="J1152">
            <v>44545</v>
          </cell>
          <cell r="K1152">
            <v>0</v>
          </cell>
          <cell r="L1152">
            <v>4455</v>
          </cell>
          <cell r="M1152">
            <v>0</v>
          </cell>
          <cell r="N1152">
            <v>0</v>
          </cell>
          <cell r="O1152">
            <v>49000</v>
          </cell>
          <cell r="P1152">
            <v>49000</v>
          </cell>
        </row>
        <row r="1153">
          <cell r="G1153">
            <v>901888349</v>
          </cell>
          <cell r="J1153">
            <v>254612</v>
          </cell>
          <cell r="K1153">
            <v>38192</v>
          </cell>
          <cell r="L1153">
            <v>21642</v>
          </cell>
          <cell r="M1153">
            <v>0</v>
          </cell>
          <cell r="N1153">
            <v>0</v>
          </cell>
          <cell r="O1153">
            <v>238062</v>
          </cell>
          <cell r="P1153">
            <v>238062</v>
          </cell>
        </row>
        <row r="1154">
          <cell r="G1154">
            <v>901888350</v>
          </cell>
          <cell r="J1154">
            <v>146703.35999999999</v>
          </cell>
          <cell r="K1154">
            <v>22006</v>
          </cell>
          <cell r="L1154">
            <v>12469.64</v>
          </cell>
          <cell r="M1154">
            <v>0</v>
          </cell>
          <cell r="N1154">
            <v>0</v>
          </cell>
          <cell r="O1154">
            <v>137167</v>
          </cell>
          <cell r="P1154">
            <v>137167</v>
          </cell>
        </row>
        <row r="1155">
          <cell r="G1155">
            <v>901888351</v>
          </cell>
          <cell r="J1155">
            <v>44545</v>
          </cell>
          <cell r="K1155">
            <v>0</v>
          </cell>
          <cell r="L1155">
            <v>4455</v>
          </cell>
          <cell r="M1155">
            <v>0</v>
          </cell>
          <cell r="N1155">
            <v>0</v>
          </cell>
          <cell r="O1155">
            <v>49000</v>
          </cell>
          <cell r="P1155">
            <v>49000</v>
          </cell>
        </row>
        <row r="1156">
          <cell r="G1156">
            <v>901888352</v>
          </cell>
          <cell r="J1156">
            <v>273656.09999999998</v>
          </cell>
          <cell r="K1156">
            <v>41048</v>
          </cell>
          <cell r="L1156">
            <v>23260.9</v>
          </cell>
          <cell r="M1156">
            <v>0</v>
          </cell>
          <cell r="N1156">
            <v>0</v>
          </cell>
          <cell r="O1156">
            <v>255869</v>
          </cell>
          <cell r="P1156">
            <v>255869</v>
          </cell>
        </row>
        <row r="1157">
          <cell r="G1157">
            <v>901888353</v>
          </cell>
          <cell r="J1157">
            <v>120834</v>
          </cell>
          <cell r="K1157">
            <v>18125</v>
          </cell>
          <cell r="L1157">
            <v>10271</v>
          </cell>
          <cell r="M1157">
            <v>0</v>
          </cell>
          <cell r="N1157">
            <v>0</v>
          </cell>
          <cell r="O1157">
            <v>112980</v>
          </cell>
          <cell r="P1157">
            <v>112980</v>
          </cell>
        </row>
        <row r="1158">
          <cell r="G1158">
            <v>901888354</v>
          </cell>
          <cell r="J1158">
            <v>44863</v>
          </cell>
          <cell r="K1158">
            <v>6729</v>
          </cell>
          <cell r="L1158">
            <v>3813</v>
          </cell>
          <cell r="M1158">
            <v>0</v>
          </cell>
          <cell r="N1158">
            <v>0</v>
          </cell>
          <cell r="O1158">
            <v>41947</v>
          </cell>
          <cell r="P1158">
            <v>41947</v>
          </cell>
        </row>
        <row r="1159">
          <cell r="G1159">
            <v>901888356</v>
          </cell>
          <cell r="J1159">
            <v>199317.5</v>
          </cell>
          <cell r="K1159">
            <v>29898</v>
          </cell>
          <cell r="L1159">
            <v>16941.5</v>
          </cell>
          <cell r="M1159">
            <v>0</v>
          </cell>
          <cell r="N1159">
            <v>0</v>
          </cell>
          <cell r="O1159">
            <v>186361</v>
          </cell>
          <cell r="P1159">
            <v>186361</v>
          </cell>
        </row>
        <row r="1160">
          <cell r="G1160">
            <v>901888357</v>
          </cell>
          <cell r="J1160">
            <v>44545</v>
          </cell>
          <cell r="K1160">
            <v>0</v>
          </cell>
          <cell r="L1160">
            <v>4455</v>
          </cell>
          <cell r="M1160">
            <v>0</v>
          </cell>
          <cell r="N1160">
            <v>0</v>
          </cell>
          <cell r="O1160">
            <v>49000</v>
          </cell>
          <cell r="P1160">
            <v>49000</v>
          </cell>
        </row>
        <row r="1161">
          <cell r="G1161">
            <v>901888358</v>
          </cell>
          <cell r="J1161">
            <v>44545</v>
          </cell>
          <cell r="K1161">
            <v>0</v>
          </cell>
          <cell r="L1161">
            <v>4455</v>
          </cell>
          <cell r="M1161">
            <v>0</v>
          </cell>
          <cell r="N1161">
            <v>0</v>
          </cell>
          <cell r="O1161">
            <v>49000</v>
          </cell>
          <cell r="P1161">
            <v>49000</v>
          </cell>
        </row>
        <row r="1162">
          <cell r="G1162">
            <v>901888359</v>
          </cell>
          <cell r="J1162">
            <v>44545</v>
          </cell>
          <cell r="K1162">
            <v>0</v>
          </cell>
          <cell r="L1162">
            <v>4455</v>
          </cell>
          <cell r="M1162">
            <v>0</v>
          </cell>
          <cell r="N1162">
            <v>0</v>
          </cell>
          <cell r="O1162">
            <v>49000</v>
          </cell>
          <cell r="P1162">
            <v>49000</v>
          </cell>
        </row>
        <row r="1163">
          <cell r="G1163">
            <v>901888360</v>
          </cell>
          <cell r="J1163">
            <v>500030.9</v>
          </cell>
          <cell r="K1163">
            <v>75005</v>
          </cell>
          <cell r="L1163">
            <v>42502.1</v>
          </cell>
          <cell r="M1163">
            <v>0</v>
          </cell>
          <cell r="N1163">
            <v>0</v>
          </cell>
          <cell r="O1163">
            <v>467528</v>
          </cell>
          <cell r="P1163">
            <v>467528</v>
          </cell>
        </row>
        <row r="1164">
          <cell r="G1164">
            <v>901888361</v>
          </cell>
          <cell r="J1164">
            <v>153635.9</v>
          </cell>
          <cell r="K1164">
            <v>23045</v>
          </cell>
          <cell r="L1164">
            <v>13059.1</v>
          </cell>
          <cell r="M1164">
            <v>0</v>
          </cell>
          <cell r="N1164">
            <v>0</v>
          </cell>
          <cell r="O1164">
            <v>143650</v>
          </cell>
          <cell r="P1164">
            <v>143650</v>
          </cell>
        </row>
        <row r="1165">
          <cell r="G1165">
            <v>901888362</v>
          </cell>
          <cell r="J1165">
            <v>224852.36</v>
          </cell>
          <cell r="K1165">
            <v>33728</v>
          </cell>
          <cell r="L1165">
            <v>19112.64</v>
          </cell>
          <cell r="M1165">
            <v>0</v>
          </cell>
          <cell r="N1165">
            <v>0</v>
          </cell>
          <cell r="O1165">
            <v>210237</v>
          </cell>
          <cell r="P1165">
            <v>210237</v>
          </cell>
        </row>
        <row r="1166">
          <cell r="G1166">
            <v>901888364</v>
          </cell>
          <cell r="J1166">
            <v>207704.18</v>
          </cell>
          <cell r="K1166">
            <v>31156</v>
          </cell>
          <cell r="L1166">
            <v>17654.82</v>
          </cell>
          <cell r="M1166">
            <v>0</v>
          </cell>
          <cell r="N1166">
            <v>0</v>
          </cell>
          <cell r="O1166">
            <v>194203</v>
          </cell>
          <cell r="P1166">
            <v>194203</v>
          </cell>
        </row>
        <row r="1167">
          <cell r="G1167">
            <v>901888367</v>
          </cell>
          <cell r="J1167">
            <v>45354</v>
          </cell>
          <cell r="K1167">
            <v>6803</v>
          </cell>
          <cell r="L1167">
            <v>3855</v>
          </cell>
          <cell r="M1167">
            <v>0</v>
          </cell>
          <cell r="N1167">
            <v>0</v>
          </cell>
          <cell r="O1167">
            <v>42406</v>
          </cell>
          <cell r="P1167">
            <v>42406</v>
          </cell>
        </row>
        <row r="1168">
          <cell r="G1168">
            <v>901888370</v>
          </cell>
          <cell r="J1168">
            <v>44545</v>
          </cell>
          <cell r="K1168">
            <v>0</v>
          </cell>
          <cell r="L1168">
            <v>4455</v>
          </cell>
          <cell r="M1168">
            <v>0</v>
          </cell>
          <cell r="N1168">
            <v>0</v>
          </cell>
          <cell r="O1168">
            <v>49000</v>
          </cell>
          <cell r="P1168">
            <v>49000</v>
          </cell>
        </row>
        <row r="1169">
          <cell r="G1169">
            <v>901888372</v>
          </cell>
          <cell r="J1169">
            <v>77076</v>
          </cell>
          <cell r="K1169">
            <v>11561</v>
          </cell>
          <cell r="L1169">
            <v>6552</v>
          </cell>
          <cell r="M1169">
            <v>0</v>
          </cell>
          <cell r="N1169">
            <v>0</v>
          </cell>
          <cell r="O1169">
            <v>72067</v>
          </cell>
          <cell r="P1169">
            <v>72067</v>
          </cell>
        </row>
        <row r="1170">
          <cell r="G1170">
            <v>901888374</v>
          </cell>
          <cell r="J1170">
            <v>155177.9</v>
          </cell>
          <cell r="K1170">
            <v>23277</v>
          </cell>
          <cell r="L1170">
            <v>13190.1</v>
          </cell>
          <cell r="M1170">
            <v>0</v>
          </cell>
          <cell r="N1170">
            <v>0</v>
          </cell>
          <cell r="O1170">
            <v>145091</v>
          </cell>
          <cell r="P1170">
            <v>145091</v>
          </cell>
        </row>
        <row r="1171">
          <cell r="G1171">
            <v>901888375</v>
          </cell>
          <cell r="J1171">
            <v>403872.16</v>
          </cell>
          <cell r="K1171">
            <v>60581</v>
          </cell>
          <cell r="L1171">
            <v>34328.839999999997</v>
          </cell>
          <cell r="M1171">
            <v>0</v>
          </cell>
          <cell r="N1171">
            <v>0</v>
          </cell>
          <cell r="O1171">
            <v>377620</v>
          </cell>
          <cell r="P1171">
            <v>377620</v>
          </cell>
        </row>
        <row r="1172">
          <cell r="G1172">
            <v>901888376</v>
          </cell>
          <cell r="J1172">
            <v>52726.82</v>
          </cell>
          <cell r="K1172">
            <v>7909</v>
          </cell>
          <cell r="L1172">
            <v>4482.18</v>
          </cell>
          <cell r="M1172">
            <v>0</v>
          </cell>
          <cell r="N1172">
            <v>0</v>
          </cell>
          <cell r="O1172">
            <v>49300</v>
          </cell>
          <cell r="P1172">
            <v>49300</v>
          </cell>
        </row>
        <row r="1173">
          <cell r="G1173">
            <v>901888378</v>
          </cell>
          <cell r="J1173">
            <v>47679</v>
          </cell>
          <cell r="K1173">
            <v>7152</v>
          </cell>
          <cell r="L1173">
            <v>4053</v>
          </cell>
          <cell r="M1173">
            <v>0</v>
          </cell>
          <cell r="N1173">
            <v>0</v>
          </cell>
          <cell r="O1173">
            <v>44580</v>
          </cell>
          <cell r="P1173">
            <v>44580</v>
          </cell>
        </row>
        <row r="1174">
          <cell r="G1174">
            <v>901888387</v>
          </cell>
          <cell r="J1174">
            <v>141281</v>
          </cell>
          <cell r="K1174">
            <v>21192</v>
          </cell>
          <cell r="L1174">
            <v>12009</v>
          </cell>
          <cell r="M1174">
            <v>0</v>
          </cell>
          <cell r="N1174">
            <v>0</v>
          </cell>
          <cell r="O1174">
            <v>132098</v>
          </cell>
          <cell r="P1174">
            <v>132098</v>
          </cell>
        </row>
        <row r="1175">
          <cell r="G1175">
            <v>901888390</v>
          </cell>
          <cell r="J1175">
            <v>46063</v>
          </cell>
          <cell r="K1175">
            <v>6909</v>
          </cell>
          <cell r="L1175">
            <v>3915</v>
          </cell>
          <cell r="M1175">
            <v>0</v>
          </cell>
          <cell r="N1175">
            <v>0</v>
          </cell>
          <cell r="O1175">
            <v>43069</v>
          </cell>
          <cell r="P1175">
            <v>43069</v>
          </cell>
        </row>
        <row r="1176">
          <cell r="G1176">
            <v>901888391</v>
          </cell>
          <cell r="J1176">
            <v>127238</v>
          </cell>
          <cell r="K1176">
            <v>19086</v>
          </cell>
          <cell r="L1176">
            <v>10815</v>
          </cell>
          <cell r="M1176">
            <v>0</v>
          </cell>
          <cell r="N1176">
            <v>0</v>
          </cell>
          <cell r="O1176">
            <v>118967</v>
          </cell>
          <cell r="P1176">
            <v>118967</v>
          </cell>
        </row>
        <row r="1177">
          <cell r="G1177">
            <v>901888392</v>
          </cell>
          <cell r="J1177">
            <v>68785</v>
          </cell>
          <cell r="K1177">
            <v>10318</v>
          </cell>
          <cell r="L1177">
            <v>5847</v>
          </cell>
          <cell r="M1177">
            <v>0</v>
          </cell>
          <cell r="N1177">
            <v>0</v>
          </cell>
          <cell r="O1177">
            <v>64314</v>
          </cell>
          <cell r="P1177">
            <v>64314</v>
          </cell>
        </row>
        <row r="1178">
          <cell r="G1178">
            <v>901888393</v>
          </cell>
          <cell r="J1178">
            <v>64745.39</v>
          </cell>
          <cell r="K1178">
            <v>9712</v>
          </cell>
          <cell r="L1178">
            <v>5503.61</v>
          </cell>
          <cell r="M1178">
            <v>0</v>
          </cell>
          <cell r="N1178">
            <v>0</v>
          </cell>
          <cell r="O1178">
            <v>60537</v>
          </cell>
          <cell r="P1178">
            <v>60537</v>
          </cell>
        </row>
        <row r="1179">
          <cell r="G1179">
            <v>901889657</v>
          </cell>
          <cell r="J1179">
            <v>44544.9</v>
          </cell>
          <cell r="K1179">
            <v>0</v>
          </cell>
          <cell r="L1179">
            <v>4454.1000000000004</v>
          </cell>
          <cell r="M1179">
            <v>0</v>
          </cell>
          <cell r="N1179">
            <v>0</v>
          </cell>
          <cell r="O1179">
            <v>48999</v>
          </cell>
          <cell r="P1179">
            <v>48999</v>
          </cell>
        </row>
        <row r="1180">
          <cell r="G1180">
            <v>901889658</v>
          </cell>
          <cell r="J1180">
            <v>197689</v>
          </cell>
          <cell r="K1180">
            <v>29653</v>
          </cell>
          <cell r="L1180">
            <v>16804</v>
          </cell>
          <cell r="M1180">
            <v>0</v>
          </cell>
          <cell r="N1180">
            <v>0</v>
          </cell>
          <cell r="O1180">
            <v>184840</v>
          </cell>
          <cell r="P1180">
            <v>184840</v>
          </cell>
        </row>
        <row r="1181">
          <cell r="G1181">
            <v>901889659</v>
          </cell>
          <cell r="J1181">
            <v>44545</v>
          </cell>
          <cell r="K1181">
            <v>0</v>
          </cell>
          <cell r="L1181">
            <v>4455</v>
          </cell>
          <cell r="M1181">
            <v>0</v>
          </cell>
          <cell r="N1181">
            <v>0</v>
          </cell>
          <cell r="O1181">
            <v>49000</v>
          </cell>
          <cell r="P1181">
            <v>49000</v>
          </cell>
        </row>
        <row r="1182">
          <cell r="G1182">
            <v>901889660</v>
          </cell>
          <cell r="J1182">
            <v>126363.18</v>
          </cell>
          <cell r="K1182">
            <v>18954</v>
          </cell>
          <cell r="L1182">
            <v>10740.82</v>
          </cell>
          <cell r="M1182">
            <v>0</v>
          </cell>
          <cell r="N1182">
            <v>0</v>
          </cell>
          <cell r="O1182">
            <v>118150</v>
          </cell>
          <cell r="P1182">
            <v>118150</v>
          </cell>
        </row>
        <row r="1183">
          <cell r="G1183">
            <v>901889664</v>
          </cell>
          <cell r="J1183">
            <v>44545</v>
          </cell>
          <cell r="K1183">
            <v>0</v>
          </cell>
          <cell r="L1183">
            <v>4455</v>
          </cell>
          <cell r="M1183">
            <v>0</v>
          </cell>
          <cell r="N1183">
            <v>0</v>
          </cell>
          <cell r="O1183">
            <v>49000</v>
          </cell>
          <cell r="P1183">
            <v>49000</v>
          </cell>
        </row>
        <row r="1184">
          <cell r="G1184">
            <v>901889667</v>
          </cell>
          <cell r="J1184">
            <v>106515</v>
          </cell>
          <cell r="K1184">
            <v>15977</v>
          </cell>
          <cell r="L1184">
            <v>9054</v>
          </cell>
          <cell r="M1184">
            <v>0</v>
          </cell>
          <cell r="N1184">
            <v>0</v>
          </cell>
          <cell r="O1184">
            <v>99592</v>
          </cell>
          <cell r="P1184">
            <v>99592</v>
          </cell>
        </row>
        <row r="1185">
          <cell r="G1185">
            <v>901889670</v>
          </cell>
          <cell r="J1185">
            <v>44545</v>
          </cell>
          <cell r="K1185">
            <v>0</v>
          </cell>
          <cell r="L1185">
            <v>4455</v>
          </cell>
          <cell r="M1185">
            <v>0</v>
          </cell>
          <cell r="N1185">
            <v>0</v>
          </cell>
          <cell r="O1185">
            <v>49000</v>
          </cell>
          <cell r="P1185">
            <v>49000</v>
          </cell>
        </row>
        <row r="1186">
          <cell r="G1186">
            <v>901889671</v>
          </cell>
          <cell r="J1186">
            <v>239024</v>
          </cell>
          <cell r="K1186">
            <v>35854</v>
          </cell>
          <cell r="L1186">
            <v>20317</v>
          </cell>
          <cell r="M1186">
            <v>0</v>
          </cell>
          <cell r="N1186">
            <v>0</v>
          </cell>
          <cell r="O1186">
            <v>223487</v>
          </cell>
          <cell r="P1186">
            <v>223487</v>
          </cell>
        </row>
        <row r="1187">
          <cell r="G1187">
            <v>901889672</v>
          </cell>
          <cell r="J1187">
            <v>182256</v>
          </cell>
          <cell r="K1187">
            <v>27338</v>
          </cell>
          <cell r="L1187">
            <v>15492</v>
          </cell>
          <cell r="M1187">
            <v>0</v>
          </cell>
          <cell r="N1187">
            <v>0</v>
          </cell>
          <cell r="O1187">
            <v>170410</v>
          </cell>
          <cell r="P1187">
            <v>170410</v>
          </cell>
        </row>
        <row r="1188">
          <cell r="G1188">
            <v>901889673</v>
          </cell>
          <cell r="J1188">
            <v>98304</v>
          </cell>
          <cell r="K1188">
            <v>14746</v>
          </cell>
          <cell r="L1188">
            <v>8356</v>
          </cell>
          <cell r="M1188">
            <v>0</v>
          </cell>
          <cell r="N1188">
            <v>0</v>
          </cell>
          <cell r="O1188">
            <v>91914</v>
          </cell>
          <cell r="P1188">
            <v>91914</v>
          </cell>
        </row>
        <row r="1189">
          <cell r="G1189">
            <v>901889674</v>
          </cell>
          <cell r="J1189">
            <v>45878</v>
          </cell>
          <cell r="K1189">
            <v>6882</v>
          </cell>
          <cell r="L1189">
            <v>3900</v>
          </cell>
          <cell r="M1189">
            <v>0</v>
          </cell>
          <cell r="N1189">
            <v>0</v>
          </cell>
          <cell r="O1189">
            <v>42896</v>
          </cell>
          <cell r="P1189">
            <v>42896</v>
          </cell>
        </row>
        <row r="1190">
          <cell r="G1190">
            <v>901889675</v>
          </cell>
          <cell r="J1190">
            <v>44545</v>
          </cell>
          <cell r="K1190">
            <v>0</v>
          </cell>
          <cell r="L1190">
            <v>4455</v>
          </cell>
          <cell r="M1190">
            <v>0</v>
          </cell>
          <cell r="N1190">
            <v>0</v>
          </cell>
          <cell r="O1190">
            <v>49000</v>
          </cell>
          <cell r="P1190">
            <v>49000</v>
          </cell>
        </row>
        <row r="1191">
          <cell r="G1191">
            <v>901889676</v>
          </cell>
          <cell r="J1191">
            <v>149193.35999999999</v>
          </cell>
          <cell r="K1191">
            <v>22379</v>
          </cell>
          <cell r="L1191">
            <v>12681.64</v>
          </cell>
          <cell r="M1191">
            <v>0</v>
          </cell>
          <cell r="N1191">
            <v>0</v>
          </cell>
          <cell r="O1191">
            <v>139496</v>
          </cell>
          <cell r="P1191">
            <v>139496</v>
          </cell>
        </row>
        <row r="1192">
          <cell r="G1192">
            <v>901889680</v>
          </cell>
          <cell r="J1192">
            <v>252516.53</v>
          </cell>
          <cell r="K1192">
            <v>37877</v>
          </cell>
          <cell r="L1192">
            <v>21463.47</v>
          </cell>
          <cell r="M1192">
            <v>0</v>
          </cell>
          <cell r="N1192">
            <v>0</v>
          </cell>
          <cell r="O1192">
            <v>236103</v>
          </cell>
          <cell r="P1192">
            <v>236103</v>
          </cell>
        </row>
        <row r="1193">
          <cell r="G1193">
            <v>901889681</v>
          </cell>
          <cell r="J1193">
            <v>284023</v>
          </cell>
          <cell r="K1193">
            <v>42603</v>
          </cell>
          <cell r="L1193">
            <v>24142</v>
          </cell>
          <cell r="M1193">
            <v>0</v>
          </cell>
          <cell r="N1193">
            <v>0</v>
          </cell>
          <cell r="O1193">
            <v>265562</v>
          </cell>
          <cell r="P1193">
            <v>265562</v>
          </cell>
        </row>
        <row r="1194">
          <cell r="G1194">
            <v>901889682</v>
          </cell>
          <cell r="J1194">
            <v>144751.35999999999</v>
          </cell>
          <cell r="K1194">
            <v>21713</v>
          </cell>
          <cell r="L1194">
            <v>12303.64</v>
          </cell>
          <cell r="M1194">
            <v>0</v>
          </cell>
          <cell r="N1194">
            <v>0</v>
          </cell>
          <cell r="O1194">
            <v>135342</v>
          </cell>
          <cell r="P1194">
            <v>135342</v>
          </cell>
        </row>
        <row r="1195">
          <cell r="G1195">
            <v>901889683</v>
          </cell>
          <cell r="J1195">
            <v>164771.18</v>
          </cell>
          <cell r="K1195">
            <v>24716</v>
          </cell>
          <cell r="L1195">
            <v>14005.82</v>
          </cell>
          <cell r="M1195">
            <v>0</v>
          </cell>
          <cell r="N1195">
            <v>0</v>
          </cell>
          <cell r="O1195">
            <v>154061</v>
          </cell>
          <cell r="P1195">
            <v>154061</v>
          </cell>
        </row>
        <row r="1196">
          <cell r="G1196">
            <v>901889684</v>
          </cell>
          <cell r="J1196">
            <v>44545</v>
          </cell>
          <cell r="K1196">
            <v>0</v>
          </cell>
          <cell r="L1196">
            <v>4455</v>
          </cell>
          <cell r="M1196">
            <v>0</v>
          </cell>
          <cell r="N1196">
            <v>0</v>
          </cell>
          <cell r="O1196">
            <v>49000</v>
          </cell>
          <cell r="P1196">
            <v>49000</v>
          </cell>
        </row>
        <row r="1197">
          <cell r="G1197">
            <v>901889685</v>
          </cell>
          <cell r="J1197">
            <v>147856</v>
          </cell>
          <cell r="K1197">
            <v>22178</v>
          </cell>
          <cell r="L1197">
            <v>12568</v>
          </cell>
          <cell r="M1197">
            <v>0</v>
          </cell>
          <cell r="N1197">
            <v>0</v>
          </cell>
          <cell r="O1197">
            <v>138246</v>
          </cell>
          <cell r="P1197">
            <v>138246</v>
          </cell>
        </row>
        <row r="1198">
          <cell r="G1198">
            <v>901889686</v>
          </cell>
          <cell r="J1198">
            <v>44545</v>
          </cell>
          <cell r="K1198">
            <v>0</v>
          </cell>
          <cell r="L1198">
            <v>4455</v>
          </cell>
          <cell r="M1198">
            <v>0</v>
          </cell>
          <cell r="N1198">
            <v>0</v>
          </cell>
          <cell r="O1198">
            <v>49000</v>
          </cell>
          <cell r="P1198">
            <v>49000</v>
          </cell>
        </row>
        <row r="1199">
          <cell r="G1199">
            <v>901889687</v>
          </cell>
          <cell r="J1199">
            <v>247012.36</v>
          </cell>
          <cell r="K1199">
            <v>123506.18</v>
          </cell>
          <cell r="L1199">
            <v>12350.82</v>
          </cell>
          <cell r="M1199">
            <v>0</v>
          </cell>
          <cell r="N1199">
            <v>0</v>
          </cell>
          <cell r="O1199">
            <v>135857</v>
          </cell>
          <cell r="P1199">
            <v>135857</v>
          </cell>
        </row>
        <row r="1200">
          <cell r="G1200">
            <v>901889690</v>
          </cell>
          <cell r="J1200">
            <v>347533.08999999997</v>
          </cell>
          <cell r="K1200">
            <v>53925</v>
          </cell>
          <cell r="L1200">
            <v>29360.91</v>
          </cell>
          <cell r="M1200">
            <v>0</v>
          </cell>
          <cell r="N1200">
            <v>0</v>
          </cell>
          <cell r="O1200">
            <v>322969</v>
          </cell>
          <cell r="P1200">
            <v>322969</v>
          </cell>
        </row>
        <row r="1201">
          <cell r="G1201">
            <v>901889691</v>
          </cell>
          <cell r="J1201">
            <v>44545</v>
          </cell>
          <cell r="K1201">
            <v>0</v>
          </cell>
          <cell r="L1201">
            <v>4455</v>
          </cell>
          <cell r="M1201">
            <v>0</v>
          </cell>
          <cell r="N1201">
            <v>0</v>
          </cell>
          <cell r="O1201">
            <v>49000</v>
          </cell>
          <cell r="P1201">
            <v>49000</v>
          </cell>
        </row>
        <row r="1202">
          <cell r="G1202">
            <v>901889692</v>
          </cell>
          <cell r="J1202">
            <v>159416.09</v>
          </cell>
          <cell r="K1202">
            <v>23912</v>
          </cell>
          <cell r="L1202">
            <v>13550.91</v>
          </cell>
          <cell r="M1202">
            <v>0</v>
          </cell>
          <cell r="N1202">
            <v>0</v>
          </cell>
          <cell r="O1202">
            <v>149055</v>
          </cell>
          <cell r="P1202">
            <v>149055</v>
          </cell>
        </row>
        <row r="1203">
          <cell r="G1203">
            <v>901889693</v>
          </cell>
          <cell r="J1203">
            <v>270055.91000000003</v>
          </cell>
          <cell r="K1203">
            <v>40508</v>
          </cell>
          <cell r="L1203">
            <v>22955.09</v>
          </cell>
          <cell r="M1203">
            <v>0</v>
          </cell>
          <cell r="N1203">
            <v>0</v>
          </cell>
          <cell r="O1203">
            <v>252503</v>
          </cell>
          <cell r="P1203">
            <v>252503</v>
          </cell>
        </row>
        <row r="1204">
          <cell r="G1204">
            <v>901889694</v>
          </cell>
          <cell r="J1204">
            <v>199982</v>
          </cell>
          <cell r="K1204">
            <v>29997</v>
          </cell>
          <cell r="L1204">
            <v>16998</v>
          </cell>
          <cell r="M1204">
            <v>0</v>
          </cell>
          <cell r="N1204">
            <v>0</v>
          </cell>
          <cell r="O1204">
            <v>186983</v>
          </cell>
          <cell r="P1204">
            <v>186983</v>
          </cell>
        </row>
        <row r="1205">
          <cell r="G1205">
            <v>901889695</v>
          </cell>
          <cell r="J1205">
            <v>207762.36</v>
          </cell>
          <cell r="K1205">
            <v>31164</v>
          </cell>
          <cell r="L1205">
            <v>17659.64</v>
          </cell>
          <cell r="M1205">
            <v>0</v>
          </cell>
          <cell r="N1205">
            <v>0</v>
          </cell>
          <cell r="O1205">
            <v>194258</v>
          </cell>
          <cell r="P1205">
            <v>194258</v>
          </cell>
        </row>
        <row r="1206">
          <cell r="G1206">
            <v>901889697</v>
          </cell>
          <cell r="J1206">
            <v>175856</v>
          </cell>
          <cell r="K1206">
            <v>26378</v>
          </cell>
          <cell r="L1206">
            <v>14948</v>
          </cell>
          <cell r="M1206">
            <v>0</v>
          </cell>
          <cell r="N1206">
            <v>0</v>
          </cell>
          <cell r="O1206">
            <v>164426</v>
          </cell>
          <cell r="P1206">
            <v>164426</v>
          </cell>
        </row>
        <row r="1207">
          <cell r="G1207">
            <v>901889700</v>
          </cell>
          <cell r="J1207">
            <v>53610</v>
          </cell>
          <cell r="K1207">
            <v>8042</v>
          </cell>
          <cell r="L1207">
            <v>4557</v>
          </cell>
          <cell r="M1207">
            <v>0</v>
          </cell>
          <cell r="N1207">
            <v>0</v>
          </cell>
          <cell r="O1207">
            <v>50125</v>
          </cell>
          <cell r="P1207">
            <v>50125</v>
          </cell>
        </row>
        <row r="1208">
          <cell r="G1208">
            <v>901889710</v>
          </cell>
          <cell r="J1208">
            <v>232240</v>
          </cell>
          <cell r="K1208">
            <v>34836</v>
          </cell>
          <cell r="L1208">
            <v>19740</v>
          </cell>
          <cell r="M1208">
            <v>0</v>
          </cell>
          <cell r="N1208">
            <v>0</v>
          </cell>
          <cell r="O1208">
            <v>217144</v>
          </cell>
          <cell r="P1208">
            <v>217144</v>
          </cell>
        </row>
        <row r="1209">
          <cell r="G1209">
            <v>901889711</v>
          </cell>
          <cell r="J1209">
            <v>44545</v>
          </cell>
          <cell r="K1209">
            <v>0</v>
          </cell>
          <cell r="L1209">
            <v>4455</v>
          </cell>
          <cell r="M1209">
            <v>0</v>
          </cell>
          <cell r="N1209">
            <v>0</v>
          </cell>
          <cell r="O1209">
            <v>49000</v>
          </cell>
          <cell r="P1209">
            <v>49000</v>
          </cell>
        </row>
        <row r="1210">
          <cell r="G1210">
            <v>901889712</v>
          </cell>
          <cell r="J1210">
            <v>47556</v>
          </cell>
          <cell r="K1210">
            <v>7133</v>
          </cell>
          <cell r="L1210">
            <v>4042</v>
          </cell>
          <cell r="M1210">
            <v>0</v>
          </cell>
          <cell r="N1210">
            <v>0</v>
          </cell>
          <cell r="O1210">
            <v>44465</v>
          </cell>
          <cell r="P1210">
            <v>44465</v>
          </cell>
        </row>
        <row r="1211">
          <cell r="G1211">
            <v>901889713</v>
          </cell>
          <cell r="J1211">
            <v>245888</v>
          </cell>
          <cell r="K1211">
            <v>36883</v>
          </cell>
          <cell r="L1211">
            <v>20901</v>
          </cell>
          <cell r="M1211">
            <v>0</v>
          </cell>
          <cell r="N1211">
            <v>0</v>
          </cell>
          <cell r="O1211">
            <v>229906</v>
          </cell>
          <cell r="P1211">
            <v>229906</v>
          </cell>
        </row>
        <row r="1212">
          <cell r="G1212">
            <v>901889714</v>
          </cell>
          <cell r="J1212">
            <v>140007</v>
          </cell>
          <cell r="K1212">
            <v>21001</v>
          </cell>
          <cell r="L1212">
            <v>11901</v>
          </cell>
          <cell r="M1212">
            <v>0</v>
          </cell>
          <cell r="N1212">
            <v>0</v>
          </cell>
          <cell r="O1212">
            <v>130907</v>
          </cell>
          <cell r="P1212">
            <v>130907</v>
          </cell>
        </row>
        <row r="1213">
          <cell r="G1213">
            <v>901889716</v>
          </cell>
          <cell r="J1213">
            <v>44545</v>
          </cell>
          <cell r="K1213">
            <v>0</v>
          </cell>
          <cell r="L1213">
            <v>4455</v>
          </cell>
          <cell r="M1213">
            <v>0</v>
          </cell>
          <cell r="N1213">
            <v>0</v>
          </cell>
          <cell r="O1213">
            <v>49000</v>
          </cell>
          <cell r="P1213">
            <v>49000</v>
          </cell>
        </row>
        <row r="1214">
          <cell r="G1214">
            <v>901889719</v>
          </cell>
          <cell r="J1214">
            <v>119131.65</v>
          </cell>
          <cell r="K1214">
            <v>17870</v>
          </cell>
          <cell r="L1214">
            <v>10126.35</v>
          </cell>
          <cell r="M1214">
            <v>0</v>
          </cell>
          <cell r="N1214">
            <v>0</v>
          </cell>
          <cell r="O1214">
            <v>111388</v>
          </cell>
          <cell r="P1214">
            <v>111388</v>
          </cell>
        </row>
        <row r="1215">
          <cell r="G1215">
            <v>901889720</v>
          </cell>
          <cell r="J1215">
            <v>44545</v>
          </cell>
          <cell r="K1215">
            <v>0</v>
          </cell>
          <cell r="L1215">
            <v>4455</v>
          </cell>
          <cell r="M1215">
            <v>0</v>
          </cell>
          <cell r="N1215">
            <v>0</v>
          </cell>
          <cell r="O1215">
            <v>49000</v>
          </cell>
          <cell r="P1215">
            <v>49000</v>
          </cell>
        </row>
        <row r="1216">
          <cell r="G1216">
            <v>901889723</v>
          </cell>
          <cell r="J1216">
            <v>193775</v>
          </cell>
          <cell r="K1216">
            <v>29066</v>
          </cell>
          <cell r="L1216">
            <v>16471</v>
          </cell>
          <cell r="M1216">
            <v>0</v>
          </cell>
          <cell r="N1216">
            <v>0</v>
          </cell>
          <cell r="O1216">
            <v>181180</v>
          </cell>
          <cell r="P1216">
            <v>181180</v>
          </cell>
        </row>
        <row r="1217">
          <cell r="G1217">
            <v>901889724</v>
          </cell>
          <cell r="J1217">
            <v>44545</v>
          </cell>
          <cell r="K1217">
            <v>0</v>
          </cell>
          <cell r="L1217">
            <v>4455</v>
          </cell>
          <cell r="M1217">
            <v>0</v>
          </cell>
          <cell r="N1217">
            <v>0</v>
          </cell>
          <cell r="O1217">
            <v>49000</v>
          </cell>
          <cell r="P1217">
            <v>49000</v>
          </cell>
        </row>
        <row r="1218">
          <cell r="G1218">
            <v>901889725</v>
          </cell>
          <cell r="J1218">
            <v>290884</v>
          </cell>
          <cell r="K1218">
            <v>43633</v>
          </cell>
          <cell r="L1218">
            <v>24725</v>
          </cell>
          <cell r="M1218">
            <v>0</v>
          </cell>
          <cell r="N1218">
            <v>0</v>
          </cell>
          <cell r="O1218">
            <v>271976</v>
          </cell>
          <cell r="P1218">
            <v>271976</v>
          </cell>
        </row>
        <row r="1219">
          <cell r="G1219">
            <v>901889726</v>
          </cell>
          <cell r="J1219">
            <v>55286</v>
          </cell>
          <cell r="K1219">
            <v>8293</v>
          </cell>
          <cell r="L1219">
            <v>4699</v>
          </cell>
          <cell r="M1219">
            <v>0</v>
          </cell>
          <cell r="N1219">
            <v>0</v>
          </cell>
          <cell r="O1219">
            <v>51692</v>
          </cell>
          <cell r="P1219">
            <v>51692</v>
          </cell>
        </row>
        <row r="1220">
          <cell r="G1220">
            <v>901889727</v>
          </cell>
          <cell r="J1220">
            <v>197397</v>
          </cell>
          <cell r="K1220">
            <v>29610</v>
          </cell>
          <cell r="L1220">
            <v>16779</v>
          </cell>
          <cell r="M1220">
            <v>0</v>
          </cell>
          <cell r="N1220">
            <v>0</v>
          </cell>
          <cell r="O1220">
            <v>184566</v>
          </cell>
          <cell r="P1220">
            <v>184566</v>
          </cell>
        </row>
        <row r="1221">
          <cell r="G1221">
            <v>901889728</v>
          </cell>
          <cell r="J1221">
            <v>154587.91</v>
          </cell>
          <cell r="K1221">
            <v>23188</v>
          </cell>
          <cell r="L1221">
            <v>13140.09</v>
          </cell>
          <cell r="M1221">
            <v>0</v>
          </cell>
          <cell r="N1221">
            <v>0</v>
          </cell>
          <cell r="O1221">
            <v>144540</v>
          </cell>
          <cell r="P1221">
            <v>144540</v>
          </cell>
        </row>
        <row r="1222">
          <cell r="G1222">
            <v>901889729</v>
          </cell>
          <cell r="J1222">
            <v>44545</v>
          </cell>
          <cell r="K1222">
            <v>0</v>
          </cell>
          <cell r="L1222">
            <v>4455</v>
          </cell>
          <cell r="M1222">
            <v>0</v>
          </cell>
          <cell r="N1222">
            <v>0</v>
          </cell>
          <cell r="O1222">
            <v>49000</v>
          </cell>
          <cell r="P1222">
            <v>49000</v>
          </cell>
        </row>
        <row r="1223">
          <cell r="G1223">
            <v>901889730</v>
          </cell>
          <cell r="J1223">
            <v>409711</v>
          </cell>
          <cell r="K1223">
            <v>61457</v>
          </cell>
          <cell r="L1223">
            <v>34825</v>
          </cell>
          <cell r="M1223">
            <v>0</v>
          </cell>
          <cell r="N1223">
            <v>0</v>
          </cell>
          <cell r="O1223">
            <v>383079</v>
          </cell>
          <cell r="P1223">
            <v>383079</v>
          </cell>
        </row>
        <row r="1224">
          <cell r="G1224">
            <v>901889732</v>
          </cell>
          <cell r="J1224">
            <v>221122.18</v>
          </cell>
          <cell r="K1224">
            <v>33168</v>
          </cell>
          <cell r="L1224">
            <v>18795.82</v>
          </cell>
          <cell r="M1224">
            <v>0</v>
          </cell>
          <cell r="N1224">
            <v>0</v>
          </cell>
          <cell r="O1224">
            <v>206750</v>
          </cell>
          <cell r="P1224">
            <v>206750</v>
          </cell>
        </row>
        <row r="1225">
          <cell r="G1225">
            <v>901889734</v>
          </cell>
          <cell r="J1225">
            <v>213671.5</v>
          </cell>
          <cell r="K1225">
            <v>32051</v>
          </cell>
          <cell r="L1225">
            <v>18162.5</v>
          </cell>
          <cell r="M1225">
            <v>0</v>
          </cell>
          <cell r="N1225">
            <v>0</v>
          </cell>
          <cell r="O1225">
            <v>199783</v>
          </cell>
          <cell r="P1225">
            <v>199783</v>
          </cell>
        </row>
        <row r="1226">
          <cell r="G1226">
            <v>901889736</v>
          </cell>
          <cell r="J1226">
            <v>44545</v>
          </cell>
          <cell r="K1226">
            <v>0</v>
          </cell>
          <cell r="L1226">
            <v>4455</v>
          </cell>
          <cell r="M1226">
            <v>0</v>
          </cell>
          <cell r="N1226">
            <v>0</v>
          </cell>
          <cell r="O1226">
            <v>49000</v>
          </cell>
          <cell r="P1226">
            <v>49000</v>
          </cell>
        </row>
        <row r="1227">
          <cell r="G1227">
            <v>901889737</v>
          </cell>
          <cell r="J1227">
            <v>44544.9</v>
          </cell>
          <cell r="K1227">
            <v>0</v>
          </cell>
          <cell r="L1227">
            <v>4454.1000000000004</v>
          </cell>
          <cell r="M1227">
            <v>0</v>
          </cell>
          <cell r="N1227">
            <v>0</v>
          </cell>
          <cell r="O1227">
            <v>48999</v>
          </cell>
          <cell r="P1227">
            <v>48999</v>
          </cell>
        </row>
        <row r="1228">
          <cell r="G1228">
            <v>901889738</v>
          </cell>
          <cell r="J1228">
            <v>177085</v>
          </cell>
          <cell r="K1228">
            <v>26563</v>
          </cell>
          <cell r="L1228">
            <v>15052</v>
          </cell>
          <cell r="M1228">
            <v>0</v>
          </cell>
          <cell r="N1228">
            <v>0</v>
          </cell>
          <cell r="O1228">
            <v>165574</v>
          </cell>
          <cell r="P1228">
            <v>165574</v>
          </cell>
        </row>
        <row r="1229">
          <cell r="G1229">
            <v>901889740</v>
          </cell>
          <cell r="J1229">
            <v>44545</v>
          </cell>
          <cell r="K1229">
            <v>0</v>
          </cell>
          <cell r="L1229">
            <v>4455</v>
          </cell>
          <cell r="M1229">
            <v>0</v>
          </cell>
          <cell r="N1229">
            <v>0</v>
          </cell>
          <cell r="O1229">
            <v>49000</v>
          </cell>
          <cell r="P1229">
            <v>49000</v>
          </cell>
        </row>
        <row r="1230">
          <cell r="G1230">
            <v>901889741</v>
          </cell>
          <cell r="J1230">
            <v>44545</v>
          </cell>
          <cell r="K1230">
            <v>0</v>
          </cell>
          <cell r="L1230">
            <v>4455</v>
          </cell>
          <cell r="M1230">
            <v>0</v>
          </cell>
          <cell r="N1230">
            <v>0</v>
          </cell>
          <cell r="O1230">
            <v>49000</v>
          </cell>
          <cell r="P1230">
            <v>49000</v>
          </cell>
        </row>
        <row r="1231">
          <cell r="G1231">
            <v>901889744</v>
          </cell>
          <cell r="J1231">
            <v>44545</v>
          </cell>
          <cell r="K1231">
            <v>0</v>
          </cell>
          <cell r="L1231">
            <v>4455</v>
          </cell>
          <cell r="M1231">
            <v>0</v>
          </cell>
          <cell r="N1231">
            <v>0</v>
          </cell>
          <cell r="O1231">
            <v>49000</v>
          </cell>
          <cell r="P1231">
            <v>49000</v>
          </cell>
        </row>
        <row r="1232">
          <cell r="G1232">
            <v>901889745</v>
          </cell>
          <cell r="J1232">
            <v>150425.09</v>
          </cell>
          <cell r="K1232">
            <v>22564</v>
          </cell>
          <cell r="L1232">
            <v>12785.91</v>
          </cell>
          <cell r="M1232">
            <v>0</v>
          </cell>
          <cell r="N1232">
            <v>0</v>
          </cell>
          <cell r="O1232">
            <v>140647</v>
          </cell>
          <cell r="P1232">
            <v>140647</v>
          </cell>
        </row>
        <row r="1233">
          <cell r="G1233">
            <v>901889746</v>
          </cell>
          <cell r="J1233">
            <v>44545</v>
          </cell>
          <cell r="K1233">
            <v>0</v>
          </cell>
          <cell r="L1233">
            <v>4455</v>
          </cell>
          <cell r="M1233">
            <v>0</v>
          </cell>
          <cell r="N1233">
            <v>0</v>
          </cell>
          <cell r="O1233">
            <v>49000</v>
          </cell>
          <cell r="P1233">
            <v>49000</v>
          </cell>
        </row>
        <row r="1234">
          <cell r="G1234">
            <v>901889747</v>
          </cell>
          <cell r="J1234">
            <v>44545</v>
          </cell>
          <cell r="K1234">
            <v>0</v>
          </cell>
          <cell r="L1234">
            <v>4455</v>
          </cell>
          <cell r="M1234">
            <v>0</v>
          </cell>
          <cell r="N1234">
            <v>0</v>
          </cell>
          <cell r="O1234">
            <v>49000</v>
          </cell>
          <cell r="P1234">
            <v>49000</v>
          </cell>
        </row>
        <row r="1235">
          <cell r="G1235">
            <v>901889750</v>
          </cell>
          <cell r="J1235">
            <v>201024</v>
          </cell>
          <cell r="K1235">
            <v>30154</v>
          </cell>
          <cell r="L1235">
            <v>17087</v>
          </cell>
          <cell r="M1235">
            <v>0</v>
          </cell>
          <cell r="N1235">
            <v>0</v>
          </cell>
          <cell r="O1235">
            <v>187957</v>
          </cell>
          <cell r="P1235">
            <v>187957</v>
          </cell>
        </row>
        <row r="1236">
          <cell r="G1236">
            <v>901889751</v>
          </cell>
          <cell r="J1236">
            <v>44545</v>
          </cell>
          <cell r="K1236">
            <v>0</v>
          </cell>
          <cell r="L1236">
            <v>4455</v>
          </cell>
          <cell r="M1236">
            <v>0</v>
          </cell>
          <cell r="N1236">
            <v>0</v>
          </cell>
          <cell r="O1236">
            <v>49000</v>
          </cell>
          <cell r="P1236">
            <v>49000</v>
          </cell>
        </row>
        <row r="1237">
          <cell r="G1237">
            <v>901889752</v>
          </cell>
          <cell r="J1237">
            <v>160587.9</v>
          </cell>
          <cell r="K1237">
            <v>24088</v>
          </cell>
          <cell r="L1237">
            <v>13650.1</v>
          </cell>
          <cell r="M1237">
            <v>0</v>
          </cell>
          <cell r="N1237">
            <v>0</v>
          </cell>
          <cell r="O1237">
            <v>150150</v>
          </cell>
          <cell r="P1237">
            <v>150150</v>
          </cell>
        </row>
        <row r="1238">
          <cell r="G1238">
            <v>901889753</v>
          </cell>
          <cell r="J1238">
            <v>44545</v>
          </cell>
          <cell r="K1238">
            <v>0</v>
          </cell>
          <cell r="L1238">
            <v>4455</v>
          </cell>
          <cell r="M1238">
            <v>0</v>
          </cell>
          <cell r="N1238">
            <v>0</v>
          </cell>
          <cell r="O1238">
            <v>49000</v>
          </cell>
          <cell r="P1238">
            <v>49000</v>
          </cell>
        </row>
        <row r="1239">
          <cell r="G1239">
            <v>901889754</v>
          </cell>
          <cell r="J1239">
            <v>44545</v>
          </cell>
          <cell r="K1239">
            <v>0</v>
          </cell>
          <cell r="L1239">
            <v>4455</v>
          </cell>
          <cell r="M1239">
            <v>0</v>
          </cell>
          <cell r="N1239">
            <v>0</v>
          </cell>
          <cell r="O1239">
            <v>49000</v>
          </cell>
          <cell r="P1239">
            <v>49000</v>
          </cell>
        </row>
        <row r="1240">
          <cell r="G1240">
            <v>901889755</v>
          </cell>
          <cell r="J1240">
            <v>114959</v>
          </cell>
          <cell r="K1240">
            <v>17244</v>
          </cell>
          <cell r="L1240">
            <v>9772</v>
          </cell>
          <cell r="M1240">
            <v>0</v>
          </cell>
          <cell r="N1240">
            <v>0</v>
          </cell>
          <cell r="O1240">
            <v>107487</v>
          </cell>
          <cell r="P1240">
            <v>107487</v>
          </cell>
        </row>
        <row r="1241">
          <cell r="G1241">
            <v>901889756</v>
          </cell>
          <cell r="J1241">
            <v>196083.27</v>
          </cell>
          <cell r="K1241">
            <v>29412</v>
          </cell>
          <cell r="L1241">
            <v>16666.73</v>
          </cell>
          <cell r="M1241">
            <v>0</v>
          </cell>
          <cell r="N1241">
            <v>0</v>
          </cell>
          <cell r="O1241">
            <v>183338</v>
          </cell>
          <cell r="P1241">
            <v>183338</v>
          </cell>
        </row>
        <row r="1242">
          <cell r="G1242">
            <v>901889758</v>
          </cell>
          <cell r="J1242">
            <v>109955.4</v>
          </cell>
          <cell r="K1242">
            <v>16493</v>
          </cell>
          <cell r="L1242">
            <v>9346.6</v>
          </cell>
          <cell r="M1242">
            <v>0</v>
          </cell>
          <cell r="N1242">
            <v>0</v>
          </cell>
          <cell r="O1242">
            <v>102809</v>
          </cell>
          <cell r="P1242">
            <v>102809</v>
          </cell>
        </row>
        <row r="1243">
          <cell r="G1243">
            <v>901889759</v>
          </cell>
          <cell r="J1243">
            <v>202223.85</v>
          </cell>
          <cell r="K1243">
            <v>30334</v>
          </cell>
          <cell r="L1243">
            <v>17189.150000000001</v>
          </cell>
          <cell r="M1243">
            <v>0</v>
          </cell>
          <cell r="N1243">
            <v>0</v>
          </cell>
          <cell r="O1243">
            <v>189079</v>
          </cell>
          <cell r="P1243">
            <v>189079</v>
          </cell>
        </row>
        <row r="1244">
          <cell r="G1244">
            <v>901889760</v>
          </cell>
          <cell r="J1244">
            <v>111325</v>
          </cell>
          <cell r="K1244">
            <v>16699</v>
          </cell>
          <cell r="L1244">
            <v>9463</v>
          </cell>
          <cell r="M1244">
            <v>0</v>
          </cell>
          <cell r="N1244">
            <v>0</v>
          </cell>
          <cell r="O1244">
            <v>104089</v>
          </cell>
          <cell r="P1244">
            <v>104089</v>
          </cell>
        </row>
        <row r="1245">
          <cell r="G1245">
            <v>901889761</v>
          </cell>
          <cell r="J1245">
            <v>44545</v>
          </cell>
          <cell r="K1245">
            <v>0</v>
          </cell>
          <cell r="L1245">
            <v>4455</v>
          </cell>
          <cell r="M1245">
            <v>0</v>
          </cell>
          <cell r="N1245">
            <v>0</v>
          </cell>
          <cell r="O1245">
            <v>49000</v>
          </cell>
          <cell r="P1245">
            <v>49000</v>
          </cell>
        </row>
        <row r="1246">
          <cell r="G1246">
            <v>901889762</v>
          </cell>
          <cell r="J1246">
            <v>174778.44</v>
          </cell>
          <cell r="K1246">
            <v>26217</v>
          </cell>
          <cell r="L1246">
            <v>14856.56</v>
          </cell>
          <cell r="M1246">
            <v>0</v>
          </cell>
          <cell r="N1246">
            <v>0</v>
          </cell>
          <cell r="O1246">
            <v>163418</v>
          </cell>
          <cell r="P1246">
            <v>163418</v>
          </cell>
        </row>
        <row r="1247">
          <cell r="G1247">
            <v>901889763</v>
          </cell>
          <cell r="J1247">
            <v>50728</v>
          </cell>
          <cell r="K1247">
            <v>7609</v>
          </cell>
          <cell r="L1247">
            <v>4312</v>
          </cell>
          <cell r="M1247">
            <v>0</v>
          </cell>
          <cell r="N1247">
            <v>0</v>
          </cell>
          <cell r="O1247">
            <v>47431</v>
          </cell>
          <cell r="P1247">
            <v>47431</v>
          </cell>
        </row>
        <row r="1248">
          <cell r="G1248">
            <v>901889764</v>
          </cell>
          <cell r="J1248">
            <v>180446.9</v>
          </cell>
          <cell r="K1248">
            <v>27067</v>
          </cell>
          <cell r="L1248">
            <v>15338.1</v>
          </cell>
          <cell r="M1248">
            <v>0</v>
          </cell>
          <cell r="N1248">
            <v>0</v>
          </cell>
          <cell r="O1248">
            <v>168718</v>
          </cell>
          <cell r="P1248">
            <v>168718</v>
          </cell>
        </row>
        <row r="1249">
          <cell r="G1249">
            <v>901889765</v>
          </cell>
          <cell r="J1249">
            <v>149045</v>
          </cell>
          <cell r="K1249">
            <v>22357</v>
          </cell>
          <cell r="L1249">
            <v>12669</v>
          </cell>
          <cell r="M1249">
            <v>0</v>
          </cell>
          <cell r="N1249">
            <v>0</v>
          </cell>
          <cell r="O1249">
            <v>139357</v>
          </cell>
          <cell r="P1249">
            <v>139357</v>
          </cell>
        </row>
        <row r="1250">
          <cell r="G1250">
            <v>901889766</v>
          </cell>
          <cell r="J1250">
            <v>323342.71999999997</v>
          </cell>
          <cell r="K1250">
            <v>48501</v>
          </cell>
          <cell r="L1250">
            <v>27484.28</v>
          </cell>
          <cell r="M1250">
            <v>0</v>
          </cell>
          <cell r="N1250">
            <v>0</v>
          </cell>
          <cell r="O1250">
            <v>302326</v>
          </cell>
          <cell r="P1250">
            <v>302326</v>
          </cell>
        </row>
        <row r="1251">
          <cell r="G1251">
            <v>901889767</v>
          </cell>
          <cell r="J1251">
            <v>47262</v>
          </cell>
          <cell r="K1251">
            <v>7089</v>
          </cell>
          <cell r="L1251">
            <v>4017</v>
          </cell>
          <cell r="M1251">
            <v>0</v>
          </cell>
          <cell r="N1251">
            <v>0</v>
          </cell>
          <cell r="O1251">
            <v>44190</v>
          </cell>
          <cell r="P1251">
            <v>44190</v>
          </cell>
        </row>
        <row r="1252">
          <cell r="G1252">
            <v>901889769</v>
          </cell>
          <cell r="J1252">
            <v>219863.75</v>
          </cell>
          <cell r="K1252">
            <v>32980</v>
          </cell>
          <cell r="L1252">
            <v>18688.25</v>
          </cell>
          <cell r="M1252">
            <v>0</v>
          </cell>
          <cell r="N1252">
            <v>0</v>
          </cell>
          <cell r="O1252">
            <v>205572</v>
          </cell>
          <cell r="P1252">
            <v>205572</v>
          </cell>
        </row>
        <row r="1253">
          <cell r="G1253">
            <v>901889770</v>
          </cell>
          <cell r="J1253">
            <v>45391</v>
          </cell>
          <cell r="K1253">
            <v>6809</v>
          </cell>
          <cell r="L1253">
            <v>3858</v>
          </cell>
          <cell r="M1253">
            <v>0</v>
          </cell>
          <cell r="N1253">
            <v>0</v>
          </cell>
          <cell r="O1253">
            <v>42440</v>
          </cell>
          <cell r="P1253">
            <v>42440</v>
          </cell>
        </row>
        <row r="1254">
          <cell r="G1254">
            <v>901889771</v>
          </cell>
          <cell r="J1254">
            <v>111503</v>
          </cell>
          <cell r="K1254">
            <v>16725</v>
          </cell>
          <cell r="L1254">
            <v>9477</v>
          </cell>
          <cell r="M1254">
            <v>0</v>
          </cell>
          <cell r="N1254">
            <v>0</v>
          </cell>
          <cell r="O1254">
            <v>104255</v>
          </cell>
          <cell r="P1254">
            <v>104255</v>
          </cell>
        </row>
        <row r="1255">
          <cell r="G1255">
            <v>901889772</v>
          </cell>
          <cell r="J1255">
            <v>109180</v>
          </cell>
          <cell r="K1255">
            <v>16377</v>
          </cell>
          <cell r="L1255">
            <v>9280</v>
          </cell>
          <cell r="M1255">
            <v>0</v>
          </cell>
          <cell r="N1255">
            <v>0</v>
          </cell>
          <cell r="O1255">
            <v>102083</v>
          </cell>
          <cell r="P1255">
            <v>102083</v>
          </cell>
        </row>
        <row r="1256">
          <cell r="G1256">
            <v>901889773</v>
          </cell>
          <cell r="J1256">
            <v>44545</v>
          </cell>
          <cell r="K1256">
            <v>0</v>
          </cell>
          <cell r="L1256">
            <v>4455</v>
          </cell>
          <cell r="M1256">
            <v>0</v>
          </cell>
          <cell r="N1256">
            <v>0</v>
          </cell>
          <cell r="O1256">
            <v>49000</v>
          </cell>
          <cell r="P1256">
            <v>49000</v>
          </cell>
        </row>
        <row r="1257">
          <cell r="G1257">
            <v>901889780</v>
          </cell>
          <cell r="J1257">
            <v>231104.09</v>
          </cell>
          <cell r="K1257">
            <v>34666</v>
          </cell>
          <cell r="L1257">
            <v>19643.91</v>
          </cell>
          <cell r="M1257">
            <v>0</v>
          </cell>
          <cell r="N1257">
            <v>0</v>
          </cell>
          <cell r="O1257">
            <v>216082</v>
          </cell>
          <cell r="P1257">
            <v>216082</v>
          </cell>
        </row>
        <row r="1258">
          <cell r="G1258">
            <v>901889781</v>
          </cell>
          <cell r="J1258">
            <v>159747</v>
          </cell>
          <cell r="K1258">
            <v>23962</v>
          </cell>
          <cell r="L1258">
            <v>13579</v>
          </cell>
          <cell r="M1258">
            <v>0</v>
          </cell>
          <cell r="N1258">
            <v>0</v>
          </cell>
          <cell r="O1258">
            <v>149364</v>
          </cell>
          <cell r="P1258">
            <v>149364</v>
          </cell>
        </row>
        <row r="1259">
          <cell r="G1259">
            <v>901889782</v>
          </cell>
          <cell r="J1259">
            <v>89999.540000000008</v>
          </cell>
          <cell r="K1259">
            <v>13500</v>
          </cell>
          <cell r="L1259">
            <v>7649.46</v>
          </cell>
          <cell r="M1259">
            <v>0</v>
          </cell>
          <cell r="N1259">
            <v>0</v>
          </cell>
          <cell r="O1259">
            <v>84149</v>
          </cell>
          <cell r="P1259">
            <v>84149</v>
          </cell>
        </row>
        <row r="1260">
          <cell r="G1260">
            <v>901889783</v>
          </cell>
          <cell r="J1260">
            <v>117791.26000000001</v>
          </cell>
          <cell r="K1260">
            <v>17669</v>
          </cell>
          <cell r="L1260">
            <v>10011.74</v>
          </cell>
          <cell r="M1260">
            <v>0</v>
          </cell>
          <cell r="N1260">
            <v>0</v>
          </cell>
          <cell r="O1260">
            <v>110134</v>
          </cell>
          <cell r="P1260">
            <v>110134</v>
          </cell>
        </row>
        <row r="1261">
          <cell r="G1261">
            <v>901889784</v>
          </cell>
          <cell r="J1261">
            <v>162944</v>
          </cell>
          <cell r="K1261">
            <v>24442</v>
          </cell>
          <cell r="L1261">
            <v>13850</v>
          </cell>
          <cell r="M1261">
            <v>0</v>
          </cell>
          <cell r="N1261">
            <v>0</v>
          </cell>
          <cell r="O1261">
            <v>152352</v>
          </cell>
          <cell r="P1261">
            <v>152352</v>
          </cell>
        </row>
        <row r="1262">
          <cell r="G1262">
            <v>901889785</v>
          </cell>
          <cell r="J1262">
            <v>98479</v>
          </cell>
          <cell r="K1262">
            <v>14772</v>
          </cell>
          <cell r="L1262">
            <v>8371</v>
          </cell>
          <cell r="M1262">
            <v>0</v>
          </cell>
          <cell r="N1262">
            <v>0</v>
          </cell>
          <cell r="O1262">
            <v>92078</v>
          </cell>
          <cell r="P1262">
            <v>92078</v>
          </cell>
        </row>
        <row r="1263">
          <cell r="G1263">
            <v>901889786</v>
          </cell>
          <cell r="J1263">
            <v>44545</v>
          </cell>
          <cell r="K1263">
            <v>0</v>
          </cell>
          <cell r="L1263">
            <v>4455</v>
          </cell>
          <cell r="M1263">
            <v>0</v>
          </cell>
          <cell r="N1263">
            <v>0</v>
          </cell>
          <cell r="O1263">
            <v>49000</v>
          </cell>
          <cell r="P1263">
            <v>49000</v>
          </cell>
        </row>
        <row r="1264">
          <cell r="G1264">
            <v>901889787</v>
          </cell>
          <cell r="J1264">
            <v>152774.35999999999</v>
          </cell>
          <cell r="K1264">
            <v>22916</v>
          </cell>
          <cell r="L1264">
            <v>12985.64</v>
          </cell>
          <cell r="M1264">
            <v>0</v>
          </cell>
          <cell r="N1264">
            <v>0</v>
          </cell>
          <cell r="O1264">
            <v>142844</v>
          </cell>
          <cell r="P1264">
            <v>142844</v>
          </cell>
        </row>
        <row r="1265">
          <cell r="G1265">
            <v>901889790</v>
          </cell>
          <cell r="J1265">
            <v>136936.09</v>
          </cell>
          <cell r="K1265">
            <v>20540</v>
          </cell>
          <cell r="L1265">
            <v>11639.91</v>
          </cell>
          <cell r="M1265">
            <v>0</v>
          </cell>
          <cell r="N1265">
            <v>0</v>
          </cell>
          <cell r="O1265">
            <v>128036</v>
          </cell>
          <cell r="P1265">
            <v>128036</v>
          </cell>
        </row>
        <row r="1266">
          <cell r="G1266">
            <v>901889791</v>
          </cell>
          <cell r="J1266">
            <v>44545</v>
          </cell>
          <cell r="K1266">
            <v>0</v>
          </cell>
          <cell r="L1266">
            <v>4455</v>
          </cell>
          <cell r="M1266">
            <v>0</v>
          </cell>
          <cell r="N1266">
            <v>0</v>
          </cell>
          <cell r="O1266">
            <v>49000</v>
          </cell>
          <cell r="P1266">
            <v>49000</v>
          </cell>
        </row>
        <row r="1267">
          <cell r="G1267">
            <v>901889792</v>
          </cell>
          <cell r="J1267">
            <v>189090.45</v>
          </cell>
          <cell r="K1267">
            <v>28364</v>
          </cell>
          <cell r="L1267">
            <v>16072.55</v>
          </cell>
          <cell r="M1267">
            <v>0</v>
          </cell>
          <cell r="N1267">
            <v>0</v>
          </cell>
          <cell r="O1267">
            <v>176799</v>
          </cell>
          <cell r="P1267">
            <v>176799</v>
          </cell>
        </row>
        <row r="1268">
          <cell r="G1268">
            <v>901889793</v>
          </cell>
          <cell r="J1268">
            <v>701751.17999999993</v>
          </cell>
          <cell r="K1268">
            <v>348830.09</v>
          </cell>
          <cell r="L1268">
            <v>35291.910000000003</v>
          </cell>
          <cell r="M1268">
            <v>0</v>
          </cell>
          <cell r="N1268">
            <v>0</v>
          </cell>
          <cell r="O1268">
            <v>388213</v>
          </cell>
          <cell r="P1268">
            <v>388213</v>
          </cell>
        </row>
        <row r="1269">
          <cell r="G1269">
            <v>901889794</v>
          </cell>
          <cell r="J1269">
            <v>44545</v>
          </cell>
          <cell r="K1269">
            <v>0</v>
          </cell>
          <cell r="L1269">
            <v>4455</v>
          </cell>
          <cell r="M1269">
            <v>0</v>
          </cell>
          <cell r="N1269">
            <v>0</v>
          </cell>
          <cell r="O1269">
            <v>49000</v>
          </cell>
          <cell r="P1269">
            <v>49000</v>
          </cell>
        </row>
        <row r="1270">
          <cell r="G1270">
            <v>901889795</v>
          </cell>
          <cell r="J1270">
            <v>46115</v>
          </cell>
          <cell r="K1270">
            <v>6917</v>
          </cell>
          <cell r="L1270">
            <v>3920</v>
          </cell>
          <cell r="M1270">
            <v>0</v>
          </cell>
          <cell r="N1270">
            <v>0</v>
          </cell>
          <cell r="O1270">
            <v>43118</v>
          </cell>
          <cell r="P1270">
            <v>43118</v>
          </cell>
        </row>
        <row r="1271">
          <cell r="G1271">
            <v>901889798</v>
          </cell>
          <cell r="J1271">
            <v>170564.9</v>
          </cell>
          <cell r="K1271">
            <v>25585</v>
          </cell>
          <cell r="L1271">
            <v>14498.1</v>
          </cell>
          <cell r="M1271">
            <v>0</v>
          </cell>
          <cell r="N1271">
            <v>0</v>
          </cell>
          <cell r="O1271">
            <v>159478</v>
          </cell>
          <cell r="P1271">
            <v>159478</v>
          </cell>
        </row>
        <row r="1272">
          <cell r="G1272">
            <v>901889800</v>
          </cell>
          <cell r="J1272">
            <v>243988.6</v>
          </cell>
          <cell r="K1272">
            <v>36598</v>
          </cell>
          <cell r="L1272">
            <v>20739.400000000001</v>
          </cell>
          <cell r="M1272">
            <v>0</v>
          </cell>
          <cell r="N1272">
            <v>0</v>
          </cell>
          <cell r="O1272">
            <v>228130</v>
          </cell>
          <cell r="P1272">
            <v>228130</v>
          </cell>
        </row>
        <row r="1273">
          <cell r="G1273">
            <v>901889834</v>
          </cell>
          <cell r="J1273">
            <v>49707</v>
          </cell>
          <cell r="K1273">
            <v>7456</v>
          </cell>
          <cell r="L1273">
            <v>4225</v>
          </cell>
          <cell r="M1273">
            <v>0</v>
          </cell>
          <cell r="N1273">
            <v>0</v>
          </cell>
          <cell r="O1273">
            <v>46476</v>
          </cell>
          <cell r="P1273">
            <v>46476</v>
          </cell>
        </row>
        <row r="1274">
          <cell r="G1274">
            <v>901889836</v>
          </cell>
          <cell r="J1274">
            <v>352548.73</v>
          </cell>
          <cell r="K1274">
            <v>52882</v>
          </cell>
          <cell r="L1274">
            <v>29966.27</v>
          </cell>
          <cell r="M1274">
            <v>0</v>
          </cell>
          <cell r="N1274">
            <v>0</v>
          </cell>
          <cell r="O1274">
            <v>329633</v>
          </cell>
          <cell r="P1274">
            <v>329633</v>
          </cell>
        </row>
        <row r="1275">
          <cell r="G1275">
            <v>901889841</v>
          </cell>
          <cell r="J1275">
            <v>44545</v>
          </cell>
          <cell r="K1275">
            <v>0</v>
          </cell>
          <cell r="L1275">
            <v>4455</v>
          </cell>
          <cell r="M1275">
            <v>0</v>
          </cell>
          <cell r="N1275">
            <v>0</v>
          </cell>
          <cell r="O1275">
            <v>49000</v>
          </cell>
          <cell r="P1275">
            <v>49000</v>
          </cell>
        </row>
        <row r="1276">
          <cell r="G1276">
            <v>901889845</v>
          </cell>
          <cell r="J1276">
            <v>296962.92</v>
          </cell>
          <cell r="K1276">
            <v>44544</v>
          </cell>
          <cell r="L1276">
            <v>25242.080000000002</v>
          </cell>
          <cell r="M1276">
            <v>0</v>
          </cell>
          <cell r="N1276">
            <v>0</v>
          </cell>
          <cell r="O1276">
            <v>277661</v>
          </cell>
          <cell r="P1276">
            <v>277661</v>
          </cell>
        </row>
        <row r="1277">
          <cell r="G1277">
            <v>901889854</v>
          </cell>
          <cell r="J1277">
            <v>44545</v>
          </cell>
          <cell r="K1277">
            <v>0</v>
          </cell>
          <cell r="L1277">
            <v>4455</v>
          </cell>
          <cell r="M1277">
            <v>0</v>
          </cell>
          <cell r="N1277">
            <v>0</v>
          </cell>
          <cell r="O1277">
            <v>49000</v>
          </cell>
          <cell r="P1277">
            <v>49000</v>
          </cell>
        </row>
        <row r="1278">
          <cell r="G1278">
            <v>901889874</v>
          </cell>
          <cell r="J1278">
            <v>58181.36</v>
          </cell>
          <cell r="K1278">
            <v>8727</v>
          </cell>
          <cell r="L1278">
            <v>4945.6400000000003</v>
          </cell>
          <cell r="M1278">
            <v>0</v>
          </cell>
          <cell r="N1278">
            <v>0</v>
          </cell>
          <cell r="O1278">
            <v>54400</v>
          </cell>
          <cell r="P1278">
            <v>54400</v>
          </cell>
        </row>
        <row r="1279">
          <cell r="G1279">
            <v>901889891</v>
          </cell>
          <cell r="J1279">
            <v>486140.52</v>
          </cell>
          <cell r="K1279">
            <v>72921</v>
          </cell>
          <cell r="L1279">
            <v>41321.480000000003</v>
          </cell>
          <cell r="M1279">
            <v>0</v>
          </cell>
          <cell r="N1279">
            <v>0</v>
          </cell>
          <cell r="O1279">
            <v>454541</v>
          </cell>
          <cell r="P1279">
            <v>454541</v>
          </cell>
        </row>
        <row r="1280">
          <cell r="G1280">
            <v>901889895</v>
          </cell>
          <cell r="J1280">
            <v>44545</v>
          </cell>
          <cell r="K1280">
            <v>0</v>
          </cell>
          <cell r="L1280">
            <v>4455</v>
          </cell>
          <cell r="M1280">
            <v>0</v>
          </cell>
          <cell r="N1280">
            <v>0</v>
          </cell>
          <cell r="O1280">
            <v>49000</v>
          </cell>
          <cell r="P1280">
            <v>49000</v>
          </cell>
        </row>
        <row r="1281">
          <cell r="G1281">
            <v>901889901</v>
          </cell>
          <cell r="J1281">
            <v>139509</v>
          </cell>
          <cell r="K1281">
            <v>20926</v>
          </cell>
          <cell r="L1281">
            <v>11858</v>
          </cell>
          <cell r="M1281">
            <v>0</v>
          </cell>
          <cell r="N1281">
            <v>0</v>
          </cell>
          <cell r="O1281">
            <v>130441</v>
          </cell>
          <cell r="P1281">
            <v>130441</v>
          </cell>
        </row>
        <row r="1282">
          <cell r="G1282">
            <v>901889902</v>
          </cell>
          <cell r="J1282">
            <v>224133.09</v>
          </cell>
          <cell r="K1282">
            <v>33620</v>
          </cell>
          <cell r="L1282">
            <v>19050.91</v>
          </cell>
          <cell r="M1282">
            <v>0</v>
          </cell>
          <cell r="N1282">
            <v>0</v>
          </cell>
          <cell r="O1282">
            <v>209564</v>
          </cell>
          <cell r="P1282">
            <v>209564</v>
          </cell>
        </row>
        <row r="1283">
          <cell r="G1283">
            <v>901889903</v>
          </cell>
          <cell r="J1283">
            <v>159806</v>
          </cell>
          <cell r="K1283">
            <v>23971</v>
          </cell>
          <cell r="L1283">
            <v>13584</v>
          </cell>
          <cell r="M1283">
            <v>0</v>
          </cell>
          <cell r="N1283">
            <v>0</v>
          </cell>
          <cell r="O1283">
            <v>149419</v>
          </cell>
          <cell r="P1283">
            <v>149419</v>
          </cell>
        </row>
        <row r="1284">
          <cell r="G1284">
            <v>901889904</v>
          </cell>
          <cell r="J1284">
            <v>561585</v>
          </cell>
          <cell r="K1284">
            <v>84238</v>
          </cell>
          <cell r="L1284">
            <v>47735</v>
          </cell>
          <cell r="M1284">
            <v>0</v>
          </cell>
          <cell r="N1284">
            <v>0</v>
          </cell>
          <cell r="O1284">
            <v>525082</v>
          </cell>
          <cell r="P1284">
            <v>525082</v>
          </cell>
        </row>
        <row r="1285">
          <cell r="G1285">
            <v>901889905</v>
          </cell>
          <cell r="J1285">
            <v>90660</v>
          </cell>
          <cell r="K1285">
            <v>13599</v>
          </cell>
          <cell r="L1285">
            <v>7706</v>
          </cell>
          <cell r="M1285">
            <v>0</v>
          </cell>
          <cell r="N1285">
            <v>0</v>
          </cell>
          <cell r="O1285">
            <v>84767</v>
          </cell>
          <cell r="P1285">
            <v>84767</v>
          </cell>
        </row>
        <row r="1286">
          <cell r="G1286">
            <v>901889906</v>
          </cell>
          <cell r="J1286">
            <v>83636</v>
          </cell>
          <cell r="K1286">
            <v>12545</v>
          </cell>
          <cell r="L1286">
            <v>7109</v>
          </cell>
          <cell r="M1286">
            <v>0</v>
          </cell>
          <cell r="N1286">
            <v>0</v>
          </cell>
          <cell r="O1286">
            <v>78200</v>
          </cell>
          <cell r="P1286">
            <v>78200</v>
          </cell>
        </row>
        <row r="1287">
          <cell r="G1287">
            <v>901889907</v>
          </cell>
          <cell r="J1287">
            <v>44545</v>
          </cell>
          <cell r="K1287">
            <v>0</v>
          </cell>
          <cell r="L1287">
            <v>4455</v>
          </cell>
          <cell r="M1287">
            <v>0</v>
          </cell>
          <cell r="N1287">
            <v>0</v>
          </cell>
          <cell r="O1287">
            <v>49000</v>
          </cell>
          <cell r="P1287">
            <v>49000</v>
          </cell>
        </row>
        <row r="1288">
          <cell r="G1288">
            <v>901889908</v>
          </cell>
          <cell r="J1288">
            <v>44545</v>
          </cell>
          <cell r="K1288">
            <v>0</v>
          </cell>
          <cell r="L1288">
            <v>4455</v>
          </cell>
          <cell r="M1288">
            <v>0</v>
          </cell>
          <cell r="N1288">
            <v>0</v>
          </cell>
          <cell r="O1288">
            <v>49000</v>
          </cell>
          <cell r="P1288">
            <v>49000</v>
          </cell>
        </row>
        <row r="1289">
          <cell r="G1289">
            <v>901889909</v>
          </cell>
          <cell r="J1289">
            <v>65696</v>
          </cell>
          <cell r="K1289">
            <v>9854</v>
          </cell>
          <cell r="L1289">
            <v>5585</v>
          </cell>
          <cell r="M1289">
            <v>0</v>
          </cell>
          <cell r="N1289">
            <v>0</v>
          </cell>
          <cell r="O1289">
            <v>61427</v>
          </cell>
          <cell r="P1289">
            <v>61427</v>
          </cell>
        </row>
        <row r="1290">
          <cell r="G1290">
            <v>901889912</v>
          </cell>
          <cell r="J1290">
            <v>111343</v>
          </cell>
          <cell r="K1290">
            <v>16701</v>
          </cell>
          <cell r="L1290">
            <v>9464</v>
          </cell>
          <cell r="M1290">
            <v>0</v>
          </cell>
          <cell r="N1290">
            <v>0</v>
          </cell>
          <cell r="O1290">
            <v>104106</v>
          </cell>
          <cell r="P1290">
            <v>104106</v>
          </cell>
        </row>
        <row r="1291">
          <cell r="G1291">
            <v>901889914</v>
          </cell>
          <cell r="J1291">
            <v>52726.82</v>
          </cell>
          <cell r="K1291">
            <v>7909</v>
          </cell>
          <cell r="L1291">
            <v>4482.18</v>
          </cell>
          <cell r="M1291">
            <v>0</v>
          </cell>
          <cell r="N1291">
            <v>0</v>
          </cell>
          <cell r="O1291">
            <v>49300</v>
          </cell>
          <cell r="P1291">
            <v>49300</v>
          </cell>
        </row>
        <row r="1292">
          <cell r="G1292">
            <v>901889915</v>
          </cell>
          <cell r="J1292">
            <v>44545</v>
          </cell>
          <cell r="K1292">
            <v>0</v>
          </cell>
          <cell r="L1292">
            <v>4455</v>
          </cell>
          <cell r="M1292">
            <v>0</v>
          </cell>
          <cell r="N1292">
            <v>0</v>
          </cell>
          <cell r="O1292">
            <v>49000</v>
          </cell>
          <cell r="P1292">
            <v>49000</v>
          </cell>
        </row>
        <row r="1293">
          <cell r="G1293">
            <v>901889916</v>
          </cell>
          <cell r="J1293">
            <v>157013</v>
          </cell>
          <cell r="K1293">
            <v>23552</v>
          </cell>
          <cell r="L1293">
            <v>13346</v>
          </cell>
          <cell r="M1293">
            <v>0</v>
          </cell>
          <cell r="N1293">
            <v>0</v>
          </cell>
          <cell r="O1293">
            <v>146807</v>
          </cell>
          <cell r="P1293">
            <v>146807</v>
          </cell>
        </row>
        <row r="1294">
          <cell r="G1294">
            <v>901889917</v>
          </cell>
          <cell r="J1294">
            <v>58140</v>
          </cell>
          <cell r="K1294">
            <v>8721</v>
          </cell>
          <cell r="L1294">
            <v>4942</v>
          </cell>
          <cell r="M1294">
            <v>0</v>
          </cell>
          <cell r="N1294">
            <v>0</v>
          </cell>
          <cell r="O1294">
            <v>54361</v>
          </cell>
          <cell r="P1294">
            <v>54361</v>
          </cell>
        </row>
        <row r="1295">
          <cell r="G1295">
            <v>901889918</v>
          </cell>
          <cell r="J1295">
            <v>168174</v>
          </cell>
          <cell r="K1295">
            <v>25226</v>
          </cell>
          <cell r="L1295">
            <v>14295</v>
          </cell>
          <cell r="M1295">
            <v>0</v>
          </cell>
          <cell r="N1295">
            <v>0</v>
          </cell>
          <cell r="O1295">
            <v>157243</v>
          </cell>
          <cell r="P1295">
            <v>157243</v>
          </cell>
        </row>
        <row r="1296">
          <cell r="G1296">
            <v>901889920</v>
          </cell>
          <cell r="J1296">
            <v>229953.9</v>
          </cell>
          <cell r="K1296">
            <v>34493</v>
          </cell>
          <cell r="L1296">
            <v>19546.099999999999</v>
          </cell>
          <cell r="M1296">
            <v>0</v>
          </cell>
          <cell r="N1296">
            <v>0</v>
          </cell>
          <cell r="O1296">
            <v>215007</v>
          </cell>
          <cell r="P1296">
            <v>215007</v>
          </cell>
        </row>
        <row r="1297">
          <cell r="G1297">
            <v>901889921</v>
          </cell>
          <cell r="J1297">
            <v>153635.91</v>
          </cell>
          <cell r="K1297">
            <v>23045</v>
          </cell>
          <cell r="L1297">
            <v>13059.09</v>
          </cell>
          <cell r="M1297">
            <v>0</v>
          </cell>
          <cell r="N1297">
            <v>0</v>
          </cell>
          <cell r="O1297">
            <v>143650</v>
          </cell>
          <cell r="P1297">
            <v>143650</v>
          </cell>
        </row>
        <row r="1298">
          <cell r="G1298">
            <v>901889930</v>
          </cell>
          <cell r="J1298">
            <v>126772</v>
          </cell>
          <cell r="K1298">
            <v>19016</v>
          </cell>
          <cell r="L1298">
            <v>10776</v>
          </cell>
          <cell r="M1298">
            <v>0</v>
          </cell>
          <cell r="N1298">
            <v>0</v>
          </cell>
          <cell r="O1298">
            <v>118532</v>
          </cell>
          <cell r="P1298">
            <v>118532</v>
          </cell>
        </row>
        <row r="1299">
          <cell r="G1299">
            <v>901889940</v>
          </cell>
          <cell r="J1299">
            <v>216408.09</v>
          </cell>
          <cell r="K1299">
            <v>32461</v>
          </cell>
          <cell r="L1299">
            <v>18394.91</v>
          </cell>
          <cell r="M1299">
            <v>0</v>
          </cell>
          <cell r="N1299">
            <v>0</v>
          </cell>
          <cell r="O1299">
            <v>202342</v>
          </cell>
          <cell r="P1299">
            <v>202342</v>
          </cell>
        </row>
        <row r="1300">
          <cell r="G1300">
            <v>901889947</v>
          </cell>
          <cell r="J1300">
            <v>118937</v>
          </cell>
          <cell r="K1300">
            <v>17841</v>
          </cell>
          <cell r="L1300">
            <v>10110</v>
          </cell>
          <cell r="M1300">
            <v>0</v>
          </cell>
          <cell r="N1300">
            <v>0</v>
          </cell>
          <cell r="O1300">
            <v>111206</v>
          </cell>
          <cell r="P1300">
            <v>111206</v>
          </cell>
        </row>
        <row r="1301">
          <cell r="G1301">
            <v>901889948</v>
          </cell>
          <cell r="J1301">
            <v>107955</v>
          </cell>
          <cell r="K1301">
            <v>16193</v>
          </cell>
          <cell r="L1301">
            <v>9176</v>
          </cell>
          <cell r="M1301">
            <v>0</v>
          </cell>
          <cell r="N1301">
            <v>0</v>
          </cell>
          <cell r="O1301">
            <v>100938</v>
          </cell>
          <cell r="P1301">
            <v>100938</v>
          </cell>
        </row>
        <row r="1302">
          <cell r="G1302">
            <v>901889949</v>
          </cell>
          <cell r="J1302">
            <v>49163</v>
          </cell>
          <cell r="K1302">
            <v>7374</v>
          </cell>
          <cell r="L1302">
            <v>4179</v>
          </cell>
          <cell r="M1302">
            <v>0</v>
          </cell>
          <cell r="N1302">
            <v>0</v>
          </cell>
          <cell r="O1302">
            <v>45968</v>
          </cell>
          <cell r="P1302">
            <v>45968</v>
          </cell>
        </row>
        <row r="1303">
          <cell r="G1303">
            <v>901889961</v>
          </cell>
          <cell r="J1303">
            <v>180042</v>
          </cell>
          <cell r="K1303">
            <v>27006</v>
          </cell>
          <cell r="L1303">
            <v>15304</v>
          </cell>
          <cell r="M1303">
            <v>0</v>
          </cell>
          <cell r="N1303">
            <v>0</v>
          </cell>
          <cell r="O1303">
            <v>168340</v>
          </cell>
          <cell r="P1303">
            <v>168340</v>
          </cell>
        </row>
        <row r="1304">
          <cell r="G1304">
            <v>901889971</v>
          </cell>
          <cell r="J1304">
            <v>52784</v>
          </cell>
          <cell r="K1304">
            <v>7918</v>
          </cell>
          <cell r="L1304">
            <v>4487</v>
          </cell>
          <cell r="M1304">
            <v>0</v>
          </cell>
          <cell r="N1304">
            <v>0</v>
          </cell>
          <cell r="O1304">
            <v>49353</v>
          </cell>
          <cell r="P1304">
            <v>49353</v>
          </cell>
        </row>
        <row r="1305">
          <cell r="G1305">
            <v>901889975</v>
          </cell>
          <cell r="J1305">
            <v>69769.350000000006</v>
          </cell>
          <cell r="K1305">
            <v>10465</v>
          </cell>
          <cell r="L1305">
            <v>5930.65</v>
          </cell>
          <cell r="M1305">
            <v>0</v>
          </cell>
          <cell r="N1305">
            <v>0</v>
          </cell>
          <cell r="O1305">
            <v>65235</v>
          </cell>
          <cell r="P1305">
            <v>65235</v>
          </cell>
        </row>
        <row r="1306">
          <cell r="G1306">
            <v>901889976</v>
          </cell>
          <cell r="J1306">
            <v>82656</v>
          </cell>
          <cell r="K1306">
            <v>12398</v>
          </cell>
          <cell r="L1306">
            <v>7026</v>
          </cell>
          <cell r="M1306">
            <v>0</v>
          </cell>
          <cell r="N1306">
            <v>0</v>
          </cell>
          <cell r="O1306">
            <v>77284</v>
          </cell>
          <cell r="P1306">
            <v>77284</v>
          </cell>
        </row>
        <row r="1307">
          <cell r="G1307">
            <v>901890086</v>
          </cell>
          <cell r="J1307">
            <v>145093</v>
          </cell>
          <cell r="K1307">
            <v>21764</v>
          </cell>
          <cell r="L1307">
            <v>12333</v>
          </cell>
          <cell r="M1307">
            <v>0</v>
          </cell>
          <cell r="N1307">
            <v>0</v>
          </cell>
          <cell r="O1307">
            <v>135662</v>
          </cell>
          <cell r="P1307">
            <v>135662</v>
          </cell>
        </row>
        <row r="1308">
          <cell r="G1308">
            <v>901890539</v>
          </cell>
          <cell r="J1308">
            <v>201727</v>
          </cell>
          <cell r="K1308">
            <v>30259</v>
          </cell>
          <cell r="L1308">
            <v>17147</v>
          </cell>
          <cell r="M1308">
            <v>0</v>
          </cell>
          <cell r="N1308">
            <v>0</v>
          </cell>
          <cell r="O1308">
            <v>188615</v>
          </cell>
          <cell r="P1308">
            <v>188615</v>
          </cell>
        </row>
        <row r="1309">
          <cell r="G1309">
            <v>901892439</v>
          </cell>
          <cell r="J1309">
            <v>167037</v>
          </cell>
          <cell r="K1309">
            <v>25056</v>
          </cell>
          <cell r="L1309">
            <v>14198</v>
          </cell>
          <cell r="M1309">
            <v>0</v>
          </cell>
          <cell r="N1309">
            <v>0</v>
          </cell>
          <cell r="O1309">
            <v>156179</v>
          </cell>
          <cell r="P1309">
            <v>156179</v>
          </cell>
        </row>
        <row r="1310">
          <cell r="G1310">
            <v>901892739</v>
          </cell>
          <cell r="J1310">
            <v>44545</v>
          </cell>
          <cell r="K1310">
            <v>0</v>
          </cell>
          <cell r="L1310">
            <v>4455</v>
          </cell>
          <cell r="M1310">
            <v>0</v>
          </cell>
          <cell r="N1310">
            <v>0</v>
          </cell>
          <cell r="O1310">
            <v>49000</v>
          </cell>
          <cell r="P1310">
            <v>49000</v>
          </cell>
        </row>
        <row r="1311">
          <cell r="G1311">
            <v>901893039</v>
          </cell>
          <cell r="J1311">
            <v>61988</v>
          </cell>
          <cell r="K1311">
            <v>9298</v>
          </cell>
          <cell r="L1311">
            <v>5269</v>
          </cell>
          <cell r="M1311">
            <v>0</v>
          </cell>
          <cell r="N1311">
            <v>0</v>
          </cell>
          <cell r="O1311">
            <v>57959</v>
          </cell>
          <cell r="P1311">
            <v>57959</v>
          </cell>
        </row>
        <row r="1312">
          <cell r="G1312">
            <v>901893439</v>
          </cell>
          <cell r="J1312">
            <v>50674</v>
          </cell>
          <cell r="K1312">
            <v>7601</v>
          </cell>
          <cell r="L1312">
            <v>4307</v>
          </cell>
          <cell r="M1312">
            <v>0</v>
          </cell>
          <cell r="N1312">
            <v>0</v>
          </cell>
          <cell r="O1312">
            <v>47380</v>
          </cell>
          <cell r="P1312">
            <v>47380</v>
          </cell>
        </row>
        <row r="1313">
          <cell r="G1313">
            <v>901893486</v>
          </cell>
          <cell r="J1313">
            <v>44545</v>
          </cell>
          <cell r="K1313">
            <v>0</v>
          </cell>
          <cell r="L1313">
            <v>4455</v>
          </cell>
          <cell r="M1313">
            <v>0</v>
          </cell>
          <cell r="N1313">
            <v>0</v>
          </cell>
          <cell r="O1313">
            <v>49000</v>
          </cell>
          <cell r="P1313">
            <v>49000</v>
          </cell>
        </row>
        <row r="1314">
          <cell r="G1314">
            <v>901895786</v>
          </cell>
          <cell r="J1314">
            <v>160726.9</v>
          </cell>
          <cell r="K1314">
            <v>24109</v>
          </cell>
          <cell r="L1314">
            <v>13662.1</v>
          </cell>
          <cell r="M1314">
            <v>0</v>
          </cell>
          <cell r="N1314">
            <v>0</v>
          </cell>
          <cell r="O1314">
            <v>150280</v>
          </cell>
          <cell r="P1314">
            <v>150280</v>
          </cell>
        </row>
        <row r="1315">
          <cell r="G1315">
            <v>901897239</v>
          </cell>
          <cell r="J1315">
            <v>159566</v>
          </cell>
          <cell r="K1315">
            <v>23935</v>
          </cell>
          <cell r="L1315">
            <v>13563</v>
          </cell>
          <cell r="M1315">
            <v>0</v>
          </cell>
          <cell r="N1315">
            <v>0</v>
          </cell>
          <cell r="O1315">
            <v>149194</v>
          </cell>
          <cell r="P1315">
            <v>149194</v>
          </cell>
        </row>
        <row r="1316">
          <cell r="G1316">
            <v>901898739</v>
          </cell>
          <cell r="J1316">
            <v>44545</v>
          </cell>
          <cell r="K1316">
            <v>0</v>
          </cell>
          <cell r="L1316">
            <v>4455</v>
          </cell>
          <cell r="M1316">
            <v>0</v>
          </cell>
          <cell r="N1316">
            <v>0</v>
          </cell>
          <cell r="O1316">
            <v>49000</v>
          </cell>
          <cell r="P1316">
            <v>49000</v>
          </cell>
        </row>
        <row r="1317">
          <cell r="G1317">
            <v>901899092</v>
          </cell>
          <cell r="J1317">
            <v>155076.9</v>
          </cell>
          <cell r="K1317">
            <v>23262</v>
          </cell>
          <cell r="L1317">
            <v>13181.1</v>
          </cell>
          <cell r="M1317">
            <v>0</v>
          </cell>
          <cell r="N1317">
            <v>0</v>
          </cell>
          <cell r="O1317">
            <v>144996</v>
          </cell>
          <cell r="P1317">
            <v>144996</v>
          </cell>
        </row>
        <row r="1318">
          <cell r="G1318">
            <v>902993299</v>
          </cell>
          <cell r="J1318">
            <v>226363.18</v>
          </cell>
          <cell r="K1318">
            <v>33954</v>
          </cell>
          <cell r="L1318">
            <v>19240.82</v>
          </cell>
          <cell r="M1318">
            <v>0</v>
          </cell>
          <cell r="N1318">
            <v>0</v>
          </cell>
          <cell r="O1318">
            <v>211650</v>
          </cell>
          <cell r="P1318">
            <v>211650</v>
          </cell>
        </row>
        <row r="1319">
          <cell r="G1319">
            <v>903407378</v>
          </cell>
          <cell r="J1319">
            <v>44545</v>
          </cell>
          <cell r="K1319">
            <v>0</v>
          </cell>
          <cell r="L1319">
            <v>4455</v>
          </cell>
          <cell r="M1319">
            <v>0</v>
          </cell>
          <cell r="N1319">
            <v>0</v>
          </cell>
          <cell r="O1319">
            <v>49000</v>
          </cell>
          <cell r="P1319">
            <v>49000</v>
          </cell>
        </row>
        <row r="1320">
          <cell r="G1320">
            <v>903796800</v>
          </cell>
          <cell r="J1320">
            <v>114987.36</v>
          </cell>
          <cell r="K1320">
            <v>17248</v>
          </cell>
          <cell r="L1320">
            <v>9773.64</v>
          </cell>
          <cell r="M1320">
            <v>0</v>
          </cell>
          <cell r="N1320">
            <v>0</v>
          </cell>
          <cell r="O1320">
            <v>107513</v>
          </cell>
          <cell r="P1320">
            <v>107513</v>
          </cell>
        </row>
        <row r="1321">
          <cell r="G1321">
            <v>904773166</v>
          </cell>
          <cell r="J1321">
            <v>68520</v>
          </cell>
          <cell r="K1321">
            <v>0</v>
          </cell>
          <cell r="L1321">
            <v>6852</v>
          </cell>
          <cell r="M1321">
            <v>0</v>
          </cell>
          <cell r="N1321">
            <v>0</v>
          </cell>
          <cell r="O1321">
            <v>75372</v>
          </cell>
          <cell r="P1321">
            <v>75372</v>
          </cell>
        </row>
        <row r="1322">
          <cell r="G1322">
            <v>906825259</v>
          </cell>
          <cell r="J1322">
            <v>44545</v>
          </cell>
          <cell r="K1322">
            <v>0</v>
          </cell>
          <cell r="L1322">
            <v>4455</v>
          </cell>
          <cell r="M1322">
            <v>0</v>
          </cell>
          <cell r="N1322">
            <v>0</v>
          </cell>
          <cell r="O1322">
            <v>49000</v>
          </cell>
          <cell r="P1322">
            <v>49000</v>
          </cell>
        </row>
        <row r="1323">
          <cell r="G1323">
            <v>906957278</v>
          </cell>
          <cell r="J1323">
            <v>44545</v>
          </cell>
          <cell r="K1323">
            <v>0</v>
          </cell>
          <cell r="L1323">
            <v>4455</v>
          </cell>
          <cell r="M1323">
            <v>0</v>
          </cell>
          <cell r="N1323">
            <v>0</v>
          </cell>
          <cell r="O1323">
            <v>49000</v>
          </cell>
          <cell r="P1323">
            <v>49000</v>
          </cell>
        </row>
        <row r="1324">
          <cell r="G1324">
            <v>906958385</v>
          </cell>
          <cell r="J1324">
            <v>81952</v>
          </cell>
          <cell r="K1324">
            <v>40976</v>
          </cell>
          <cell r="L1324">
            <v>4098</v>
          </cell>
          <cell r="M1324">
            <v>0</v>
          </cell>
          <cell r="N1324">
            <v>0</v>
          </cell>
          <cell r="O1324">
            <v>45074</v>
          </cell>
          <cell r="P1324">
            <v>45074</v>
          </cell>
        </row>
        <row r="1325">
          <cell r="G1325">
            <v>908635555</v>
          </cell>
          <cell r="J1325">
            <v>52726.82</v>
          </cell>
          <cell r="K1325">
            <v>52726.82</v>
          </cell>
          <cell r="L1325">
            <v>0</v>
          </cell>
          <cell r="M1325">
            <v>0</v>
          </cell>
          <cell r="N1325">
            <v>0</v>
          </cell>
          <cell r="O1325">
            <v>0</v>
          </cell>
          <cell r="P1325">
            <v>0</v>
          </cell>
        </row>
        <row r="1326">
          <cell r="G1326">
            <v>908826231</v>
          </cell>
          <cell r="J1326">
            <v>393050.27</v>
          </cell>
          <cell r="K1326">
            <v>62099</v>
          </cell>
          <cell r="L1326">
            <v>33094.730000000003</v>
          </cell>
          <cell r="M1326">
            <v>0</v>
          </cell>
          <cell r="N1326">
            <v>0</v>
          </cell>
          <cell r="O1326">
            <v>364046</v>
          </cell>
          <cell r="P1326">
            <v>364046</v>
          </cell>
        </row>
        <row r="1327">
          <cell r="G1327">
            <v>909077722</v>
          </cell>
          <cell r="J1327">
            <v>869978.99999999988</v>
          </cell>
          <cell r="K1327">
            <v>130497</v>
          </cell>
          <cell r="L1327">
            <v>73948</v>
          </cell>
          <cell r="M1327">
            <v>0</v>
          </cell>
          <cell r="N1327">
            <v>0</v>
          </cell>
          <cell r="O1327">
            <v>813430</v>
          </cell>
          <cell r="P1327">
            <v>813430</v>
          </cell>
        </row>
        <row r="1328">
          <cell r="G1328">
            <v>909136365</v>
          </cell>
          <cell r="J1328">
            <v>253135.35999999999</v>
          </cell>
          <cell r="K1328">
            <v>37970</v>
          </cell>
          <cell r="L1328">
            <v>21516.639999999999</v>
          </cell>
          <cell r="M1328">
            <v>0</v>
          </cell>
          <cell r="N1328">
            <v>0</v>
          </cell>
          <cell r="O1328">
            <v>236682</v>
          </cell>
          <cell r="P1328">
            <v>236682</v>
          </cell>
        </row>
        <row r="1329">
          <cell r="G1329">
            <v>909229030</v>
          </cell>
          <cell r="J1329">
            <v>169572</v>
          </cell>
          <cell r="K1329">
            <v>25436</v>
          </cell>
          <cell r="L1329">
            <v>14414</v>
          </cell>
          <cell r="M1329">
            <v>0</v>
          </cell>
          <cell r="N1329">
            <v>0</v>
          </cell>
          <cell r="O1329">
            <v>158550</v>
          </cell>
          <cell r="P1329">
            <v>158550</v>
          </cell>
        </row>
        <row r="1330">
          <cell r="G1330">
            <v>909229581</v>
          </cell>
          <cell r="J1330">
            <v>44545</v>
          </cell>
          <cell r="K1330">
            <v>0</v>
          </cell>
          <cell r="L1330">
            <v>4455</v>
          </cell>
          <cell r="M1330">
            <v>0</v>
          </cell>
          <cell r="N1330">
            <v>0</v>
          </cell>
          <cell r="O1330">
            <v>49000</v>
          </cell>
          <cell r="P1330">
            <v>49000</v>
          </cell>
        </row>
        <row r="1331">
          <cell r="G1331">
            <v>909297378</v>
          </cell>
          <cell r="J1331">
            <v>186285.91</v>
          </cell>
          <cell r="K1331">
            <v>27943</v>
          </cell>
          <cell r="L1331">
            <v>15834.09</v>
          </cell>
          <cell r="M1331">
            <v>0</v>
          </cell>
          <cell r="N1331">
            <v>0</v>
          </cell>
          <cell r="O1331">
            <v>174177</v>
          </cell>
          <cell r="P1331">
            <v>174177</v>
          </cell>
        </row>
        <row r="1332">
          <cell r="G1332">
            <v>909315359</v>
          </cell>
          <cell r="J1332">
            <v>46428</v>
          </cell>
          <cell r="K1332">
            <v>6964</v>
          </cell>
          <cell r="L1332">
            <v>3946</v>
          </cell>
          <cell r="M1332">
            <v>0</v>
          </cell>
          <cell r="N1332">
            <v>0</v>
          </cell>
          <cell r="O1332">
            <v>43410</v>
          </cell>
          <cell r="P1332">
            <v>43410</v>
          </cell>
        </row>
        <row r="1333">
          <cell r="G1333">
            <v>909338082</v>
          </cell>
          <cell r="J1333">
            <v>287430.8</v>
          </cell>
          <cell r="K1333">
            <v>43115</v>
          </cell>
          <cell r="L1333">
            <v>24431.200000000001</v>
          </cell>
          <cell r="M1333">
            <v>0</v>
          </cell>
          <cell r="N1333">
            <v>0</v>
          </cell>
          <cell r="O1333">
            <v>268747</v>
          </cell>
          <cell r="P1333">
            <v>268747</v>
          </cell>
        </row>
        <row r="1334">
          <cell r="G1334">
            <v>909388082</v>
          </cell>
          <cell r="J1334">
            <v>190448.36</v>
          </cell>
          <cell r="K1334">
            <v>28567</v>
          </cell>
          <cell r="L1334">
            <v>16188.64</v>
          </cell>
          <cell r="M1334">
            <v>0</v>
          </cell>
          <cell r="N1334">
            <v>0</v>
          </cell>
          <cell r="O1334">
            <v>178070</v>
          </cell>
          <cell r="P1334">
            <v>178070</v>
          </cell>
        </row>
        <row r="1335">
          <cell r="G1335">
            <v>909501319</v>
          </cell>
          <cell r="J1335">
            <v>48555</v>
          </cell>
          <cell r="K1335">
            <v>7283</v>
          </cell>
          <cell r="L1335">
            <v>4127</v>
          </cell>
          <cell r="M1335">
            <v>0</v>
          </cell>
          <cell r="N1335">
            <v>0</v>
          </cell>
          <cell r="O1335">
            <v>45399</v>
          </cell>
          <cell r="P1335">
            <v>45399</v>
          </cell>
        </row>
        <row r="1336">
          <cell r="G1336">
            <v>909558780</v>
          </cell>
          <cell r="J1336">
            <v>170346</v>
          </cell>
          <cell r="K1336">
            <v>25552</v>
          </cell>
          <cell r="L1336">
            <v>14479</v>
          </cell>
          <cell r="M1336">
            <v>0</v>
          </cell>
          <cell r="N1336">
            <v>0</v>
          </cell>
          <cell r="O1336">
            <v>159273</v>
          </cell>
          <cell r="P1336">
            <v>159273</v>
          </cell>
        </row>
        <row r="1337">
          <cell r="G1337">
            <v>909559381</v>
          </cell>
          <cell r="J1337">
            <v>139493.18</v>
          </cell>
          <cell r="K1337">
            <v>20924</v>
          </cell>
          <cell r="L1337">
            <v>11856.82</v>
          </cell>
          <cell r="M1337">
            <v>0</v>
          </cell>
          <cell r="N1337">
            <v>0</v>
          </cell>
          <cell r="O1337">
            <v>130426</v>
          </cell>
          <cell r="P1337">
            <v>130426</v>
          </cell>
        </row>
        <row r="1338">
          <cell r="G1338">
            <v>909559681</v>
          </cell>
          <cell r="J1338">
            <v>203856.18</v>
          </cell>
          <cell r="K1338">
            <v>30578</v>
          </cell>
          <cell r="L1338">
            <v>17327.82</v>
          </cell>
          <cell r="M1338">
            <v>0</v>
          </cell>
          <cell r="N1338">
            <v>0</v>
          </cell>
          <cell r="O1338">
            <v>190606</v>
          </cell>
          <cell r="P1338">
            <v>190606</v>
          </cell>
        </row>
        <row r="1339">
          <cell r="G1339">
            <v>909728118</v>
          </cell>
          <cell r="J1339">
            <v>237272.27</v>
          </cell>
          <cell r="K1339">
            <v>35591</v>
          </cell>
          <cell r="L1339">
            <v>20167.73</v>
          </cell>
          <cell r="M1339">
            <v>0</v>
          </cell>
          <cell r="N1339">
            <v>0</v>
          </cell>
          <cell r="O1339">
            <v>221849</v>
          </cell>
          <cell r="P1339">
            <v>221849</v>
          </cell>
        </row>
        <row r="1340">
          <cell r="G1340">
            <v>909779073</v>
          </cell>
          <cell r="J1340">
            <v>44545</v>
          </cell>
          <cell r="K1340">
            <v>0</v>
          </cell>
          <cell r="L1340">
            <v>4455</v>
          </cell>
          <cell r="M1340">
            <v>0</v>
          </cell>
          <cell r="N1340">
            <v>0</v>
          </cell>
          <cell r="O1340">
            <v>49000</v>
          </cell>
          <cell r="P1340">
            <v>49000</v>
          </cell>
        </row>
        <row r="1341">
          <cell r="G1341">
            <v>909779356</v>
          </cell>
          <cell r="J1341">
            <v>44545</v>
          </cell>
          <cell r="K1341">
            <v>0</v>
          </cell>
          <cell r="L1341">
            <v>4455</v>
          </cell>
          <cell r="M1341">
            <v>0</v>
          </cell>
          <cell r="N1341">
            <v>0</v>
          </cell>
          <cell r="O1341">
            <v>49000</v>
          </cell>
          <cell r="P1341">
            <v>49000</v>
          </cell>
        </row>
        <row r="1342">
          <cell r="G1342">
            <v>909883013</v>
          </cell>
          <cell r="J1342">
            <v>317272.3</v>
          </cell>
          <cell r="K1342">
            <v>47591</v>
          </cell>
          <cell r="L1342">
            <v>26967.7</v>
          </cell>
          <cell r="M1342">
            <v>0</v>
          </cell>
          <cell r="N1342">
            <v>0</v>
          </cell>
          <cell r="O1342">
            <v>296649</v>
          </cell>
          <cell r="P1342">
            <v>296649</v>
          </cell>
        </row>
        <row r="1343">
          <cell r="G1343">
            <v>909883731</v>
          </cell>
          <cell r="J1343">
            <v>129079.18</v>
          </cell>
          <cell r="K1343">
            <v>19362</v>
          </cell>
          <cell r="L1343">
            <v>10971.82</v>
          </cell>
          <cell r="M1343">
            <v>0</v>
          </cell>
          <cell r="N1343">
            <v>0</v>
          </cell>
          <cell r="O1343">
            <v>120689</v>
          </cell>
          <cell r="P1343">
            <v>120689</v>
          </cell>
        </row>
        <row r="1344">
          <cell r="G1344">
            <v>909883732</v>
          </cell>
          <cell r="J1344">
            <v>86898</v>
          </cell>
          <cell r="K1344">
            <v>13035</v>
          </cell>
          <cell r="L1344">
            <v>7386</v>
          </cell>
          <cell r="M1344">
            <v>0</v>
          </cell>
          <cell r="N1344">
            <v>0</v>
          </cell>
          <cell r="O1344">
            <v>81249</v>
          </cell>
          <cell r="P1344">
            <v>81249</v>
          </cell>
        </row>
        <row r="1345">
          <cell r="G1345">
            <v>909889782</v>
          </cell>
          <cell r="J1345">
            <v>44545</v>
          </cell>
          <cell r="K1345">
            <v>0</v>
          </cell>
          <cell r="L1345">
            <v>4455</v>
          </cell>
          <cell r="M1345">
            <v>0</v>
          </cell>
          <cell r="N1345">
            <v>0</v>
          </cell>
          <cell r="O1345">
            <v>49000</v>
          </cell>
          <cell r="P1345">
            <v>49000</v>
          </cell>
        </row>
        <row r="1346">
          <cell r="G1346">
            <v>909938082</v>
          </cell>
          <cell r="J1346">
            <v>50548</v>
          </cell>
          <cell r="K1346">
            <v>7582</v>
          </cell>
          <cell r="L1346">
            <v>4297</v>
          </cell>
          <cell r="M1346">
            <v>0</v>
          </cell>
          <cell r="N1346">
            <v>0</v>
          </cell>
          <cell r="O1346">
            <v>47263</v>
          </cell>
          <cell r="P1346">
            <v>47263</v>
          </cell>
        </row>
        <row r="1347">
          <cell r="G1347">
            <v>909991361</v>
          </cell>
          <cell r="J1347">
            <v>44990</v>
          </cell>
          <cell r="K1347">
            <v>6749</v>
          </cell>
          <cell r="L1347">
            <v>3824</v>
          </cell>
          <cell r="M1347">
            <v>0</v>
          </cell>
          <cell r="N1347">
            <v>0</v>
          </cell>
          <cell r="O1347">
            <v>42065</v>
          </cell>
          <cell r="P1347">
            <v>42065</v>
          </cell>
        </row>
        <row r="1348">
          <cell r="G1348">
            <v>909993621</v>
          </cell>
          <cell r="J1348">
            <v>315549.8</v>
          </cell>
          <cell r="K1348">
            <v>47332</v>
          </cell>
          <cell r="L1348">
            <v>26822.2</v>
          </cell>
          <cell r="M1348">
            <v>0</v>
          </cell>
          <cell r="N1348">
            <v>0</v>
          </cell>
          <cell r="O1348">
            <v>295040</v>
          </cell>
          <cell r="P1348">
            <v>295040</v>
          </cell>
        </row>
        <row r="1349">
          <cell r="G1349">
            <v>931149339</v>
          </cell>
          <cell r="J1349">
            <v>98670</v>
          </cell>
          <cell r="K1349">
            <v>14801</v>
          </cell>
          <cell r="L1349">
            <v>8387</v>
          </cell>
          <cell r="M1349">
            <v>0</v>
          </cell>
          <cell r="N1349">
            <v>0</v>
          </cell>
          <cell r="O1349">
            <v>92256</v>
          </cell>
          <cell r="P1349">
            <v>92256</v>
          </cell>
        </row>
        <row r="1350">
          <cell r="G1350">
            <v>931319114</v>
          </cell>
          <cell r="J1350">
            <v>201952.09</v>
          </cell>
          <cell r="K1350">
            <v>30293</v>
          </cell>
          <cell r="L1350">
            <v>17165.91</v>
          </cell>
          <cell r="M1350">
            <v>0</v>
          </cell>
          <cell r="N1350">
            <v>0</v>
          </cell>
          <cell r="O1350">
            <v>188825</v>
          </cell>
          <cell r="P1350">
            <v>188825</v>
          </cell>
        </row>
        <row r="1351">
          <cell r="G1351">
            <v>932090338</v>
          </cell>
          <cell r="J1351">
            <v>226926</v>
          </cell>
          <cell r="K1351">
            <v>34039</v>
          </cell>
          <cell r="L1351">
            <v>19289</v>
          </cell>
          <cell r="M1351">
            <v>0</v>
          </cell>
          <cell r="N1351">
            <v>0</v>
          </cell>
          <cell r="O1351">
            <v>212176</v>
          </cell>
          <cell r="P1351">
            <v>212176</v>
          </cell>
        </row>
        <row r="1352">
          <cell r="G1352">
            <v>932640386</v>
          </cell>
          <cell r="J1352">
            <v>44545</v>
          </cell>
          <cell r="K1352">
            <v>0</v>
          </cell>
          <cell r="L1352">
            <v>4455</v>
          </cell>
          <cell r="M1352">
            <v>0</v>
          </cell>
          <cell r="N1352">
            <v>0</v>
          </cell>
          <cell r="O1352">
            <v>49000</v>
          </cell>
          <cell r="P1352">
            <v>49000</v>
          </cell>
        </row>
        <row r="1353">
          <cell r="G1353">
            <v>933800236</v>
          </cell>
          <cell r="J1353">
            <v>486113.92000000004</v>
          </cell>
          <cell r="K1353">
            <v>90420</v>
          </cell>
          <cell r="L1353">
            <v>39569.08</v>
          </cell>
          <cell r="M1353">
            <v>0</v>
          </cell>
          <cell r="N1353">
            <v>0</v>
          </cell>
          <cell r="O1353">
            <v>435263</v>
          </cell>
          <cell r="P1353">
            <v>435263</v>
          </cell>
        </row>
        <row r="1354">
          <cell r="G1354">
            <v>933800456</v>
          </cell>
          <cell r="J1354">
            <v>345157</v>
          </cell>
          <cell r="K1354">
            <v>345157</v>
          </cell>
          <cell r="L1354">
            <v>0</v>
          </cell>
          <cell r="M1354">
            <v>0</v>
          </cell>
          <cell r="N1354">
            <v>0</v>
          </cell>
          <cell r="O1354">
            <v>0</v>
          </cell>
          <cell r="P1354">
            <v>0</v>
          </cell>
        </row>
        <row r="1355">
          <cell r="G1355">
            <v>933800789</v>
          </cell>
          <cell r="J1355">
            <v>660570.27</v>
          </cell>
          <cell r="K1355">
            <v>505645.45</v>
          </cell>
          <cell r="L1355">
            <v>15492.18</v>
          </cell>
          <cell r="M1355">
            <v>0</v>
          </cell>
          <cell r="N1355">
            <v>0</v>
          </cell>
          <cell r="O1355">
            <v>170417</v>
          </cell>
          <cell r="P1355">
            <v>170417</v>
          </cell>
        </row>
        <row r="1356">
          <cell r="G1356">
            <v>933800888</v>
          </cell>
          <cell r="J1356">
            <v>553553.46</v>
          </cell>
          <cell r="K1356">
            <v>553553.46</v>
          </cell>
          <cell r="L1356">
            <v>0</v>
          </cell>
          <cell r="M1356">
            <v>0</v>
          </cell>
          <cell r="N1356">
            <v>0</v>
          </cell>
          <cell r="O1356">
            <v>0</v>
          </cell>
          <cell r="P1356">
            <v>0</v>
          </cell>
        </row>
        <row r="1357">
          <cell r="G1357">
            <v>933800999</v>
          </cell>
          <cell r="J1357">
            <v>1311574.18</v>
          </cell>
          <cell r="K1357">
            <v>555228.44999999995</v>
          </cell>
          <cell r="L1357">
            <v>64069.27</v>
          </cell>
          <cell r="M1357">
            <v>0</v>
          </cell>
          <cell r="N1357">
            <v>0</v>
          </cell>
          <cell r="O1357">
            <v>820415</v>
          </cell>
          <cell r="P1357">
            <v>820415</v>
          </cell>
        </row>
        <row r="1358">
          <cell r="G1358">
            <v>933802222</v>
          </cell>
          <cell r="J1358">
            <v>44545</v>
          </cell>
          <cell r="K1358">
            <v>44545</v>
          </cell>
          <cell r="L1358">
            <v>0</v>
          </cell>
          <cell r="M1358">
            <v>0</v>
          </cell>
          <cell r="N1358">
            <v>-785001</v>
          </cell>
          <cell r="O1358">
            <v>0</v>
          </cell>
          <cell r="P1358">
            <v>-785001</v>
          </cell>
        </row>
        <row r="1359">
          <cell r="G1359">
            <v>933804204</v>
          </cell>
          <cell r="J1359">
            <v>83980.82</v>
          </cell>
          <cell r="K1359">
            <v>12597</v>
          </cell>
          <cell r="L1359">
            <v>7138.18</v>
          </cell>
          <cell r="M1359">
            <v>0</v>
          </cell>
          <cell r="N1359">
            <v>0</v>
          </cell>
          <cell r="O1359">
            <v>78522</v>
          </cell>
          <cell r="P1359">
            <v>78522</v>
          </cell>
        </row>
        <row r="1360">
          <cell r="G1360">
            <v>933805184</v>
          </cell>
          <cell r="J1360">
            <v>209431.36</v>
          </cell>
          <cell r="K1360">
            <v>35230</v>
          </cell>
          <cell r="L1360">
            <v>17419.64</v>
          </cell>
          <cell r="M1360">
            <v>0</v>
          </cell>
          <cell r="N1360">
            <v>0</v>
          </cell>
          <cell r="O1360">
            <v>191621</v>
          </cell>
          <cell r="P1360">
            <v>191621</v>
          </cell>
        </row>
        <row r="1361">
          <cell r="G1361">
            <v>933805185</v>
          </cell>
          <cell r="J1361">
            <v>258054.63</v>
          </cell>
          <cell r="K1361">
            <v>192480.63</v>
          </cell>
          <cell r="L1361">
            <v>6557</v>
          </cell>
          <cell r="M1361">
            <v>0</v>
          </cell>
          <cell r="N1361">
            <v>-4</v>
          </cell>
          <cell r="O1361">
            <v>72127</v>
          </cell>
          <cell r="P1361">
            <v>72127</v>
          </cell>
        </row>
        <row r="1362">
          <cell r="G1362">
            <v>933805216</v>
          </cell>
          <cell r="J1362">
            <v>1782818.68</v>
          </cell>
          <cell r="K1362">
            <v>372068.68</v>
          </cell>
          <cell r="L1362">
            <v>74250</v>
          </cell>
          <cell r="M1362">
            <v>0</v>
          </cell>
          <cell r="N1362">
            <v>0</v>
          </cell>
          <cell r="O1362">
            <v>1485000</v>
          </cell>
          <cell r="P1362">
            <v>1485000</v>
          </cell>
        </row>
        <row r="1363">
          <cell r="G1363">
            <v>933805256</v>
          </cell>
          <cell r="J1363">
            <v>261487.81</v>
          </cell>
          <cell r="K1363">
            <v>185421.81</v>
          </cell>
          <cell r="L1363">
            <v>7607</v>
          </cell>
          <cell r="M1363">
            <v>0</v>
          </cell>
          <cell r="N1363">
            <v>0</v>
          </cell>
          <cell r="O1363">
            <v>83673</v>
          </cell>
          <cell r="P1363">
            <v>83673</v>
          </cell>
        </row>
        <row r="1364">
          <cell r="G1364">
            <v>933805273</v>
          </cell>
          <cell r="J1364">
            <v>228757.18</v>
          </cell>
          <cell r="K1364">
            <v>34762</v>
          </cell>
          <cell r="L1364">
            <v>19399.82</v>
          </cell>
          <cell r="M1364">
            <v>0</v>
          </cell>
          <cell r="N1364">
            <v>0</v>
          </cell>
          <cell r="O1364">
            <v>213395</v>
          </cell>
          <cell r="P1364">
            <v>213395</v>
          </cell>
        </row>
        <row r="1365">
          <cell r="G1365">
            <v>933805277</v>
          </cell>
          <cell r="J1365">
            <v>69757</v>
          </cell>
          <cell r="K1365">
            <v>14503</v>
          </cell>
          <cell r="L1365">
            <v>5526</v>
          </cell>
          <cell r="M1365">
            <v>0</v>
          </cell>
          <cell r="N1365">
            <v>0</v>
          </cell>
          <cell r="O1365">
            <v>60780</v>
          </cell>
          <cell r="P1365">
            <v>60780</v>
          </cell>
        </row>
        <row r="1366">
          <cell r="G1366">
            <v>933805357</v>
          </cell>
          <cell r="J1366">
            <v>123219</v>
          </cell>
          <cell r="K1366">
            <v>123219</v>
          </cell>
          <cell r="L1366">
            <v>0</v>
          </cell>
          <cell r="M1366">
            <v>0</v>
          </cell>
          <cell r="N1366">
            <v>0</v>
          </cell>
          <cell r="O1366">
            <v>0</v>
          </cell>
          <cell r="P1366">
            <v>0</v>
          </cell>
        </row>
        <row r="1367">
          <cell r="G1367">
            <v>933805575</v>
          </cell>
          <cell r="J1367">
            <v>484328.18</v>
          </cell>
          <cell r="K1367">
            <v>484328.18</v>
          </cell>
          <cell r="L1367">
            <v>0</v>
          </cell>
          <cell r="M1367">
            <v>0</v>
          </cell>
          <cell r="N1367">
            <v>0</v>
          </cell>
          <cell r="O1367">
            <v>0</v>
          </cell>
          <cell r="P1367">
            <v>0</v>
          </cell>
        </row>
        <row r="1368">
          <cell r="G1368">
            <v>933805622</v>
          </cell>
          <cell r="J1368">
            <v>177621</v>
          </cell>
          <cell r="K1368">
            <v>177621</v>
          </cell>
          <cell r="L1368">
            <v>0</v>
          </cell>
          <cell r="M1368">
            <v>0</v>
          </cell>
          <cell r="N1368">
            <v>0</v>
          </cell>
          <cell r="O1368">
            <v>0</v>
          </cell>
          <cell r="P1368">
            <v>0</v>
          </cell>
        </row>
        <row r="1369">
          <cell r="G1369">
            <v>933805635</v>
          </cell>
          <cell r="J1369">
            <v>576551.09</v>
          </cell>
          <cell r="K1369">
            <v>475987.45</v>
          </cell>
          <cell r="L1369">
            <v>10056.36</v>
          </cell>
          <cell r="M1369">
            <v>0</v>
          </cell>
          <cell r="N1369">
            <v>0</v>
          </cell>
          <cell r="O1369">
            <v>110620</v>
          </cell>
          <cell r="P1369">
            <v>110620</v>
          </cell>
        </row>
        <row r="1370">
          <cell r="G1370">
            <v>933805646</v>
          </cell>
          <cell r="J1370">
            <v>47784</v>
          </cell>
          <cell r="K1370">
            <v>7168</v>
          </cell>
          <cell r="L1370">
            <v>4062</v>
          </cell>
          <cell r="M1370">
            <v>0</v>
          </cell>
          <cell r="N1370">
            <v>0</v>
          </cell>
          <cell r="O1370">
            <v>44678</v>
          </cell>
          <cell r="P1370">
            <v>44678</v>
          </cell>
        </row>
        <row r="1371">
          <cell r="G1371">
            <v>933805678</v>
          </cell>
          <cell r="J1371">
            <v>44545</v>
          </cell>
          <cell r="K1371">
            <v>0</v>
          </cell>
          <cell r="L1371">
            <v>4455</v>
          </cell>
          <cell r="M1371">
            <v>0</v>
          </cell>
          <cell r="N1371">
            <v>0</v>
          </cell>
          <cell r="O1371">
            <v>49000</v>
          </cell>
          <cell r="P1371">
            <v>49000</v>
          </cell>
        </row>
        <row r="1372">
          <cell r="G1372">
            <v>933805765</v>
          </cell>
          <cell r="J1372">
            <v>44545</v>
          </cell>
          <cell r="K1372">
            <v>0</v>
          </cell>
          <cell r="L1372">
            <v>4455</v>
          </cell>
          <cell r="M1372">
            <v>0</v>
          </cell>
          <cell r="N1372">
            <v>0</v>
          </cell>
          <cell r="O1372">
            <v>49000</v>
          </cell>
          <cell r="P1372">
            <v>49000</v>
          </cell>
        </row>
        <row r="1373">
          <cell r="G1373">
            <v>933805794</v>
          </cell>
          <cell r="J1373">
            <v>499090.45</v>
          </cell>
          <cell r="K1373">
            <v>74864</v>
          </cell>
          <cell r="L1373">
            <v>42422.55</v>
          </cell>
          <cell r="M1373">
            <v>0</v>
          </cell>
          <cell r="N1373">
            <v>0</v>
          </cell>
          <cell r="O1373">
            <v>466649</v>
          </cell>
          <cell r="P1373">
            <v>466649</v>
          </cell>
        </row>
        <row r="1374">
          <cell r="G1374">
            <v>933805796</v>
          </cell>
          <cell r="J1374">
            <v>96059.09</v>
          </cell>
          <cell r="K1374">
            <v>22038</v>
          </cell>
          <cell r="L1374">
            <v>7401.91</v>
          </cell>
          <cell r="M1374">
            <v>0</v>
          </cell>
          <cell r="N1374">
            <v>0</v>
          </cell>
          <cell r="O1374">
            <v>81423</v>
          </cell>
          <cell r="P1374">
            <v>81423</v>
          </cell>
        </row>
        <row r="1375">
          <cell r="G1375">
            <v>933805799</v>
          </cell>
          <cell r="J1375">
            <v>190568.91</v>
          </cell>
          <cell r="K1375">
            <v>190568.91</v>
          </cell>
          <cell r="L1375">
            <v>0</v>
          </cell>
          <cell r="M1375">
            <v>0</v>
          </cell>
          <cell r="N1375">
            <v>-1</v>
          </cell>
          <cell r="O1375">
            <v>0</v>
          </cell>
          <cell r="P1375">
            <v>-1</v>
          </cell>
        </row>
        <row r="1376">
          <cell r="G1376">
            <v>933805801</v>
          </cell>
          <cell r="J1376">
            <v>688023.51</v>
          </cell>
          <cell r="K1376">
            <v>127888</v>
          </cell>
          <cell r="L1376">
            <v>56013.49</v>
          </cell>
          <cell r="M1376">
            <v>0</v>
          </cell>
          <cell r="N1376">
            <v>0</v>
          </cell>
          <cell r="O1376">
            <v>616149</v>
          </cell>
          <cell r="P1376">
            <v>616149</v>
          </cell>
        </row>
        <row r="1377">
          <cell r="G1377">
            <v>933805802</v>
          </cell>
          <cell r="J1377">
            <v>713580.9</v>
          </cell>
          <cell r="K1377">
            <v>713580.9</v>
          </cell>
          <cell r="L1377">
            <v>0</v>
          </cell>
          <cell r="M1377">
            <v>0</v>
          </cell>
          <cell r="N1377">
            <v>0</v>
          </cell>
          <cell r="O1377">
            <v>0</v>
          </cell>
          <cell r="P1377">
            <v>0</v>
          </cell>
        </row>
        <row r="1378">
          <cell r="G1378">
            <v>933805804</v>
          </cell>
          <cell r="J1378">
            <v>94388.45</v>
          </cell>
          <cell r="K1378">
            <v>16851</v>
          </cell>
          <cell r="L1378">
            <v>7753.55</v>
          </cell>
          <cell r="M1378">
            <v>0</v>
          </cell>
          <cell r="N1378">
            <v>0</v>
          </cell>
          <cell r="O1378">
            <v>85291</v>
          </cell>
          <cell r="P1378">
            <v>85291</v>
          </cell>
        </row>
        <row r="1379">
          <cell r="G1379">
            <v>933805809</v>
          </cell>
          <cell r="J1379">
            <v>156259</v>
          </cell>
          <cell r="K1379">
            <v>28600</v>
          </cell>
          <cell r="L1379">
            <v>12766</v>
          </cell>
          <cell r="M1379">
            <v>0</v>
          </cell>
          <cell r="N1379">
            <v>0</v>
          </cell>
          <cell r="O1379">
            <v>140425</v>
          </cell>
          <cell r="P1379">
            <v>140425</v>
          </cell>
        </row>
        <row r="1380">
          <cell r="G1380">
            <v>933805811</v>
          </cell>
          <cell r="J1380">
            <v>273560.90000000002</v>
          </cell>
          <cell r="K1380">
            <v>115440.73</v>
          </cell>
          <cell r="L1380">
            <v>15812.83</v>
          </cell>
          <cell r="M1380">
            <v>0</v>
          </cell>
          <cell r="N1380">
            <v>0</v>
          </cell>
          <cell r="O1380">
            <v>173933</v>
          </cell>
          <cell r="P1380">
            <v>173933</v>
          </cell>
        </row>
        <row r="1381">
          <cell r="G1381">
            <v>933805816</v>
          </cell>
          <cell r="J1381">
            <v>603124.44999999995</v>
          </cell>
          <cell r="K1381">
            <v>480647.45</v>
          </cell>
          <cell r="L1381">
            <v>12248</v>
          </cell>
          <cell r="M1381">
            <v>0</v>
          </cell>
          <cell r="N1381">
            <v>0</v>
          </cell>
          <cell r="O1381">
            <v>134725</v>
          </cell>
          <cell r="P1381">
            <v>134725</v>
          </cell>
        </row>
        <row r="1382">
          <cell r="G1382">
            <v>933805822</v>
          </cell>
          <cell r="J1382">
            <v>544513.91</v>
          </cell>
          <cell r="K1382">
            <v>106585</v>
          </cell>
          <cell r="L1382">
            <v>43793.09</v>
          </cell>
          <cell r="M1382">
            <v>0</v>
          </cell>
          <cell r="N1382">
            <v>0</v>
          </cell>
          <cell r="O1382">
            <v>481722</v>
          </cell>
          <cell r="P1382">
            <v>481722</v>
          </cell>
        </row>
        <row r="1383">
          <cell r="G1383">
            <v>933805824</v>
          </cell>
          <cell r="J1383">
            <v>285693.23</v>
          </cell>
          <cell r="K1383">
            <v>43527</v>
          </cell>
          <cell r="L1383">
            <v>24216.77</v>
          </cell>
          <cell r="M1383">
            <v>0</v>
          </cell>
          <cell r="N1383">
            <v>0</v>
          </cell>
          <cell r="O1383">
            <v>266383</v>
          </cell>
          <cell r="P1383">
            <v>266383</v>
          </cell>
        </row>
        <row r="1384">
          <cell r="G1384">
            <v>933805863</v>
          </cell>
          <cell r="J1384">
            <v>243895.44999999998</v>
          </cell>
          <cell r="K1384">
            <v>37706</v>
          </cell>
          <cell r="L1384">
            <v>20618.55</v>
          </cell>
          <cell r="M1384">
            <v>0</v>
          </cell>
          <cell r="N1384">
            <v>0</v>
          </cell>
          <cell r="O1384">
            <v>226808</v>
          </cell>
          <cell r="P1384">
            <v>226808</v>
          </cell>
        </row>
        <row r="1385">
          <cell r="G1385">
            <v>933805878</v>
          </cell>
          <cell r="J1385">
            <v>243465.72</v>
          </cell>
          <cell r="K1385">
            <v>42579</v>
          </cell>
          <cell r="L1385">
            <v>20088.28</v>
          </cell>
          <cell r="M1385">
            <v>0</v>
          </cell>
          <cell r="N1385">
            <v>0</v>
          </cell>
          <cell r="O1385">
            <v>220975</v>
          </cell>
          <cell r="P1385">
            <v>220975</v>
          </cell>
        </row>
        <row r="1386">
          <cell r="G1386">
            <v>933805879</v>
          </cell>
          <cell r="J1386">
            <v>104811</v>
          </cell>
          <cell r="K1386">
            <v>39957</v>
          </cell>
          <cell r="L1386">
            <v>6485</v>
          </cell>
          <cell r="M1386">
            <v>0</v>
          </cell>
          <cell r="N1386">
            <v>0</v>
          </cell>
          <cell r="O1386">
            <v>71339</v>
          </cell>
          <cell r="P1386">
            <v>71339</v>
          </cell>
        </row>
        <row r="1387">
          <cell r="G1387">
            <v>933805887</v>
          </cell>
          <cell r="J1387">
            <v>124472.54000000001</v>
          </cell>
          <cell r="K1387">
            <v>19120</v>
          </cell>
          <cell r="L1387">
            <v>10535.46</v>
          </cell>
          <cell r="M1387">
            <v>0</v>
          </cell>
          <cell r="N1387">
            <v>0</v>
          </cell>
          <cell r="O1387">
            <v>115888</v>
          </cell>
          <cell r="P1387">
            <v>115888</v>
          </cell>
        </row>
        <row r="1388">
          <cell r="G1388">
            <v>933805891</v>
          </cell>
          <cell r="J1388">
            <v>198628.68</v>
          </cell>
          <cell r="K1388">
            <v>32712</v>
          </cell>
          <cell r="L1388">
            <v>16592.32</v>
          </cell>
          <cell r="M1388">
            <v>0</v>
          </cell>
          <cell r="N1388">
            <v>0</v>
          </cell>
          <cell r="O1388">
            <v>182509</v>
          </cell>
          <cell r="P1388">
            <v>182509</v>
          </cell>
        </row>
        <row r="1389">
          <cell r="G1389">
            <v>933805894</v>
          </cell>
          <cell r="J1389">
            <v>332581.08999999997</v>
          </cell>
          <cell r="K1389">
            <v>55946</v>
          </cell>
          <cell r="L1389">
            <v>27663.91</v>
          </cell>
          <cell r="M1389">
            <v>0</v>
          </cell>
          <cell r="N1389">
            <v>0</v>
          </cell>
          <cell r="O1389">
            <v>304299</v>
          </cell>
          <cell r="P1389">
            <v>304299</v>
          </cell>
        </row>
        <row r="1390">
          <cell r="G1390">
            <v>933805905</v>
          </cell>
          <cell r="J1390">
            <v>853288.16</v>
          </cell>
          <cell r="K1390">
            <v>551831.44999999995</v>
          </cell>
          <cell r="L1390">
            <v>30145.29</v>
          </cell>
          <cell r="M1390">
            <v>0</v>
          </cell>
          <cell r="N1390">
            <v>0</v>
          </cell>
          <cell r="O1390">
            <v>331602</v>
          </cell>
          <cell r="P1390">
            <v>331602</v>
          </cell>
        </row>
        <row r="1391">
          <cell r="G1391">
            <v>933805915</v>
          </cell>
          <cell r="J1391">
            <v>175594.16</v>
          </cell>
          <cell r="K1391">
            <v>26339</v>
          </cell>
          <cell r="L1391">
            <v>14925.84</v>
          </cell>
          <cell r="M1391">
            <v>0</v>
          </cell>
          <cell r="N1391">
            <v>0</v>
          </cell>
          <cell r="O1391">
            <v>164181</v>
          </cell>
          <cell r="P1391">
            <v>164181</v>
          </cell>
        </row>
        <row r="1392">
          <cell r="G1392">
            <v>933805916</v>
          </cell>
          <cell r="J1392">
            <v>324272.18</v>
          </cell>
          <cell r="K1392">
            <v>48641</v>
          </cell>
          <cell r="L1392">
            <v>27562.82</v>
          </cell>
          <cell r="M1392">
            <v>0</v>
          </cell>
          <cell r="N1392">
            <v>0</v>
          </cell>
          <cell r="O1392">
            <v>303194</v>
          </cell>
          <cell r="P1392">
            <v>303194</v>
          </cell>
        </row>
        <row r="1393">
          <cell r="G1393">
            <v>933805929</v>
          </cell>
          <cell r="J1393">
            <v>44545</v>
          </cell>
          <cell r="K1393">
            <v>44545</v>
          </cell>
          <cell r="L1393">
            <v>0</v>
          </cell>
          <cell r="M1393">
            <v>0</v>
          </cell>
          <cell r="N1393">
            <v>-3</v>
          </cell>
          <cell r="O1393">
            <v>0</v>
          </cell>
          <cell r="P1393">
            <v>-3</v>
          </cell>
        </row>
        <row r="1394">
          <cell r="G1394">
            <v>933805975</v>
          </cell>
          <cell r="J1394">
            <v>273349</v>
          </cell>
          <cell r="K1394">
            <v>41002</v>
          </cell>
          <cell r="L1394">
            <v>23235</v>
          </cell>
          <cell r="M1394">
            <v>0</v>
          </cell>
          <cell r="N1394">
            <v>0</v>
          </cell>
          <cell r="O1394">
            <v>255582</v>
          </cell>
          <cell r="P1394">
            <v>255582</v>
          </cell>
        </row>
        <row r="1395">
          <cell r="G1395">
            <v>933805983</v>
          </cell>
          <cell r="J1395">
            <v>157784.09</v>
          </cell>
          <cell r="K1395">
            <v>34888</v>
          </cell>
          <cell r="L1395">
            <v>12289.91</v>
          </cell>
          <cell r="M1395">
            <v>0</v>
          </cell>
          <cell r="N1395">
            <v>0</v>
          </cell>
          <cell r="O1395">
            <v>135186</v>
          </cell>
          <cell r="P1395">
            <v>135186</v>
          </cell>
        </row>
        <row r="1396">
          <cell r="G1396">
            <v>933805985</v>
          </cell>
          <cell r="J1396">
            <v>254340</v>
          </cell>
          <cell r="K1396">
            <v>60591</v>
          </cell>
          <cell r="L1396">
            <v>19375</v>
          </cell>
          <cell r="M1396">
            <v>0</v>
          </cell>
          <cell r="N1396">
            <v>0</v>
          </cell>
          <cell r="O1396">
            <v>213124</v>
          </cell>
          <cell r="P1396">
            <v>213124</v>
          </cell>
        </row>
        <row r="1397">
          <cell r="G1397">
            <v>933805986</v>
          </cell>
          <cell r="J1397">
            <v>544772.82000000007</v>
          </cell>
          <cell r="K1397">
            <v>277151.09000000003</v>
          </cell>
          <cell r="L1397">
            <v>26762.27</v>
          </cell>
          <cell r="M1397">
            <v>0</v>
          </cell>
          <cell r="N1397">
            <v>0</v>
          </cell>
          <cell r="O1397">
            <v>294384</v>
          </cell>
          <cell r="P1397">
            <v>294384</v>
          </cell>
        </row>
        <row r="1398">
          <cell r="G1398">
            <v>933805996</v>
          </cell>
          <cell r="J1398">
            <v>245089</v>
          </cell>
          <cell r="K1398">
            <v>37212</v>
          </cell>
          <cell r="L1398">
            <v>20788</v>
          </cell>
          <cell r="M1398">
            <v>0</v>
          </cell>
          <cell r="N1398">
            <v>0</v>
          </cell>
          <cell r="O1398">
            <v>228665</v>
          </cell>
          <cell r="P1398">
            <v>228665</v>
          </cell>
        </row>
        <row r="1399">
          <cell r="G1399">
            <v>933806000</v>
          </cell>
          <cell r="J1399">
            <v>221817.56</v>
          </cell>
          <cell r="K1399">
            <v>33273</v>
          </cell>
          <cell r="L1399">
            <v>18854.439999999999</v>
          </cell>
          <cell r="M1399">
            <v>0</v>
          </cell>
          <cell r="N1399">
            <v>0</v>
          </cell>
          <cell r="O1399">
            <v>207399</v>
          </cell>
          <cell r="P1399">
            <v>207399</v>
          </cell>
        </row>
        <row r="1400">
          <cell r="G1400">
            <v>933806030</v>
          </cell>
          <cell r="J1400">
            <v>270385.81</v>
          </cell>
          <cell r="K1400">
            <v>40558</v>
          </cell>
          <cell r="L1400">
            <v>22983.19</v>
          </cell>
          <cell r="M1400">
            <v>0</v>
          </cell>
          <cell r="N1400">
            <v>0</v>
          </cell>
          <cell r="O1400">
            <v>252811</v>
          </cell>
          <cell r="P1400">
            <v>252811</v>
          </cell>
        </row>
        <row r="1401">
          <cell r="G1401">
            <v>933806094</v>
          </cell>
          <cell r="J1401">
            <v>367272.19</v>
          </cell>
          <cell r="K1401">
            <v>55091</v>
          </cell>
          <cell r="L1401">
            <v>31217.81</v>
          </cell>
          <cell r="M1401">
            <v>0</v>
          </cell>
          <cell r="N1401">
            <v>0</v>
          </cell>
          <cell r="O1401">
            <v>343399</v>
          </cell>
          <cell r="P1401">
            <v>343399</v>
          </cell>
        </row>
        <row r="1402">
          <cell r="G1402">
            <v>933806182</v>
          </cell>
          <cell r="J1402">
            <v>733803.99999999988</v>
          </cell>
          <cell r="K1402">
            <v>498902.45</v>
          </cell>
          <cell r="L1402">
            <v>23490.45</v>
          </cell>
          <cell r="M1402">
            <v>0</v>
          </cell>
          <cell r="N1402">
            <v>0</v>
          </cell>
          <cell r="O1402">
            <v>258392</v>
          </cell>
          <cell r="P1402">
            <v>258392</v>
          </cell>
        </row>
        <row r="1403">
          <cell r="G1403">
            <v>933806201</v>
          </cell>
          <cell r="J1403">
            <v>233363.17</v>
          </cell>
          <cell r="K1403">
            <v>38146</v>
          </cell>
          <cell r="L1403">
            <v>19521.830000000002</v>
          </cell>
          <cell r="M1403">
            <v>0</v>
          </cell>
          <cell r="N1403">
            <v>0</v>
          </cell>
          <cell r="O1403">
            <v>214739</v>
          </cell>
          <cell r="P1403">
            <v>214739</v>
          </cell>
        </row>
        <row r="1404">
          <cell r="G1404">
            <v>933806202</v>
          </cell>
          <cell r="J1404">
            <v>290948.91000000003</v>
          </cell>
          <cell r="K1404">
            <v>43867</v>
          </cell>
          <cell r="L1404">
            <v>24709.09</v>
          </cell>
          <cell r="M1404">
            <v>0</v>
          </cell>
          <cell r="N1404">
            <v>0</v>
          </cell>
          <cell r="O1404">
            <v>271791</v>
          </cell>
          <cell r="P1404">
            <v>271791</v>
          </cell>
        </row>
        <row r="1405">
          <cell r="G1405">
            <v>933806211</v>
          </cell>
          <cell r="J1405">
            <v>600192.68000000005</v>
          </cell>
          <cell r="K1405">
            <v>600192.68000000005</v>
          </cell>
          <cell r="L1405">
            <v>0</v>
          </cell>
          <cell r="M1405">
            <v>0</v>
          </cell>
          <cell r="N1405">
            <v>0</v>
          </cell>
          <cell r="O1405">
            <v>0</v>
          </cell>
          <cell r="P1405">
            <v>0</v>
          </cell>
        </row>
        <row r="1406">
          <cell r="G1406">
            <v>933806243</v>
          </cell>
          <cell r="J1406">
            <v>300077</v>
          </cell>
          <cell r="K1406">
            <v>46134</v>
          </cell>
          <cell r="L1406">
            <v>25394</v>
          </cell>
          <cell r="M1406">
            <v>0</v>
          </cell>
          <cell r="N1406">
            <v>0</v>
          </cell>
          <cell r="O1406">
            <v>279337</v>
          </cell>
          <cell r="P1406">
            <v>279337</v>
          </cell>
        </row>
        <row r="1407">
          <cell r="G1407">
            <v>933806299</v>
          </cell>
          <cell r="J1407">
            <v>200996.27</v>
          </cell>
          <cell r="K1407">
            <v>31720</v>
          </cell>
          <cell r="L1407">
            <v>16927.73</v>
          </cell>
          <cell r="M1407">
            <v>0</v>
          </cell>
          <cell r="N1407">
            <v>0</v>
          </cell>
          <cell r="O1407">
            <v>186204</v>
          </cell>
          <cell r="P1407">
            <v>186204</v>
          </cell>
        </row>
        <row r="1408">
          <cell r="G1408">
            <v>933806306</v>
          </cell>
          <cell r="J1408">
            <v>169876</v>
          </cell>
          <cell r="K1408">
            <v>27501</v>
          </cell>
          <cell r="L1408">
            <v>14238</v>
          </cell>
          <cell r="M1408">
            <v>0</v>
          </cell>
          <cell r="N1408">
            <v>0</v>
          </cell>
          <cell r="O1408">
            <v>156613</v>
          </cell>
          <cell r="P1408">
            <v>156613</v>
          </cell>
        </row>
        <row r="1409">
          <cell r="G1409">
            <v>933806307</v>
          </cell>
          <cell r="J1409">
            <v>281536.54000000004</v>
          </cell>
          <cell r="K1409">
            <v>42679</v>
          </cell>
          <cell r="L1409">
            <v>23885.46</v>
          </cell>
          <cell r="M1409">
            <v>0</v>
          </cell>
          <cell r="N1409">
            <v>0</v>
          </cell>
          <cell r="O1409">
            <v>262743</v>
          </cell>
          <cell r="P1409">
            <v>262743</v>
          </cell>
        </row>
        <row r="1410">
          <cell r="G1410">
            <v>933806334</v>
          </cell>
          <cell r="J1410">
            <v>148480.09</v>
          </cell>
          <cell r="K1410">
            <v>28331</v>
          </cell>
          <cell r="L1410">
            <v>12014.91</v>
          </cell>
          <cell r="M1410">
            <v>0</v>
          </cell>
          <cell r="N1410">
            <v>0</v>
          </cell>
          <cell r="O1410">
            <v>132164</v>
          </cell>
          <cell r="P1410">
            <v>132164</v>
          </cell>
        </row>
        <row r="1411">
          <cell r="G1411">
            <v>933806340</v>
          </cell>
          <cell r="J1411">
            <v>262683.99</v>
          </cell>
          <cell r="K1411">
            <v>55335</v>
          </cell>
          <cell r="L1411">
            <v>20735.009999999998</v>
          </cell>
          <cell r="M1411">
            <v>0</v>
          </cell>
          <cell r="N1411">
            <v>0</v>
          </cell>
          <cell r="O1411">
            <v>228084</v>
          </cell>
          <cell r="P1411">
            <v>228084</v>
          </cell>
        </row>
        <row r="1412">
          <cell r="G1412">
            <v>933806390</v>
          </cell>
          <cell r="J1412">
            <v>333500.26999999996</v>
          </cell>
          <cell r="K1412">
            <v>50698</v>
          </cell>
          <cell r="L1412">
            <v>28280.73</v>
          </cell>
          <cell r="M1412">
            <v>0</v>
          </cell>
          <cell r="N1412">
            <v>0</v>
          </cell>
          <cell r="O1412">
            <v>311083</v>
          </cell>
          <cell r="P1412">
            <v>311083</v>
          </cell>
        </row>
        <row r="1413">
          <cell r="G1413">
            <v>933806409</v>
          </cell>
          <cell r="J1413">
            <v>516101.57</v>
          </cell>
          <cell r="K1413">
            <v>477018.45</v>
          </cell>
          <cell r="L1413">
            <v>3907.88</v>
          </cell>
          <cell r="M1413">
            <v>0</v>
          </cell>
          <cell r="N1413">
            <v>0</v>
          </cell>
          <cell r="O1413">
            <v>42991</v>
          </cell>
          <cell r="P1413">
            <v>42991</v>
          </cell>
        </row>
        <row r="1414">
          <cell r="G1414">
            <v>933806419</v>
          </cell>
          <cell r="J1414">
            <v>316960.81</v>
          </cell>
          <cell r="K1414">
            <v>149858.95000000001</v>
          </cell>
          <cell r="L1414">
            <v>16709.14</v>
          </cell>
          <cell r="M1414">
            <v>0</v>
          </cell>
          <cell r="N1414">
            <v>0</v>
          </cell>
          <cell r="O1414">
            <v>183811</v>
          </cell>
          <cell r="P1414">
            <v>183811</v>
          </cell>
        </row>
        <row r="1415">
          <cell r="G1415">
            <v>933806600</v>
          </cell>
          <cell r="J1415">
            <v>348474.27</v>
          </cell>
          <cell r="K1415">
            <v>348474.27</v>
          </cell>
          <cell r="L1415">
            <v>0</v>
          </cell>
          <cell r="M1415">
            <v>0</v>
          </cell>
          <cell r="N1415">
            <v>-1</v>
          </cell>
          <cell r="O1415">
            <v>0</v>
          </cell>
          <cell r="P1415">
            <v>-1</v>
          </cell>
        </row>
        <row r="1416">
          <cell r="G1416">
            <v>933806631</v>
          </cell>
          <cell r="J1416">
            <v>159651</v>
          </cell>
          <cell r="K1416">
            <v>25743</v>
          </cell>
          <cell r="L1416">
            <v>13391</v>
          </cell>
          <cell r="M1416">
            <v>0</v>
          </cell>
          <cell r="N1416">
            <v>0</v>
          </cell>
          <cell r="O1416">
            <v>147299</v>
          </cell>
          <cell r="P1416">
            <v>147299</v>
          </cell>
        </row>
        <row r="1417">
          <cell r="G1417">
            <v>933806637</v>
          </cell>
          <cell r="J1417">
            <v>44545</v>
          </cell>
          <cell r="K1417">
            <v>0</v>
          </cell>
          <cell r="L1417">
            <v>4455</v>
          </cell>
          <cell r="M1417">
            <v>0</v>
          </cell>
          <cell r="N1417">
            <v>0</v>
          </cell>
          <cell r="O1417">
            <v>49000</v>
          </cell>
          <cell r="P1417">
            <v>49000</v>
          </cell>
        </row>
        <row r="1418">
          <cell r="G1418">
            <v>933806655</v>
          </cell>
          <cell r="J1418">
            <v>211436.53999999998</v>
          </cell>
          <cell r="K1418">
            <v>105733.27</v>
          </cell>
          <cell r="L1418">
            <v>10570.73</v>
          </cell>
          <cell r="M1418">
            <v>0</v>
          </cell>
          <cell r="N1418">
            <v>0</v>
          </cell>
          <cell r="O1418">
            <v>116274</v>
          </cell>
          <cell r="P1418">
            <v>116274</v>
          </cell>
        </row>
        <row r="1419">
          <cell r="G1419">
            <v>933806688</v>
          </cell>
          <cell r="J1419">
            <v>652141.49</v>
          </cell>
          <cell r="K1419">
            <v>498322.45</v>
          </cell>
          <cell r="L1419">
            <v>15381.96</v>
          </cell>
          <cell r="M1419">
            <v>-2000</v>
          </cell>
          <cell r="N1419">
            <v>-999.9999999999709</v>
          </cell>
          <cell r="O1419">
            <v>166201</v>
          </cell>
          <cell r="P1419">
            <v>166201</v>
          </cell>
        </row>
        <row r="1420">
          <cell r="G1420">
            <v>933806777</v>
          </cell>
          <cell r="J1420">
            <v>974537.27999999991</v>
          </cell>
          <cell r="K1420">
            <v>577424.44999999995</v>
          </cell>
          <cell r="L1420">
            <v>39711.17</v>
          </cell>
          <cell r="M1420">
            <v>0</v>
          </cell>
          <cell r="N1420">
            <v>0</v>
          </cell>
          <cell r="O1420">
            <v>436824</v>
          </cell>
          <cell r="P1420">
            <v>436824</v>
          </cell>
        </row>
        <row r="1421">
          <cell r="G1421">
            <v>933806944</v>
          </cell>
          <cell r="J1421">
            <v>516597.8</v>
          </cell>
          <cell r="K1421">
            <v>478439.45</v>
          </cell>
          <cell r="L1421">
            <v>3815.65</v>
          </cell>
          <cell r="M1421">
            <v>0</v>
          </cell>
          <cell r="N1421">
            <v>0</v>
          </cell>
          <cell r="O1421">
            <v>41974</v>
          </cell>
          <cell r="P1421">
            <v>41974</v>
          </cell>
        </row>
        <row r="1422">
          <cell r="G1422">
            <v>934048486</v>
          </cell>
          <cell r="J1422">
            <v>174292.9</v>
          </cell>
          <cell r="K1422">
            <v>26144</v>
          </cell>
          <cell r="L1422">
            <v>14815.1</v>
          </cell>
          <cell r="M1422">
            <v>0</v>
          </cell>
          <cell r="N1422">
            <v>0</v>
          </cell>
          <cell r="O1422">
            <v>162964</v>
          </cell>
          <cell r="P1422">
            <v>162964</v>
          </cell>
        </row>
        <row r="1423">
          <cell r="G1423">
            <v>934130386</v>
          </cell>
          <cell r="J1423">
            <v>49837</v>
          </cell>
          <cell r="K1423">
            <v>7476</v>
          </cell>
          <cell r="L1423">
            <v>4236</v>
          </cell>
          <cell r="M1423">
            <v>0</v>
          </cell>
          <cell r="N1423">
            <v>0</v>
          </cell>
          <cell r="O1423">
            <v>46597</v>
          </cell>
          <cell r="P1423">
            <v>46597</v>
          </cell>
        </row>
        <row r="1424">
          <cell r="G1424">
            <v>934610189</v>
          </cell>
          <cell r="J1424">
            <v>89444</v>
          </cell>
          <cell r="K1424">
            <v>0</v>
          </cell>
          <cell r="L1424">
            <v>8944</v>
          </cell>
          <cell r="M1424">
            <v>0</v>
          </cell>
          <cell r="N1424">
            <v>0</v>
          </cell>
          <cell r="O1424">
            <v>98388</v>
          </cell>
          <cell r="P1424">
            <v>98388</v>
          </cell>
        </row>
        <row r="1425">
          <cell r="G1425">
            <v>934681766</v>
          </cell>
          <cell r="J1425">
            <v>139997</v>
          </cell>
          <cell r="K1425">
            <v>0</v>
          </cell>
          <cell r="L1425">
            <v>14000</v>
          </cell>
          <cell r="M1425">
            <v>0</v>
          </cell>
          <cell r="N1425">
            <v>0</v>
          </cell>
          <cell r="O1425">
            <v>153997</v>
          </cell>
          <cell r="P1425">
            <v>153997</v>
          </cell>
        </row>
        <row r="1426">
          <cell r="G1426">
            <v>936243008</v>
          </cell>
          <cell r="J1426">
            <v>156844.9</v>
          </cell>
          <cell r="K1426">
            <v>0</v>
          </cell>
          <cell r="L1426">
            <v>15684.1</v>
          </cell>
          <cell r="M1426">
            <v>0</v>
          </cell>
          <cell r="N1426">
            <v>0</v>
          </cell>
          <cell r="O1426">
            <v>172529</v>
          </cell>
          <cell r="P1426">
            <v>172529</v>
          </cell>
        </row>
        <row r="1427">
          <cell r="G1427">
            <v>936301893</v>
          </cell>
          <cell r="J1427">
            <v>44545</v>
          </cell>
          <cell r="K1427">
            <v>0</v>
          </cell>
          <cell r="L1427">
            <v>4455</v>
          </cell>
          <cell r="M1427">
            <v>0</v>
          </cell>
          <cell r="N1427">
            <v>0</v>
          </cell>
          <cell r="O1427">
            <v>49000</v>
          </cell>
          <cell r="P1427">
            <v>49000</v>
          </cell>
        </row>
        <row r="1428">
          <cell r="G1428">
            <v>936333800</v>
          </cell>
          <cell r="J1428">
            <v>44545</v>
          </cell>
          <cell r="K1428">
            <v>0</v>
          </cell>
          <cell r="L1428">
            <v>4455</v>
          </cell>
          <cell r="M1428">
            <v>0</v>
          </cell>
          <cell r="N1428">
            <v>0</v>
          </cell>
          <cell r="O1428">
            <v>49000</v>
          </cell>
          <cell r="P1428">
            <v>49000</v>
          </cell>
        </row>
        <row r="1429">
          <cell r="G1429">
            <v>938090148</v>
          </cell>
          <cell r="J1429">
            <v>141595.35999999999</v>
          </cell>
          <cell r="K1429">
            <v>21464</v>
          </cell>
          <cell r="L1429">
            <v>12013.64</v>
          </cell>
          <cell r="M1429">
            <v>0</v>
          </cell>
          <cell r="N1429">
            <v>0</v>
          </cell>
          <cell r="O1429">
            <v>132145</v>
          </cell>
          <cell r="P1429">
            <v>132145</v>
          </cell>
        </row>
        <row r="1430">
          <cell r="G1430">
            <v>938090319</v>
          </cell>
          <cell r="J1430">
            <v>160692.91</v>
          </cell>
          <cell r="K1430">
            <v>24104</v>
          </cell>
          <cell r="L1430">
            <v>13659.09</v>
          </cell>
          <cell r="M1430">
            <v>0</v>
          </cell>
          <cell r="N1430">
            <v>0</v>
          </cell>
          <cell r="O1430">
            <v>150248</v>
          </cell>
          <cell r="P1430">
            <v>150248</v>
          </cell>
        </row>
        <row r="1431">
          <cell r="G1431">
            <v>938090538</v>
          </cell>
          <cell r="J1431">
            <v>155389.35999999999</v>
          </cell>
          <cell r="K1431">
            <v>23533</v>
          </cell>
          <cell r="L1431">
            <v>13185.64</v>
          </cell>
          <cell r="M1431">
            <v>0</v>
          </cell>
          <cell r="N1431">
            <v>0</v>
          </cell>
          <cell r="O1431">
            <v>145042</v>
          </cell>
          <cell r="P1431">
            <v>145042</v>
          </cell>
        </row>
        <row r="1432">
          <cell r="G1432">
            <v>938090721</v>
          </cell>
          <cell r="J1432">
            <v>226374</v>
          </cell>
          <cell r="K1432">
            <v>35078</v>
          </cell>
          <cell r="L1432">
            <v>19129</v>
          </cell>
          <cell r="M1432">
            <v>0</v>
          </cell>
          <cell r="N1432">
            <v>0</v>
          </cell>
          <cell r="O1432">
            <v>210425</v>
          </cell>
          <cell r="P1432">
            <v>210425</v>
          </cell>
        </row>
        <row r="1433">
          <cell r="G1433">
            <v>938091160</v>
          </cell>
          <cell r="J1433">
            <v>229788.1</v>
          </cell>
          <cell r="K1433">
            <v>34917</v>
          </cell>
          <cell r="L1433">
            <v>19486.900000000001</v>
          </cell>
          <cell r="M1433">
            <v>0</v>
          </cell>
          <cell r="N1433">
            <v>0</v>
          </cell>
          <cell r="O1433">
            <v>214358</v>
          </cell>
          <cell r="P1433">
            <v>214358</v>
          </cell>
        </row>
        <row r="1434">
          <cell r="G1434">
            <v>938091622</v>
          </cell>
          <cell r="J1434">
            <v>181222.18</v>
          </cell>
          <cell r="K1434">
            <v>27183</v>
          </cell>
          <cell r="L1434">
            <v>15403.82</v>
          </cell>
          <cell r="M1434">
            <v>0</v>
          </cell>
          <cell r="N1434">
            <v>0</v>
          </cell>
          <cell r="O1434">
            <v>169443</v>
          </cell>
          <cell r="P1434">
            <v>169443</v>
          </cell>
        </row>
        <row r="1435">
          <cell r="G1435">
            <v>938091630</v>
          </cell>
          <cell r="J1435">
            <v>103915</v>
          </cell>
          <cell r="K1435">
            <v>17831</v>
          </cell>
          <cell r="L1435">
            <v>8608</v>
          </cell>
          <cell r="M1435">
            <v>0</v>
          </cell>
          <cell r="N1435">
            <v>0</v>
          </cell>
          <cell r="O1435">
            <v>94692</v>
          </cell>
          <cell r="P1435">
            <v>94692</v>
          </cell>
        </row>
        <row r="1436">
          <cell r="G1436">
            <v>938091882</v>
          </cell>
          <cell r="J1436">
            <v>44545</v>
          </cell>
          <cell r="K1436">
            <v>0</v>
          </cell>
          <cell r="L1436">
            <v>4455</v>
          </cell>
          <cell r="M1436">
            <v>0</v>
          </cell>
          <cell r="N1436">
            <v>0</v>
          </cell>
          <cell r="O1436">
            <v>49000</v>
          </cell>
          <cell r="P1436">
            <v>49000</v>
          </cell>
        </row>
        <row r="1437">
          <cell r="G1437">
            <v>938092770</v>
          </cell>
          <cell r="J1437">
            <v>44545</v>
          </cell>
          <cell r="K1437">
            <v>0</v>
          </cell>
          <cell r="L1437">
            <v>4455</v>
          </cell>
          <cell r="M1437">
            <v>0</v>
          </cell>
          <cell r="N1437">
            <v>0</v>
          </cell>
          <cell r="O1437">
            <v>49000</v>
          </cell>
          <cell r="P1437">
            <v>49000</v>
          </cell>
        </row>
        <row r="1438">
          <cell r="G1438">
            <v>938095162</v>
          </cell>
          <cell r="J1438">
            <v>299150</v>
          </cell>
          <cell r="K1438">
            <v>47117</v>
          </cell>
          <cell r="L1438">
            <v>25203</v>
          </cell>
          <cell r="M1438">
            <v>0</v>
          </cell>
          <cell r="N1438">
            <v>0</v>
          </cell>
          <cell r="O1438">
            <v>277236</v>
          </cell>
          <cell r="P1438">
            <v>277236</v>
          </cell>
        </row>
        <row r="1439">
          <cell r="G1439">
            <v>938095278</v>
          </cell>
          <cell r="J1439">
            <v>186416.63</v>
          </cell>
          <cell r="K1439">
            <v>28860</v>
          </cell>
          <cell r="L1439">
            <v>15755.37</v>
          </cell>
          <cell r="M1439">
            <v>0</v>
          </cell>
          <cell r="N1439">
            <v>0</v>
          </cell>
          <cell r="O1439">
            <v>173312</v>
          </cell>
          <cell r="P1439">
            <v>173312</v>
          </cell>
        </row>
        <row r="1440">
          <cell r="G1440">
            <v>938095280</v>
          </cell>
          <cell r="J1440">
            <v>156918.35999999999</v>
          </cell>
          <cell r="K1440">
            <v>23762</v>
          </cell>
          <cell r="L1440">
            <v>13315.64</v>
          </cell>
          <cell r="M1440">
            <v>0</v>
          </cell>
          <cell r="N1440">
            <v>0</v>
          </cell>
          <cell r="O1440">
            <v>146472</v>
          </cell>
          <cell r="P1440">
            <v>146472</v>
          </cell>
        </row>
        <row r="1441">
          <cell r="G1441">
            <v>938095958</v>
          </cell>
          <cell r="J1441">
            <v>269859.27</v>
          </cell>
          <cell r="K1441">
            <v>40703</v>
          </cell>
          <cell r="L1441">
            <v>22915.73</v>
          </cell>
          <cell r="M1441">
            <v>0</v>
          </cell>
          <cell r="N1441">
            <v>0</v>
          </cell>
          <cell r="O1441">
            <v>252072</v>
          </cell>
          <cell r="P1441">
            <v>252072</v>
          </cell>
        </row>
        <row r="1442">
          <cell r="G1442">
            <v>938096078</v>
          </cell>
          <cell r="J1442">
            <v>235663</v>
          </cell>
          <cell r="K1442">
            <v>36023</v>
          </cell>
          <cell r="L1442">
            <v>19964</v>
          </cell>
          <cell r="M1442">
            <v>0</v>
          </cell>
          <cell r="N1442">
            <v>0</v>
          </cell>
          <cell r="O1442">
            <v>219604</v>
          </cell>
          <cell r="P1442">
            <v>219604</v>
          </cell>
        </row>
        <row r="1443">
          <cell r="G1443">
            <v>938096144</v>
          </cell>
          <cell r="J1443">
            <v>243678.09</v>
          </cell>
          <cell r="K1443">
            <v>37674</v>
          </cell>
          <cell r="L1443">
            <v>20600.91</v>
          </cell>
          <cell r="M1443">
            <v>0</v>
          </cell>
          <cell r="N1443">
            <v>0</v>
          </cell>
          <cell r="O1443">
            <v>226605</v>
          </cell>
          <cell r="P1443">
            <v>226605</v>
          </cell>
        </row>
        <row r="1444">
          <cell r="G1444">
            <v>938096238</v>
          </cell>
          <cell r="J1444">
            <v>248904.71</v>
          </cell>
          <cell r="K1444">
            <v>37336</v>
          </cell>
          <cell r="L1444">
            <v>21157.29</v>
          </cell>
          <cell r="M1444">
            <v>0</v>
          </cell>
          <cell r="N1444">
            <v>-15000</v>
          </cell>
          <cell r="O1444">
            <v>217726</v>
          </cell>
          <cell r="P1444">
            <v>217726</v>
          </cell>
        </row>
        <row r="1445">
          <cell r="G1445">
            <v>938097033</v>
          </cell>
          <cell r="J1445">
            <v>230773.18</v>
          </cell>
          <cell r="K1445">
            <v>35738</v>
          </cell>
          <cell r="L1445">
            <v>19503.82</v>
          </cell>
          <cell r="M1445">
            <v>0</v>
          </cell>
          <cell r="N1445">
            <v>0</v>
          </cell>
          <cell r="O1445">
            <v>214539</v>
          </cell>
          <cell r="P1445">
            <v>214539</v>
          </cell>
        </row>
        <row r="1446">
          <cell r="G1446">
            <v>938148389</v>
          </cell>
          <cell r="J1446">
            <v>405106</v>
          </cell>
          <cell r="K1446">
            <v>60766</v>
          </cell>
          <cell r="L1446">
            <v>34434</v>
          </cell>
          <cell r="M1446">
            <v>0</v>
          </cell>
          <cell r="N1446">
            <v>0</v>
          </cell>
          <cell r="O1446">
            <v>378774</v>
          </cell>
          <cell r="P1446">
            <v>378774</v>
          </cell>
        </row>
        <row r="1447">
          <cell r="G1447">
            <v>938155114</v>
          </cell>
          <cell r="J1447">
            <v>186937</v>
          </cell>
          <cell r="K1447">
            <v>28041</v>
          </cell>
          <cell r="L1447">
            <v>15890</v>
          </cell>
          <cell r="M1447">
            <v>0</v>
          </cell>
          <cell r="N1447">
            <v>0</v>
          </cell>
          <cell r="O1447">
            <v>174786</v>
          </cell>
          <cell r="P1447">
            <v>174786</v>
          </cell>
        </row>
        <row r="1448">
          <cell r="G1448">
            <v>938268018</v>
          </cell>
          <cell r="J1448">
            <v>209413.91</v>
          </cell>
          <cell r="K1448">
            <v>31412</v>
          </cell>
          <cell r="L1448">
            <v>17800.09</v>
          </cell>
          <cell r="M1448">
            <v>0</v>
          </cell>
          <cell r="N1448">
            <v>0</v>
          </cell>
          <cell r="O1448">
            <v>195802</v>
          </cell>
          <cell r="P1448">
            <v>195802</v>
          </cell>
        </row>
        <row r="1449">
          <cell r="G1449">
            <v>938270338</v>
          </cell>
          <cell r="J1449">
            <v>44545</v>
          </cell>
          <cell r="K1449">
            <v>0</v>
          </cell>
          <cell r="L1449">
            <v>4455</v>
          </cell>
          <cell r="M1449">
            <v>0</v>
          </cell>
          <cell r="N1449">
            <v>0</v>
          </cell>
          <cell r="O1449">
            <v>49000</v>
          </cell>
          <cell r="P1449">
            <v>49000</v>
          </cell>
        </row>
        <row r="1450">
          <cell r="G1450">
            <v>938278208</v>
          </cell>
          <cell r="J1450">
            <v>154734.9</v>
          </cell>
          <cell r="K1450">
            <v>23210</v>
          </cell>
          <cell r="L1450">
            <v>13152.1</v>
          </cell>
          <cell r="M1450">
            <v>0</v>
          </cell>
          <cell r="N1450">
            <v>0</v>
          </cell>
          <cell r="O1450">
            <v>144677</v>
          </cell>
          <cell r="P1450">
            <v>144677</v>
          </cell>
        </row>
        <row r="1451">
          <cell r="G1451">
            <v>938308393</v>
          </cell>
          <cell r="J1451">
            <v>44545</v>
          </cell>
          <cell r="K1451">
            <v>0</v>
          </cell>
          <cell r="L1451">
            <v>4455</v>
          </cell>
          <cell r="M1451">
            <v>0</v>
          </cell>
          <cell r="N1451">
            <v>0</v>
          </cell>
          <cell r="O1451">
            <v>49000</v>
          </cell>
          <cell r="P1451">
            <v>49000</v>
          </cell>
        </row>
        <row r="1452">
          <cell r="G1452">
            <v>938331538</v>
          </cell>
          <cell r="J1452">
            <v>458755</v>
          </cell>
          <cell r="K1452">
            <v>68813</v>
          </cell>
          <cell r="L1452">
            <v>38994</v>
          </cell>
          <cell r="M1452">
            <v>0</v>
          </cell>
          <cell r="N1452">
            <v>0</v>
          </cell>
          <cell r="O1452">
            <v>428936</v>
          </cell>
          <cell r="P1452">
            <v>428936</v>
          </cell>
        </row>
        <row r="1453">
          <cell r="G1453">
            <v>938332329</v>
          </cell>
          <cell r="J1453">
            <v>94216</v>
          </cell>
          <cell r="K1453">
            <v>14132</v>
          </cell>
          <cell r="L1453">
            <v>8008</v>
          </cell>
          <cell r="M1453">
            <v>0</v>
          </cell>
          <cell r="N1453">
            <v>0</v>
          </cell>
          <cell r="O1453">
            <v>88092</v>
          </cell>
          <cell r="P1453">
            <v>88092</v>
          </cell>
        </row>
        <row r="1454">
          <cell r="G1454">
            <v>938333064</v>
          </cell>
          <cell r="J1454">
            <v>65968</v>
          </cell>
          <cell r="K1454">
            <v>9895</v>
          </cell>
          <cell r="L1454">
            <v>5607</v>
          </cell>
          <cell r="M1454">
            <v>0</v>
          </cell>
          <cell r="N1454">
            <v>0</v>
          </cell>
          <cell r="O1454">
            <v>61680</v>
          </cell>
          <cell r="P1454">
            <v>61680</v>
          </cell>
        </row>
        <row r="1455">
          <cell r="G1455">
            <v>938333142</v>
          </cell>
          <cell r="J1455">
            <v>67844</v>
          </cell>
          <cell r="K1455">
            <v>10177</v>
          </cell>
          <cell r="L1455">
            <v>5767</v>
          </cell>
          <cell r="M1455">
            <v>0</v>
          </cell>
          <cell r="N1455">
            <v>0</v>
          </cell>
          <cell r="O1455">
            <v>63434</v>
          </cell>
          <cell r="P1455">
            <v>63434</v>
          </cell>
        </row>
        <row r="1456">
          <cell r="G1456">
            <v>938333485</v>
          </cell>
          <cell r="J1456">
            <v>156727</v>
          </cell>
          <cell r="K1456">
            <v>23509</v>
          </cell>
          <cell r="L1456">
            <v>13322</v>
          </cell>
          <cell r="M1456">
            <v>0</v>
          </cell>
          <cell r="N1456">
            <v>0</v>
          </cell>
          <cell r="O1456">
            <v>146540</v>
          </cell>
          <cell r="P1456">
            <v>146540</v>
          </cell>
        </row>
        <row r="1457">
          <cell r="G1457">
            <v>938333498</v>
          </cell>
          <cell r="J1457">
            <v>51140</v>
          </cell>
          <cell r="K1457">
            <v>7671</v>
          </cell>
          <cell r="L1457">
            <v>4347</v>
          </cell>
          <cell r="M1457">
            <v>0</v>
          </cell>
          <cell r="N1457">
            <v>0</v>
          </cell>
          <cell r="O1457">
            <v>47816</v>
          </cell>
          <cell r="P1457">
            <v>47816</v>
          </cell>
        </row>
        <row r="1458">
          <cell r="G1458">
            <v>938333560</v>
          </cell>
          <cell r="J1458">
            <v>340692.45</v>
          </cell>
          <cell r="K1458">
            <v>51104</v>
          </cell>
          <cell r="L1458">
            <v>28958.55</v>
          </cell>
          <cell r="M1458">
            <v>0</v>
          </cell>
          <cell r="N1458">
            <v>0</v>
          </cell>
          <cell r="O1458">
            <v>318547</v>
          </cell>
          <cell r="P1458">
            <v>318547</v>
          </cell>
        </row>
        <row r="1459">
          <cell r="G1459">
            <v>938333564</v>
          </cell>
          <cell r="J1459">
            <v>201422</v>
          </cell>
          <cell r="K1459">
            <v>30213</v>
          </cell>
          <cell r="L1459">
            <v>17121</v>
          </cell>
          <cell r="M1459">
            <v>0</v>
          </cell>
          <cell r="N1459">
            <v>0</v>
          </cell>
          <cell r="O1459">
            <v>188330</v>
          </cell>
          <cell r="P1459">
            <v>188330</v>
          </cell>
        </row>
        <row r="1460">
          <cell r="G1460">
            <v>938333602</v>
          </cell>
          <cell r="J1460">
            <v>226363.18</v>
          </cell>
          <cell r="K1460">
            <v>33954</v>
          </cell>
          <cell r="L1460">
            <v>19240.82</v>
          </cell>
          <cell r="M1460">
            <v>0</v>
          </cell>
          <cell r="N1460">
            <v>0</v>
          </cell>
          <cell r="O1460">
            <v>211650</v>
          </cell>
          <cell r="P1460">
            <v>211650</v>
          </cell>
        </row>
        <row r="1461">
          <cell r="G1461">
            <v>938333682</v>
          </cell>
          <cell r="J1461">
            <v>44545</v>
          </cell>
          <cell r="K1461">
            <v>0</v>
          </cell>
          <cell r="L1461">
            <v>4455</v>
          </cell>
          <cell r="M1461">
            <v>0</v>
          </cell>
          <cell r="N1461">
            <v>0</v>
          </cell>
          <cell r="O1461">
            <v>49000</v>
          </cell>
          <cell r="P1461">
            <v>49000</v>
          </cell>
        </row>
        <row r="1462">
          <cell r="G1462">
            <v>938333701</v>
          </cell>
          <cell r="J1462">
            <v>226363.18</v>
          </cell>
          <cell r="K1462">
            <v>33954</v>
          </cell>
          <cell r="L1462">
            <v>19240.82</v>
          </cell>
          <cell r="M1462">
            <v>0</v>
          </cell>
          <cell r="N1462">
            <v>0</v>
          </cell>
          <cell r="O1462">
            <v>211650</v>
          </cell>
          <cell r="P1462">
            <v>211650</v>
          </cell>
        </row>
        <row r="1463">
          <cell r="G1463">
            <v>938333764</v>
          </cell>
          <cell r="J1463">
            <v>214454.88</v>
          </cell>
          <cell r="K1463">
            <v>32168</v>
          </cell>
          <cell r="L1463">
            <v>18229.12</v>
          </cell>
          <cell r="M1463">
            <v>0</v>
          </cell>
          <cell r="N1463">
            <v>0</v>
          </cell>
          <cell r="O1463">
            <v>200516</v>
          </cell>
          <cell r="P1463">
            <v>200516</v>
          </cell>
        </row>
        <row r="1464">
          <cell r="G1464">
            <v>938333825</v>
          </cell>
          <cell r="J1464">
            <v>139379</v>
          </cell>
          <cell r="K1464">
            <v>20907</v>
          </cell>
          <cell r="L1464">
            <v>11847</v>
          </cell>
          <cell r="M1464">
            <v>0</v>
          </cell>
          <cell r="N1464">
            <v>0</v>
          </cell>
          <cell r="O1464">
            <v>130319</v>
          </cell>
          <cell r="P1464">
            <v>130319</v>
          </cell>
        </row>
        <row r="1465">
          <cell r="G1465">
            <v>938333847</v>
          </cell>
          <cell r="J1465">
            <v>145051.53999999998</v>
          </cell>
          <cell r="K1465">
            <v>21758</v>
          </cell>
          <cell r="L1465">
            <v>12329.46</v>
          </cell>
          <cell r="M1465">
            <v>0</v>
          </cell>
          <cell r="N1465">
            <v>0</v>
          </cell>
          <cell r="O1465">
            <v>135623</v>
          </cell>
          <cell r="P1465">
            <v>135623</v>
          </cell>
        </row>
        <row r="1466">
          <cell r="G1466">
            <v>938333864</v>
          </cell>
          <cell r="J1466">
            <v>192087.9</v>
          </cell>
          <cell r="K1466">
            <v>28813</v>
          </cell>
          <cell r="L1466">
            <v>16327.1</v>
          </cell>
          <cell r="M1466">
            <v>0</v>
          </cell>
          <cell r="N1466">
            <v>0</v>
          </cell>
          <cell r="O1466">
            <v>179602</v>
          </cell>
          <cell r="P1466">
            <v>179602</v>
          </cell>
        </row>
        <row r="1467">
          <cell r="G1467">
            <v>938333954</v>
          </cell>
          <cell r="J1467">
            <v>202491.09</v>
          </cell>
          <cell r="K1467">
            <v>104555.73</v>
          </cell>
          <cell r="L1467">
            <v>9793.64</v>
          </cell>
          <cell r="M1467">
            <v>0</v>
          </cell>
          <cell r="N1467">
            <v>0</v>
          </cell>
          <cell r="O1467">
            <v>107729</v>
          </cell>
          <cell r="P1467">
            <v>107729</v>
          </cell>
        </row>
        <row r="1468">
          <cell r="G1468">
            <v>938333960</v>
          </cell>
          <cell r="J1468">
            <v>72660</v>
          </cell>
          <cell r="K1468">
            <v>10899</v>
          </cell>
          <cell r="L1468">
            <v>6176</v>
          </cell>
          <cell r="M1468">
            <v>0</v>
          </cell>
          <cell r="N1468">
            <v>0</v>
          </cell>
          <cell r="O1468">
            <v>67937</v>
          </cell>
          <cell r="P1468">
            <v>67937</v>
          </cell>
        </row>
        <row r="1469">
          <cell r="G1469">
            <v>938335153</v>
          </cell>
          <cell r="J1469">
            <v>279637.44</v>
          </cell>
          <cell r="K1469">
            <v>41946</v>
          </cell>
          <cell r="L1469">
            <v>23769.56</v>
          </cell>
          <cell r="M1469">
            <v>0</v>
          </cell>
          <cell r="N1469">
            <v>0</v>
          </cell>
          <cell r="O1469">
            <v>261461</v>
          </cell>
          <cell r="P1469">
            <v>261461</v>
          </cell>
        </row>
        <row r="1470">
          <cell r="G1470">
            <v>938380032</v>
          </cell>
          <cell r="J1470">
            <v>203985</v>
          </cell>
          <cell r="K1470">
            <v>30598</v>
          </cell>
          <cell r="L1470">
            <v>17339</v>
          </cell>
          <cell r="M1470">
            <v>0</v>
          </cell>
          <cell r="N1470">
            <v>0</v>
          </cell>
          <cell r="O1470">
            <v>190726</v>
          </cell>
          <cell r="P1470">
            <v>190726</v>
          </cell>
        </row>
        <row r="1471">
          <cell r="G1471">
            <v>938380091</v>
          </cell>
          <cell r="J1471">
            <v>131730</v>
          </cell>
          <cell r="K1471">
            <v>19760</v>
          </cell>
          <cell r="L1471">
            <v>11197</v>
          </cell>
          <cell r="M1471">
            <v>0</v>
          </cell>
          <cell r="N1471">
            <v>0</v>
          </cell>
          <cell r="O1471">
            <v>123167</v>
          </cell>
          <cell r="P1471">
            <v>123167</v>
          </cell>
        </row>
        <row r="1472">
          <cell r="G1472">
            <v>938380518</v>
          </cell>
          <cell r="J1472">
            <v>192134.6</v>
          </cell>
          <cell r="K1472">
            <v>28820</v>
          </cell>
          <cell r="L1472">
            <v>16331.4</v>
          </cell>
          <cell r="M1472">
            <v>0</v>
          </cell>
          <cell r="N1472">
            <v>0</v>
          </cell>
          <cell r="O1472">
            <v>179646</v>
          </cell>
          <cell r="P1472">
            <v>179646</v>
          </cell>
        </row>
        <row r="1473">
          <cell r="G1473">
            <v>938381877</v>
          </cell>
          <cell r="J1473">
            <v>211552.9</v>
          </cell>
          <cell r="K1473">
            <v>31733</v>
          </cell>
          <cell r="L1473">
            <v>17982.099999999999</v>
          </cell>
          <cell r="M1473">
            <v>0</v>
          </cell>
          <cell r="N1473">
            <v>0</v>
          </cell>
          <cell r="O1473">
            <v>197802</v>
          </cell>
          <cell r="P1473">
            <v>197802</v>
          </cell>
        </row>
        <row r="1474">
          <cell r="G1474">
            <v>938382181</v>
          </cell>
          <cell r="J1474">
            <v>46078</v>
          </cell>
          <cell r="K1474">
            <v>6912</v>
          </cell>
          <cell r="L1474">
            <v>3917</v>
          </cell>
          <cell r="M1474">
            <v>0</v>
          </cell>
          <cell r="N1474">
            <v>0</v>
          </cell>
          <cell r="O1474">
            <v>43083</v>
          </cell>
          <cell r="P1474">
            <v>43083</v>
          </cell>
        </row>
        <row r="1475">
          <cell r="G1475">
            <v>938382252</v>
          </cell>
          <cell r="J1475">
            <v>262933.53999999998</v>
          </cell>
          <cell r="K1475">
            <v>39440</v>
          </cell>
          <cell r="L1475">
            <v>22349.46</v>
          </cell>
          <cell r="M1475">
            <v>0</v>
          </cell>
          <cell r="N1475">
            <v>0</v>
          </cell>
          <cell r="O1475">
            <v>245843</v>
          </cell>
          <cell r="P1475">
            <v>245843</v>
          </cell>
        </row>
        <row r="1476">
          <cell r="G1476">
            <v>938383054</v>
          </cell>
          <cell r="J1476">
            <v>331448.34999999998</v>
          </cell>
          <cell r="K1476">
            <v>49717</v>
          </cell>
          <cell r="L1476">
            <v>28172.65</v>
          </cell>
          <cell r="M1476">
            <v>0</v>
          </cell>
          <cell r="N1476">
            <v>0</v>
          </cell>
          <cell r="O1476">
            <v>309904</v>
          </cell>
          <cell r="P1476">
            <v>309904</v>
          </cell>
        </row>
        <row r="1477">
          <cell r="G1477">
            <v>938383075</v>
          </cell>
          <cell r="J1477">
            <v>119751.70000000001</v>
          </cell>
          <cell r="K1477">
            <v>17963</v>
          </cell>
          <cell r="L1477">
            <v>10179.299999999999</v>
          </cell>
          <cell r="M1477">
            <v>0</v>
          </cell>
          <cell r="N1477">
            <v>0</v>
          </cell>
          <cell r="O1477">
            <v>111968</v>
          </cell>
          <cell r="P1477">
            <v>111968</v>
          </cell>
        </row>
        <row r="1478">
          <cell r="G1478">
            <v>938383125</v>
          </cell>
          <cell r="J1478">
            <v>195454.09</v>
          </cell>
          <cell r="K1478">
            <v>29318</v>
          </cell>
          <cell r="L1478">
            <v>16613.91</v>
          </cell>
          <cell r="M1478">
            <v>0</v>
          </cell>
          <cell r="N1478">
            <v>0</v>
          </cell>
          <cell r="O1478">
            <v>182750</v>
          </cell>
          <cell r="P1478">
            <v>182750</v>
          </cell>
        </row>
        <row r="1479">
          <cell r="G1479">
            <v>938383130</v>
          </cell>
          <cell r="J1479">
            <v>44545</v>
          </cell>
          <cell r="K1479">
            <v>0</v>
          </cell>
          <cell r="L1479">
            <v>4455</v>
          </cell>
          <cell r="M1479">
            <v>0</v>
          </cell>
          <cell r="N1479">
            <v>0</v>
          </cell>
          <cell r="O1479">
            <v>49000</v>
          </cell>
          <cell r="P1479">
            <v>49000</v>
          </cell>
        </row>
        <row r="1480">
          <cell r="G1480">
            <v>938383140</v>
          </cell>
          <cell r="J1480">
            <v>44545</v>
          </cell>
          <cell r="K1480">
            <v>0</v>
          </cell>
          <cell r="L1480">
            <v>4455</v>
          </cell>
          <cell r="M1480">
            <v>0</v>
          </cell>
          <cell r="N1480">
            <v>0</v>
          </cell>
          <cell r="O1480">
            <v>49000</v>
          </cell>
          <cell r="P1480">
            <v>49000</v>
          </cell>
        </row>
        <row r="1481">
          <cell r="G1481">
            <v>938383164</v>
          </cell>
          <cell r="J1481">
            <v>619767.69999999995</v>
          </cell>
          <cell r="K1481">
            <v>92965</v>
          </cell>
          <cell r="L1481">
            <v>52680.3</v>
          </cell>
          <cell r="M1481">
            <v>0</v>
          </cell>
          <cell r="N1481">
            <v>0</v>
          </cell>
          <cell r="O1481">
            <v>579483</v>
          </cell>
          <cell r="P1481">
            <v>579483</v>
          </cell>
        </row>
        <row r="1482">
          <cell r="G1482">
            <v>938383195</v>
          </cell>
          <cell r="J1482">
            <v>48148</v>
          </cell>
          <cell r="K1482">
            <v>7222</v>
          </cell>
          <cell r="L1482">
            <v>4093</v>
          </cell>
          <cell r="M1482">
            <v>0</v>
          </cell>
          <cell r="N1482">
            <v>0</v>
          </cell>
          <cell r="O1482">
            <v>45019</v>
          </cell>
          <cell r="P1482">
            <v>45019</v>
          </cell>
        </row>
        <row r="1483">
          <cell r="G1483">
            <v>938383270</v>
          </cell>
          <cell r="J1483">
            <v>162726.73000000001</v>
          </cell>
          <cell r="K1483">
            <v>24409</v>
          </cell>
          <cell r="L1483">
            <v>13832.27</v>
          </cell>
          <cell r="M1483">
            <v>0</v>
          </cell>
          <cell r="N1483">
            <v>0</v>
          </cell>
          <cell r="O1483">
            <v>152150</v>
          </cell>
          <cell r="P1483">
            <v>152150</v>
          </cell>
        </row>
        <row r="1484">
          <cell r="G1484">
            <v>938383271</v>
          </cell>
          <cell r="J1484">
            <v>281531</v>
          </cell>
          <cell r="K1484">
            <v>42230</v>
          </cell>
          <cell r="L1484">
            <v>23930</v>
          </cell>
          <cell r="M1484">
            <v>0</v>
          </cell>
          <cell r="N1484">
            <v>0</v>
          </cell>
          <cell r="O1484">
            <v>263231</v>
          </cell>
          <cell r="P1484">
            <v>263231</v>
          </cell>
        </row>
        <row r="1485">
          <cell r="G1485">
            <v>938383275</v>
          </cell>
          <cell r="J1485">
            <v>52726.82</v>
          </cell>
          <cell r="K1485">
            <v>7909</v>
          </cell>
          <cell r="L1485">
            <v>4482.18</v>
          </cell>
          <cell r="M1485">
            <v>0</v>
          </cell>
          <cell r="N1485">
            <v>0</v>
          </cell>
          <cell r="O1485">
            <v>49300</v>
          </cell>
          <cell r="P1485">
            <v>49300</v>
          </cell>
        </row>
        <row r="1486">
          <cell r="G1486">
            <v>938383285</v>
          </cell>
          <cell r="J1486">
            <v>146188</v>
          </cell>
          <cell r="K1486">
            <v>21928</v>
          </cell>
          <cell r="L1486">
            <v>12426</v>
          </cell>
          <cell r="M1486">
            <v>0</v>
          </cell>
          <cell r="N1486">
            <v>0</v>
          </cell>
          <cell r="O1486">
            <v>136686</v>
          </cell>
          <cell r="P1486">
            <v>136686</v>
          </cell>
        </row>
        <row r="1487">
          <cell r="G1487">
            <v>938383294</v>
          </cell>
          <cell r="J1487">
            <v>44545</v>
          </cell>
          <cell r="K1487">
            <v>0</v>
          </cell>
          <cell r="L1487">
            <v>4455</v>
          </cell>
          <cell r="M1487">
            <v>0</v>
          </cell>
          <cell r="N1487">
            <v>0</v>
          </cell>
          <cell r="O1487">
            <v>49000</v>
          </cell>
          <cell r="P1487">
            <v>49000</v>
          </cell>
        </row>
        <row r="1488">
          <cell r="G1488">
            <v>938383454</v>
          </cell>
          <cell r="J1488">
            <v>44545</v>
          </cell>
          <cell r="K1488">
            <v>0</v>
          </cell>
          <cell r="L1488">
            <v>4455</v>
          </cell>
          <cell r="M1488">
            <v>0</v>
          </cell>
          <cell r="N1488">
            <v>0</v>
          </cell>
          <cell r="O1488">
            <v>49000</v>
          </cell>
          <cell r="P1488">
            <v>49000</v>
          </cell>
        </row>
        <row r="1489">
          <cell r="G1489">
            <v>938383471</v>
          </cell>
          <cell r="J1489">
            <v>52945</v>
          </cell>
          <cell r="K1489">
            <v>7942</v>
          </cell>
          <cell r="L1489">
            <v>4501</v>
          </cell>
          <cell r="M1489">
            <v>0</v>
          </cell>
          <cell r="N1489">
            <v>0</v>
          </cell>
          <cell r="O1489">
            <v>49504</v>
          </cell>
          <cell r="P1489">
            <v>49504</v>
          </cell>
        </row>
        <row r="1490">
          <cell r="G1490">
            <v>938383485</v>
          </cell>
          <cell r="J1490">
            <v>338107.6</v>
          </cell>
          <cell r="K1490">
            <v>50716</v>
          </cell>
          <cell r="L1490">
            <v>28739.4</v>
          </cell>
          <cell r="M1490">
            <v>0</v>
          </cell>
          <cell r="N1490">
            <v>0</v>
          </cell>
          <cell r="O1490">
            <v>316131</v>
          </cell>
          <cell r="P1490">
            <v>316131</v>
          </cell>
        </row>
        <row r="1491">
          <cell r="G1491">
            <v>938383507</v>
          </cell>
          <cell r="J1491">
            <v>44545</v>
          </cell>
          <cell r="K1491">
            <v>0</v>
          </cell>
          <cell r="L1491">
            <v>4455</v>
          </cell>
          <cell r="M1491">
            <v>0</v>
          </cell>
          <cell r="N1491">
            <v>0</v>
          </cell>
          <cell r="O1491">
            <v>49000</v>
          </cell>
          <cell r="P1491">
            <v>49000</v>
          </cell>
        </row>
        <row r="1492">
          <cell r="G1492">
            <v>938383554</v>
          </cell>
          <cell r="J1492">
            <v>44545</v>
          </cell>
          <cell r="K1492">
            <v>0</v>
          </cell>
          <cell r="L1492">
            <v>4455</v>
          </cell>
          <cell r="M1492">
            <v>0</v>
          </cell>
          <cell r="N1492">
            <v>0</v>
          </cell>
          <cell r="O1492">
            <v>49000</v>
          </cell>
          <cell r="P1492">
            <v>49000</v>
          </cell>
        </row>
        <row r="1493">
          <cell r="G1493">
            <v>938383587</v>
          </cell>
          <cell r="J1493">
            <v>381375</v>
          </cell>
          <cell r="K1493">
            <v>57206</v>
          </cell>
          <cell r="L1493">
            <v>32417</v>
          </cell>
          <cell r="M1493">
            <v>0</v>
          </cell>
          <cell r="N1493">
            <v>0</v>
          </cell>
          <cell r="O1493">
            <v>356586</v>
          </cell>
          <cell r="P1493">
            <v>356586</v>
          </cell>
        </row>
        <row r="1494">
          <cell r="G1494">
            <v>938383601</v>
          </cell>
          <cell r="J1494">
            <v>51902</v>
          </cell>
          <cell r="K1494">
            <v>7785</v>
          </cell>
          <cell r="L1494">
            <v>4412</v>
          </cell>
          <cell r="M1494">
            <v>0</v>
          </cell>
          <cell r="N1494">
            <v>0</v>
          </cell>
          <cell r="O1494">
            <v>48529</v>
          </cell>
          <cell r="P1494">
            <v>48529</v>
          </cell>
        </row>
        <row r="1495">
          <cell r="G1495">
            <v>938383604</v>
          </cell>
          <cell r="J1495">
            <v>44545</v>
          </cell>
          <cell r="K1495">
            <v>0</v>
          </cell>
          <cell r="L1495">
            <v>4455</v>
          </cell>
          <cell r="M1495">
            <v>0</v>
          </cell>
          <cell r="N1495">
            <v>0</v>
          </cell>
          <cell r="O1495">
            <v>49000</v>
          </cell>
          <cell r="P1495">
            <v>49000</v>
          </cell>
        </row>
        <row r="1496">
          <cell r="G1496">
            <v>938383643</v>
          </cell>
          <cell r="J1496">
            <v>297848.18</v>
          </cell>
          <cell r="K1496">
            <v>44677</v>
          </cell>
          <cell r="L1496">
            <v>25316.82</v>
          </cell>
          <cell r="M1496">
            <v>0</v>
          </cell>
          <cell r="N1496">
            <v>0</v>
          </cell>
          <cell r="O1496">
            <v>278488</v>
          </cell>
          <cell r="P1496">
            <v>278488</v>
          </cell>
        </row>
        <row r="1497">
          <cell r="G1497">
            <v>938383673</v>
          </cell>
          <cell r="J1497">
            <v>106133</v>
          </cell>
          <cell r="K1497">
            <v>15920</v>
          </cell>
          <cell r="L1497">
            <v>9021</v>
          </cell>
          <cell r="M1497">
            <v>0</v>
          </cell>
          <cell r="N1497">
            <v>0</v>
          </cell>
          <cell r="O1497">
            <v>99234</v>
          </cell>
          <cell r="P1497">
            <v>99234</v>
          </cell>
        </row>
        <row r="1498">
          <cell r="G1498">
            <v>938383687</v>
          </cell>
          <cell r="J1498">
            <v>191372.18</v>
          </cell>
          <cell r="K1498">
            <v>28706</v>
          </cell>
          <cell r="L1498">
            <v>16266.82</v>
          </cell>
          <cell r="M1498">
            <v>0</v>
          </cell>
          <cell r="N1498">
            <v>0</v>
          </cell>
          <cell r="O1498">
            <v>178933</v>
          </cell>
          <cell r="P1498">
            <v>178933</v>
          </cell>
        </row>
        <row r="1499">
          <cell r="G1499">
            <v>938383694</v>
          </cell>
          <cell r="J1499">
            <v>221725.36</v>
          </cell>
          <cell r="K1499">
            <v>33259</v>
          </cell>
          <cell r="L1499">
            <v>18846.64</v>
          </cell>
          <cell r="M1499">
            <v>0</v>
          </cell>
          <cell r="N1499">
            <v>0</v>
          </cell>
          <cell r="O1499">
            <v>207313</v>
          </cell>
          <cell r="P1499">
            <v>207313</v>
          </cell>
        </row>
        <row r="1500">
          <cell r="G1500">
            <v>938383723</v>
          </cell>
          <cell r="J1500">
            <v>401256</v>
          </cell>
          <cell r="K1500">
            <v>60188</v>
          </cell>
          <cell r="L1500">
            <v>34107</v>
          </cell>
          <cell r="M1500">
            <v>0</v>
          </cell>
          <cell r="N1500">
            <v>0</v>
          </cell>
          <cell r="O1500">
            <v>375175</v>
          </cell>
          <cell r="P1500">
            <v>375175</v>
          </cell>
        </row>
        <row r="1501">
          <cell r="G1501">
            <v>938383731</v>
          </cell>
          <cell r="J1501">
            <v>44545</v>
          </cell>
          <cell r="K1501">
            <v>0</v>
          </cell>
          <cell r="L1501">
            <v>4455</v>
          </cell>
          <cell r="M1501">
            <v>0</v>
          </cell>
          <cell r="N1501">
            <v>0</v>
          </cell>
          <cell r="O1501">
            <v>49000</v>
          </cell>
          <cell r="P1501">
            <v>49000</v>
          </cell>
        </row>
        <row r="1502">
          <cell r="G1502">
            <v>938383740</v>
          </cell>
          <cell r="J1502">
            <v>139439</v>
          </cell>
          <cell r="K1502">
            <v>20916</v>
          </cell>
          <cell r="L1502">
            <v>11852</v>
          </cell>
          <cell r="M1502">
            <v>0</v>
          </cell>
          <cell r="N1502">
            <v>0</v>
          </cell>
          <cell r="O1502">
            <v>130375</v>
          </cell>
          <cell r="P1502">
            <v>130375</v>
          </cell>
        </row>
        <row r="1503">
          <cell r="G1503">
            <v>938383742</v>
          </cell>
          <cell r="J1503">
            <v>89999.540000000008</v>
          </cell>
          <cell r="K1503">
            <v>13500</v>
          </cell>
          <cell r="L1503">
            <v>7649.46</v>
          </cell>
          <cell r="M1503">
            <v>0</v>
          </cell>
          <cell r="N1503">
            <v>0</v>
          </cell>
          <cell r="O1503">
            <v>84149</v>
          </cell>
          <cell r="P1503">
            <v>84149</v>
          </cell>
        </row>
        <row r="1504">
          <cell r="G1504">
            <v>938385020</v>
          </cell>
          <cell r="J1504">
            <v>92100.78</v>
          </cell>
          <cell r="K1504">
            <v>13815</v>
          </cell>
          <cell r="L1504">
            <v>7828.22</v>
          </cell>
          <cell r="M1504">
            <v>0</v>
          </cell>
          <cell r="N1504">
            <v>0</v>
          </cell>
          <cell r="O1504">
            <v>86114</v>
          </cell>
          <cell r="P1504">
            <v>86114</v>
          </cell>
        </row>
        <row r="1505">
          <cell r="G1505">
            <v>938385029</v>
          </cell>
          <cell r="J1505">
            <v>232991.18</v>
          </cell>
          <cell r="K1505">
            <v>34949</v>
          </cell>
          <cell r="L1505">
            <v>19803.82</v>
          </cell>
          <cell r="M1505">
            <v>0</v>
          </cell>
          <cell r="N1505">
            <v>0</v>
          </cell>
          <cell r="O1505">
            <v>217846</v>
          </cell>
          <cell r="P1505">
            <v>217846</v>
          </cell>
        </row>
        <row r="1506">
          <cell r="G1506">
            <v>938385032</v>
          </cell>
          <cell r="J1506">
            <v>212941.9</v>
          </cell>
          <cell r="K1506">
            <v>31941</v>
          </cell>
          <cell r="L1506">
            <v>18100.099999999999</v>
          </cell>
          <cell r="M1506">
            <v>0</v>
          </cell>
          <cell r="N1506">
            <v>0</v>
          </cell>
          <cell r="O1506">
            <v>199101</v>
          </cell>
          <cell r="P1506">
            <v>199101</v>
          </cell>
        </row>
        <row r="1507">
          <cell r="G1507">
            <v>938385047</v>
          </cell>
          <cell r="J1507">
            <v>44545</v>
          </cell>
          <cell r="K1507">
            <v>0</v>
          </cell>
          <cell r="L1507">
            <v>4455</v>
          </cell>
          <cell r="M1507">
            <v>0</v>
          </cell>
          <cell r="N1507">
            <v>0</v>
          </cell>
          <cell r="O1507">
            <v>49000</v>
          </cell>
          <cell r="P1507">
            <v>49000</v>
          </cell>
        </row>
        <row r="1508">
          <cell r="G1508">
            <v>938385072</v>
          </cell>
          <cell r="J1508">
            <v>307834.27</v>
          </cell>
          <cell r="K1508">
            <v>46175</v>
          </cell>
          <cell r="L1508">
            <v>26165.73</v>
          </cell>
          <cell r="M1508">
            <v>0</v>
          </cell>
          <cell r="N1508">
            <v>0</v>
          </cell>
          <cell r="O1508">
            <v>287825</v>
          </cell>
          <cell r="P1508">
            <v>287825</v>
          </cell>
        </row>
        <row r="1509">
          <cell r="G1509">
            <v>938385094</v>
          </cell>
          <cell r="J1509">
            <v>230329.18</v>
          </cell>
          <cell r="K1509">
            <v>36569</v>
          </cell>
          <cell r="L1509">
            <v>19375.82</v>
          </cell>
          <cell r="M1509">
            <v>0</v>
          </cell>
          <cell r="N1509">
            <v>0</v>
          </cell>
          <cell r="O1509">
            <v>213136</v>
          </cell>
          <cell r="P1509">
            <v>213136</v>
          </cell>
        </row>
        <row r="1510">
          <cell r="G1510">
            <v>938385100</v>
          </cell>
          <cell r="J1510">
            <v>273287</v>
          </cell>
          <cell r="K1510">
            <v>40993</v>
          </cell>
          <cell r="L1510">
            <v>23230</v>
          </cell>
          <cell r="M1510">
            <v>0</v>
          </cell>
          <cell r="N1510">
            <v>-50000</v>
          </cell>
          <cell r="O1510">
            <v>205524</v>
          </cell>
          <cell r="P1510">
            <v>205524</v>
          </cell>
        </row>
        <row r="1511">
          <cell r="G1511">
            <v>938385103</v>
          </cell>
          <cell r="J1511">
            <v>44545</v>
          </cell>
          <cell r="K1511">
            <v>0</v>
          </cell>
          <cell r="L1511">
            <v>4455</v>
          </cell>
          <cell r="M1511">
            <v>0</v>
          </cell>
          <cell r="N1511">
            <v>0</v>
          </cell>
          <cell r="O1511">
            <v>49000</v>
          </cell>
          <cell r="P1511">
            <v>49000</v>
          </cell>
        </row>
        <row r="1512">
          <cell r="G1512">
            <v>938385106</v>
          </cell>
          <cell r="J1512">
            <v>161843.35</v>
          </cell>
          <cell r="K1512">
            <v>24277</v>
          </cell>
          <cell r="L1512">
            <v>13756.65</v>
          </cell>
          <cell r="M1512">
            <v>0</v>
          </cell>
          <cell r="N1512">
            <v>0</v>
          </cell>
          <cell r="O1512">
            <v>151323</v>
          </cell>
          <cell r="P1512">
            <v>151323</v>
          </cell>
        </row>
        <row r="1513">
          <cell r="G1513">
            <v>938385108</v>
          </cell>
          <cell r="J1513">
            <v>44545</v>
          </cell>
          <cell r="K1513">
            <v>0</v>
          </cell>
          <cell r="L1513">
            <v>4455</v>
          </cell>
          <cell r="M1513">
            <v>0</v>
          </cell>
          <cell r="N1513">
            <v>0</v>
          </cell>
          <cell r="O1513">
            <v>49000</v>
          </cell>
          <cell r="P1513">
            <v>49000</v>
          </cell>
        </row>
        <row r="1514">
          <cell r="G1514">
            <v>938385117</v>
          </cell>
          <cell r="J1514">
            <v>45172</v>
          </cell>
          <cell r="K1514">
            <v>6776</v>
          </cell>
          <cell r="L1514">
            <v>3839</v>
          </cell>
          <cell r="M1514">
            <v>0</v>
          </cell>
          <cell r="N1514">
            <v>0</v>
          </cell>
          <cell r="O1514">
            <v>42235</v>
          </cell>
          <cell r="P1514">
            <v>42235</v>
          </cell>
        </row>
        <row r="1515">
          <cell r="G1515">
            <v>938385126</v>
          </cell>
          <cell r="J1515">
            <v>44545</v>
          </cell>
          <cell r="K1515">
            <v>0</v>
          </cell>
          <cell r="L1515">
            <v>4455</v>
          </cell>
          <cell r="M1515">
            <v>0</v>
          </cell>
          <cell r="N1515">
            <v>0</v>
          </cell>
          <cell r="O1515">
            <v>49000</v>
          </cell>
          <cell r="P1515">
            <v>49000</v>
          </cell>
        </row>
        <row r="1516">
          <cell r="G1516">
            <v>938385142</v>
          </cell>
          <cell r="J1516">
            <v>266878.90000000002</v>
          </cell>
          <cell r="K1516">
            <v>40032</v>
          </cell>
          <cell r="L1516">
            <v>22685.1</v>
          </cell>
          <cell r="M1516">
            <v>0</v>
          </cell>
          <cell r="N1516">
            <v>0</v>
          </cell>
          <cell r="O1516">
            <v>249532</v>
          </cell>
          <cell r="P1516">
            <v>249532</v>
          </cell>
        </row>
        <row r="1517">
          <cell r="G1517">
            <v>938385176</v>
          </cell>
          <cell r="J1517">
            <v>567473</v>
          </cell>
          <cell r="K1517">
            <v>85121</v>
          </cell>
          <cell r="L1517">
            <v>48235</v>
          </cell>
          <cell r="M1517">
            <v>0</v>
          </cell>
          <cell r="N1517">
            <v>0</v>
          </cell>
          <cell r="O1517">
            <v>530587</v>
          </cell>
          <cell r="P1517">
            <v>530587</v>
          </cell>
        </row>
        <row r="1518">
          <cell r="G1518">
            <v>938385190</v>
          </cell>
          <cell r="J1518">
            <v>97241</v>
          </cell>
          <cell r="K1518">
            <v>14586</v>
          </cell>
          <cell r="L1518">
            <v>8266</v>
          </cell>
          <cell r="M1518">
            <v>0</v>
          </cell>
          <cell r="N1518">
            <v>0</v>
          </cell>
          <cell r="O1518">
            <v>90921</v>
          </cell>
          <cell r="P1518">
            <v>90921</v>
          </cell>
        </row>
        <row r="1519">
          <cell r="G1519">
            <v>938385192</v>
          </cell>
          <cell r="J1519">
            <v>205444</v>
          </cell>
          <cell r="K1519">
            <v>30817</v>
          </cell>
          <cell r="L1519">
            <v>17463</v>
          </cell>
          <cell r="M1519">
            <v>0</v>
          </cell>
          <cell r="N1519">
            <v>0</v>
          </cell>
          <cell r="O1519">
            <v>192090</v>
          </cell>
          <cell r="P1519">
            <v>192090</v>
          </cell>
        </row>
        <row r="1520">
          <cell r="G1520">
            <v>938385196</v>
          </cell>
          <cell r="J1520">
            <v>48967</v>
          </cell>
          <cell r="K1520">
            <v>7345</v>
          </cell>
          <cell r="L1520">
            <v>4162</v>
          </cell>
          <cell r="M1520">
            <v>0</v>
          </cell>
          <cell r="N1520">
            <v>0</v>
          </cell>
          <cell r="O1520">
            <v>45784</v>
          </cell>
          <cell r="P1520">
            <v>45784</v>
          </cell>
        </row>
        <row r="1521">
          <cell r="G1521">
            <v>938385201</v>
          </cell>
          <cell r="J1521">
            <v>150994</v>
          </cell>
          <cell r="K1521">
            <v>22649</v>
          </cell>
          <cell r="L1521">
            <v>12835</v>
          </cell>
          <cell r="M1521">
            <v>0</v>
          </cell>
          <cell r="N1521">
            <v>0</v>
          </cell>
          <cell r="O1521">
            <v>141180</v>
          </cell>
          <cell r="P1521">
            <v>141180</v>
          </cell>
        </row>
        <row r="1522">
          <cell r="G1522">
            <v>938385203</v>
          </cell>
          <cell r="J1522">
            <v>201952.6</v>
          </cell>
          <cell r="K1522">
            <v>30293</v>
          </cell>
          <cell r="L1522">
            <v>17166.400000000001</v>
          </cell>
          <cell r="M1522">
            <v>0</v>
          </cell>
          <cell r="N1522">
            <v>0</v>
          </cell>
          <cell r="O1522">
            <v>188826</v>
          </cell>
          <cell r="P1522">
            <v>188826</v>
          </cell>
        </row>
        <row r="1523">
          <cell r="G1523">
            <v>938385204</v>
          </cell>
          <cell r="J1523">
            <v>195772.09</v>
          </cell>
          <cell r="K1523">
            <v>29366</v>
          </cell>
          <cell r="L1523">
            <v>16640.91</v>
          </cell>
          <cell r="M1523">
            <v>0</v>
          </cell>
          <cell r="N1523">
            <v>0</v>
          </cell>
          <cell r="O1523">
            <v>183047</v>
          </cell>
          <cell r="P1523">
            <v>183047</v>
          </cell>
        </row>
        <row r="1524">
          <cell r="G1524">
            <v>938385221</v>
          </cell>
          <cell r="J1524">
            <v>44545</v>
          </cell>
          <cell r="K1524">
            <v>0</v>
          </cell>
          <cell r="L1524">
            <v>4455</v>
          </cell>
          <cell r="M1524">
            <v>0</v>
          </cell>
          <cell r="N1524">
            <v>0</v>
          </cell>
          <cell r="O1524">
            <v>49000</v>
          </cell>
          <cell r="P1524">
            <v>49000</v>
          </cell>
        </row>
        <row r="1525">
          <cell r="G1525">
            <v>938385240</v>
          </cell>
          <cell r="J1525">
            <v>44545</v>
          </cell>
          <cell r="K1525">
            <v>0</v>
          </cell>
          <cell r="L1525">
            <v>4455</v>
          </cell>
          <cell r="M1525">
            <v>0</v>
          </cell>
          <cell r="N1525">
            <v>0</v>
          </cell>
          <cell r="O1525">
            <v>49000</v>
          </cell>
          <cell r="P1525">
            <v>49000</v>
          </cell>
        </row>
        <row r="1526">
          <cell r="G1526">
            <v>938385263</v>
          </cell>
          <cell r="J1526">
            <v>196090.09</v>
          </cell>
          <cell r="K1526">
            <v>29414</v>
          </cell>
          <cell r="L1526">
            <v>16667.91</v>
          </cell>
          <cell r="M1526">
            <v>0</v>
          </cell>
          <cell r="N1526">
            <v>0</v>
          </cell>
          <cell r="O1526">
            <v>183344</v>
          </cell>
          <cell r="P1526">
            <v>183344</v>
          </cell>
        </row>
        <row r="1527">
          <cell r="G1527">
            <v>938385265</v>
          </cell>
          <cell r="J1527">
            <v>44545</v>
          </cell>
          <cell r="K1527">
            <v>0</v>
          </cell>
          <cell r="L1527">
            <v>4455</v>
          </cell>
          <cell r="M1527">
            <v>0</v>
          </cell>
          <cell r="N1527">
            <v>0</v>
          </cell>
          <cell r="O1527">
            <v>49000</v>
          </cell>
          <cell r="P1527">
            <v>49000</v>
          </cell>
        </row>
        <row r="1528">
          <cell r="G1528">
            <v>938385280</v>
          </cell>
          <cell r="J1528">
            <v>44545</v>
          </cell>
          <cell r="K1528">
            <v>0</v>
          </cell>
          <cell r="L1528">
            <v>4455</v>
          </cell>
          <cell r="M1528">
            <v>0</v>
          </cell>
          <cell r="N1528">
            <v>0</v>
          </cell>
          <cell r="O1528">
            <v>49000</v>
          </cell>
          <cell r="P1528">
            <v>49000</v>
          </cell>
        </row>
        <row r="1529">
          <cell r="G1529">
            <v>938385290</v>
          </cell>
          <cell r="J1529">
            <v>91977</v>
          </cell>
          <cell r="K1529">
            <v>13797</v>
          </cell>
          <cell r="L1529">
            <v>7818</v>
          </cell>
          <cell r="M1529">
            <v>0</v>
          </cell>
          <cell r="N1529">
            <v>0</v>
          </cell>
          <cell r="O1529">
            <v>85998</v>
          </cell>
          <cell r="P1529">
            <v>85998</v>
          </cell>
        </row>
        <row r="1530">
          <cell r="G1530">
            <v>938385291</v>
          </cell>
          <cell r="J1530">
            <v>149422</v>
          </cell>
          <cell r="K1530">
            <v>22413</v>
          </cell>
          <cell r="L1530">
            <v>12701</v>
          </cell>
          <cell r="M1530">
            <v>0</v>
          </cell>
          <cell r="N1530">
            <v>0</v>
          </cell>
          <cell r="O1530">
            <v>139710</v>
          </cell>
          <cell r="P1530">
            <v>139710</v>
          </cell>
        </row>
        <row r="1531">
          <cell r="G1531">
            <v>938385306</v>
          </cell>
          <cell r="J1531">
            <v>227459</v>
          </cell>
          <cell r="K1531">
            <v>34119</v>
          </cell>
          <cell r="L1531">
            <v>19334</v>
          </cell>
          <cell r="M1531">
            <v>0</v>
          </cell>
          <cell r="N1531">
            <v>0</v>
          </cell>
          <cell r="O1531">
            <v>212674</v>
          </cell>
          <cell r="P1531">
            <v>212674</v>
          </cell>
        </row>
        <row r="1532">
          <cell r="G1532">
            <v>938385320</v>
          </cell>
          <cell r="J1532">
            <v>753049.95</v>
          </cell>
          <cell r="K1532">
            <v>112957</v>
          </cell>
          <cell r="L1532">
            <v>64009.05</v>
          </cell>
          <cell r="M1532">
            <v>0</v>
          </cell>
          <cell r="N1532">
            <v>0</v>
          </cell>
          <cell r="O1532">
            <v>704102</v>
          </cell>
          <cell r="P1532">
            <v>704102</v>
          </cell>
        </row>
        <row r="1533">
          <cell r="G1533">
            <v>938385332</v>
          </cell>
          <cell r="J1533">
            <v>44545</v>
          </cell>
          <cell r="K1533">
            <v>0</v>
          </cell>
          <cell r="L1533">
            <v>4455</v>
          </cell>
          <cell r="M1533">
            <v>0</v>
          </cell>
          <cell r="N1533">
            <v>0</v>
          </cell>
          <cell r="O1533">
            <v>49000</v>
          </cell>
          <cell r="P1533">
            <v>49000</v>
          </cell>
        </row>
        <row r="1534">
          <cell r="G1534">
            <v>938385334</v>
          </cell>
          <cell r="J1534">
            <v>44545</v>
          </cell>
          <cell r="K1534">
            <v>0</v>
          </cell>
          <cell r="L1534">
            <v>4455</v>
          </cell>
          <cell r="M1534">
            <v>0</v>
          </cell>
          <cell r="N1534">
            <v>0</v>
          </cell>
          <cell r="O1534">
            <v>49000</v>
          </cell>
          <cell r="P1534">
            <v>49000</v>
          </cell>
        </row>
        <row r="1535">
          <cell r="G1535">
            <v>938385348</v>
          </cell>
          <cell r="J1535">
            <v>44545</v>
          </cell>
          <cell r="K1535">
            <v>0</v>
          </cell>
          <cell r="L1535">
            <v>4455</v>
          </cell>
          <cell r="M1535">
            <v>0</v>
          </cell>
          <cell r="N1535">
            <v>0</v>
          </cell>
          <cell r="O1535">
            <v>49000</v>
          </cell>
          <cell r="P1535">
            <v>49000</v>
          </cell>
        </row>
        <row r="1536">
          <cell r="G1536">
            <v>938385349</v>
          </cell>
          <cell r="J1536">
            <v>44545</v>
          </cell>
          <cell r="K1536">
            <v>0</v>
          </cell>
          <cell r="L1536">
            <v>4455</v>
          </cell>
          <cell r="M1536">
            <v>0</v>
          </cell>
          <cell r="N1536">
            <v>0</v>
          </cell>
          <cell r="O1536">
            <v>49000</v>
          </cell>
          <cell r="P1536">
            <v>49000</v>
          </cell>
        </row>
        <row r="1537">
          <cell r="G1537">
            <v>938385351</v>
          </cell>
          <cell r="J1537">
            <v>64900</v>
          </cell>
          <cell r="K1537">
            <v>9735</v>
          </cell>
          <cell r="L1537">
            <v>5517</v>
          </cell>
          <cell r="M1537">
            <v>0</v>
          </cell>
          <cell r="N1537">
            <v>0</v>
          </cell>
          <cell r="O1537">
            <v>60682</v>
          </cell>
          <cell r="P1537">
            <v>60682</v>
          </cell>
        </row>
        <row r="1538">
          <cell r="G1538">
            <v>938385367</v>
          </cell>
          <cell r="J1538">
            <v>149072</v>
          </cell>
          <cell r="K1538">
            <v>22361</v>
          </cell>
          <cell r="L1538">
            <v>12671</v>
          </cell>
          <cell r="M1538">
            <v>0</v>
          </cell>
          <cell r="N1538">
            <v>0</v>
          </cell>
          <cell r="O1538">
            <v>139382</v>
          </cell>
          <cell r="P1538">
            <v>139382</v>
          </cell>
        </row>
        <row r="1539">
          <cell r="G1539">
            <v>938385372</v>
          </cell>
          <cell r="J1539">
            <v>44545</v>
          </cell>
          <cell r="K1539">
            <v>0</v>
          </cell>
          <cell r="L1539">
            <v>4455</v>
          </cell>
          <cell r="M1539">
            <v>0</v>
          </cell>
          <cell r="N1539">
            <v>0</v>
          </cell>
          <cell r="O1539">
            <v>49000</v>
          </cell>
          <cell r="P1539">
            <v>49000</v>
          </cell>
        </row>
        <row r="1540">
          <cell r="G1540">
            <v>938385390</v>
          </cell>
          <cell r="J1540">
            <v>238559.35999999999</v>
          </cell>
          <cell r="K1540">
            <v>35784</v>
          </cell>
          <cell r="L1540">
            <v>20277.64</v>
          </cell>
          <cell r="M1540">
            <v>0</v>
          </cell>
          <cell r="N1540">
            <v>0</v>
          </cell>
          <cell r="O1540">
            <v>223053</v>
          </cell>
          <cell r="P1540">
            <v>223053</v>
          </cell>
        </row>
        <row r="1541">
          <cell r="G1541">
            <v>938388017</v>
          </cell>
          <cell r="J1541">
            <v>159904</v>
          </cell>
          <cell r="K1541">
            <v>23986</v>
          </cell>
          <cell r="L1541">
            <v>13592</v>
          </cell>
          <cell r="M1541">
            <v>0</v>
          </cell>
          <cell r="N1541">
            <v>0</v>
          </cell>
          <cell r="O1541">
            <v>149510</v>
          </cell>
          <cell r="P1541">
            <v>149510</v>
          </cell>
        </row>
        <row r="1542">
          <cell r="G1542">
            <v>938388021</v>
          </cell>
          <cell r="J1542">
            <v>104188</v>
          </cell>
          <cell r="K1542">
            <v>15628</v>
          </cell>
          <cell r="L1542">
            <v>8856</v>
          </cell>
          <cell r="M1542">
            <v>0</v>
          </cell>
          <cell r="N1542">
            <v>0</v>
          </cell>
          <cell r="O1542">
            <v>97416</v>
          </cell>
          <cell r="P1542">
            <v>97416</v>
          </cell>
        </row>
        <row r="1543">
          <cell r="G1543">
            <v>938388041</v>
          </cell>
          <cell r="J1543">
            <v>73044</v>
          </cell>
          <cell r="K1543">
            <v>10957</v>
          </cell>
          <cell r="L1543">
            <v>6209</v>
          </cell>
          <cell r="M1543">
            <v>0</v>
          </cell>
          <cell r="N1543">
            <v>0</v>
          </cell>
          <cell r="O1543">
            <v>68296</v>
          </cell>
          <cell r="P1543">
            <v>68296</v>
          </cell>
        </row>
        <row r="1544">
          <cell r="G1544">
            <v>938388042</v>
          </cell>
          <cell r="J1544">
            <v>44545</v>
          </cell>
          <cell r="K1544">
            <v>0</v>
          </cell>
          <cell r="L1544">
            <v>4455</v>
          </cell>
          <cell r="M1544">
            <v>0</v>
          </cell>
          <cell r="N1544">
            <v>0</v>
          </cell>
          <cell r="O1544">
            <v>49000</v>
          </cell>
          <cell r="P1544">
            <v>49000</v>
          </cell>
        </row>
        <row r="1545">
          <cell r="G1545">
            <v>938388053</v>
          </cell>
          <cell r="J1545">
            <v>162968</v>
          </cell>
          <cell r="K1545">
            <v>24445</v>
          </cell>
          <cell r="L1545">
            <v>13852</v>
          </cell>
          <cell r="M1545">
            <v>0</v>
          </cell>
          <cell r="N1545">
            <v>0</v>
          </cell>
          <cell r="O1545">
            <v>152375</v>
          </cell>
          <cell r="P1545">
            <v>152375</v>
          </cell>
        </row>
        <row r="1546">
          <cell r="G1546">
            <v>938388058</v>
          </cell>
          <cell r="J1546">
            <v>653511.80000000005</v>
          </cell>
          <cell r="K1546">
            <v>98027</v>
          </cell>
          <cell r="L1546">
            <v>55548.2</v>
          </cell>
          <cell r="M1546">
            <v>0</v>
          </cell>
          <cell r="N1546">
            <v>0</v>
          </cell>
          <cell r="O1546">
            <v>611033</v>
          </cell>
          <cell r="P1546">
            <v>611033</v>
          </cell>
        </row>
        <row r="1547">
          <cell r="G1547">
            <v>938388064</v>
          </cell>
          <cell r="J1547">
            <v>208534.36</v>
          </cell>
          <cell r="K1547">
            <v>31280</v>
          </cell>
          <cell r="L1547">
            <v>17725.64</v>
          </cell>
          <cell r="M1547">
            <v>0</v>
          </cell>
          <cell r="N1547">
            <v>0</v>
          </cell>
          <cell r="O1547">
            <v>194980</v>
          </cell>
          <cell r="P1547">
            <v>194980</v>
          </cell>
        </row>
        <row r="1548">
          <cell r="G1548">
            <v>938388105</v>
          </cell>
          <cell r="J1548">
            <v>146431</v>
          </cell>
          <cell r="K1548">
            <v>21965</v>
          </cell>
          <cell r="L1548">
            <v>12447</v>
          </cell>
          <cell r="M1548">
            <v>0</v>
          </cell>
          <cell r="N1548">
            <v>-198328</v>
          </cell>
          <cell r="O1548">
            <v>0</v>
          </cell>
          <cell r="P1548">
            <v>-61415</v>
          </cell>
        </row>
        <row r="1549">
          <cell r="G1549">
            <v>938388120</v>
          </cell>
          <cell r="J1549">
            <v>150164</v>
          </cell>
          <cell r="K1549">
            <v>22525</v>
          </cell>
          <cell r="L1549">
            <v>12764</v>
          </cell>
          <cell r="M1549">
            <v>0</v>
          </cell>
          <cell r="N1549">
            <v>0</v>
          </cell>
          <cell r="O1549">
            <v>140403</v>
          </cell>
          <cell r="P1549">
            <v>140403</v>
          </cell>
        </row>
        <row r="1550">
          <cell r="G1550">
            <v>938388121</v>
          </cell>
          <cell r="J1550">
            <v>295596</v>
          </cell>
          <cell r="K1550">
            <v>44339</v>
          </cell>
          <cell r="L1550">
            <v>25126</v>
          </cell>
          <cell r="M1550">
            <v>0</v>
          </cell>
          <cell r="N1550">
            <v>0</v>
          </cell>
          <cell r="O1550">
            <v>276383</v>
          </cell>
          <cell r="P1550">
            <v>276383</v>
          </cell>
        </row>
        <row r="1551">
          <cell r="G1551">
            <v>938388150</v>
          </cell>
          <cell r="J1551">
            <v>44545</v>
          </cell>
          <cell r="K1551">
            <v>0</v>
          </cell>
          <cell r="L1551">
            <v>4455</v>
          </cell>
          <cell r="M1551">
            <v>0</v>
          </cell>
          <cell r="N1551">
            <v>0</v>
          </cell>
          <cell r="O1551">
            <v>49000</v>
          </cell>
          <cell r="P1551">
            <v>49000</v>
          </cell>
        </row>
        <row r="1552">
          <cell r="G1552">
            <v>938388175</v>
          </cell>
          <cell r="J1552">
            <v>55629</v>
          </cell>
          <cell r="K1552">
            <v>8344</v>
          </cell>
          <cell r="L1552">
            <v>4729</v>
          </cell>
          <cell r="M1552">
            <v>0</v>
          </cell>
          <cell r="N1552">
            <v>0</v>
          </cell>
          <cell r="O1552">
            <v>52014</v>
          </cell>
          <cell r="P1552">
            <v>52014</v>
          </cell>
        </row>
        <row r="1553">
          <cell r="G1553">
            <v>938388180</v>
          </cell>
          <cell r="J1553">
            <v>44544.9</v>
          </cell>
          <cell r="K1553">
            <v>0</v>
          </cell>
          <cell r="L1553">
            <v>4454.1000000000004</v>
          </cell>
          <cell r="M1553">
            <v>0</v>
          </cell>
          <cell r="N1553">
            <v>0</v>
          </cell>
          <cell r="O1553">
            <v>48999</v>
          </cell>
          <cell r="P1553">
            <v>48999</v>
          </cell>
        </row>
        <row r="1554">
          <cell r="G1554">
            <v>938388197</v>
          </cell>
          <cell r="J1554">
            <v>154714.35999999999</v>
          </cell>
          <cell r="K1554">
            <v>23207</v>
          </cell>
          <cell r="L1554">
            <v>13150.64</v>
          </cell>
          <cell r="M1554">
            <v>0</v>
          </cell>
          <cell r="N1554">
            <v>0</v>
          </cell>
          <cell r="O1554">
            <v>144658</v>
          </cell>
          <cell r="P1554">
            <v>144658</v>
          </cell>
        </row>
        <row r="1555">
          <cell r="G1555">
            <v>938388203</v>
          </cell>
          <cell r="J1555">
            <v>44545</v>
          </cell>
          <cell r="K1555">
            <v>0</v>
          </cell>
          <cell r="L1555">
            <v>4455</v>
          </cell>
          <cell r="M1555">
            <v>0</v>
          </cell>
          <cell r="N1555">
            <v>0</v>
          </cell>
          <cell r="O1555">
            <v>49000</v>
          </cell>
          <cell r="P1555">
            <v>49000</v>
          </cell>
        </row>
        <row r="1556">
          <cell r="G1556">
            <v>938388230</v>
          </cell>
          <cell r="J1556">
            <v>73835</v>
          </cell>
          <cell r="K1556">
            <v>11075</v>
          </cell>
          <cell r="L1556">
            <v>6276</v>
          </cell>
          <cell r="M1556">
            <v>0</v>
          </cell>
          <cell r="N1556">
            <v>0</v>
          </cell>
          <cell r="O1556">
            <v>69036</v>
          </cell>
          <cell r="P1556">
            <v>69036</v>
          </cell>
        </row>
        <row r="1557">
          <cell r="G1557">
            <v>938388235</v>
          </cell>
          <cell r="J1557">
            <v>279914</v>
          </cell>
          <cell r="K1557">
            <v>41987</v>
          </cell>
          <cell r="L1557">
            <v>23793</v>
          </cell>
          <cell r="M1557">
            <v>0</v>
          </cell>
          <cell r="N1557">
            <v>0</v>
          </cell>
          <cell r="O1557">
            <v>261720</v>
          </cell>
          <cell r="P1557">
            <v>261720</v>
          </cell>
        </row>
        <row r="1558">
          <cell r="G1558">
            <v>938388250</v>
          </cell>
          <cell r="J1558">
            <v>44545</v>
          </cell>
          <cell r="K1558">
            <v>0</v>
          </cell>
          <cell r="L1558">
            <v>4455</v>
          </cell>
          <cell r="M1558">
            <v>0</v>
          </cell>
          <cell r="N1558">
            <v>0</v>
          </cell>
          <cell r="O1558">
            <v>49000</v>
          </cell>
          <cell r="P1558">
            <v>49000</v>
          </cell>
        </row>
        <row r="1559">
          <cell r="G1559">
            <v>938388302</v>
          </cell>
          <cell r="J1559">
            <v>77402</v>
          </cell>
          <cell r="K1559">
            <v>11610</v>
          </cell>
          <cell r="L1559">
            <v>6579</v>
          </cell>
          <cell r="M1559">
            <v>0</v>
          </cell>
          <cell r="N1559">
            <v>0</v>
          </cell>
          <cell r="O1559">
            <v>72371</v>
          </cell>
          <cell r="P1559">
            <v>72371</v>
          </cell>
        </row>
        <row r="1560">
          <cell r="G1560">
            <v>938388374</v>
          </cell>
          <cell r="J1560">
            <v>44545</v>
          </cell>
          <cell r="K1560">
            <v>0</v>
          </cell>
          <cell r="L1560">
            <v>4455</v>
          </cell>
          <cell r="M1560">
            <v>0</v>
          </cell>
          <cell r="N1560">
            <v>0</v>
          </cell>
          <cell r="O1560">
            <v>49000</v>
          </cell>
          <cell r="P1560">
            <v>49000</v>
          </cell>
        </row>
        <row r="1561">
          <cell r="G1561">
            <v>938388412</v>
          </cell>
          <cell r="J1561">
            <v>44545</v>
          </cell>
          <cell r="K1561">
            <v>0</v>
          </cell>
          <cell r="L1561">
            <v>4455</v>
          </cell>
          <cell r="M1561">
            <v>0</v>
          </cell>
          <cell r="N1561">
            <v>0</v>
          </cell>
          <cell r="O1561">
            <v>49000</v>
          </cell>
          <cell r="P1561">
            <v>49000</v>
          </cell>
        </row>
        <row r="1562">
          <cell r="G1562">
            <v>938388423</v>
          </cell>
          <cell r="J1562">
            <v>139290</v>
          </cell>
          <cell r="K1562">
            <v>20894</v>
          </cell>
          <cell r="L1562">
            <v>11840</v>
          </cell>
          <cell r="M1562">
            <v>0</v>
          </cell>
          <cell r="N1562">
            <v>0</v>
          </cell>
          <cell r="O1562">
            <v>130236</v>
          </cell>
          <cell r="P1562">
            <v>130236</v>
          </cell>
        </row>
        <row r="1563">
          <cell r="G1563">
            <v>938388451</v>
          </cell>
          <cell r="J1563">
            <v>44545</v>
          </cell>
          <cell r="K1563">
            <v>0</v>
          </cell>
          <cell r="L1563">
            <v>4455</v>
          </cell>
          <cell r="M1563">
            <v>0</v>
          </cell>
          <cell r="N1563">
            <v>0</v>
          </cell>
          <cell r="O1563">
            <v>49000</v>
          </cell>
          <cell r="P1563">
            <v>49000</v>
          </cell>
        </row>
        <row r="1564">
          <cell r="G1564">
            <v>938388452</v>
          </cell>
          <cell r="J1564">
            <v>193677</v>
          </cell>
          <cell r="K1564">
            <v>29052</v>
          </cell>
          <cell r="L1564">
            <v>16463</v>
          </cell>
          <cell r="M1564">
            <v>0</v>
          </cell>
          <cell r="N1564">
            <v>0</v>
          </cell>
          <cell r="O1564">
            <v>181088</v>
          </cell>
          <cell r="P1564">
            <v>181088</v>
          </cell>
        </row>
        <row r="1565">
          <cell r="G1565">
            <v>938388462</v>
          </cell>
          <cell r="J1565">
            <v>181754.63</v>
          </cell>
          <cell r="K1565">
            <v>27263</v>
          </cell>
          <cell r="L1565">
            <v>15449.37</v>
          </cell>
          <cell r="M1565">
            <v>0</v>
          </cell>
          <cell r="N1565">
            <v>0</v>
          </cell>
          <cell r="O1565">
            <v>169941</v>
          </cell>
          <cell r="P1565">
            <v>169941</v>
          </cell>
        </row>
        <row r="1566">
          <cell r="G1566">
            <v>938388474</v>
          </cell>
          <cell r="J1566">
            <v>172265.60000000001</v>
          </cell>
          <cell r="K1566">
            <v>25840</v>
          </cell>
          <cell r="L1566">
            <v>14642.4</v>
          </cell>
          <cell r="M1566">
            <v>0</v>
          </cell>
          <cell r="N1566">
            <v>0</v>
          </cell>
          <cell r="O1566">
            <v>161068</v>
          </cell>
          <cell r="P1566">
            <v>161068</v>
          </cell>
        </row>
        <row r="1567">
          <cell r="G1567">
            <v>938388537</v>
          </cell>
          <cell r="J1567">
            <v>638963.05999999994</v>
          </cell>
          <cell r="K1567">
            <v>95844</v>
          </cell>
          <cell r="L1567">
            <v>54311.94</v>
          </cell>
          <cell r="M1567">
            <v>0</v>
          </cell>
          <cell r="N1567">
            <v>0</v>
          </cell>
          <cell r="O1567">
            <v>597431</v>
          </cell>
          <cell r="P1567">
            <v>597431</v>
          </cell>
        </row>
        <row r="1568">
          <cell r="G1568">
            <v>938388543</v>
          </cell>
          <cell r="J1568">
            <v>223239</v>
          </cell>
          <cell r="K1568">
            <v>33486</v>
          </cell>
          <cell r="L1568">
            <v>18975</v>
          </cell>
          <cell r="M1568">
            <v>0</v>
          </cell>
          <cell r="N1568">
            <v>0</v>
          </cell>
          <cell r="O1568">
            <v>208728</v>
          </cell>
          <cell r="P1568">
            <v>208728</v>
          </cell>
        </row>
        <row r="1569">
          <cell r="G1569">
            <v>938388547</v>
          </cell>
          <cell r="J1569">
            <v>99275</v>
          </cell>
          <cell r="K1569">
            <v>14891</v>
          </cell>
          <cell r="L1569">
            <v>8438</v>
          </cell>
          <cell r="M1569">
            <v>0</v>
          </cell>
          <cell r="N1569">
            <v>0</v>
          </cell>
          <cell r="O1569">
            <v>92822</v>
          </cell>
          <cell r="P1569">
            <v>92822</v>
          </cell>
        </row>
        <row r="1570">
          <cell r="G1570">
            <v>938388572</v>
          </cell>
          <cell r="J1570">
            <v>247911.36</v>
          </cell>
          <cell r="K1570">
            <v>37187</v>
          </cell>
          <cell r="L1570">
            <v>21072.639999999999</v>
          </cell>
          <cell r="M1570">
            <v>0</v>
          </cell>
          <cell r="N1570">
            <v>0</v>
          </cell>
          <cell r="O1570">
            <v>231797</v>
          </cell>
          <cell r="P1570">
            <v>231797</v>
          </cell>
        </row>
        <row r="1571">
          <cell r="G1571">
            <v>938388593</v>
          </cell>
          <cell r="J1571">
            <v>102321</v>
          </cell>
          <cell r="K1571">
            <v>15348</v>
          </cell>
          <cell r="L1571">
            <v>8697</v>
          </cell>
          <cell r="M1571">
            <v>0</v>
          </cell>
          <cell r="N1571">
            <v>0</v>
          </cell>
          <cell r="O1571">
            <v>95670</v>
          </cell>
          <cell r="P1571">
            <v>95670</v>
          </cell>
        </row>
        <row r="1572">
          <cell r="G1572">
            <v>938388617</v>
          </cell>
          <cell r="J1572">
            <v>44545</v>
          </cell>
          <cell r="K1572">
            <v>0</v>
          </cell>
          <cell r="L1572">
            <v>4455</v>
          </cell>
          <cell r="M1572">
            <v>0</v>
          </cell>
          <cell r="N1572">
            <v>0</v>
          </cell>
          <cell r="O1572">
            <v>49000</v>
          </cell>
          <cell r="P1572">
            <v>49000</v>
          </cell>
        </row>
        <row r="1573">
          <cell r="G1573">
            <v>938388620</v>
          </cell>
          <cell r="J1573">
            <v>50124</v>
          </cell>
          <cell r="K1573">
            <v>7519</v>
          </cell>
          <cell r="L1573">
            <v>4261</v>
          </cell>
          <cell r="M1573">
            <v>0</v>
          </cell>
          <cell r="N1573">
            <v>0</v>
          </cell>
          <cell r="O1573">
            <v>46866</v>
          </cell>
          <cell r="P1573">
            <v>46866</v>
          </cell>
        </row>
        <row r="1574">
          <cell r="G1574">
            <v>938388624</v>
          </cell>
          <cell r="J1574">
            <v>99492.36</v>
          </cell>
          <cell r="K1574">
            <v>14924</v>
          </cell>
          <cell r="L1574">
            <v>8457.64</v>
          </cell>
          <cell r="M1574">
            <v>0</v>
          </cell>
          <cell r="N1574">
            <v>0</v>
          </cell>
          <cell r="O1574">
            <v>93026</v>
          </cell>
          <cell r="P1574">
            <v>93026</v>
          </cell>
        </row>
        <row r="1575">
          <cell r="G1575">
            <v>938388627</v>
          </cell>
          <cell r="J1575">
            <v>486570.07999999996</v>
          </cell>
          <cell r="K1575">
            <v>72986</v>
          </cell>
          <cell r="L1575">
            <v>41357.919999999998</v>
          </cell>
          <cell r="M1575">
            <v>0</v>
          </cell>
          <cell r="N1575">
            <v>0</v>
          </cell>
          <cell r="O1575">
            <v>454942</v>
          </cell>
          <cell r="P1575">
            <v>454942</v>
          </cell>
        </row>
        <row r="1576">
          <cell r="G1576">
            <v>938388630</v>
          </cell>
          <cell r="J1576">
            <v>127855.36</v>
          </cell>
          <cell r="K1576">
            <v>19178</v>
          </cell>
          <cell r="L1576">
            <v>10867.64</v>
          </cell>
          <cell r="M1576">
            <v>0</v>
          </cell>
          <cell r="N1576">
            <v>0</v>
          </cell>
          <cell r="O1576">
            <v>119545</v>
          </cell>
          <cell r="P1576">
            <v>119545</v>
          </cell>
        </row>
        <row r="1577">
          <cell r="G1577">
            <v>938388641</v>
          </cell>
          <cell r="J1577">
            <v>44545</v>
          </cell>
          <cell r="K1577">
            <v>0</v>
          </cell>
          <cell r="L1577">
            <v>4455</v>
          </cell>
          <cell r="M1577">
            <v>0</v>
          </cell>
          <cell r="N1577">
            <v>0</v>
          </cell>
          <cell r="O1577">
            <v>49000</v>
          </cell>
          <cell r="P1577">
            <v>49000</v>
          </cell>
        </row>
        <row r="1578">
          <cell r="G1578">
            <v>938388657</v>
          </cell>
          <cell r="J1578">
            <v>57312</v>
          </cell>
          <cell r="K1578">
            <v>8597</v>
          </cell>
          <cell r="L1578">
            <v>4872</v>
          </cell>
          <cell r="M1578">
            <v>0</v>
          </cell>
          <cell r="N1578">
            <v>0</v>
          </cell>
          <cell r="O1578">
            <v>53587</v>
          </cell>
          <cell r="P1578">
            <v>53587</v>
          </cell>
        </row>
        <row r="1579">
          <cell r="G1579">
            <v>938388674</v>
          </cell>
          <cell r="J1579">
            <v>44545</v>
          </cell>
          <cell r="K1579">
            <v>0</v>
          </cell>
          <cell r="L1579">
            <v>4455</v>
          </cell>
          <cell r="M1579">
            <v>0</v>
          </cell>
          <cell r="N1579">
            <v>0</v>
          </cell>
          <cell r="O1579">
            <v>49000</v>
          </cell>
          <cell r="P1579">
            <v>49000</v>
          </cell>
        </row>
        <row r="1580">
          <cell r="G1580">
            <v>938388702</v>
          </cell>
          <cell r="J1580">
            <v>44545</v>
          </cell>
          <cell r="K1580">
            <v>0</v>
          </cell>
          <cell r="L1580">
            <v>4455</v>
          </cell>
          <cell r="M1580">
            <v>0</v>
          </cell>
          <cell r="N1580">
            <v>0</v>
          </cell>
          <cell r="O1580">
            <v>49000</v>
          </cell>
          <cell r="P1580">
            <v>49000</v>
          </cell>
        </row>
        <row r="1581">
          <cell r="G1581">
            <v>938388703</v>
          </cell>
          <cell r="J1581">
            <v>44545</v>
          </cell>
          <cell r="K1581">
            <v>0</v>
          </cell>
          <cell r="L1581">
            <v>4455</v>
          </cell>
          <cell r="M1581">
            <v>0</v>
          </cell>
          <cell r="N1581">
            <v>0</v>
          </cell>
          <cell r="O1581">
            <v>49000</v>
          </cell>
          <cell r="P1581">
            <v>49000</v>
          </cell>
        </row>
        <row r="1582">
          <cell r="G1582">
            <v>938388720</v>
          </cell>
          <cell r="J1582">
            <v>109844.36</v>
          </cell>
          <cell r="K1582">
            <v>16477</v>
          </cell>
          <cell r="L1582">
            <v>9336.64</v>
          </cell>
          <cell r="M1582">
            <v>0</v>
          </cell>
          <cell r="N1582">
            <v>0</v>
          </cell>
          <cell r="O1582">
            <v>102704</v>
          </cell>
          <cell r="P1582">
            <v>102704</v>
          </cell>
        </row>
        <row r="1583">
          <cell r="G1583">
            <v>938388740</v>
          </cell>
          <cell r="J1583">
            <v>44545</v>
          </cell>
          <cell r="K1583">
            <v>0</v>
          </cell>
          <cell r="L1583">
            <v>4455</v>
          </cell>
          <cell r="M1583">
            <v>0</v>
          </cell>
          <cell r="N1583">
            <v>0</v>
          </cell>
          <cell r="O1583">
            <v>49000</v>
          </cell>
          <cell r="P1583">
            <v>49000</v>
          </cell>
        </row>
        <row r="1584">
          <cell r="G1584">
            <v>938388763</v>
          </cell>
          <cell r="J1584">
            <v>262548</v>
          </cell>
          <cell r="K1584">
            <v>39382</v>
          </cell>
          <cell r="L1584">
            <v>22317</v>
          </cell>
          <cell r="M1584">
            <v>0</v>
          </cell>
          <cell r="N1584">
            <v>0</v>
          </cell>
          <cell r="O1584">
            <v>245483</v>
          </cell>
          <cell r="P1584">
            <v>245483</v>
          </cell>
        </row>
        <row r="1585">
          <cell r="G1585">
            <v>938388804</v>
          </cell>
          <cell r="J1585">
            <v>54448</v>
          </cell>
          <cell r="K1585">
            <v>8167</v>
          </cell>
          <cell r="L1585">
            <v>4628</v>
          </cell>
          <cell r="M1585">
            <v>0</v>
          </cell>
          <cell r="N1585">
            <v>0</v>
          </cell>
          <cell r="O1585">
            <v>50909</v>
          </cell>
          <cell r="P1585">
            <v>50909</v>
          </cell>
        </row>
        <row r="1586">
          <cell r="G1586">
            <v>938388905</v>
          </cell>
          <cell r="J1586">
            <v>44545</v>
          </cell>
          <cell r="K1586">
            <v>0</v>
          </cell>
          <cell r="L1586">
            <v>4455</v>
          </cell>
          <cell r="M1586">
            <v>0</v>
          </cell>
          <cell r="N1586">
            <v>0</v>
          </cell>
          <cell r="O1586">
            <v>49000</v>
          </cell>
          <cell r="P1586">
            <v>49000</v>
          </cell>
        </row>
        <row r="1587">
          <cell r="G1587">
            <v>938388917</v>
          </cell>
          <cell r="J1587">
            <v>401955</v>
          </cell>
          <cell r="K1587">
            <v>60293</v>
          </cell>
          <cell r="L1587">
            <v>34167</v>
          </cell>
          <cell r="M1587">
            <v>0</v>
          </cell>
          <cell r="N1587">
            <v>0</v>
          </cell>
          <cell r="O1587">
            <v>375829</v>
          </cell>
          <cell r="P1587">
            <v>375829</v>
          </cell>
        </row>
        <row r="1588">
          <cell r="G1588">
            <v>938388923</v>
          </cell>
          <cell r="J1588">
            <v>263442.91000000003</v>
          </cell>
          <cell r="K1588">
            <v>39516</v>
          </cell>
          <cell r="L1588">
            <v>22393.09</v>
          </cell>
          <cell r="M1588">
            <v>0</v>
          </cell>
          <cell r="N1588">
            <v>0</v>
          </cell>
          <cell r="O1588">
            <v>246320</v>
          </cell>
          <cell r="P1588">
            <v>246320</v>
          </cell>
        </row>
        <row r="1589">
          <cell r="G1589">
            <v>938388935</v>
          </cell>
          <cell r="J1589">
            <v>44545</v>
          </cell>
          <cell r="K1589">
            <v>0</v>
          </cell>
          <cell r="L1589">
            <v>4455</v>
          </cell>
          <cell r="M1589">
            <v>0</v>
          </cell>
          <cell r="N1589">
            <v>0</v>
          </cell>
          <cell r="O1589">
            <v>49000</v>
          </cell>
          <cell r="P1589">
            <v>49000</v>
          </cell>
        </row>
        <row r="1590">
          <cell r="G1590">
            <v>938388941</v>
          </cell>
          <cell r="J1590">
            <v>44545</v>
          </cell>
          <cell r="K1590">
            <v>0</v>
          </cell>
          <cell r="L1590">
            <v>4455</v>
          </cell>
          <cell r="M1590">
            <v>0</v>
          </cell>
          <cell r="N1590">
            <v>0</v>
          </cell>
          <cell r="O1590">
            <v>49000</v>
          </cell>
          <cell r="P1590">
            <v>49000</v>
          </cell>
        </row>
        <row r="1591">
          <cell r="G1591">
            <v>938388965</v>
          </cell>
          <cell r="J1591">
            <v>44545</v>
          </cell>
          <cell r="K1591">
            <v>0</v>
          </cell>
          <cell r="L1591">
            <v>4455</v>
          </cell>
          <cell r="M1591">
            <v>0</v>
          </cell>
          <cell r="N1591">
            <v>0</v>
          </cell>
          <cell r="O1591">
            <v>49000</v>
          </cell>
          <cell r="P1591">
            <v>49000</v>
          </cell>
        </row>
        <row r="1592">
          <cell r="G1592">
            <v>938389733</v>
          </cell>
          <cell r="J1592">
            <v>44545</v>
          </cell>
          <cell r="K1592">
            <v>0</v>
          </cell>
          <cell r="L1592">
            <v>4455</v>
          </cell>
          <cell r="M1592">
            <v>0</v>
          </cell>
          <cell r="N1592">
            <v>0</v>
          </cell>
          <cell r="O1592">
            <v>49000</v>
          </cell>
          <cell r="P1592">
            <v>49000</v>
          </cell>
        </row>
        <row r="1593">
          <cell r="G1593">
            <v>938389767</v>
          </cell>
          <cell r="J1593">
            <v>44545</v>
          </cell>
          <cell r="K1593">
            <v>0</v>
          </cell>
          <cell r="L1593">
            <v>4455</v>
          </cell>
          <cell r="M1593">
            <v>0</v>
          </cell>
          <cell r="N1593">
            <v>0</v>
          </cell>
          <cell r="O1593">
            <v>49000</v>
          </cell>
          <cell r="P1593">
            <v>49000</v>
          </cell>
        </row>
        <row r="1594">
          <cell r="G1594">
            <v>938451186</v>
          </cell>
          <cell r="J1594">
            <v>754941.81</v>
          </cell>
          <cell r="K1594">
            <v>113241</v>
          </cell>
          <cell r="L1594">
            <v>64170.19</v>
          </cell>
          <cell r="M1594">
            <v>0</v>
          </cell>
          <cell r="N1594">
            <v>0</v>
          </cell>
          <cell r="O1594">
            <v>705871</v>
          </cell>
          <cell r="P1594">
            <v>705871</v>
          </cell>
        </row>
        <row r="1595">
          <cell r="G1595">
            <v>938465538</v>
          </cell>
          <cell r="J1595">
            <v>44545</v>
          </cell>
          <cell r="K1595">
            <v>0</v>
          </cell>
          <cell r="L1595">
            <v>4455</v>
          </cell>
          <cell r="M1595">
            <v>0</v>
          </cell>
          <cell r="N1595">
            <v>0</v>
          </cell>
          <cell r="O1595">
            <v>49000</v>
          </cell>
          <cell r="P1595">
            <v>49000</v>
          </cell>
        </row>
        <row r="1596">
          <cell r="G1596">
            <v>938504886</v>
          </cell>
          <cell r="J1596">
            <v>135251.18</v>
          </cell>
          <cell r="K1596">
            <v>20288</v>
          </cell>
          <cell r="L1596">
            <v>11496.82</v>
          </cell>
          <cell r="M1596">
            <v>0</v>
          </cell>
          <cell r="N1596">
            <v>0</v>
          </cell>
          <cell r="O1596">
            <v>126460</v>
          </cell>
          <cell r="P1596">
            <v>126460</v>
          </cell>
        </row>
        <row r="1597">
          <cell r="G1597">
            <v>938516767</v>
          </cell>
          <cell r="J1597">
            <v>322188.31</v>
          </cell>
          <cell r="K1597">
            <v>69871</v>
          </cell>
          <cell r="L1597">
            <v>25231.69</v>
          </cell>
          <cell r="M1597">
            <v>0</v>
          </cell>
          <cell r="N1597">
            <v>0</v>
          </cell>
          <cell r="O1597">
            <v>277549</v>
          </cell>
          <cell r="P1597">
            <v>277549</v>
          </cell>
        </row>
        <row r="1598">
          <cell r="G1598">
            <v>938519667</v>
          </cell>
          <cell r="J1598">
            <v>103161</v>
          </cell>
          <cell r="K1598">
            <v>22206</v>
          </cell>
          <cell r="L1598">
            <v>8095</v>
          </cell>
          <cell r="M1598">
            <v>0</v>
          </cell>
          <cell r="N1598">
            <v>0</v>
          </cell>
          <cell r="O1598">
            <v>89050</v>
          </cell>
          <cell r="P1598">
            <v>89050</v>
          </cell>
        </row>
        <row r="1599">
          <cell r="G1599">
            <v>938522926</v>
          </cell>
          <cell r="J1599">
            <v>92864.36</v>
          </cell>
          <cell r="K1599">
            <v>15276</v>
          </cell>
          <cell r="L1599">
            <v>7758.64</v>
          </cell>
          <cell r="M1599">
            <v>0</v>
          </cell>
          <cell r="N1599">
            <v>0</v>
          </cell>
          <cell r="O1599">
            <v>85347</v>
          </cell>
          <cell r="P1599">
            <v>85347</v>
          </cell>
        </row>
        <row r="1600">
          <cell r="G1600">
            <v>938523186</v>
          </cell>
          <cell r="J1600">
            <v>44545</v>
          </cell>
          <cell r="K1600">
            <v>0</v>
          </cell>
          <cell r="L1600">
            <v>4455</v>
          </cell>
          <cell r="M1600">
            <v>0</v>
          </cell>
          <cell r="N1600">
            <v>0</v>
          </cell>
          <cell r="O1600">
            <v>49000</v>
          </cell>
          <cell r="P1600">
            <v>49000</v>
          </cell>
        </row>
        <row r="1601">
          <cell r="G1601">
            <v>938577282</v>
          </cell>
          <cell r="J1601">
            <v>44545</v>
          </cell>
          <cell r="K1601">
            <v>0</v>
          </cell>
          <cell r="L1601">
            <v>4455</v>
          </cell>
          <cell r="M1601">
            <v>0</v>
          </cell>
          <cell r="N1601">
            <v>0</v>
          </cell>
          <cell r="O1601">
            <v>49000</v>
          </cell>
          <cell r="P1601">
            <v>49000</v>
          </cell>
        </row>
        <row r="1602">
          <cell r="G1602">
            <v>938598086</v>
          </cell>
          <cell r="J1602">
            <v>53693</v>
          </cell>
          <cell r="K1602">
            <v>8054</v>
          </cell>
          <cell r="L1602">
            <v>4564</v>
          </cell>
          <cell r="M1602">
            <v>0</v>
          </cell>
          <cell r="N1602">
            <v>0</v>
          </cell>
          <cell r="O1602">
            <v>50203</v>
          </cell>
          <cell r="P1602">
            <v>50203</v>
          </cell>
        </row>
        <row r="1603">
          <cell r="G1603">
            <v>938604839</v>
          </cell>
          <cell r="J1603">
            <v>57962</v>
          </cell>
          <cell r="K1603">
            <v>8694</v>
          </cell>
          <cell r="L1603">
            <v>4927</v>
          </cell>
          <cell r="M1603">
            <v>0</v>
          </cell>
          <cell r="N1603">
            <v>0</v>
          </cell>
          <cell r="O1603">
            <v>54195</v>
          </cell>
          <cell r="P1603">
            <v>54195</v>
          </cell>
        </row>
        <row r="1604">
          <cell r="G1604">
            <v>938606053</v>
          </cell>
          <cell r="J1604">
            <v>61224</v>
          </cell>
          <cell r="K1604">
            <v>9408</v>
          </cell>
          <cell r="L1604">
            <v>5182</v>
          </cell>
          <cell r="M1604">
            <v>0</v>
          </cell>
          <cell r="N1604">
            <v>0</v>
          </cell>
          <cell r="O1604">
            <v>56998</v>
          </cell>
          <cell r="P1604">
            <v>56998</v>
          </cell>
        </row>
        <row r="1605">
          <cell r="G1605">
            <v>938619086</v>
          </cell>
          <cell r="J1605">
            <v>158185</v>
          </cell>
          <cell r="K1605">
            <v>23728</v>
          </cell>
          <cell r="L1605">
            <v>13446</v>
          </cell>
          <cell r="M1605">
            <v>0</v>
          </cell>
          <cell r="N1605">
            <v>0</v>
          </cell>
          <cell r="O1605">
            <v>147903</v>
          </cell>
          <cell r="P1605">
            <v>147903</v>
          </cell>
        </row>
        <row r="1606">
          <cell r="G1606">
            <v>938622114</v>
          </cell>
          <cell r="J1606">
            <v>44545</v>
          </cell>
          <cell r="K1606">
            <v>0</v>
          </cell>
          <cell r="L1606">
            <v>4455</v>
          </cell>
          <cell r="M1606">
            <v>0</v>
          </cell>
          <cell r="N1606">
            <v>0</v>
          </cell>
          <cell r="O1606">
            <v>49000</v>
          </cell>
          <cell r="P1606">
            <v>49000</v>
          </cell>
        </row>
        <row r="1607">
          <cell r="G1607">
            <v>938628183</v>
          </cell>
          <cell r="J1607">
            <v>224721</v>
          </cell>
          <cell r="K1607">
            <v>33708</v>
          </cell>
          <cell r="L1607">
            <v>19101</v>
          </cell>
          <cell r="M1607">
            <v>0</v>
          </cell>
          <cell r="N1607">
            <v>0</v>
          </cell>
          <cell r="O1607">
            <v>210114</v>
          </cell>
          <cell r="P1607">
            <v>210114</v>
          </cell>
        </row>
        <row r="1608">
          <cell r="G1608">
            <v>938631114</v>
          </cell>
          <cell r="J1608">
            <v>69310</v>
          </cell>
          <cell r="K1608">
            <v>10397</v>
          </cell>
          <cell r="L1608">
            <v>5891</v>
          </cell>
          <cell r="M1608">
            <v>0</v>
          </cell>
          <cell r="N1608">
            <v>0</v>
          </cell>
          <cell r="O1608">
            <v>64804</v>
          </cell>
          <cell r="P1608">
            <v>64804</v>
          </cell>
        </row>
        <row r="1609">
          <cell r="G1609">
            <v>938702239</v>
          </cell>
          <cell r="J1609">
            <v>57256</v>
          </cell>
          <cell r="K1609">
            <v>8588</v>
          </cell>
          <cell r="L1609">
            <v>4867</v>
          </cell>
          <cell r="M1609">
            <v>0</v>
          </cell>
          <cell r="N1609">
            <v>0</v>
          </cell>
          <cell r="O1609">
            <v>53535</v>
          </cell>
          <cell r="P1609">
            <v>53535</v>
          </cell>
        </row>
        <row r="1610">
          <cell r="G1610">
            <v>938702486</v>
          </cell>
          <cell r="J1610">
            <v>44545</v>
          </cell>
          <cell r="K1610">
            <v>0</v>
          </cell>
          <cell r="L1610">
            <v>4455</v>
          </cell>
          <cell r="M1610">
            <v>0</v>
          </cell>
          <cell r="N1610">
            <v>0</v>
          </cell>
          <cell r="O1610">
            <v>49000</v>
          </cell>
          <cell r="P1610">
            <v>49000</v>
          </cell>
        </row>
        <row r="1611">
          <cell r="G1611">
            <v>938705039</v>
          </cell>
          <cell r="J1611">
            <v>133431.18</v>
          </cell>
          <cell r="K1611">
            <v>20015</v>
          </cell>
          <cell r="L1611">
            <v>11341.82</v>
          </cell>
          <cell r="M1611">
            <v>0</v>
          </cell>
          <cell r="N1611">
            <v>0</v>
          </cell>
          <cell r="O1611">
            <v>124758</v>
          </cell>
          <cell r="P1611">
            <v>124758</v>
          </cell>
        </row>
        <row r="1612">
          <cell r="G1612">
            <v>938705286</v>
          </cell>
          <cell r="J1612">
            <v>293664.53999999998</v>
          </cell>
          <cell r="K1612">
            <v>44050</v>
          </cell>
          <cell r="L1612">
            <v>24961.46</v>
          </cell>
          <cell r="M1612">
            <v>0</v>
          </cell>
          <cell r="N1612">
            <v>0</v>
          </cell>
          <cell r="O1612">
            <v>274576</v>
          </cell>
          <cell r="P1612">
            <v>274576</v>
          </cell>
        </row>
        <row r="1613">
          <cell r="G1613">
            <v>938705439</v>
          </cell>
          <cell r="J1613">
            <v>45641</v>
          </cell>
          <cell r="K1613">
            <v>6846</v>
          </cell>
          <cell r="L1613">
            <v>3880</v>
          </cell>
          <cell r="M1613">
            <v>0</v>
          </cell>
          <cell r="N1613">
            <v>0</v>
          </cell>
          <cell r="O1613">
            <v>42675</v>
          </cell>
          <cell r="P1613">
            <v>42675</v>
          </cell>
        </row>
        <row r="1614">
          <cell r="G1614">
            <v>938709338</v>
          </cell>
          <cell r="J1614">
            <v>44545</v>
          </cell>
          <cell r="K1614">
            <v>0</v>
          </cell>
          <cell r="L1614">
            <v>4455</v>
          </cell>
          <cell r="M1614">
            <v>0</v>
          </cell>
          <cell r="N1614">
            <v>0</v>
          </cell>
          <cell r="O1614">
            <v>49000</v>
          </cell>
          <cell r="P1614">
            <v>49000</v>
          </cell>
        </row>
        <row r="1615">
          <cell r="G1615">
            <v>938721319</v>
          </cell>
          <cell r="J1615">
            <v>44545</v>
          </cell>
          <cell r="K1615">
            <v>0</v>
          </cell>
          <cell r="L1615">
            <v>4455</v>
          </cell>
          <cell r="M1615">
            <v>0</v>
          </cell>
          <cell r="N1615">
            <v>0</v>
          </cell>
          <cell r="O1615">
            <v>49000</v>
          </cell>
          <cell r="P1615">
            <v>49000</v>
          </cell>
        </row>
        <row r="1616">
          <cell r="G1616">
            <v>938782329</v>
          </cell>
          <cell r="J1616">
            <v>424937.18</v>
          </cell>
          <cell r="K1616">
            <v>63741</v>
          </cell>
          <cell r="L1616">
            <v>36119.82</v>
          </cell>
          <cell r="M1616">
            <v>0</v>
          </cell>
          <cell r="N1616">
            <v>0</v>
          </cell>
          <cell r="O1616">
            <v>397316</v>
          </cell>
          <cell r="P1616">
            <v>397316</v>
          </cell>
        </row>
        <row r="1617">
          <cell r="G1617">
            <v>938798780</v>
          </cell>
          <cell r="J1617">
            <v>44545</v>
          </cell>
          <cell r="K1617">
            <v>0</v>
          </cell>
          <cell r="L1617">
            <v>4455</v>
          </cell>
          <cell r="M1617">
            <v>0</v>
          </cell>
          <cell r="N1617">
            <v>0</v>
          </cell>
          <cell r="O1617">
            <v>49000</v>
          </cell>
          <cell r="P1617">
            <v>49000</v>
          </cell>
        </row>
        <row r="1618">
          <cell r="G1618">
            <v>938801035</v>
          </cell>
          <cell r="J1618">
            <v>124064</v>
          </cell>
          <cell r="K1618">
            <v>18610</v>
          </cell>
          <cell r="L1618">
            <v>10545</v>
          </cell>
          <cell r="M1618">
            <v>0</v>
          </cell>
          <cell r="N1618">
            <v>0</v>
          </cell>
          <cell r="O1618">
            <v>115999</v>
          </cell>
          <cell r="P1618">
            <v>115999</v>
          </cell>
        </row>
        <row r="1619">
          <cell r="G1619">
            <v>938801539</v>
          </cell>
          <cell r="J1619">
            <v>212688</v>
          </cell>
          <cell r="K1619">
            <v>31903</v>
          </cell>
          <cell r="L1619">
            <v>18079</v>
          </cell>
          <cell r="M1619">
            <v>0</v>
          </cell>
          <cell r="N1619">
            <v>0</v>
          </cell>
          <cell r="O1619">
            <v>198864</v>
          </cell>
          <cell r="P1619">
            <v>198864</v>
          </cell>
        </row>
        <row r="1620">
          <cell r="G1620">
            <v>938801577</v>
          </cell>
          <cell r="J1620">
            <v>247269.97999999998</v>
          </cell>
          <cell r="K1620">
            <v>37090</v>
          </cell>
          <cell r="L1620">
            <v>21018.02</v>
          </cell>
          <cell r="M1620">
            <v>0</v>
          </cell>
          <cell r="N1620">
            <v>0</v>
          </cell>
          <cell r="O1620">
            <v>231198</v>
          </cell>
          <cell r="P1620">
            <v>231198</v>
          </cell>
        </row>
        <row r="1621">
          <cell r="G1621">
            <v>938801797</v>
          </cell>
          <cell r="J1621">
            <v>157078</v>
          </cell>
          <cell r="K1621">
            <v>23562</v>
          </cell>
          <cell r="L1621">
            <v>13352</v>
          </cell>
          <cell r="M1621">
            <v>0</v>
          </cell>
          <cell r="N1621">
            <v>0</v>
          </cell>
          <cell r="O1621">
            <v>146868</v>
          </cell>
          <cell r="P1621">
            <v>146868</v>
          </cell>
        </row>
        <row r="1622">
          <cell r="G1622">
            <v>938801848</v>
          </cell>
          <cell r="J1622">
            <v>56994</v>
          </cell>
          <cell r="K1622">
            <v>8549</v>
          </cell>
          <cell r="L1622">
            <v>4845</v>
          </cell>
          <cell r="M1622">
            <v>0</v>
          </cell>
          <cell r="N1622">
            <v>0</v>
          </cell>
          <cell r="O1622">
            <v>53290</v>
          </cell>
          <cell r="P1622">
            <v>53290</v>
          </cell>
        </row>
        <row r="1623">
          <cell r="G1623">
            <v>938802529</v>
          </cell>
          <cell r="J1623">
            <v>108181.36</v>
          </cell>
          <cell r="K1623">
            <v>16227</v>
          </cell>
          <cell r="L1623">
            <v>9195.64</v>
          </cell>
          <cell r="M1623">
            <v>0</v>
          </cell>
          <cell r="N1623">
            <v>0</v>
          </cell>
          <cell r="O1623">
            <v>101150</v>
          </cell>
          <cell r="P1623">
            <v>101150</v>
          </cell>
        </row>
        <row r="1624">
          <cell r="G1624">
            <v>938802533</v>
          </cell>
          <cell r="J1624">
            <v>106547</v>
          </cell>
          <cell r="K1624">
            <v>15982</v>
          </cell>
          <cell r="L1624">
            <v>9057</v>
          </cell>
          <cell r="M1624">
            <v>0</v>
          </cell>
          <cell r="N1624">
            <v>0</v>
          </cell>
          <cell r="O1624">
            <v>99622</v>
          </cell>
          <cell r="P1624">
            <v>99622</v>
          </cell>
        </row>
        <row r="1625">
          <cell r="G1625">
            <v>938802596</v>
          </cell>
          <cell r="J1625">
            <v>314475.82</v>
          </cell>
          <cell r="K1625">
            <v>51262</v>
          </cell>
          <cell r="L1625">
            <v>29048.46</v>
          </cell>
          <cell r="M1625">
            <v>0</v>
          </cell>
          <cell r="N1625">
            <v>27272.719999999972</v>
          </cell>
          <cell r="O1625">
            <v>319535</v>
          </cell>
          <cell r="P1625">
            <v>319535</v>
          </cell>
        </row>
        <row r="1626">
          <cell r="G1626">
            <v>938802712</v>
          </cell>
          <cell r="J1626">
            <v>126251</v>
          </cell>
          <cell r="K1626">
            <v>18938</v>
          </cell>
          <cell r="L1626">
            <v>10731</v>
          </cell>
          <cell r="M1626">
            <v>0</v>
          </cell>
          <cell r="N1626">
            <v>0</v>
          </cell>
          <cell r="O1626">
            <v>118044</v>
          </cell>
          <cell r="P1626">
            <v>118044</v>
          </cell>
        </row>
        <row r="1627">
          <cell r="G1627">
            <v>938802752</v>
          </cell>
          <cell r="J1627">
            <v>258301.3</v>
          </cell>
          <cell r="K1627">
            <v>38745</v>
          </cell>
          <cell r="L1627">
            <v>21955.7</v>
          </cell>
          <cell r="M1627">
            <v>0</v>
          </cell>
          <cell r="N1627">
            <v>0</v>
          </cell>
          <cell r="O1627">
            <v>241512</v>
          </cell>
          <cell r="P1627">
            <v>241512</v>
          </cell>
        </row>
        <row r="1628">
          <cell r="G1628">
            <v>938802782</v>
          </cell>
          <cell r="J1628">
            <v>477698.91</v>
          </cell>
          <cell r="K1628">
            <v>71655</v>
          </cell>
          <cell r="L1628">
            <v>40604.089999999997</v>
          </cell>
          <cell r="M1628">
            <v>0</v>
          </cell>
          <cell r="N1628">
            <v>0</v>
          </cell>
          <cell r="O1628">
            <v>446648</v>
          </cell>
          <cell r="P1628">
            <v>446648</v>
          </cell>
        </row>
        <row r="1629">
          <cell r="G1629">
            <v>938803212</v>
          </cell>
          <cell r="J1629">
            <v>61649</v>
          </cell>
          <cell r="K1629">
            <v>9247</v>
          </cell>
          <cell r="L1629">
            <v>5240</v>
          </cell>
          <cell r="M1629">
            <v>0</v>
          </cell>
          <cell r="N1629">
            <v>0</v>
          </cell>
          <cell r="O1629">
            <v>57642</v>
          </cell>
          <cell r="P1629">
            <v>57642</v>
          </cell>
        </row>
        <row r="1630">
          <cell r="G1630">
            <v>938803309</v>
          </cell>
          <cell r="J1630">
            <v>183738.63</v>
          </cell>
          <cell r="K1630">
            <v>27561</v>
          </cell>
          <cell r="L1630">
            <v>15617.37</v>
          </cell>
          <cell r="M1630">
            <v>0</v>
          </cell>
          <cell r="N1630">
            <v>0</v>
          </cell>
          <cell r="O1630">
            <v>171795</v>
          </cell>
          <cell r="P1630">
            <v>171795</v>
          </cell>
        </row>
        <row r="1631">
          <cell r="G1631">
            <v>938803315</v>
          </cell>
          <cell r="J1631">
            <v>216834.18</v>
          </cell>
          <cell r="K1631">
            <v>32525</v>
          </cell>
          <cell r="L1631">
            <v>18430.82</v>
          </cell>
          <cell r="M1631">
            <v>0</v>
          </cell>
          <cell r="N1631">
            <v>0</v>
          </cell>
          <cell r="O1631">
            <v>202740</v>
          </cell>
          <cell r="P1631">
            <v>202740</v>
          </cell>
        </row>
        <row r="1632">
          <cell r="G1632">
            <v>938805067</v>
          </cell>
          <cell r="J1632">
            <v>50827</v>
          </cell>
          <cell r="K1632">
            <v>7624</v>
          </cell>
          <cell r="L1632">
            <v>4321</v>
          </cell>
          <cell r="M1632">
            <v>0</v>
          </cell>
          <cell r="N1632">
            <v>0</v>
          </cell>
          <cell r="O1632">
            <v>47524</v>
          </cell>
          <cell r="P1632">
            <v>47524</v>
          </cell>
        </row>
        <row r="1633">
          <cell r="G1633">
            <v>938805103</v>
          </cell>
          <cell r="J1633">
            <v>44545</v>
          </cell>
          <cell r="K1633">
            <v>0</v>
          </cell>
          <cell r="L1633">
            <v>4455</v>
          </cell>
          <cell r="M1633">
            <v>0</v>
          </cell>
          <cell r="N1633">
            <v>0</v>
          </cell>
          <cell r="O1633">
            <v>49000</v>
          </cell>
          <cell r="P1633">
            <v>49000</v>
          </cell>
        </row>
        <row r="1634">
          <cell r="G1634">
            <v>938805110</v>
          </cell>
          <cell r="J1634">
            <v>187312.53999999998</v>
          </cell>
          <cell r="K1634">
            <v>28546</v>
          </cell>
          <cell r="L1634">
            <v>15876.46</v>
          </cell>
          <cell r="M1634">
            <v>0</v>
          </cell>
          <cell r="N1634">
            <v>0</v>
          </cell>
          <cell r="O1634">
            <v>174643</v>
          </cell>
          <cell r="P1634">
            <v>174643</v>
          </cell>
        </row>
        <row r="1635">
          <cell r="G1635">
            <v>938805124</v>
          </cell>
          <cell r="J1635">
            <v>165556.35999999999</v>
          </cell>
          <cell r="K1635">
            <v>25058</v>
          </cell>
          <cell r="L1635">
            <v>14049.64</v>
          </cell>
          <cell r="M1635">
            <v>0</v>
          </cell>
          <cell r="N1635">
            <v>0</v>
          </cell>
          <cell r="O1635">
            <v>154548</v>
          </cell>
          <cell r="P1635">
            <v>154548</v>
          </cell>
        </row>
        <row r="1636">
          <cell r="G1636">
            <v>938805126</v>
          </cell>
          <cell r="J1636">
            <v>113966</v>
          </cell>
          <cell r="K1636">
            <v>19788</v>
          </cell>
          <cell r="L1636">
            <v>9418</v>
          </cell>
          <cell r="M1636">
            <v>0</v>
          </cell>
          <cell r="N1636">
            <v>0</v>
          </cell>
          <cell r="O1636">
            <v>103596</v>
          </cell>
          <cell r="P1636">
            <v>103596</v>
          </cell>
        </row>
        <row r="1637">
          <cell r="G1637">
            <v>938805128</v>
          </cell>
          <cell r="J1637">
            <v>44545</v>
          </cell>
          <cell r="K1637">
            <v>0</v>
          </cell>
          <cell r="L1637">
            <v>4455</v>
          </cell>
          <cell r="M1637">
            <v>0</v>
          </cell>
          <cell r="N1637">
            <v>0</v>
          </cell>
          <cell r="O1637">
            <v>49000</v>
          </cell>
          <cell r="P1637">
            <v>49000</v>
          </cell>
        </row>
        <row r="1638">
          <cell r="G1638">
            <v>938805135</v>
          </cell>
          <cell r="J1638">
            <v>321509.08999999997</v>
          </cell>
          <cell r="K1638">
            <v>58100</v>
          </cell>
          <cell r="L1638">
            <v>26340.91</v>
          </cell>
          <cell r="M1638">
            <v>0</v>
          </cell>
          <cell r="N1638">
            <v>0</v>
          </cell>
          <cell r="O1638">
            <v>289750</v>
          </cell>
          <cell r="P1638">
            <v>289750</v>
          </cell>
        </row>
        <row r="1639">
          <cell r="G1639">
            <v>938805139</v>
          </cell>
          <cell r="J1639">
            <v>124192</v>
          </cell>
          <cell r="K1639">
            <v>19078</v>
          </cell>
          <cell r="L1639">
            <v>10511</v>
          </cell>
          <cell r="M1639">
            <v>0</v>
          </cell>
          <cell r="N1639">
            <v>0</v>
          </cell>
          <cell r="O1639">
            <v>115625</v>
          </cell>
          <cell r="P1639">
            <v>115625</v>
          </cell>
        </row>
        <row r="1640">
          <cell r="G1640">
            <v>938805194</v>
          </cell>
          <cell r="J1640">
            <v>721563.62999999989</v>
          </cell>
          <cell r="K1640">
            <v>110030</v>
          </cell>
          <cell r="L1640">
            <v>61153.37</v>
          </cell>
          <cell r="M1640">
            <v>0</v>
          </cell>
          <cell r="N1640">
            <v>0</v>
          </cell>
          <cell r="O1640">
            <v>672687</v>
          </cell>
          <cell r="P1640">
            <v>672687</v>
          </cell>
        </row>
        <row r="1641">
          <cell r="G1641">
            <v>938805238</v>
          </cell>
          <cell r="J1641">
            <v>177299.36</v>
          </cell>
          <cell r="K1641">
            <v>28615</v>
          </cell>
          <cell r="L1641">
            <v>14868.64</v>
          </cell>
          <cell r="M1641">
            <v>0</v>
          </cell>
          <cell r="N1641">
            <v>0</v>
          </cell>
          <cell r="O1641">
            <v>163553</v>
          </cell>
          <cell r="P1641">
            <v>163553</v>
          </cell>
        </row>
        <row r="1642">
          <cell r="G1642">
            <v>938805239</v>
          </cell>
          <cell r="J1642">
            <v>393175.54</v>
          </cell>
          <cell r="K1642">
            <v>61669</v>
          </cell>
          <cell r="L1642">
            <v>33150.46</v>
          </cell>
          <cell r="M1642">
            <v>0</v>
          </cell>
          <cell r="N1642">
            <v>0</v>
          </cell>
          <cell r="O1642">
            <v>364657</v>
          </cell>
          <cell r="P1642">
            <v>364657</v>
          </cell>
        </row>
        <row r="1643">
          <cell r="G1643">
            <v>938805255</v>
          </cell>
          <cell r="J1643">
            <v>147398.18</v>
          </cell>
          <cell r="K1643">
            <v>22110</v>
          </cell>
          <cell r="L1643">
            <v>12528.82</v>
          </cell>
          <cell r="M1643">
            <v>0</v>
          </cell>
          <cell r="N1643">
            <v>0</v>
          </cell>
          <cell r="O1643">
            <v>137817</v>
          </cell>
          <cell r="P1643">
            <v>137817</v>
          </cell>
        </row>
        <row r="1644">
          <cell r="G1644">
            <v>938805350</v>
          </cell>
          <cell r="J1644">
            <v>44545</v>
          </cell>
          <cell r="K1644">
            <v>0</v>
          </cell>
          <cell r="L1644">
            <v>4455</v>
          </cell>
          <cell r="M1644">
            <v>0</v>
          </cell>
          <cell r="N1644">
            <v>0</v>
          </cell>
          <cell r="O1644">
            <v>49000</v>
          </cell>
          <cell r="P1644">
            <v>49000</v>
          </cell>
        </row>
        <row r="1645">
          <cell r="G1645">
            <v>938805355</v>
          </cell>
          <cell r="J1645">
            <v>510177.95</v>
          </cell>
          <cell r="K1645">
            <v>465807.45</v>
          </cell>
          <cell r="L1645">
            <v>4437.5</v>
          </cell>
          <cell r="M1645">
            <v>0</v>
          </cell>
          <cell r="N1645">
            <v>0</v>
          </cell>
          <cell r="O1645">
            <v>48808</v>
          </cell>
          <cell r="P1645">
            <v>48808</v>
          </cell>
        </row>
        <row r="1646">
          <cell r="G1646">
            <v>938805383</v>
          </cell>
          <cell r="J1646">
            <v>1147306.54</v>
          </cell>
          <cell r="K1646">
            <v>177257</v>
          </cell>
          <cell r="L1646">
            <v>97004.46</v>
          </cell>
          <cell r="M1646">
            <v>0</v>
          </cell>
          <cell r="N1646">
            <v>0</v>
          </cell>
          <cell r="O1646">
            <v>1067054</v>
          </cell>
          <cell r="P1646">
            <v>1067054</v>
          </cell>
        </row>
        <row r="1647">
          <cell r="G1647">
            <v>938805755</v>
          </cell>
          <cell r="J1647">
            <v>44545</v>
          </cell>
          <cell r="K1647">
            <v>0</v>
          </cell>
          <cell r="L1647">
            <v>4455</v>
          </cell>
          <cell r="M1647">
            <v>0</v>
          </cell>
          <cell r="N1647">
            <v>0</v>
          </cell>
          <cell r="O1647">
            <v>49000</v>
          </cell>
          <cell r="P1647">
            <v>49000</v>
          </cell>
        </row>
        <row r="1648">
          <cell r="G1648">
            <v>938805996</v>
          </cell>
          <cell r="J1648">
            <v>44545</v>
          </cell>
          <cell r="K1648">
            <v>0</v>
          </cell>
          <cell r="L1648">
            <v>4455</v>
          </cell>
          <cell r="M1648">
            <v>0</v>
          </cell>
          <cell r="N1648">
            <v>0</v>
          </cell>
          <cell r="O1648">
            <v>49000</v>
          </cell>
          <cell r="P1648">
            <v>49000</v>
          </cell>
        </row>
        <row r="1649">
          <cell r="G1649">
            <v>938806010</v>
          </cell>
          <cell r="J1649">
            <v>405398.83</v>
          </cell>
          <cell r="K1649">
            <v>405398.83</v>
          </cell>
          <cell r="L1649">
            <v>0</v>
          </cell>
          <cell r="M1649">
            <v>0</v>
          </cell>
          <cell r="N1649">
            <v>0</v>
          </cell>
          <cell r="O1649">
            <v>0</v>
          </cell>
          <cell r="P1649">
            <v>0</v>
          </cell>
        </row>
        <row r="1650">
          <cell r="G1650">
            <v>938806030</v>
          </cell>
          <cell r="J1650">
            <v>7424.15</v>
          </cell>
          <cell r="K1650">
            <v>0</v>
          </cell>
          <cell r="L1650">
            <v>742.85</v>
          </cell>
          <cell r="M1650">
            <v>0</v>
          </cell>
          <cell r="N1650">
            <v>0</v>
          </cell>
          <cell r="O1650">
            <v>8167</v>
          </cell>
          <cell r="P1650">
            <v>8167</v>
          </cell>
        </row>
        <row r="1651">
          <cell r="G1651">
            <v>938806079</v>
          </cell>
          <cell r="J1651">
            <v>236894.72</v>
          </cell>
          <cell r="K1651">
            <v>236894.72</v>
          </cell>
          <cell r="L1651">
            <v>-1</v>
          </cell>
          <cell r="M1651">
            <v>0</v>
          </cell>
          <cell r="N1651">
            <v>-1</v>
          </cell>
          <cell r="O1651">
            <v>0</v>
          </cell>
          <cell r="P1651">
            <v>-2</v>
          </cell>
        </row>
        <row r="1652">
          <cell r="G1652">
            <v>938806135</v>
          </cell>
          <cell r="J1652">
            <v>289666.27</v>
          </cell>
          <cell r="K1652">
            <v>44572</v>
          </cell>
          <cell r="L1652">
            <v>24509.73</v>
          </cell>
          <cell r="M1652">
            <v>0</v>
          </cell>
          <cell r="N1652">
            <v>0</v>
          </cell>
          <cell r="O1652">
            <v>269604</v>
          </cell>
          <cell r="P1652">
            <v>269604</v>
          </cell>
        </row>
        <row r="1653">
          <cell r="G1653">
            <v>938806173</v>
          </cell>
          <cell r="J1653">
            <v>147301</v>
          </cell>
          <cell r="K1653">
            <v>23217</v>
          </cell>
          <cell r="L1653">
            <v>12408</v>
          </cell>
          <cell r="M1653">
            <v>0</v>
          </cell>
          <cell r="N1653">
            <v>0</v>
          </cell>
          <cell r="O1653">
            <v>136492</v>
          </cell>
          <cell r="P1653">
            <v>136492</v>
          </cell>
        </row>
        <row r="1654">
          <cell r="G1654">
            <v>938806197</v>
          </cell>
          <cell r="J1654">
            <v>200945.99</v>
          </cell>
          <cell r="K1654">
            <v>30142</v>
          </cell>
          <cell r="L1654">
            <v>17080.009999999998</v>
          </cell>
          <cell r="M1654">
            <v>0</v>
          </cell>
          <cell r="N1654">
            <v>0</v>
          </cell>
          <cell r="O1654">
            <v>187884</v>
          </cell>
          <cell r="P1654">
            <v>187884</v>
          </cell>
        </row>
        <row r="1655">
          <cell r="G1655">
            <v>938806681</v>
          </cell>
          <cell r="J1655">
            <v>7424.15</v>
          </cell>
          <cell r="K1655">
            <v>0</v>
          </cell>
          <cell r="L1655">
            <v>742.85</v>
          </cell>
          <cell r="M1655">
            <v>0</v>
          </cell>
          <cell r="N1655">
            <v>0</v>
          </cell>
          <cell r="O1655">
            <v>8167</v>
          </cell>
          <cell r="P1655">
            <v>8167</v>
          </cell>
        </row>
        <row r="1656">
          <cell r="G1656">
            <v>938806690</v>
          </cell>
          <cell r="J1656">
            <v>53635.91</v>
          </cell>
          <cell r="K1656">
            <v>53635.91</v>
          </cell>
          <cell r="L1656">
            <v>0</v>
          </cell>
          <cell r="M1656">
            <v>0</v>
          </cell>
          <cell r="N1656">
            <v>0</v>
          </cell>
          <cell r="O1656">
            <v>0</v>
          </cell>
          <cell r="P1656">
            <v>0</v>
          </cell>
        </row>
        <row r="1657">
          <cell r="G1657">
            <v>938806737</v>
          </cell>
          <cell r="J1657">
            <v>148990.18</v>
          </cell>
          <cell r="K1657">
            <v>22797</v>
          </cell>
          <cell r="L1657">
            <v>12618.82</v>
          </cell>
          <cell r="M1657">
            <v>0</v>
          </cell>
          <cell r="N1657">
            <v>0</v>
          </cell>
          <cell r="O1657">
            <v>138812</v>
          </cell>
          <cell r="P1657">
            <v>138812</v>
          </cell>
        </row>
        <row r="1658">
          <cell r="G1658">
            <v>938806738</v>
          </cell>
          <cell r="J1658">
            <v>193094.18</v>
          </cell>
          <cell r="K1658">
            <v>32106</v>
          </cell>
          <cell r="L1658">
            <v>16098.82</v>
          </cell>
          <cell r="M1658">
            <v>0</v>
          </cell>
          <cell r="N1658">
            <v>0</v>
          </cell>
          <cell r="O1658">
            <v>177087</v>
          </cell>
          <cell r="P1658">
            <v>177087</v>
          </cell>
        </row>
        <row r="1659">
          <cell r="G1659">
            <v>938806745</v>
          </cell>
          <cell r="J1659">
            <v>44545</v>
          </cell>
          <cell r="K1659">
            <v>0</v>
          </cell>
          <cell r="L1659">
            <v>4455</v>
          </cell>
          <cell r="M1659">
            <v>0</v>
          </cell>
          <cell r="N1659">
            <v>0</v>
          </cell>
          <cell r="O1659">
            <v>49000</v>
          </cell>
          <cell r="P1659">
            <v>49000</v>
          </cell>
        </row>
        <row r="1660">
          <cell r="G1660">
            <v>938806747</v>
          </cell>
          <cell r="J1660">
            <v>44545</v>
          </cell>
          <cell r="K1660">
            <v>0</v>
          </cell>
          <cell r="L1660">
            <v>4455</v>
          </cell>
          <cell r="M1660">
            <v>0</v>
          </cell>
          <cell r="N1660">
            <v>0</v>
          </cell>
          <cell r="O1660">
            <v>49000</v>
          </cell>
          <cell r="P1660">
            <v>49000</v>
          </cell>
        </row>
        <row r="1661">
          <cell r="G1661">
            <v>938806805</v>
          </cell>
          <cell r="J1661">
            <v>44545</v>
          </cell>
          <cell r="K1661">
            <v>0</v>
          </cell>
          <cell r="L1661">
            <v>4455</v>
          </cell>
          <cell r="M1661">
            <v>0</v>
          </cell>
          <cell r="N1661">
            <v>0</v>
          </cell>
          <cell r="O1661">
            <v>49000</v>
          </cell>
          <cell r="P1661">
            <v>49000</v>
          </cell>
        </row>
        <row r="1662">
          <cell r="G1662">
            <v>938806861</v>
          </cell>
          <cell r="J1662">
            <v>235454.07999999999</v>
          </cell>
          <cell r="K1662">
            <v>35318</v>
          </cell>
          <cell r="L1662">
            <v>20013.919999999998</v>
          </cell>
          <cell r="M1662">
            <v>0</v>
          </cell>
          <cell r="N1662">
            <v>0</v>
          </cell>
          <cell r="O1662">
            <v>220150</v>
          </cell>
          <cell r="P1662">
            <v>220150</v>
          </cell>
        </row>
        <row r="1663">
          <cell r="G1663">
            <v>938807027</v>
          </cell>
          <cell r="J1663">
            <v>81011.09</v>
          </cell>
          <cell r="K1663">
            <v>14171</v>
          </cell>
          <cell r="L1663">
            <v>6683.91</v>
          </cell>
          <cell r="M1663">
            <v>0</v>
          </cell>
          <cell r="N1663">
            <v>0</v>
          </cell>
          <cell r="O1663">
            <v>73524</v>
          </cell>
          <cell r="P1663">
            <v>73524</v>
          </cell>
        </row>
        <row r="1664">
          <cell r="G1664">
            <v>938807057</v>
          </cell>
          <cell r="J1664">
            <v>349531.35</v>
          </cell>
          <cell r="K1664">
            <v>349531.35</v>
          </cell>
          <cell r="L1664">
            <v>0</v>
          </cell>
          <cell r="M1664">
            <v>0</v>
          </cell>
          <cell r="N1664">
            <v>0</v>
          </cell>
          <cell r="O1664">
            <v>0</v>
          </cell>
          <cell r="P1664">
            <v>0</v>
          </cell>
        </row>
        <row r="1665">
          <cell r="G1665">
            <v>938807124</v>
          </cell>
          <cell r="J1665">
            <v>582039.6</v>
          </cell>
          <cell r="K1665">
            <v>486011.45</v>
          </cell>
          <cell r="L1665">
            <v>9602.85</v>
          </cell>
          <cell r="M1665">
            <v>0</v>
          </cell>
          <cell r="N1665">
            <v>0</v>
          </cell>
          <cell r="O1665">
            <v>105631</v>
          </cell>
          <cell r="P1665">
            <v>105631</v>
          </cell>
        </row>
        <row r="1666">
          <cell r="G1666">
            <v>938807153</v>
          </cell>
          <cell r="J1666">
            <v>44545</v>
          </cell>
          <cell r="K1666">
            <v>0</v>
          </cell>
          <cell r="L1666">
            <v>4455</v>
          </cell>
          <cell r="M1666">
            <v>0</v>
          </cell>
          <cell r="N1666">
            <v>0</v>
          </cell>
          <cell r="O1666">
            <v>49000</v>
          </cell>
          <cell r="P1666">
            <v>49000</v>
          </cell>
        </row>
        <row r="1667">
          <cell r="G1667">
            <v>938807167</v>
          </cell>
          <cell r="J1667">
            <v>219475.36</v>
          </cell>
          <cell r="K1667">
            <v>38531</v>
          </cell>
          <cell r="L1667">
            <v>18094.64</v>
          </cell>
          <cell r="M1667">
            <v>0</v>
          </cell>
          <cell r="N1667">
            <v>0</v>
          </cell>
          <cell r="O1667">
            <v>199039</v>
          </cell>
          <cell r="P1667">
            <v>199039</v>
          </cell>
        </row>
        <row r="1668">
          <cell r="G1668">
            <v>938807199</v>
          </cell>
          <cell r="J1668">
            <v>44545</v>
          </cell>
          <cell r="K1668">
            <v>0</v>
          </cell>
          <cell r="L1668">
            <v>4455</v>
          </cell>
          <cell r="M1668">
            <v>0</v>
          </cell>
          <cell r="N1668">
            <v>0</v>
          </cell>
          <cell r="O1668">
            <v>49000</v>
          </cell>
          <cell r="P1668">
            <v>49000</v>
          </cell>
        </row>
        <row r="1669">
          <cell r="G1669">
            <v>938807242</v>
          </cell>
          <cell r="J1669">
            <v>44545</v>
          </cell>
          <cell r="K1669">
            <v>0</v>
          </cell>
          <cell r="L1669">
            <v>4455</v>
          </cell>
          <cell r="M1669">
            <v>0</v>
          </cell>
          <cell r="N1669">
            <v>0</v>
          </cell>
          <cell r="O1669">
            <v>49000</v>
          </cell>
          <cell r="P1669">
            <v>49000</v>
          </cell>
        </row>
        <row r="1670">
          <cell r="G1670">
            <v>938807250</v>
          </cell>
          <cell r="J1670">
            <v>230471.36</v>
          </cell>
          <cell r="K1670">
            <v>34571</v>
          </cell>
          <cell r="L1670">
            <v>19589.64</v>
          </cell>
          <cell r="M1670">
            <v>0</v>
          </cell>
          <cell r="N1670">
            <v>0</v>
          </cell>
          <cell r="O1670">
            <v>215490</v>
          </cell>
          <cell r="P1670">
            <v>215490</v>
          </cell>
        </row>
        <row r="1671">
          <cell r="G1671">
            <v>938807263</v>
          </cell>
          <cell r="J1671">
            <v>413388.1</v>
          </cell>
          <cell r="K1671">
            <v>62008</v>
          </cell>
          <cell r="L1671">
            <v>35137.9</v>
          </cell>
          <cell r="M1671">
            <v>-5000</v>
          </cell>
          <cell r="N1671">
            <v>-5000</v>
          </cell>
          <cell r="O1671">
            <v>376518</v>
          </cell>
          <cell r="P1671">
            <v>376518</v>
          </cell>
        </row>
        <row r="1672">
          <cell r="G1672">
            <v>938807313</v>
          </cell>
          <cell r="J1672">
            <v>185558</v>
          </cell>
          <cell r="K1672">
            <v>27834</v>
          </cell>
          <cell r="L1672">
            <v>15772</v>
          </cell>
          <cell r="M1672">
            <v>0</v>
          </cell>
          <cell r="N1672">
            <v>0</v>
          </cell>
          <cell r="O1672">
            <v>173496</v>
          </cell>
          <cell r="P1672">
            <v>173496</v>
          </cell>
        </row>
        <row r="1673">
          <cell r="G1673">
            <v>938807451</v>
          </cell>
          <cell r="J1673">
            <v>248616</v>
          </cell>
          <cell r="K1673">
            <v>38863</v>
          </cell>
          <cell r="L1673">
            <v>20975</v>
          </cell>
          <cell r="M1673">
            <v>0</v>
          </cell>
          <cell r="N1673">
            <v>0</v>
          </cell>
          <cell r="O1673">
            <v>230728</v>
          </cell>
          <cell r="P1673">
            <v>230728</v>
          </cell>
        </row>
        <row r="1674">
          <cell r="G1674">
            <v>938807522</v>
          </cell>
          <cell r="J1674">
            <v>183548.63</v>
          </cell>
          <cell r="K1674">
            <v>29776</v>
          </cell>
          <cell r="L1674">
            <v>15377.37</v>
          </cell>
          <cell r="M1674">
            <v>0</v>
          </cell>
          <cell r="N1674">
            <v>0</v>
          </cell>
          <cell r="O1674">
            <v>169150</v>
          </cell>
          <cell r="P1674">
            <v>169150</v>
          </cell>
        </row>
        <row r="1675">
          <cell r="G1675">
            <v>938807528</v>
          </cell>
          <cell r="J1675">
            <v>114922</v>
          </cell>
          <cell r="K1675">
            <v>17238</v>
          </cell>
          <cell r="L1675">
            <v>9768</v>
          </cell>
          <cell r="M1675">
            <v>0</v>
          </cell>
          <cell r="N1675">
            <v>0</v>
          </cell>
          <cell r="O1675">
            <v>107452</v>
          </cell>
          <cell r="P1675">
            <v>107452</v>
          </cell>
        </row>
        <row r="1676">
          <cell r="G1676">
            <v>938807605</v>
          </cell>
          <cell r="J1676">
            <v>233166.36</v>
          </cell>
          <cell r="K1676">
            <v>35424</v>
          </cell>
          <cell r="L1676">
            <v>19774.64</v>
          </cell>
          <cell r="M1676">
            <v>0</v>
          </cell>
          <cell r="N1676">
            <v>0</v>
          </cell>
          <cell r="O1676">
            <v>217517</v>
          </cell>
          <cell r="P1676">
            <v>217517</v>
          </cell>
        </row>
        <row r="1677">
          <cell r="G1677">
            <v>938807615</v>
          </cell>
          <cell r="J1677">
            <v>124411.36</v>
          </cell>
          <cell r="K1677">
            <v>32126</v>
          </cell>
          <cell r="L1677">
            <v>9227.64</v>
          </cell>
          <cell r="M1677">
            <v>0</v>
          </cell>
          <cell r="N1677">
            <v>0</v>
          </cell>
          <cell r="O1677">
            <v>101513</v>
          </cell>
          <cell r="P1677">
            <v>101513</v>
          </cell>
        </row>
        <row r="1678">
          <cell r="G1678">
            <v>938807859</v>
          </cell>
          <cell r="J1678">
            <v>237272.27</v>
          </cell>
          <cell r="K1678">
            <v>35591</v>
          </cell>
          <cell r="L1678">
            <v>20167.73</v>
          </cell>
          <cell r="M1678">
            <v>0</v>
          </cell>
          <cell r="N1678">
            <v>0</v>
          </cell>
          <cell r="O1678">
            <v>221849</v>
          </cell>
          <cell r="P1678">
            <v>221849</v>
          </cell>
        </row>
        <row r="1679">
          <cell r="G1679">
            <v>938807910</v>
          </cell>
          <cell r="J1679">
            <v>44545</v>
          </cell>
          <cell r="K1679">
            <v>0</v>
          </cell>
          <cell r="L1679">
            <v>4455</v>
          </cell>
          <cell r="M1679">
            <v>0</v>
          </cell>
          <cell r="N1679">
            <v>0</v>
          </cell>
          <cell r="O1679">
            <v>49000</v>
          </cell>
          <cell r="P1679">
            <v>49000</v>
          </cell>
        </row>
        <row r="1680">
          <cell r="G1680">
            <v>938808146</v>
          </cell>
          <cell r="J1680">
            <v>128437</v>
          </cell>
          <cell r="K1680">
            <v>20163</v>
          </cell>
          <cell r="L1680">
            <v>10827</v>
          </cell>
          <cell r="M1680">
            <v>0</v>
          </cell>
          <cell r="N1680">
            <v>0</v>
          </cell>
          <cell r="O1680">
            <v>119101</v>
          </cell>
          <cell r="P1680">
            <v>119101</v>
          </cell>
        </row>
        <row r="1681">
          <cell r="G1681">
            <v>938808412</v>
          </cell>
          <cell r="J1681">
            <v>209317.18</v>
          </cell>
          <cell r="K1681">
            <v>43291</v>
          </cell>
          <cell r="L1681">
            <v>16602.82</v>
          </cell>
          <cell r="M1681">
            <v>0</v>
          </cell>
          <cell r="N1681">
            <v>0</v>
          </cell>
          <cell r="O1681">
            <v>182629</v>
          </cell>
          <cell r="P1681">
            <v>182629</v>
          </cell>
        </row>
        <row r="1682">
          <cell r="G1682">
            <v>938808530</v>
          </cell>
          <cell r="J1682">
            <v>205267.17</v>
          </cell>
          <cell r="K1682">
            <v>31239</v>
          </cell>
          <cell r="L1682">
            <v>17402.830000000002</v>
          </cell>
          <cell r="M1682">
            <v>0</v>
          </cell>
          <cell r="N1682">
            <v>-50000</v>
          </cell>
          <cell r="O1682">
            <v>141431</v>
          </cell>
          <cell r="P1682">
            <v>141431</v>
          </cell>
        </row>
        <row r="1683">
          <cell r="G1683">
            <v>938808629</v>
          </cell>
          <cell r="J1683">
            <v>240365.18</v>
          </cell>
          <cell r="K1683">
            <v>36504</v>
          </cell>
          <cell r="L1683">
            <v>20385.82</v>
          </cell>
          <cell r="M1683">
            <v>0</v>
          </cell>
          <cell r="N1683">
            <v>0</v>
          </cell>
          <cell r="O1683">
            <v>224247</v>
          </cell>
          <cell r="P1683">
            <v>224247</v>
          </cell>
        </row>
        <row r="1684">
          <cell r="G1684">
            <v>938808657</v>
          </cell>
          <cell r="J1684">
            <v>321076</v>
          </cell>
          <cell r="K1684">
            <v>48161</v>
          </cell>
          <cell r="L1684">
            <v>27292</v>
          </cell>
          <cell r="M1684">
            <v>0</v>
          </cell>
          <cell r="N1684">
            <v>0</v>
          </cell>
          <cell r="O1684">
            <v>300207</v>
          </cell>
          <cell r="P1684">
            <v>300207</v>
          </cell>
        </row>
        <row r="1685">
          <cell r="G1685">
            <v>938808702</v>
          </cell>
          <cell r="J1685">
            <v>191068.18</v>
          </cell>
          <cell r="K1685">
            <v>28660</v>
          </cell>
          <cell r="L1685">
            <v>16240.82</v>
          </cell>
          <cell r="M1685">
            <v>0</v>
          </cell>
          <cell r="N1685">
            <v>0</v>
          </cell>
          <cell r="O1685">
            <v>178649</v>
          </cell>
          <cell r="P1685">
            <v>178649</v>
          </cell>
        </row>
        <row r="1686">
          <cell r="G1686">
            <v>938808710</v>
          </cell>
          <cell r="J1686">
            <v>230129.36</v>
          </cell>
          <cell r="K1686">
            <v>34968</v>
          </cell>
          <cell r="L1686">
            <v>19516.64</v>
          </cell>
          <cell r="M1686">
            <v>0</v>
          </cell>
          <cell r="N1686">
            <v>0</v>
          </cell>
          <cell r="O1686">
            <v>214678</v>
          </cell>
          <cell r="P1686">
            <v>214678</v>
          </cell>
        </row>
        <row r="1687">
          <cell r="G1687">
            <v>938808795</v>
          </cell>
          <cell r="J1687">
            <v>250299</v>
          </cell>
          <cell r="K1687">
            <v>37994</v>
          </cell>
          <cell r="L1687">
            <v>21231</v>
          </cell>
          <cell r="M1687">
            <v>0</v>
          </cell>
          <cell r="N1687">
            <v>0</v>
          </cell>
          <cell r="O1687">
            <v>233536</v>
          </cell>
          <cell r="P1687">
            <v>233536</v>
          </cell>
        </row>
        <row r="1688">
          <cell r="G1688">
            <v>938808951</v>
          </cell>
          <cell r="J1688">
            <v>143090.35999999999</v>
          </cell>
          <cell r="K1688">
            <v>21464</v>
          </cell>
          <cell r="L1688">
            <v>12162.64</v>
          </cell>
          <cell r="M1688">
            <v>0</v>
          </cell>
          <cell r="N1688">
            <v>0</v>
          </cell>
          <cell r="O1688">
            <v>133789</v>
          </cell>
          <cell r="P1688">
            <v>133789</v>
          </cell>
        </row>
        <row r="1689">
          <cell r="G1689">
            <v>938809054</v>
          </cell>
          <cell r="J1689">
            <v>193930</v>
          </cell>
          <cell r="K1689">
            <v>29090</v>
          </cell>
          <cell r="L1689">
            <v>16484</v>
          </cell>
          <cell r="M1689">
            <v>0</v>
          </cell>
          <cell r="N1689">
            <v>0</v>
          </cell>
          <cell r="O1689">
            <v>181324</v>
          </cell>
          <cell r="P1689">
            <v>181324</v>
          </cell>
        </row>
        <row r="1690">
          <cell r="G1690">
            <v>938809173</v>
          </cell>
          <cell r="J1690">
            <v>406719.85</v>
          </cell>
          <cell r="K1690">
            <v>65720</v>
          </cell>
          <cell r="L1690">
            <v>34100.15</v>
          </cell>
          <cell r="M1690">
            <v>0</v>
          </cell>
          <cell r="N1690">
            <v>0</v>
          </cell>
          <cell r="O1690">
            <v>375100</v>
          </cell>
          <cell r="P1690">
            <v>375100</v>
          </cell>
        </row>
        <row r="1691">
          <cell r="G1691">
            <v>938809195</v>
          </cell>
          <cell r="J1691">
            <v>149600</v>
          </cell>
          <cell r="K1691">
            <v>27377</v>
          </cell>
          <cell r="L1691">
            <v>12222</v>
          </cell>
          <cell r="M1691">
            <v>0</v>
          </cell>
          <cell r="N1691">
            <v>0</v>
          </cell>
          <cell r="O1691">
            <v>134445</v>
          </cell>
          <cell r="P1691">
            <v>134445</v>
          </cell>
        </row>
        <row r="1692">
          <cell r="G1692">
            <v>938809227</v>
          </cell>
          <cell r="J1692">
            <v>304645.36</v>
          </cell>
          <cell r="K1692">
            <v>47268</v>
          </cell>
          <cell r="L1692">
            <v>25737.64</v>
          </cell>
          <cell r="M1692">
            <v>0</v>
          </cell>
          <cell r="N1692">
            <v>0</v>
          </cell>
          <cell r="O1692">
            <v>283115</v>
          </cell>
          <cell r="P1692">
            <v>283115</v>
          </cell>
        </row>
        <row r="1693">
          <cell r="G1693">
            <v>938809273</v>
          </cell>
          <cell r="J1693">
            <v>313136.8</v>
          </cell>
          <cell r="K1693">
            <v>47419</v>
          </cell>
          <cell r="L1693">
            <v>26572.2</v>
          </cell>
          <cell r="M1693">
            <v>0</v>
          </cell>
          <cell r="N1693">
            <v>0</v>
          </cell>
          <cell r="O1693">
            <v>292290</v>
          </cell>
          <cell r="P1693">
            <v>292290</v>
          </cell>
        </row>
        <row r="1694">
          <cell r="G1694">
            <v>938809294</v>
          </cell>
          <cell r="J1694">
            <v>256711.81</v>
          </cell>
          <cell r="K1694">
            <v>256711.81</v>
          </cell>
          <cell r="L1694">
            <v>0</v>
          </cell>
          <cell r="M1694">
            <v>0</v>
          </cell>
          <cell r="N1694">
            <v>0</v>
          </cell>
          <cell r="O1694">
            <v>0</v>
          </cell>
          <cell r="P1694">
            <v>0</v>
          </cell>
        </row>
        <row r="1695">
          <cell r="G1695">
            <v>938809297</v>
          </cell>
          <cell r="J1695">
            <v>391770.45</v>
          </cell>
          <cell r="K1695">
            <v>58766</v>
          </cell>
          <cell r="L1695">
            <v>33299.550000000003</v>
          </cell>
          <cell r="M1695">
            <v>0</v>
          </cell>
          <cell r="N1695">
            <v>0</v>
          </cell>
          <cell r="O1695">
            <v>366304</v>
          </cell>
          <cell r="P1695">
            <v>366304</v>
          </cell>
        </row>
        <row r="1696">
          <cell r="G1696">
            <v>938809453</v>
          </cell>
          <cell r="J1696">
            <v>437699</v>
          </cell>
          <cell r="K1696">
            <v>65655</v>
          </cell>
          <cell r="L1696">
            <v>37204</v>
          </cell>
          <cell r="M1696">
            <v>0</v>
          </cell>
          <cell r="N1696">
            <v>0</v>
          </cell>
          <cell r="O1696">
            <v>409248</v>
          </cell>
          <cell r="P1696">
            <v>409248</v>
          </cell>
        </row>
        <row r="1697">
          <cell r="G1697">
            <v>938809500</v>
          </cell>
          <cell r="J1697">
            <v>309272</v>
          </cell>
          <cell r="K1697">
            <v>88354</v>
          </cell>
          <cell r="L1697">
            <v>22092</v>
          </cell>
          <cell r="M1697">
            <v>0</v>
          </cell>
          <cell r="N1697">
            <v>0</v>
          </cell>
          <cell r="O1697">
            <v>243010</v>
          </cell>
          <cell r="P1697">
            <v>243010</v>
          </cell>
        </row>
        <row r="1698">
          <cell r="G1698">
            <v>938809512</v>
          </cell>
          <cell r="J1698">
            <v>44545</v>
          </cell>
          <cell r="K1698">
            <v>0</v>
          </cell>
          <cell r="L1698">
            <v>4455</v>
          </cell>
          <cell r="M1698">
            <v>0</v>
          </cell>
          <cell r="N1698">
            <v>0</v>
          </cell>
          <cell r="O1698">
            <v>49000</v>
          </cell>
          <cell r="P1698">
            <v>49000</v>
          </cell>
        </row>
        <row r="1699">
          <cell r="G1699">
            <v>938809576</v>
          </cell>
          <cell r="J1699">
            <v>44545</v>
          </cell>
          <cell r="K1699">
            <v>0</v>
          </cell>
          <cell r="L1699">
            <v>4455</v>
          </cell>
          <cell r="M1699">
            <v>0</v>
          </cell>
          <cell r="N1699">
            <v>0</v>
          </cell>
          <cell r="O1699">
            <v>49000</v>
          </cell>
          <cell r="P1699">
            <v>49000</v>
          </cell>
        </row>
        <row r="1700">
          <cell r="G1700">
            <v>938809706</v>
          </cell>
          <cell r="J1700">
            <v>153635.9</v>
          </cell>
          <cell r="K1700">
            <v>153635.9</v>
          </cell>
          <cell r="L1700">
            <v>0</v>
          </cell>
          <cell r="M1700">
            <v>0</v>
          </cell>
          <cell r="N1700">
            <v>0</v>
          </cell>
          <cell r="O1700">
            <v>0</v>
          </cell>
          <cell r="P1700">
            <v>0</v>
          </cell>
        </row>
        <row r="1701">
          <cell r="G1701">
            <v>938809730</v>
          </cell>
          <cell r="J1701">
            <v>494428.27</v>
          </cell>
          <cell r="K1701">
            <v>74613</v>
          </cell>
          <cell r="L1701">
            <v>41981.73</v>
          </cell>
          <cell r="M1701">
            <v>0</v>
          </cell>
          <cell r="N1701">
            <v>0</v>
          </cell>
          <cell r="O1701">
            <v>461797</v>
          </cell>
          <cell r="P1701">
            <v>461797</v>
          </cell>
        </row>
        <row r="1702">
          <cell r="G1702">
            <v>938809745</v>
          </cell>
          <cell r="J1702">
            <v>235421.9</v>
          </cell>
          <cell r="K1702">
            <v>35313</v>
          </cell>
          <cell r="L1702">
            <v>20011.099999999999</v>
          </cell>
          <cell r="M1702">
            <v>0</v>
          </cell>
          <cell r="N1702">
            <v>0</v>
          </cell>
          <cell r="O1702">
            <v>220120</v>
          </cell>
          <cell r="P1702">
            <v>220120</v>
          </cell>
        </row>
        <row r="1703">
          <cell r="G1703">
            <v>938809752</v>
          </cell>
          <cell r="J1703">
            <v>108181.36</v>
          </cell>
          <cell r="K1703">
            <v>16227</v>
          </cell>
          <cell r="L1703">
            <v>9195.64</v>
          </cell>
          <cell r="M1703">
            <v>0</v>
          </cell>
          <cell r="N1703">
            <v>0</v>
          </cell>
          <cell r="O1703">
            <v>101150</v>
          </cell>
          <cell r="P1703">
            <v>101150</v>
          </cell>
        </row>
        <row r="1704">
          <cell r="G1704">
            <v>938809861</v>
          </cell>
          <cell r="J1704">
            <v>230098.78999999998</v>
          </cell>
          <cell r="K1704">
            <v>41247</v>
          </cell>
          <cell r="L1704">
            <v>18885.21</v>
          </cell>
          <cell r="M1704">
            <v>0</v>
          </cell>
          <cell r="N1704">
            <v>0</v>
          </cell>
          <cell r="O1704">
            <v>207737</v>
          </cell>
          <cell r="P1704">
            <v>207737</v>
          </cell>
        </row>
        <row r="1705">
          <cell r="G1705">
            <v>938809871</v>
          </cell>
          <cell r="J1705">
            <v>126363.18</v>
          </cell>
          <cell r="K1705">
            <v>18954</v>
          </cell>
          <cell r="L1705">
            <v>10740.82</v>
          </cell>
          <cell r="M1705">
            <v>0</v>
          </cell>
          <cell r="N1705">
            <v>0</v>
          </cell>
          <cell r="O1705">
            <v>118150</v>
          </cell>
          <cell r="P1705">
            <v>118150</v>
          </cell>
        </row>
        <row r="1706">
          <cell r="G1706">
            <v>938809882</v>
          </cell>
          <cell r="J1706">
            <v>179837.9</v>
          </cell>
          <cell r="K1706">
            <v>26976</v>
          </cell>
          <cell r="L1706">
            <v>15286.1</v>
          </cell>
          <cell r="M1706">
            <v>0</v>
          </cell>
          <cell r="N1706">
            <v>0</v>
          </cell>
          <cell r="O1706">
            <v>168148</v>
          </cell>
          <cell r="P1706">
            <v>168148</v>
          </cell>
        </row>
        <row r="1707">
          <cell r="G1707">
            <v>938830880</v>
          </cell>
          <cell r="J1707">
            <v>126363.1</v>
          </cell>
          <cell r="K1707">
            <v>18954</v>
          </cell>
          <cell r="L1707">
            <v>10740.9</v>
          </cell>
          <cell r="M1707">
            <v>0</v>
          </cell>
          <cell r="N1707">
            <v>0</v>
          </cell>
          <cell r="O1707">
            <v>118150</v>
          </cell>
          <cell r="P1707">
            <v>118150</v>
          </cell>
        </row>
        <row r="1708">
          <cell r="G1708">
            <v>938833037</v>
          </cell>
          <cell r="J1708">
            <v>432864.18</v>
          </cell>
          <cell r="K1708">
            <v>64930</v>
          </cell>
          <cell r="L1708">
            <v>36793.82</v>
          </cell>
          <cell r="M1708">
            <v>0</v>
          </cell>
          <cell r="N1708">
            <v>0</v>
          </cell>
          <cell r="O1708">
            <v>404728</v>
          </cell>
          <cell r="P1708">
            <v>404728</v>
          </cell>
        </row>
        <row r="1709">
          <cell r="G1709">
            <v>938833136</v>
          </cell>
          <cell r="J1709">
            <v>291287.36</v>
          </cell>
          <cell r="K1709">
            <v>43693</v>
          </cell>
          <cell r="L1709">
            <v>24759.64</v>
          </cell>
          <cell r="M1709">
            <v>0</v>
          </cell>
          <cell r="N1709">
            <v>0</v>
          </cell>
          <cell r="O1709">
            <v>272354</v>
          </cell>
          <cell r="P1709">
            <v>272354</v>
          </cell>
        </row>
        <row r="1710">
          <cell r="G1710">
            <v>938833532</v>
          </cell>
          <cell r="J1710">
            <v>319625.76</v>
          </cell>
          <cell r="K1710">
            <v>47944</v>
          </cell>
          <cell r="L1710">
            <v>27168.240000000002</v>
          </cell>
          <cell r="M1710">
            <v>0</v>
          </cell>
          <cell r="N1710">
            <v>0</v>
          </cell>
          <cell r="O1710">
            <v>298850</v>
          </cell>
          <cell r="P1710">
            <v>298850</v>
          </cell>
        </row>
        <row r="1711">
          <cell r="G1711">
            <v>938880187</v>
          </cell>
          <cell r="J1711">
            <v>508385.36</v>
          </cell>
          <cell r="K1711">
            <v>76258</v>
          </cell>
          <cell r="L1711">
            <v>43212.639999999999</v>
          </cell>
          <cell r="M1711">
            <v>0</v>
          </cell>
          <cell r="N1711">
            <v>0</v>
          </cell>
          <cell r="O1711">
            <v>475340</v>
          </cell>
          <cell r="P1711">
            <v>475340</v>
          </cell>
        </row>
        <row r="1712">
          <cell r="G1712">
            <v>938880251</v>
          </cell>
          <cell r="J1712">
            <v>157687</v>
          </cell>
          <cell r="K1712">
            <v>23653</v>
          </cell>
          <cell r="L1712">
            <v>13403</v>
          </cell>
          <cell r="M1712">
            <v>0</v>
          </cell>
          <cell r="N1712">
            <v>0</v>
          </cell>
          <cell r="O1712">
            <v>147437</v>
          </cell>
          <cell r="P1712">
            <v>147437</v>
          </cell>
        </row>
        <row r="1713">
          <cell r="G1713">
            <v>938880262</v>
          </cell>
          <cell r="J1713">
            <v>53098</v>
          </cell>
          <cell r="K1713">
            <v>7965</v>
          </cell>
          <cell r="L1713">
            <v>4513</v>
          </cell>
          <cell r="M1713">
            <v>0</v>
          </cell>
          <cell r="N1713">
            <v>0</v>
          </cell>
          <cell r="O1713">
            <v>49646</v>
          </cell>
          <cell r="P1713">
            <v>49646</v>
          </cell>
        </row>
        <row r="1714">
          <cell r="G1714">
            <v>938880312</v>
          </cell>
          <cell r="J1714">
            <v>315747</v>
          </cell>
          <cell r="K1714">
            <v>47362</v>
          </cell>
          <cell r="L1714">
            <v>26839</v>
          </cell>
          <cell r="M1714">
            <v>0</v>
          </cell>
          <cell r="N1714">
            <v>0</v>
          </cell>
          <cell r="O1714">
            <v>295224</v>
          </cell>
          <cell r="P1714">
            <v>295224</v>
          </cell>
        </row>
        <row r="1715">
          <cell r="G1715">
            <v>938880315</v>
          </cell>
          <cell r="J1715">
            <v>47725</v>
          </cell>
          <cell r="K1715">
            <v>7159</v>
          </cell>
          <cell r="L1715">
            <v>4057</v>
          </cell>
          <cell r="M1715">
            <v>0</v>
          </cell>
          <cell r="N1715">
            <v>0</v>
          </cell>
          <cell r="O1715">
            <v>44623</v>
          </cell>
          <cell r="P1715">
            <v>44623</v>
          </cell>
        </row>
        <row r="1716">
          <cell r="G1716">
            <v>938880563</v>
          </cell>
          <cell r="J1716">
            <v>160324.44</v>
          </cell>
          <cell r="K1716">
            <v>24049</v>
          </cell>
          <cell r="L1716">
            <v>13627.56</v>
          </cell>
          <cell r="M1716">
            <v>0</v>
          </cell>
          <cell r="N1716">
            <v>0</v>
          </cell>
          <cell r="O1716">
            <v>149903</v>
          </cell>
          <cell r="P1716">
            <v>149903</v>
          </cell>
        </row>
        <row r="1717">
          <cell r="G1717">
            <v>938880571</v>
          </cell>
          <cell r="J1717">
            <v>123313</v>
          </cell>
          <cell r="K1717">
            <v>18497</v>
          </cell>
          <cell r="L1717">
            <v>10482</v>
          </cell>
          <cell r="M1717">
            <v>0</v>
          </cell>
          <cell r="N1717">
            <v>0</v>
          </cell>
          <cell r="O1717">
            <v>115298</v>
          </cell>
          <cell r="P1717">
            <v>115298</v>
          </cell>
        </row>
        <row r="1718">
          <cell r="G1718">
            <v>938880620</v>
          </cell>
          <cell r="J1718">
            <v>48344</v>
          </cell>
          <cell r="K1718">
            <v>7252</v>
          </cell>
          <cell r="L1718">
            <v>4109</v>
          </cell>
          <cell r="M1718">
            <v>0</v>
          </cell>
          <cell r="N1718">
            <v>0</v>
          </cell>
          <cell r="O1718">
            <v>45201</v>
          </cell>
          <cell r="P1718">
            <v>45201</v>
          </cell>
        </row>
        <row r="1719">
          <cell r="G1719">
            <v>938880857</v>
          </cell>
          <cell r="J1719">
            <v>295848</v>
          </cell>
          <cell r="K1719">
            <v>44377</v>
          </cell>
          <cell r="L1719">
            <v>25147</v>
          </cell>
          <cell r="M1719">
            <v>0</v>
          </cell>
          <cell r="N1719">
            <v>0</v>
          </cell>
          <cell r="O1719">
            <v>276618</v>
          </cell>
          <cell r="P1719">
            <v>276618</v>
          </cell>
        </row>
        <row r="1720">
          <cell r="G1720">
            <v>938881027</v>
          </cell>
          <cell r="J1720">
            <v>68258</v>
          </cell>
          <cell r="K1720">
            <v>10239</v>
          </cell>
          <cell r="L1720">
            <v>5802</v>
          </cell>
          <cell r="M1720">
            <v>0</v>
          </cell>
          <cell r="N1720">
            <v>0</v>
          </cell>
          <cell r="O1720">
            <v>63821</v>
          </cell>
          <cell r="P1720">
            <v>63821</v>
          </cell>
        </row>
        <row r="1721">
          <cell r="G1721">
            <v>938881201</v>
          </cell>
          <cell r="J1721">
            <v>120202</v>
          </cell>
          <cell r="K1721">
            <v>18030</v>
          </cell>
          <cell r="L1721">
            <v>10217</v>
          </cell>
          <cell r="M1721">
            <v>0</v>
          </cell>
          <cell r="N1721">
            <v>0</v>
          </cell>
          <cell r="O1721">
            <v>112389</v>
          </cell>
          <cell r="P1721">
            <v>112389</v>
          </cell>
        </row>
        <row r="1722">
          <cell r="G1722">
            <v>938881250</v>
          </cell>
          <cell r="J1722">
            <v>1112248.8</v>
          </cell>
          <cell r="K1722">
            <v>166837</v>
          </cell>
          <cell r="L1722">
            <v>94541.2</v>
          </cell>
          <cell r="M1722">
            <v>0</v>
          </cell>
          <cell r="N1722">
            <v>0</v>
          </cell>
          <cell r="O1722">
            <v>1039953</v>
          </cell>
          <cell r="P1722">
            <v>1039953</v>
          </cell>
        </row>
        <row r="1723">
          <cell r="G1723">
            <v>938881261</v>
          </cell>
          <cell r="J1723">
            <v>70089</v>
          </cell>
          <cell r="K1723">
            <v>10513</v>
          </cell>
          <cell r="L1723">
            <v>5958</v>
          </cell>
          <cell r="M1723">
            <v>0</v>
          </cell>
          <cell r="N1723">
            <v>0</v>
          </cell>
          <cell r="O1723">
            <v>65534</v>
          </cell>
          <cell r="P1723">
            <v>65534</v>
          </cell>
        </row>
        <row r="1724">
          <cell r="G1724">
            <v>938881387</v>
          </cell>
          <cell r="J1724">
            <v>642777.17999999993</v>
          </cell>
          <cell r="K1724">
            <v>96417</v>
          </cell>
          <cell r="L1724">
            <v>54635.82</v>
          </cell>
          <cell r="M1724">
            <v>0</v>
          </cell>
          <cell r="N1724">
            <v>0</v>
          </cell>
          <cell r="O1724">
            <v>600996</v>
          </cell>
          <cell r="P1724">
            <v>600996</v>
          </cell>
        </row>
        <row r="1725">
          <cell r="G1725">
            <v>938881435</v>
          </cell>
          <cell r="J1725">
            <v>49516</v>
          </cell>
          <cell r="K1725">
            <v>7427</v>
          </cell>
          <cell r="L1725">
            <v>4209</v>
          </cell>
          <cell r="M1725">
            <v>0</v>
          </cell>
          <cell r="N1725">
            <v>0</v>
          </cell>
          <cell r="O1725">
            <v>46298</v>
          </cell>
          <cell r="P1725">
            <v>46298</v>
          </cell>
        </row>
        <row r="1726">
          <cell r="G1726">
            <v>938881483</v>
          </cell>
          <cell r="J1726">
            <v>44545</v>
          </cell>
          <cell r="K1726">
            <v>0</v>
          </cell>
          <cell r="L1726">
            <v>4455</v>
          </cell>
          <cell r="M1726">
            <v>0</v>
          </cell>
          <cell r="N1726">
            <v>0</v>
          </cell>
          <cell r="O1726">
            <v>49000</v>
          </cell>
          <cell r="P1726">
            <v>49000</v>
          </cell>
        </row>
        <row r="1727">
          <cell r="G1727">
            <v>938881592</v>
          </cell>
          <cell r="J1727">
            <v>190549.08000000002</v>
          </cell>
          <cell r="K1727">
            <v>28582</v>
          </cell>
          <cell r="L1727">
            <v>16196.92</v>
          </cell>
          <cell r="M1727">
            <v>0</v>
          </cell>
          <cell r="N1727">
            <v>0</v>
          </cell>
          <cell r="O1727">
            <v>178164</v>
          </cell>
          <cell r="P1727">
            <v>178164</v>
          </cell>
        </row>
        <row r="1728">
          <cell r="G1728">
            <v>938881624</v>
          </cell>
          <cell r="J1728">
            <v>44545</v>
          </cell>
          <cell r="K1728">
            <v>0</v>
          </cell>
          <cell r="L1728">
            <v>4455</v>
          </cell>
          <cell r="M1728">
            <v>0</v>
          </cell>
          <cell r="N1728">
            <v>0</v>
          </cell>
          <cell r="O1728">
            <v>49000</v>
          </cell>
          <cell r="P1728">
            <v>49000</v>
          </cell>
        </row>
        <row r="1729">
          <cell r="G1729">
            <v>938881836</v>
          </cell>
          <cell r="J1729">
            <v>95316</v>
          </cell>
          <cell r="K1729">
            <v>14297</v>
          </cell>
          <cell r="L1729">
            <v>8102</v>
          </cell>
          <cell r="M1729">
            <v>0</v>
          </cell>
          <cell r="N1729">
            <v>0</v>
          </cell>
          <cell r="O1729">
            <v>89121</v>
          </cell>
          <cell r="P1729">
            <v>89121</v>
          </cell>
        </row>
        <row r="1730">
          <cell r="G1730">
            <v>938881837</v>
          </cell>
          <cell r="J1730">
            <v>116125.36</v>
          </cell>
          <cell r="K1730">
            <v>17419</v>
          </cell>
          <cell r="L1730">
            <v>9870.64</v>
          </cell>
          <cell r="M1730">
            <v>0</v>
          </cell>
          <cell r="N1730">
            <v>0</v>
          </cell>
          <cell r="O1730">
            <v>108577</v>
          </cell>
          <cell r="P1730">
            <v>108577</v>
          </cell>
        </row>
        <row r="1731">
          <cell r="G1731">
            <v>938882140</v>
          </cell>
          <cell r="J1731">
            <v>44545</v>
          </cell>
          <cell r="K1731">
            <v>0</v>
          </cell>
          <cell r="L1731">
            <v>4455</v>
          </cell>
          <cell r="M1731">
            <v>0</v>
          </cell>
          <cell r="N1731">
            <v>0</v>
          </cell>
          <cell r="O1731">
            <v>49000</v>
          </cell>
          <cell r="P1731">
            <v>49000</v>
          </cell>
        </row>
        <row r="1732">
          <cell r="G1732">
            <v>938882165</v>
          </cell>
          <cell r="J1732">
            <v>175765.18</v>
          </cell>
          <cell r="K1732">
            <v>32336</v>
          </cell>
          <cell r="L1732">
            <v>14342.82</v>
          </cell>
          <cell r="M1732">
            <v>0</v>
          </cell>
          <cell r="N1732">
            <v>0</v>
          </cell>
          <cell r="O1732">
            <v>157772</v>
          </cell>
          <cell r="P1732">
            <v>157772</v>
          </cell>
        </row>
        <row r="1733">
          <cell r="G1733">
            <v>938882342</v>
          </cell>
          <cell r="J1733">
            <v>56660</v>
          </cell>
          <cell r="K1733">
            <v>8499</v>
          </cell>
          <cell r="L1733">
            <v>4816</v>
          </cell>
          <cell r="M1733">
            <v>0</v>
          </cell>
          <cell r="N1733">
            <v>0</v>
          </cell>
          <cell r="O1733">
            <v>52977</v>
          </cell>
          <cell r="P1733">
            <v>52977</v>
          </cell>
        </row>
        <row r="1734">
          <cell r="G1734">
            <v>938882376</v>
          </cell>
          <cell r="J1734">
            <v>220920.53999999998</v>
          </cell>
          <cell r="K1734">
            <v>33138</v>
          </cell>
          <cell r="L1734">
            <v>18778.46</v>
          </cell>
          <cell r="M1734">
            <v>0</v>
          </cell>
          <cell r="N1734">
            <v>0</v>
          </cell>
          <cell r="O1734">
            <v>206561</v>
          </cell>
          <cell r="P1734">
            <v>206561</v>
          </cell>
        </row>
        <row r="1735">
          <cell r="G1735">
            <v>938882504</v>
          </cell>
          <cell r="J1735">
            <v>384337.18</v>
          </cell>
          <cell r="K1735">
            <v>57651</v>
          </cell>
          <cell r="L1735">
            <v>32668.82</v>
          </cell>
          <cell r="M1735">
            <v>0</v>
          </cell>
          <cell r="N1735">
            <v>0</v>
          </cell>
          <cell r="O1735">
            <v>359355</v>
          </cell>
          <cell r="P1735">
            <v>359355</v>
          </cell>
        </row>
        <row r="1736">
          <cell r="G1736">
            <v>938882517</v>
          </cell>
          <cell r="J1736">
            <v>128810.18</v>
          </cell>
          <cell r="K1736">
            <v>19322</v>
          </cell>
          <cell r="L1736">
            <v>10948.82</v>
          </cell>
          <cell r="M1736">
            <v>0</v>
          </cell>
          <cell r="N1736">
            <v>0</v>
          </cell>
          <cell r="O1736">
            <v>120437</v>
          </cell>
          <cell r="P1736">
            <v>120437</v>
          </cell>
        </row>
        <row r="1737">
          <cell r="G1737">
            <v>938882543</v>
          </cell>
          <cell r="J1737">
            <v>44545</v>
          </cell>
          <cell r="K1737">
            <v>0</v>
          </cell>
          <cell r="L1737">
            <v>4455</v>
          </cell>
          <cell r="M1737">
            <v>0</v>
          </cell>
          <cell r="N1737">
            <v>0</v>
          </cell>
          <cell r="O1737">
            <v>49000</v>
          </cell>
          <cell r="P1737">
            <v>49000</v>
          </cell>
        </row>
        <row r="1738">
          <cell r="G1738">
            <v>938882642</v>
          </cell>
          <cell r="J1738">
            <v>44545</v>
          </cell>
          <cell r="K1738">
            <v>0</v>
          </cell>
          <cell r="L1738">
            <v>4455</v>
          </cell>
          <cell r="M1738">
            <v>0</v>
          </cell>
          <cell r="N1738">
            <v>0</v>
          </cell>
          <cell r="O1738">
            <v>49000</v>
          </cell>
          <cell r="P1738">
            <v>49000</v>
          </cell>
        </row>
        <row r="1739">
          <cell r="G1739">
            <v>938882695</v>
          </cell>
          <cell r="J1739">
            <v>44545</v>
          </cell>
          <cell r="K1739">
            <v>0</v>
          </cell>
          <cell r="L1739">
            <v>4455</v>
          </cell>
          <cell r="M1739">
            <v>0</v>
          </cell>
          <cell r="N1739">
            <v>0</v>
          </cell>
          <cell r="O1739">
            <v>49000</v>
          </cell>
          <cell r="P1739">
            <v>49000</v>
          </cell>
        </row>
        <row r="1740">
          <cell r="G1740">
            <v>938882754</v>
          </cell>
          <cell r="J1740">
            <v>44545</v>
          </cell>
          <cell r="K1740">
            <v>0</v>
          </cell>
          <cell r="L1740">
            <v>4455</v>
          </cell>
          <cell r="M1740">
            <v>0</v>
          </cell>
          <cell r="N1740">
            <v>0</v>
          </cell>
          <cell r="O1740">
            <v>49000</v>
          </cell>
          <cell r="P1740">
            <v>49000</v>
          </cell>
        </row>
        <row r="1741">
          <cell r="G1741">
            <v>938882761</v>
          </cell>
          <cell r="J1741">
            <v>323595</v>
          </cell>
          <cell r="K1741">
            <v>48539</v>
          </cell>
          <cell r="L1741">
            <v>27506</v>
          </cell>
          <cell r="M1741">
            <v>0</v>
          </cell>
          <cell r="N1741">
            <v>0</v>
          </cell>
          <cell r="O1741">
            <v>302562</v>
          </cell>
          <cell r="P1741">
            <v>302562</v>
          </cell>
        </row>
        <row r="1742">
          <cell r="G1742">
            <v>938882791</v>
          </cell>
          <cell r="J1742">
            <v>44545</v>
          </cell>
          <cell r="K1742">
            <v>0</v>
          </cell>
          <cell r="L1742">
            <v>4455</v>
          </cell>
          <cell r="M1742">
            <v>0</v>
          </cell>
          <cell r="N1742">
            <v>0</v>
          </cell>
          <cell r="O1742">
            <v>49000</v>
          </cell>
          <cell r="P1742">
            <v>49000</v>
          </cell>
        </row>
        <row r="1743">
          <cell r="G1743">
            <v>938882935</v>
          </cell>
          <cell r="J1743">
            <v>329381.18</v>
          </cell>
          <cell r="K1743">
            <v>49407</v>
          </cell>
          <cell r="L1743">
            <v>27997.82</v>
          </cell>
          <cell r="M1743">
            <v>0</v>
          </cell>
          <cell r="N1743">
            <v>0</v>
          </cell>
          <cell r="O1743">
            <v>307972</v>
          </cell>
          <cell r="P1743">
            <v>307972</v>
          </cell>
        </row>
        <row r="1744">
          <cell r="G1744">
            <v>938882962</v>
          </cell>
          <cell r="J1744">
            <v>44545</v>
          </cell>
          <cell r="K1744">
            <v>0</v>
          </cell>
          <cell r="L1744">
            <v>4455</v>
          </cell>
          <cell r="M1744">
            <v>0</v>
          </cell>
          <cell r="N1744">
            <v>0</v>
          </cell>
          <cell r="O1744">
            <v>49000</v>
          </cell>
          <cell r="P1744">
            <v>49000</v>
          </cell>
        </row>
        <row r="1745">
          <cell r="G1745">
            <v>938882972</v>
          </cell>
          <cell r="J1745">
            <v>398398.48</v>
          </cell>
          <cell r="K1745">
            <v>59760</v>
          </cell>
          <cell r="L1745">
            <v>33863.519999999997</v>
          </cell>
          <cell r="M1745">
            <v>0</v>
          </cell>
          <cell r="N1745">
            <v>0</v>
          </cell>
          <cell r="O1745">
            <v>372502</v>
          </cell>
          <cell r="P1745">
            <v>372502</v>
          </cell>
        </row>
        <row r="1746">
          <cell r="G1746">
            <v>938883019</v>
          </cell>
          <cell r="J1746">
            <v>69103</v>
          </cell>
          <cell r="K1746">
            <v>10365</v>
          </cell>
          <cell r="L1746">
            <v>5874</v>
          </cell>
          <cell r="M1746">
            <v>0</v>
          </cell>
          <cell r="N1746">
            <v>0</v>
          </cell>
          <cell r="O1746">
            <v>64612</v>
          </cell>
          <cell r="P1746">
            <v>64612</v>
          </cell>
        </row>
        <row r="1747">
          <cell r="G1747">
            <v>938883047</v>
          </cell>
          <cell r="J1747">
            <v>44885</v>
          </cell>
          <cell r="K1747">
            <v>6733</v>
          </cell>
          <cell r="L1747">
            <v>3815</v>
          </cell>
          <cell r="M1747">
            <v>0</v>
          </cell>
          <cell r="N1747">
            <v>0</v>
          </cell>
          <cell r="O1747">
            <v>41967</v>
          </cell>
          <cell r="P1747">
            <v>41967</v>
          </cell>
        </row>
        <row r="1748">
          <cell r="G1748">
            <v>938883057</v>
          </cell>
          <cell r="J1748">
            <v>187115</v>
          </cell>
          <cell r="K1748">
            <v>28067</v>
          </cell>
          <cell r="L1748">
            <v>15905</v>
          </cell>
          <cell r="M1748">
            <v>0</v>
          </cell>
          <cell r="N1748">
            <v>0</v>
          </cell>
          <cell r="O1748">
            <v>174953</v>
          </cell>
          <cell r="P1748">
            <v>174953</v>
          </cell>
        </row>
        <row r="1749">
          <cell r="G1749">
            <v>938883172</v>
          </cell>
          <cell r="J1749">
            <v>173436.82</v>
          </cell>
          <cell r="K1749">
            <v>26016</v>
          </cell>
          <cell r="L1749">
            <v>14742.18</v>
          </cell>
          <cell r="M1749">
            <v>0</v>
          </cell>
          <cell r="N1749">
            <v>0</v>
          </cell>
          <cell r="O1749">
            <v>162163</v>
          </cell>
          <cell r="P1749">
            <v>162163</v>
          </cell>
        </row>
        <row r="1750">
          <cell r="G1750">
            <v>938883295</v>
          </cell>
          <cell r="J1750">
            <v>44545</v>
          </cell>
          <cell r="K1750">
            <v>0</v>
          </cell>
          <cell r="L1750">
            <v>4455</v>
          </cell>
          <cell r="M1750">
            <v>0</v>
          </cell>
          <cell r="N1750">
            <v>0</v>
          </cell>
          <cell r="O1750">
            <v>49000</v>
          </cell>
          <cell r="P1750">
            <v>49000</v>
          </cell>
        </row>
        <row r="1751">
          <cell r="G1751">
            <v>938883492</v>
          </cell>
          <cell r="J1751">
            <v>44545</v>
          </cell>
          <cell r="K1751">
            <v>0</v>
          </cell>
          <cell r="L1751">
            <v>4455</v>
          </cell>
          <cell r="M1751">
            <v>0</v>
          </cell>
          <cell r="N1751">
            <v>0</v>
          </cell>
          <cell r="O1751">
            <v>49000</v>
          </cell>
          <cell r="P1751">
            <v>49000</v>
          </cell>
        </row>
        <row r="1752">
          <cell r="G1752">
            <v>938883516</v>
          </cell>
          <cell r="J1752">
            <v>44545</v>
          </cell>
          <cell r="K1752">
            <v>0</v>
          </cell>
          <cell r="L1752">
            <v>4455</v>
          </cell>
          <cell r="M1752">
            <v>0</v>
          </cell>
          <cell r="N1752">
            <v>0</v>
          </cell>
          <cell r="O1752">
            <v>49000</v>
          </cell>
          <cell r="P1752">
            <v>49000</v>
          </cell>
        </row>
        <row r="1753">
          <cell r="G1753">
            <v>938883605</v>
          </cell>
          <cell r="J1753">
            <v>185215.12</v>
          </cell>
          <cell r="K1753">
            <v>27782</v>
          </cell>
          <cell r="L1753">
            <v>15742.88</v>
          </cell>
          <cell r="M1753">
            <v>0</v>
          </cell>
          <cell r="N1753">
            <v>0</v>
          </cell>
          <cell r="O1753">
            <v>173176</v>
          </cell>
          <cell r="P1753">
            <v>173176</v>
          </cell>
        </row>
        <row r="1754">
          <cell r="G1754">
            <v>938883625</v>
          </cell>
          <cell r="J1754">
            <v>45909</v>
          </cell>
          <cell r="K1754">
            <v>6886</v>
          </cell>
          <cell r="L1754">
            <v>3902</v>
          </cell>
          <cell r="M1754">
            <v>0</v>
          </cell>
          <cell r="N1754">
            <v>0</v>
          </cell>
          <cell r="O1754">
            <v>42925</v>
          </cell>
          <cell r="P1754">
            <v>42925</v>
          </cell>
        </row>
        <row r="1755">
          <cell r="G1755">
            <v>938883690</v>
          </cell>
          <cell r="J1755">
            <v>69045</v>
          </cell>
          <cell r="K1755">
            <v>10357</v>
          </cell>
          <cell r="L1755">
            <v>5869</v>
          </cell>
          <cell r="M1755">
            <v>0</v>
          </cell>
          <cell r="N1755">
            <v>0</v>
          </cell>
          <cell r="O1755">
            <v>64557</v>
          </cell>
          <cell r="P1755">
            <v>64557</v>
          </cell>
        </row>
        <row r="1756">
          <cell r="G1756">
            <v>938883760</v>
          </cell>
          <cell r="J1756">
            <v>299209.36</v>
          </cell>
          <cell r="K1756">
            <v>44881</v>
          </cell>
          <cell r="L1756">
            <v>25432.639999999999</v>
          </cell>
          <cell r="M1756">
            <v>0</v>
          </cell>
          <cell r="N1756">
            <v>0</v>
          </cell>
          <cell r="O1756">
            <v>279761</v>
          </cell>
          <cell r="P1756">
            <v>279761</v>
          </cell>
        </row>
        <row r="1757">
          <cell r="G1757">
            <v>938883784</v>
          </cell>
          <cell r="J1757">
            <v>130038.36</v>
          </cell>
          <cell r="K1757">
            <v>19506</v>
          </cell>
          <cell r="L1757">
            <v>11053.64</v>
          </cell>
          <cell r="M1757">
            <v>0</v>
          </cell>
          <cell r="N1757">
            <v>0</v>
          </cell>
          <cell r="O1757">
            <v>121586</v>
          </cell>
          <cell r="P1757">
            <v>121586</v>
          </cell>
        </row>
        <row r="1758">
          <cell r="G1758">
            <v>938883870</v>
          </cell>
          <cell r="J1758">
            <v>182151</v>
          </cell>
          <cell r="K1758">
            <v>27323</v>
          </cell>
          <cell r="L1758">
            <v>15483</v>
          </cell>
          <cell r="M1758">
            <v>0</v>
          </cell>
          <cell r="N1758">
            <v>0</v>
          </cell>
          <cell r="O1758">
            <v>170311</v>
          </cell>
          <cell r="P1758">
            <v>170311</v>
          </cell>
        </row>
        <row r="1759">
          <cell r="G1759">
            <v>938884037</v>
          </cell>
          <cell r="J1759">
            <v>44545</v>
          </cell>
          <cell r="K1759">
            <v>0</v>
          </cell>
          <cell r="L1759">
            <v>4455</v>
          </cell>
          <cell r="M1759">
            <v>0</v>
          </cell>
          <cell r="N1759">
            <v>0</v>
          </cell>
          <cell r="O1759">
            <v>49000</v>
          </cell>
          <cell r="P1759">
            <v>49000</v>
          </cell>
        </row>
        <row r="1760">
          <cell r="G1760">
            <v>938884120</v>
          </cell>
          <cell r="J1760">
            <v>164733</v>
          </cell>
          <cell r="K1760">
            <v>24710</v>
          </cell>
          <cell r="L1760">
            <v>14002</v>
          </cell>
          <cell r="M1760">
            <v>0</v>
          </cell>
          <cell r="N1760">
            <v>0</v>
          </cell>
          <cell r="O1760">
            <v>154025</v>
          </cell>
          <cell r="P1760">
            <v>154025</v>
          </cell>
        </row>
        <row r="1761">
          <cell r="G1761">
            <v>938884150</v>
          </cell>
          <cell r="J1761">
            <v>44545</v>
          </cell>
          <cell r="K1761">
            <v>0</v>
          </cell>
          <cell r="L1761">
            <v>4455</v>
          </cell>
          <cell r="M1761">
            <v>0</v>
          </cell>
          <cell r="N1761">
            <v>0</v>
          </cell>
          <cell r="O1761">
            <v>49000</v>
          </cell>
          <cell r="P1761">
            <v>49000</v>
          </cell>
        </row>
        <row r="1762">
          <cell r="G1762">
            <v>938884167</v>
          </cell>
          <cell r="J1762">
            <v>130706.18</v>
          </cell>
          <cell r="K1762">
            <v>19606</v>
          </cell>
          <cell r="L1762">
            <v>11109.82</v>
          </cell>
          <cell r="M1762">
            <v>0</v>
          </cell>
          <cell r="N1762">
            <v>0</v>
          </cell>
          <cell r="O1762">
            <v>122210</v>
          </cell>
          <cell r="P1762">
            <v>122210</v>
          </cell>
        </row>
        <row r="1763">
          <cell r="G1763">
            <v>938884250</v>
          </cell>
          <cell r="J1763">
            <v>313456</v>
          </cell>
          <cell r="K1763">
            <v>47018</v>
          </cell>
          <cell r="L1763">
            <v>26644</v>
          </cell>
          <cell r="M1763">
            <v>0</v>
          </cell>
          <cell r="N1763">
            <v>0</v>
          </cell>
          <cell r="O1763">
            <v>293082</v>
          </cell>
          <cell r="P1763">
            <v>293082</v>
          </cell>
        </row>
        <row r="1764">
          <cell r="G1764">
            <v>938884290</v>
          </cell>
          <cell r="J1764">
            <v>226363.18</v>
          </cell>
          <cell r="K1764">
            <v>33954</v>
          </cell>
          <cell r="L1764">
            <v>19240.82</v>
          </cell>
          <cell r="M1764">
            <v>0</v>
          </cell>
          <cell r="N1764">
            <v>0</v>
          </cell>
          <cell r="O1764">
            <v>211650</v>
          </cell>
          <cell r="P1764">
            <v>211650</v>
          </cell>
        </row>
        <row r="1765">
          <cell r="G1765">
            <v>938884362</v>
          </cell>
          <cell r="J1765">
            <v>46372</v>
          </cell>
          <cell r="K1765">
            <v>6956</v>
          </cell>
          <cell r="L1765">
            <v>3942</v>
          </cell>
          <cell r="M1765">
            <v>0</v>
          </cell>
          <cell r="N1765">
            <v>0</v>
          </cell>
          <cell r="O1765">
            <v>43358</v>
          </cell>
          <cell r="P1765">
            <v>43358</v>
          </cell>
        </row>
        <row r="1766">
          <cell r="G1766">
            <v>938884403</v>
          </cell>
          <cell r="J1766">
            <v>44545</v>
          </cell>
          <cell r="K1766">
            <v>0</v>
          </cell>
          <cell r="L1766">
            <v>4455</v>
          </cell>
          <cell r="M1766">
            <v>0</v>
          </cell>
          <cell r="N1766">
            <v>0</v>
          </cell>
          <cell r="O1766">
            <v>49000</v>
          </cell>
          <cell r="P1766">
            <v>49000</v>
          </cell>
        </row>
        <row r="1767">
          <cell r="G1767">
            <v>938884602</v>
          </cell>
          <cell r="J1767">
            <v>44545</v>
          </cell>
          <cell r="K1767">
            <v>0</v>
          </cell>
          <cell r="L1767">
            <v>4455</v>
          </cell>
          <cell r="M1767">
            <v>0</v>
          </cell>
          <cell r="N1767">
            <v>0</v>
          </cell>
          <cell r="O1767">
            <v>49000</v>
          </cell>
          <cell r="P1767">
            <v>49000</v>
          </cell>
        </row>
        <row r="1768">
          <cell r="G1768">
            <v>938884607</v>
          </cell>
          <cell r="J1768">
            <v>62655</v>
          </cell>
          <cell r="K1768">
            <v>9398</v>
          </cell>
          <cell r="L1768">
            <v>5326</v>
          </cell>
          <cell r="M1768">
            <v>0</v>
          </cell>
          <cell r="N1768">
            <v>0</v>
          </cell>
          <cell r="O1768">
            <v>58583</v>
          </cell>
          <cell r="P1768">
            <v>58583</v>
          </cell>
        </row>
        <row r="1769">
          <cell r="G1769">
            <v>938884624</v>
          </cell>
          <cell r="J1769">
            <v>55115</v>
          </cell>
          <cell r="K1769">
            <v>8267</v>
          </cell>
          <cell r="L1769">
            <v>4685</v>
          </cell>
          <cell r="M1769">
            <v>0</v>
          </cell>
          <cell r="N1769">
            <v>0</v>
          </cell>
          <cell r="O1769">
            <v>51533</v>
          </cell>
          <cell r="P1769">
            <v>51533</v>
          </cell>
        </row>
        <row r="1770">
          <cell r="G1770">
            <v>938884702</v>
          </cell>
          <cell r="J1770">
            <v>44545</v>
          </cell>
          <cell r="K1770">
            <v>0</v>
          </cell>
          <cell r="L1770">
            <v>4455</v>
          </cell>
          <cell r="M1770">
            <v>0</v>
          </cell>
          <cell r="N1770">
            <v>0</v>
          </cell>
          <cell r="O1770">
            <v>49000</v>
          </cell>
          <cell r="P1770">
            <v>49000</v>
          </cell>
        </row>
        <row r="1771">
          <cell r="G1771">
            <v>938884724</v>
          </cell>
          <cell r="J1771">
            <v>44545</v>
          </cell>
          <cell r="K1771">
            <v>0</v>
          </cell>
          <cell r="L1771">
            <v>4455</v>
          </cell>
          <cell r="M1771">
            <v>0</v>
          </cell>
          <cell r="N1771">
            <v>0</v>
          </cell>
          <cell r="O1771">
            <v>49000</v>
          </cell>
          <cell r="P1771">
            <v>49000</v>
          </cell>
        </row>
        <row r="1772">
          <cell r="G1772">
            <v>938884735</v>
          </cell>
          <cell r="J1772">
            <v>108181.36</v>
          </cell>
          <cell r="K1772">
            <v>16227</v>
          </cell>
          <cell r="L1772">
            <v>9195.64</v>
          </cell>
          <cell r="M1772">
            <v>0</v>
          </cell>
          <cell r="N1772">
            <v>0</v>
          </cell>
          <cell r="O1772">
            <v>101150</v>
          </cell>
          <cell r="P1772">
            <v>101150</v>
          </cell>
        </row>
        <row r="1773">
          <cell r="G1773">
            <v>938884745</v>
          </cell>
          <cell r="J1773">
            <v>127816</v>
          </cell>
          <cell r="K1773">
            <v>19172</v>
          </cell>
          <cell r="L1773">
            <v>10864</v>
          </cell>
          <cell r="M1773">
            <v>0</v>
          </cell>
          <cell r="N1773">
            <v>0</v>
          </cell>
          <cell r="O1773">
            <v>119508</v>
          </cell>
          <cell r="P1773">
            <v>119508</v>
          </cell>
        </row>
        <row r="1774">
          <cell r="G1774">
            <v>938884751</v>
          </cell>
          <cell r="J1774">
            <v>44545</v>
          </cell>
          <cell r="K1774">
            <v>0</v>
          </cell>
          <cell r="L1774">
            <v>4455</v>
          </cell>
          <cell r="M1774">
            <v>0</v>
          </cell>
          <cell r="N1774">
            <v>0</v>
          </cell>
          <cell r="O1774">
            <v>49000</v>
          </cell>
          <cell r="P1774">
            <v>49000</v>
          </cell>
        </row>
        <row r="1775">
          <cell r="G1775">
            <v>938884901</v>
          </cell>
          <cell r="J1775">
            <v>199677</v>
          </cell>
          <cell r="K1775">
            <v>29952</v>
          </cell>
          <cell r="L1775">
            <v>16973</v>
          </cell>
          <cell r="M1775">
            <v>0</v>
          </cell>
          <cell r="N1775">
            <v>0</v>
          </cell>
          <cell r="O1775">
            <v>186698</v>
          </cell>
          <cell r="P1775">
            <v>186698</v>
          </cell>
        </row>
        <row r="1776">
          <cell r="G1776">
            <v>938884903</v>
          </cell>
          <cell r="J1776">
            <v>121434.36</v>
          </cell>
          <cell r="K1776">
            <v>18215</v>
          </cell>
          <cell r="L1776">
            <v>10321.64</v>
          </cell>
          <cell r="M1776">
            <v>0</v>
          </cell>
          <cell r="N1776">
            <v>0</v>
          </cell>
          <cell r="O1776">
            <v>113541</v>
          </cell>
          <cell r="P1776">
            <v>113541</v>
          </cell>
        </row>
        <row r="1777">
          <cell r="G1777">
            <v>938884912</v>
          </cell>
          <cell r="J1777">
            <v>184313</v>
          </cell>
          <cell r="K1777">
            <v>27647</v>
          </cell>
          <cell r="L1777">
            <v>15667</v>
          </cell>
          <cell r="M1777">
            <v>0</v>
          </cell>
          <cell r="N1777">
            <v>0</v>
          </cell>
          <cell r="O1777">
            <v>172333</v>
          </cell>
          <cell r="P1777">
            <v>172333</v>
          </cell>
        </row>
        <row r="1778">
          <cell r="G1778">
            <v>938885019</v>
          </cell>
          <cell r="J1778">
            <v>44545</v>
          </cell>
          <cell r="K1778">
            <v>0</v>
          </cell>
          <cell r="L1778">
            <v>4455</v>
          </cell>
          <cell r="M1778">
            <v>0</v>
          </cell>
          <cell r="N1778">
            <v>0</v>
          </cell>
          <cell r="O1778">
            <v>49000</v>
          </cell>
          <cell r="P1778">
            <v>49000</v>
          </cell>
        </row>
        <row r="1779">
          <cell r="G1779">
            <v>938885054</v>
          </cell>
          <cell r="J1779">
            <v>156767.91</v>
          </cell>
          <cell r="K1779">
            <v>23515</v>
          </cell>
          <cell r="L1779">
            <v>13325.09</v>
          </cell>
          <cell r="M1779">
            <v>0</v>
          </cell>
          <cell r="N1779">
            <v>0</v>
          </cell>
          <cell r="O1779">
            <v>146578</v>
          </cell>
          <cell r="P1779">
            <v>146578</v>
          </cell>
        </row>
        <row r="1780">
          <cell r="G1780">
            <v>938885164</v>
          </cell>
          <cell r="J1780">
            <v>177909</v>
          </cell>
          <cell r="K1780">
            <v>26686</v>
          </cell>
          <cell r="L1780">
            <v>15122</v>
          </cell>
          <cell r="M1780">
            <v>0</v>
          </cell>
          <cell r="N1780">
            <v>0</v>
          </cell>
          <cell r="O1780">
            <v>166345</v>
          </cell>
          <cell r="P1780">
            <v>166345</v>
          </cell>
        </row>
        <row r="1781">
          <cell r="G1781">
            <v>938885170</v>
          </cell>
          <cell r="J1781">
            <v>228570.27</v>
          </cell>
          <cell r="K1781">
            <v>34286</v>
          </cell>
          <cell r="L1781">
            <v>19428.73</v>
          </cell>
          <cell r="M1781">
            <v>0</v>
          </cell>
          <cell r="N1781">
            <v>0</v>
          </cell>
          <cell r="O1781">
            <v>213713</v>
          </cell>
          <cell r="P1781">
            <v>213713</v>
          </cell>
        </row>
        <row r="1782">
          <cell r="G1782">
            <v>938885243</v>
          </cell>
          <cell r="J1782">
            <v>44545</v>
          </cell>
          <cell r="K1782">
            <v>0</v>
          </cell>
          <cell r="L1782">
            <v>4455</v>
          </cell>
          <cell r="M1782">
            <v>0</v>
          </cell>
          <cell r="N1782">
            <v>0</v>
          </cell>
          <cell r="O1782">
            <v>49000</v>
          </cell>
          <cell r="P1782">
            <v>49000</v>
          </cell>
        </row>
        <row r="1783">
          <cell r="G1783">
            <v>938885263</v>
          </cell>
          <cell r="J1783">
            <v>385363.07999999996</v>
          </cell>
          <cell r="K1783">
            <v>57804</v>
          </cell>
          <cell r="L1783">
            <v>32755.919999999998</v>
          </cell>
          <cell r="M1783">
            <v>0</v>
          </cell>
          <cell r="N1783">
            <v>0</v>
          </cell>
          <cell r="O1783">
            <v>360315</v>
          </cell>
          <cell r="P1783">
            <v>360315</v>
          </cell>
        </row>
        <row r="1784">
          <cell r="G1784">
            <v>938885340</v>
          </cell>
          <cell r="J1784">
            <v>125160.18</v>
          </cell>
          <cell r="K1784">
            <v>18774</v>
          </cell>
          <cell r="L1784">
            <v>10638.82</v>
          </cell>
          <cell r="M1784">
            <v>0</v>
          </cell>
          <cell r="N1784">
            <v>0</v>
          </cell>
          <cell r="O1784">
            <v>117025</v>
          </cell>
          <cell r="P1784">
            <v>117025</v>
          </cell>
        </row>
        <row r="1785">
          <cell r="G1785">
            <v>938885405</v>
          </cell>
          <cell r="J1785">
            <v>165898.35999999999</v>
          </cell>
          <cell r="K1785">
            <v>24885</v>
          </cell>
          <cell r="L1785">
            <v>14100.64</v>
          </cell>
          <cell r="M1785">
            <v>0</v>
          </cell>
          <cell r="N1785">
            <v>0</v>
          </cell>
          <cell r="O1785">
            <v>155114</v>
          </cell>
          <cell r="P1785">
            <v>155114</v>
          </cell>
        </row>
        <row r="1786">
          <cell r="G1786">
            <v>938885417</v>
          </cell>
          <cell r="J1786">
            <v>44545</v>
          </cell>
          <cell r="K1786">
            <v>0</v>
          </cell>
          <cell r="L1786">
            <v>4455</v>
          </cell>
          <cell r="M1786">
            <v>0</v>
          </cell>
          <cell r="N1786">
            <v>0</v>
          </cell>
          <cell r="O1786">
            <v>49000</v>
          </cell>
          <cell r="P1786">
            <v>49000</v>
          </cell>
        </row>
        <row r="1787">
          <cell r="G1787">
            <v>938885521</v>
          </cell>
          <cell r="J1787">
            <v>303801</v>
          </cell>
          <cell r="K1787">
            <v>45570</v>
          </cell>
          <cell r="L1787">
            <v>25823</v>
          </cell>
          <cell r="M1787">
            <v>0</v>
          </cell>
          <cell r="N1787">
            <v>0</v>
          </cell>
          <cell r="O1787">
            <v>284054</v>
          </cell>
          <cell r="P1787">
            <v>284054</v>
          </cell>
        </row>
        <row r="1788">
          <cell r="G1788">
            <v>938885573</v>
          </cell>
          <cell r="J1788">
            <v>137497.19</v>
          </cell>
          <cell r="K1788">
            <v>20625</v>
          </cell>
          <cell r="L1788">
            <v>11686.81</v>
          </cell>
          <cell r="M1788">
            <v>0</v>
          </cell>
          <cell r="N1788">
            <v>0</v>
          </cell>
          <cell r="O1788">
            <v>128559</v>
          </cell>
          <cell r="P1788">
            <v>128559</v>
          </cell>
        </row>
        <row r="1789">
          <cell r="G1789">
            <v>938885613</v>
          </cell>
          <cell r="J1789">
            <v>44545</v>
          </cell>
          <cell r="K1789">
            <v>0</v>
          </cell>
          <cell r="L1789">
            <v>4455</v>
          </cell>
          <cell r="M1789">
            <v>0</v>
          </cell>
          <cell r="N1789">
            <v>0</v>
          </cell>
          <cell r="O1789">
            <v>49000</v>
          </cell>
          <cell r="P1789">
            <v>49000</v>
          </cell>
        </row>
        <row r="1790">
          <cell r="G1790">
            <v>938885640</v>
          </cell>
          <cell r="J1790">
            <v>44545</v>
          </cell>
          <cell r="K1790">
            <v>0</v>
          </cell>
          <cell r="L1790">
            <v>4455</v>
          </cell>
          <cell r="M1790">
            <v>0</v>
          </cell>
          <cell r="N1790">
            <v>0</v>
          </cell>
          <cell r="O1790">
            <v>49000</v>
          </cell>
          <cell r="P1790">
            <v>49000</v>
          </cell>
        </row>
        <row r="1791">
          <cell r="G1791">
            <v>938885643</v>
          </cell>
          <cell r="J1791">
            <v>81398</v>
          </cell>
          <cell r="K1791">
            <v>12210</v>
          </cell>
          <cell r="L1791">
            <v>6919</v>
          </cell>
          <cell r="M1791">
            <v>0</v>
          </cell>
          <cell r="N1791">
            <v>0</v>
          </cell>
          <cell r="O1791">
            <v>76107</v>
          </cell>
          <cell r="P1791">
            <v>76107</v>
          </cell>
        </row>
        <row r="1792">
          <cell r="G1792">
            <v>938885645</v>
          </cell>
          <cell r="J1792">
            <v>126363.18</v>
          </cell>
          <cell r="K1792">
            <v>18954</v>
          </cell>
          <cell r="L1792">
            <v>10740.82</v>
          </cell>
          <cell r="M1792">
            <v>0</v>
          </cell>
          <cell r="N1792">
            <v>0</v>
          </cell>
          <cell r="O1792">
            <v>118150</v>
          </cell>
          <cell r="P1792">
            <v>118150</v>
          </cell>
        </row>
        <row r="1793">
          <cell r="G1793">
            <v>938885649</v>
          </cell>
          <cell r="J1793">
            <v>44545</v>
          </cell>
          <cell r="K1793">
            <v>0</v>
          </cell>
          <cell r="L1793">
            <v>4455</v>
          </cell>
          <cell r="M1793">
            <v>0</v>
          </cell>
          <cell r="N1793">
            <v>0</v>
          </cell>
          <cell r="O1793">
            <v>49000</v>
          </cell>
          <cell r="P1793">
            <v>49000</v>
          </cell>
        </row>
        <row r="1794">
          <cell r="G1794">
            <v>938885673</v>
          </cell>
          <cell r="J1794">
            <v>50219</v>
          </cell>
          <cell r="K1794">
            <v>7533</v>
          </cell>
          <cell r="L1794">
            <v>4269</v>
          </cell>
          <cell r="M1794">
            <v>0</v>
          </cell>
          <cell r="N1794">
            <v>0</v>
          </cell>
          <cell r="O1794">
            <v>46955</v>
          </cell>
          <cell r="P1794">
            <v>46955</v>
          </cell>
        </row>
        <row r="1795">
          <cell r="G1795">
            <v>938885750</v>
          </cell>
          <cell r="J1795">
            <v>166656</v>
          </cell>
          <cell r="K1795">
            <v>24998</v>
          </cell>
          <cell r="L1795">
            <v>14166</v>
          </cell>
          <cell r="M1795">
            <v>0</v>
          </cell>
          <cell r="N1795">
            <v>0</v>
          </cell>
          <cell r="O1795">
            <v>155824</v>
          </cell>
          <cell r="P1795">
            <v>155824</v>
          </cell>
        </row>
        <row r="1796">
          <cell r="G1796">
            <v>938885764</v>
          </cell>
          <cell r="J1796">
            <v>44545</v>
          </cell>
          <cell r="K1796">
            <v>0</v>
          </cell>
          <cell r="L1796">
            <v>4455</v>
          </cell>
          <cell r="M1796">
            <v>0</v>
          </cell>
          <cell r="N1796">
            <v>0</v>
          </cell>
          <cell r="O1796">
            <v>49000</v>
          </cell>
          <cell r="P1796">
            <v>49000</v>
          </cell>
        </row>
        <row r="1797">
          <cell r="G1797">
            <v>938885794</v>
          </cell>
          <cell r="J1797">
            <v>60143</v>
          </cell>
          <cell r="K1797">
            <v>9021</v>
          </cell>
          <cell r="L1797">
            <v>5112</v>
          </cell>
          <cell r="M1797">
            <v>0</v>
          </cell>
          <cell r="N1797">
            <v>0</v>
          </cell>
          <cell r="O1797">
            <v>56234</v>
          </cell>
          <cell r="P1797">
            <v>56234</v>
          </cell>
        </row>
        <row r="1798">
          <cell r="G1798">
            <v>938885905</v>
          </cell>
          <cell r="J1798">
            <v>197337.9</v>
          </cell>
          <cell r="K1798">
            <v>29601</v>
          </cell>
          <cell r="L1798">
            <v>16774.099999999999</v>
          </cell>
          <cell r="M1798">
            <v>0</v>
          </cell>
          <cell r="N1798">
            <v>0</v>
          </cell>
          <cell r="O1798">
            <v>184511</v>
          </cell>
          <cell r="P1798">
            <v>184511</v>
          </cell>
        </row>
        <row r="1799">
          <cell r="G1799">
            <v>938885914</v>
          </cell>
          <cell r="J1799">
            <v>226363.18</v>
          </cell>
          <cell r="K1799">
            <v>33954</v>
          </cell>
          <cell r="L1799">
            <v>19240.82</v>
          </cell>
          <cell r="M1799">
            <v>0</v>
          </cell>
          <cell r="N1799">
            <v>0</v>
          </cell>
          <cell r="O1799">
            <v>211650</v>
          </cell>
          <cell r="P1799">
            <v>211650</v>
          </cell>
        </row>
        <row r="1800">
          <cell r="G1800">
            <v>938885924</v>
          </cell>
          <cell r="J1800">
            <v>226363.18</v>
          </cell>
          <cell r="K1800">
            <v>33954</v>
          </cell>
          <cell r="L1800">
            <v>19240.82</v>
          </cell>
          <cell r="M1800">
            <v>0</v>
          </cell>
          <cell r="N1800">
            <v>0</v>
          </cell>
          <cell r="O1800">
            <v>211650</v>
          </cell>
          <cell r="P1800">
            <v>211650</v>
          </cell>
        </row>
        <row r="1801">
          <cell r="G1801">
            <v>938885941</v>
          </cell>
          <cell r="J1801">
            <v>44545</v>
          </cell>
          <cell r="K1801">
            <v>0</v>
          </cell>
          <cell r="L1801">
            <v>4455</v>
          </cell>
          <cell r="M1801">
            <v>0</v>
          </cell>
          <cell r="N1801">
            <v>0</v>
          </cell>
          <cell r="O1801">
            <v>49000</v>
          </cell>
          <cell r="P1801">
            <v>49000</v>
          </cell>
        </row>
        <row r="1802">
          <cell r="G1802">
            <v>938885965</v>
          </cell>
          <cell r="J1802">
            <v>143094.18</v>
          </cell>
          <cell r="K1802">
            <v>21464</v>
          </cell>
          <cell r="L1802">
            <v>12163.82</v>
          </cell>
          <cell r="M1802">
            <v>0</v>
          </cell>
          <cell r="N1802">
            <v>0</v>
          </cell>
          <cell r="O1802">
            <v>133794</v>
          </cell>
          <cell r="P1802">
            <v>133794</v>
          </cell>
        </row>
        <row r="1803">
          <cell r="G1803">
            <v>938885967</v>
          </cell>
          <cell r="J1803">
            <v>250250</v>
          </cell>
          <cell r="K1803">
            <v>37538</v>
          </cell>
          <cell r="L1803">
            <v>21271</v>
          </cell>
          <cell r="M1803">
            <v>0</v>
          </cell>
          <cell r="N1803">
            <v>0</v>
          </cell>
          <cell r="O1803">
            <v>233983</v>
          </cell>
          <cell r="P1803">
            <v>233983</v>
          </cell>
        </row>
        <row r="1804">
          <cell r="G1804">
            <v>938886349</v>
          </cell>
          <cell r="J1804">
            <v>548855</v>
          </cell>
          <cell r="K1804">
            <v>82328</v>
          </cell>
          <cell r="L1804">
            <v>46653</v>
          </cell>
          <cell r="M1804">
            <v>0</v>
          </cell>
          <cell r="N1804">
            <v>0</v>
          </cell>
          <cell r="O1804">
            <v>513180</v>
          </cell>
          <cell r="P1804">
            <v>513180</v>
          </cell>
        </row>
        <row r="1805">
          <cell r="G1805">
            <v>938886581</v>
          </cell>
          <cell r="J1805">
            <v>272214.18</v>
          </cell>
          <cell r="K1805">
            <v>40832</v>
          </cell>
          <cell r="L1805">
            <v>23137.82</v>
          </cell>
          <cell r="M1805">
            <v>0</v>
          </cell>
          <cell r="N1805">
            <v>0</v>
          </cell>
          <cell r="O1805">
            <v>254520</v>
          </cell>
          <cell r="P1805">
            <v>254520</v>
          </cell>
        </row>
        <row r="1806">
          <cell r="G1806">
            <v>938886718</v>
          </cell>
          <cell r="J1806">
            <v>215839</v>
          </cell>
          <cell r="K1806">
            <v>32376</v>
          </cell>
          <cell r="L1806">
            <v>18346</v>
          </cell>
          <cell r="M1806">
            <v>0</v>
          </cell>
          <cell r="N1806">
            <v>0</v>
          </cell>
          <cell r="O1806">
            <v>201809</v>
          </cell>
          <cell r="P1806">
            <v>201809</v>
          </cell>
        </row>
        <row r="1807">
          <cell r="G1807">
            <v>938886720</v>
          </cell>
          <cell r="J1807">
            <v>51368</v>
          </cell>
          <cell r="K1807">
            <v>7705</v>
          </cell>
          <cell r="L1807">
            <v>4366</v>
          </cell>
          <cell r="M1807">
            <v>0</v>
          </cell>
          <cell r="N1807">
            <v>0</v>
          </cell>
          <cell r="O1807">
            <v>48029</v>
          </cell>
          <cell r="P1807">
            <v>48029</v>
          </cell>
        </row>
        <row r="1808">
          <cell r="G1808">
            <v>938886926</v>
          </cell>
          <cell r="J1808">
            <v>153858.9</v>
          </cell>
          <cell r="K1808">
            <v>23079</v>
          </cell>
          <cell r="L1808">
            <v>13078.1</v>
          </cell>
          <cell r="M1808">
            <v>0</v>
          </cell>
          <cell r="N1808">
            <v>0</v>
          </cell>
          <cell r="O1808">
            <v>143858</v>
          </cell>
          <cell r="P1808">
            <v>143858</v>
          </cell>
        </row>
        <row r="1809">
          <cell r="G1809">
            <v>938887156</v>
          </cell>
          <cell r="J1809">
            <v>140812</v>
          </cell>
          <cell r="K1809">
            <v>21122</v>
          </cell>
          <cell r="L1809">
            <v>11969</v>
          </cell>
          <cell r="M1809">
            <v>0</v>
          </cell>
          <cell r="N1809">
            <v>0</v>
          </cell>
          <cell r="O1809">
            <v>131659</v>
          </cell>
          <cell r="P1809">
            <v>131659</v>
          </cell>
        </row>
        <row r="1810">
          <cell r="G1810">
            <v>938887165</v>
          </cell>
          <cell r="J1810">
            <v>128277.18</v>
          </cell>
          <cell r="K1810">
            <v>19242</v>
          </cell>
          <cell r="L1810">
            <v>10903.82</v>
          </cell>
          <cell r="M1810">
            <v>0</v>
          </cell>
          <cell r="N1810">
            <v>0</v>
          </cell>
          <cell r="O1810">
            <v>119939</v>
          </cell>
          <cell r="P1810">
            <v>119939</v>
          </cell>
        </row>
        <row r="1811">
          <cell r="G1811">
            <v>938887243</v>
          </cell>
          <cell r="J1811">
            <v>49740</v>
          </cell>
          <cell r="K1811">
            <v>7461</v>
          </cell>
          <cell r="L1811">
            <v>4228</v>
          </cell>
          <cell r="M1811">
            <v>0</v>
          </cell>
          <cell r="N1811">
            <v>0</v>
          </cell>
          <cell r="O1811">
            <v>46507</v>
          </cell>
          <cell r="P1811">
            <v>46507</v>
          </cell>
        </row>
        <row r="1812">
          <cell r="G1812">
            <v>938887257</v>
          </cell>
          <cell r="J1812">
            <v>96995</v>
          </cell>
          <cell r="K1812">
            <v>14549</v>
          </cell>
          <cell r="L1812">
            <v>8245</v>
          </cell>
          <cell r="M1812">
            <v>0</v>
          </cell>
          <cell r="N1812">
            <v>0</v>
          </cell>
          <cell r="O1812">
            <v>90691</v>
          </cell>
          <cell r="P1812">
            <v>90691</v>
          </cell>
        </row>
        <row r="1813">
          <cell r="G1813">
            <v>938887309</v>
          </cell>
          <cell r="J1813">
            <v>44545</v>
          </cell>
          <cell r="K1813">
            <v>0</v>
          </cell>
          <cell r="L1813">
            <v>4455</v>
          </cell>
          <cell r="M1813">
            <v>0</v>
          </cell>
          <cell r="N1813">
            <v>0</v>
          </cell>
          <cell r="O1813">
            <v>49000</v>
          </cell>
          <cell r="P1813">
            <v>49000</v>
          </cell>
        </row>
        <row r="1814">
          <cell r="G1814">
            <v>938887421</v>
          </cell>
          <cell r="J1814">
            <v>338953.36</v>
          </cell>
          <cell r="K1814">
            <v>50843</v>
          </cell>
          <cell r="L1814">
            <v>28810.639999999999</v>
          </cell>
          <cell r="M1814">
            <v>0</v>
          </cell>
          <cell r="N1814">
            <v>0</v>
          </cell>
          <cell r="O1814">
            <v>316921</v>
          </cell>
          <cell r="P1814">
            <v>316921</v>
          </cell>
        </row>
        <row r="1815">
          <cell r="G1815">
            <v>938887451</v>
          </cell>
          <cell r="J1815">
            <v>44545</v>
          </cell>
          <cell r="K1815">
            <v>0</v>
          </cell>
          <cell r="L1815">
            <v>4455</v>
          </cell>
          <cell r="M1815">
            <v>0</v>
          </cell>
          <cell r="N1815">
            <v>0</v>
          </cell>
          <cell r="O1815">
            <v>49000</v>
          </cell>
          <cell r="P1815">
            <v>49000</v>
          </cell>
        </row>
        <row r="1816">
          <cell r="G1816">
            <v>938887464</v>
          </cell>
          <cell r="J1816">
            <v>44545</v>
          </cell>
          <cell r="K1816">
            <v>0</v>
          </cell>
          <cell r="L1816">
            <v>4455</v>
          </cell>
          <cell r="M1816">
            <v>0</v>
          </cell>
          <cell r="N1816">
            <v>0</v>
          </cell>
          <cell r="O1816">
            <v>49000</v>
          </cell>
          <cell r="P1816">
            <v>49000</v>
          </cell>
        </row>
        <row r="1817">
          <cell r="G1817">
            <v>938887625</v>
          </cell>
          <cell r="J1817">
            <v>226363.18</v>
          </cell>
          <cell r="K1817">
            <v>33954</v>
          </cell>
          <cell r="L1817">
            <v>19240.82</v>
          </cell>
          <cell r="M1817">
            <v>0</v>
          </cell>
          <cell r="N1817">
            <v>0</v>
          </cell>
          <cell r="O1817">
            <v>211650</v>
          </cell>
          <cell r="P1817">
            <v>211650</v>
          </cell>
        </row>
        <row r="1818">
          <cell r="G1818">
            <v>938887913</v>
          </cell>
          <cell r="J1818">
            <v>194215.44</v>
          </cell>
          <cell r="K1818">
            <v>29132</v>
          </cell>
          <cell r="L1818">
            <v>16508.560000000001</v>
          </cell>
          <cell r="M1818">
            <v>0</v>
          </cell>
          <cell r="N1818">
            <v>0</v>
          </cell>
          <cell r="O1818">
            <v>181592</v>
          </cell>
          <cell r="P1818">
            <v>181592</v>
          </cell>
        </row>
        <row r="1819">
          <cell r="G1819">
            <v>938889015</v>
          </cell>
          <cell r="J1819">
            <v>44545</v>
          </cell>
          <cell r="K1819">
            <v>0</v>
          </cell>
          <cell r="L1819">
            <v>4455</v>
          </cell>
          <cell r="M1819">
            <v>0</v>
          </cell>
          <cell r="N1819">
            <v>0</v>
          </cell>
          <cell r="O1819">
            <v>49000</v>
          </cell>
          <cell r="P1819">
            <v>49000</v>
          </cell>
        </row>
        <row r="1820">
          <cell r="G1820">
            <v>938889025</v>
          </cell>
          <cell r="J1820">
            <v>46656</v>
          </cell>
          <cell r="K1820">
            <v>6998</v>
          </cell>
          <cell r="L1820">
            <v>3966</v>
          </cell>
          <cell r="M1820">
            <v>0</v>
          </cell>
          <cell r="N1820">
            <v>0</v>
          </cell>
          <cell r="O1820">
            <v>43624</v>
          </cell>
          <cell r="P1820">
            <v>43624</v>
          </cell>
        </row>
        <row r="1821">
          <cell r="G1821">
            <v>938889104</v>
          </cell>
          <cell r="J1821">
            <v>44545</v>
          </cell>
          <cell r="K1821">
            <v>0</v>
          </cell>
          <cell r="L1821">
            <v>4455</v>
          </cell>
          <cell r="M1821">
            <v>0</v>
          </cell>
          <cell r="N1821">
            <v>0</v>
          </cell>
          <cell r="O1821">
            <v>49000</v>
          </cell>
          <cell r="P1821">
            <v>49000</v>
          </cell>
        </row>
        <row r="1822">
          <cell r="G1822">
            <v>938889152</v>
          </cell>
          <cell r="J1822">
            <v>87221</v>
          </cell>
          <cell r="K1822">
            <v>13083</v>
          </cell>
          <cell r="L1822">
            <v>7414</v>
          </cell>
          <cell r="M1822">
            <v>0</v>
          </cell>
          <cell r="N1822">
            <v>0</v>
          </cell>
          <cell r="O1822">
            <v>81552</v>
          </cell>
          <cell r="P1822">
            <v>81552</v>
          </cell>
        </row>
        <row r="1823">
          <cell r="G1823">
            <v>938889307</v>
          </cell>
          <cell r="J1823">
            <v>139290.35999999999</v>
          </cell>
          <cell r="K1823">
            <v>20894</v>
          </cell>
          <cell r="L1823">
            <v>11839.64</v>
          </cell>
          <cell r="M1823">
            <v>0</v>
          </cell>
          <cell r="N1823">
            <v>0</v>
          </cell>
          <cell r="O1823">
            <v>130236</v>
          </cell>
          <cell r="P1823">
            <v>130236</v>
          </cell>
        </row>
        <row r="1824">
          <cell r="G1824">
            <v>938889347</v>
          </cell>
          <cell r="J1824">
            <v>150456</v>
          </cell>
          <cell r="K1824">
            <v>22568</v>
          </cell>
          <cell r="L1824">
            <v>12789</v>
          </cell>
          <cell r="M1824">
            <v>0</v>
          </cell>
          <cell r="N1824">
            <v>0</v>
          </cell>
          <cell r="O1824">
            <v>140677</v>
          </cell>
          <cell r="P1824">
            <v>140677</v>
          </cell>
        </row>
        <row r="1825">
          <cell r="G1825">
            <v>938889503</v>
          </cell>
          <cell r="J1825">
            <v>702586</v>
          </cell>
          <cell r="K1825">
            <v>105388</v>
          </cell>
          <cell r="L1825">
            <v>59720</v>
          </cell>
          <cell r="M1825">
            <v>0</v>
          </cell>
          <cell r="N1825">
            <v>0</v>
          </cell>
          <cell r="O1825">
            <v>656918</v>
          </cell>
          <cell r="P1825">
            <v>656918</v>
          </cell>
        </row>
        <row r="1826">
          <cell r="G1826">
            <v>938889517</v>
          </cell>
          <cell r="J1826">
            <v>201359.18</v>
          </cell>
          <cell r="K1826">
            <v>30204</v>
          </cell>
          <cell r="L1826">
            <v>17115.82</v>
          </cell>
          <cell r="M1826">
            <v>0</v>
          </cell>
          <cell r="N1826">
            <v>0</v>
          </cell>
          <cell r="O1826">
            <v>188271</v>
          </cell>
          <cell r="P1826">
            <v>188271</v>
          </cell>
        </row>
        <row r="1827">
          <cell r="G1827">
            <v>938889561</v>
          </cell>
          <cell r="J1827">
            <v>44545</v>
          </cell>
          <cell r="K1827">
            <v>0</v>
          </cell>
          <cell r="L1827">
            <v>4455</v>
          </cell>
          <cell r="M1827">
            <v>0</v>
          </cell>
          <cell r="N1827">
            <v>0</v>
          </cell>
          <cell r="O1827">
            <v>49000</v>
          </cell>
          <cell r="P1827">
            <v>49000</v>
          </cell>
        </row>
        <row r="1828">
          <cell r="G1828">
            <v>938889572</v>
          </cell>
          <cell r="J1828">
            <v>60449</v>
          </cell>
          <cell r="K1828">
            <v>9067</v>
          </cell>
          <cell r="L1828">
            <v>5138</v>
          </cell>
          <cell r="M1828">
            <v>0</v>
          </cell>
          <cell r="N1828">
            <v>0</v>
          </cell>
          <cell r="O1828">
            <v>56520</v>
          </cell>
          <cell r="P1828">
            <v>56520</v>
          </cell>
        </row>
        <row r="1829">
          <cell r="G1829">
            <v>938889573</v>
          </cell>
          <cell r="J1829">
            <v>62942</v>
          </cell>
          <cell r="K1829">
            <v>9441</v>
          </cell>
          <cell r="L1829">
            <v>5350</v>
          </cell>
          <cell r="M1829">
            <v>0</v>
          </cell>
          <cell r="N1829">
            <v>0</v>
          </cell>
          <cell r="O1829">
            <v>58851</v>
          </cell>
          <cell r="P1829">
            <v>58851</v>
          </cell>
        </row>
        <row r="1830">
          <cell r="G1830">
            <v>938889576</v>
          </cell>
          <cell r="J1830">
            <v>194938.5</v>
          </cell>
          <cell r="K1830">
            <v>29241</v>
          </cell>
          <cell r="L1830">
            <v>16569.5</v>
          </cell>
          <cell r="M1830">
            <v>0</v>
          </cell>
          <cell r="N1830">
            <v>0</v>
          </cell>
          <cell r="O1830">
            <v>182267</v>
          </cell>
          <cell r="P1830">
            <v>182267</v>
          </cell>
        </row>
        <row r="1831">
          <cell r="G1831">
            <v>938889587</v>
          </cell>
          <cell r="J1831">
            <v>108181.36</v>
          </cell>
          <cell r="K1831">
            <v>16227</v>
          </cell>
          <cell r="L1831">
            <v>9195.64</v>
          </cell>
          <cell r="M1831">
            <v>0</v>
          </cell>
          <cell r="N1831">
            <v>0</v>
          </cell>
          <cell r="O1831">
            <v>101150</v>
          </cell>
          <cell r="P1831">
            <v>101150</v>
          </cell>
        </row>
        <row r="1832">
          <cell r="G1832">
            <v>938889673</v>
          </cell>
          <cell r="J1832">
            <v>314006</v>
          </cell>
          <cell r="K1832">
            <v>47101</v>
          </cell>
          <cell r="L1832">
            <v>26691</v>
          </cell>
          <cell r="M1832">
            <v>0</v>
          </cell>
          <cell r="N1832">
            <v>0</v>
          </cell>
          <cell r="O1832">
            <v>293596</v>
          </cell>
          <cell r="P1832">
            <v>293596</v>
          </cell>
        </row>
        <row r="1833">
          <cell r="G1833">
            <v>938889732</v>
          </cell>
          <cell r="J1833">
            <v>322269.31</v>
          </cell>
          <cell r="K1833">
            <v>48340</v>
          </cell>
          <cell r="L1833">
            <v>27392.69</v>
          </cell>
          <cell r="M1833">
            <v>0</v>
          </cell>
          <cell r="N1833">
            <v>0</v>
          </cell>
          <cell r="O1833">
            <v>301322</v>
          </cell>
          <cell r="P1833">
            <v>301322</v>
          </cell>
        </row>
        <row r="1834">
          <cell r="G1834">
            <v>938900043</v>
          </cell>
          <cell r="J1834">
            <v>72272.52</v>
          </cell>
          <cell r="K1834">
            <v>10841</v>
          </cell>
          <cell r="L1834">
            <v>6143.48</v>
          </cell>
          <cell r="M1834">
            <v>0</v>
          </cell>
          <cell r="N1834">
            <v>0</v>
          </cell>
          <cell r="O1834">
            <v>67575</v>
          </cell>
          <cell r="P1834">
            <v>67575</v>
          </cell>
        </row>
        <row r="1835">
          <cell r="G1835">
            <v>938900048</v>
          </cell>
          <cell r="J1835">
            <v>147890.18</v>
          </cell>
          <cell r="K1835">
            <v>23081</v>
          </cell>
          <cell r="L1835">
            <v>12479.82</v>
          </cell>
          <cell r="M1835">
            <v>0</v>
          </cell>
          <cell r="N1835">
            <v>0</v>
          </cell>
          <cell r="O1835">
            <v>137289</v>
          </cell>
          <cell r="P1835">
            <v>137289</v>
          </cell>
        </row>
        <row r="1836">
          <cell r="G1836">
            <v>938900232</v>
          </cell>
          <cell r="J1836">
            <v>512346.28</v>
          </cell>
          <cell r="K1836">
            <v>79545</v>
          </cell>
          <cell r="L1836">
            <v>43279.72</v>
          </cell>
          <cell r="M1836">
            <v>0</v>
          </cell>
          <cell r="N1836">
            <v>0</v>
          </cell>
          <cell r="O1836">
            <v>476081</v>
          </cell>
          <cell r="P1836">
            <v>476081</v>
          </cell>
        </row>
        <row r="1837">
          <cell r="G1837">
            <v>938900406</v>
          </cell>
          <cell r="J1837">
            <v>144601</v>
          </cell>
          <cell r="K1837">
            <v>22363</v>
          </cell>
          <cell r="L1837">
            <v>12224</v>
          </cell>
          <cell r="M1837">
            <v>0</v>
          </cell>
          <cell r="N1837">
            <v>0</v>
          </cell>
          <cell r="O1837">
            <v>134462</v>
          </cell>
          <cell r="P1837">
            <v>134462</v>
          </cell>
        </row>
        <row r="1838">
          <cell r="G1838">
            <v>938900415</v>
          </cell>
          <cell r="J1838">
            <v>127533.36</v>
          </cell>
          <cell r="K1838">
            <v>19803</v>
          </cell>
          <cell r="L1838">
            <v>10772.64</v>
          </cell>
          <cell r="M1838">
            <v>0</v>
          </cell>
          <cell r="N1838">
            <v>0</v>
          </cell>
          <cell r="O1838">
            <v>118503</v>
          </cell>
          <cell r="P1838">
            <v>118503</v>
          </cell>
        </row>
        <row r="1839">
          <cell r="G1839">
            <v>938900510</v>
          </cell>
          <cell r="J1839">
            <v>495163.81999999995</v>
          </cell>
          <cell r="K1839">
            <v>74948</v>
          </cell>
          <cell r="L1839">
            <v>42021.18</v>
          </cell>
          <cell r="M1839">
            <v>0</v>
          </cell>
          <cell r="N1839">
            <v>0</v>
          </cell>
          <cell r="O1839">
            <v>462237</v>
          </cell>
          <cell r="P1839">
            <v>462237</v>
          </cell>
        </row>
        <row r="1840">
          <cell r="G1840">
            <v>938900634</v>
          </cell>
          <cell r="J1840">
            <v>44545</v>
          </cell>
          <cell r="K1840">
            <v>0</v>
          </cell>
          <cell r="L1840">
            <v>4455</v>
          </cell>
          <cell r="M1840">
            <v>0</v>
          </cell>
          <cell r="N1840">
            <v>0</v>
          </cell>
          <cell r="O1840">
            <v>49000</v>
          </cell>
          <cell r="P1840">
            <v>49000</v>
          </cell>
        </row>
        <row r="1841">
          <cell r="G1841">
            <v>938900730</v>
          </cell>
          <cell r="J1841">
            <v>56948</v>
          </cell>
          <cell r="K1841">
            <v>8991</v>
          </cell>
          <cell r="L1841">
            <v>4796</v>
          </cell>
          <cell r="M1841">
            <v>0</v>
          </cell>
          <cell r="N1841">
            <v>0</v>
          </cell>
          <cell r="O1841">
            <v>52753</v>
          </cell>
          <cell r="P1841">
            <v>52753</v>
          </cell>
        </row>
        <row r="1842">
          <cell r="G1842">
            <v>938901005</v>
          </cell>
          <cell r="J1842">
            <v>234533.18</v>
          </cell>
          <cell r="K1842">
            <v>38322</v>
          </cell>
          <cell r="L1842">
            <v>19620.82</v>
          </cell>
          <cell r="M1842">
            <v>0</v>
          </cell>
          <cell r="N1842">
            <v>0</v>
          </cell>
          <cell r="O1842">
            <v>215832</v>
          </cell>
          <cell r="P1842">
            <v>215832</v>
          </cell>
        </row>
        <row r="1843">
          <cell r="G1843">
            <v>938901061</v>
          </cell>
          <cell r="J1843">
            <v>189403</v>
          </cell>
          <cell r="K1843">
            <v>29757</v>
          </cell>
          <cell r="L1843">
            <v>15965</v>
          </cell>
          <cell r="M1843">
            <v>0</v>
          </cell>
          <cell r="N1843">
            <v>0</v>
          </cell>
          <cell r="O1843">
            <v>175611</v>
          </cell>
          <cell r="P1843">
            <v>175611</v>
          </cell>
        </row>
        <row r="1844">
          <cell r="G1844">
            <v>938901127</v>
          </cell>
          <cell r="J1844">
            <v>161256.9</v>
          </cell>
          <cell r="K1844">
            <v>24189</v>
          </cell>
          <cell r="L1844">
            <v>13707.1</v>
          </cell>
          <cell r="M1844">
            <v>0</v>
          </cell>
          <cell r="N1844">
            <v>0</v>
          </cell>
          <cell r="O1844">
            <v>150775</v>
          </cell>
          <cell r="P1844">
            <v>150775</v>
          </cell>
        </row>
        <row r="1845">
          <cell r="G1845">
            <v>938901160</v>
          </cell>
          <cell r="J1845">
            <v>266563.63</v>
          </cell>
          <cell r="K1845">
            <v>39985</v>
          </cell>
          <cell r="L1845">
            <v>22657.37</v>
          </cell>
          <cell r="M1845">
            <v>0</v>
          </cell>
          <cell r="N1845">
            <v>0</v>
          </cell>
          <cell r="O1845">
            <v>249236</v>
          </cell>
          <cell r="P1845">
            <v>249236</v>
          </cell>
        </row>
        <row r="1846">
          <cell r="G1846">
            <v>938901271</v>
          </cell>
          <cell r="J1846">
            <v>71958</v>
          </cell>
          <cell r="K1846">
            <v>13038</v>
          </cell>
          <cell r="L1846">
            <v>5892</v>
          </cell>
          <cell r="M1846">
            <v>0</v>
          </cell>
          <cell r="N1846">
            <v>0</v>
          </cell>
          <cell r="O1846">
            <v>64812</v>
          </cell>
          <cell r="P1846">
            <v>64812</v>
          </cell>
        </row>
        <row r="1847">
          <cell r="G1847">
            <v>938901304</v>
          </cell>
          <cell r="J1847">
            <v>108757.09</v>
          </cell>
          <cell r="K1847">
            <v>16314</v>
          </cell>
          <cell r="L1847">
            <v>9243.91</v>
          </cell>
          <cell r="M1847">
            <v>0</v>
          </cell>
          <cell r="N1847">
            <v>0</v>
          </cell>
          <cell r="O1847">
            <v>101687</v>
          </cell>
          <cell r="P1847">
            <v>101687</v>
          </cell>
        </row>
        <row r="1848">
          <cell r="G1848">
            <v>938901400</v>
          </cell>
          <cell r="J1848">
            <v>126363.18</v>
          </cell>
          <cell r="K1848">
            <v>18954</v>
          </cell>
          <cell r="L1848">
            <v>10740.82</v>
          </cell>
          <cell r="M1848">
            <v>0</v>
          </cell>
          <cell r="N1848">
            <v>0</v>
          </cell>
          <cell r="O1848">
            <v>118150</v>
          </cell>
          <cell r="P1848">
            <v>118150</v>
          </cell>
        </row>
        <row r="1849">
          <cell r="G1849">
            <v>938901412</v>
          </cell>
          <cell r="J1849">
            <v>226363.18</v>
          </cell>
          <cell r="K1849">
            <v>33954</v>
          </cell>
          <cell r="L1849">
            <v>19240.82</v>
          </cell>
          <cell r="M1849">
            <v>0</v>
          </cell>
          <cell r="N1849">
            <v>0</v>
          </cell>
          <cell r="O1849">
            <v>211650</v>
          </cell>
          <cell r="P1849">
            <v>211650</v>
          </cell>
        </row>
        <row r="1850">
          <cell r="G1850">
            <v>938901431</v>
          </cell>
          <cell r="J1850">
            <v>252589.5</v>
          </cell>
          <cell r="K1850">
            <v>38113</v>
          </cell>
          <cell r="L1850">
            <v>21447.5</v>
          </cell>
          <cell r="M1850">
            <v>0</v>
          </cell>
          <cell r="N1850">
            <v>0</v>
          </cell>
          <cell r="O1850">
            <v>235924</v>
          </cell>
          <cell r="P1850">
            <v>235924</v>
          </cell>
        </row>
        <row r="1851">
          <cell r="G1851">
            <v>938901503</v>
          </cell>
          <cell r="J1851">
            <v>352295.91</v>
          </cell>
          <cell r="K1851">
            <v>54640</v>
          </cell>
          <cell r="L1851">
            <v>29766.09</v>
          </cell>
          <cell r="M1851">
            <v>0</v>
          </cell>
          <cell r="N1851">
            <v>0</v>
          </cell>
          <cell r="O1851">
            <v>327422</v>
          </cell>
          <cell r="P1851">
            <v>327422</v>
          </cell>
        </row>
        <row r="1852">
          <cell r="G1852">
            <v>938901522</v>
          </cell>
          <cell r="J1852">
            <v>302742</v>
          </cell>
          <cell r="K1852">
            <v>47431</v>
          </cell>
          <cell r="L1852">
            <v>25531</v>
          </cell>
          <cell r="M1852">
            <v>0</v>
          </cell>
          <cell r="N1852">
            <v>0</v>
          </cell>
          <cell r="O1852">
            <v>280842</v>
          </cell>
          <cell r="P1852">
            <v>280842</v>
          </cell>
        </row>
        <row r="1853">
          <cell r="G1853">
            <v>938901524</v>
          </cell>
          <cell r="J1853">
            <v>220181.27</v>
          </cell>
          <cell r="K1853">
            <v>33027</v>
          </cell>
          <cell r="L1853">
            <v>18715.73</v>
          </cell>
          <cell r="M1853">
            <v>0</v>
          </cell>
          <cell r="N1853">
            <v>0</v>
          </cell>
          <cell r="O1853">
            <v>205870</v>
          </cell>
          <cell r="P1853">
            <v>205870</v>
          </cell>
        </row>
        <row r="1854">
          <cell r="G1854">
            <v>938901526</v>
          </cell>
          <cell r="J1854">
            <v>47590</v>
          </cell>
          <cell r="K1854">
            <v>7139</v>
          </cell>
          <cell r="L1854">
            <v>4045</v>
          </cell>
          <cell r="M1854">
            <v>0</v>
          </cell>
          <cell r="N1854">
            <v>0</v>
          </cell>
          <cell r="O1854">
            <v>44496</v>
          </cell>
          <cell r="P1854">
            <v>44496</v>
          </cell>
        </row>
        <row r="1855">
          <cell r="G1855">
            <v>938901528</v>
          </cell>
          <cell r="J1855">
            <v>110369.36</v>
          </cell>
          <cell r="K1855">
            <v>16555</v>
          </cell>
          <cell r="L1855">
            <v>9380.64</v>
          </cell>
          <cell r="M1855">
            <v>0</v>
          </cell>
          <cell r="N1855">
            <v>0</v>
          </cell>
          <cell r="O1855">
            <v>103195</v>
          </cell>
          <cell r="P1855">
            <v>103195</v>
          </cell>
        </row>
        <row r="1856">
          <cell r="G1856">
            <v>938901728</v>
          </cell>
          <cell r="J1856">
            <v>60196</v>
          </cell>
          <cell r="K1856">
            <v>11498</v>
          </cell>
          <cell r="L1856">
            <v>4870</v>
          </cell>
          <cell r="M1856">
            <v>0</v>
          </cell>
          <cell r="N1856">
            <v>0</v>
          </cell>
          <cell r="O1856">
            <v>53568</v>
          </cell>
          <cell r="P1856">
            <v>53568</v>
          </cell>
        </row>
        <row r="1857">
          <cell r="G1857">
            <v>938901940</v>
          </cell>
          <cell r="J1857">
            <v>126142.36</v>
          </cell>
          <cell r="K1857">
            <v>22736</v>
          </cell>
          <cell r="L1857">
            <v>10340.64</v>
          </cell>
          <cell r="M1857">
            <v>0</v>
          </cell>
          <cell r="N1857">
            <v>0</v>
          </cell>
          <cell r="O1857">
            <v>113747</v>
          </cell>
          <cell r="P1857">
            <v>113747</v>
          </cell>
        </row>
        <row r="1858">
          <cell r="G1858">
            <v>938902235</v>
          </cell>
          <cell r="J1858">
            <v>44545</v>
          </cell>
          <cell r="K1858">
            <v>0</v>
          </cell>
          <cell r="L1858">
            <v>4455</v>
          </cell>
          <cell r="M1858">
            <v>0</v>
          </cell>
          <cell r="N1858">
            <v>0</v>
          </cell>
          <cell r="O1858">
            <v>49000</v>
          </cell>
          <cell r="P1858">
            <v>49000</v>
          </cell>
        </row>
        <row r="1859">
          <cell r="G1859">
            <v>938902400</v>
          </cell>
          <cell r="J1859">
            <v>126363.18</v>
          </cell>
          <cell r="K1859">
            <v>18954</v>
          </cell>
          <cell r="L1859">
            <v>10740.82</v>
          </cell>
          <cell r="M1859">
            <v>0</v>
          </cell>
          <cell r="N1859">
            <v>0</v>
          </cell>
          <cell r="O1859">
            <v>118150</v>
          </cell>
          <cell r="P1859">
            <v>118150</v>
          </cell>
        </row>
        <row r="1860">
          <cell r="G1860">
            <v>938902426</v>
          </cell>
          <cell r="J1860">
            <v>44545</v>
          </cell>
          <cell r="K1860">
            <v>0</v>
          </cell>
          <cell r="L1860">
            <v>4455</v>
          </cell>
          <cell r="M1860">
            <v>0</v>
          </cell>
          <cell r="N1860">
            <v>0</v>
          </cell>
          <cell r="O1860">
            <v>49000</v>
          </cell>
          <cell r="P1860">
            <v>49000</v>
          </cell>
        </row>
        <row r="1861">
          <cell r="G1861">
            <v>938902551</v>
          </cell>
          <cell r="J1861">
            <v>143297.82</v>
          </cell>
          <cell r="K1861">
            <v>21495</v>
          </cell>
          <cell r="L1861">
            <v>12180.18</v>
          </cell>
          <cell r="M1861">
            <v>0</v>
          </cell>
          <cell r="N1861">
            <v>0</v>
          </cell>
          <cell r="O1861">
            <v>133983</v>
          </cell>
          <cell r="P1861">
            <v>133983</v>
          </cell>
        </row>
        <row r="1862">
          <cell r="G1862">
            <v>938902603</v>
          </cell>
          <cell r="J1862">
            <v>427554.18</v>
          </cell>
          <cell r="K1862">
            <v>109013</v>
          </cell>
          <cell r="L1862">
            <v>31853.82</v>
          </cell>
          <cell r="M1862">
            <v>0</v>
          </cell>
          <cell r="N1862">
            <v>0</v>
          </cell>
          <cell r="O1862">
            <v>350395</v>
          </cell>
          <cell r="P1862">
            <v>350395</v>
          </cell>
        </row>
        <row r="1863">
          <cell r="G1863">
            <v>938902848</v>
          </cell>
          <cell r="J1863">
            <v>588564.44999999995</v>
          </cell>
          <cell r="K1863">
            <v>100627</v>
          </cell>
          <cell r="L1863">
            <v>48793.55</v>
          </cell>
          <cell r="M1863">
            <v>0</v>
          </cell>
          <cell r="N1863">
            <v>0</v>
          </cell>
          <cell r="O1863">
            <v>536731</v>
          </cell>
          <cell r="P1863">
            <v>536731</v>
          </cell>
        </row>
        <row r="1864">
          <cell r="G1864">
            <v>938902858</v>
          </cell>
          <cell r="J1864">
            <v>344735</v>
          </cell>
          <cell r="K1864">
            <v>51935</v>
          </cell>
          <cell r="L1864">
            <v>29280</v>
          </cell>
          <cell r="M1864">
            <v>0</v>
          </cell>
          <cell r="N1864">
            <v>0</v>
          </cell>
          <cell r="O1864">
            <v>322080</v>
          </cell>
          <cell r="P1864">
            <v>322080</v>
          </cell>
        </row>
        <row r="1865">
          <cell r="G1865">
            <v>938902861</v>
          </cell>
          <cell r="J1865">
            <v>240373.34999999998</v>
          </cell>
          <cell r="K1865">
            <v>38076</v>
          </cell>
          <cell r="L1865">
            <v>20229.650000000001</v>
          </cell>
          <cell r="M1865">
            <v>0</v>
          </cell>
          <cell r="N1865">
            <v>0</v>
          </cell>
          <cell r="O1865">
            <v>222527</v>
          </cell>
          <cell r="P1865">
            <v>222527</v>
          </cell>
        </row>
        <row r="1866">
          <cell r="G1866">
            <v>938902862</v>
          </cell>
          <cell r="J1866">
            <v>425744.18</v>
          </cell>
          <cell r="K1866">
            <v>64759</v>
          </cell>
          <cell r="L1866">
            <v>36098.82</v>
          </cell>
          <cell r="M1866">
            <v>0</v>
          </cell>
          <cell r="N1866">
            <v>0</v>
          </cell>
          <cell r="O1866">
            <v>397084</v>
          </cell>
          <cell r="P1866">
            <v>397084</v>
          </cell>
        </row>
        <row r="1867">
          <cell r="G1867">
            <v>938902871</v>
          </cell>
          <cell r="J1867">
            <v>44545</v>
          </cell>
          <cell r="K1867">
            <v>0</v>
          </cell>
          <cell r="L1867">
            <v>4455</v>
          </cell>
          <cell r="M1867">
            <v>0</v>
          </cell>
          <cell r="N1867">
            <v>0</v>
          </cell>
          <cell r="O1867">
            <v>49000</v>
          </cell>
          <cell r="P1867">
            <v>49000</v>
          </cell>
        </row>
        <row r="1868">
          <cell r="G1868">
            <v>938902876</v>
          </cell>
          <cell r="J1868">
            <v>199143.18</v>
          </cell>
          <cell r="K1868">
            <v>30096</v>
          </cell>
          <cell r="L1868">
            <v>16904.82</v>
          </cell>
          <cell r="M1868">
            <v>0</v>
          </cell>
          <cell r="N1868">
            <v>0</v>
          </cell>
          <cell r="O1868">
            <v>185952</v>
          </cell>
          <cell r="P1868">
            <v>185952</v>
          </cell>
        </row>
        <row r="1869">
          <cell r="G1869">
            <v>938902964</v>
          </cell>
          <cell r="J1869">
            <v>221817.27</v>
          </cell>
          <cell r="K1869">
            <v>33273</v>
          </cell>
          <cell r="L1869">
            <v>18854.73</v>
          </cell>
          <cell r="M1869">
            <v>0</v>
          </cell>
          <cell r="N1869">
            <v>0</v>
          </cell>
          <cell r="O1869">
            <v>207399</v>
          </cell>
          <cell r="P1869">
            <v>207399</v>
          </cell>
        </row>
        <row r="1870">
          <cell r="G1870">
            <v>938902965</v>
          </cell>
          <cell r="J1870">
            <v>221467.36</v>
          </cell>
          <cell r="K1870">
            <v>33220</v>
          </cell>
          <cell r="L1870">
            <v>18824.64</v>
          </cell>
          <cell r="M1870">
            <v>0</v>
          </cell>
          <cell r="N1870">
            <v>0</v>
          </cell>
          <cell r="O1870">
            <v>207072</v>
          </cell>
          <cell r="P1870">
            <v>207072</v>
          </cell>
        </row>
        <row r="1871">
          <cell r="G1871">
            <v>938903138</v>
          </cell>
          <cell r="J1871">
            <v>44545</v>
          </cell>
          <cell r="K1871">
            <v>0</v>
          </cell>
          <cell r="L1871">
            <v>4455</v>
          </cell>
          <cell r="M1871">
            <v>0</v>
          </cell>
          <cell r="N1871">
            <v>0</v>
          </cell>
          <cell r="O1871">
            <v>49000</v>
          </cell>
          <cell r="P1871">
            <v>49000</v>
          </cell>
        </row>
        <row r="1872">
          <cell r="G1872">
            <v>938903515</v>
          </cell>
          <cell r="J1872">
            <v>233488.53</v>
          </cell>
          <cell r="K1872">
            <v>37043</v>
          </cell>
          <cell r="L1872">
            <v>19644.47</v>
          </cell>
          <cell r="M1872">
            <v>0</v>
          </cell>
          <cell r="N1872">
            <v>0</v>
          </cell>
          <cell r="O1872">
            <v>216090</v>
          </cell>
          <cell r="P1872">
            <v>216090</v>
          </cell>
        </row>
        <row r="1873">
          <cell r="G1873">
            <v>938903526</v>
          </cell>
          <cell r="J1873">
            <v>303964.3</v>
          </cell>
          <cell r="K1873">
            <v>303964.3</v>
          </cell>
          <cell r="L1873">
            <v>0</v>
          </cell>
          <cell r="M1873">
            <v>0</v>
          </cell>
          <cell r="N1873">
            <v>-1</v>
          </cell>
          <cell r="O1873">
            <v>0</v>
          </cell>
          <cell r="P1873">
            <v>-1</v>
          </cell>
        </row>
        <row r="1874">
          <cell r="G1874">
            <v>938903527</v>
          </cell>
          <cell r="J1874">
            <v>296134.57999999996</v>
          </cell>
          <cell r="K1874">
            <v>49133</v>
          </cell>
          <cell r="L1874">
            <v>24700.42</v>
          </cell>
          <cell r="M1874">
            <v>-1000</v>
          </cell>
          <cell r="N1874">
            <v>0</v>
          </cell>
          <cell r="O1874">
            <v>270702</v>
          </cell>
          <cell r="P1874">
            <v>270702</v>
          </cell>
        </row>
        <row r="1875">
          <cell r="G1875">
            <v>938903538</v>
          </cell>
          <cell r="J1875">
            <v>159451.09</v>
          </cell>
          <cell r="K1875">
            <v>24815</v>
          </cell>
          <cell r="L1875">
            <v>13463.91</v>
          </cell>
          <cell r="M1875">
            <v>0</v>
          </cell>
          <cell r="N1875">
            <v>0</v>
          </cell>
          <cell r="O1875">
            <v>148100</v>
          </cell>
          <cell r="P1875">
            <v>148100</v>
          </cell>
        </row>
        <row r="1876">
          <cell r="G1876">
            <v>938903660</v>
          </cell>
          <cell r="J1876">
            <v>44545</v>
          </cell>
          <cell r="K1876">
            <v>0</v>
          </cell>
          <cell r="L1876">
            <v>4455</v>
          </cell>
          <cell r="M1876">
            <v>0</v>
          </cell>
          <cell r="N1876">
            <v>0</v>
          </cell>
          <cell r="O1876">
            <v>49000</v>
          </cell>
          <cell r="P1876">
            <v>49000</v>
          </cell>
        </row>
        <row r="1877">
          <cell r="G1877">
            <v>938903681</v>
          </cell>
          <cell r="J1877">
            <v>165795.53999999998</v>
          </cell>
          <cell r="K1877">
            <v>25543</v>
          </cell>
          <cell r="L1877">
            <v>14025.46</v>
          </cell>
          <cell r="M1877">
            <v>0</v>
          </cell>
          <cell r="N1877">
            <v>0</v>
          </cell>
          <cell r="O1877">
            <v>154278</v>
          </cell>
          <cell r="P1877">
            <v>154278</v>
          </cell>
        </row>
        <row r="1878">
          <cell r="G1878">
            <v>938903810</v>
          </cell>
          <cell r="J1878">
            <v>296013.90000000002</v>
          </cell>
          <cell r="K1878">
            <v>46870</v>
          </cell>
          <cell r="L1878">
            <v>24914.1</v>
          </cell>
          <cell r="M1878">
            <v>0</v>
          </cell>
          <cell r="N1878">
            <v>0</v>
          </cell>
          <cell r="O1878">
            <v>274058</v>
          </cell>
          <cell r="P1878">
            <v>274058</v>
          </cell>
        </row>
        <row r="1879">
          <cell r="G1879">
            <v>938903884</v>
          </cell>
          <cell r="J1879">
            <v>536308</v>
          </cell>
          <cell r="K1879">
            <v>80446</v>
          </cell>
          <cell r="L1879">
            <v>45586</v>
          </cell>
          <cell r="M1879">
            <v>0</v>
          </cell>
          <cell r="N1879">
            <v>0</v>
          </cell>
          <cell r="O1879">
            <v>501448</v>
          </cell>
          <cell r="P1879">
            <v>501448</v>
          </cell>
        </row>
        <row r="1880">
          <cell r="G1880">
            <v>938904252</v>
          </cell>
          <cell r="J1880">
            <v>165602.35999999999</v>
          </cell>
          <cell r="K1880">
            <v>25514</v>
          </cell>
          <cell r="L1880">
            <v>14008.64</v>
          </cell>
          <cell r="M1880">
            <v>0</v>
          </cell>
          <cell r="N1880">
            <v>0</v>
          </cell>
          <cell r="O1880">
            <v>154097</v>
          </cell>
          <cell r="P1880">
            <v>154097</v>
          </cell>
        </row>
        <row r="1881">
          <cell r="G1881">
            <v>938904337</v>
          </cell>
          <cell r="J1881">
            <v>239437.2</v>
          </cell>
          <cell r="K1881">
            <v>35916</v>
          </cell>
          <cell r="L1881">
            <v>20351.8</v>
          </cell>
          <cell r="M1881">
            <v>0</v>
          </cell>
          <cell r="N1881">
            <v>0</v>
          </cell>
          <cell r="O1881">
            <v>223873</v>
          </cell>
          <cell r="P1881">
            <v>223873</v>
          </cell>
        </row>
        <row r="1882">
          <cell r="G1882">
            <v>938904356</v>
          </cell>
          <cell r="J1882">
            <v>176104.36</v>
          </cell>
          <cell r="K1882">
            <v>26416</v>
          </cell>
          <cell r="L1882">
            <v>14968.64</v>
          </cell>
          <cell r="M1882">
            <v>0</v>
          </cell>
          <cell r="N1882">
            <v>0</v>
          </cell>
          <cell r="O1882">
            <v>164657</v>
          </cell>
          <cell r="P1882">
            <v>164657</v>
          </cell>
        </row>
        <row r="1883">
          <cell r="G1883">
            <v>938904421</v>
          </cell>
          <cell r="J1883">
            <v>142290</v>
          </cell>
          <cell r="K1883">
            <v>22017</v>
          </cell>
          <cell r="L1883">
            <v>12027</v>
          </cell>
          <cell r="M1883">
            <v>0</v>
          </cell>
          <cell r="N1883">
            <v>0</v>
          </cell>
          <cell r="O1883">
            <v>132300</v>
          </cell>
          <cell r="P1883">
            <v>132300</v>
          </cell>
        </row>
        <row r="1884">
          <cell r="G1884">
            <v>938904622</v>
          </cell>
          <cell r="J1884">
            <v>101208</v>
          </cell>
          <cell r="K1884">
            <v>15181</v>
          </cell>
          <cell r="L1884">
            <v>8603</v>
          </cell>
          <cell r="M1884">
            <v>0</v>
          </cell>
          <cell r="N1884">
            <v>0</v>
          </cell>
          <cell r="O1884">
            <v>94630</v>
          </cell>
          <cell r="P1884">
            <v>94630</v>
          </cell>
        </row>
        <row r="1885">
          <cell r="G1885">
            <v>938904705</v>
          </cell>
          <cell r="J1885">
            <v>44545</v>
          </cell>
          <cell r="K1885">
            <v>0</v>
          </cell>
          <cell r="L1885">
            <v>4455</v>
          </cell>
          <cell r="M1885">
            <v>0</v>
          </cell>
          <cell r="N1885">
            <v>0</v>
          </cell>
          <cell r="O1885">
            <v>49000</v>
          </cell>
          <cell r="P1885">
            <v>49000</v>
          </cell>
        </row>
        <row r="1886">
          <cell r="G1886">
            <v>938904714</v>
          </cell>
          <cell r="J1886">
            <v>200283.18</v>
          </cell>
          <cell r="K1886">
            <v>30267</v>
          </cell>
          <cell r="L1886">
            <v>17001.82</v>
          </cell>
          <cell r="M1886">
            <v>0</v>
          </cell>
          <cell r="N1886">
            <v>0</v>
          </cell>
          <cell r="O1886">
            <v>187018</v>
          </cell>
          <cell r="P1886">
            <v>187018</v>
          </cell>
        </row>
        <row r="1887">
          <cell r="G1887">
            <v>938905076</v>
          </cell>
          <cell r="J1887">
            <v>230004.27</v>
          </cell>
          <cell r="K1887">
            <v>43701</v>
          </cell>
          <cell r="L1887">
            <v>18630.73</v>
          </cell>
          <cell r="M1887">
            <v>0</v>
          </cell>
          <cell r="N1887">
            <v>0</v>
          </cell>
          <cell r="O1887">
            <v>204934</v>
          </cell>
          <cell r="P1887">
            <v>204934</v>
          </cell>
        </row>
        <row r="1888">
          <cell r="G1888">
            <v>938905144</v>
          </cell>
          <cell r="J1888">
            <v>44545</v>
          </cell>
          <cell r="K1888">
            <v>0</v>
          </cell>
          <cell r="L1888">
            <v>4455</v>
          </cell>
          <cell r="M1888">
            <v>0</v>
          </cell>
          <cell r="N1888">
            <v>0</v>
          </cell>
          <cell r="O1888">
            <v>49000</v>
          </cell>
          <cell r="P1888">
            <v>49000</v>
          </cell>
        </row>
        <row r="1889">
          <cell r="G1889">
            <v>938905231</v>
          </cell>
          <cell r="J1889">
            <v>183949.36</v>
          </cell>
          <cell r="K1889">
            <v>28041</v>
          </cell>
          <cell r="L1889">
            <v>15590.64</v>
          </cell>
          <cell r="M1889">
            <v>0</v>
          </cell>
          <cell r="N1889">
            <v>0</v>
          </cell>
          <cell r="O1889">
            <v>171499</v>
          </cell>
          <cell r="P1889">
            <v>171499</v>
          </cell>
        </row>
        <row r="1890">
          <cell r="G1890">
            <v>938905367</v>
          </cell>
          <cell r="J1890">
            <v>77564</v>
          </cell>
          <cell r="K1890">
            <v>11635</v>
          </cell>
          <cell r="L1890">
            <v>6592</v>
          </cell>
          <cell r="M1890">
            <v>0</v>
          </cell>
          <cell r="N1890">
            <v>0</v>
          </cell>
          <cell r="O1890">
            <v>72521</v>
          </cell>
          <cell r="P1890">
            <v>72521</v>
          </cell>
        </row>
        <row r="1891">
          <cell r="G1891">
            <v>938905368</v>
          </cell>
          <cell r="J1891">
            <v>214545</v>
          </cell>
          <cell r="K1891">
            <v>32182</v>
          </cell>
          <cell r="L1891">
            <v>18236</v>
          </cell>
          <cell r="M1891">
            <v>0</v>
          </cell>
          <cell r="N1891">
            <v>0</v>
          </cell>
          <cell r="O1891">
            <v>200599</v>
          </cell>
          <cell r="P1891">
            <v>200599</v>
          </cell>
        </row>
        <row r="1892">
          <cell r="G1892">
            <v>938905384</v>
          </cell>
          <cell r="J1892">
            <v>159372</v>
          </cell>
          <cell r="K1892">
            <v>27945</v>
          </cell>
          <cell r="L1892">
            <v>13143</v>
          </cell>
          <cell r="M1892">
            <v>0</v>
          </cell>
          <cell r="N1892">
            <v>0</v>
          </cell>
          <cell r="O1892">
            <v>144570</v>
          </cell>
          <cell r="P1892">
            <v>144570</v>
          </cell>
        </row>
        <row r="1893">
          <cell r="G1893">
            <v>938905414</v>
          </cell>
          <cell r="J1893">
            <v>455930.36</v>
          </cell>
          <cell r="K1893">
            <v>455202.45</v>
          </cell>
          <cell r="L1893">
            <v>73.09</v>
          </cell>
          <cell r="M1893">
            <v>0</v>
          </cell>
          <cell r="N1893">
            <v>2.5579538487363607E-11</v>
          </cell>
          <cell r="O1893">
            <v>801</v>
          </cell>
          <cell r="P1893">
            <v>801</v>
          </cell>
        </row>
        <row r="1894">
          <cell r="G1894">
            <v>938905417</v>
          </cell>
          <cell r="J1894">
            <v>69615</v>
          </cell>
          <cell r="K1894">
            <v>11789</v>
          </cell>
          <cell r="L1894">
            <v>5783</v>
          </cell>
          <cell r="M1894">
            <v>0</v>
          </cell>
          <cell r="N1894">
            <v>0</v>
          </cell>
          <cell r="O1894">
            <v>63609</v>
          </cell>
          <cell r="P1894">
            <v>63609</v>
          </cell>
        </row>
        <row r="1895">
          <cell r="G1895">
            <v>938905427</v>
          </cell>
          <cell r="J1895">
            <v>205496</v>
          </cell>
          <cell r="K1895">
            <v>32620</v>
          </cell>
          <cell r="L1895">
            <v>17288</v>
          </cell>
          <cell r="M1895">
            <v>0</v>
          </cell>
          <cell r="N1895">
            <v>0</v>
          </cell>
          <cell r="O1895">
            <v>190164</v>
          </cell>
          <cell r="P1895">
            <v>190164</v>
          </cell>
        </row>
        <row r="1896">
          <cell r="G1896">
            <v>938905431</v>
          </cell>
          <cell r="J1896">
            <v>713054.27</v>
          </cell>
          <cell r="K1896">
            <v>495117.45</v>
          </cell>
          <cell r="L1896">
            <v>21794.18</v>
          </cell>
          <cell r="M1896">
            <v>0</v>
          </cell>
          <cell r="N1896">
            <v>0</v>
          </cell>
          <cell r="O1896">
            <v>239731</v>
          </cell>
          <cell r="P1896">
            <v>239731</v>
          </cell>
        </row>
        <row r="1897">
          <cell r="G1897">
            <v>938905651</v>
          </cell>
          <cell r="J1897">
            <v>236182.09</v>
          </cell>
          <cell r="K1897">
            <v>35427</v>
          </cell>
          <cell r="L1897">
            <v>20074.91</v>
          </cell>
          <cell r="M1897">
            <v>0</v>
          </cell>
          <cell r="N1897">
            <v>0</v>
          </cell>
          <cell r="O1897">
            <v>220830</v>
          </cell>
          <cell r="P1897">
            <v>220830</v>
          </cell>
        </row>
        <row r="1898">
          <cell r="G1898">
            <v>938905755</v>
          </cell>
          <cell r="J1898">
            <v>88710</v>
          </cell>
          <cell r="K1898">
            <v>14877</v>
          </cell>
          <cell r="L1898">
            <v>7383</v>
          </cell>
          <cell r="M1898">
            <v>-1000</v>
          </cell>
          <cell r="N1898">
            <v>0</v>
          </cell>
          <cell r="O1898">
            <v>80216</v>
          </cell>
          <cell r="P1898">
            <v>80216</v>
          </cell>
        </row>
        <row r="1899">
          <cell r="G1899">
            <v>938905811</v>
          </cell>
          <cell r="J1899">
            <v>308181.36</v>
          </cell>
          <cell r="K1899">
            <v>46227</v>
          </cell>
          <cell r="L1899">
            <v>26194.639999999999</v>
          </cell>
          <cell r="M1899">
            <v>0</v>
          </cell>
          <cell r="N1899">
            <v>0</v>
          </cell>
          <cell r="O1899">
            <v>288149</v>
          </cell>
          <cell r="P1899">
            <v>288149</v>
          </cell>
        </row>
        <row r="1900">
          <cell r="G1900">
            <v>938905889</v>
          </cell>
          <cell r="J1900">
            <v>44545</v>
          </cell>
          <cell r="K1900">
            <v>0</v>
          </cell>
          <cell r="L1900">
            <v>4455</v>
          </cell>
          <cell r="M1900">
            <v>0</v>
          </cell>
          <cell r="N1900">
            <v>0</v>
          </cell>
          <cell r="O1900">
            <v>49000</v>
          </cell>
          <cell r="P1900">
            <v>49000</v>
          </cell>
        </row>
        <row r="1901">
          <cell r="G1901">
            <v>938905950</v>
          </cell>
          <cell r="J1901">
            <v>273520</v>
          </cell>
          <cell r="K1901">
            <v>41252</v>
          </cell>
          <cell r="L1901">
            <v>23227</v>
          </cell>
          <cell r="M1901">
            <v>0</v>
          </cell>
          <cell r="N1901">
            <v>0</v>
          </cell>
          <cell r="O1901">
            <v>255495</v>
          </cell>
          <cell r="P1901">
            <v>255495</v>
          </cell>
        </row>
        <row r="1902">
          <cell r="G1902">
            <v>938906163</v>
          </cell>
          <cell r="J1902">
            <v>172726.82</v>
          </cell>
          <cell r="K1902">
            <v>25909</v>
          </cell>
          <cell r="L1902">
            <v>14682.18</v>
          </cell>
          <cell r="M1902">
            <v>0</v>
          </cell>
          <cell r="N1902">
            <v>0</v>
          </cell>
          <cell r="O1902">
            <v>161500</v>
          </cell>
          <cell r="P1902">
            <v>161500</v>
          </cell>
        </row>
        <row r="1903">
          <cell r="G1903">
            <v>938906253</v>
          </cell>
          <cell r="J1903">
            <v>229201</v>
          </cell>
          <cell r="K1903">
            <v>34380</v>
          </cell>
          <cell r="L1903">
            <v>19482</v>
          </cell>
          <cell r="M1903">
            <v>0</v>
          </cell>
          <cell r="N1903">
            <v>0</v>
          </cell>
          <cell r="O1903">
            <v>214303</v>
          </cell>
          <cell r="P1903">
            <v>214303</v>
          </cell>
        </row>
        <row r="1904">
          <cell r="G1904">
            <v>938906340</v>
          </cell>
          <cell r="J1904">
            <v>204118.27</v>
          </cell>
          <cell r="K1904">
            <v>31291</v>
          </cell>
          <cell r="L1904">
            <v>17282.73</v>
          </cell>
          <cell r="M1904">
            <v>0</v>
          </cell>
          <cell r="N1904">
            <v>0</v>
          </cell>
          <cell r="O1904">
            <v>190110</v>
          </cell>
          <cell r="P1904">
            <v>190110</v>
          </cell>
        </row>
        <row r="1905">
          <cell r="G1905">
            <v>938906620</v>
          </cell>
          <cell r="J1905">
            <v>44545</v>
          </cell>
          <cell r="K1905">
            <v>22272.5</v>
          </cell>
          <cell r="L1905">
            <v>2227.5</v>
          </cell>
          <cell r="M1905">
            <v>0</v>
          </cell>
          <cell r="N1905">
            <v>0</v>
          </cell>
          <cell r="O1905">
            <v>24500</v>
          </cell>
          <cell r="P1905">
            <v>24500</v>
          </cell>
        </row>
        <row r="1906">
          <cell r="G1906">
            <v>938906624</v>
          </cell>
          <cell r="J1906">
            <v>134550.35999999999</v>
          </cell>
          <cell r="K1906">
            <v>20183</v>
          </cell>
          <cell r="L1906">
            <v>11436.64</v>
          </cell>
          <cell r="M1906">
            <v>0</v>
          </cell>
          <cell r="N1906">
            <v>0</v>
          </cell>
          <cell r="O1906">
            <v>125804</v>
          </cell>
          <cell r="P1906">
            <v>125804</v>
          </cell>
        </row>
        <row r="1907">
          <cell r="G1907">
            <v>938906681</v>
          </cell>
          <cell r="J1907">
            <v>93754.09</v>
          </cell>
          <cell r="K1907">
            <v>14063</v>
          </cell>
          <cell r="L1907">
            <v>7968.91</v>
          </cell>
          <cell r="M1907">
            <v>0</v>
          </cell>
          <cell r="N1907">
            <v>0</v>
          </cell>
          <cell r="O1907">
            <v>87660</v>
          </cell>
          <cell r="P1907">
            <v>87660</v>
          </cell>
        </row>
        <row r="1908">
          <cell r="G1908">
            <v>938906707</v>
          </cell>
          <cell r="J1908">
            <v>268959.35999999999</v>
          </cell>
          <cell r="K1908">
            <v>43037</v>
          </cell>
          <cell r="L1908">
            <v>22591.64</v>
          </cell>
          <cell r="M1908">
            <v>0</v>
          </cell>
          <cell r="N1908">
            <v>0</v>
          </cell>
          <cell r="O1908">
            <v>248514</v>
          </cell>
          <cell r="P1908">
            <v>248514</v>
          </cell>
        </row>
        <row r="1909">
          <cell r="G1909">
            <v>938906897</v>
          </cell>
          <cell r="J1909">
            <v>488547</v>
          </cell>
          <cell r="K1909">
            <v>76199</v>
          </cell>
          <cell r="L1909">
            <v>41235</v>
          </cell>
          <cell r="M1909">
            <v>0</v>
          </cell>
          <cell r="N1909">
            <v>0</v>
          </cell>
          <cell r="O1909">
            <v>453583</v>
          </cell>
          <cell r="P1909">
            <v>453583</v>
          </cell>
        </row>
        <row r="1910">
          <cell r="G1910">
            <v>938907069</v>
          </cell>
          <cell r="J1910">
            <v>44545</v>
          </cell>
          <cell r="K1910">
            <v>0</v>
          </cell>
          <cell r="L1910">
            <v>4455</v>
          </cell>
          <cell r="M1910">
            <v>0</v>
          </cell>
          <cell r="N1910">
            <v>0</v>
          </cell>
          <cell r="O1910">
            <v>49000</v>
          </cell>
          <cell r="P1910">
            <v>49000</v>
          </cell>
        </row>
        <row r="1911">
          <cell r="G1911">
            <v>938907216</v>
          </cell>
          <cell r="J1911">
            <v>126363.18</v>
          </cell>
          <cell r="K1911">
            <v>18954</v>
          </cell>
          <cell r="L1911">
            <v>10740.82</v>
          </cell>
          <cell r="M1911">
            <v>0</v>
          </cell>
          <cell r="N1911">
            <v>0</v>
          </cell>
          <cell r="O1911">
            <v>118150</v>
          </cell>
          <cell r="P1911">
            <v>118150</v>
          </cell>
        </row>
        <row r="1912">
          <cell r="G1912">
            <v>938907246</v>
          </cell>
          <cell r="J1912">
            <v>206779.9</v>
          </cell>
          <cell r="K1912">
            <v>31017</v>
          </cell>
          <cell r="L1912">
            <v>17576.099999999999</v>
          </cell>
          <cell r="M1912">
            <v>0</v>
          </cell>
          <cell r="N1912">
            <v>0</v>
          </cell>
          <cell r="O1912">
            <v>193339</v>
          </cell>
          <cell r="P1912">
            <v>193339</v>
          </cell>
        </row>
        <row r="1913">
          <cell r="G1913">
            <v>938907247</v>
          </cell>
          <cell r="J1913">
            <v>257305.36</v>
          </cell>
          <cell r="K1913">
            <v>45777</v>
          </cell>
          <cell r="L1913">
            <v>21152.639999999999</v>
          </cell>
          <cell r="M1913">
            <v>0</v>
          </cell>
          <cell r="N1913">
            <v>0</v>
          </cell>
          <cell r="O1913">
            <v>232681</v>
          </cell>
          <cell r="P1913">
            <v>232681</v>
          </cell>
        </row>
        <row r="1914">
          <cell r="G1914">
            <v>938907267</v>
          </cell>
          <cell r="J1914">
            <v>543184.98</v>
          </cell>
          <cell r="K1914">
            <v>81478</v>
          </cell>
          <cell r="L1914">
            <v>46171.02</v>
          </cell>
          <cell r="M1914">
            <v>0</v>
          </cell>
          <cell r="N1914">
            <v>0</v>
          </cell>
          <cell r="O1914">
            <v>507878</v>
          </cell>
          <cell r="P1914">
            <v>507878</v>
          </cell>
        </row>
        <row r="1915">
          <cell r="G1915">
            <v>938907344</v>
          </cell>
          <cell r="J1915">
            <v>257799</v>
          </cell>
          <cell r="K1915">
            <v>38670</v>
          </cell>
          <cell r="L1915">
            <v>21913</v>
          </cell>
          <cell r="M1915">
            <v>0</v>
          </cell>
          <cell r="N1915">
            <v>0</v>
          </cell>
          <cell r="O1915">
            <v>241042</v>
          </cell>
          <cell r="P1915">
            <v>241042</v>
          </cell>
        </row>
        <row r="1916">
          <cell r="G1916">
            <v>938907348</v>
          </cell>
          <cell r="J1916">
            <v>475947.01</v>
          </cell>
          <cell r="K1916">
            <v>83510</v>
          </cell>
          <cell r="L1916">
            <v>39243.99</v>
          </cell>
          <cell r="M1916">
            <v>0</v>
          </cell>
          <cell r="N1916">
            <v>0</v>
          </cell>
          <cell r="O1916">
            <v>431681</v>
          </cell>
          <cell r="P1916">
            <v>431681</v>
          </cell>
        </row>
        <row r="1917">
          <cell r="G1917">
            <v>938907367</v>
          </cell>
          <cell r="J1917">
            <v>274123</v>
          </cell>
          <cell r="K1917">
            <v>42465</v>
          </cell>
          <cell r="L1917">
            <v>23166</v>
          </cell>
          <cell r="M1917">
            <v>0</v>
          </cell>
          <cell r="N1917">
            <v>0</v>
          </cell>
          <cell r="O1917">
            <v>254824</v>
          </cell>
          <cell r="P1917">
            <v>254824</v>
          </cell>
        </row>
        <row r="1918">
          <cell r="G1918">
            <v>938907374</v>
          </cell>
          <cell r="J1918">
            <v>83586</v>
          </cell>
          <cell r="K1918">
            <v>12538</v>
          </cell>
          <cell r="L1918">
            <v>7105</v>
          </cell>
          <cell r="M1918">
            <v>0</v>
          </cell>
          <cell r="N1918">
            <v>0</v>
          </cell>
          <cell r="O1918">
            <v>78153</v>
          </cell>
          <cell r="P1918">
            <v>78153</v>
          </cell>
        </row>
        <row r="1919">
          <cell r="G1919">
            <v>938907431</v>
          </cell>
          <cell r="J1919">
            <v>44545</v>
          </cell>
          <cell r="K1919">
            <v>44545</v>
          </cell>
          <cell r="L1919">
            <v>0</v>
          </cell>
          <cell r="M1919">
            <v>0</v>
          </cell>
          <cell r="N1919">
            <v>0</v>
          </cell>
          <cell r="O1919">
            <v>0</v>
          </cell>
          <cell r="P1919">
            <v>0</v>
          </cell>
        </row>
        <row r="1920">
          <cell r="G1920">
            <v>938907463</v>
          </cell>
          <cell r="J1920">
            <v>265342</v>
          </cell>
          <cell r="K1920">
            <v>39801</v>
          </cell>
          <cell r="L1920">
            <v>22554</v>
          </cell>
          <cell r="M1920">
            <v>0</v>
          </cell>
          <cell r="N1920">
            <v>0</v>
          </cell>
          <cell r="O1920">
            <v>248095</v>
          </cell>
          <cell r="P1920">
            <v>248095</v>
          </cell>
        </row>
        <row r="1921">
          <cell r="G1921">
            <v>938907506</v>
          </cell>
          <cell r="J1921">
            <v>226363.18</v>
          </cell>
          <cell r="K1921">
            <v>33954</v>
          </cell>
          <cell r="L1921">
            <v>19240.82</v>
          </cell>
          <cell r="M1921">
            <v>0</v>
          </cell>
          <cell r="N1921">
            <v>0</v>
          </cell>
          <cell r="O1921">
            <v>211650</v>
          </cell>
          <cell r="P1921">
            <v>211650</v>
          </cell>
        </row>
        <row r="1922">
          <cell r="G1922">
            <v>938907550</v>
          </cell>
          <cell r="J1922">
            <v>607645.44999999995</v>
          </cell>
          <cell r="K1922">
            <v>98776</v>
          </cell>
          <cell r="L1922">
            <v>50886.55</v>
          </cell>
          <cell r="M1922">
            <v>0</v>
          </cell>
          <cell r="N1922">
            <v>0</v>
          </cell>
          <cell r="O1922">
            <v>559756</v>
          </cell>
          <cell r="P1922">
            <v>559756</v>
          </cell>
        </row>
        <row r="1923">
          <cell r="G1923">
            <v>938907613</v>
          </cell>
          <cell r="J1923">
            <v>318168</v>
          </cell>
          <cell r="K1923">
            <v>51091</v>
          </cell>
          <cell r="L1923">
            <v>26708</v>
          </cell>
          <cell r="M1923">
            <v>0</v>
          </cell>
          <cell r="N1923">
            <v>0</v>
          </cell>
          <cell r="O1923">
            <v>293785</v>
          </cell>
          <cell r="P1923">
            <v>293785</v>
          </cell>
        </row>
        <row r="1924">
          <cell r="G1924">
            <v>938907649</v>
          </cell>
          <cell r="J1924">
            <v>256630.06</v>
          </cell>
          <cell r="K1924">
            <v>39168</v>
          </cell>
          <cell r="L1924">
            <v>21745.94</v>
          </cell>
          <cell r="M1924">
            <v>0</v>
          </cell>
          <cell r="N1924">
            <v>0</v>
          </cell>
          <cell r="O1924">
            <v>239208</v>
          </cell>
          <cell r="P1924">
            <v>239208</v>
          </cell>
        </row>
        <row r="1925">
          <cell r="G1925">
            <v>938907696</v>
          </cell>
          <cell r="J1925">
            <v>107225</v>
          </cell>
          <cell r="K1925">
            <v>16308</v>
          </cell>
          <cell r="L1925">
            <v>9092</v>
          </cell>
          <cell r="M1925">
            <v>0</v>
          </cell>
          <cell r="N1925">
            <v>0</v>
          </cell>
          <cell r="O1925">
            <v>100009</v>
          </cell>
          <cell r="P1925">
            <v>100009</v>
          </cell>
        </row>
        <row r="1926">
          <cell r="G1926">
            <v>938907793</v>
          </cell>
          <cell r="J1926">
            <v>208302</v>
          </cell>
          <cell r="K1926">
            <v>32592</v>
          </cell>
          <cell r="L1926">
            <v>17571</v>
          </cell>
          <cell r="M1926">
            <v>0</v>
          </cell>
          <cell r="N1926">
            <v>0</v>
          </cell>
          <cell r="O1926">
            <v>193281</v>
          </cell>
          <cell r="P1926">
            <v>193281</v>
          </cell>
        </row>
        <row r="1927">
          <cell r="G1927">
            <v>938907853</v>
          </cell>
          <cell r="J1927">
            <v>195454.09</v>
          </cell>
          <cell r="K1927">
            <v>29318</v>
          </cell>
          <cell r="L1927">
            <v>16612.91</v>
          </cell>
          <cell r="M1927">
            <v>0</v>
          </cell>
          <cell r="N1927">
            <v>0</v>
          </cell>
          <cell r="O1927">
            <v>182749</v>
          </cell>
          <cell r="P1927">
            <v>182749</v>
          </cell>
        </row>
        <row r="1928">
          <cell r="G1928">
            <v>938907861</v>
          </cell>
          <cell r="J1928">
            <v>161302</v>
          </cell>
          <cell r="K1928">
            <v>25991</v>
          </cell>
          <cell r="L1928">
            <v>13531</v>
          </cell>
          <cell r="M1928">
            <v>0</v>
          </cell>
          <cell r="N1928">
            <v>0</v>
          </cell>
          <cell r="O1928">
            <v>148842</v>
          </cell>
          <cell r="P1928">
            <v>148842</v>
          </cell>
        </row>
        <row r="1929">
          <cell r="G1929">
            <v>938907875</v>
          </cell>
          <cell r="J1929">
            <v>256098.27</v>
          </cell>
          <cell r="K1929">
            <v>38415</v>
          </cell>
          <cell r="L1929">
            <v>21768.73</v>
          </cell>
          <cell r="M1929">
            <v>0</v>
          </cell>
          <cell r="N1929">
            <v>0</v>
          </cell>
          <cell r="O1929">
            <v>239452</v>
          </cell>
          <cell r="P1929">
            <v>239452</v>
          </cell>
        </row>
        <row r="1930">
          <cell r="G1930">
            <v>938907902</v>
          </cell>
          <cell r="J1930">
            <v>144272.91</v>
          </cell>
          <cell r="K1930">
            <v>144272.91</v>
          </cell>
          <cell r="L1930">
            <v>0</v>
          </cell>
          <cell r="M1930">
            <v>0</v>
          </cell>
          <cell r="N1930">
            <v>-1</v>
          </cell>
          <cell r="O1930">
            <v>0</v>
          </cell>
          <cell r="P1930">
            <v>-1</v>
          </cell>
        </row>
        <row r="1931">
          <cell r="G1931">
            <v>938907921</v>
          </cell>
          <cell r="J1931">
            <v>119563</v>
          </cell>
          <cell r="K1931">
            <v>18159</v>
          </cell>
          <cell r="L1931">
            <v>10140</v>
          </cell>
          <cell r="M1931">
            <v>0</v>
          </cell>
          <cell r="N1931">
            <v>0</v>
          </cell>
          <cell r="O1931">
            <v>111544</v>
          </cell>
          <cell r="P1931">
            <v>111544</v>
          </cell>
        </row>
        <row r="1932">
          <cell r="G1932">
            <v>938907965</v>
          </cell>
          <cell r="J1932">
            <v>57391</v>
          </cell>
          <cell r="K1932">
            <v>8609</v>
          </cell>
          <cell r="L1932">
            <v>4878</v>
          </cell>
          <cell r="M1932">
            <v>0</v>
          </cell>
          <cell r="N1932">
            <v>0</v>
          </cell>
          <cell r="O1932">
            <v>53660</v>
          </cell>
          <cell r="P1932">
            <v>53660</v>
          </cell>
        </row>
        <row r="1933">
          <cell r="G1933">
            <v>938907972</v>
          </cell>
          <cell r="J1933">
            <v>58411</v>
          </cell>
          <cell r="K1933">
            <v>8762</v>
          </cell>
          <cell r="L1933">
            <v>4965</v>
          </cell>
          <cell r="M1933">
            <v>0</v>
          </cell>
          <cell r="N1933">
            <v>0</v>
          </cell>
          <cell r="O1933">
            <v>54614</v>
          </cell>
          <cell r="P1933">
            <v>54614</v>
          </cell>
        </row>
        <row r="1934">
          <cell r="G1934">
            <v>938907983</v>
          </cell>
          <cell r="J1934">
            <v>61494</v>
          </cell>
          <cell r="K1934">
            <v>9224</v>
          </cell>
          <cell r="L1934">
            <v>5227</v>
          </cell>
          <cell r="M1934">
            <v>0</v>
          </cell>
          <cell r="N1934">
            <v>0</v>
          </cell>
          <cell r="O1934">
            <v>57497</v>
          </cell>
          <cell r="P1934">
            <v>57497</v>
          </cell>
        </row>
        <row r="1935">
          <cell r="G1935">
            <v>938908041</v>
          </cell>
          <cell r="J1935">
            <v>125222.39999999999</v>
          </cell>
          <cell r="K1935">
            <v>19008</v>
          </cell>
          <cell r="L1935">
            <v>10621.6</v>
          </cell>
          <cell r="M1935">
            <v>0</v>
          </cell>
          <cell r="N1935">
            <v>0</v>
          </cell>
          <cell r="O1935">
            <v>116836</v>
          </cell>
          <cell r="P1935">
            <v>116836</v>
          </cell>
        </row>
        <row r="1936">
          <cell r="G1936">
            <v>938908055</v>
          </cell>
          <cell r="J1936">
            <v>55454.09</v>
          </cell>
          <cell r="K1936">
            <v>8318</v>
          </cell>
          <cell r="L1936">
            <v>4713.91</v>
          </cell>
          <cell r="M1936">
            <v>0</v>
          </cell>
          <cell r="N1936">
            <v>0</v>
          </cell>
          <cell r="O1936">
            <v>51850</v>
          </cell>
          <cell r="P1936">
            <v>51850</v>
          </cell>
        </row>
        <row r="1937">
          <cell r="G1937">
            <v>938908071</v>
          </cell>
          <cell r="J1937">
            <v>270561.90000000002</v>
          </cell>
          <cell r="K1937">
            <v>47092</v>
          </cell>
          <cell r="L1937">
            <v>22347.1</v>
          </cell>
          <cell r="M1937">
            <v>0</v>
          </cell>
          <cell r="N1937">
            <v>0</v>
          </cell>
          <cell r="O1937">
            <v>245817</v>
          </cell>
          <cell r="P1937">
            <v>245817</v>
          </cell>
        </row>
        <row r="1938">
          <cell r="G1938">
            <v>938908105</v>
          </cell>
          <cell r="J1938">
            <v>169964</v>
          </cell>
          <cell r="K1938">
            <v>26168</v>
          </cell>
          <cell r="L1938">
            <v>14380</v>
          </cell>
          <cell r="M1938">
            <v>0</v>
          </cell>
          <cell r="N1938">
            <v>0</v>
          </cell>
          <cell r="O1938">
            <v>158176</v>
          </cell>
          <cell r="P1938">
            <v>158176</v>
          </cell>
        </row>
        <row r="1939">
          <cell r="G1939">
            <v>938908221</v>
          </cell>
          <cell r="J1939">
            <v>316643.36</v>
          </cell>
          <cell r="K1939">
            <v>57370</v>
          </cell>
          <cell r="L1939">
            <v>25927.64</v>
          </cell>
          <cell r="M1939">
            <v>0</v>
          </cell>
          <cell r="N1939">
            <v>0</v>
          </cell>
          <cell r="O1939">
            <v>285201</v>
          </cell>
          <cell r="P1939">
            <v>285201</v>
          </cell>
        </row>
        <row r="1940">
          <cell r="G1940">
            <v>938908245</v>
          </cell>
          <cell r="J1940">
            <v>78799</v>
          </cell>
          <cell r="K1940">
            <v>12044</v>
          </cell>
          <cell r="L1940">
            <v>6676</v>
          </cell>
          <cell r="M1940">
            <v>0</v>
          </cell>
          <cell r="N1940">
            <v>0</v>
          </cell>
          <cell r="O1940">
            <v>73431</v>
          </cell>
          <cell r="P1940">
            <v>73431</v>
          </cell>
        </row>
        <row r="1941">
          <cell r="G1941">
            <v>938908263</v>
          </cell>
          <cell r="J1941">
            <v>556106.6</v>
          </cell>
          <cell r="K1941">
            <v>84089</v>
          </cell>
          <cell r="L1941">
            <v>47201.4</v>
          </cell>
          <cell r="M1941">
            <v>0</v>
          </cell>
          <cell r="N1941">
            <v>0</v>
          </cell>
          <cell r="O1941">
            <v>519219</v>
          </cell>
          <cell r="P1941">
            <v>519219</v>
          </cell>
        </row>
        <row r="1942">
          <cell r="G1942">
            <v>938908280</v>
          </cell>
          <cell r="J1942">
            <v>58664</v>
          </cell>
          <cell r="K1942">
            <v>8800</v>
          </cell>
          <cell r="L1942">
            <v>4986</v>
          </cell>
          <cell r="M1942">
            <v>0</v>
          </cell>
          <cell r="N1942">
            <v>0</v>
          </cell>
          <cell r="O1942">
            <v>54850</v>
          </cell>
          <cell r="P1942">
            <v>54850</v>
          </cell>
        </row>
        <row r="1943">
          <cell r="G1943">
            <v>938908440</v>
          </cell>
          <cell r="J1943">
            <v>84461</v>
          </cell>
          <cell r="K1943">
            <v>14689</v>
          </cell>
          <cell r="L1943">
            <v>6977</v>
          </cell>
          <cell r="M1943">
            <v>0</v>
          </cell>
          <cell r="N1943">
            <v>0</v>
          </cell>
          <cell r="O1943">
            <v>76749</v>
          </cell>
          <cell r="P1943">
            <v>76749</v>
          </cell>
        </row>
        <row r="1944">
          <cell r="G1944">
            <v>938908566</v>
          </cell>
          <cell r="J1944">
            <v>94583</v>
          </cell>
          <cell r="K1944">
            <v>94583</v>
          </cell>
          <cell r="L1944">
            <v>0</v>
          </cell>
          <cell r="M1944">
            <v>0</v>
          </cell>
          <cell r="N1944">
            <v>-1</v>
          </cell>
          <cell r="O1944">
            <v>0</v>
          </cell>
          <cell r="P1944">
            <v>-1</v>
          </cell>
        </row>
        <row r="1945">
          <cell r="G1945">
            <v>938908750</v>
          </cell>
          <cell r="J1945">
            <v>108681.36</v>
          </cell>
          <cell r="K1945">
            <v>16302</v>
          </cell>
          <cell r="L1945">
            <v>9237.64</v>
          </cell>
          <cell r="M1945">
            <v>0</v>
          </cell>
          <cell r="N1945">
            <v>0</v>
          </cell>
          <cell r="O1945">
            <v>101617</v>
          </cell>
          <cell r="P1945">
            <v>101617</v>
          </cell>
        </row>
        <row r="1946">
          <cell r="G1946">
            <v>938908850</v>
          </cell>
          <cell r="J1946">
            <v>44545</v>
          </cell>
          <cell r="K1946">
            <v>0</v>
          </cell>
          <cell r="L1946">
            <v>4455</v>
          </cell>
          <cell r="M1946">
            <v>0</v>
          </cell>
          <cell r="N1946">
            <v>0</v>
          </cell>
          <cell r="O1946">
            <v>49000</v>
          </cell>
          <cell r="P1946">
            <v>49000</v>
          </cell>
        </row>
        <row r="1947">
          <cell r="G1947">
            <v>938908852</v>
          </cell>
          <cell r="J1947">
            <v>44545</v>
          </cell>
          <cell r="K1947">
            <v>0</v>
          </cell>
          <cell r="L1947">
            <v>4455</v>
          </cell>
          <cell r="M1947">
            <v>0</v>
          </cell>
          <cell r="N1947">
            <v>0</v>
          </cell>
          <cell r="O1947">
            <v>49000</v>
          </cell>
          <cell r="P1947">
            <v>49000</v>
          </cell>
        </row>
        <row r="1948">
          <cell r="G1948">
            <v>938908920</v>
          </cell>
          <cell r="J1948">
            <v>177583.8</v>
          </cell>
          <cell r="K1948">
            <v>28208</v>
          </cell>
          <cell r="L1948">
            <v>14937.2</v>
          </cell>
          <cell r="M1948">
            <v>0</v>
          </cell>
          <cell r="N1948">
            <v>0</v>
          </cell>
          <cell r="O1948">
            <v>164313</v>
          </cell>
          <cell r="P1948">
            <v>164313</v>
          </cell>
        </row>
        <row r="1949">
          <cell r="G1949">
            <v>938909204</v>
          </cell>
          <cell r="J1949">
            <v>130585.18</v>
          </cell>
          <cell r="K1949">
            <v>20934</v>
          </cell>
          <cell r="L1949">
            <v>10964.82</v>
          </cell>
          <cell r="M1949">
            <v>0</v>
          </cell>
          <cell r="N1949">
            <v>0</v>
          </cell>
          <cell r="O1949">
            <v>120616</v>
          </cell>
          <cell r="P1949">
            <v>120616</v>
          </cell>
        </row>
        <row r="1950">
          <cell r="G1950">
            <v>938909216</v>
          </cell>
          <cell r="J1950">
            <v>368369.18</v>
          </cell>
          <cell r="K1950">
            <v>59346</v>
          </cell>
          <cell r="L1950">
            <v>33629.1</v>
          </cell>
          <cell r="M1950">
            <v>0</v>
          </cell>
          <cell r="N1950">
            <v>27272.72000000003</v>
          </cell>
          <cell r="O1950">
            <v>369925</v>
          </cell>
          <cell r="P1950">
            <v>369925</v>
          </cell>
        </row>
        <row r="1951">
          <cell r="G1951">
            <v>938909322</v>
          </cell>
          <cell r="J1951">
            <v>296455</v>
          </cell>
          <cell r="K1951">
            <v>54117</v>
          </cell>
          <cell r="L1951">
            <v>24234</v>
          </cell>
          <cell r="M1951">
            <v>0</v>
          </cell>
          <cell r="N1951">
            <v>0</v>
          </cell>
          <cell r="O1951">
            <v>266572</v>
          </cell>
          <cell r="P1951">
            <v>266572</v>
          </cell>
        </row>
        <row r="1952">
          <cell r="G1952">
            <v>938909418</v>
          </cell>
          <cell r="J1952">
            <v>192904</v>
          </cell>
          <cell r="K1952">
            <v>28936</v>
          </cell>
          <cell r="L1952">
            <v>16397</v>
          </cell>
          <cell r="M1952">
            <v>0</v>
          </cell>
          <cell r="N1952">
            <v>0</v>
          </cell>
          <cell r="O1952">
            <v>180365</v>
          </cell>
          <cell r="P1952">
            <v>180365</v>
          </cell>
        </row>
        <row r="1953">
          <cell r="G1953">
            <v>938909457</v>
          </cell>
          <cell r="J1953">
            <v>282461.36</v>
          </cell>
          <cell r="K1953">
            <v>43267</v>
          </cell>
          <cell r="L1953">
            <v>23919.64</v>
          </cell>
          <cell r="M1953">
            <v>0</v>
          </cell>
          <cell r="N1953">
            <v>0</v>
          </cell>
          <cell r="O1953">
            <v>263114</v>
          </cell>
          <cell r="P1953">
            <v>263114</v>
          </cell>
        </row>
        <row r="1954">
          <cell r="G1954">
            <v>938909553</v>
          </cell>
          <cell r="J1954">
            <v>71817.7</v>
          </cell>
          <cell r="K1954">
            <v>10773</v>
          </cell>
          <cell r="L1954">
            <v>6104.3</v>
          </cell>
          <cell r="M1954">
            <v>0</v>
          </cell>
          <cell r="N1954">
            <v>0</v>
          </cell>
          <cell r="O1954">
            <v>67149</v>
          </cell>
          <cell r="P1954">
            <v>67149</v>
          </cell>
        </row>
        <row r="1955">
          <cell r="G1955">
            <v>938910754</v>
          </cell>
          <cell r="J1955">
            <v>179061.98</v>
          </cell>
          <cell r="K1955">
            <v>28206</v>
          </cell>
          <cell r="L1955">
            <v>15086.02</v>
          </cell>
          <cell r="M1955">
            <v>0</v>
          </cell>
          <cell r="N1955">
            <v>0</v>
          </cell>
          <cell r="O1955">
            <v>165942</v>
          </cell>
          <cell r="P1955">
            <v>165942</v>
          </cell>
        </row>
        <row r="1956">
          <cell r="G1956">
            <v>938913304</v>
          </cell>
          <cell r="J1956">
            <v>107539.55</v>
          </cell>
          <cell r="K1956">
            <v>16131</v>
          </cell>
          <cell r="L1956">
            <v>9140.4500000000007</v>
          </cell>
          <cell r="M1956">
            <v>0</v>
          </cell>
          <cell r="N1956">
            <v>0</v>
          </cell>
          <cell r="O1956">
            <v>100549</v>
          </cell>
          <cell r="P1956">
            <v>100549</v>
          </cell>
        </row>
        <row r="1957">
          <cell r="G1957">
            <v>938916263</v>
          </cell>
          <cell r="J1957">
            <v>137945.35999999999</v>
          </cell>
          <cell r="K1957">
            <v>20916</v>
          </cell>
          <cell r="L1957">
            <v>11703.64</v>
          </cell>
          <cell r="M1957">
            <v>0</v>
          </cell>
          <cell r="N1957">
            <v>0</v>
          </cell>
          <cell r="O1957">
            <v>128733</v>
          </cell>
          <cell r="P1957">
            <v>128733</v>
          </cell>
        </row>
        <row r="1958">
          <cell r="G1958">
            <v>938922516</v>
          </cell>
          <cell r="J1958">
            <v>321835</v>
          </cell>
          <cell r="K1958">
            <v>48275</v>
          </cell>
          <cell r="L1958">
            <v>27356</v>
          </cell>
          <cell r="M1958">
            <v>0</v>
          </cell>
          <cell r="N1958">
            <v>0</v>
          </cell>
          <cell r="O1958">
            <v>300916</v>
          </cell>
          <cell r="P1958">
            <v>300916</v>
          </cell>
        </row>
        <row r="1959">
          <cell r="G1959">
            <v>938924109</v>
          </cell>
          <cell r="J1959">
            <v>192997.9</v>
          </cell>
          <cell r="K1959">
            <v>30072</v>
          </cell>
          <cell r="L1959">
            <v>16292.1</v>
          </cell>
          <cell r="M1959">
            <v>0</v>
          </cell>
          <cell r="N1959">
            <v>0</v>
          </cell>
          <cell r="O1959">
            <v>179218</v>
          </cell>
          <cell r="P1959">
            <v>179218</v>
          </cell>
        </row>
        <row r="1960">
          <cell r="G1960">
            <v>938928987</v>
          </cell>
          <cell r="J1960">
            <v>315113.08999999997</v>
          </cell>
          <cell r="K1960">
            <v>51755</v>
          </cell>
          <cell r="L1960">
            <v>26334.91</v>
          </cell>
          <cell r="M1960">
            <v>0</v>
          </cell>
          <cell r="N1960">
            <v>0</v>
          </cell>
          <cell r="O1960">
            <v>289693</v>
          </cell>
          <cell r="P1960">
            <v>289693</v>
          </cell>
        </row>
        <row r="1961">
          <cell r="G1961">
            <v>938934562</v>
          </cell>
          <cell r="J1961">
            <v>312424.06</v>
          </cell>
          <cell r="K1961">
            <v>47312</v>
          </cell>
          <cell r="L1961">
            <v>26510.94</v>
          </cell>
          <cell r="M1961">
            <v>0</v>
          </cell>
          <cell r="N1961">
            <v>0</v>
          </cell>
          <cell r="O1961">
            <v>291623</v>
          </cell>
          <cell r="P1961">
            <v>291623</v>
          </cell>
        </row>
        <row r="1962">
          <cell r="G1962">
            <v>938939849</v>
          </cell>
          <cell r="J1962">
            <v>44545</v>
          </cell>
          <cell r="K1962">
            <v>0</v>
          </cell>
          <cell r="L1962">
            <v>4455</v>
          </cell>
          <cell r="M1962">
            <v>0</v>
          </cell>
          <cell r="N1962">
            <v>0</v>
          </cell>
          <cell r="O1962">
            <v>49000</v>
          </cell>
          <cell r="P1962">
            <v>49000</v>
          </cell>
        </row>
        <row r="1963">
          <cell r="G1963">
            <v>938947205</v>
          </cell>
          <cell r="J1963">
            <v>83837</v>
          </cell>
          <cell r="K1963">
            <v>12576</v>
          </cell>
          <cell r="L1963">
            <v>7126</v>
          </cell>
          <cell r="M1963">
            <v>0</v>
          </cell>
          <cell r="N1963">
            <v>0</v>
          </cell>
          <cell r="O1963">
            <v>78387</v>
          </cell>
          <cell r="P1963">
            <v>78387</v>
          </cell>
        </row>
        <row r="1964">
          <cell r="G1964">
            <v>938947278</v>
          </cell>
          <cell r="J1964">
            <v>63592</v>
          </cell>
          <cell r="K1964">
            <v>9539</v>
          </cell>
          <cell r="L1964">
            <v>5405</v>
          </cell>
          <cell r="M1964">
            <v>0</v>
          </cell>
          <cell r="N1964">
            <v>0</v>
          </cell>
          <cell r="O1964">
            <v>59458</v>
          </cell>
          <cell r="P1964">
            <v>59458</v>
          </cell>
        </row>
        <row r="1965">
          <cell r="G1965">
            <v>938951500</v>
          </cell>
          <cell r="J1965">
            <v>307564.05</v>
          </cell>
          <cell r="K1965">
            <v>53540</v>
          </cell>
          <cell r="L1965">
            <v>25401.95</v>
          </cell>
          <cell r="M1965">
            <v>0</v>
          </cell>
          <cell r="N1965">
            <v>0</v>
          </cell>
          <cell r="O1965">
            <v>279426</v>
          </cell>
          <cell r="P1965">
            <v>279426</v>
          </cell>
        </row>
        <row r="1966">
          <cell r="G1966">
            <v>938962529</v>
          </cell>
          <cell r="J1966">
            <v>157783</v>
          </cell>
          <cell r="K1966">
            <v>23667</v>
          </cell>
          <cell r="L1966">
            <v>13411</v>
          </cell>
          <cell r="M1966">
            <v>0</v>
          </cell>
          <cell r="N1966">
            <v>0</v>
          </cell>
          <cell r="O1966">
            <v>147527</v>
          </cell>
          <cell r="P1966">
            <v>147527</v>
          </cell>
        </row>
        <row r="1967">
          <cell r="G1967">
            <v>938975357</v>
          </cell>
          <cell r="J1967">
            <v>44545</v>
          </cell>
          <cell r="K1967">
            <v>0</v>
          </cell>
          <cell r="L1967">
            <v>4455</v>
          </cell>
          <cell r="M1967">
            <v>0</v>
          </cell>
          <cell r="N1967">
            <v>0</v>
          </cell>
          <cell r="O1967">
            <v>49000</v>
          </cell>
          <cell r="P1967">
            <v>49000</v>
          </cell>
        </row>
        <row r="1968">
          <cell r="G1968">
            <v>938984478</v>
          </cell>
          <cell r="J1968">
            <v>105260</v>
          </cell>
          <cell r="K1968">
            <v>15789</v>
          </cell>
          <cell r="L1968">
            <v>8947</v>
          </cell>
          <cell r="M1968">
            <v>0</v>
          </cell>
          <cell r="N1968">
            <v>0</v>
          </cell>
          <cell r="O1968">
            <v>98418</v>
          </cell>
          <cell r="P1968">
            <v>98418</v>
          </cell>
        </row>
        <row r="1969">
          <cell r="G1969">
            <v>938987601</v>
          </cell>
          <cell r="J1969">
            <v>341579</v>
          </cell>
          <cell r="K1969">
            <v>51686</v>
          </cell>
          <cell r="L1969">
            <v>28989</v>
          </cell>
          <cell r="M1969">
            <v>0</v>
          </cell>
          <cell r="N1969">
            <v>0</v>
          </cell>
          <cell r="O1969">
            <v>318882</v>
          </cell>
          <cell r="P1969">
            <v>318882</v>
          </cell>
        </row>
        <row r="1970">
          <cell r="G1970">
            <v>938992378</v>
          </cell>
          <cell r="J1970">
            <v>205322.71999999997</v>
          </cell>
          <cell r="K1970">
            <v>39326</v>
          </cell>
          <cell r="L1970">
            <v>16599.28</v>
          </cell>
          <cell r="M1970">
            <v>0</v>
          </cell>
          <cell r="N1970">
            <v>0</v>
          </cell>
          <cell r="O1970">
            <v>182596</v>
          </cell>
          <cell r="P1970">
            <v>182596</v>
          </cell>
        </row>
        <row r="1971">
          <cell r="G1971">
            <v>938996803</v>
          </cell>
          <cell r="J1971">
            <v>44545</v>
          </cell>
          <cell r="K1971">
            <v>0</v>
          </cell>
          <cell r="L1971">
            <v>4455</v>
          </cell>
          <cell r="M1971">
            <v>0</v>
          </cell>
          <cell r="N1971">
            <v>0</v>
          </cell>
          <cell r="O1971">
            <v>49000</v>
          </cell>
          <cell r="P1971">
            <v>49000</v>
          </cell>
        </row>
        <row r="1972">
          <cell r="G1972">
            <v>938999360</v>
          </cell>
          <cell r="J1972">
            <v>44863</v>
          </cell>
          <cell r="K1972">
            <v>6729</v>
          </cell>
          <cell r="L1972">
            <v>3813</v>
          </cell>
          <cell r="M1972">
            <v>0</v>
          </cell>
          <cell r="N1972">
            <v>0</v>
          </cell>
          <cell r="O1972">
            <v>41947</v>
          </cell>
          <cell r="P1972">
            <v>41947</v>
          </cell>
        </row>
        <row r="1973">
          <cell r="G1973">
            <v>901186269</v>
          </cell>
          <cell r="J1973">
            <v>60462.82</v>
          </cell>
          <cell r="K1973">
            <v>9069</v>
          </cell>
          <cell r="L1973">
            <v>5139.18</v>
          </cell>
          <cell r="M1973">
            <v>0</v>
          </cell>
          <cell r="N1973">
            <v>0</v>
          </cell>
          <cell r="O1973">
            <v>56533</v>
          </cell>
          <cell r="P1973">
            <v>56533</v>
          </cell>
        </row>
        <row r="1974">
          <cell r="G1974">
            <v>909238385</v>
          </cell>
          <cell r="J1974">
            <v>247136</v>
          </cell>
          <cell r="K1974">
            <v>37070</v>
          </cell>
          <cell r="L1974">
            <v>21007</v>
          </cell>
          <cell r="M1974">
            <v>0</v>
          </cell>
          <cell r="N1974">
            <v>0</v>
          </cell>
          <cell r="O1974">
            <v>231073</v>
          </cell>
          <cell r="P1974">
            <v>231073</v>
          </cell>
        </row>
        <row r="1975">
          <cell r="G1975">
            <v>933806497</v>
          </cell>
          <cell r="J1975">
            <v>962363.08000000007</v>
          </cell>
          <cell r="K1975">
            <v>144354</v>
          </cell>
          <cell r="L1975">
            <v>81800.92</v>
          </cell>
          <cell r="M1975">
            <v>0</v>
          </cell>
          <cell r="N1975">
            <v>0</v>
          </cell>
          <cell r="O1975">
            <v>899810</v>
          </cell>
          <cell r="P1975">
            <v>899810</v>
          </cell>
        </row>
        <row r="1976">
          <cell r="G1976">
            <v>933806543</v>
          </cell>
          <cell r="J1976">
            <v>423534.89</v>
          </cell>
          <cell r="K1976">
            <v>64877</v>
          </cell>
          <cell r="L1976">
            <v>35866.11</v>
          </cell>
          <cell r="M1976">
            <v>0</v>
          </cell>
          <cell r="N1976">
            <v>0</v>
          </cell>
          <cell r="O1976">
            <v>394524</v>
          </cell>
          <cell r="P1976">
            <v>394524</v>
          </cell>
        </row>
        <row r="1977">
          <cell r="G1977">
            <v>933806811</v>
          </cell>
          <cell r="J1977">
            <v>651114</v>
          </cell>
          <cell r="K1977">
            <v>104624</v>
          </cell>
          <cell r="L1977">
            <v>54649</v>
          </cell>
          <cell r="M1977">
            <v>0</v>
          </cell>
          <cell r="N1977">
            <v>0</v>
          </cell>
          <cell r="O1977">
            <v>601139</v>
          </cell>
          <cell r="P1977">
            <v>601139</v>
          </cell>
        </row>
        <row r="1978">
          <cell r="G1978">
            <v>933806945</v>
          </cell>
          <cell r="J1978">
            <v>155853.19</v>
          </cell>
          <cell r="K1978">
            <v>23378</v>
          </cell>
          <cell r="L1978">
            <v>13247.81</v>
          </cell>
          <cell r="M1978">
            <v>0</v>
          </cell>
          <cell r="N1978">
            <v>0</v>
          </cell>
          <cell r="O1978">
            <v>145723</v>
          </cell>
          <cell r="P1978">
            <v>145723</v>
          </cell>
        </row>
        <row r="1979">
          <cell r="G1979">
            <v>938801216</v>
          </cell>
          <cell r="J1979">
            <v>305177.59999999998</v>
          </cell>
          <cell r="K1979">
            <v>45777</v>
          </cell>
          <cell r="L1979">
            <v>25940.400000000001</v>
          </cell>
          <cell r="M1979">
            <v>0</v>
          </cell>
          <cell r="N1979">
            <v>0</v>
          </cell>
          <cell r="O1979">
            <v>285341</v>
          </cell>
          <cell r="P1979">
            <v>285341</v>
          </cell>
        </row>
        <row r="1980">
          <cell r="G1980">
            <v>938802218</v>
          </cell>
          <cell r="J1980">
            <v>154674</v>
          </cell>
          <cell r="K1980">
            <v>23201</v>
          </cell>
          <cell r="L1980">
            <v>13147</v>
          </cell>
          <cell r="M1980">
            <v>0</v>
          </cell>
          <cell r="N1980">
            <v>0</v>
          </cell>
          <cell r="O1980">
            <v>144620</v>
          </cell>
          <cell r="P1980">
            <v>144620</v>
          </cell>
        </row>
        <row r="1981">
          <cell r="G1981">
            <v>938805395</v>
          </cell>
          <cell r="J1981">
            <v>320946.09000000003</v>
          </cell>
          <cell r="K1981">
            <v>51059</v>
          </cell>
          <cell r="L1981">
            <v>26988.91</v>
          </cell>
          <cell r="M1981">
            <v>0</v>
          </cell>
          <cell r="N1981">
            <v>-10000</v>
          </cell>
          <cell r="O1981">
            <v>286876</v>
          </cell>
          <cell r="P1981">
            <v>286876</v>
          </cell>
        </row>
        <row r="1982">
          <cell r="G1982">
            <v>938806881</v>
          </cell>
          <cell r="J1982">
            <v>126363.18</v>
          </cell>
          <cell r="K1982">
            <v>18954</v>
          </cell>
          <cell r="L1982">
            <v>10740.82</v>
          </cell>
          <cell r="M1982">
            <v>0</v>
          </cell>
          <cell r="N1982">
            <v>0</v>
          </cell>
          <cell r="O1982">
            <v>118150</v>
          </cell>
          <cell r="P1982">
            <v>118150</v>
          </cell>
        </row>
        <row r="1983">
          <cell r="G1983">
            <v>938806975</v>
          </cell>
          <cell r="J1983">
            <v>69007</v>
          </cell>
          <cell r="K1983">
            <v>10575</v>
          </cell>
          <cell r="L1983">
            <v>5843</v>
          </cell>
          <cell r="M1983">
            <v>0</v>
          </cell>
          <cell r="N1983">
            <v>0</v>
          </cell>
          <cell r="O1983">
            <v>64275</v>
          </cell>
          <cell r="P1983">
            <v>64275</v>
          </cell>
        </row>
        <row r="1984">
          <cell r="G1984">
            <v>938807052</v>
          </cell>
          <cell r="J1984">
            <v>121080.91</v>
          </cell>
          <cell r="K1984">
            <v>19284</v>
          </cell>
          <cell r="L1984">
            <v>10180.09</v>
          </cell>
          <cell r="M1984">
            <v>0</v>
          </cell>
          <cell r="N1984">
            <v>0</v>
          </cell>
          <cell r="O1984">
            <v>111977</v>
          </cell>
          <cell r="P1984">
            <v>111977</v>
          </cell>
        </row>
        <row r="1985">
          <cell r="G1985">
            <v>938807120</v>
          </cell>
          <cell r="J1985">
            <v>662120.81000000006</v>
          </cell>
          <cell r="K1985">
            <v>99318</v>
          </cell>
          <cell r="L1985">
            <v>56280.19</v>
          </cell>
          <cell r="M1985">
            <v>0</v>
          </cell>
          <cell r="N1985">
            <v>0</v>
          </cell>
          <cell r="O1985">
            <v>619083</v>
          </cell>
          <cell r="P1985">
            <v>619083</v>
          </cell>
        </row>
        <row r="1986">
          <cell r="G1986">
            <v>938807258</v>
          </cell>
          <cell r="J1986">
            <v>522272.49</v>
          </cell>
          <cell r="K1986">
            <v>78341</v>
          </cell>
          <cell r="L1986">
            <v>44393.51</v>
          </cell>
          <cell r="M1986">
            <v>0</v>
          </cell>
          <cell r="N1986">
            <v>0</v>
          </cell>
          <cell r="O1986">
            <v>488325</v>
          </cell>
          <cell r="P1986">
            <v>488325</v>
          </cell>
        </row>
        <row r="1987">
          <cell r="G1987">
            <v>938808337</v>
          </cell>
          <cell r="J1987">
            <v>117580.18</v>
          </cell>
          <cell r="K1987">
            <v>17637</v>
          </cell>
          <cell r="L1987">
            <v>9994.82</v>
          </cell>
          <cell r="M1987">
            <v>0</v>
          </cell>
          <cell r="N1987">
            <v>0</v>
          </cell>
          <cell r="O1987">
            <v>109938</v>
          </cell>
          <cell r="P1987">
            <v>109938</v>
          </cell>
        </row>
        <row r="1988">
          <cell r="G1988">
            <v>938809573</v>
          </cell>
          <cell r="J1988">
            <v>272726.82</v>
          </cell>
          <cell r="K1988">
            <v>40909</v>
          </cell>
          <cell r="L1988">
            <v>23182.18</v>
          </cell>
          <cell r="M1988">
            <v>0</v>
          </cell>
          <cell r="N1988">
            <v>0</v>
          </cell>
          <cell r="O1988">
            <v>255000</v>
          </cell>
          <cell r="P1988">
            <v>255000</v>
          </cell>
        </row>
        <row r="1989">
          <cell r="G1989">
            <v>938889734</v>
          </cell>
          <cell r="J1989">
            <v>443662.63</v>
          </cell>
          <cell r="K1989">
            <v>66549</v>
          </cell>
          <cell r="L1989">
            <v>37711.370000000003</v>
          </cell>
          <cell r="M1989">
            <v>0</v>
          </cell>
          <cell r="N1989">
            <v>0</v>
          </cell>
          <cell r="O1989">
            <v>414825</v>
          </cell>
          <cell r="P1989">
            <v>414825</v>
          </cell>
        </row>
        <row r="1990">
          <cell r="G1990">
            <v>938900587</v>
          </cell>
          <cell r="J1990">
            <v>177546.36</v>
          </cell>
          <cell r="K1990">
            <v>26632</v>
          </cell>
          <cell r="L1990">
            <v>15091.64</v>
          </cell>
          <cell r="M1990">
            <v>0</v>
          </cell>
          <cell r="N1990">
            <v>-20000</v>
          </cell>
          <cell r="O1990">
            <v>146006</v>
          </cell>
          <cell r="P1990">
            <v>146006</v>
          </cell>
        </row>
        <row r="1991">
          <cell r="G1991">
            <v>938900676</v>
          </cell>
          <cell r="J1991">
            <v>127510.09</v>
          </cell>
          <cell r="K1991">
            <v>21146</v>
          </cell>
          <cell r="L1991">
            <v>10636.91</v>
          </cell>
          <cell r="M1991">
            <v>0</v>
          </cell>
          <cell r="N1991">
            <v>0</v>
          </cell>
          <cell r="O1991">
            <v>117001</v>
          </cell>
          <cell r="P1991">
            <v>117001</v>
          </cell>
        </row>
        <row r="1992">
          <cell r="G1992">
            <v>938900695</v>
          </cell>
          <cell r="J1992">
            <v>48242</v>
          </cell>
          <cell r="K1992">
            <v>7236</v>
          </cell>
          <cell r="L1992">
            <v>4101</v>
          </cell>
          <cell r="M1992">
            <v>0</v>
          </cell>
          <cell r="N1992">
            <v>0</v>
          </cell>
          <cell r="O1992">
            <v>45107</v>
          </cell>
          <cell r="P1992">
            <v>45107</v>
          </cell>
        </row>
        <row r="1993">
          <cell r="G1993">
            <v>938900712</v>
          </cell>
          <cell r="J1993">
            <v>272726.82</v>
          </cell>
          <cell r="K1993">
            <v>40909</v>
          </cell>
          <cell r="L1993">
            <v>23182.18</v>
          </cell>
          <cell r="M1993">
            <v>0</v>
          </cell>
          <cell r="N1993">
            <v>-10000</v>
          </cell>
          <cell r="O1993">
            <v>245000</v>
          </cell>
          <cell r="P1993">
            <v>245000</v>
          </cell>
        </row>
        <row r="1994">
          <cell r="G1994">
            <v>938900785</v>
          </cell>
          <cell r="J1994">
            <v>338617.82</v>
          </cell>
          <cell r="K1994">
            <v>50793</v>
          </cell>
          <cell r="L1994">
            <v>28782.18</v>
          </cell>
          <cell r="M1994">
            <v>0</v>
          </cell>
          <cell r="N1994">
            <v>-3000</v>
          </cell>
          <cell r="O1994">
            <v>313607</v>
          </cell>
          <cell r="P1994">
            <v>313607</v>
          </cell>
        </row>
        <row r="1995">
          <cell r="G1995">
            <v>938900815</v>
          </cell>
          <cell r="J1995">
            <v>81360</v>
          </cell>
          <cell r="K1995">
            <v>12204</v>
          </cell>
          <cell r="L1995">
            <v>6916</v>
          </cell>
          <cell r="M1995">
            <v>0</v>
          </cell>
          <cell r="N1995">
            <v>0</v>
          </cell>
          <cell r="O1995">
            <v>76072</v>
          </cell>
          <cell r="P1995">
            <v>76072</v>
          </cell>
        </row>
        <row r="1996">
          <cell r="G1996">
            <v>938901305</v>
          </cell>
          <cell r="J1996">
            <v>281957.65000000002</v>
          </cell>
          <cell r="K1996">
            <v>42742</v>
          </cell>
          <cell r="L1996">
            <v>23921.35</v>
          </cell>
          <cell r="M1996">
            <v>0</v>
          </cell>
          <cell r="N1996">
            <v>0</v>
          </cell>
          <cell r="O1996">
            <v>263137</v>
          </cell>
          <cell r="P1996">
            <v>263137</v>
          </cell>
        </row>
        <row r="1997">
          <cell r="G1997">
            <v>938901306</v>
          </cell>
          <cell r="J1997">
            <v>204540.91</v>
          </cell>
          <cell r="K1997">
            <v>30681</v>
          </cell>
          <cell r="L1997">
            <v>17386.09</v>
          </cell>
          <cell r="M1997">
            <v>0</v>
          </cell>
          <cell r="N1997">
            <v>0</v>
          </cell>
          <cell r="O1997">
            <v>191246</v>
          </cell>
          <cell r="P1997">
            <v>191246</v>
          </cell>
        </row>
        <row r="1998">
          <cell r="G1998">
            <v>938901310</v>
          </cell>
          <cell r="J1998">
            <v>107260</v>
          </cell>
          <cell r="K1998">
            <v>16313</v>
          </cell>
          <cell r="L1998">
            <v>9095</v>
          </cell>
          <cell r="M1998">
            <v>0</v>
          </cell>
          <cell r="N1998">
            <v>0</v>
          </cell>
          <cell r="O1998">
            <v>100042</v>
          </cell>
          <cell r="P1998">
            <v>100042</v>
          </cell>
        </row>
        <row r="1999">
          <cell r="G1999">
            <v>938901342</v>
          </cell>
          <cell r="J1999">
            <v>49904</v>
          </cell>
          <cell r="K1999">
            <v>7486</v>
          </cell>
          <cell r="L1999">
            <v>4242</v>
          </cell>
          <cell r="M1999">
            <v>0</v>
          </cell>
          <cell r="N1999">
            <v>0</v>
          </cell>
          <cell r="O1999">
            <v>46660</v>
          </cell>
          <cell r="P1999">
            <v>46660</v>
          </cell>
        </row>
        <row r="2000">
          <cell r="G2000">
            <v>938901392</v>
          </cell>
          <cell r="J2000">
            <v>546431.10000000009</v>
          </cell>
          <cell r="K2000">
            <v>82413</v>
          </cell>
          <cell r="L2000">
            <v>46401.9</v>
          </cell>
          <cell r="M2000">
            <v>0</v>
          </cell>
          <cell r="N2000">
            <v>0</v>
          </cell>
          <cell r="O2000">
            <v>510420</v>
          </cell>
          <cell r="P2000">
            <v>510420</v>
          </cell>
        </row>
        <row r="2001">
          <cell r="G2001">
            <v>938901395</v>
          </cell>
          <cell r="J2001">
            <v>131830.91</v>
          </cell>
          <cell r="K2001">
            <v>20672</v>
          </cell>
          <cell r="L2001">
            <v>11116.09</v>
          </cell>
          <cell r="M2001">
            <v>0</v>
          </cell>
          <cell r="N2001">
            <v>0</v>
          </cell>
          <cell r="O2001">
            <v>122275</v>
          </cell>
          <cell r="P2001">
            <v>122275</v>
          </cell>
        </row>
        <row r="2002">
          <cell r="G2002">
            <v>938901397</v>
          </cell>
          <cell r="J2002">
            <v>784633.15999999992</v>
          </cell>
          <cell r="K2002">
            <v>119490</v>
          </cell>
          <cell r="L2002">
            <v>66513.84</v>
          </cell>
          <cell r="M2002">
            <v>0</v>
          </cell>
          <cell r="N2002">
            <v>0</v>
          </cell>
          <cell r="O2002">
            <v>731657</v>
          </cell>
          <cell r="P2002">
            <v>731657</v>
          </cell>
        </row>
        <row r="2003">
          <cell r="G2003">
            <v>938901509</v>
          </cell>
          <cell r="J2003">
            <v>144598</v>
          </cell>
          <cell r="K2003">
            <v>22587</v>
          </cell>
          <cell r="L2003">
            <v>12201</v>
          </cell>
          <cell r="M2003">
            <v>0</v>
          </cell>
          <cell r="N2003">
            <v>0</v>
          </cell>
          <cell r="O2003">
            <v>134212</v>
          </cell>
          <cell r="P2003">
            <v>134212</v>
          </cell>
        </row>
        <row r="2004">
          <cell r="G2004">
            <v>938901511</v>
          </cell>
          <cell r="J2004">
            <v>44945</v>
          </cell>
          <cell r="K2004">
            <v>6742</v>
          </cell>
          <cell r="L2004">
            <v>3820</v>
          </cell>
          <cell r="M2004">
            <v>0</v>
          </cell>
          <cell r="N2004">
            <v>0</v>
          </cell>
          <cell r="O2004">
            <v>42023</v>
          </cell>
          <cell r="P2004">
            <v>42023</v>
          </cell>
        </row>
        <row r="2005">
          <cell r="G2005">
            <v>938901512</v>
          </cell>
          <cell r="J2005">
            <v>146477</v>
          </cell>
          <cell r="K2005">
            <v>22420</v>
          </cell>
          <cell r="L2005">
            <v>12406</v>
          </cell>
          <cell r="M2005">
            <v>0</v>
          </cell>
          <cell r="N2005">
            <v>0</v>
          </cell>
          <cell r="O2005">
            <v>136463</v>
          </cell>
          <cell r="P2005">
            <v>136463</v>
          </cell>
        </row>
        <row r="2006">
          <cell r="G2006">
            <v>938903358</v>
          </cell>
          <cell r="J2006">
            <v>235522</v>
          </cell>
          <cell r="K2006">
            <v>35328</v>
          </cell>
          <cell r="L2006">
            <v>20019</v>
          </cell>
          <cell r="M2006">
            <v>0</v>
          </cell>
          <cell r="N2006">
            <v>0</v>
          </cell>
          <cell r="O2006">
            <v>220213</v>
          </cell>
          <cell r="P2006">
            <v>220213</v>
          </cell>
        </row>
        <row r="2007">
          <cell r="G2007">
            <v>938904875</v>
          </cell>
          <cell r="J2007">
            <v>481205.22000000003</v>
          </cell>
          <cell r="K2007">
            <v>72181</v>
          </cell>
          <cell r="L2007">
            <v>40902.78</v>
          </cell>
          <cell r="M2007">
            <v>0</v>
          </cell>
          <cell r="N2007">
            <v>0</v>
          </cell>
          <cell r="O2007">
            <v>449927</v>
          </cell>
          <cell r="P2007">
            <v>449927</v>
          </cell>
        </row>
        <row r="2008">
          <cell r="G2008">
            <v>938905927</v>
          </cell>
          <cell r="J2008">
            <v>91970.09</v>
          </cell>
          <cell r="K2008">
            <v>14020</v>
          </cell>
          <cell r="L2008">
            <v>7794.91</v>
          </cell>
          <cell r="M2008">
            <v>0</v>
          </cell>
          <cell r="N2008">
            <v>0</v>
          </cell>
          <cell r="O2008">
            <v>85745</v>
          </cell>
          <cell r="P2008">
            <v>85745</v>
          </cell>
        </row>
        <row r="2009">
          <cell r="G2009">
            <v>938905936</v>
          </cell>
          <cell r="J2009">
            <v>185734.09</v>
          </cell>
          <cell r="K2009">
            <v>29207</v>
          </cell>
          <cell r="L2009">
            <v>15652.91</v>
          </cell>
          <cell r="M2009">
            <v>0</v>
          </cell>
          <cell r="N2009">
            <v>0</v>
          </cell>
          <cell r="O2009">
            <v>172180</v>
          </cell>
          <cell r="P2009">
            <v>172180</v>
          </cell>
        </row>
        <row r="2010">
          <cell r="G2010">
            <v>938905945</v>
          </cell>
          <cell r="J2010">
            <v>543507.21</v>
          </cell>
          <cell r="K2010">
            <v>86463</v>
          </cell>
          <cell r="L2010">
            <v>45704.79</v>
          </cell>
          <cell r="M2010">
            <v>0</v>
          </cell>
          <cell r="N2010">
            <v>-59999.999999999942</v>
          </cell>
          <cell r="O2010">
            <v>442749</v>
          </cell>
          <cell r="P2010">
            <v>442749</v>
          </cell>
        </row>
        <row r="2011">
          <cell r="G2011">
            <v>938905964</v>
          </cell>
          <cell r="J2011">
            <v>253608.09</v>
          </cell>
          <cell r="K2011">
            <v>38266</v>
          </cell>
          <cell r="L2011">
            <v>21533.91</v>
          </cell>
          <cell r="M2011">
            <v>0</v>
          </cell>
          <cell r="N2011">
            <v>0</v>
          </cell>
          <cell r="O2011">
            <v>236876</v>
          </cell>
          <cell r="P2011">
            <v>236876</v>
          </cell>
        </row>
        <row r="2012">
          <cell r="G2012">
            <v>938905978</v>
          </cell>
          <cell r="J2012">
            <v>210811.09</v>
          </cell>
          <cell r="K2012">
            <v>32295</v>
          </cell>
          <cell r="L2012">
            <v>17851.91</v>
          </cell>
          <cell r="M2012">
            <v>0</v>
          </cell>
          <cell r="N2012">
            <v>0</v>
          </cell>
          <cell r="O2012">
            <v>196368</v>
          </cell>
          <cell r="P2012">
            <v>196368</v>
          </cell>
        </row>
        <row r="2013">
          <cell r="G2013">
            <v>938908429</v>
          </cell>
          <cell r="J2013">
            <v>183577.4</v>
          </cell>
          <cell r="K2013">
            <v>28210</v>
          </cell>
          <cell r="L2013">
            <v>15536.6</v>
          </cell>
          <cell r="M2013">
            <v>0</v>
          </cell>
          <cell r="N2013">
            <v>0</v>
          </cell>
          <cell r="O2013">
            <v>170904</v>
          </cell>
          <cell r="P2013">
            <v>170904</v>
          </cell>
        </row>
        <row r="2014">
          <cell r="G2014">
            <v>938935152</v>
          </cell>
          <cell r="J2014">
            <v>504324</v>
          </cell>
          <cell r="K2014">
            <v>253350</v>
          </cell>
          <cell r="L2014">
            <v>25097</v>
          </cell>
          <cell r="M2014">
            <v>0</v>
          </cell>
          <cell r="N2014">
            <v>0</v>
          </cell>
          <cell r="O2014">
            <v>276071</v>
          </cell>
          <cell r="P2014">
            <v>276071</v>
          </cell>
        </row>
        <row r="2015">
          <cell r="G2015">
            <v>938940632</v>
          </cell>
          <cell r="J2015">
            <v>220621</v>
          </cell>
          <cell r="K2015">
            <v>33766</v>
          </cell>
          <cell r="L2015">
            <v>18686</v>
          </cell>
          <cell r="M2015">
            <v>0</v>
          </cell>
          <cell r="N2015">
            <v>0</v>
          </cell>
          <cell r="O2015">
            <v>205541</v>
          </cell>
          <cell r="P2015">
            <v>205541</v>
          </cell>
        </row>
        <row r="2016">
          <cell r="G2016">
            <v>938982995</v>
          </cell>
          <cell r="J2016">
            <v>58800</v>
          </cell>
          <cell r="K2016">
            <v>8820</v>
          </cell>
          <cell r="L2016">
            <v>4998</v>
          </cell>
          <cell r="M2016">
            <v>0</v>
          </cell>
          <cell r="N2016">
            <v>0</v>
          </cell>
          <cell r="O2016">
            <v>54978</v>
          </cell>
          <cell r="P2016">
            <v>54978</v>
          </cell>
        </row>
        <row r="2017">
          <cell r="G2017">
            <v>938983531</v>
          </cell>
          <cell r="J2017">
            <v>172166</v>
          </cell>
          <cell r="K2017">
            <v>26274</v>
          </cell>
          <cell r="L2017">
            <v>14589</v>
          </cell>
          <cell r="M2017">
            <v>0</v>
          </cell>
          <cell r="N2017">
            <v>0</v>
          </cell>
          <cell r="O2017">
            <v>160481</v>
          </cell>
          <cell r="P2017">
            <v>160481</v>
          </cell>
        </row>
        <row r="2018">
          <cell r="G2018">
            <v>938998376</v>
          </cell>
          <cell r="J2018">
            <v>200989.36</v>
          </cell>
          <cell r="K2018">
            <v>30148</v>
          </cell>
          <cell r="L2018">
            <v>17084.64</v>
          </cell>
          <cell r="M2018">
            <v>0</v>
          </cell>
          <cell r="N2018">
            <v>0</v>
          </cell>
          <cell r="O2018">
            <v>187926</v>
          </cell>
          <cell r="P2018">
            <v>187926</v>
          </cell>
        </row>
        <row r="2019">
          <cell r="G2019">
            <v>901806697</v>
          </cell>
          <cell r="J2019">
            <v>0</v>
          </cell>
          <cell r="K2019">
            <v>0</v>
          </cell>
          <cell r="L2019">
            <v>0</v>
          </cell>
          <cell r="M2019">
            <v>0</v>
          </cell>
          <cell r="N2019">
            <v>0</v>
          </cell>
          <cell r="O2019">
            <v>0</v>
          </cell>
          <cell r="P2019">
            <v>0</v>
          </cell>
        </row>
        <row r="2020">
          <cell r="G2020">
            <v>933805687</v>
          </cell>
          <cell r="J2020">
            <v>342166.77</v>
          </cell>
          <cell r="K2020">
            <v>342166.77</v>
          </cell>
          <cell r="L2020">
            <v>0</v>
          </cell>
          <cell r="M2020">
            <v>0</v>
          </cell>
          <cell r="N2020">
            <v>0</v>
          </cell>
          <cell r="O2020">
            <v>0</v>
          </cell>
          <cell r="P2020">
            <v>0</v>
          </cell>
        </row>
        <row r="2021">
          <cell r="G2021">
            <v>933806407</v>
          </cell>
          <cell r="J2021">
            <v>468652.92000000004</v>
          </cell>
          <cell r="K2021">
            <v>72542</v>
          </cell>
          <cell r="L2021">
            <v>39611.08</v>
          </cell>
          <cell r="M2021">
            <v>0</v>
          </cell>
          <cell r="N2021">
            <v>0</v>
          </cell>
          <cell r="O2021">
            <v>435722</v>
          </cell>
          <cell r="P2021">
            <v>435722</v>
          </cell>
        </row>
        <row r="2022">
          <cell r="G2022">
            <v>933806729</v>
          </cell>
          <cell r="J2022">
            <v>595192.16</v>
          </cell>
          <cell r="K2022">
            <v>111719</v>
          </cell>
          <cell r="L2022">
            <v>48346.84</v>
          </cell>
          <cell r="M2022">
            <v>0</v>
          </cell>
          <cell r="N2022">
            <v>0</v>
          </cell>
          <cell r="O2022">
            <v>531820</v>
          </cell>
          <cell r="P2022">
            <v>531820</v>
          </cell>
        </row>
        <row r="2023">
          <cell r="G2023">
            <v>938801509</v>
          </cell>
          <cell r="J2023">
            <v>256272</v>
          </cell>
          <cell r="K2023">
            <v>40685</v>
          </cell>
          <cell r="L2023">
            <v>21559</v>
          </cell>
          <cell r="M2023">
            <v>0</v>
          </cell>
          <cell r="N2023">
            <v>0</v>
          </cell>
          <cell r="O2023">
            <v>237146</v>
          </cell>
          <cell r="P2023">
            <v>237146</v>
          </cell>
        </row>
        <row r="2024">
          <cell r="G2024">
            <v>938801557</v>
          </cell>
          <cell r="J2024">
            <v>182521</v>
          </cell>
          <cell r="K2024">
            <v>27378</v>
          </cell>
          <cell r="L2024">
            <v>15514</v>
          </cell>
          <cell r="M2024">
            <v>0</v>
          </cell>
          <cell r="N2024">
            <v>0</v>
          </cell>
          <cell r="O2024">
            <v>170657</v>
          </cell>
          <cell r="P2024">
            <v>170657</v>
          </cell>
        </row>
        <row r="2025">
          <cell r="G2025">
            <v>938801602</v>
          </cell>
          <cell r="J2025">
            <v>196726.09</v>
          </cell>
          <cell r="K2025">
            <v>29509</v>
          </cell>
          <cell r="L2025">
            <v>16721.91</v>
          </cell>
          <cell r="M2025">
            <v>0</v>
          </cell>
          <cell r="N2025">
            <v>0</v>
          </cell>
          <cell r="O2025">
            <v>183939</v>
          </cell>
          <cell r="P2025">
            <v>183939</v>
          </cell>
        </row>
        <row r="2026">
          <cell r="G2026">
            <v>938801715</v>
          </cell>
          <cell r="J2026">
            <v>222019.27</v>
          </cell>
          <cell r="K2026">
            <v>33303</v>
          </cell>
          <cell r="L2026">
            <v>18871.73</v>
          </cell>
          <cell r="M2026">
            <v>0</v>
          </cell>
          <cell r="N2026">
            <v>0</v>
          </cell>
          <cell r="O2026">
            <v>207588</v>
          </cell>
          <cell r="P2026">
            <v>207588</v>
          </cell>
        </row>
        <row r="2027">
          <cell r="G2027">
            <v>938805304</v>
          </cell>
          <cell r="J2027">
            <v>235484.44999999998</v>
          </cell>
          <cell r="K2027">
            <v>38015</v>
          </cell>
          <cell r="L2027">
            <v>19746.55</v>
          </cell>
          <cell r="M2027">
            <v>0</v>
          </cell>
          <cell r="N2027">
            <v>0</v>
          </cell>
          <cell r="O2027">
            <v>217216</v>
          </cell>
          <cell r="P2027">
            <v>217216</v>
          </cell>
        </row>
        <row r="2028">
          <cell r="G2028">
            <v>938805420</v>
          </cell>
          <cell r="J2028">
            <v>281422.82</v>
          </cell>
          <cell r="K2028">
            <v>45579</v>
          </cell>
          <cell r="L2028">
            <v>23584.18</v>
          </cell>
          <cell r="M2028">
            <v>0</v>
          </cell>
          <cell r="N2028">
            <v>0</v>
          </cell>
          <cell r="O2028">
            <v>259428</v>
          </cell>
          <cell r="P2028">
            <v>259428</v>
          </cell>
        </row>
        <row r="2029">
          <cell r="G2029">
            <v>938805431</v>
          </cell>
          <cell r="J2029">
            <v>459498.83999999997</v>
          </cell>
          <cell r="K2029">
            <v>72066</v>
          </cell>
          <cell r="L2029">
            <v>38743.160000000003</v>
          </cell>
          <cell r="M2029">
            <v>0</v>
          </cell>
          <cell r="N2029">
            <v>0</v>
          </cell>
          <cell r="O2029">
            <v>426176</v>
          </cell>
          <cell r="P2029">
            <v>426176</v>
          </cell>
        </row>
        <row r="2030">
          <cell r="G2030">
            <v>938806191</v>
          </cell>
          <cell r="J2030">
            <v>739514.70000000007</v>
          </cell>
          <cell r="K2030">
            <v>509857.45</v>
          </cell>
          <cell r="L2030">
            <v>22965.75</v>
          </cell>
          <cell r="M2030">
            <v>0</v>
          </cell>
          <cell r="N2030">
            <v>0</v>
          </cell>
          <cell r="O2030">
            <v>252623</v>
          </cell>
          <cell r="P2030">
            <v>252623</v>
          </cell>
        </row>
        <row r="2031">
          <cell r="G2031">
            <v>938807314</v>
          </cell>
          <cell r="J2031">
            <v>179302.62999999998</v>
          </cell>
          <cell r="K2031">
            <v>27793</v>
          </cell>
          <cell r="L2031">
            <v>15151.37</v>
          </cell>
          <cell r="M2031">
            <v>0</v>
          </cell>
          <cell r="N2031">
            <v>0</v>
          </cell>
          <cell r="O2031">
            <v>166661</v>
          </cell>
          <cell r="P2031">
            <v>166661</v>
          </cell>
        </row>
        <row r="2032">
          <cell r="G2032">
            <v>938808496</v>
          </cell>
          <cell r="J2032">
            <v>276631</v>
          </cell>
          <cell r="K2032">
            <v>46880</v>
          </cell>
          <cell r="L2032">
            <v>22975</v>
          </cell>
          <cell r="M2032">
            <v>0</v>
          </cell>
          <cell r="N2032">
            <v>0</v>
          </cell>
          <cell r="O2032">
            <v>252726</v>
          </cell>
          <cell r="P2032">
            <v>252726</v>
          </cell>
        </row>
        <row r="2033">
          <cell r="G2033">
            <v>938900248</v>
          </cell>
          <cell r="J2033">
            <v>316345</v>
          </cell>
          <cell r="K2033">
            <v>53286</v>
          </cell>
          <cell r="L2033">
            <v>26306</v>
          </cell>
          <cell r="M2033">
            <v>0</v>
          </cell>
          <cell r="N2033">
            <v>0</v>
          </cell>
          <cell r="O2033">
            <v>289365</v>
          </cell>
          <cell r="P2033">
            <v>289365</v>
          </cell>
        </row>
        <row r="2034">
          <cell r="G2034">
            <v>938900783</v>
          </cell>
          <cell r="J2034">
            <v>347671.28</v>
          </cell>
          <cell r="K2034">
            <v>57985</v>
          </cell>
          <cell r="L2034">
            <v>28968.720000000001</v>
          </cell>
          <cell r="M2034">
            <v>0</v>
          </cell>
          <cell r="N2034">
            <v>0</v>
          </cell>
          <cell r="O2034">
            <v>318655</v>
          </cell>
          <cell r="P2034">
            <v>318655</v>
          </cell>
        </row>
        <row r="2035">
          <cell r="G2035">
            <v>938900784</v>
          </cell>
          <cell r="J2035">
            <v>296348.84999999998</v>
          </cell>
          <cell r="K2035">
            <v>45574</v>
          </cell>
          <cell r="L2035">
            <v>25077.15</v>
          </cell>
          <cell r="M2035">
            <v>0</v>
          </cell>
          <cell r="N2035">
            <v>-10000</v>
          </cell>
          <cell r="O2035">
            <v>265852</v>
          </cell>
          <cell r="P2035">
            <v>265852</v>
          </cell>
        </row>
        <row r="2036">
          <cell r="G2036">
            <v>938900786</v>
          </cell>
          <cell r="J2036">
            <v>44545</v>
          </cell>
          <cell r="K2036">
            <v>0</v>
          </cell>
          <cell r="L2036">
            <v>4455</v>
          </cell>
          <cell r="M2036">
            <v>0</v>
          </cell>
          <cell r="N2036">
            <v>0</v>
          </cell>
          <cell r="O2036">
            <v>49000</v>
          </cell>
          <cell r="P2036">
            <v>49000</v>
          </cell>
        </row>
        <row r="2037">
          <cell r="G2037">
            <v>938900842</v>
          </cell>
          <cell r="J2037">
            <v>559170</v>
          </cell>
          <cell r="K2037">
            <v>106316</v>
          </cell>
          <cell r="L2037">
            <v>45285</v>
          </cell>
          <cell r="M2037">
            <v>0</v>
          </cell>
          <cell r="N2037">
            <v>0</v>
          </cell>
          <cell r="O2037">
            <v>498139</v>
          </cell>
          <cell r="P2037">
            <v>498139</v>
          </cell>
        </row>
        <row r="2038">
          <cell r="G2038">
            <v>938900844</v>
          </cell>
          <cell r="J2038">
            <v>115126</v>
          </cell>
          <cell r="K2038">
            <v>21533</v>
          </cell>
          <cell r="L2038">
            <v>9359</v>
          </cell>
          <cell r="M2038">
            <v>0</v>
          </cell>
          <cell r="N2038">
            <v>0</v>
          </cell>
          <cell r="O2038">
            <v>102952</v>
          </cell>
          <cell r="P2038">
            <v>102952</v>
          </cell>
        </row>
        <row r="2039">
          <cell r="G2039">
            <v>938904274</v>
          </cell>
          <cell r="J2039">
            <v>196563.54</v>
          </cell>
          <cell r="K2039">
            <v>31953</v>
          </cell>
          <cell r="L2039">
            <v>16461.46</v>
          </cell>
          <cell r="M2039">
            <v>0</v>
          </cell>
          <cell r="N2039">
            <v>0</v>
          </cell>
          <cell r="O2039">
            <v>181072</v>
          </cell>
          <cell r="P2039">
            <v>181072</v>
          </cell>
        </row>
        <row r="2040">
          <cell r="G2040">
            <v>938905433</v>
          </cell>
          <cell r="J2040">
            <v>352641.36</v>
          </cell>
          <cell r="K2040">
            <v>68155</v>
          </cell>
          <cell r="L2040">
            <v>28448.639999999999</v>
          </cell>
          <cell r="M2040">
            <v>0</v>
          </cell>
          <cell r="N2040">
            <v>0</v>
          </cell>
          <cell r="O2040">
            <v>312935</v>
          </cell>
          <cell r="P2040">
            <v>312935</v>
          </cell>
        </row>
        <row r="2041">
          <cell r="G2041">
            <v>938905436</v>
          </cell>
          <cell r="J2041">
            <v>257068.36</v>
          </cell>
          <cell r="K2041">
            <v>42824</v>
          </cell>
          <cell r="L2041">
            <v>21424.639999999999</v>
          </cell>
          <cell r="M2041">
            <v>0</v>
          </cell>
          <cell r="N2041">
            <v>0</v>
          </cell>
          <cell r="O2041">
            <v>235669</v>
          </cell>
          <cell r="P2041">
            <v>235669</v>
          </cell>
        </row>
        <row r="2042">
          <cell r="G2042">
            <v>938905439</v>
          </cell>
          <cell r="J2042">
            <v>269153.34999999998</v>
          </cell>
          <cell r="K2042">
            <v>45983</v>
          </cell>
          <cell r="L2042">
            <v>22316.65</v>
          </cell>
          <cell r="M2042">
            <v>0</v>
          </cell>
          <cell r="N2042">
            <v>0</v>
          </cell>
          <cell r="O2042">
            <v>245487</v>
          </cell>
          <cell r="P2042">
            <v>245487</v>
          </cell>
        </row>
        <row r="2043">
          <cell r="G2043">
            <v>938905686</v>
          </cell>
          <cell r="J2043">
            <v>327521</v>
          </cell>
          <cell r="K2043">
            <v>53841</v>
          </cell>
          <cell r="L2043">
            <v>27368</v>
          </cell>
          <cell r="M2043">
            <v>0</v>
          </cell>
          <cell r="N2043">
            <v>0</v>
          </cell>
          <cell r="O2043">
            <v>301048</v>
          </cell>
          <cell r="P2043">
            <v>301048</v>
          </cell>
        </row>
        <row r="2044">
          <cell r="G2044">
            <v>938905756</v>
          </cell>
          <cell r="J2044">
            <v>113586.82</v>
          </cell>
          <cell r="K2044">
            <v>20180</v>
          </cell>
          <cell r="L2044">
            <v>9341.18</v>
          </cell>
          <cell r="M2044">
            <v>0</v>
          </cell>
          <cell r="N2044">
            <v>0</v>
          </cell>
          <cell r="O2044">
            <v>102748</v>
          </cell>
          <cell r="P2044">
            <v>102748</v>
          </cell>
        </row>
        <row r="2045">
          <cell r="G2045">
            <v>938905862</v>
          </cell>
          <cell r="J2045">
            <v>568906</v>
          </cell>
          <cell r="K2045">
            <v>89151</v>
          </cell>
          <cell r="L2045">
            <v>47976</v>
          </cell>
          <cell r="M2045">
            <v>0</v>
          </cell>
          <cell r="N2045">
            <v>0</v>
          </cell>
          <cell r="O2045">
            <v>527731</v>
          </cell>
          <cell r="P2045">
            <v>527731</v>
          </cell>
        </row>
        <row r="2046">
          <cell r="G2046">
            <v>938906045</v>
          </cell>
          <cell r="J2046">
            <v>276999.15000000002</v>
          </cell>
          <cell r="K2046">
            <v>41550</v>
          </cell>
          <cell r="L2046">
            <v>23544.85</v>
          </cell>
          <cell r="M2046">
            <v>0</v>
          </cell>
          <cell r="N2046">
            <v>0</v>
          </cell>
          <cell r="O2046">
            <v>258994</v>
          </cell>
          <cell r="P2046">
            <v>258994</v>
          </cell>
        </row>
        <row r="2047">
          <cell r="G2047">
            <v>938906086</v>
          </cell>
          <cell r="J2047">
            <v>262461.36</v>
          </cell>
          <cell r="K2047">
            <v>40491</v>
          </cell>
          <cell r="L2047">
            <v>22196.639999999999</v>
          </cell>
          <cell r="M2047">
            <v>0</v>
          </cell>
          <cell r="N2047">
            <v>0</v>
          </cell>
          <cell r="O2047">
            <v>244167</v>
          </cell>
          <cell r="P2047">
            <v>244167</v>
          </cell>
        </row>
        <row r="2048">
          <cell r="G2048">
            <v>938906656</v>
          </cell>
          <cell r="J2048">
            <v>683077.72</v>
          </cell>
          <cell r="K2048">
            <v>117945</v>
          </cell>
          <cell r="L2048">
            <v>56513.279999999999</v>
          </cell>
          <cell r="M2048">
            <v>0</v>
          </cell>
          <cell r="N2048">
            <v>0</v>
          </cell>
          <cell r="O2048">
            <v>621646</v>
          </cell>
          <cell r="P2048">
            <v>621646</v>
          </cell>
        </row>
        <row r="2049">
          <cell r="G2049">
            <v>938907549</v>
          </cell>
          <cell r="J2049">
            <v>355035.18000000005</v>
          </cell>
          <cell r="K2049">
            <v>56397</v>
          </cell>
          <cell r="L2049">
            <v>29863.82</v>
          </cell>
          <cell r="M2049">
            <v>0</v>
          </cell>
          <cell r="N2049">
            <v>0</v>
          </cell>
          <cell r="O2049">
            <v>328502</v>
          </cell>
          <cell r="P2049">
            <v>328502</v>
          </cell>
        </row>
        <row r="2050">
          <cell r="G2050">
            <v>938907551</v>
          </cell>
          <cell r="J2050">
            <v>171119.82</v>
          </cell>
          <cell r="K2050">
            <v>26790</v>
          </cell>
          <cell r="L2050">
            <v>14433.18</v>
          </cell>
          <cell r="M2050">
            <v>0</v>
          </cell>
          <cell r="N2050">
            <v>0</v>
          </cell>
          <cell r="O2050">
            <v>158763</v>
          </cell>
          <cell r="P2050">
            <v>158763</v>
          </cell>
        </row>
        <row r="2051">
          <cell r="G2051">
            <v>938907552</v>
          </cell>
          <cell r="J2051">
            <v>301212.91000000003</v>
          </cell>
          <cell r="K2051">
            <v>54607</v>
          </cell>
          <cell r="L2051">
            <v>24660.09</v>
          </cell>
          <cell r="M2051">
            <v>0</v>
          </cell>
          <cell r="N2051">
            <v>0</v>
          </cell>
          <cell r="O2051">
            <v>271266</v>
          </cell>
          <cell r="P2051">
            <v>271266</v>
          </cell>
        </row>
        <row r="2052">
          <cell r="G2052">
            <v>938907554</v>
          </cell>
          <cell r="J2052">
            <v>65605.91</v>
          </cell>
          <cell r="K2052">
            <v>10290</v>
          </cell>
          <cell r="L2052">
            <v>5532.09</v>
          </cell>
          <cell r="M2052">
            <v>0</v>
          </cell>
          <cell r="N2052">
            <v>0</v>
          </cell>
          <cell r="O2052">
            <v>60848</v>
          </cell>
          <cell r="P2052">
            <v>60848</v>
          </cell>
        </row>
        <row r="2053">
          <cell r="G2053">
            <v>938908115</v>
          </cell>
          <cell r="J2053">
            <v>59855.09</v>
          </cell>
          <cell r="K2053">
            <v>8978</v>
          </cell>
          <cell r="L2053">
            <v>5087.91</v>
          </cell>
          <cell r="M2053">
            <v>0</v>
          </cell>
          <cell r="N2053">
            <v>0</v>
          </cell>
          <cell r="O2053">
            <v>55965</v>
          </cell>
          <cell r="P2053">
            <v>55965</v>
          </cell>
        </row>
        <row r="2054">
          <cell r="G2054">
            <v>938908119</v>
          </cell>
          <cell r="J2054">
            <v>120219.45</v>
          </cell>
          <cell r="K2054">
            <v>18033</v>
          </cell>
          <cell r="L2054">
            <v>10218.549999999999</v>
          </cell>
          <cell r="M2054">
            <v>0</v>
          </cell>
          <cell r="N2054">
            <v>0</v>
          </cell>
          <cell r="O2054">
            <v>112405</v>
          </cell>
          <cell r="P2054">
            <v>112405</v>
          </cell>
        </row>
        <row r="2055">
          <cell r="G2055">
            <v>938908152</v>
          </cell>
          <cell r="J2055">
            <v>62970.82</v>
          </cell>
          <cell r="K2055">
            <v>9670</v>
          </cell>
          <cell r="L2055">
            <v>5330.18</v>
          </cell>
          <cell r="M2055">
            <v>0</v>
          </cell>
          <cell r="N2055">
            <v>0</v>
          </cell>
          <cell r="O2055">
            <v>58631</v>
          </cell>
          <cell r="P2055">
            <v>58631</v>
          </cell>
        </row>
        <row r="2056">
          <cell r="G2056">
            <v>938908183</v>
          </cell>
          <cell r="J2056">
            <v>165899.91</v>
          </cell>
          <cell r="K2056">
            <v>25109</v>
          </cell>
          <cell r="L2056">
            <v>14079.09</v>
          </cell>
          <cell r="M2056">
            <v>0</v>
          </cell>
          <cell r="N2056">
            <v>0</v>
          </cell>
          <cell r="O2056">
            <v>154870</v>
          </cell>
          <cell r="P2056">
            <v>154870</v>
          </cell>
        </row>
        <row r="2057">
          <cell r="G2057">
            <v>938908184</v>
          </cell>
          <cell r="J2057">
            <v>391082.18000000005</v>
          </cell>
          <cell r="K2057">
            <v>62028</v>
          </cell>
          <cell r="L2057">
            <v>32905.82</v>
          </cell>
          <cell r="M2057">
            <v>0</v>
          </cell>
          <cell r="N2057">
            <v>0</v>
          </cell>
          <cell r="O2057">
            <v>361960</v>
          </cell>
          <cell r="P2057">
            <v>361960</v>
          </cell>
        </row>
        <row r="2058">
          <cell r="G2058">
            <v>938908185</v>
          </cell>
          <cell r="J2058">
            <v>420215.25999999995</v>
          </cell>
          <cell r="K2058">
            <v>63705</v>
          </cell>
          <cell r="L2058">
            <v>35650.74</v>
          </cell>
          <cell r="M2058">
            <v>0</v>
          </cell>
          <cell r="N2058">
            <v>0</v>
          </cell>
          <cell r="O2058">
            <v>392161</v>
          </cell>
          <cell r="P2058">
            <v>392161</v>
          </cell>
        </row>
        <row r="2059">
          <cell r="G2059">
            <v>938922937</v>
          </cell>
          <cell r="J2059">
            <v>227998.16999999998</v>
          </cell>
          <cell r="K2059">
            <v>74613.09</v>
          </cell>
          <cell r="L2059">
            <v>15338.92</v>
          </cell>
          <cell r="M2059">
            <v>0</v>
          </cell>
          <cell r="N2059">
            <v>0</v>
          </cell>
          <cell r="O2059">
            <v>168724</v>
          </cell>
          <cell r="P2059">
            <v>168724</v>
          </cell>
        </row>
        <row r="2060">
          <cell r="G2060">
            <v>938931005</v>
          </cell>
          <cell r="J2060">
            <v>171990.68</v>
          </cell>
          <cell r="K2060">
            <v>27594</v>
          </cell>
          <cell r="L2060">
            <v>14439.32</v>
          </cell>
          <cell r="M2060">
            <v>0</v>
          </cell>
          <cell r="N2060">
            <v>0</v>
          </cell>
          <cell r="O2060">
            <v>158836</v>
          </cell>
          <cell r="P2060">
            <v>158836</v>
          </cell>
        </row>
        <row r="2061">
          <cell r="G2061">
            <v>938935554</v>
          </cell>
          <cell r="J2061">
            <v>44545</v>
          </cell>
          <cell r="K2061">
            <v>0</v>
          </cell>
          <cell r="L2061">
            <v>4455</v>
          </cell>
          <cell r="M2061">
            <v>0</v>
          </cell>
          <cell r="N2061">
            <v>0</v>
          </cell>
          <cell r="O2061">
            <v>49000</v>
          </cell>
          <cell r="P2061">
            <v>49000</v>
          </cell>
        </row>
        <row r="2062">
          <cell r="G2062">
            <v>938937328</v>
          </cell>
          <cell r="J2062">
            <v>207696.95</v>
          </cell>
          <cell r="K2062">
            <v>34072</v>
          </cell>
          <cell r="L2062">
            <v>17363.05</v>
          </cell>
          <cell r="M2062">
            <v>0</v>
          </cell>
          <cell r="N2062">
            <v>0</v>
          </cell>
          <cell r="O2062">
            <v>190988</v>
          </cell>
          <cell r="P2062">
            <v>190988</v>
          </cell>
        </row>
        <row r="2063">
          <cell r="G2063">
            <v>938986120</v>
          </cell>
          <cell r="J2063">
            <v>344994.21</v>
          </cell>
          <cell r="K2063">
            <v>344994.21</v>
          </cell>
          <cell r="L2063">
            <v>0</v>
          </cell>
          <cell r="M2063">
            <v>0</v>
          </cell>
          <cell r="N2063">
            <v>-1</v>
          </cell>
          <cell r="O2063">
            <v>0</v>
          </cell>
          <cell r="P2063">
            <v>-1</v>
          </cell>
        </row>
        <row r="2064">
          <cell r="G2064">
            <v>903892892</v>
          </cell>
          <cell r="J2064">
            <v>424206.18</v>
          </cell>
          <cell r="K2064">
            <v>70139</v>
          </cell>
          <cell r="L2064">
            <v>35406.82</v>
          </cell>
          <cell r="M2064">
            <v>0</v>
          </cell>
          <cell r="N2064">
            <v>0</v>
          </cell>
          <cell r="O2064">
            <v>389474</v>
          </cell>
          <cell r="P2064">
            <v>389474</v>
          </cell>
        </row>
        <row r="2065">
          <cell r="G2065">
            <v>903893893</v>
          </cell>
          <cell r="J2065">
            <v>207635</v>
          </cell>
          <cell r="K2065">
            <v>32267</v>
          </cell>
          <cell r="L2065">
            <v>17537</v>
          </cell>
          <cell r="M2065">
            <v>0</v>
          </cell>
          <cell r="N2065">
            <v>0</v>
          </cell>
          <cell r="O2065">
            <v>192905</v>
          </cell>
          <cell r="P2065">
            <v>192905</v>
          </cell>
        </row>
        <row r="2066">
          <cell r="G2066">
            <v>906795359</v>
          </cell>
          <cell r="J2066">
            <v>167781.58000000002</v>
          </cell>
          <cell r="K2066">
            <v>25167</v>
          </cell>
          <cell r="L2066">
            <v>14261.42</v>
          </cell>
          <cell r="M2066">
            <v>0</v>
          </cell>
          <cell r="N2066">
            <v>0</v>
          </cell>
          <cell r="O2066">
            <v>156876</v>
          </cell>
          <cell r="P2066">
            <v>156876</v>
          </cell>
        </row>
        <row r="2067">
          <cell r="G2067">
            <v>933800088</v>
          </cell>
          <cell r="J2067">
            <v>381256.88</v>
          </cell>
          <cell r="K2067">
            <v>221799.9</v>
          </cell>
          <cell r="L2067">
            <v>15946.02</v>
          </cell>
          <cell r="M2067">
            <v>0</v>
          </cell>
          <cell r="N2067">
            <v>0</v>
          </cell>
          <cell r="O2067">
            <v>175403</v>
          </cell>
          <cell r="P2067">
            <v>175403</v>
          </cell>
        </row>
        <row r="2068">
          <cell r="G2068">
            <v>933800222</v>
          </cell>
          <cell r="J2068">
            <v>314236.63</v>
          </cell>
          <cell r="K2068">
            <v>63292</v>
          </cell>
          <cell r="L2068">
            <v>25094.37</v>
          </cell>
          <cell r="M2068">
            <v>0</v>
          </cell>
          <cell r="N2068">
            <v>0</v>
          </cell>
          <cell r="O2068">
            <v>276039</v>
          </cell>
          <cell r="P2068">
            <v>276039</v>
          </cell>
        </row>
        <row r="2069">
          <cell r="G2069">
            <v>933800345</v>
          </cell>
          <cell r="J2069">
            <v>727796.53</v>
          </cell>
          <cell r="K2069">
            <v>506304.45</v>
          </cell>
          <cell r="L2069">
            <v>22148.92</v>
          </cell>
          <cell r="M2069">
            <v>0</v>
          </cell>
          <cell r="N2069">
            <v>0</v>
          </cell>
          <cell r="O2069">
            <v>243641</v>
          </cell>
          <cell r="P2069">
            <v>243641</v>
          </cell>
        </row>
        <row r="2070">
          <cell r="G2070">
            <v>933800567</v>
          </cell>
          <cell r="J2070">
            <v>384486.91000000003</v>
          </cell>
          <cell r="K2070">
            <v>334738.82</v>
          </cell>
          <cell r="L2070">
            <v>4974.91</v>
          </cell>
          <cell r="M2070">
            <v>0</v>
          </cell>
          <cell r="N2070">
            <v>-1.0000000000291038</v>
          </cell>
          <cell r="O2070">
            <v>54722</v>
          </cell>
          <cell r="P2070">
            <v>54722</v>
          </cell>
        </row>
        <row r="2071">
          <cell r="G2071">
            <v>933804567</v>
          </cell>
          <cell r="J2071">
            <v>44818</v>
          </cell>
          <cell r="K2071">
            <v>44818</v>
          </cell>
          <cell r="L2071">
            <v>0</v>
          </cell>
          <cell r="M2071">
            <v>0</v>
          </cell>
          <cell r="N2071">
            <v>0</v>
          </cell>
          <cell r="O2071">
            <v>0</v>
          </cell>
          <cell r="P2071">
            <v>0</v>
          </cell>
        </row>
        <row r="2072">
          <cell r="G2072">
            <v>933805099</v>
          </cell>
          <cell r="J2072">
            <v>217273.36</v>
          </cell>
          <cell r="K2072">
            <v>48523</v>
          </cell>
          <cell r="L2072">
            <v>16874.64</v>
          </cell>
          <cell r="M2072">
            <v>0</v>
          </cell>
          <cell r="N2072">
            <v>0</v>
          </cell>
          <cell r="O2072">
            <v>185625</v>
          </cell>
          <cell r="P2072">
            <v>185625</v>
          </cell>
        </row>
        <row r="2073">
          <cell r="G2073">
            <v>933805153</v>
          </cell>
          <cell r="J2073">
            <v>181193.4</v>
          </cell>
          <cell r="K2073">
            <v>31443</v>
          </cell>
          <cell r="L2073">
            <v>14974.6</v>
          </cell>
          <cell r="M2073">
            <v>0</v>
          </cell>
          <cell r="N2073">
            <v>0</v>
          </cell>
          <cell r="O2073">
            <v>164725</v>
          </cell>
          <cell r="P2073">
            <v>164725</v>
          </cell>
        </row>
        <row r="2074">
          <cell r="G2074">
            <v>933805164</v>
          </cell>
          <cell r="J2074">
            <v>126363.1</v>
          </cell>
          <cell r="K2074">
            <v>18954</v>
          </cell>
          <cell r="L2074">
            <v>10740.9</v>
          </cell>
          <cell r="M2074">
            <v>0</v>
          </cell>
          <cell r="N2074">
            <v>0</v>
          </cell>
          <cell r="O2074">
            <v>118150</v>
          </cell>
          <cell r="P2074">
            <v>118150</v>
          </cell>
        </row>
        <row r="2075">
          <cell r="G2075">
            <v>933805178</v>
          </cell>
          <cell r="J2075">
            <v>308379.44999999995</v>
          </cell>
          <cell r="K2075">
            <v>46481</v>
          </cell>
          <cell r="L2075">
            <v>26189.55</v>
          </cell>
          <cell r="M2075">
            <v>-9900</v>
          </cell>
          <cell r="N2075">
            <v>0</v>
          </cell>
          <cell r="O2075">
            <v>278188</v>
          </cell>
          <cell r="P2075">
            <v>278188</v>
          </cell>
        </row>
        <row r="2076">
          <cell r="G2076">
            <v>933805195</v>
          </cell>
          <cell r="J2076">
            <v>326405.82</v>
          </cell>
          <cell r="K2076">
            <v>50756</v>
          </cell>
          <cell r="L2076">
            <v>27565.18</v>
          </cell>
          <cell r="M2076">
            <v>0</v>
          </cell>
          <cell r="N2076">
            <v>0</v>
          </cell>
          <cell r="O2076">
            <v>303215</v>
          </cell>
          <cell r="P2076">
            <v>303215</v>
          </cell>
        </row>
        <row r="2077">
          <cell r="G2077">
            <v>933805583</v>
          </cell>
          <cell r="J2077">
            <v>183555.27</v>
          </cell>
          <cell r="K2077">
            <v>28431</v>
          </cell>
          <cell r="L2077">
            <v>15512.73</v>
          </cell>
          <cell r="M2077">
            <v>0</v>
          </cell>
          <cell r="N2077">
            <v>0</v>
          </cell>
          <cell r="O2077">
            <v>170637</v>
          </cell>
          <cell r="P2077">
            <v>170637</v>
          </cell>
        </row>
        <row r="2078">
          <cell r="G2078">
            <v>933805608</v>
          </cell>
          <cell r="J2078">
            <v>238050.9</v>
          </cell>
          <cell r="K2078">
            <v>39971</v>
          </cell>
          <cell r="L2078">
            <v>19807.099999999999</v>
          </cell>
          <cell r="M2078">
            <v>0</v>
          </cell>
          <cell r="N2078">
            <v>0</v>
          </cell>
          <cell r="O2078">
            <v>217887</v>
          </cell>
          <cell r="P2078">
            <v>217887</v>
          </cell>
        </row>
        <row r="2079">
          <cell r="G2079">
            <v>933805617</v>
          </cell>
          <cell r="J2079">
            <v>649348.18999999994</v>
          </cell>
          <cell r="K2079">
            <v>97851</v>
          </cell>
          <cell r="L2079">
            <v>55149.81</v>
          </cell>
          <cell r="M2079">
            <v>0</v>
          </cell>
          <cell r="N2079">
            <v>0</v>
          </cell>
          <cell r="O2079">
            <v>606647</v>
          </cell>
          <cell r="P2079">
            <v>606647</v>
          </cell>
        </row>
        <row r="2080">
          <cell r="G2080">
            <v>933805619</v>
          </cell>
          <cell r="J2080">
            <v>464396.31</v>
          </cell>
          <cell r="K2080">
            <v>70781</v>
          </cell>
          <cell r="L2080">
            <v>39361.69</v>
          </cell>
          <cell r="M2080">
            <v>0</v>
          </cell>
          <cell r="N2080">
            <v>0</v>
          </cell>
          <cell r="O2080">
            <v>432977</v>
          </cell>
          <cell r="P2080">
            <v>432977</v>
          </cell>
        </row>
        <row r="2081">
          <cell r="G2081">
            <v>933805621</v>
          </cell>
          <cell r="J2081">
            <v>264215.71999999997</v>
          </cell>
          <cell r="K2081">
            <v>42325</v>
          </cell>
          <cell r="L2081">
            <v>22189.279999999999</v>
          </cell>
          <cell r="M2081">
            <v>0</v>
          </cell>
          <cell r="N2081">
            <v>0</v>
          </cell>
          <cell r="O2081">
            <v>244080</v>
          </cell>
          <cell r="P2081">
            <v>244080</v>
          </cell>
        </row>
        <row r="2082">
          <cell r="G2082">
            <v>933805624</v>
          </cell>
          <cell r="J2082">
            <v>553767.36</v>
          </cell>
          <cell r="K2082">
            <v>85534</v>
          </cell>
          <cell r="L2082">
            <v>46823.64</v>
          </cell>
          <cell r="M2082">
            <v>0</v>
          </cell>
          <cell r="N2082">
            <v>0</v>
          </cell>
          <cell r="O2082">
            <v>515057</v>
          </cell>
          <cell r="P2082">
            <v>515057</v>
          </cell>
        </row>
        <row r="2083">
          <cell r="G2083">
            <v>933805631</v>
          </cell>
          <cell r="J2083">
            <v>625308.39</v>
          </cell>
          <cell r="K2083">
            <v>464827.18</v>
          </cell>
          <cell r="L2083">
            <v>16048.79</v>
          </cell>
          <cell r="M2083">
            <v>0</v>
          </cell>
          <cell r="N2083">
            <v>0</v>
          </cell>
          <cell r="O2083">
            <v>176530</v>
          </cell>
          <cell r="P2083">
            <v>176530</v>
          </cell>
        </row>
        <row r="2084">
          <cell r="G2084">
            <v>933805645</v>
          </cell>
          <cell r="J2084">
            <v>303861.84999999998</v>
          </cell>
          <cell r="K2084">
            <v>46477</v>
          </cell>
          <cell r="L2084">
            <v>25738.15</v>
          </cell>
          <cell r="M2084">
            <v>0</v>
          </cell>
          <cell r="N2084">
            <v>0</v>
          </cell>
          <cell r="O2084">
            <v>283123</v>
          </cell>
          <cell r="P2084">
            <v>283123</v>
          </cell>
        </row>
        <row r="2085">
          <cell r="G2085">
            <v>933805652</v>
          </cell>
          <cell r="J2085">
            <v>331481.20999999996</v>
          </cell>
          <cell r="K2085">
            <v>179986.9</v>
          </cell>
          <cell r="L2085">
            <v>15149.69</v>
          </cell>
          <cell r="M2085">
            <v>0</v>
          </cell>
          <cell r="N2085">
            <v>0</v>
          </cell>
          <cell r="O2085">
            <v>166644</v>
          </cell>
          <cell r="P2085">
            <v>166644</v>
          </cell>
        </row>
        <row r="2086">
          <cell r="G2086">
            <v>933805653</v>
          </cell>
          <cell r="J2086">
            <v>517695.9</v>
          </cell>
          <cell r="K2086">
            <v>353244.9</v>
          </cell>
          <cell r="L2086">
            <v>16445</v>
          </cell>
          <cell r="M2086">
            <v>0</v>
          </cell>
          <cell r="N2086">
            <v>0</v>
          </cell>
          <cell r="O2086">
            <v>180896</v>
          </cell>
          <cell r="P2086">
            <v>180896</v>
          </cell>
        </row>
        <row r="2087">
          <cell r="G2087">
            <v>933805655</v>
          </cell>
          <cell r="J2087">
            <v>54546.729999999996</v>
          </cell>
          <cell r="K2087">
            <v>8182</v>
          </cell>
          <cell r="L2087">
            <v>4636.2700000000004</v>
          </cell>
          <cell r="M2087">
            <v>0</v>
          </cell>
          <cell r="N2087">
            <v>0</v>
          </cell>
          <cell r="O2087">
            <v>51001</v>
          </cell>
          <cell r="P2087">
            <v>51001</v>
          </cell>
        </row>
        <row r="2088">
          <cell r="G2088">
            <v>933805660</v>
          </cell>
          <cell r="J2088">
            <v>197152.82</v>
          </cell>
          <cell r="K2088">
            <v>32266</v>
          </cell>
          <cell r="L2088">
            <v>16489.18</v>
          </cell>
          <cell r="M2088">
            <v>0</v>
          </cell>
          <cell r="N2088">
            <v>0</v>
          </cell>
          <cell r="O2088">
            <v>181376</v>
          </cell>
          <cell r="P2088">
            <v>181376</v>
          </cell>
        </row>
        <row r="2089">
          <cell r="G2089">
            <v>933805664</v>
          </cell>
          <cell r="J2089">
            <v>162714</v>
          </cell>
          <cell r="K2089">
            <v>24632</v>
          </cell>
          <cell r="L2089">
            <v>13808</v>
          </cell>
          <cell r="M2089">
            <v>0</v>
          </cell>
          <cell r="N2089">
            <v>0</v>
          </cell>
          <cell r="O2089">
            <v>151890</v>
          </cell>
          <cell r="P2089">
            <v>151890</v>
          </cell>
        </row>
        <row r="2090">
          <cell r="G2090">
            <v>933805665</v>
          </cell>
          <cell r="J2090">
            <v>1053419.46</v>
          </cell>
          <cell r="K2090">
            <v>566592.44999999995</v>
          </cell>
          <cell r="L2090">
            <v>48682.99</v>
          </cell>
          <cell r="M2090">
            <v>-3000</v>
          </cell>
          <cell r="N2090">
            <v>0</v>
          </cell>
          <cell r="O2090">
            <v>532510</v>
          </cell>
          <cell r="P2090">
            <v>532510</v>
          </cell>
        </row>
        <row r="2091">
          <cell r="G2091">
            <v>933805667</v>
          </cell>
          <cell r="J2091">
            <v>234545</v>
          </cell>
          <cell r="K2091">
            <v>35182</v>
          </cell>
          <cell r="L2091">
            <v>19936</v>
          </cell>
          <cell r="M2091">
            <v>0</v>
          </cell>
          <cell r="N2091">
            <v>0</v>
          </cell>
          <cell r="O2091">
            <v>219299</v>
          </cell>
          <cell r="P2091">
            <v>219299</v>
          </cell>
        </row>
        <row r="2092">
          <cell r="G2092">
            <v>933805669</v>
          </cell>
          <cell r="J2092">
            <v>276196.18</v>
          </cell>
          <cell r="K2092">
            <v>276196.18</v>
          </cell>
          <cell r="L2092">
            <v>0</v>
          </cell>
          <cell r="M2092">
            <v>0</v>
          </cell>
          <cell r="N2092">
            <v>0</v>
          </cell>
          <cell r="O2092">
            <v>0</v>
          </cell>
          <cell r="P2092">
            <v>0</v>
          </cell>
        </row>
        <row r="2093">
          <cell r="G2093">
            <v>933805671</v>
          </cell>
          <cell r="J2093">
            <v>109999.48999999999</v>
          </cell>
          <cell r="K2093">
            <v>16500</v>
          </cell>
          <cell r="L2093">
            <v>9349.51</v>
          </cell>
          <cell r="M2093">
            <v>0</v>
          </cell>
          <cell r="N2093">
            <v>0</v>
          </cell>
          <cell r="O2093">
            <v>102849</v>
          </cell>
          <cell r="P2093">
            <v>102849</v>
          </cell>
        </row>
        <row r="2094">
          <cell r="G2094">
            <v>933805675</v>
          </cell>
          <cell r="J2094">
            <v>393751.08999999997</v>
          </cell>
          <cell r="K2094">
            <v>76117</v>
          </cell>
          <cell r="L2094">
            <v>31763.91</v>
          </cell>
          <cell r="M2094">
            <v>0</v>
          </cell>
          <cell r="N2094">
            <v>0</v>
          </cell>
          <cell r="O2094">
            <v>349398</v>
          </cell>
          <cell r="P2094">
            <v>349398</v>
          </cell>
        </row>
        <row r="2095">
          <cell r="G2095">
            <v>933805676</v>
          </cell>
          <cell r="J2095">
            <v>380983.9</v>
          </cell>
          <cell r="K2095">
            <v>296779.90000000002</v>
          </cell>
          <cell r="L2095">
            <v>8420</v>
          </cell>
          <cell r="M2095">
            <v>0</v>
          </cell>
          <cell r="N2095">
            <v>0</v>
          </cell>
          <cell r="O2095">
            <v>92624</v>
          </cell>
          <cell r="P2095">
            <v>92624</v>
          </cell>
        </row>
        <row r="2096">
          <cell r="G2096">
            <v>933805677</v>
          </cell>
          <cell r="J2096">
            <v>303516.72000000003</v>
          </cell>
          <cell r="K2096">
            <v>46650</v>
          </cell>
          <cell r="L2096">
            <v>25686.28</v>
          </cell>
          <cell r="M2096">
            <v>0</v>
          </cell>
          <cell r="N2096">
            <v>0</v>
          </cell>
          <cell r="O2096">
            <v>282553</v>
          </cell>
          <cell r="P2096">
            <v>282553</v>
          </cell>
        </row>
        <row r="2097">
          <cell r="G2097">
            <v>933805684</v>
          </cell>
          <cell r="J2097">
            <v>333798.5</v>
          </cell>
          <cell r="K2097">
            <v>333798.5</v>
          </cell>
          <cell r="L2097">
            <v>0</v>
          </cell>
          <cell r="M2097">
            <v>0</v>
          </cell>
          <cell r="N2097">
            <v>0</v>
          </cell>
          <cell r="O2097">
            <v>0</v>
          </cell>
          <cell r="P2097">
            <v>0</v>
          </cell>
        </row>
        <row r="2098">
          <cell r="G2098">
            <v>933805688</v>
          </cell>
          <cell r="J2098">
            <v>288189.99</v>
          </cell>
          <cell r="K2098">
            <v>288189.99</v>
          </cell>
          <cell r="L2098">
            <v>0</v>
          </cell>
          <cell r="M2098">
            <v>0</v>
          </cell>
          <cell r="N2098">
            <v>-1</v>
          </cell>
          <cell r="O2098">
            <v>0</v>
          </cell>
          <cell r="P2098">
            <v>-1</v>
          </cell>
        </row>
        <row r="2099">
          <cell r="G2099">
            <v>933805691</v>
          </cell>
          <cell r="J2099">
            <v>540929.12</v>
          </cell>
          <cell r="K2099">
            <v>467951.45</v>
          </cell>
          <cell r="L2099">
            <v>7297.33</v>
          </cell>
          <cell r="M2099">
            <v>0</v>
          </cell>
          <cell r="N2099">
            <v>0</v>
          </cell>
          <cell r="O2099">
            <v>80275</v>
          </cell>
          <cell r="P2099">
            <v>80275</v>
          </cell>
        </row>
        <row r="2100">
          <cell r="G2100">
            <v>933805692</v>
          </cell>
          <cell r="J2100">
            <v>222511.82</v>
          </cell>
          <cell r="K2100">
            <v>33601</v>
          </cell>
          <cell r="L2100">
            <v>18891.18</v>
          </cell>
          <cell r="M2100">
            <v>0</v>
          </cell>
          <cell r="N2100">
            <v>0</v>
          </cell>
          <cell r="O2100">
            <v>207802</v>
          </cell>
          <cell r="P2100">
            <v>207802</v>
          </cell>
        </row>
        <row r="2101">
          <cell r="G2101">
            <v>933805693</v>
          </cell>
          <cell r="J2101">
            <v>682068.72</v>
          </cell>
          <cell r="K2101">
            <v>464552.18</v>
          </cell>
          <cell r="L2101">
            <v>21751.46</v>
          </cell>
          <cell r="M2101">
            <v>0</v>
          </cell>
          <cell r="N2101">
            <v>0</v>
          </cell>
          <cell r="O2101">
            <v>239268</v>
          </cell>
          <cell r="P2101">
            <v>239268</v>
          </cell>
        </row>
        <row r="2102">
          <cell r="G2102">
            <v>933805694</v>
          </cell>
          <cell r="J2102">
            <v>785620.54</v>
          </cell>
          <cell r="K2102">
            <v>118741</v>
          </cell>
          <cell r="L2102">
            <v>66687.460000000006</v>
          </cell>
          <cell r="M2102">
            <v>0</v>
          </cell>
          <cell r="N2102">
            <v>0</v>
          </cell>
          <cell r="O2102">
            <v>733567</v>
          </cell>
          <cell r="P2102">
            <v>733567</v>
          </cell>
        </row>
        <row r="2103">
          <cell r="G2103">
            <v>933805699</v>
          </cell>
          <cell r="J2103">
            <v>368571</v>
          </cell>
          <cell r="K2103">
            <v>56183</v>
          </cell>
          <cell r="L2103">
            <v>31239</v>
          </cell>
          <cell r="M2103">
            <v>0</v>
          </cell>
          <cell r="N2103">
            <v>0</v>
          </cell>
          <cell r="O2103">
            <v>343627</v>
          </cell>
          <cell r="P2103">
            <v>343627</v>
          </cell>
        </row>
        <row r="2104">
          <cell r="G2104">
            <v>933805715</v>
          </cell>
          <cell r="J2104">
            <v>1172297.3500000001</v>
          </cell>
          <cell r="K2104">
            <v>583077.44999999995</v>
          </cell>
          <cell r="L2104">
            <v>58922.1</v>
          </cell>
          <cell r="M2104">
            <v>0</v>
          </cell>
          <cell r="N2104">
            <v>0</v>
          </cell>
          <cell r="O2104">
            <v>648142</v>
          </cell>
          <cell r="P2104">
            <v>648142</v>
          </cell>
        </row>
        <row r="2105">
          <cell r="G2105">
            <v>933805723</v>
          </cell>
          <cell r="J2105">
            <v>493941.18</v>
          </cell>
          <cell r="K2105">
            <v>437626.18</v>
          </cell>
          <cell r="L2105">
            <v>5631</v>
          </cell>
          <cell r="M2105">
            <v>0</v>
          </cell>
          <cell r="N2105">
            <v>0</v>
          </cell>
          <cell r="O2105">
            <v>61946</v>
          </cell>
          <cell r="P2105">
            <v>61946</v>
          </cell>
        </row>
        <row r="2106">
          <cell r="G2106">
            <v>933805727</v>
          </cell>
          <cell r="J2106">
            <v>599884.09000000008</v>
          </cell>
          <cell r="K2106">
            <v>95593</v>
          </cell>
          <cell r="L2106">
            <v>50428.91</v>
          </cell>
          <cell r="M2106">
            <v>0</v>
          </cell>
          <cell r="N2106">
            <v>0</v>
          </cell>
          <cell r="O2106">
            <v>554720</v>
          </cell>
          <cell r="P2106">
            <v>554720</v>
          </cell>
        </row>
        <row r="2107">
          <cell r="G2107">
            <v>933805766</v>
          </cell>
          <cell r="J2107">
            <v>267762.71999999997</v>
          </cell>
          <cell r="K2107">
            <v>42408</v>
          </cell>
          <cell r="L2107">
            <v>22535.279999999999</v>
          </cell>
          <cell r="M2107">
            <v>0</v>
          </cell>
          <cell r="N2107">
            <v>0</v>
          </cell>
          <cell r="O2107">
            <v>247890</v>
          </cell>
          <cell r="P2107">
            <v>247890</v>
          </cell>
        </row>
        <row r="2108">
          <cell r="G2108">
            <v>933805772</v>
          </cell>
          <cell r="J2108">
            <v>266111.18</v>
          </cell>
          <cell r="K2108">
            <v>40365</v>
          </cell>
          <cell r="L2108">
            <v>22574.82</v>
          </cell>
          <cell r="M2108">
            <v>0</v>
          </cell>
          <cell r="N2108">
            <v>0</v>
          </cell>
          <cell r="O2108">
            <v>248321</v>
          </cell>
          <cell r="P2108">
            <v>248321</v>
          </cell>
        </row>
        <row r="2109">
          <cell r="G2109">
            <v>933805807</v>
          </cell>
          <cell r="J2109">
            <v>577204.17000000004</v>
          </cell>
          <cell r="K2109">
            <v>577204.17000000004</v>
          </cell>
          <cell r="L2109">
            <v>1</v>
          </cell>
          <cell r="M2109">
            <v>0</v>
          </cell>
          <cell r="N2109">
            <v>0</v>
          </cell>
          <cell r="O2109">
            <v>1</v>
          </cell>
          <cell r="P2109">
            <v>1</v>
          </cell>
        </row>
        <row r="2110">
          <cell r="G2110">
            <v>933805808</v>
          </cell>
          <cell r="J2110">
            <v>375577.67</v>
          </cell>
          <cell r="K2110">
            <v>63517</v>
          </cell>
          <cell r="L2110">
            <v>31205.33</v>
          </cell>
          <cell r="M2110">
            <v>-1500</v>
          </cell>
          <cell r="N2110">
            <v>0</v>
          </cell>
          <cell r="O2110">
            <v>341766</v>
          </cell>
          <cell r="P2110">
            <v>341766</v>
          </cell>
        </row>
        <row r="2111">
          <cell r="G2111">
            <v>933805841</v>
          </cell>
          <cell r="J2111">
            <v>321818.36</v>
          </cell>
          <cell r="K2111">
            <v>50741</v>
          </cell>
          <cell r="L2111">
            <v>27107.64</v>
          </cell>
          <cell r="M2111">
            <v>0</v>
          </cell>
          <cell r="N2111">
            <v>0</v>
          </cell>
          <cell r="O2111">
            <v>298185</v>
          </cell>
          <cell r="P2111">
            <v>298185</v>
          </cell>
        </row>
        <row r="2112">
          <cell r="G2112">
            <v>933805842</v>
          </cell>
          <cell r="J2112">
            <v>44545</v>
          </cell>
          <cell r="K2112">
            <v>0</v>
          </cell>
          <cell r="L2112">
            <v>4455</v>
          </cell>
          <cell r="M2112">
            <v>0</v>
          </cell>
          <cell r="N2112">
            <v>0</v>
          </cell>
          <cell r="O2112">
            <v>49000</v>
          </cell>
          <cell r="P2112">
            <v>49000</v>
          </cell>
        </row>
        <row r="2113">
          <cell r="G2113">
            <v>933805843</v>
          </cell>
          <cell r="J2113">
            <v>44545</v>
          </cell>
          <cell r="K2113">
            <v>0</v>
          </cell>
          <cell r="L2113">
            <v>4455</v>
          </cell>
          <cell r="M2113">
            <v>0</v>
          </cell>
          <cell r="N2113">
            <v>0</v>
          </cell>
          <cell r="O2113">
            <v>49000</v>
          </cell>
          <cell r="P2113">
            <v>49000</v>
          </cell>
        </row>
        <row r="2114">
          <cell r="G2114">
            <v>933805871</v>
          </cell>
          <cell r="J2114">
            <v>58694.82</v>
          </cell>
          <cell r="K2114">
            <v>8804</v>
          </cell>
          <cell r="L2114">
            <v>4989.18</v>
          </cell>
          <cell r="M2114">
            <v>0</v>
          </cell>
          <cell r="N2114">
            <v>0</v>
          </cell>
          <cell r="O2114">
            <v>54880</v>
          </cell>
          <cell r="P2114">
            <v>54880</v>
          </cell>
        </row>
        <row r="2115">
          <cell r="G2115">
            <v>933805885</v>
          </cell>
          <cell r="J2115">
            <v>409557.73</v>
          </cell>
          <cell r="K2115">
            <v>315830</v>
          </cell>
          <cell r="L2115">
            <v>9373.27</v>
          </cell>
          <cell r="M2115">
            <v>0</v>
          </cell>
          <cell r="N2115">
            <v>0</v>
          </cell>
          <cell r="O2115">
            <v>103101</v>
          </cell>
          <cell r="P2115">
            <v>103101</v>
          </cell>
        </row>
        <row r="2116">
          <cell r="G2116">
            <v>933805886</v>
          </cell>
          <cell r="J2116">
            <v>108181.36</v>
          </cell>
          <cell r="K2116">
            <v>16227</v>
          </cell>
          <cell r="L2116">
            <v>9195.64</v>
          </cell>
          <cell r="M2116">
            <v>0</v>
          </cell>
          <cell r="N2116">
            <v>0</v>
          </cell>
          <cell r="O2116">
            <v>101150</v>
          </cell>
          <cell r="P2116">
            <v>101150</v>
          </cell>
        </row>
        <row r="2117">
          <cell r="G2117">
            <v>933805911</v>
          </cell>
          <cell r="J2117">
            <v>474532.27</v>
          </cell>
          <cell r="K2117">
            <v>84195</v>
          </cell>
          <cell r="L2117">
            <v>39033.730000000003</v>
          </cell>
          <cell r="M2117">
            <v>0</v>
          </cell>
          <cell r="N2117">
            <v>0</v>
          </cell>
          <cell r="O2117">
            <v>429371</v>
          </cell>
          <cell r="P2117">
            <v>429371</v>
          </cell>
        </row>
        <row r="2118">
          <cell r="G2118">
            <v>933805912</v>
          </cell>
          <cell r="J2118">
            <v>427018.3</v>
          </cell>
          <cell r="K2118">
            <v>66072</v>
          </cell>
          <cell r="L2118">
            <v>36093.699999999997</v>
          </cell>
          <cell r="M2118">
            <v>0</v>
          </cell>
          <cell r="N2118">
            <v>0</v>
          </cell>
          <cell r="O2118">
            <v>397040</v>
          </cell>
          <cell r="P2118">
            <v>397040</v>
          </cell>
        </row>
        <row r="2119">
          <cell r="G2119">
            <v>933805914</v>
          </cell>
          <cell r="J2119">
            <v>246868.9</v>
          </cell>
          <cell r="K2119">
            <v>37255</v>
          </cell>
          <cell r="L2119">
            <v>20961.099999999999</v>
          </cell>
          <cell r="M2119">
            <v>0</v>
          </cell>
          <cell r="N2119">
            <v>0</v>
          </cell>
          <cell r="O2119">
            <v>230575</v>
          </cell>
          <cell r="P2119">
            <v>230575</v>
          </cell>
        </row>
        <row r="2120">
          <cell r="G2120">
            <v>933805920</v>
          </cell>
          <cell r="J2120">
            <v>453198.36</v>
          </cell>
          <cell r="K2120">
            <v>69999</v>
          </cell>
          <cell r="L2120">
            <v>38319.64</v>
          </cell>
          <cell r="M2120">
            <v>0</v>
          </cell>
          <cell r="N2120">
            <v>0</v>
          </cell>
          <cell r="O2120">
            <v>421519</v>
          </cell>
          <cell r="P2120">
            <v>421519</v>
          </cell>
        </row>
        <row r="2121">
          <cell r="G2121">
            <v>933805922</v>
          </cell>
          <cell r="J2121">
            <v>44545</v>
          </cell>
          <cell r="K2121">
            <v>0</v>
          </cell>
          <cell r="L2121">
            <v>4455</v>
          </cell>
          <cell r="M2121">
            <v>0</v>
          </cell>
          <cell r="N2121">
            <v>0</v>
          </cell>
          <cell r="O2121">
            <v>49000</v>
          </cell>
          <cell r="P2121">
            <v>49000</v>
          </cell>
        </row>
        <row r="2122">
          <cell r="G2122">
            <v>933805939</v>
          </cell>
          <cell r="J2122">
            <v>52726.82</v>
          </cell>
          <cell r="K2122">
            <v>7909</v>
          </cell>
          <cell r="L2122">
            <v>4482.18</v>
          </cell>
          <cell r="M2122">
            <v>0</v>
          </cell>
          <cell r="N2122">
            <v>0</v>
          </cell>
          <cell r="O2122">
            <v>49300</v>
          </cell>
          <cell r="P2122">
            <v>49300</v>
          </cell>
        </row>
        <row r="2123">
          <cell r="G2123">
            <v>933805959</v>
          </cell>
          <cell r="J2123">
            <v>369148.63</v>
          </cell>
          <cell r="K2123">
            <v>55821</v>
          </cell>
          <cell r="L2123">
            <v>31332.37</v>
          </cell>
          <cell r="M2123">
            <v>0</v>
          </cell>
          <cell r="N2123">
            <v>0</v>
          </cell>
          <cell r="O2123">
            <v>344660</v>
          </cell>
          <cell r="P2123">
            <v>344660</v>
          </cell>
        </row>
        <row r="2124">
          <cell r="G2124">
            <v>933805974</v>
          </cell>
          <cell r="J2124">
            <v>292356.53999999998</v>
          </cell>
          <cell r="K2124">
            <v>47174</v>
          </cell>
          <cell r="L2124">
            <v>24517.46</v>
          </cell>
          <cell r="M2124">
            <v>0</v>
          </cell>
          <cell r="N2124">
            <v>0</v>
          </cell>
          <cell r="O2124">
            <v>269700</v>
          </cell>
          <cell r="P2124">
            <v>269700</v>
          </cell>
        </row>
        <row r="2125">
          <cell r="G2125">
            <v>933805976</v>
          </cell>
          <cell r="J2125">
            <v>239105.18</v>
          </cell>
          <cell r="K2125">
            <v>40803</v>
          </cell>
          <cell r="L2125">
            <v>19829.82</v>
          </cell>
          <cell r="M2125">
            <v>0</v>
          </cell>
          <cell r="N2125">
            <v>0</v>
          </cell>
          <cell r="O2125">
            <v>218132</v>
          </cell>
          <cell r="P2125">
            <v>218132</v>
          </cell>
        </row>
        <row r="2126">
          <cell r="G2126">
            <v>933806011</v>
          </cell>
          <cell r="J2126">
            <v>1781484.0000000002</v>
          </cell>
          <cell r="K2126">
            <v>282931</v>
          </cell>
          <cell r="L2126">
            <v>149855</v>
          </cell>
          <cell r="M2126">
            <v>0</v>
          </cell>
          <cell r="N2126">
            <v>0</v>
          </cell>
          <cell r="O2126">
            <v>1648408</v>
          </cell>
          <cell r="P2126">
            <v>1648408</v>
          </cell>
        </row>
        <row r="2127">
          <cell r="G2127">
            <v>933806031</v>
          </cell>
          <cell r="J2127">
            <v>196435.27</v>
          </cell>
          <cell r="K2127">
            <v>35973</v>
          </cell>
          <cell r="L2127">
            <v>16046.73</v>
          </cell>
          <cell r="M2127">
            <v>0</v>
          </cell>
          <cell r="N2127">
            <v>0</v>
          </cell>
          <cell r="O2127">
            <v>176509</v>
          </cell>
          <cell r="P2127">
            <v>176509</v>
          </cell>
        </row>
        <row r="2128">
          <cell r="G2128">
            <v>933806055</v>
          </cell>
          <cell r="J2128">
            <v>420105</v>
          </cell>
          <cell r="K2128">
            <v>73338</v>
          </cell>
          <cell r="L2128">
            <v>34677</v>
          </cell>
          <cell r="M2128">
            <v>0</v>
          </cell>
          <cell r="N2128">
            <v>0</v>
          </cell>
          <cell r="O2128">
            <v>381444</v>
          </cell>
          <cell r="P2128">
            <v>381444</v>
          </cell>
        </row>
        <row r="2129">
          <cell r="G2129">
            <v>933806067</v>
          </cell>
          <cell r="J2129">
            <v>359488.18</v>
          </cell>
          <cell r="K2129">
            <v>56840</v>
          </cell>
          <cell r="L2129">
            <v>30264.82</v>
          </cell>
          <cell r="M2129">
            <v>0</v>
          </cell>
          <cell r="N2129">
            <v>0</v>
          </cell>
          <cell r="O2129">
            <v>332913</v>
          </cell>
          <cell r="P2129">
            <v>332913</v>
          </cell>
        </row>
        <row r="2130">
          <cell r="G2130">
            <v>933806098</v>
          </cell>
          <cell r="J2130">
            <v>294671.18</v>
          </cell>
          <cell r="K2130">
            <v>52894</v>
          </cell>
          <cell r="L2130">
            <v>24177.82</v>
          </cell>
          <cell r="M2130">
            <v>0</v>
          </cell>
          <cell r="N2130">
            <v>0</v>
          </cell>
          <cell r="O2130">
            <v>265955</v>
          </cell>
          <cell r="P2130">
            <v>265955</v>
          </cell>
        </row>
        <row r="2131">
          <cell r="G2131">
            <v>933806104</v>
          </cell>
          <cell r="J2131">
            <v>484672.87</v>
          </cell>
          <cell r="K2131">
            <v>294023.5</v>
          </cell>
          <cell r="L2131">
            <v>19064.63</v>
          </cell>
          <cell r="M2131">
            <v>0</v>
          </cell>
          <cell r="N2131">
            <v>0</v>
          </cell>
          <cell r="O2131">
            <v>209714</v>
          </cell>
          <cell r="P2131">
            <v>209714</v>
          </cell>
        </row>
        <row r="2132">
          <cell r="G2132">
            <v>933806115</v>
          </cell>
          <cell r="J2132">
            <v>563375.6</v>
          </cell>
          <cell r="K2132">
            <v>89443</v>
          </cell>
          <cell r="L2132">
            <v>47393.4</v>
          </cell>
          <cell r="M2132">
            <v>0</v>
          </cell>
          <cell r="N2132">
            <v>0</v>
          </cell>
          <cell r="O2132">
            <v>521326</v>
          </cell>
          <cell r="P2132">
            <v>521326</v>
          </cell>
        </row>
        <row r="2133">
          <cell r="G2133">
            <v>933806118</v>
          </cell>
          <cell r="J2133">
            <v>213750</v>
          </cell>
          <cell r="K2133">
            <v>34082</v>
          </cell>
          <cell r="L2133">
            <v>17967</v>
          </cell>
          <cell r="M2133">
            <v>0</v>
          </cell>
          <cell r="N2133">
            <v>0</v>
          </cell>
          <cell r="O2133">
            <v>197635</v>
          </cell>
          <cell r="P2133">
            <v>197635</v>
          </cell>
        </row>
        <row r="2134">
          <cell r="G2134">
            <v>933806143</v>
          </cell>
          <cell r="J2134">
            <v>414537.4</v>
          </cell>
          <cell r="K2134">
            <v>70483</v>
          </cell>
          <cell r="L2134">
            <v>34405.599999999999</v>
          </cell>
          <cell r="M2134">
            <v>0</v>
          </cell>
          <cell r="N2134">
            <v>0</v>
          </cell>
          <cell r="O2134">
            <v>378460</v>
          </cell>
          <cell r="P2134">
            <v>378460</v>
          </cell>
        </row>
        <row r="2135">
          <cell r="G2135">
            <v>933806214</v>
          </cell>
          <cell r="J2135">
            <v>122653.91</v>
          </cell>
          <cell r="K2135">
            <v>18398</v>
          </cell>
          <cell r="L2135">
            <v>10426.09</v>
          </cell>
          <cell r="M2135">
            <v>0</v>
          </cell>
          <cell r="N2135">
            <v>0</v>
          </cell>
          <cell r="O2135">
            <v>114682</v>
          </cell>
          <cell r="P2135">
            <v>114682</v>
          </cell>
        </row>
        <row r="2136">
          <cell r="G2136">
            <v>933806254</v>
          </cell>
          <cell r="J2136">
            <v>187465.27999999997</v>
          </cell>
          <cell r="K2136">
            <v>29242</v>
          </cell>
          <cell r="L2136">
            <v>15822.72</v>
          </cell>
          <cell r="M2136">
            <v>0</v>
          </cell>
          <cell r="N2136">
            <v>0</v>
          </cell>
          <cell r="O2136">
            <v>174046</v>
          </cell>
          <cell r="P2136">
            <v>174046</v>
          </cell>
        </row>
        <row r="2137">
          <cell r="G2137">
            <v>933806255</v>
          </cell>
          <cell r="J2137">
            <v>130143.91</v>
          </cell>
          <cell r="K2137">
            <v>19522</v>
          </cell>
          <cell r="L2137">
            <v>11062.09</v>
          </cell>
          <cell r="M2137">
            <v>0</v>
          </cell>
          <cell r="N2137">
            <v>0</v>
          </cell>
          <cell r="O2137">
            <v>121684</v>
          </cell>
          <cell r="P2137">
            <v>121684</v>
          </cell>
        </row>
        <row r="2138">
          <cell r="G2138">
            <v>933806256</v>
          </cell>
          <cell r="J2138">
            <v>246965.78</v>
          </cell>
          <cell r="K2138">
            <v>37269</v>
          </cell>
          <cell r="L2138">
            <v>20969.22</v>
          </cell>
          <cell r="M2138">
            <v>0</v>
          </cell>
          <cell r="N2138">
            <v>0</v>
          </cell>
          <cell r="O2138">
            <v>230666</v>
          </cell>
          <cell r="P2138">
            <v>230666</v>
          </cell>
        </row>
        <row r="2139">
          <cell r="G2139">
            <v>933806264</v>
          </cell>
          <cell r="J2139">
            <v>475107.45999999996</v>
          </cell>
          <cell r="K2139">
            <v>76427</v>
          </cell>
          <cell r="L2139">
            <v>39868.54</v>
          </cell>
          <cell r="M2139">
            <v>0</v>
          </cell>
          <cell r="N2139">
            <v>0</v>
          </cell>
          <cell r="O2139">
            <v>438549</v>
          </cell>
          <cell r="P2139">
            <v>438549</v>
          </cell>
        </row>
        <row r="2140">
          <cell r="G2140">
            <v>933806301</v>
          </cell>
          <cell r="J2140">
            <v>1058849.82</v>
          </cell>
          <cell r="K2140">
            <v>162193</v>
          </cell>
          <cell r="L2140">
            <v>89666.18</v>
          </cell>
          <cell r="M2140">
            <v>0</v>
          </cell>
          <cell r="N2140">
            <v>0</v>
          </cell>
          <cell r="O2140">
            <v>986323</v>
          </cell>
          <cell r="P2140">
            <v>986323</v>
          </cell>
        </row>
        <row r="2141">
          <cell r="G2141">
            <v>933806320</v>
          </cell>
          <cell r="J2141">
            <v>214179.09</v>
          </cell>
          <cell r="K2141">
            <v>32576</v>
          </cell>
          <cell r="L2141">
            <v>18159.91</v>
          </cell>
          <cell r="M2141">
            <v>0</v>
          </cell>
          <cell r="N2141">
            <v>0</v>
          </cell>
          <cell r="O2141">
            <v>199763</v>
          </cell>
          <cell r="P2141">
            <v>199763</v>
          </cell>
        </row>
        <row r="2142">
          <cell r="G2142">
            <v>933806342</v>
          </cell>
          <cell r="J2142">
            <v>183919.35999999999</v>
          </cell>
          <cell r="K2142">
            <v>28261</v>
          </cell>
          <cell r="L2142">
            <v>15565.64</v>
          </cell>
          <cell r="M2142">
            <v>0</v>
          </cell>
          <cell r="N2142">
            <v>0</v>
          </cell>
          <cell r="O2142">
            <v>171224</v>
          </cell>
          <cell r="P2142">
            <v>171224</v>
          </cell>
        </row>
        <row r="2143">
          <cell r="G2143">
            <v>933806349</v>
          </cell>
          <cell r="J2143">
            <v>150944.09</v>
          </cell>
          <cell r="K2143">
            <v>63637</v>
          </cell>
          <cell r="L2143">
            <v>8730.91</v>
          </cell>
          <cell r="M2143">
            <v>0</v>
          </cell>
          <cell r="N2143">
            <v>0</v>
          </cell>
          <cell r="O2143">
            <v>96038</v>
          </cell>
          <cell r="P2143">
            <v>96038</v>
          </cell>
        </row>
        <row r="2144">
          <cell r="G2144">
            <v>933806410</v>
          </cell>
          <cell r="J2144">
            <v>354879.72000000003</v>
          </cell>
          <cell r="K2144">
            <v>79711</v>
          </cell>
          <cell r="L2144">
            <v>27517.279999999999</v>
          </cell>
          <cell r="M2144">
            <v>0</v>
          </cell>
          <cell r="N2144">
            <v>0</v>
          </cell>
          <cell r="O2144">
            <v>302686</v>
          </cell>
          <cell r="P2144">
            <v>302686</v>
          </cell>
        </row>
        <row r="2145">
          <cell r="G2145">
            <v>933806426</v>
          </cell>
          <cell r="J2145">
            <v>334282.77</v>
          </cell>
          <cell r="K2145">
            <v>129190</v>
          </cell>
          <cell r="L2145">
            <v>20509.23</v>
          </cell>
          <cell r="M2145">
            <v>0</v>
          </cell>
          <cell r="N2145">
            <v>0</v>
          </cell>
          <cell r="O2145">
            <v>225602</v>
          </cell>
          <cell r="P2145">
            <v>225602</v>
          </cell>
        </row>
        <row r="2146">
          <cell r="G2146">
            <v>933806453</v>
          </cell>
          <cell r="J2146">
            <v>199066.03</v>
          </cell>
          <cell r="K2146">
            <v>199066.03</v>
          </cell>
          <cell r="L2146">
            <v>0</v>
          </cell>
          <cell r="M2146">
            <v>0</v>
          </cell>
          <cell r="N2146">
            <v>0</v>
          </cell>
          <cell r="O2146">
            <v>0</v>
          </cell>
          <cell r="P2146">
            <v>0</v>
          </cell>
        </row>
        <row r="2147">
          <cell r="G2147">
            <v>933806466</v>
          </cell>
          <cell r="J2147">
            <v>126363.18</v>
          </cell>
          <cell r="K2147">
            <v>18954</v>
          </cell>
          <cell r="L2147">
            <v>10740.82</v>
          </cell>
          <cell r="M2147">
            <v>0</v>
          </cell>
          <cell r="N2147">
            <v>0</v>
          </cell>
          <cell r="O2147">
            <v>118150</v>
          </cell>
          <cell r="P2147">
            <v>118150</v>
          </cell>
        </row>
        <row r="2148">
          <cell r="G2148">
            <v>933806472</v>
          </cell>
          <cell r="J2148">
            <v>44545</v>
          </cell>
          <cell r="K2148">
            <v>0</v>
          </cell>
          <cell r="L2148">
            <v>4455</v>
          </cell>
          <cell r="M2148">
            <v>0</v>
          </cell>
          <cell r="N2148">
            <v>0</v>
          </cell>
          <cell r="O2148">
            <v>49000</v>
          </cell>
          <cell r="P2148">
            <v>49000</v>
          </cell>
        </row>
        <row r="2149">
          <cell r="G2149">
            <v>933806481</v>
          </cell>
          <cell r="J2149">
            <v>44545</v>
          </cell>
          <cell r="K2149">
            <v>0</v>
          </cell>
          <cell r="L2149">
            <v>4455</v>
          </cell>
          <cell r="M2149">
            <v>0</v>
          </cell>
          <cell r="N2149">
            <v>0</v>
          </cell>
          <cell r="O2149">
            <v>49000</v>
          </cell>
          <cell r="P2149">
            <v>49000</v>
          </cell>
        </row>
        <row r="2150">
          <cell r="G2150">
            <v>933806485</v>
          </cell>
          <cell r="J2150">
            <v>219270.09</v>
          </cell>
          <cell r="K2150">
            <v>32891</v>
          </cell>
          <cell r="L2150">
            <v>18637.91</v>
          </cell>
          <cell r="M2150">
            <v>0</v>
          </cell>
          <cell r="N2150">
            <v>0</v>
          </cell>
          <cell r="O2150">
            <v>205017</v>
          </cell>
          <cell r="P2150">
            <v>205017</v>
          </cell>
        </row>
        <row r="2151">
          <cell r="G2151">
            <v>933806487</v>
          </cell>
          <cell r="J2151">
            <v>236543.3</v>
          </cell>
          <cell r="K2151">
            <v>36379</v>
          </cell>
          <cell r="L2151">
            <v>20016.7</v>
          </cell>
          <cell r="M2151">
            <v>0</v>
          </cell>
          <cell r="N2151">
            <v>0</v>
          </cell>
          <cell r="O2151">
            <v>220181</v>
          </cell>
          <cell r="P2151">
            <v>220181</v>
          </cell>
        </row>
        <row r="2152">
          <cell r="G2152">
            <v>933806490</v>
          </cell>
          <cell r="J2152">
            <v>202835.63</v>
          </cell>
          <cell r="K2152">
            <v>30425</v>
          </cell>
          <cell r="L2152">
            <v>17241.37</v>
          </cell>
          <cell r="M2152">
            <v>0</v>
          </cell>
          <cell r="N2152">
            <v>0</v>
          </cell>
          <cell r="O2152">
            <v>189652</v>
          </cell>
          <cell r="P2152">
            <v>189652</v>
          </cell>
        </row>
        <row r="2153">
          <cell r="G2153">
            <v>933806541</v>
          </cell>
          <cell r="J2153">
            <v>91046</v>
          </cell>
          <cell r="K2153">
            <v>13657</v>
          </cell>
          <cell r="L2153">
            <v>7739</v>
          </cell>
          <cell r="M2153">
            <v>0</v>
          </cell>
          <cell r="N2153">
            <v>0</v>
          </cell>
          <cell r="O2153">
            <v>85128</v>
          </cell>
          <cell r="P2153">
            <v>85128</v>
          </cell>
        </row>
        <row r="2154">
          <cell r="G2154">
            <v>933806706</v>
          </cell>
          <cell r="J2154">
            <v>585190.82999999996</v>
          </cell>
          <cell r="K2154">
            <v>91818</v>
          </cell>
          <cell r="L2154">
            <v>49337.17</v>
          </cell>
          <cell r="M2154">
            <v>0</v>
          </cell>
          <cell r="N2154">
            <v>0</v>
          </cell>
          <cell r="O2154">
            <v>542710</v>
          </cell>
          <cell r="P2154">
            <v>542710</v>
          </cell>
        </row>
        <row r="2155">
          <cell r="G2155">
            <v>933806712</v>
          </cell>
          <cell r="J2155">
            <v>108181.26000000001</v>
          </cell>
          <cell r="K2155">
            <v>16227</v>
          </cell>
          <cell r="L2155">
            <v>9194.74</v>
          </cell>
          <cell r="M2155">
            <v>0</v>
          </cell>
          <cell r="N2155">
            <v>0</v>
          </cell>
          <cell r="O2155">
            <v>101149</v>
          </cell>
          <cell r="P2155">
            <v>101149</v>
          </cell>
        </row>
        <row r="2156">
          <cell r="G2156">
            <v>933806741</v>
          </cell>
          <cell r="J2156">
            <v>56746.09</v>
          </cell>
          <cell r="K2156">
            <v>8512</v>
          </cell>
          <cell r="L2156">
            <v>4823.91</v>
          </cell>
          <cell r="M2156">
            <v>0</v>
          </cell>
          <cell r="N2156">
            <v>0</v>
          </cell>
          <cell r="O2156">
            <v>53058</v>
          </cell>
          <cell r="P2156">
            <v>53058</v>
          </cell>
        </row>
        <row r="2157">
          <cell r="G2157">
            <v>933806745</v>
          </cell>
          <cell r="J2157">
            <v>317195.28000000003</v>
          </cell>
          <cell r="K2157">
            <v>47804</v>
          </cell>
          <cell r="L2157">
            <v>26938.720000000001</v>
          </cell>
          <cell r="M2157">
            <v>0</v>
          </cell>
          <cell r="N2157">
            <v>0</v>
          </cell>
          <cell r="O2157">
            <v>296330</v>
          </cell>
          <cell r="P2157">
            <v>296330</v>
          </cell>
        </row>
        <row r="2158">
          <cell r="G2158">
            <v>933806746</v>
          </cell>
          <cell r="J2158">
            <v>298132.69</v>
          </cell>
          <cell r="K2158">
            <v>47413</v>
          </cell>
          <cell r="L2158">
            <v>25072.31</v>
          </cell>
          <cell r="M2158">
            <v>0</v>
          </cell>
          <cell r="N2158">
            <v>0</v>
          </cell>
          <cell r="O2158">
            <v>275792</v>
          </cell>
          <cell r="P2158">
            <v>275792</v>
          </cell>
        </row>
        <row r="2159">
          <cell r="G2159">
            <v>933806754</v>
          </cell>
          <cell r="J2159">
            <v>148441</v>
          </cell>
          <cell r="K2159">
            <v>33711</v>
          </cell>
          <cell r="L2159">
            <v>11473</v>
          </cell>
          <cell r="M2159">
            <v>0</v>
          </cell>
          <cell r="N2159">
            <v>0</v>
          </cell>
          <cell r="O2159">
            <v>126203</v>
          </cell>
          <cell r="P2159">
            <v>126203</v>
          </cell>
        </row>
        <row r="2160">
          <cell r="G2160">
            <v>933806813</v>
          </cell>
          <cell r="J2160">
            <v>152553.35999999999</v>
          </cell>
          <cell r="K2160">
            <v>23107</v>
          </cell>
          <cell r="L2160">
            <v>12944.64</v>
          </cell>
          <cell r="M2160">
            <v>0</v>
          </cell>
          <cell r="N2160">
            <v>0</v>
          </cell>
          <cell r="O2160">
            <v>142391</v>
          </cell>
          <cell r="P2160">
            <v>142391</v>
          </cell>
        </row>
        <row r="2161">
          <cell r="G2161">
            <v>933806815</v>
          </cell>
          <cell r="J2161">
            <v>447181.05</v>
          </cell>
          <cell r="K2161">
            <v>67302</v>
          </cell>
          <cell r="L2161">
            <v>37987.949999999997</v>
          </cell>
          <cell r="M2161">
            <v>0</v>
          </cell>
          <cell r="N2161">
            <v>0</v>
          </cell>
          <cell r="O2161">
            <v>417867</v>
          </cell>
          <cell r="P2161">
            <v>417867</v>
          </cell>
        </row>
        <row r="2162">
          <cell r="G2162">
            <v>933806878</v>
          </cell>
          <cell r="J2162">
            <v>273548.36</v>
          </cell>
          <cell r="K2162">
            <v>219642.36</v>
          </cell>
          <cell r="L2162">
            <v>5391</v>
          </cell>
          <cell r="M2162">
            <v>0</v>
          </cell>
          <cell r="N2162">
            <v>0</v>
          </cell>
          <cell r="O2162">
            <v>59297</v>
          </cell>
          <cell r="P2162">
            <v>59297</v>
          </cell>
        </row>
        <row r="2163">
          <cell r="G2163">
            <v>933806947</v>
          </cell>
          <cell r="J2163">
            <v>126686</v>
          </cell>
          <cell r="K2163">
            <v>22369</v>
          </cell>
          <cell r="L2163">
            <v>10432</v>
          </cell>
          <cell r="M2163">
            <v>0</v>
          </cell>
          <cell r="N2163">
            <v>0</v>
          </cell>
          <cell r="O2163">
            <v>114749</v>
          </cell>
          <cell r="P2163">
            <v>114749</v>
          </cell>
        </row>
        <row r="2164">
          <cell r="G2164">
            <v>933806948</v>
          </cell>
          <cell r="J2164">
            <v>207959.27</v>
          </cell>
          <cell r="K2164">
            <v>32091</v>
          </cell>
          <cell r="L2164">
            <v>17586.73</v>
          </cell>
          <cell r="M2164">
            <v>0</v>
          </cell>
          <cell r="N2164">
            <v>0</v>
          </cell>
          <cell r="O2164">
            <v>193455</v>
          </cell>
          <cell r="P2164">
            <v>193455</v>
          </cell>
        </row>
        <row r="2165">
          <cell r="G2165">
            <v>938096901</v>
          </cell>
          <cell r="J2165">
            <v>225083</v>
          </cell>
          <cell r="K2165">
            <v>33762</v>
          </cell>
          <cell r="L2165">
            <v>19132</v>
          </cell>
          <cell r="M2165">
            <v>0</v>
          </cell>
          <cell r="N2165">
            <v>0</v>
          </cell>
          <cell r="O2165">
            <v>210453</v>
          </cell>
          <cell r="P2165">
            <v>210453</v>
          </cell>
        </row>
        <row r="2166">
          <cell r="G2166">
            <v>938480966</v>
          </cell>
          <cell r="J2166">
            <v>83729</v>
          </cell>
          <cell r="K2166">
            <v>13008</v>
          </cell>
          <cell r="L2166">
            <v>7072</v>
          </cell>
          <cell r="M2166">
            <v>0</v>
          </cell>
          <cell r="N2166">
            <v>0</v>
          </cell>
          <cell r="O2166">
            <v>77793</v>
          </cell>
          <cell r="P2166">
            <v>77793</v>
          </cell>
        </row>
        <row r="2167">
          <cell r="G2167">
            <v>938508133</v>
          </cell>
          <cell r="J2167">
            <v>316596.08999999997</v>
          </cell>
          <cell r="K2167">
            <v>52875</v>
          </cell>
          <cell r="L2167">
            <v>26371.91</v>
          </cell>
          <cell r="M2167">
            <v>0</v>
          </cell>
          <cell r="N2167">
            <v>0</v>
          </cell>
          <cell r="O2167">
            <v>290093</v>
          </cell>
          <cell r="P2167">
            <v>290093</v>
          </cell>
        </row>
        <row r="2168">
          <cell r="G2168">
            <v>938801161</v>
          </cell>
          <cell r="J2168">
            <v>427686.18</v>
          </cell>
          <cell r="K2168">
            <v>64153</v>
          </cell>
          <cell r="L2168">
            <v>36353.82</v>
          </cell>
          <cell r="M2168">
            <v>0</v>
          </cell>
          <cell r="N2168">
            <v>0</v>
          </cell>
          <cell r="O2168">
            <v>399887</v>
          </cell>
          <cell r="P2168">
            <v>399887</v>
          </cell>
        </row>
        <row r="2169">
          <cell r="G2169">
            <v>938801293</v>
          </cell>
          <cell r="J2169">
            <v>44545</v>
          </cell>
          <cell r="K2169">
            <v>0</v>
          </cell>
          <cell r="L2169">
            <v>4455</v>
          </cell>
          <cell r="M2169">
            <v>0</v>
          </cell>
          <cell r="N2169">
            <v>0</v>
          </cell>
          <cell r="O2169">
            <v>49000</v>
          </cell>
          <cell r="P2169">
            <v>49000</v>
          </cell>
        </row>
        <row r="2170">
          <cell r="G2170">
            <v>938802118</v>
          </cell>
          <cell r="J2170">
            <v>180857</v>
          </cell>
          <cell r="K2170">
            <v>27129</v>
          </cell>
          <cell r="L2170">
            <v>15373</v>
          </cell>
          <cell r="M2170">
            <v>0</v>
          </cell>
          <cell r="N2170">
            <v>0</v>
          </cell>
          <cell r="O2170">
            <v>169101</v>
          </cell>
          <cell r="P2170">
            <v>169101</v>
          </cell>
        </row>
        <row r="2171">
          <cell r="G2171">
            <v>938802181</v>
          </cell>
          <cell r="J2171">
            <v>221094.63</v>
          </cell>
          <cell r="K2171">
            <v>33164</v>
          </cell>
          <cell r="L2171">
            <v>18793.37</v>
          </cell>
          <cell r="M2171">
            <v>0</v>
          </cell>
          <cell r="N2171">
            <v>0</v>
          </cell>
          <cell r="O2171">
            <v>206724</v>
          </cell>
          <cell r="P2171">
            <v>206724</v>
          </cell>
        </row>
        <row r="2172">
          <cell r="G2172">
            <v>938802711</v>
          </cell>
          <cell r="J2172">
            <v>103805</v>
          </cell>
          <cell r="K2172">
            <v>15571</v>
          </cell>
          <cell r="L2172">
            <v>8823</v>
          </cell>
          <cell r="M2172">
            <v>0</v>
          </cell>
          <cell r="N2172">
            <v>0</v>
          </cell>
          <cell r="O2172">
            <v>97057</v>
          </cell>
          <cell r="P2172">
            <v>97057</v>
          </cell>
        </row>
        <row r="2173">
          <cell r="G2173">
            <v>938802795</v>
          </cell>
          <cell r="J2173">
            <v>96557</v>
          </cell>
          <cell r="K2173">
            <v>14484</v>
          </cell>
          <cell r="L2173">
            <v>8207</v>
          </cell>
          <cell r="M2173">
            <v>0</v>
          </cell>
          <cell r="N2173">
            <v>0</v>
          </cell>
          <cell r="O2173">
            <v>90280</v>
          </cell>
          <cell r="P2173">
            <v>90280</v>
          </cell>
        </row>
        <row r="2174">
          <cell r="G2174">
            <v>938803369</v>
          </cell>
          <cell r="J2174">
            <v>220586</v>
          </cell>
          <cell r="K2174">
            <v>33088</v>
          </cell>
          <cell r="L2174">
            <v>18750</v>
          </cell>
          <cell r="M2174">
            <v>0</v>
          </cell>
          <cell r="N2174">
            <v>0</v>
          </cell>
          <cell r="O2174">
            <v>206248</v>
          </cell>
          <cell r="P2174">
            <v>206248</v>
          </cell>
        </row>
        <row r="2175">
          <cell r="G2175">
            <v>938803391</v>
          </cell>
          <cell r="J2175">
            <v>128484</v>
          </cell>
          <cell r="K2175">
            <v>19273</v>
          </cell>
          <cell r="L2175">
            <v>10921</v>
          </cell>
          <cell r="M2175">
            <v>0</v>
          </cell>
          <cell r="N2175">
            <v>0</v>
          </cell>
          <cell r="O2175">
            <v>120132</v>
          </cell>
          <cell r="P2175">
            <v>120132</v>
          </cell>
        </row>
        <row r="2176">
          <cell r="G2176">
            <v>938805037</v>
          </cell>
          <cell r="J2176">
            <v>320479</v>
          </cell>
          <cell r="K2176">
            <v>320479</v>
          </cell>
          <cell r="L2176">
            <v>0</v>
          </cell>
          <cell r="M2176">
            <v>0</v>
          </cell>
          <cell r="N2176">
            <v>-1</v>
          </cell>
          <cell r="O2176">
            <v>0</v>
          </cell>
          <cell r="P2176">
            <v>-1</v>
          </cell>
        </row>
        <row r="2177">
          <cell r="G2177">
            <v>938805125</v>
          </cell>
          <cell r="J2177">
            <v>90059.72</v>
          </cell>
          <cell r="K2177">
            <v>13509</v>
          </cell>
          <cell r="L2177">
            <v>7655.28</v>
          </cell>
          <cell r="M2177">
            <v>0</v>
          </cell>
          <cell r="N2177">
            <v>0</v>
          </cell>
          <cell r="O2177">
            <v>84206</v>
          </cell>
          <cell r="P2177">
            <v>84206</v>
          </cell>
        </row>
        <row r="2178">
          <cell r="G2178">
            <v>938805178</v>
          </cell>
          <cell r="J2178">
            <v>355730.18</v>
          </cell>
          <cell r="K2178">
            <v>56277</v>
          </cell>
          <cell r="L2178">
            <v>29945.82</v>
          </cell>
          <cell r="M2178">
            <v>0</v>
          </cell>
          <cell r="N2178">
            <v>0</v>
          </cell>
          <cell r="O2178">
            <v>329399</v>
          </cell>
          <cell r="P2178">
            <v>329399</v>
          </cell>
        </row>
        <row r="2179">
          <cell r="G2179">
            <v>938805307</v>
          </cell>
          <cell r="J2179">
            <v>381479.72000000003</v>
          </cell>
          <cell r="K2179">
            <v>59017</v>
          </cell>
          <cell r="L2179">
            <v>32246.28</v>
          </cell>
          <cell r="M2179">
            <v>0</v>
          </cell>
          <cell r="N2179">
            <v>0</v>
          </cell>
          <cell r="O2179">
            <v>354709</v>
          </cell>
          <cell r="P2179">
            <v>354709</v>
          </cell>
        </row>
        <row r="2180">
          <cell r="G2180">
            <v>938805370</v>
          </cell>
          <cell r="J2180">
            <v>207632.08</v>
          </cell>
          <cell r="K2180">
            <v>32267</v>
          </cell>
          <cell r="L2180">
            <v>17536.919999999998</v>
          </cell>
          <cell r="M2180">
            <v>0</v>
          </cell>
          <cell r="N2180">
            <v>0</v>
          </cell>
          <cell r="O2180">
            <v>192902</v>
          </cell>
          <cell r="P2180">
            <v>192902</v>
          </cell>
        </row>
        <row r="2181">
          <cell r="G2181">
            <v>938805382</v>
          </cell>
          <cell r="J2181">
            <v>424486.58</v>
          </cell>
          <cell r="K2181">
            <v>64795</v>
          </cell>
          <cell r="L2181">
            <v>35968.42</v>
          </cell>
          <cell r="M2181">
            <v>0</v>
          </cell>
          <cell r="N2181">
            <v>0</v>
          </cell>
          <cell r="O2181">
            <v>395660</v>
          </cell>
          <cell r="P2181">
            <v>395660</v>
          </cell>
        </row>
        <row r="2182">
          <cell r="G2182">
            <v>938805389</v>
          </cell>
          <cell r="J2182">
            <v>462008.9</v>
          </cell>
          <cell r="K2182">
            <v>69526</v>
          </cell>
          <cell r="L2182">
            <v>39248.1</v>
          </cell>
          <cell r="M2182">
            <v>0</v>
          </cell>
          <cell r="N2182">
            <v>0</v>
          </cell>
          <cell r="O2182">
            <v>431731</v>
          </cell>
          <cell r="P2182">
            <v>431731</v>
          </cell>
        </row>
        <row r="2183">
          <cell r="G2183">
            <v>938805421</v>
          </cell>
          <cell r="J2183">
            <v>178055.1</v>
          </cell>
          <cell r="K2183">
            <v>26708</v>
          </cell>
          <cell r="L2183">
            <v>15134.9</v>
          </cell>
          <cell r="M2183">
            <v>0</v>
          </cell>
          <cell r="N2183">
            <v>0</v>
          </cell>
          <cell r="O2183">
            <v>166482</v>
          </cell>
          <cell r="P2183">
            <v>166482</v>
          </cell>
        </row>
        <row r="2184">
          <cell r="G2184">
            <v>938805518</v>
          </cell>
          <cell r="J2184">
            <v>100014</v>
          </cell>
          <cell r="K2184">
            <v>15002</v>
          </cell>
          <cell r="L2184">
            <v>8501</v>
          </cell>
          <cell r="M2184">
            <v>0</v>
          </cell>
          <cell r="N2184">
            <v>0</v>
          </cell>
          <cell r="O2184">
            <v>93513</v>
          </cell>
          <cell r="P2184">
            <v>93513</v>
          </cell>
        </row>
        <row r="2185">
          <cell r="G2185">
            <v>938805693</v>
          </cell>
          <cell r="J2185">
            <v>457611.18</v>
          </cell>
          <cell r="K2185">
            <v>72456</v>
          </cell>
          <cell r="L2185">
            <v>38515.82</v>
          </cell>
          <cell r="M2185">
            <v>0</v>
          </cell>
          <cell r="N2185">
            <v>0</v>
          </cell>
          <cell r="O2185">
            <v>423671</v>
          </cell>
          <cell r="P2185">
            <v>423671</v>
          </cell>
        </row>
        <row r="2186">
          <cell r="G2186">
            <v>938805985</v>
          </cell>
          <cell r="J2186">
            <v>358352.18</v>
          </cell>
          <cell r="K2186">
            <v>55772</v>
          </cell>
          <cell r="L2186">
            <v>30257.82</v>
          </cell>
          <cell r="M2186">
            <v>0</v>
          </cell>
          <cell r="N2186">
            <v>0</v>
          </cell>
          <cell r="O2186">
            <v>332838</v>
          </cell>
          <cell r="P2186">
            <v>332838</v>
          </cell>
        </row>
        <row r="2187">
          <cell r="G2187">
            <v>938806120</v>
          </cell>
          <cell r="J2187">
            <v>131536.09</v>
          </cell>
          <cell r="K2187">
            <v>19730</v>
          </cell>
          <cell r="L2187">
            <v>11180.91</v>
          </cell>
          <cell r="M2187">
            <v>0</v>
          </cell>
          <cell r="N2187">
            <v>0</v>
          </cell>
          <cell r="O2187">
            <v>122987</v>
          </cell>
          <cell r="P2187">
            <v>122987</v>
          </cell>
        </row>
        <row r="2188">
          <cell r="G2188">
            <v>938806132</v>
          </cell>
          <cell r="J2188">
            <v>227885.62999999998</v>
          </cell>
          <cell r="K2188">
            <v>37324</v>
          </cell>
          <cell r="L2188">
            <v>19056.37</v>
          </cell>
          <cell r="M2188">
            <v>0</v>
          </cell>
          <cell r="N2188">
            <v>0</v>
          </cell>
          <cell r="O2188">
            <v>209618</v>
          </cell>
          <cell r="P2188">
            <v>209618</v>
          </cell>
        </row>
        <row r="2189">
          <cell r="G2189">
            <v>938806183</v>
          </cell>
          <cell r="J2189">
            <v>667064.54</v>
          </cell>
          <cell r="K2189">
            <v>100733</v>
          </cell>
          <cell r="L2189">
            <v>56633.46</v>
          </cell>
          <cell r="M2189">
            <v>0</v>
          </cell>
          <cell r="N2189">
            <v>0</v>
          </cell>
          <cell r="O2189">
            <v>622965</v>
          </cell>
          <cell r="P2189">
            <v>622965</v>
          </cell>
        </row>
        <row r="2190">
          <cell r="G2190">
            <v>938806275</v>
          </cell>
          <cell r="J2190">
            <v>248555.9</v>
          </cell>
          <cell r="K2190">
            <v>37957</v>
          </cell>
          <cell r="L2190">
            <v>21060.1</v>
          </cell>
          <cell r="M2190">
            <v>0</v>
          </cell>
          <cell r="N2190">
            <v>0</v>
          </cell>
          <cell r="O2190">
            <v>231659</v>
          </cell>
          <cell r="P2190">
            <v>231659</v>
          </cell>
        </row>
        <row r="2191">
          <cell r="G2191">
            <v>938806341</v>
          </cell>
          <cell r="J2191">
            <v>297853.90000000002</v>
          </cell>
          <cell r="K2191">
            <v>46024</v>
          </cell>
          <cell r="L2191">
            <v>25183.1</v>
          </cell>
          <cell r="M2191">
            <v>0</v>
          </cell>
          <cell r="N2191">
            <v>0</v>
          </cell>
          <cell r="O2191">
            <v>277013</v>
          </cell>
          <cell r="P2191">
            <v>277013</v>
          </cell>
        </row>
        <row r="2192">
          <cell r="G2192">
            <v>938806397</v>
          </cell>
          <cell r="J2192">
            <v>253142</v>
          </cell>
          <cell r="K2192">
            <v>42235</v>
          </cell>
          <cell r="L2192">
            <v>21091</v>
          </cell>
          <cell r="M2192">
            <v>0</v>
          </cell>
          <cell r="N2192">
            <v>0</v>
          </cell>
          <cell r="O2192">
            <v>231998</v>
          </cell>
          <cell r="P2192">
            <v>231998</v>
          </cell>
        </row>
        <row r="2193">
          <cell r="G2193">
            <v>938806479</v>
          </cell>
          <cell r="J2193">
            <v>360537.36</v>
          </cell>
          <cell r="K2193">
            <v>62832</v>
          </cell>
          <cell r="L2193">
            <v>29770.639999999999</v>
          </cell>
          <cell r="M2193">
            <v>0</v>
          </cell>
          <cell r="N2193">
            <v>0</v>
          </cell>
          <cell r="O2193">
            <v>327476</v>
          </cell>
          <cell r="P2193">
            <v>327476</v>
          </cell>
        </row>
        <row r="2194">
          <cell r="G2194">
            <v>938806507</v>
          </cell>
          <cell r="J2194">
            <v>567363.91</v>
          </cell>
          <cell r="K2194">
            <v>86900</v>
          </cell>
          <cell r="L2194">
            <v>48046.09</v>
          </cell>
          <cell r="M2194">
            <v>0</v>
          </cell>
          <cell r="N2194">
            <v>0</v>
          </cell>
          <cell r="O2194">
            <v>528510</v>
          </cell>
          <cell r="P2194">
            <v>528510</v>
          </cell>
        </row>
        <row r="2195">
          <cell r="G2195">
            <v>938806728</v>
          </cell>
          <cell r="J2195">
            <v>44545</v>
          </cell>
          <cell r="K2195">
            <v>0</v>
          </cell>
          <cell r="L2195">
            <v>4455</v>
          </cell>
          <cell r="M2195">
            <v>0</v>
          </cell>
          <cell r="N2195">
            <v>0</v>
          </cell>
          <cell r="O2195">
            <v>49000</v>
          </cell>
          <cell r="P2195">
            <v>49000</v>
          </cell>
        </row>
        <row r="2196">
          <cell r="G2196">
            <v>938806935</v>
          </cell>
          <cell r="J2196">
            <v>179395.36</v>
          </cell>
          <cell r="K2196">
            <v>26909</v>
          </cell>
          <cell r="L2196">
            <v>15248.64</v>
          </cell>
          <cell r="M2196">
            <v>0</v>
          </cell>
          <cell r="N2196">
            <v>0</v>
          </cell>
          <cell r="O2196">
            <v>167735</v>
          </cell>
          <cell r="P2196">
            <v>167735</v>
          </cell>
        </row>
        <row r="2197">
          <cell r="G2197">
            <v>938806940</v>
          </cell>
          <cell r="J2197">
            <v>168137.24</v>
          </cell>
          <cell r="K2197">
            <v>26567</v>
          </cell>
          <cell r="L2197">
            <v>14156.76</v>
          </cell>
          <cell r="M2197">
            <v>0</v>
          </cell>
          <cell r="N2197">
            <v>0</v>
          </cell>
          <cell r="O2197">
            <v>155727</v>
          </cell>
          <cell r="P2197">
            <v>155727</v>
          </cell>
        </row>
        <row r="2198">
          <cell r="G2198">
            <v>938807025</v>
          </cell>
          <cell r="J2198">
            <v>173909.69</v>
          </cell>
          <cell r="K2198">
            <v>26086</v>
          </cell>
          <cell r="L2198">
            <v>14782.31</v>
          </cell>
          <cell r="M2198">
            <v>0</v>
          </cell>
          <cell r="N2198">
            <v>0</v>
          </cell>
          <cell r="O2198">
            <v>162606</v>
          </cell>
          <cell r="P2198">
            <v>162606</v>
          </cell>
        </row>
        <row r="2199">
          <cell r="G2199">
            <v>938807043</v>
          </cell>
          <cell r="J2199">
            <v>482699.27</v>
          </cell>
          <cell r="K2199">
            <v>74424</v>
          </cell>
          <cell r="L2199">
            <v>40827.730000000003</v>
          </cell>
          <cell r="M2199">
            <v>0</v>
          </cell>
          <cell r="N2199">
            <v>0</v>
          </cell>
          <cell r="O2199">
            <v>449103</v>
          </cell>
          <cell r="P2199">
            <v>449103</v>
          </cell>
        </row>
        <row r="2200">
          <cell r="G2200">
            <v>938807058</v>
          </cell>
          <cell r="J2200">
            <v>155903.91</v>
          </cell>
          <cell r="K2200">
            <v>23610</v>
          </cell>
          <cell r="L2200">
            <v>13229.09</v>
          </cell>
          <cell r="M2200">
            <v>0</v>
          </cell>
          <cell r="N2200">
            <v>0</v>
          </cell>
          <cell r="O2200">
            <v>145523</v>
          </cell>
          <cell r="P2200">
            <v>145523</v>
          </cell>
        </row>
        <row r="2201">
          <cell r="G2201">
            <v>938807194</v>
          </cell>
          <cell r="J2201">
            <v>305631</v>
          </cell>
          <cell r="K2201">
            <v>50781</v>
          </cell>
          <cell r="L2201">
            <v>25485</v>
          </cell>
          <cell r="M2201">
            <v>0</v>
          </cell>
          <cell r="N2201">
            <v>0</v>
          </cell>
          <cell r="O2201">
            <v>280335</v>
          </cell>
          <cell r="P2201">
            <v>280335</v>
          </cell>
        </row>
        <row r="2202">
          <cell r="G2202">
            <v>938807246</v>
          </cell>
          <cell r="J2202">
            <v>266423.87</v>
          </cell>
          <cell r="K2202">
            <v>40188</v>
          </cell>
          <cell r="L2202">
            <v>22623.13</v>
          </cell>
          <cell r="M2202">
            <v>0</v>
          </cell>
          <cell r="N2202">
            <v>0</v>
          </cell>
          <cell r="O2202">
            <v>248859</v>
          </cell>
          <cell r="P2202">
            <v>248859</v>
          </cell>
        </row>
        <row r="2203">
          <cell r="G2203">
            <v>938807539</v>
          </cell>
          <cell r="J2203">
            <v>610790.2699999999</v>
          </cell>
          <cell r="K2203">
            <v>212714.18</v>
          </cell>
          <cell r="L2203">
            <v>39807.910000000003</v>
          </cell>
          <cell r="M2203">
            <v>0</v>
          </cell>
          <cell r="N2203">
            <v>0</v>
          </cell>
          <cell r="O2203">
            <v>437884</v>
          </cell>
          <cell r="P2203">
            <v>437884</v>
          </cell>
        </row>
        <row r="2204">
          <cell r="G2204">
            <v>938807563</v>
          </cell>
          <cell r="J2204">
            <v>56780</v>
          </cell>
          <cell r="K2204">
            <v>8517</v>
          </cell>
          <cell r="L2204">
            <v>4826</v>
          </cell>
          <cell r="M2204">
            <v>0</v>
          </cell>
          <cell r="N2204">
            <v>0</v>
          </cell>
          <cell r="O2204">
            <v>53089</v>
          </cell>
          <cell r="P2204">
            <v>53089</v>
          </cell>
        </row>
        <row r="2205">
          <cell r="G2205">
            <v>938807640</v>
          </cell>
          <cell r="J2205">
            <v>229453.36</v>
          </cell>
          <cell r="K2205">
            <v>34418</v>
          </cell>
          <cell r="L2205">
            <v>19503.64</v>
          </cell>
          <cell r="M2205">
            <v>0</v>
          </cell>
          <cell r="N2205">
            <v>0</v>
          </cell>
          <cell r="O2205">
            <v>214539</v>
          </cell>
          <cell r="P2205">
            <v>214539</v>
          </cell>
        </row>
        <row r="2206">
          <cell r="G2206">
            <v>938807904</v>
          </cell>
          <cell r="J2206">
            <v>449032.9</v>
          </cell>
          <cell r="K2206">
            <v>85307</v>
          </cell>
          <cell r="L2206">
            <v>36372.1</v>
          </cell>
          <cell r="M2206">
            <v>0</v>
          </cell>
          <cell r="N2206">
            <v>0</v>
          </cell>
          <cell r="O2206">
            <v>400098</v>
          </cell>
          <cell r="P2206">
            <v>400098</v>
          </cell>
        </row>
        <row r="2207">
          <cell r="G2207">
            <v>938807927</v>
          </cell>
          <cell r="J2207">
            <v>155191</v>
          </cell>
          <cell r="K2207">
            <v>23952</v>
          </cell>
          <cell r="L2207">
            <v>13124</v>
          </cell>
          <cell r="M2207">
            <v>0</v>
          </cell>
          <cell r="N2207">
            <v>0</v>
          </cell>
          <cell r="O2207">
            <v>144363</v>
          </cell>
          <cell r="P2207">
            <v>144363</v>
          </cell>
        </row>
        <row r="2208">
          <cell r="G2208">
            <v>938808025</v>
          </cell>
          <cell r="J2208">
            <v>243330</v>
          </cell>
          <cell r="K2208">
            <v>36500</v>
          </cell>
          <cell r="L2208">
            <v>20683</v>
          </cell>
          <cell r="M2208">
            <v>0</v>
          </cell>
          <cell r="N2208">
            <v>0</v>
          </cell>
          <cell r="O2208">
            <v>227513</v>
          </cell>
          <cell r="P2208">
            <v>227513</v>
          </cell>
        </row>
        <row r="2209">
          <cell r="G2209">
            <v>938808133</v>
          </cell>
          <cell r="J2209">
            <v>44887</v>
          </cell>
          <cell r="K2209">
            <v>6733</v>
          </cell>
          <cell r="L2209">
            <v>3815</v>
          </cell>
          <cell r="M2209">
            <v>0</v>
          </cell>
          <cell r="N2209">
            <v>0</v>
          </cell>
          <cell r="O2209">
            <v>41969</v>
          </cell>
          <cell r="P2209">
            <v>41969</v>
          </cell>
        </row>
        <row r="2210">
          <cell r="G2210">
            <v>938808157</v>
          </cell>
          <cell r="J2210">
            <v>754276.72</v>
          </cell>
          <cell r="K2210">
            <v>126830</v>
          </cell>
          <cell r="L2210">
            <v>62744.28</v>
          </cell>
          <cell r="M2210">
            <v>0</v>
          </cell>
          <cell r="N2210">
            <v>0</v>
          </cell>
          <cell r="O2210">
            <v>690191</v>
          </cell>
          <cell r="P2210">
            <v>690191</v>
          </cell>
        </row>
        <row r="2211">
          <cell r="G2211">
            <v>938808251</v>
          </cell>
          <cell r="J2211">
            <v>247332.18</v>
          </cell>
          <cell r="K2211">
            <v>39568</v>
          </cell>
          <cell r="L2211">
            <v>20776.82</v>
          </cell>
          <cell r="M2211">
            <v>0</v>
          </cell>
          <cell r="N2211">
            <v>0</v>
          </cell>
          <cell r="O2211">
            <v>228541</v>
          </cell>
          <cell r="P2211">
            <v>228541</v>
          </cell>
        </row>
        <row r="2212">
          <cell r="G2212">
            <v>938808263</v>
          </cell>
          <cell r="J2212">
            <v>141573.35999999999</v>
          </cell>
          <cell r="K2212">
            <v>24826</v>
          </cell>
          <cell r="L2212">
            <v>11674.64</v>
          </cell>
          <cell r="M2212">
            <v>0</v>
          </cell>
          <cell r="N2212">
            <v>0</v>
          </cell>
          <cell r="O2212">
            <v>128422</v>
          </cell>
          <cell r="P2212">
            <v>128422</v>
          </cell>
        </row>
        <row r="2213">
          <cell r="G2213">
            <v>938808395</v>
          </cell>
          <cell r="J2213">
            <v>59453.36</v>
          </cell>
          <cell r="K2213">
            <v>8918</v>
          </cell>
          <cell r="L2213">
            <v>5053.6400000000003</v>
          </cell>
          <cell r="M2213">
            <v>0</v>
          </cell>
          <cell r="N2213">
            <v>0</v>
          </cell>
          <cell r="O2213">
            <v>55589</v>
          </cell>
          <cell r="P2213">
            <v>55589</v>
          </cell>
        </row>
        <row r="2214">
          <cell r="G2214">
            <v>938808413</v>
          </cell>
          <cell r="J2214">
            <v>574110.99</v>
          </cell>
          <cell r="K2214">
            <v>95541</v>
          </cell>
          <cell r="L2214">
            <v>47857.01</v>
          </cell>
          <cell r="M2214">
            <v>0</v>
          </cell>
          <cell r="N2214">
            <v>0</v>
          </cell>
          <cell r="O2214">
            <v>526427</v>
          </cell>
          <cell r="P2214">
            <v>526427</v>
          </cell>
        </row>
        <row r="2215">
          <cell r="G2215">
            <v>938808502</v>
          </cell>
          <cell r="J2215">
            <v>142471</v>
          </cell>
          <cell r="K2215">
            <v>21371</v>
          </cell>
          <cell r="L2215">
            <v>12110</v>
          </cell>
          <cell r="M2215">
            <v>0</v>
          </cell>
          <cell r="N2215">
            <v>0</v>
          </cell>
          <cell r="O2215">
            <v>133210</v>
          </cell>
          <cell r="P2215">
            <v>133210</v>
          </cell>
        </row>
        <row r="2216">
          <cell r="G2216">
            <v>938808511</v>
          </cell>
          <cell r="J2216">
            <v>455635.44</v>
          </cell>
          <cell r="K2216">
            <v>70814</v>
          </cell>
          <cell r="L2216">
            <v>38482.559999999998</v>
          </cell>
          <cell r="M2216">
            <v>0</v>
          </cell>
          <cell r="N2216">
            <v>0</v>
          </cell>
          <cell r="O2216">
            <v>423304</v>
          </cell>
          <cell r="P2216">
            <v>423304</v>
          </cell>
        </row>
        <row r="2217">
          <cell r="G2217">
            <v>938808570</v>
          </cell>
          <cell r="J2217">
            <v>169226.18</v>
          </cell>
          <cell r="K2217">
            <v>25384</v>
          </cell>
          <cell r="L2217">
            <v>14383.82</v>
          </cell>
          <cell r="M2217">
            <v>0</v>
          </cell>
          <cell r="N2217">
            <v>0</v>
          </cell>
          <cell r="O2217">
            <v>158226</v>
          </cell>
          <cell r="P2217">
            <v>158226</v>
          </cell>
        </row>
        <row r="2218">
          <cell r="G2218">
            <v>938808598</v>
          </cell>
          <cell r="J2218">
            <v>96659</v>
          </cell>
          <cell r="K2218">
            <v>15172</v>
          </cell>
          <cell r="L2218">
            <v>8149</v>
          </cell>
          <cell r="M2218">
            <v>0</v>
          </cell>
          <cell r="N2218">
            <v>0</v>
          </cell>
          <cell r="O2218">
            <v>89636</v>
          </cell>
          <cell r="P2218">
            <v>89636</v>
          </cell>
        </row>
        <row r="2219">
          <cell r="G2219">
            <v>938808621</v>
          </cell>
          <cell r="J2219">
            <v>278091.18</v>
          </cell>
          <cell r="K2219">
            <v>43284</v>
          </cell>
          <cell r="L2219">
            <v>23480.82</v>
          </cell>
          <cell r="M2219">
            <v>0</v>
          </cell>
          <cell r="N2219">
            <v>0</v>
          </cell>
          <cell r="O2219">
            <v>258288</v>
          </cell>
          <cell r="P2219">
            <v>258288</v>
          </cell>
        </row>
        <row r="2220">
          <cell r="G2220">
            <v>938808650</v>
          </cell>
          <cell r="J2220">
            <v>290642.53999999998</v>
          </cell>
          <cell r="K2220">
            <v>44718</v>
          </cell>
          <cell r="L2220">
            <v>24592.46</v>
          </cell>
          <cell r="M2220">
            <v>0</v>
          </cell>
          <cell r="N2220">
            <v>-1000</v>
          </cell>
          <cell r="O2220">
            <v>269517</v>
          </cell>
          <cell r="P2220">
            <v>269517</v>
          </cell>
        </row>
        <row r="2221">
          <cell r="G2221">
            <v>938808741</v>
          </cell>
          <cell r="J2221">
            <v>44545</v>
          </cell>
          <cell r="K2221">
            <v>0</v>
          </cell>
          <cell r="L2221">
            <v>4455</v>
          </cell>
          <cell r="M2221">
            <v>0</v>
          </cell>
          <cell r="N2221">
            <v>0</v>
          </cell>
          <cell r="O2221">
            <v>49000</v>
          </cell>
          <cell r="P2221">
            <v>49000</v>
          </cell>
        </row>
        <row r="2222">
          <cell r="G2222">
            <v>938808904</v>
          </cell>
          <cell r="J2222">
            <v>188516.09</v>
          </cell>
          <cell r="K2222">
            <v>29399</v>
          </cell>
          <cell r="L2222">
            <v>15911.91</v>
          </cell>
          <cell r="M2222">
            <v>0</v>
          </cell>
          <cell r="N2222">
            <v>0</v>
          </cell>
          <cell r="O2222">
            <v>175029</v>
          </cell>
          <cell r="P2222">
            <v>175029</v>
          </cell>
        </row>
        <row r="2223">
          <cell r="G2223">
            <v>938809127</v>
          </cell>
          <cell r="J2223">
            <v>487165.57999999996</v>
          </cell>
          <cell r="K2223">
            <v>78236</v>
          </cell>
          <cell r="L2223">
            <v>40893.42</v>
          </cell>
          <cell r="M2223">
            <v>0</v>
          </cell>
          <cell r="N2223">
            <v>0</v>
          </cell>
          <cell r="O2223">
            <v>449823</v>
          </cell>
          <cell r="P2223">
            <v>449823</v>
          </cell>
        </row>
        <row r="2224">
          <cell r="G2224">
            <v>938809128</v>
          </cell>
          <cell r="J2224">
            <v>630712.09000000008</v>
          </cell>
          <cell r="K2224">
            <v>483438.45</v>
          </cell>
          <cell r="L2224">
            <v>14727.36</v>
          </cell>
          <cell r="M2224">
            <v>-1000</v>
          </cell>
          <cell r="N2224">
            <v>0</v>
          </cell>
          <cell r="O2224">
            <v>161001</v>
          </cell>
          <cell r="P2224">
            <v>161001</v>
          </cell>
        </row>
        <row r="2225">
          <cell r="G2225">
            <v>938809132</v>
          </cell>
          <cell r="J2225">
            <v>158062</v>
          </cell>
          <cell r="K2225">
            <v>24158</v>
          </cell>
          <cell r="L2225">
            <v>13390</v>
          </cell>
          <cell r="M2225">
            <v>0</v>
          </cell>
          <cell r="N2225">
            <v>0</v>
          </cell>
          <cell r="O2225">
            <v>147294</v>
          </cell>
          <cell r="P2225">
            <v>147294</v>
          </cell>
        </row>
        <row r="2226">
          <cell r="G2226">
            <v>938809152</v>
          </cell>
          <cell r="J2226">
            <v>140817.54999999999</v>
          </cell>
          <cell r="K2226">
            <v>21123</v>
          </cell>
          <cell r="L2226">
            <v>11969.45</v>
          </cell>
          <cell r="M2226">
            <v>0</v>
          </cell>
          <cell r="N2226">
            <v>0</v>
          </cell>
          <cell r="O2226">
            <v>131664</v>
          </cell>
          <cell r="P2226">
            <v>131664</v>
          </cell>
        </row>
        <row r="2227">
          <cell r="G2227">
            <v>938809154</v>
          </cell>
          <cell r="J2227">
            <v>290976.18</v>
          </cell>
          <cell r="K2227">
            <v>47686</v>
          </cell>
          <cell r="L2227">
            <v>24328.82</v>
          </cell>
          <cell r="M2227">
            <v>0</v>
          </cell>
          <cell r="N2227">
            <v>0</v>
          </cell>
          <cell r="O2227">
            <v>267619</v>
          </cell>
          <cell r="P2227">
            <v>267619</v>
          </cell>
        </row>
        <row r="2228">
          <cell r="G2228">
            <v>938809171</v>
          </cell>
          <cell r="J2228">
            <v>564690.17999999993</v>
          </cell>
          <cell r="K2228">
            <v>382523.18</v>
          </cell>
          <cell r="L2228">
            <v>18217</v>
          </cell>
          <cell r="M2228">
            <v>0</v>
          </cell>
          <cell r="N2228">
            <v>0</v>
          </cell>
          <cell r="O2228">
            <v>200384</v>
          </cell>
          <cell r="P2228">
            <v>200384</v>
          </cell>
        </row>
        <row r="2229">
          <cell r="G2229">
            <v>938809209</v>
          </cell>
          <cell r="J2229">
            <v>88511</v>
          </cell>
          <cell r="K2229">
            <v>15745</v>
          </cell>
          <cell r="L2229">
            <v>7277</v>
          </cell>
          <cell r="M2229">
            <v>0</v>
          </cell>
          <cell r="N2229">
            <v>0</v>
          </cell>
          <cell r="O2229">
            <v>80043</v>
          </cell>
          <cell r="P2229">
            <v>80043</v>
          </cell>
        </row>
        <row r="2230">
          <cell r="G2230">
            <v>938809254</v>
          </cell>
          <cell r="J2230">
            <v>226452.82</v>
          </cell>
          <cell r="K2230">
            <v>33968</v>
          </cell>
          <cell r="L2230">
            <v>19248.18</v>
          </cell>
          <cell r="M2230">
            <v>0</v>
          </cell>
          <cell r="N2230">
            <v>0</v>
          </cell>
          <cell r="O2230">
            <v>211733</v>
          </cell>
          <cell r="P2230">
            <v>211733</v>
          </cell>
        </row>
        <row r="2231">
          <cell r="G2231">
            <v>938809285</v>
          </cell>
          <cell r="J2231">
            <v>44545</v>
          </cell>
          <cell r="K2231">
            <v>0</v>
          </cell>
          <cell r="L2231">
            <v>4455</v>
          </cell>
          <cell r="M2231">
            <v>0</v>
          </cell>
          <cell r="N2231">
            <v>0</v>
          </cell>
          <cell r="O2231">
            <v>49000</v>
          </cell>
          <cell r="P2231">
            <v>49000</v>
          </cell>
        </row>
        <row r="2232">
          <cell r="G2232">
            <v>938809375</v>
          </cell>
          <cell r="J2232">
            <v>44545</v>
          </cell>
          <cell r="K2232">
            <v>0</v>
          </cell>
          <cell r="L2232">
            <v>4455</v>
          </cell>
          <cell r="M2232">
            <v>0</v>
          </cell>
          <cell r="N2232">
            <v>0</v>
          </cell>
          <cell r="O2232">
            <v>49000</v>
          </cell>
          <cell r="P2232">
            <v>49000</v>
          </cell>
        </row>
        <row r="2233">
          <cell r="G2233">
            <v>938809530</v>
          </cell>
          <cell r="J2233">
            <v>344194.18</v>
          </cell>
          <cell r="K2233">
            <v>52302</v>
          </cell>
          <cell r="L2233">
            <v>29189.82</v>
          </cell>
          <cell r="M2233">
            <v>-1000</v>
          </cell>
          <cell r="N2233">
            <v>0</v>
          </cell>
          <cell r="O2233">
            <v>320082</v>
          </cell>
          <cell r="P2233">
            <v>320082</v>
          </cell>
        </row>
        <row r="2234">
          <cell r="G2234">
            <v>938809605</v>
          </cell>
          <cell r="J2234">
            <v>433191.38</v>
          </cell>
          <cell r="K2234">
            <v>70140</v>
          </cell>
          <cell r="L2234">
            <v>36305.620000000003</v>
          </cell>
          <cell r="M2234">
            <v>0</v>
          </cell>
          <cell r="N2234">
            <v>0</v>
          </cell>
          <cell r="O2234">
            <v>399357</v>
          </cell>
          <cell r="P2234">
            <v>399357</v>
          </cell>
        </row>
        <row r="2235">
          <cell r="G2235">
            <v>938809638</v>
          </cell>
          <cell r="J2235">
            <v>319052.90000000002</v>
          </cell>
          <cell r="K2235">
            <v>52570</v>
          </cell>
          <cell r="L2235">
            <v>26648.1</v>
          </cell>
          <cell r="M2235">
            <v>0</v>
          </cell>
          <cell r="N2235">
            <v>0</v>
          </cell>
          <cell r="O2235">
            <v>293131</v>
          </cell>
          <cell r="P2235">
            <v>293131</v>
          </cell>
        </row>
        <row r="2236">
          <cell r="G2236">
            <v>938809663</v>
          </cell>
          <cell r="J2236">
            <v>44545</v>
          </cell>
          <cell r="K2236">
            <v>0</v>
          </cell>
          <cell r="L2236">
            <v>4455</v>
          </cell>
          <cell r="M2236">
            <v>0</v>
          </cell>
          <cell r="N2236">
            <v>0</v>
          </cell>
          <cell r="O2236">
            <v>49000</v>
          </cell>
          <cell r="P2236">
            <v>49000</v>
          </cell>
        </row>
        <row r="2237">
          <cell r="G2237">
            <v>938809664</v>
          </cell>
          <cell r="J2237">
            <v>45550</v>
          </cell>
          <cell r="K2237">
            <v>6833</v>
          </cell>
          <cell r="L2237">
            <v>3872</v>
          </cell>
          <cell r="M2237">
            <v>0</v>
          </cell>
          <cell r="N2237">
            <v>0</v>
          </cell>
          <cell r="O2237">
            <v>42589</v>
          </cell>
          <cell r="P2237">
            <v>42589</v>
          </cell>
        </row>
        <row r="2238">
          <cell r="G2238">
            <v>938809764</v>
          </cell>
          <cell r="J2238">
            <v>140337.35999999999</v>
          </cell>
          <cell r="K2238">
            <v>21724</v>
          </cell>
          <cell r="L2238">
            <v>11861.64</v>
          </cell>
          <cell r="M2238">
            <v>0</v>
          </cell>
          <cell r="N2238">
            <v>0</v>
          </cell>
          <cell r="O2238">
            <v>130475</v>
          </cell>
          <cell r="P2238">
            <v>130475</v>
          </cell>
        </row>
        <row r="2239">
          <cell r="G2239">
            <v>938809815</v>
          </cell>
          <cell r="J2239">
            <v>347005.38</v>
          </cell>
          <cell r="K2239">
            <v>52948</v>
          </cell>
          <cell r="L2239">
            <v>29405.62</v>
          </cell>
          <cell r="M2239">
            <v>-3000</v>
          </cell>
          <cell r="N2239">
            <v>0</v>
          </cell>
          <cell r="O2239">
            <v>320463</v>
          </cell>
          <cell r="P2239">
            <v>320463</v>
          </cell>
        </row>
        <row r="2240">
          <cell r="G2240">
            <v>938809816</v>
          </cell>
          <cell r="J2240">
            <v>181544.63</v>
          </cell>
          <cell r="K2240">
            <v>27232</v>
          </cell>
          <cell r="L2240">
            <v>15431.37</v>
          </cell>
          <cell r="M2240">
            <v>0</v>
          </cell>
          <cell r="N2240">
            <v>0</v>
          </cell>
          <cell r="O2240">
            <v>169744</v>
          </cell>
          <cell r="P2240">
            <v>169744</v>
          </cell>
        </row>
        <row r="2241">
          <cell r="G2241">
            <v>938809854</v>
          </cell>
          <cell r="J2241">
            <v>100698.8</v>
          </cell>
          <cell r="K2241">
            <v>15329</v>
          </cell>
          <cell r="L2241">
            <v>8537.2000000000007</v>
          </cell>
          <cell r="M2241">
            <v>0</v>
          </cell>
          <cell r="N2241">
            <v>0</v>
          </cell>
          <cell r="O2241">
            <v>93907</v>
          </cell>
          <cell r="P2241">
            <v>93907</v>
          </cell>
        </row>
        <row r="2242">
          <cell r="G2242">
            <v>938809862</v>
          </cell>
          <cell r="J2242">
            <v>151504.18</v>
          </cell>
          <cell r="K2242">
            <v>23623</v>
          </cell>
          <cell r="L2242">
            <v>12787.82</v>
          </cell>
          <cell r="M2242">
            <v>0</v>
          </cell>
          <cell r="N2242">
            <v>0</v>
          </cell>
          <cell r="O2242">
            <v>140669</v>
          </cell>
          <cell r="P2242">
            <v>140669</v>
          </cell>
        </row>
        <row r="2243">
          <cell r="G2243">
            <v>938809923</v>
          </cell>
          <cell r="J2243">
            <v>410882</v>
          </cell>
          <cell r="K2243">
            <v>62979</v>
          </cell>
          <cell r="L2243">
            <v>34790</v>
          </cell>
          <cell r="M2243">
            <v>0</v>
          </cell>
          <cell r="N2243">
            <v>0</v>
          </cell>
          <cell r="O2243">
            <v>382693</v>
          </cell>
          <cell r="P2243">
            <v>382693</v>
          </cell>
        </row>
        <row r="2244">
          <cell r="G2244">
            <v>938809934</v>
          </cell>
          <cell r="J2244">
            <v>44545</v>
          </cell>
          <cell r="K2244">
            <v>0</v>
          </cell>
          <cell r="L2244">
            <v>4455</v>
          </cell>
          <cell r="M2244">
            <v>0</v>
          </cell>
          <cell r="N2244">
            <v>0</v>
          </cell>
          <cell r="O2244">
            <v>49000</v>
          </cell>
          <cell r="P2244">
            <v>49000</v>
          </cell>
        </row>
        <row r="2245">
          <cell r="G2245">
            <v>938809967</v>
          </cell>
          <cell r="J2245">
            <v>67105.179999999993</v>
          </cell>
          <cell r="K2245">
            <v>10066</v>
          </cell>
          <cell r="L2245">
            <v>5703.82</v>
          </cell>
          <cell r="M2245">
            <v>0</v>
          </cell>
          <cell r="N2245">
            <v>0</v>
          </cell>
          <cell r="O2245">
            <v>62743</v>
          </cell>
          <cell r="P2245">
            <v>62743</v>
          </cell>
        </row>
        <row r="2246">
          <cell r="G2246">
            <v>938833505</v>
          </cell>
          <cell r="J2246">
            <v>123201.36</v>
          </cell>
          <cell r="K2246">
            <v>18480</v>
          </cell>
          <cell r="L2246">
            <v>10472.64</v>
          </cell>
          <cell r="M2246">
            <v>0</v>
          </cell>
          <cell r="N2246">
            <v>0</v>
          </cell>
          <cell r="O2246">
            <v>115194</v>
          </cell>
          <cell r="P2246">
            <v>115194</v>
          </cell>
        </row>
        <row r="2247">
          <cell r="G2247">
            <v>938845329</v>
          </cell>
          <cell r="J2247">
            <v>502666.82</v>
          </cell>
          <cell r="K2247">
            <v>76746</v>
          </cell>
          <cell r="L2247">
            <v>42592.18</v>
          </cell>
          <cell r="M2247">
            <v>0</v>
          </cell>
          <cell r="N2247">
            <v>0</v>
          </cell>
          <cell r="O2247">
            <v>468513</v>
          </cell>
          <cell r="P2247">
            <v>468513</v>
          </cell>
        </row>
        <row r="2248">
          <cell r="G2248">
            <v>938880681</v>
          </cell>
          <cell r="J2248">
            <v>225475.9</v>
          </cell>
          <cell r="K2248">
            <v>33821</v>
          </cell>
          <cell r="L2248">
            <v>19165.099999999999</v>
          </cell>
          <cell r="M2248">
            <v>0</v>
          </cell>
          <cell r="N2248">
            <v>0</v>
          </cell>
          <cell r="O2248">
            <v>210820</v>
          </cell>
          <cell r="P2248">
            <v>210820</v>
          </cell>
        </row>
        <row r="2249">
          <cell r="G2249">
            <v>938882392</v>
          </cell>
          <cell r="J2249">
            <v>226249.53999999998</v>
          </cell>
          <cell r="K2249">
            <v>33937</v>
          </cell>
          <cell r="L2249">
            <v>19231.46</v>
          </cell>
          <cell r="M2249">
            <v>0</v>
          </cell>
          <cell r="N2249">
            <v>0</v>
          </cell>
          <cell r="O2249">
            <v>211544</v>
          </cell>
          <cell r="P2249">
            <v>211544</v>
          </cell>
        </row>
        <row r="2250">
          <cell r="G2250">
            <v>938882670</v>
          </cell>
          <cell r="J2250">
            <v>140399</v>
          </cell>
          <cell r="K2250">
            <v>21060</v>
          </cell>
          <cell r="L2250">
            <v>11934</v>
          </cell>
          <cell r="M2250">
            <v>0</v>
          </cell>
          <cell r="N2250">
            <v>0</v>
          </cell>
          <cell r="O2250">
            <v>131273</v>
          </cell>
          <cell r="P2250">
            <v>131273</v>
          </cell>
        </row>
        <row r="2251">
          <cell r="G2251">
            <v>938885062</v>
          </cell>
          <cell r="J2251">
            <v>202278.16999999998</v>
          </cell>
          <cell r="K2251">
            <v>30342</v>
          </cell>
          <cell r="L2251">
            <v>17193.830000000002</v>
          </cell>
          <cell r="M2251">
            <v>0</v>
          </cell>
          <cell r="N2251">
            <v>0</v>
          </cell>
          <cell r="O2251">
            <v>189130</v>
          </cell>
          <cell r="P2251">
            <v>189130</v>
          </cell>
        </row>
        <row r="2252">
          <cell r="G2252">
            <v>938885720</v>
          </cell>
          <cell r="J2252">
            <v>46078</v>
          </cell>
          <cell r="K2252">
            <v>6912</v>
          </cell>
          <cell r="L2252">
            <v>3917</v>
          </cell>
          <cell r="M2252">
            <v>0</v>
          </cell>
          <cell r="N2252">
            <v>0</v>
          </cell>
          <cell r="O2252">
            <v>43083</v>
          </cell>
          <cell r="P2252">
            <v>43083</v>
          </cell>
        </row>
        <row r="2253">
          <cell r="G2253">
            <v>938900256</v>
          </cell>
          <cell r="J2253">
            <v>236245.27</v>
          </cell>
          <cell r="K2253">
            <v>35437</v>
          </cell>
          <cell r="L2253">
            <v>20080.73</v>
          </cell>
          <cell r="M2253">
            <v>-1000</v>
          </cell>
          <cell r="N2253">
            <v>0</v>
          </cell>
          <cell r="O2253">
            <v>219889</v>
          </cell>
          <cell r="P2253">
            <v>219889</v>
          </cell>
        </row>
        <row r="2254">
          <cell r="G2254">
            <v>938901210</v>
          </cell>
          <cell r="J2254">
            <v>252646.9</v>
          </cell>
          <cell r="K2254">
            <v>37897</v>
          </cell>
          <cell r="L2254">
            <v>21475.1</v>
          </cell>
          <cell r="M2254">
            <v>0</v>
          </cell>
          <cell r="N2254">
            <v>0</v>
          </cell>
          <cell r="O2254">
            <v>236225</v>
          </cell>
          <cell r="P2254">
            <v>236225</v>
          </cell>
        </row>
        <row r="2255">
          <cell r="G2255">
            <v>938901284</v>
          </cell>
          <cell r="J2255">
            <v>71817.7</v>
          </cell>
          <cell r="K2255">
            <v>10773</v>
          </cell>
          <cell r="L2255">
            <v>6104.3</v>
          </cell>
          <cell r="M2255">
            <v>0</v>
          </cell>
          <cell r="N2255">
            <v>0</v>
          </cell>
          <cell r="O2255">
            <v>67149</v>
          </cell>
          <cell r="P2255">
            <v>67149</v>
          </cell>
        </row>
        <row r="2256">
          <cell r="G2256">
            <v>938901535</v>
          </cell>
          <cell r="J2256">
            <v>285445.18</v>
          </cell>
          <cell r="K2256">
            <v>42817</v>
          </cell>
          <cell r="L2256">
            <v>24262.82</v>
          </cell>
          <cell r="M2256">
            <v>0</v>
          </cell>
          <cell r="N2256">
            <v>0</v>
          </cell>
          <cell r="O2256">
            <v>266891</v>
          </cell>
          <cell r="P2256">
            <v>266891</v>
          </cell>
        </row>
        <row r="2257">
          <cell r="G2257">
            <v>938901546</v>
          </cell>
          <cell r="J2257">
            <v>44544.9</v>
          </cell>
          <cell r="K2257">
            <v>0</v>
          </cell>
          <cell r="L2257">
            <v>4454.1000000000004</v>
          </cell>
          <cell r="M2257">
            <v>0</v>
          </cell>
          <cell r="N2257">
            <v>0</v>
          </cell>
          <cell r="O2257">
            <v>48999</v>
          </cell>
          <cell r="P2257">
            <v>48999</v>
          </cell>
        </row>
        <row r="2258">
          <cell r="G2258">
            <v>938901562</v>
          </cell>
          <cell r="J2258">
            <v>104023</v>
          </cell>
          <cell r="K2258">
            <v>16725</v>
          </cell>
          <cell r="L2258">
            <v>8730</v>
          </cell>
          <cell r="M2258">
            <v>0</v>
          </cell>
          <cell r="N2258">
            <v>0</v>
          </cell>
          <cell r="O2258">
            <v>96028</v>
          </cell>
          <cell r="P2258">
            <v>96028</v>
          </cell>
        </row>
        <row r="2259">
          <cell r="G2259">
            <v>938902017</v>
          </cell>
          <cell r="J2259">
            <v>103985</v>
          </cell>
          <cell r="K2259">
            <v>15598</v>
          </cell>
          <cell r="L2259">
            <v>8839</v>
          </cell>
          <cell r="M2259">
            <v>0</v>
          </cell>
          <cell r="N2259">
            <v>0</v>
          </cell>
          <cell r="O2259">
            <v>97226</v>
          </cell>
          <cell r="P2259">
            <v>97226</v>
          </cell>
        </row>
        <row r="2260">
          <cell r="G2260">
            <v>938902357</v>
          </cell>
          <cell r="J2260">
            <v>369160.36000000004</v>
          </cell>
          <cell r="K2260">
            <v>59638</v>
          </cell>
          <cell r="L2260">
            <v>30951.64</v>
          </cell>
          <cell r="M2260">
            <v>0</v>
          </cell>
          <cell r="N2260">
            <v>0</v>
          </cell>
          <cell r="O2260">
            <v>340474</v>
          </cell>
          <cell r="P2260">
            <v>340474</v>
          </cell>
        </row>
        <row r="2261">
          <cell r="G2261">
            <v>938902429</v>
          </cell>
          <cell r="J2261">
            <v>44545</v>
          </cell>
          <cell r="K2261">
            <v>0</v>
          </cell>
          <cell r="L2261">
            <v>4455</v>
          </cell>
          <cell r="M2261">
            <v>0</v>
          </cell>
          <cell r="N2261">
            <v>0</v>
          </cell>
          <cell r="O2261">
            <v>49000</v>
          </cell>
          <cell r="P2261">
            <v>49000</v>
          </cell>
        </row>
        <row r="2262">
          <cell r="G2262">
            <v>938902845</v>
          </cell>
          <cell r="J2262">
            <v>241853.45</v>
          </cell>
          <cell r="K2262">
            <v>76691.09</v>
          </cell>
          <cell r="L2262">
            <v>16516.64</v>
          </cell>
          <cell r="M2262">
            <v>0</v>
          </cell>
          <cell r="N2262">
            <v>0</v>
          </cell>
          <cell r="O2262">
            <v>181679</v>
          </cell>
          <cell r="P2262">
            <v>181679</v>
          </cell>
        </row>
        <row r="2263">
          <cell r="G2263">
            <v>938902915</v>
          </cell>
          <cell r="J2263">
            <v>44545</v>
          </cell>
          <cell r="K2263">
            <v>0</v>
          </cell>
          <cell r="L2263">
            <v>4455</v>
          </cell>
          <cell r="M2263">
            <v>0</v>
          </cell>
          <cell r="N2263">
            <v>0</v>
          </cell>
          <cell r="O2263">
            <v>49000</v>
          </cell>
          <cell r="P2263">
            <v>49000</v>
          </cell>
        </row>
        <row r="2264">
          <cell r="G2264">
            <v>938903197</v>
          </cell>
          <cell r="J2264">
            <v>44545</v>
          </cell>
          <cell r="K2264">
            <v>0</v>
          </cell>
          <cell r="L2264">
            <v>4455</v>
          </cell>
          <cell r="M2264">
            <v>0</v>
          </cell>
          <cell r="N2264">
            <v>0</v>
          </cell>
          <cell r="O2264">
            <v>49000</v>
          </cell>
          <cell r="P2264">
            <v>49000</v>
          </cell>
        </row>
        <row r="2265">
          <cell r="G2265">
            <v>938903517</v>
          </cell>
          <cell r="J2265">
            <v>86106</v>
          </cell>
          <cell r="K2265">
            <v>12916</v>
          </cell>
          <cell r="L2265">
            <v>7319</v>
          </cell>
          <cell r="M2265">
            <v>0</v>
          </cell>
          <cell r="N2265">
            <v>0</v>
          </cell>
          <cell r="O2265">
            <v>80509</v>
          </cell>
          <cell r="P2265">
            <v>80509</v>
          </cell>
        </row>
        <row r="2266">
          <cell r="G2266">
            <v>938903572</v>
          </cell>
          <cell r="J2266">
            <v>260245</v>
          </cell>
          <cell r="K2266">
            <v>39037</v>
          </cell>
          <cell r="L2266">
            <v>22121</v>
          </cell>
          <cell r="M2266">
            <v>0</v>
          </cell>
          <cell r="N2266">
            <v>0</v>
          </cell>
          <cell r="O2266">
            <v>243329</v>
          </cell>
          <cell r="P2266">
            <v>243329</v>
          </cell>
        </row>
        <row r="2267">
          <cell r="G2267">
            <v>938903573</v>
          </cell>
          <cell r="J2267">
            <v>66947</v>
          </cell>
          <cell r="K2267">
            <v>10042</v>
          </cell>
          <cell r="L2267">
            <v>5691</v>
          </cell>
          <cell r="M2267">
            <v>0</v>
          </cell>
          <cell r="N2267">
            <v>0</v>
          </cell>
          <cell r="O2267">
            <v>62596</v>
          </cell>
          <cell r="P2267">
            <v>62596</v>
          </cell>
        </row>
        <row r="2268">
          <cell r="G2268">
            <v>938904002</v>
          </cell>
          <cell r="J2268">
            <v>475676</v>
          </cell>
          <cell r="K2268">
            <v>459734.45</v>
          </cell>
          <cell r="L2268">
            <v>1594.45</v>
          </cell>
          <cell r="M2268">
            <v>0</v>
          </cell>
          <cell r="N2268">
            <v>0</v>
          </cell>
          <cell r="O2268">
            <v>17536</v>
          </cell>
          <cell r="P2268">
            <v>17536</v>
          </cell>
        </row>
        <row r="2269">
          <cell r="G2269">
            <v>938904178</v>
          </cell>
          <cell r="J2269">
            <v>232367.91</v>
          </cell>
          <cell r="K2269">
            <v>38894</v>
          </cell>
          <cell r="L2269">
            <v>19347.09</v>
          </cell>
          <cell r="M2269">
            <v>0</v>
          </cell>
          <cell r="N2269">
            <v>0</v>
          </cell>
          <cell r="O2269">
            <v>212821</v>
          </cell>
          <cell r="P2269">
            <v>212821</v>
          </cell>
        </row>
        <row r="2270">
          <cell r="G2270">
            <v>938904519</v>
          </cell>
          <cell r="J2270">
            <v>200709.18</v>
          </cell>
          <cell r="K2270">
            <v>31004</v>
          </cell>
          <cell r="L2270">
            <v>16970.82</v>
          </cell>
          <cell r="M2270">
            <v>0</v>
          </cell>
          <cell r="N2270">
            <v>0</v>
          </cell>
          <cell r="O2270">
            <v>186676</v>
          </cell>
          <cell r="P2270">
            <v>186676</v>
          </cell>
        </row>
        <row r="2271">
          <cell r="G2271">
            <v>938904860</v>
          </cell>
          <cell r="J2271">
            <v>44545</v>
          </cell>
          <cell r="K2271">
            <v>0</v>
          </cell>
          <cell r="L2271">
            <v>4455</v>
          </cell>
          <cell r="M2271">
            <v>0</v>
          </cell>
          <cell r="N2271">
            <v>0</v>
          </cell>
          <cell r="O2271">
            <v>49000</v>
          </cell>
          <cell r="P2271">
            <v>49000</v>
          </cell>
        </row>
        <row r="2272">
          <cell r="G2272">
            <v>938904898</v>
          </cell>
          <cell r="J2272">
            <v>44545</v>
          </cell>
          <cell r="K2272">
            <v>0</v>
          </cell>
          <cell r="L2272">
            <v>4455</v>
          </cell>
          <cell r="M2272">
            <v>0</v>
          </cell>
          <cell r="N2272">
            <v>0</v>
          </cell>
          <cell r="O2272">
            <v>49000</v>
          </cell>
          <cell r="P2272">
            <v>49000</v>
          </cell>
        </row>
        <row r="2273">
          <cell r="G2273">
            <v>938904922</v>
          </cell>
          <cell r="J2273">
            <v>314784.18</v>
          </cell>
          <cell r="K2273">
            <v>48564</v>
          </cell>
          <cell r="L2273">
            <v>26622.82</v>
          </cell>
          <cell r="M2273">
            <v>0</v>
          </cell>
          <cell r="N2273">
            <v>0</v>
          </cell>
          <cell r="O2273">
            <v>292843</v>
          </cell>
          <cell r="P2273">
            <v>292843</v>
          </cell>
        </row>
        <row r="2274">
          <cell r="G2274">
            <v>938905021</v>
          </cell>
          <cell r="J2274">
            <v>416203.07</v>
          </cell>
          <cell r="K2274">
            <v>311056.98</v>
          </cell>
          <cell r="L2274">
            <v>10514.91</v>
          </cell>
          <cell r="M2274">
            <v>0</v>
          </cell>
          <cell r="N2274">
            <v>0</v>
          </cell>
          <cell r="O2274">
            <v>115661</v>
          </cell>
          <cell r="P2274">
            <v>115661</v>
          </cell>
        </row>
        <row r="2275">
          <cell r="G2275">
            <v>938905238</v>
          </cell>
          <cell r="J2275">
            <v>303905</v>
          </cell>
          <cell r="K2275">
            <v>46932</v>
          </cell>
          <cell r="L2275">
            <v>25697</v>
          </cell>
          <cell r="M2275">
            <v>0</v>
          </cell>
          <cell r="N2275">
            <v>0</v>
          </cell>
          <cell r="O2275">
            <v>282670</v>
          </cell>
          <cell r="P2275">
            <v>282670</v>
          </cell>
        </row>
        <row r="2276">
          <cell r="G2276">
            <v>938905424</v>
          </cell>
          <cell r="J2276">
            <v>50094</v>
          </cell>
          <cell r="K2276">
            <v>7514</v>
          </cell>
          <cell r="L2276">
            <v>4258</v>
          </cell>
          <cell r="M2276">
            <v>0</v>
          </cell>
          <cell r="N2276">
            <v>0</v>
          </cell>
          <cell r="O2276">
            <v>46838</v>
          </cell>
          <cell r="P2276">
            <v>46838</v>
          </cell>
        </row>
        <row r="2277">
          <cell r="G2277">
            <v>938905461</v>
          </cell>
          <cell r="J2277">
            <v>109974</v>
          </cell>
          <cell r="K2277">
            <v>16496</v>
          </cell>
          <cell r="L2277">
            <v>9348</v>
          </cell>
          <cell r="M2277">
            <v>0</v>
          </cell>
          <cell r="N2277">
            <v>0</v>
          </cell>
          <cell r="O2277">
            <v>102826</v>
          </cell>
          <cell r="P2277">
            <v>102826</v>
          </cell>
        </row>
        <row r="2278">
          <cell r="G2278">
            <v>938905687</v>
          </cell>
          <cell r="J2278">
            <v>153635.9</v>
          </cell>
          <cell r="K2278">
            <v>23045</v>
          </cell>
          <cell r="L2278">
            <v>13059.1</v>
          </cell>
          <cell r="M2278">
            <v>0</v>
          </cell>
          <cell r="N2278">
            <v>0</v>
          </cell>
          <cell r="O2278">
            <v>143650</v>
          </cell>
          <cell r="P2278">
            <v>143650</v>
          </cell>
        </row>
        <row r="2279">
          <cell r="G2279">
            <v>938905815</v>
          </cell>
          <cell r="J2279">
            <v>144948</v>
          </cell>
          <cell r="K2279">
            <v>21742</v>
          </cell>
          <cell r="L2279">
            <v>12321</v>
          </cell>
          <cell r="M2279">
            <v>0</v>
          </cell>
          <cell r="N2279">
            <v>0</v>
          </cell>
          <cell r="O2279">
            <v>135527</v>
          </cell>
          <cell r="P2279">
            <v>135527</v>
          </cell>
        </row>
        <row r="2280">
          <cell r="G2280">
            <v>938906210</v>
          </cell>
          <cell r="J2280">
            <v>231126.9</v>
          </cell>
          <cell r="K2280">
            <v>35791</v>
          </cell>
          <cell r="L2280">
            <v>19533.099999999999</v>
          </cell>
          <cell r="M2280">
            <v>0</v>
          </cell>
          <cell r="N2280">
            <v>0</v>
          </cell>
          <cell r="O2280">
            <v>214869</v>
          </cell>
          <cell r="P2280">
            <v>214869</v>
          </cell>
        </row>
        <row r="2281">
          <cell r="G2281">
            <v>938906623</v>
          </cell>
          <cell r="J2281">
            <v>220446.27</v>
          </cell>
          <cell r="K2281">
            <v>34413</v>
          </cell>
          <cell r="L2281">
            <v>18603.73</v>
          </cell>
          <cell r="M2281">
            <v>0</v>
          </cell>
          <cell r="N2281">
            <v>0</v>
          </cell>
          <cell r="O2281">
            <v>204637</v>
          </cell>
          <cell r="P2281">
            <v>204637</v>
          </cell>
        </row>
        <row r="2282">
          <cell r="G2282">
            <v>938906637</v>
          </cell>
          <cell r="J2282">
            <v>139885.45000000001</v>
          </cell>
          <cell r="K2282">
            <v>20983</v>
          </cell>
          <cell r="L2282">
            <v>11890.55</v>
          </cell>
          <cell r="M2282">
            <v>0</v>
          </cell>
          <cell r="N2282">
            <v>0</v>
          </cell>
          <cell r="O2282">
            <v>130793</v>
          </cell>
          <cell r="P2282">
            <v>130793</v>
          </cell>
        </row>
        <row r="2283">
          <cell r="G2283">
            <v>938906641</v>
          </cell>
          <cell r="J2283">
            <v>69402</v>
          </cell>
          <cell r="K2283">
            <v>10410</v>
          </cell>
          <cell r="L2283">
            <v>5899</v>
          </cell>
          <cell r="M2283">
            <v>0</v>
          </cell>
          <cell r="N2283">
            <v>0</v>
          </cell>
          <cell r="O2283">
            <v>64891</v>
          </cell>
          <cell r="P2283">
            <v>64891</v>
          </cell>
        </row>
        <row r="2284">
          <cell r="G2284">
            <v>938906683</v>
          </cell>
          <cell r="J2284">
            <v>477376</v>
          </cell>
          <cell r="K2284">
            <v>72953</v>
          </cell>
          <cell r="L2284">
            <v>40442</v>
          </cell>
          <cell r="M2284">
            <v>0</v>
          </cell>
          <cell r="N2284">
            <v>0</v>
          </cell>
          <cell r="O2284">
            <v>444865</v>
          </cell>
          <cell r="P2284">
            <v>444865</v>
          </cell>
        </row>
        <row r="2285">
          <cell r="G2285">
            <v>938906970</v>
          </cell>
          <cell r="J2285">
            <v>145066.18</v>
          </cell>
          <cell r="K2285">
            <v>23106</v>
          </cell>
          <cell r="L2285">
            <v>12196.82</v>
          </cell>
          <cell r="M2285">
            <v>0</v>
          </cell>
          <cell r="N2285">
            <v>0</v>
          </cell>
          <cell r="O2285">
            <v>134157</v>
          </cell>
          <cell r="P2285">
            <v>134157</v>
          </cell>
        </row>
        <row r="2286">
          <cell r="G2286">
            <v>938907154</v>
          </cell>
          <cell r="J2286">
            <v>159478.35999999999</v>
          </cell>
          <cell r="K2286">
            <v>23922</v>
          </cell>
          <cell r="L2286">
            <v>13555.64</v>
          </cell>
          <cell r="M2286">
            <v>0</v>
          </cell>
          <cell r="N2286">
            <v>0</v>
          </cell>
          <cell r="O2286">
            <v>149112</v>
          </cell>
          <cell r="P2286">
            <v>149112</v>
          </cell>
        </row>
        <row r="2287">
          <cell r="G2287">
            <v>938907508</v>
          </cell>
          <cell r="J2287">
            <v>448189.59</v>
          </cell>
          <cell r="K2287">
            <v>68799</v>
          </cell>
          <cell r="L2287">
            <v>37939.410000000003</v>
          </cell>
          <cell r="M2287">
            <v>0</v>
          </cell>
          <cell r="N2287">
            <v>0</v>
          </cell>
          <cell r="O2287">
            <v>417330</v>
          </cell>
          <cell r="P2287">
            <v>417330</v>
          </cell>
        </row>
        <row r="2288">
          <cell r="G2288">
            <v>938907603</v>
          </cell>
          <cell r="J2288">
            <v>159091</v>
          </cell>
          <cell r="K2288">
            <v>23864</v>
          </cell>
          <cell r="L2288">
            <v>13523</v>
          </cell>
          <cell r="M2288">
            <v>0</v>
          </cell>
          <cell r="N2288">
            <v>0</v>
          </cell>
          <cell r="O2288">
            <v>148750</v>
          </cell>
          <cell r="P2288">
            <v>148750</v>
          </cell>
        </row>
        <row r="2289">
          <cell r="G2289">
            <v>938907635</v>
          </cell>
          <cell r="J2289">
            <v>107272.22</v>
          </cell>
          <cell r="K2289">
            <v>16091</v>
          </cell>
          <cell r="L2289">
            <v>9117.7800000000007</v>
          </cell>
          <cell r="M2289">
            <v>0</v>
          </cell>
          <cell r="N2289">
            <v>0</v>
          </cell>
          <cell r="O2289">
            <v>100299</v>
          </cell>
          <cell r="P2289">
            <v>100299</v>
          </cell>
        </row>
        <row r="2290">
          <cell r="G2290">
            <v>938907862</v>
          </cell>
          <cell r="J2290">
            <v>138497.18</v>
          </cell>
          <cell r="K2290">
            <v>20775</v>
          </cell>
          <cell r="L2290">
            <v>11771.82</v>
          </cell>
          <cell r="M2290">
            <v>-256300</v>
          </cell>
          <cell r="N2290">
            <v>0</v>
          </cell>
          <cell r="O2290">
            <v>0</v>
          </cell>
          <cell r="P2290">
            <v>-126806</v>
          </cell>
        </row>
        <row r="2291">
          <cell r="G2291">
            <v>938907863</v>
          </cell>
          <cell r="J2291">
            <v>157552.53999999998</v>
          </cell>
          <cell r="K2291">
            <v>23857</v>
          </cell>
          <cell r="L2291">
            <v>13370.46</v>
          </cell>
          <cell r="M2291">
            <v>0</v>
          </cell>
          <cell r="N2291">
            <v>0</v>
          </cell>
          <cell r="O2291">
            <v>147066</v>
          </cell>
          <cell r="P2291">
            <v>147066</v>
          </cell>
        </row>
        <row r="2292">
          <cell r="G2292">
            <v>938908310</v>
          </cell>
          <cell r="J2292">
            <v>61271</v>
          </cell>
          <cell r="K2292">
            <v>9191</v>
          </cell>
          <cell r="L2292">
            <v>5208</v>
          </cell>
          <cell r="M2292">
            <v>0</v>
          </cell>
          <cell r="N2292">
            <v>0</v>
          </cell>
          <cell r="O2292">
            <v>57288</v>
          </cell>
          <cell r="P2292">
            <v>57288</v>
          </cell>
        </row>
        <row r="2293">
          <cell r="G2293">
            <v>938908468</v>
          </cell>
          <cell r="J2293">
            <v>55454.09</v>
          </cell>
          <cell r="K2293">
            <v>8318</v>
          </cell>
          <cell r="L2293">
            <v>4713.91</v>
          </cell>
          <cell r="M2293">
            <v>0</v>
          </cell>
          <cell r="N2293">
            <v>0</v>
          </cell>
          <cell r="O2293">
            <v>51850</v>
          </cell>
          <cell r="P2293">
            <v>51850</v>
          </cell>
        </row>
        <row r="2294">
          <cell r="G2294">
            <v>938908831</v>
          </cell>
          <cell r="J2294">
            <v>115139.36</v>
          </cell>
          <cell r="K2294">
            <v>17271</v>
          </cell>
          <cell r="L2294">
            <v>9786.64</v>
          </cell>
          <cell r="M2294">
            <v>0</v>
          </cell>
          <cell r="N2294">
            <v>0</v>
          </cell>
          <cell r="O2294">
            <v>107655</v>
          </cell>
          <cell r="P2294">
            <v>107655</v>
          </cell>
        </row>
        <row r="2295">
          <cell r="G2295">
            <v>938909331</v>
          </cell>
          <cell r="J2295">
            <v>195908.81</v>
          </cell>
          <cell r="K2295">
            <v>40382</v>
          </cell>
          <cell r="L2295">
            <v>15552.19</v>
          </cell>
          <cell r="M2295">
            <v>0</v>
          </cell>
          <cell r="N2295">
            <v>0</v>
          </cell>
          <cell r="O2295">
            <v>171079</v>
          </cell>
          <cell r="P2295">
            <v>171079</v>
          </cell>
        </row>
        <row r="2296">
          <cell r="G2296">
            <v>938909427</v>
          </cell>
          <cell r="J2296">
            <v>427198.02</v>
          </cell>
          <cell r="K2296">
            <v>64977</v>
          </cell>
          <cell r="L2296">
            <v>36221.980000000003</v>
          </cell>
          <cell r="M2296">
            <v>0</v>
          </cell>
          <cell r="N2296">
            <v>0</v>
          </cell>
          <cell r="O2296">
            <v>398443</v>
          </cell>
          <cell r="P2296">
            <v>398443</v>
          </cell>
        </row>
        <row r="2297">
          <cell r="G2297">
            <v>938909428</v>
          </cell>
          <cell r="J2297">
            <v>208209.96</v>
          </cell>
          <cell r="K2297">
            <v>31231</v>
          </cell>
          <cell r="L2297">
            <v>17698.04</v>
          </cell>
          <cell r="M2297">
            <v>0</v>
          </cell>
          <cell r="N2297">
            <v>0</v>
          </cell>
          <cell r="O2297">
            <v>194677</v>
          </cell>
          <cell r="P2297">
            <v>194677</v>
          </cell>
        </row>
        <row r="2298">
          <cell r="G2298">
            <v>938909430</v>
          </cell>
          <cell r="J2298">
            <v>103228</v>
          </cell>
          <cell r="K2298">
            <v>16157</v>
          </cell>
          <cell r="L2298">
            <v>8707</v>
          </cell>
          <cell r="M2298">
            <v>0</v>
          </cell>
          <cell r="N2298">
            <v>0</v>
          </cell>
          <cell r="O2298">
            <v>95778</v>
          </cell>
          <cell r="P2298">
            <v>95778</v>
          </cell>
        </row>
        <row r="2299">
          <cell r="G2299">
            <v>938909516</v>
          </cell>
          <cell r="J2299">
            <v>153302.70000000001</v>
          </cell>
          <cell r="K2299">
            <v>23220</v>
          </cell>
          <cell r="L2299">
            <v>13008.3</v>
          </cell>
          <cell r="M2299">
            <v>0</v>
          </cell>
          <cell r="N2299">
            <v>0</v>
          </cell>
          <cell r="O2299">
            <v>143091</v>
          </cell>
          <cell r="P2299">
            <v>143091</v>
          </cell>
        </row>
        <row r="2300">
          <cell r="G2300">
            <v>938909748</v>
          </cell>
          <cell r="J2300">
            <v>195075</v>
          </cell>
          <cell r="K2300">
            <v>29261</v>
          </cell>
          <cell r="L2300">
            <v>16581</v>
          </cell>
          <cell r="M2300">
            <v>0</v>
          </cell>
          <cell r="N2300">
            <v>0</v>
          </cell>
          <cell r="O2300">
            <v>182395</v>
          </cell>
          <cell r="P2300">
            <v>182395</v>
          </cell>
        </row>
        <row r="2301">
          <cell r="G2301">
            <v>938912443</v>
          </cell>
          <cell r="J2301">
            <v>110806.36</v>
          </cell>
          <cell r="K2301">
            <v>16845</v>
          </cell>
          <cell r="L2301">
            <v>9396.64</v>
          </cell>
          <cell r="M2301">
            <v>0</v>
          </cell>
          <cell r="N2301">
            <v>0</v>
          </cell>
          <cell r="O2301">
            <v>103358</v>
          </cell>
          <cell r="P2301">
            <v>103358</v>
          </cell>
        </row>
        <row r="2302">
          <cell r="G2302">
            <v>938913375</v>
          </cell>
          <cell r="J2302">
            <v>65038</v>
          </cell>
          <cell r="K2302">
            <v>9756</v>
          </cell>
          <cell r="L2302">
            <v>5528</v>
          </cell>
          <cell r="M2302">
            <v>0</v>
          </cell>
          <cell r="N2302">
            <v>0</v>
          </cell>
          <cell r="O2302">
            <v>60810</v>
          </cell>
          <cell r="P2302">
            <v>60810</v>
          </cell>
        </row>
        <row r="2303">
          <cell r="G2303">
            <v>938987062</v>
          </cell>
          <cell r="J2303">
            <v>77581.09</v>
          </cell>
          <cell r="K2303">
            <v>13432</v>
          </cell>
          <cell r="L2303">
            <v>6414.91</v>
          </cell>
          <cell r="M2303">
            <v>0</v>
          </cell>
          <cell r="N2303">
            <v>0</v>
          </cell>
          <cell r="O2303">
            <v>70564</v>
          </cell>
          <cell r="P2303">
            <v>70564</v>
          </cell>
        </row>
        <row r="2304">
          <cell r="G2304">
            <v>938987953</v>
          </cell>
          <cell r="J2304">
            <v>145280.18</v>
          </cell>
          <cell r="K2304">
            <v>21792</v>
          </cell>
          <cell r="L2304">
            <v>12348.82</v>
          </cell>
          <cell r="M2304">
            <v>0</v>
          </cell>
          <cell r="N2304">
            <v>0</v>
          </cell>
          <cell r="O2304">
            <v>135837</v>
          </cell>
          <cell r="P2304">
            <v>135837</v>
          </cell>
        </row>
        <row r="2305">
          <cell r="G2305">
            <v>938991057</v>
          </cell>
          <cell r="J2305">
            <v>127618.36</v>
          </cell>
          <cell r="K2305">
            <v>19143</v>
          </cell>
          <cell r="L2305">
            <v>10847.64</v>
          </cell>
          <cell r="M2305">
            <v>0</v>
          </cell>
          <cell r="N2305">
            <v>0</v>
          </cell>
          <cell r="O2305">
            <v>119323</v>
          </cell>
          <cell r="P2305">
            <v>119323</v>
          </cell>
        </row>
        <row r="2306">
          <cell r="G2306">
            <v>938992176</v>
          </cell>
          <cell r="J2306">
            <v>44545</v>
          </cell>
          <cell r="K2306">
            <v>0</v>
          </cell>
          <cell r="L2306">
            <v>4455</v>
          </cell>
          <cell r="M2306">
            <v>0</v>
          </cell>
          <cell r="N2306">
            <v>0</v>
          </cell>
          <cell r="O2306">
            <v>49000</v>
          </cell>
          <cell r="P2306">
            <v>49000</v>
          </cell>
        </row>
        <row r="2307">
          <cell r="G2307">
            <v>938992546</v>
          </cell>
          <cell r="J2307">
            <v>242076.36</v>
          </cell>
          <cell r="K2307">
            <v>36760</v>
          </cell>
          <cell r="L2307">
            <v>20531.64</v>
          </cell>
          <cell r="M2307">
            <v>0</v>
          </cell>
          <cell r="N2307">
            <v>0</v>
          </cell>
          <cell r="O2307">
            <v>225848</v>
          </cell>
          <cell r="P2307">
            <v>225848</v>
          </cell>
        </row>
        <row r="2308">
          <cell r="G2308">
            <v>938993592</v>
          </cell>
          <cell r="J2308">
            <v>53394</v>
          </cell>
          <cell r="K2308">
            <v>8009</v>
          </cell>
          <cell r="L2308">
            <v>4539</v>
          </cell>
          <cell r="M2308">
            <v>0</v>
          </cell>
          <cell r="N2308">
            <v>0</v>
          </cell>
          <cell r="O2308">
            <v>49924</v>
          </cell>
          <cell r="P2308">
            <v>49924</v>
          </cell>
        </row>
        <row r="2309">
          <cell r="G2309">
            <v>938994618</v>
          </cell>
          <cell r="J2309">
            <v>95745.45</v>
          </cell>
          <cell r="K2309">
            <v>15035</v>
          </cell>
          <cell r="L2309">
            <v>8071.55</v>
          </cell>
          <cell r="M2309">
            <v>0</v>
          </cell>
          <cell r="N2309">
            <v>0</v>
          </cell>
          <cell r="O2309">
            <v>88782</v>
          </cell>
          <cell r="P2309">
            <v>88782</v>
          </cell>
        </row>
        <row r="2310">
          <cell r="G2310">
            <v>938998617</v>
          </cell>
          <cell r="J2310">
            <v>44545</v>
          </cell>
          <cell r="K2310">
            <v>0</v>
          </cell>
          <cell r="L2310">
            <v>4455</v>
          </cell>
          <cell r="M2310">
            <v>0</v>
          </cell>
          <cell r="N2310">
            <v>0</v>
          </cell>
          <cell r="O2310">
            <v>49000</v>
          </cell>
          <cell r="P2310">
            <v>49000</v>
          </cell>
        </row>
        <row r="2311">
          <cell r="G2311">
            <v>938998635</v>
          </cell>
          <cell r="J2311">
            <v>202581.18</v>
          </cell>
          <cell r="K2311">
            <v>30387</v>
          </cell>
          <cell r="L2311">
            <v>17219.82</v>
          </cell>
          <cell r="M2311">
            <v>0</v>
          </cell>
          <cell r="N2311">
            <v>0</v>
          </cell>
          <cell r="O2311">
            <v>189414</v>
          </cell>
          <cell r="P2311">
            <v>189414</v>
          </cell>
        </row>
        <row r="2312">
          <cell r="G2312">
            <v>938998742</v>
          </cell>
          <cell r="J2312">
            <v>44545</v>
          </cell>
          <cell r="K2312">
            <v>0</v>
          </cell>
          <cell r="L2312">
            <v>4455</v>
          </cell>
          <cell r="M2312">
            <v>0</v>
          </cell>
          <cell r="N2312">
            <v>0</v>
          </cell>
          <cell r="O2312">
            <v>49000</v>
          </cell>
          <cell r="P2312">
            <v>49000</v>
          </cell>
        </row>
        <row r="2313">
          <cell r="G2313">
            <v>903789193</v>
          </cell>
          <cell r="J2313">
            <v>162611.18</v>
          </cell>
          <cell r="K2313">
            <v>24392</v>
          </cell>
          <cell r="L2313">
            <v>13821.82</v>
          </cell>
          <cell r="M2313">
            <v>0</v>
          </cell>
          <cell r="N2313">
            <v>0</v>
          </cell>
          <cell r="O2313">
            <v>152041</v>
          </cell>
          <cell r="P2313">
            <v>152041</v>
          </cell>
        </row>
        <row r="2314">
          <cell r="G2314">
            <v>906739193</v>
          </cell>
          <cell r="J2314">
            <v>223059.18</v>
          </cell>
          <cell r="K2314">
            <v>33459</v>
          </cell>
          <cell r="L2314">
            <v>18959.82</v>
          </cell>
          <cell r="M2314">
            <v>0</v>
          </cell>
          <cell r="N2314">
            <v>0</v>
          </cell>
          <cell r="O2314">
            <v>208560</v>
          </cell>
          <cell r="P2314">
            <v>208560</v>
          </cell>
        </row>
        <row r="2315">
          <cell r="G2315">
            <v>909019193</v>
          </cell>
          <cell r="J2315">
            <v>196982.36</v>
          </cell>
          <cell r="K2315">
            <v>29547</v>
          </cell>
          <cell r="L2315">
            <v>16743.64</v>
          </cell>
          <cell r="M2315">
            <v>0</v>
          </cell>
          <cell r="N2315">
            <v>0</v>
          </cell>
          <cell r="O2315">
            <v>184179</v>
          </cell>
          <cell r="P2315">
            <v>184179</v>
          </cell>
        </row>
        <row r="2316">
          <cell r="G2316">
            <v>909331800</v>
          </cell>
          <cell r="J2316">
            <v>44545</v>
          </cell>
          <cell r="K2316">
            <v>0</v>
          </cell>
          <cell r="L2316">
            <v>4455</v>
          </cell>
          <cell r="M2316">
            <v>0</v>
          </cell>
          <cell r="N2316">
            <v>0</v>
          </cell>
          <cell r="O2316">
            <v>49000</v>
          </cell>
          <cell r="P2316">
            <v>49000</v>
          </cell>
        </row>
        <row r="2317">
          <cell r="G2317">
            <v>909869193</v>
          </cell>
          <cell r="J2317">
            <v>44545</v>
          </cell>
          <cell r="K2317">
            <v>0</v>
          </cell>
          <cell r="L2317">
            <v>4455</v>
          </cell>
          <cell r="M2317">
            <v>0</v>
          </cell>
          <cell r="N2317">
            <v>0</v>
          </cell>
          <cell r="O2317">
            <v>49000</v>
          </cell>
          <cell r="P2317">
            <v>49000</v>
          </cell>
        </row>
        <row r="2318">
          <cell r="G2318">
            <v>932630505</v>
          </cell>
          <cell r="J2318">
            <v>44545</v>
          </cell>
          <cell r="K2318">
            <v>0</v>
          </cell>
          <cell r="L2318">
            <v>4455</v>
          </cell>
          <cell r="M2318">
            <v>0</v>
          </cell>
          <cell r="N2318">
            <v>0</v>
          </cell>
          <cell r="O2318">
            <v>49000</v>
          </cell>
          <cell r="P2318">
            <v>49000</v>
          </cell>
        </row>
        <row r="2319">
          <cell r="G2319">
            <v>933800111</v>
          </cell>
          <cell r="J2319">
            <v>83184.820000000007</v>
          </cell>
          <cell r="K2319">
            <v>13375</v>
          </cell>
          <cell r="L2319">
            <v>6981.18</v>
          </cell>
          <cell r="M2319">
            <v>0</v>
          </cell>
          <cell r="N2319">
            <v>0</v>
          </cell>
          <cell r="O2319">
            <v>76791</v>
          </cell>
          <cell r="P2319">
            <v>76791</v>
          </cell>
        </row>
        <row r="2320">
          <cell r="G2320">
            <v>933805156</v>
          </cell>
          <cell r="J2320">
            <v>257180</v>
          </cell>
          <cell r="K2320">
            <v>38801</v>
          </cell>
          <cell r="L2320">
            <v>21838</v>
          </cell>
          <cell r="M2320">
            <v>0</v>
          </cell>
          <cell r="N2320">
            <v>0</v>
          </cell>
          <cell r="O2320">
            <v>240217</v>
          </cell>
          <cell r="P2320">
            <v>240217</v>
          </cell>
        </row>
        <row r="2321">
          <cell r="G2321">
            <v>933805177</v>
          </cell>
          <cell r="J2321">
            <v>44545</v>
          </cell>
          <cell r="K2321">
            <v>0</v>
          </cell>
          <cell r="L2321">
            <v>4455</v>
          </cell>
          <cell r="M2321">
            <v>0</v>
          </cell>
          <cell r="N2321">
            <v>0</v>
          </cell>
          <cell r="O2321">
            <v>49000</v>
          </cell>
          <cell r="P2321">
            <v>49000</v>
          </cell>
        </row>
        <row r="2322">
          <cell r="G2322">
            <v>933805187</v>
          </cell>
          <cell r="J2322">
            <v>382891</v>
          </cell>
          <cell r="K2322">
            <v>382891</v>
          </cell>
          <cell r="L2322">
            <v>0</v>
          </cell>
          <cell r="M2322">
            <v>0</v>
          </cell>
          <cell r="N2322">
            <v>0</v>
          </cell>
          <cell r="O2322">
            <v>0</v>
          </cell>
          <cell r="P2322">
            <v>0</v>
          </cell>
        </row>
        <row r="2323">
          <cell r="G2323">
            <v>933805222</v>
          </cell>
          <cell r="J2323">
            <v>239702.36</v>
          </cell>
          <cell r="K2323">
            <v>39097</v>
          </cell>
          <cell r="L2323">
            <v>20060.64</v>
          </cell>
          <cell r="M2323">
            <v>0</v>
          </cell>
          <cell r="N2323">
            <v>0</v>
          </cell>
          <cell r="O2323">
            <v>220666</v>
          </cell>
          <cell r="P2323">
            <v>220666</v>
          </cell>
        </row>
        <row r="2324">
          <cell r="G2324">
            <v>933805284</v>
          </cell>
          <cell r="J2324">
            <v>234178.45</v>
          </cell>
          <cell r="K2324">
            <v>35127</v>
          </cell>
          <cell r="L2324">
            <v>19905.55</v>
          </cell>
          <cell r="M2324">
            <v>0</v>
          </cell>
          <cell r="N2324">
            <v>0</v>
          </cell>
          <cell r="O2324">
            <v>218957</v>
          </cell>
          <cell r="P2324">
            <v>218957</v>
          </cell>
        </row>
        <row r="2325">
          <cell r="G2325">
            <v>933805289</v>
          </cell>
          <cell r="J2325">
            <v>556009.30000000005</v>
          </cell>
          <cell r="K2325">
            <v>90358</v>
          </cell>
          <cell r="L2325">
            <v>46564.7</v>
          </cell>
          <cell r="M2325">
            <v>0</v>
          </cell>
          <cell r="N2325">
            <v>0</v>
          </cell>
          <cell r="O2325">
            <v>512216</v>
          </cell>
          <cell r="P2325">
            <v>512216</v>
          </cell>
        </row>
        <row r="2326">
          <cell r="G2326">
            <v>933805301</v>
          </cell>
          <cell r="J2326">
            <v>142369.63</v>
          </cell>
          <cell r="K2326">
            <v>142369.63</v>
          </cell>
          <cell r="L2326">
            <v>0</v>
          </cell>
          <cell r="M2326">
            <v>0</v>
          </cell>
          <cell r="N2326">
            <v>0</v>
          </cell>
          <cell r="O2326">
            <v>0</v>
          </cell>
          <cell r="P2326">
            <v>0</v>
          </cell>
        </row>
        <row r="2327">
          <cell r="G2327">
            <v>933805312</v>
          </cell>
          <cell r="J2327">
            <v>83807.91</v>
          </cell>
          <cell r="K2327">
            <v>12571</v>
          </cell>
          <cell r="L2327">
            <v>7124.09</v>
          </cell>
          <cell r="M2327">
            <v>0</v>
          </cell>
          <cell r="N2327">
            <v>0</v>
          </cell>
          <cell r="O2327">
            <v>78361</v>
          </cell>
          <cell r="P2327">
            <v>78361</v>
          </cell>
        </row>
        <row r="2328">
          <cell r="G2328">
            <v>933805351</v>
          </cell>
          <cell r="J2328">
            <v>112225.36</v>
          </cell>
          <cell r="K2328">
            <v>16834</v>
          </cell>
          <cell r="L2328">
            <v>9539.64</v>
          </cell>
          <cell r="M2328">
            <v>0</v>
          </cell>
          <cell r="N2328">
            <v>0</v>
          </cell>
          <cell r="O2328">
            <v>104931</v>
          </cell>
          <cell r="P2328">
            <v>104931</v>
          </cell>
        </row>
        <row r="2329">
          <cell r="G2329">
            <v>933805603</v>
          </cell>
          <cell r="J2329">
            <v>262536.36</v>
          </cell>
          <cell r="K2329">
            <v>40278</v>
          </cell>
          <cell r="L2329">
            <v>22225.64</v>
          </cell>
          <cell r="M2329">
            <v>0</v>
          </cell>
          <cell r="N2329">
            <v>0</v>
          </cell>
          <cell r="O2329">
            <v>244484</v>
          </cell>
          <cell r="P2329">
            <v>244484</v>
          </cell>
        </row>
        <row r="2330">
          <cell r="G2330">
            <v>933805623</v>
          </cell>
          <cell r="J2330">
            <v>730109.41</v>
          </cell>
          <cell r="K2330">
            <v>162072</v>
          </cell>
          <cell r="L2330">
            <v>56803.59</v>
          </cell>
          <cell r="M2330">
            <v>0</v>
          </cell>
          <cell r="N2330">
            <v>0</v>
          </cell>
          <cell r="O2330">
            <v>624841</v>
          </cell>
          <cell r="P2330">
            <v>624841</v>
          </cell>
        </row>
        <row r="2331">
          <cell r="G2331">
            <v>933805670</v>
          </cell>
          <cell r="J2331">
            <v>69652</v>
          </cell>
          <cell r="K2331">
            <v>10448</v>
          </cell>
          <cell r="L2331">
            <v>5920</v>
          </cell>
          <cell r="M2331">
            <v>0</v>
          </cell>
          <cell r="N2331">
            <v>0</v>
          </cell>
          <cell r="O2331">
            <v>65124</v>
          </cell>
          <cell r="P2331">
            <v>65124</v>
          </cell>
        </row>
        <row r="2332">
          <cell r="G2332">
            <v>933805682</v>
          </cell>
          <cell r="J2332">
            <v>551176.01</v>
          </cell>
          <cell r="K2332">
            <v>134291.35</v>
          </cell>
          <cell r="L2332">
            <v>41688.339999999997</v>
          </cell>
          <cell r="M2332">
            <v>0</v>
          </cell>
          <cell r="N2332">
            <v>0</v>
          </cell>
          <cell r="O2332">
            <v>458573</v>
          </cell>
          <cell r="P2332">
            <v>458573</v>
          </cell>
        </row>
        <row r="2333">
          <cell r="G2333">
            <v>933805775</v>
          </cell>
          <cell r="J2333">
            <v>905090.48</v>
          </cell>
          <cell r="K2333">
            <v>905090.48</v>
          </cell>
          <cell r="L2333">
            <v>0</v>
          </cell>
          <cell r="M2333">
            <v>0</v>
          </cell>
          <cell r="N2333">
            <v>0</v>
          </cell>
          <cell r="O2333">
            <v>0</v>
          </cell>
          <cell r="P2333">
            <v>0</v>
          </cell>
        </row>
        <row r="2334">
          <cell r="G2334">
            <v>933805797</v>
          </cell>
          <cell r="J2334">
            <v>324330.18</v>
          </cell>
          <cell r="K2334">
            <v>50220</v>
          </cell>
          <cell r="L2334">
            <v>27410.82</v>
          </cell>
          <cell r="M2334">
            <v>0</v>
          </cell>
          <cell r="N2334">
            <v>0</v>
          </cell>
          <cell r="O2334">
            <v>301521</v>
          </cell>
          <cell r="P2334">
            <v>301521</v>
          </cell>
        </row>
        <row r="2335">
          <cell r="G2335">
            <v>933805800</v>
          </cell>
          <cell r="J2335">
            <v>1003491.9</v>
          </cell>
          <cell r="K2335">
            <v>543170.44999999995</v>
          </cell>
          <cell r="L2335">
            <v>46032.55</v>
          </cell>
          <cell r="M2335">
            <v>0</v>
          </cell>
          <cell r="N2335">
            <v>0</v>
          </cell>
          <cell r="O2335">
            <v>506354</v>
          </cell>
          <cell r="P2335">
            <v>506354</v>
          </cell>
        </row>
        <row r="2336">
          <cell r="G2336">
            <v>933805813</v>
          </cell>
          <cell r="J2336">
            <v>100407</v>
          </cell>
          <cell r="K2336">
            <v>15061</v>
          </cell>
          <cell r="L2336">
            <v>8535</v>
          </cell>
          <cell r="M2336">
            <v>0</v>
          </cell>
          <cell r="N2336">
            <v>0</v>
          </cell>
          <cell r="O2336">
            <v>93881</v>
          </cell>
          <cell r="P2336">
            <v>93881</v>
          </cell>
        </row>
        <row r="2337">
          <cell r="G2337">
            <v>933805872</v>
          </cell>
          <cell r="J2337">
            <v>274436.90999999997</v>
          </cell>
          <cell r="K2337">
            <v>44083</v>
          </cell>
          <cell r="L2337">
            <v>23035.09</v>
          </cell>
          <cell r="M2337">
            <v>0</v>
          </cell>
          <cell r="N2337">
            <v>0</v>
          </cell>
          <cell r="O2337">
            <v>253389</v>
          </cell>
          <cell r="P2337">
            <v>253389</v>
          </cell>
        </row>
        <row r="2338">
          <cell r="G2338">
            <v>933805882</v>
          </cell>
          <cell r="J2338">
            <v>148064.35999999999</v>
          </cell>
          <cell r="K2338">
            <v>22210</v>
          </cell>
          <cell r="L2338">
            <v>12585.64</v>
          </cell>
          <cell r="M2338">
            <v>0</v>
          </cell>
          <cell r="N2338">
            <v>0</v>
          </cell>
          <cell r="O2338">
            <v>138440</v>
          </cell>
          <cell r="P2338">
            <v>138440</v>
          </cell>
        </row>
        <row r="2339">
          <cell r="G2339">
            <v>933805937</v>
          </cell>
          <cell r="J2339">
            <v>224479.27</v>
          </cell>
          <cell r="K2339">
            <v>45565</v>
          </cell>
          <cell r="L2339">
            <v>17891.73</v>
          </cell>
          <cell r="M2339">
            <v>0</v>
          </cell>
          <cell r="N2339">
            <v>0</v>
          </cell>
          <cell r="O2339">
            <v>196806</v>
          </cell>
          <cell r="P2339">
            <v>196806</v>
          </cell>
        </row>
        <row r="2340">
          <cell r="G2340">
            <v>933805943</v>
          </cell>
          <cell r="J2340">
            <v>592105.63</v>
          </cell>
          <cell r="K2340">
            <v>489541.45</v>
          </cell>
          <cell r="L2340">
            <v>10256.82</v>
          </cell>
          <cell r="M2340">
            <v>0</v>
          </cell>
          <cell r="N2340">
            <v>0</v>
          </cell>
          <cell r="O2340">
            <v>112821</v>
          </cell>
          <cell r="P2340">
            <v>112821</v>
          </cell>
        </row>
        <row r="2341">
          <cell r="G2341">
            <v>933805977</v>
          </cell>
          <cell r="J2341">
            <v>128897.82</v>
          </cell>
          <cell r="K2341">
            <v>19559</v>
          </cell>
          <cell r="L2341">
            <v>10934.18</v>
          </cell>
          <cell r="M2341">
            <v>0</v>
          </cell>
          <cell r="N2341">
            <v>0</v>
          </cell>
          <cell r="O2341">
            <v>120273</v>
          </cell>
          <cell r="P2341">
            <v>120273</v>
          </cell>
        </row>
        <row r="2342">
          <cell r="G2342">
            <v>933805982</v>
          </cell>
          <cell r="J2342">
            <v>137836.82</v>
          </cell>
          <cell r="K2342">
            <v>20900</v>
          </cell>
          <cell r="L2342">
            <v>11694.18</v>
          </cell>
          <cell r="M2342">
            <v>0</v>
          </cell>
          <cell r="N2342">
            <v>0</v>
          </cell>
          <cell r="O2342">
            <v>128631</v>
          </cell>
          <cell r="P2342">
            <v>128631</v>
          </cell>
        </row>
        <row r="2343">
          <cell r="G2343">
            <v>933805992</v>
          </cell>
          <cell r="J2343">
            <v>128106.36</v>
          </cell>
          <cell r="K2343">
            <v>19216</v>
          </cell>
          <cell r="L2343">
            <v>10888.64</v>
          </cell>
          <cell r="M2343">
            <v>0</v>
          </cell>
          <cell r="N2343">
            <v>0</v>
          </cell>
          <cell r="O2343">
            <v>119779</v>
          </cell>
          <cell r="P2343">
            <v>119779</v>
          </cell>
        </row>
        <row r="2344">
          <cell r="G2344">
            <v>933806046</v>
          </cell>
          <cell r="J2344">
            <v>677481.26</v>
          </cell>
          <cell r="K2344">
            <v>103417</v>
          </cell>
          <cell r="L2344">
            <v>57406.74</v>
          </cell>
          <cell r="M2344">
            <v>0</v>
          </cell>
          <cell r="N2344">
            <v>0</v>
          </cell>
          <cell r="O2344">
            <v>631471</v>
          </cell>
          <cell r="P2344">
            <v>631471</v>
          </cell>
        </row>
        <row r="2345">
          <cell r="G2345">
            <v>933806077</v>
          </cell>
          <cell r="J2345">
            <v>431946.49</v>
          </cell>
          <cell r="K2345">
            <v>72422</v>
          </cell>
          <cell r="L2345">
            <v>35951.51</v>
          </cell>
          <cell r="M2345">
            <v>0</v>
          </cell>
          <cell r="N2345">
            <v>0</v>
          </cell>
          <cell r="O2345">
            <v>395476</v>
          </cell>
          <cell r="P2345">
            <v>395476</v>
          </cell>
        </row>
        <row r="2346">
          <cell r="G2346">
            <v>933806187</v>
          </cell>
          <cell r="J2346">
            <v>419061.30000000005</v>
          </cell>
          <cell r="K2346">
            <v>65103</v>
          </cell>
          <cell r="L2346">
            <v>35395.699999999997</v>
          </cell>
          <cell r="M2346">
            <v>0</v>
          </cell>
          <cell r="N2346">
            <v>0</v>
          </cell>
          <cell r="O2346">
            <v>389354</v>
          </cell>
          <cell r="P2346">
            <v>389354</v>
          </cell>
        </row>
        <row r="2347">
          <cell r="G2347">
            <v>933806209</v>
          </cell>
          <cell r="J2347">
            <v>112750.09</v>
          </cell>
          <cell r="K2347">
            <v>17137</v>
          </cell>
          <cell r="L2347">
            <v>9561.91</v>
          </cell>
          <cell r="M2347">
            <v>0</v>
          </cell>
          <cell r="N2347">
            <v>0</v>
          </cell>
          <cell r="O2347">
            <v>105175</v>
          </cell>
          <cell r="P2347">
            <v>105175</v>
          </cell>
        </row>
        <row r="2348">
          <cell r="G2348">
            <v>933806244</v>
          </cell>
          <cell r="J2348">
            <v>233667.72</v>
          </cell>
          <cell r="K2348">
            <v>38416</v>
          </cell>
          <cell r="L2348">
            <v>19524.28</v>
          </cell>
          <cell r="M2348">
            <v>0</v>
          </cell>
          <cell r="N2348">
            <v>0</v>
          </cell>
          <cell r="O2348">
            <v>214776</v>
          </cell>
          <cell r="P2348">
            <v>214776</v>
          </cell>
        </row>
        <row r="2349">
          <cell r="G2349">
            <v>933806287</v>
          </cell>
          <cell r="J2349">
            <v>426792.27</v>
          </cell>
          <cell r="K2349">
            <v>67385</v>
          </cell>
          <cell r="L2349">
            <v>35940.730000000003</v>
          </cell>
          <cell r="M2349">
            <v>0</v>
          </cell>
          <cell r="N2349">
            <v>0</v>
          </cell>
          <cell r="O2349">
            <v>395348</v>
          </cell>
          <cell r="P2349">
            <v>395348</v>
          </cell>
        </row>
        <row r="2350">
          <cell r="G2350">
            <v>933806318</v>
          </cell>
          <cell r="J2350">
            <v>336670.82</v>
          </cell>
          <cell r="K2350">
            <v>54989</v>
          </cell>
          <cell r="L2350">
            <v>28168.18</v>
          </cell>
          <cell r="M2350">
            <v>0</v>
          </cell>
          <cell r="N2350">
            <v>0</v>
          </cell>
          <cell r="O2350">
            <v>309850</v>
          </cell>
          <cell r="P2350">
            <v>309850</v>
          </cell>
        </row>
        <row r="2351">
          <cell r="G2351">
            <v>933806337</v>
          </cell>
          <cell r="J2351">
            <v>272461.36</v>
          </cell>
          <cell r="K2351">
            <v>43786</v>
          </cell>
          <cell r="L2351">
            <v>22867.64</v>
          </cell>
          <cell r="M2351">
            <v>0</v>
          </cell>
          <cell r="N2351">
            <v>0</v>
          </cell>
          <cell r="O2351">
            <v>251543</v>
          </cell>
          <cell r="P2351">
            <v>251543</v>
          </cell>
        </row>
        <row r="2352">
          <cell r="G2352">
            <v>933806347</v>
          </cell>
          <cell r="J2352">
            <v>136243.18</v>
          </cell>
          <cell r="K2352">
            <v>20436</v>
          </cell>
          <cell r="L2352">
            <v>11580.82</v>
          </cell>
          <cell r="M2352">
            <v>0</v>
          </cell>
          <cell r="N2352">
            <v>0</v>
          </cell>
          <cell r="O2352">
            <v>127388</v>
          </cell>
          <cell r="P2352">
            <v>127388</v>
          </cell>
        </row>
        <row r="2353">
          <cell r="G2353">
            <v>933806351</v>
          </cell>
          <cell r="J2353">
            <v>300782.37</v>
          </cell>
          <cell r="K2353">
            <v>46015</v>
          </cell>
          <cell r="L2353">
            <v>25476.63</v>
          </cell>
          <cell r="M2353">
            <v>0</v>
          </cell>
          <cell r="N2353">
            <v>0</v>
          </cell>
          <cell r="O2353">
            <v>280244</v>
          </cell>
          <cell r="P2353">
            <v>280244</v>
          </cell>
        </row>
        <row r="2354">
          <cell r="G2354">
            <v>933806357</v>
          </cell>
          <cell r="J2354">
            <v>228620.09</v>
          </cell>
          <cell r="K2354">
            <v>160136.18</v>
          </cell>
          <cell r="L2354">
            <v>6848.09</v>
          </cell>
          <cell r="M2354">
            <v>0</v>
          </cell>
          <cell r="N2354">
            <v>0</v>
          </cell>
          <cell r="O2354">
            <v>75332</v>
          </cell>
          <cell r="P2354">
            <v>75332</v>
          </cell>
        </row>
        <row r="2355">
          <cell r="G2355">
            <v>933806366</v>
          </cell>
          <cell r="J2355">
            <v>56277.82</v>
          </cell>
          <cell r="K2355">
            <v>9115</v>
          </cell>
          <cell r="L2355">
            <v>4716.18</v>
          </cell>
          <cell r="M2355">
            <v>0</v>
          </cell>
          <cell r="N2355">
            <v>0</v>
          </cell>
          <cell r="O2355">
            <v>51879</v>
          </cell>
          <cell r="P2355">
            <v>51879</v>
          </cell>
        </row>
        <row r="2356">
          <cell r="G2356">
            <v>933806387</v>
          </cell>
          <cell r="J2356">
            <v>321342.18</v>
          </cell>
          <cell r="K2356">
            <v>49997</v>
          </cell>
          <cell r="L2356">
            <v>27134.82</v>
          </cell>
          <cell r="M2356">
            <v>0</v>
          </cell>
          <cell r="N2356">
            <v>0</v>
          </cell>
          <cell r="O2356">
            <v>298480</v>
          </cell>
          <cell r="P2356">
            <v>298480</v>
          </cell>
        </row>
        <row r="2357">
          <cell r="G2357">
            <v>933806391</v>
          </cell>
          <cell r="J2357">
            <v>261764.45</v>
          </cell>
          <cell r="K2357">
            <v>40835</v>
          </cell>
          <cell r="L2357">
            <v>22092.55</v>
          </cell>
          <cell r="M2357">
            <v>0</v>
          </cell>
          <cell r="N2357">
            <v>0</v>
          </cell>
          <cell r="O2357">
            <v>243022</v>
          </cell>
          <cell r="P2357">
            <v>243022</v>
          </cell>
        </row>
        <row r="2358">
          <cell r="G2358">
            <v>933806429</v>
          </cell>
          <cell r="J2358">
            <v>495660.08999999997</v>
          </cell>
          <cell r="K2358">
            <v>79510</v>
          </cell>
          <cell r="L2358">
            <v>41614.910000000003</v>
          </cell>
          <cell r="M2358">
            <v>0</v>
          </cell>
          <cell r="N2358">
            <v>0</v>
          </cell>
          <cell r="O2358">
            <v>457765</v>
          </cell>
          <cell r="P2358">
            <v>457765</v>
          </cell>
        </row>
        <row r="2359">
          <cell r="G2359">
            <v>933806556</v>
          </cell>
          <cell r="J2359">
            <v>184440.18</v>
          </cell>
          <cell r="K2359">
            <v>27890</v>
          </cell>
          <cell r="L2359">
            <v>15654.82</v>
          </cell>
          <cell r="M2359">
            <v>0</v>
          </cell>
          <cell r="N2359">
            <v>0</v>
          </cell>
          <cell r="O2359">
            <v>172205</v>
          </cell>
          <cell r="P2359">
            <v>172205</v>
          </cell>
        </row>
        <row r="2360">
          <cell r="G2360">
            <v>933806626</v>
          </cell>
          <cell r="J2360">
            <v>116555.74</v>
          </cell>
          <cell r="K2360">
            <v>19952</v>
          </cell>
          <cell r="L2360">
            <v>9660.26</v>
          </cell>
          <cell r="M2360">
            <v>0</v>
          </cell>
          <cell r="N2360">
            <v>0</v>
          </cell>
          <cell r="O2360">
            <v>106264</v>
          </cell>
          <cell r="P2360">
            <v>106264</v>
          </cell>
        </row>
        <row r="2361">
          <cell r="G2361">
            <v>933806636</v>
          </cell>
          <cell r="J2361">
            <v>372686.73</v>
          </cell>
          <cell r="K2361">
            <v>56801</v>
          </cell>
          <cell r="L2361">
            <v>31587.27</v>
          </cell>
          <cell r="M2361">
            <v>0</v>
          </cell>
          <cell r="N2361">
            <v>0</v>
          </cell>
          <cell r="O2361">
            <v>347473</v>
          </cell>
          <cell r="P2361">
            <v>347473</v>
          </cell>
        </row>
        <row r="2362">
          <cell r="G2362">
            <v>933806732</v>
          </cell>
          <cell r="J2362">
            <v>164100.09</v>
          </cell>
          <cell r="K2362">
            <v>24615</v>
          </cell>
          <cell r="L2362">
            <v>13948.91</v>
          </cell>
          <cell r="M2362">
            <v>0</v>
          </cell>
          <cell r="N2362">
            <v>0</v>
          </cell>
          <cell r="O2362">
            <v>153434</v>
          </cell>
          <cell r="P2362">
            <v>153434</v>
          </cell>
        </row>
        <row r="2363">
          <cell r="G2363">
            <v>933806744</v>
          </cell>
          <cell r="J2363">
            <v>340503.9</v>
          </cell>
          <cell r="K2363">
            <v>57359</v>
          </cell>
          <cell r="L2363">
            <v>28314.1</v>
          </cell>
          <cell r="M2363">
            <v>0</v>
          </cell>
          <cell r="N2363">
            <v>0</v>
          </cell>
          <cell r="O2363">
            <v>311459</v>
          </cell>
          <cell r="P2363">
            <v>311459</v>
          </cell>
        </row>
        <row r="2364">
          <cell r="G2364">
            <v>933806817</v>
          </cell>
          <cell r="J2364">
            <v>58374.82</v>
          </cell>
          <cell r="K2364">
            <v>9429</v>
          </cell>
          <cell r="L2364">
            <v>4894.18</v>
          </cell>
          <cell r="M2364">
            <v>0</v>
          </cell>
          <cell r="N2364">
            <v>0</v>
          </cell>
          <cell r="O2364">
            <v>53840</v>
          </cell>
          <cell r="P2364">
            <v>53840</v>
          </cell>
        </row>
        <row r="2365">
          <cell r="G2365">
            <v>933806903</v>
          </cell>
          <cell r="J2365">
            <v>265662.18</v>
          </cell>
          <cell r="K2365">
            <v>40298</v>
          </cell>
          <cell r="L2365">
            <v>22536.82</v>
          </cell>
          <cell r="M2365">
            <v>0</v>
          </cell>
          <cell r="N2365">
            <v>0</v>
          </cell>
          <cell r="O2365">
            <v>247901</v>
          </cell>
          <cell r="P2365">
            <v>247901</v>
          </cell>
        </row>
        <row r="2366">
          <cell r="G2366">
            <v>938065445</v>
          </cell>
          <cell r="J2366">
            <v>159701.35999999999</v>
          </cell>
          <cell r="K2366">
            <v>24404</v>
          </cell>
          <cell r="L2366">
            <v>13529.64</v>
          </cell>
          <cell r="M2366">
            <v>0</v>
          </cell>
          <cell r="N2366">
            <v>0</v>
          </cell>
          <cell r="O2366">
            <v>148827</v>
          </cell>
          <cell r="P2366">
            <v>148827</v>
          </cell>
        </row>
        <row r="2367">
          <cell r="G2367">
            <v>938307376</v>
          </cell>
          <cell r="J2367">
            <v>44545</v>
          </cell>
          <cell r="K2367">
            <v>0</v>
          </cell>
          <cell r="L2367">
            <v>4455</v>
          </cell>
          <cell r="M2367">
            <v>0</v>
          </cell>
          <cell r="N2367">
            <v>0</v>
          </cell>
          <cell r="O2367">
            <v>49000</v>
          </cell>
          <cell r="P2367">
            <v>49000</v>
          </cell>
        </row>
        <row r="2368">
          <cell r="G2368">
            <v>938309779</v>
          </cell>
          <cell r="J2368">
            <v>83854</v>
          </cell>
          <cell r="K2368">
            <v>13925</v>
          </cell>
          <cell r="L2368">
            <v>6993</v>
          </cell>
          <cell r="M2368">
            <v>0</v>
          </cell>
          <cell r="N2368">
            <v>0</v>
          </cell>
          <cell r="O2368">
            <v>76922</v>
          </cell>
          <cell r="P2368">
            <v>76922</v>
          </cell>
        </row>
        <row r="2369">
          <cell r="G2369">
            <v>938538605</v>
          </cell>
          <cell r="J2369">
            <v>44545</v>
          </cell>
          <cell r="K2369">
            <v>0</v>
          </cell>
          <cell r="L2369">
            <v>4455</v>
          </cell>
          <cell r="M2369">
            <v>0</v>
          </cell>
          <cell r="N2369">
            <v>0</v>
          </cell>
          <cell r="O2369">
            <v>49000</v>
          </cell>
          <cell r="P2369">
            <v>49000</v>
          </cell>
        </row>
        <row r="2370">
          <cell r="G2370">
            <v>938713366</v>
          </cell>
          <cell r="J2370">
            <v>882829.08</v>
          </cell>
          <cell r="K2370">
            <v>152620</v>
          </cell>
          <cell r="L2370">
            <v>73020.92</v>
          </cell>
          <cell r="M2370">
            <v>0</v>
          </cell>
          <cell r="N2370">
            <v>0</v>
          </cell>
          <cell r="O2370">
            <v>803230</v>
          </cell>
          <cell r="P2370">
            <v>803230</v>
          </cell>
        </row>
        <row r="2371">
          <cell r="G2371">
            <v>938801043</v>
          </cell>
          <cell r="J2371">
            <v>46802</v>
          </cell>
          <cell r="K2371">
            <v>7020</v>
          </cell>
          <cell r="L2371">
            <v>3978</v>
          </cell>
          <cell r="M2371">
            <v>0</v>
          </cell>
          <cell r="N2371">
            <v>0</v>
          </cell>
          <cell r="O2371">
            <v>43760</v>
          </cell>
          <cell r="P2371">
            <v>43760</v>
          </cell>
        </row>
        <row r="2372">
          <cell r="G2372">
            <v>938801055</v>
          </cell>
          <cell r="J2372">
            <v>137482.5</v>
          </cell>
          <cell r="K2372">
            <v>20622</v>
          </cell>
          <cell r="L2372">
            <v>11686.5</v>
          </cell>
          <cell r="M2372">
            <v>0</v>
          </cell>
          <cell r="N2372">
            <v>0</v>
          </cell>
          <cell r="O2372">
            <v>128547</v>
          </cell>
          <cell r="P2372">
            <v>128547</v>
          </cell>
        </row>
        <row r="2373">
          <cell r="G2373">
            <v>938801065</v>
          </cell>
          <cell r="J2373">
            <v>92044</v>
          </cell>
          <cell r="K2373">
            <v>13807</v>
          </cell>
          <cell r="L2373">
            <v>7824</v>
          </cell>
          <cell r="M2373">
            <v>0</v>
          </cell>
          <cell r="N2373">
            <v>0</v>
          </cell>
          <cell r="O2373">
            <v>86061</v>
          </cell>
          <cell r="P2373">
            <v>86061</v>
          </cell>
        </row>
        <row r="2374">
          <cell r="G2374">
            <v>938801095</v>
          </cell>
          <cell r="J2374">
            <v>69663</v>
          </cell>
          <cell r="K2374">
            <v>10449</v>
          </cell>
          <cell r="L2374">
            <v>5921</v>
          </cell>
          <cell r="M2374">
            <v>0</v>
          </cell>
          <cell r="N2374">
            <v>0</v>
          </cell>
          <cell r="O2374">
            <v>65135</v>
          </cell>
          <cell r="P2374">
            <v>65135</v>
          </cell>
        </row>
        <row r="2375">
          <cell r="G2375">
            <v>938801173</v>
          </cell>
          <cell r="J2375">
            <v>44545</v>
          </cell>
          <cell r="K2375">
            <v>0</v>
          </cell>
          <cell r="L2375">
            <v>4455</v>
          </cell>
          <cell r="M2375">
            <v>0</v>
          </cell>
          <cell r="N2375">
            <v>0</v>
          </cell>
          <cell r="O2375">
            <v>49000</v>
          </cell>
          <cell r="P2375">
            <v>49000</v>
          </cell>
        </row>
        <row r="2376">
          <cell r="G2376">
            <v>938801825</v>
          </cell>
          <cell r="J2376">
            <v>44545</v>
          </cell>
          <cell r="K2376">
            <v>0</v>
          </cell>
          <cell r="L2376">
            <v>4455</v>
          </cell>
          <cell r="M2376">
            <v>0</v>
          </cell>
          <cell r="N2376">
            <v>0</v>
          </cell>
          <cell r="O2376">
            <v>49000</v>
          </cell>
          <cell r="P2376">
            <v>49000</v>
          </cell>
        </row>
        <row r="2377">
          <cell r="G2377">
            <v>938801836</v>
          </cell>
          <cell r="J2377">
            <v>146586</v>
          </cell>
          <cell r="K2377">
            <v>21988</v>
          </cell>
          <cell r="L2377">
            <v>12460</v>
          </cell>
          <cell r="M2377">
            <v>0</v>
          </cell>
          <cell r="N2377">
            <v>0</v>
          </cell>
          <cell r="O2377">
            <v>137058</v>
          </cell>
          <cell r="P2377">
            <v>137058</v>
          </cell>
        </row>
        <row r="2378">
          <cell r="G2378">
            <v>938802693</v>
          </cell>
          <cell r="J2378">
            <v>93547</v>
          </cell>
          <cell r="K2378">
            <v>14032</v>
          </cell>
          <cell r="L2378">
            <v>7952</v>
          </cell>
          <cell r="M2378">
            <v>0</v>
          </cell>
          <cell r="N2378">
            <v>0</v>
          </cell>
          <cell r="O2378">
            <v>87467</v>
          </cell>
          <cell r="P2378">
            <v>87467</v>
          </cell>
        </row>
        <row r="2379">
          <cell r="G2379">
            <v>938805034</v>
          </cell>
          <cell r="J2379">
            <v>325061.36</v>
          </cell>
          <cell r="K2379">
            <v>49432</v>
          </cell>
          <cell r="L2379">
            <v>27562.639999999999</v>
          </cell>
          <cell r="M2379">
            <v>0</v>
          </cell>
          <cell r="N2379">
            <v>0</v>
          </cell>
          <cell r="O2379">
            <v>303192</v>
          </cell>
          <cell r="P2379">
            <v>303192</v>
          </cell>
        </row>
        <row r="2380">
          <cell r="G2380">
            <v>938805052</v>
          </cell>
          <cell r="J2380">
            <v>203585.5</v>
          </cell>
          <cell r="K2380">
            <v>30538</v>
          </cell>
          <cell r="L2380">
            <v>17304.5</v>
          </cell>
          <cell r="M2380">
            <v>0</v>
          </cell>
          <cell r="N2380">
            <v>0</v>
          </cell>
          <cell r="O2380">
            <v>190352</v>
          </cell>
          <cell r="P2380">
            <v>190352</v>
          </cell>
        </row>
        <row r="2381">
          <cell r="G2381">
            <v>938805074</v>
          </cell>
          <cell r="J2381">
            <v>430166.8</v>
          </cell>
          <cell r="K2381">
            <v>106592</v>
          </cell>
          <cell r="L2381">
            <v>32357.200000000001</v>
          </cell>
          <cell r="M2381">
            <v>0</v>
          </cell>
          <cell r="N2381">
            <v>0</v>
          </cell>
          <cell r="O2381">
            <v>355932</v>
          </cell>
          <cell r="P2381">
            <v>355932</v>
          </cell>
        </row>
        <row r="2382">
          <cell r="G2382">
            <v>938805077</v>
          </cell>
          <cell r="J2382">
            <v>108181.36</v>
          </cell>
          <cell r="K2382">
            <v>16227</v>
          </cell>
          <cell r="L2382">
            <v>9195.64</v>
          </cell>
          <cell r="M2382">
            <v>0</v>
          </cell>
          <cell r="N2382">
            <v>0</v>
          </cell>
          <cell r="O2382">
            <v>101150</v>
          </cell>
          <cell r="P2382">
            <v>101150</v>
          </cell>
        </row>
        <row r="2383">
          <cell r="G2383">
            <v>938805117</v>
          </cell>
          <cell r="J2383">
            <v>246031</v>
          </cell>
          <cell r="K2383">
            <v>37129</v>
          </cell>
          <cell r="L2383">
            <v>20890</v>
          </cell>
          <cell r="M2383">
            <v>0</v>
          </cell>
          <cell r="N2383">
            <v>0</v>
          </cell>
          <cell r="O2383">
            <v>229792</v>
          </cell>
          <cell r="P2383">
            <v>229792</v>
          </cell>
        </row>
        <row r="2384">
          <cell r="G2384">
            <v>938805121</v>
          </cell>
          <cell r="J2384">
            <v>44545</v>
          </cell>
          <cell r="K2384">
            <v>0</v>
          </cell>
          <cell r="L2384">
            <v>4455</v>
          </cell>
          <cell r="M2384">
            <v>0</v>
          </cell>
          <cell r="N2384">
            <v>0</v>
          </cell>
          <cell r="O2384">
            <v>49000</v>
          </cell>
          <cell r="P2384">
            <v>49000</v>
          </cell>
        </row>
        <row r="2385">
          <cell r="G2385">
            <v>938805132</v>
          </cell>
          <cell r="J2385">
            <v>255058.78999999998</v>
          </cell>
          <cell r="K2385">
            <v>39381</v>
          </cell>
          <cell r="L2385">
            <v>21568.21</v>
          </cell>
          <cell r="M2385">
            <v>0</v>
          </cell>
          <cell r="N2385">
            <v>0</v>
          </cell>
          <cell r="O2385">
            <v>237246</v>
          </cell>
          <cell r="P2385">
            <v>237246</v>
          </cell>
        </row>
        <row r="2386">
          <cell r="G2386">
            <v>938805233</v>
          </cell>
          <cell r="J2386">
            <v>138453.18</v>
          </cell>
          <cell r="K2386">
            <v>22339</v>
          </cell>
          <cell r="L2386">
            <v>11611.82</v>
          </cell>
          <cell r="M2386">
            <v>0</v>
          </cell>
          <cell r="N2386">
            <v>0</v>
          </cell>
          <cell r="O2386">
            <v>127726</v>
          </cell>
          <cell r="P2386">
            <v>127726</v>
          </cell>
        </row>
        <row r="2387">
          <cell r="G2387">
            <v>938805281</v>
          </cell>
          <cell r="J2387">
            <v>442904.27</v>
          </cell>
          <cell r="K2387">
            <v>73392</v>
          </cell>
          <cell r="L2387">
            <v>36951.730000000003</v>
          </cell>
          <cell r="M2387">
            <v>0</v>
          </cell>
          <cell r="N2387">
            <v>0</v>
          </cell>
          <cell r="O2387">
            <v>406464</v>
          </cell>
          <cell r="P2387">
            <v>406464</v>
          </cell>
        </row>
        <row r="2388">
          <cell r="G2388">
            <v>938805290</v>
          </cell>
          <cell r="J2388">
            <v>195203.18</v>
          </cell>
          <cell r="K2388">
            <v>29954</v>
          </cell>
          <cell r="L2388">
            <v>16524.82</v>
          </cell>
          <cell r="M2388">
            <v>0</v>
          </cell>
          <cell r="N2388">
            <v>0</v>
          </cell>
          <cell r="O2388">
            <v>181774</v>
          </cell>
          <cell r="P2388">
            <v>181774</v>
          </cell>
        </row>
        <row r="2389">
          <cell r="G2389">
            <v>938805295</v>
          </cell>
          <cell r="J2389">
            <v>1361102.17</v>
          </cell>
          <cell r="K2389">
            <v>205512</v>
          </cell>
          <cell r="L2389">
            <v>115558.83</v>
          </cell>
          <cell r="M2389">
            <v>0</v>
          </cell>
          <cell r="N2389">
            <v>0</v>
          </cell>
          <cell r="O2389">
            <v>1271149</v>
          </cell>
          <cell r="P2389">
            <v>1271149</v>
          </cell>
        </row>
        <row r="2390">
          <cell r="G2390">
            <v>938805331</v>
          </cell>
          <cell r="J2390">
            <v>666515.17999999993</v>
          </cell>
          <cell r="K2390">
            <v>100202</v>
          </cell>
          <cell r="L2390">
            <v>56631.82</v>
          </cell>
          <cell r="M2390">
            <v>0</v>
          </cell>
          <cell r="N2390">
            <v>0</v>
          </cell>
          <cell r="O2390">
            <v>622945</v>
          </cell>
          <cell r="P2390">
            <v>622945</v>
          </cell>
        </row>
        <row r="2391">
          <cell r="G2391">
            <v>938805352</v>
          </cell>
          <cell r="J2391">
            <v>158578</v>
          </cell>
          <cell r="K2391">
            <v>43602</v>
          </cell>
          <cell r="L2391">
            <v>11498</v>
          </cell>
          <cell r="M2391">
            <v>0</v>
          </cell>
          <cell r="N2391">
            <v>0</v>
          </cell>
          <cell r="O2391">
            <v>126474</v>
          </cell>
          <cell r="P2391">
            <v>126474</v>
          </cell>
        </row>
        <row r="2392">
          <cell r="G2392">
            <v>938805390</v>
          </cell>
          <cell r="J2392">
            <v>208111.35999999999</v>
          </cell>
          <cell r="K2392">
            <v>31217</v>
          </cell>
          <cell r="L2392">
            <v>17689.64</v>
          </cell>
          <cell r="M2392">
            <v>0</v>
          </cell>
          <cell r="N2392">
            <v>0</v>
          </cell>
          <cell r="O2392">
            <v>194584</v>
          </cell>
          <cell r="P2392">
            <v>194584</v>
          </cell>
        </row>
        <row r="2393">
          <cell r="G2393">
            <v>938805463</v>
          </cell>
          <cell r="J2393">
            <v>151809.25</v>
          </cell>
          <cell r="K2393">
            <v>23445</v>
          </cell>
          <cell r="L2393">
            <v>12836.75</v>
          </cell>
          <cell r="M2393">
            <v>0</v>
          </cell>
          <cell r="N2393">
            <v>0</v>
          </cell>
          <cell r="O2393">
            <v>141201</v>
          </cell>
          <cell r="P2393">
            <v>141201</v>
          </cell>
        </row>
        <row r="2394">
          <cell r="G2394">
            <v>938805487</v>
          </cell>
          <cell r="J2394">
            <v>104533</v>
          </cell>
          <cell r="K2394">
            <v>15680</v>
          </cell>
          <cell r="L2394">
            <v>8885</v>
          </cell>
          <cell r="M2394">
            <v>0</v>
          </cell>
          <cell r="N2394">
            <v>0</v>
          </cell>
          <cell r="O2394">
            <v>97738</v>
          </cell>
          <cell r="P2394">
            <v>97738</v>
          </cell>
        </row>
        <row r="2395">
          <cell r="G2395">
            <v>938805633</v>
          </cell>
          <cell r="J2395">
            <v>158696.18</v>
          </cell>
          <cell r="K2395">
            <v>23804</v>
          </cell>
          <cell r="L2395">
            <v>13488.82</v>
          </cell>
          <cell r="M2395">
            <v>0</v>
          </cell>
          <cell r="N2395">
            <v>0</v>
          </cell>
          <cell r="O2395">
            <v>148381</v>
          </cell>
          <cell r="P2395">
            <v>148381</v>
          </cell>
        </row>
        <row r="2396">
          <cell r="G2396">
            <v>938805664</v>
          </cell>
          <cell r="J2396">
            <v>179827.18</v>
          </cell>
          <cell r="K2396">
            <v>27423</v>
          </cell>
          <cell r="L2396">
            <v>15239.82</v>
          </cell>
          <cell r="M2396">
            <v>0</v>
          </cell>
          <cell r="N2396">
            <v>0</v>
          </cell>
          <cell r="O2396">
            <v>167644</v>
          </cell>
          <cell r="P2396">
            <v>167644</v>
          </cell>
        </row>
        <row r="2397">
          <cell r="G2397">
            <v>938805790</v>
          </cell>
          <cell r="J2397">
            <v>146959.18</v>
          </cell>
          <cell r="K2397">
            <v>22044</v>
          </cell>
          <cell r="L2397">
            <v>12491.82</v>
          </cell>
          <cell r="M2397">
            <v>0</v>
          </cell>
          <cell r="N2397">
            <v>-100000</v>
          </cell>
          <cell r="O2397">
            <v>37407</v>
          </cell>
          <cell r="P2397">
            <v>37407</v>
          </cell>
        </row>
        <row r="2398">
          <cell r="G2398">
            <v>938805791</v>
          </cell>
          <cell r="J2398">
            <v>144809</v>
          </cell>
          <cell r="K2398">
            <v>21721</v>
          </cell>
          <cell r="L2398">
            <v>12309</v>
          </cell>
          <cell r="M2398">
            <v>0</v>
          </cell>
          <cell r="N2398">
            <v>0</v>
          </cell>
          <cell r="O2398">
            <v>135397</v>
          </cell>
          <cell r="P2398">
            <v>135397</v>
          </cell>
        </row>
        <row r="2399">
          <cell r="G2399">
            <v>938805820</v>
          </cell>
          <cell r="J2399">
            <v>173166.9</v>
          </cell>
          <cell r="K2399">
            <v>26199</v>
          </cell>
          <cell r="L2399">
            <v>14697.1</v>
          </cell>
          <cell r="M2399">
            <v>0</v>
          </cell>
          <cell r="N2399">
            <v>0</v>
          </cell>
          <cell r="O2399">
            <v>161665</v>
          </cell>
          <cell r="P2399">
            <v>161665</v>
          </cell>
        </row>
        <row r="2400">
          <cell r="G2400">
            <v>938805842</v>
          </cell>
          <cell r="J2400">
            <v>253830.47</v>
          </cell>
          <cell r="K2400">
            <v>38523</v>
          </cell>
          <cell r="L2400">
            <v>21530.53</v>
          </cell>
          <cell r="M2400">
            <v>0</v>
          </cell>
          <cell r="N2400">
            <v>0</v>
          </cell>
          <cell r="O2400">
            <v>236838</v>
          </cell>
          <cell r="P2400">
            <v>236838</v>
          </cell>
        </row>
        <row r="2401">
          <cell r="G2401">
            <v>938805849</v>
          </cell>
          <cell r="J2401">
            <v>150774.35999999999</v>
          </cell>
          <cell r="K2401">
            <v>23738</v>
          </cell>
          <cell r="L2401">
            <v>12703.64</v>
          </cell>
          <cell r="M2401">
            <v>0</v>
          </cell>
          <cell r="N2401">
            <v>0</v>
          </cell>
          <cell r="O2401">
            <v>139740</v>
          </cell>
          <cell r="P2401">
            <v>139740</v>
          </cell>
        </row>
        <row r="2402">
          <cell r="G2402">
            <v>938805896</v>
          </cell>
          <cell r="J2402">
            <v>44545</v>
          </cell>
          <cell r="K2402">
            <v>0</v>
          </cell>
          <cell r="L2402">
            <v>4455</v>
          </cell>
          <cell r="M2402">
            <v>0</v>
          </cell>
          <cell r="N2402">
            <v>0</v>
          </cell>
          <cell r="O2402">
            <v>49000</v>
          </cell>
          <cell r="P2402">
            <v>49000</v>
          </cell>
        </row>
        <row r="2403">
          <cell r="G2403">
            <v>938806045</v>
          </cell>
          <cell r="J2403">
            <v>286070.64</v>
          </cell>
          <cell r="K2403">
            <v>44033</v>
          </cell>
          <cell r="L2403">
            <v>24203.360000000001</v>
          </cell>
          <cell r="M2403">
            <v>0</v>
          </cell>
          <cell r="N2403">
            <v>0</v>
          </cell>
          <cell r="O2403">
            <v>266241</v>
          </cell>
          <cell r="P2403">
            <v>266241</v>
          </cell>
        </row>
        <row r="2404">
          <cell r="G2404">
            <v>938806085</v>
          </cell>
          <cell r="J2404">
            <v>163975.44999999998</v>
          </cell>
          <cell r="K2404">
            <v>27289</v>
          </cell>
          <cell r="L2404">
            <v>13668.55</v>
          </cell>
          <cell r="M2404">
            <v>0</v>
          </cell>
          <cell r="N2404">
            <v>0</v>
          </cell>
          <cell r="O2404">
            <v>150355</v>
          </cell>
          <cell r="P2404">
            <v>150355</v>
          </cell>
        </row>
        <row r="2405">
          <cell r="G2405">
            <v>938806321</v>
          </cell>
          <cell r="J2405">
            <v>58503</v>
          </cell>
          <cell r="K2405">
            <v>8775</v>
          </cell>
          <cell r="L2405">
            <v>4973</v>
          </cell>
          <cell r="M2405">
            <v>0</v>
          </cell>
          <cell r="N2405">
            <v>0</v>
          </cell>
          <cell r="O2405">
            <v>54701</v>
          </cell>
          <cell r="P2405">
            <v>54701</v>
          </cell>
        </row>
        <row r="2406">
          <cell r="G2406">
            <v>938806427</v>
          </cell>
          <cell r="J2406">
            <v>517942.27</v>
          </cell>
          <cell r="K2406">
            <v>85545</v>
          </cell>
          <cell r="L2406">
            <v>43239.73</v>
          </cell>
          <cell r="M2406">
            <v>0</v>
          </cell>
          <cell r="N2406">
            <v>0</v>
          </cell>
          <cell r="O2406">
            <v>475637</v>
          </cell>
          <cell r="P2406">
            <v>475637</v>
          </cell>
        </row>
        <row r="2407">
          <cell r="G2407">
            <v>938806442</v>
          </cell>
          <cell r="J2407">
            <v>251655.08</v>
          </cell>
          <cell r="K2407">
            <v>37748</v>
          </cell>
          <cell r="L2407">
            <v>21390.92</v>
          </cell>
          <cell r="M2407">
            <v>0</v>
          </cell>
          <cell r="N2407">
            <v>0</v>
          </cell>
          <cell r="O2407">
            <v>235298</v>
          </cell>
          <cell r="P2407">
            <v>235298</v>
          </cell>
        </row>
        <row r="2408">
          <cell r="G2408">
            <v>938806477</v>
          </cell>
          <cell r="J2408">
            <v>112613</v>
          </cell>
          <cell r="K2408">
            <v>16892</v>
          </cell>
          <cell r="L2408">
            <v>9572</v>
          </cell>
          <cell r="M2408">
            <v>0</v>
          </cell>
          <cell r="N2408">
            <v>0</v>
          </cell>
          <cell r="O2408">
            <v>105293</v>
          </cell>
          <cell r="P2408">
            <v>105293</v>
          </cell>
        </row>
        <row r="2409">
          <cell r="G2409">
            <v>938806525</v>
          </cell>
          <cell r="J2409">
            <v>141548.35999999999</v>
          </cell>
          <cell r="K2409">
            <v>21232</v>
          </cell>
          <cell r="L2409">
            <v>12031.64</v>
          </cell>
          <cell r="M2409">
            <v>0</v>
          </cell>
          <cell r="N2409">
            <v>0</v>
          </cell>
          <cell r="O2409">
            <v>132348</v>
          </cell>
          <cell r="P2409">
            <v>132348</v>
          </cell>
        </row>
        <row r="2410">
          <cell r="G2410">
            <v>938806560</v>
          </cell>
          <cell r="J2410">
            <v>406881.54</v>
          </cell>
          <cell r="K2410">
            <v>62827</v>
          </cell>
          <cell r="L2410">
            <v>34405.46</v>
          </cell>
          <cell r="M2410">
            <v>0</v>
          </cell>
          <cell r="N2410">
            <v>0</v>
          </cell>
          <cell r="O2410">
            <v>378460</v>
          </cell>
          <cell r="P2410">
            <v>378460</v>
          </cell>
        </row>
        <row r="2411">
          <cell r="G2411">
            <v>938806570</v>
          </cell>
          <cell r="J2411">
            <v>119599.45999999999</v>
          </cell>
          <cell r="K2411">
            <v>17940</v>
          </cell>
          <cell r="L2411">
            <v>10165.540000000001</v>
          </cell>
          <cell r="M2411">
            <v>0</v>
          </cell>
          <cell r="N2411">
            <v>0</v>
          </cell>
          <cell r="O2411">
            <v>111825</v>
          </cell>
          <cell r="P2411">
            <v>111825</v>
          </cell>
        </row>
        <row r="2412">
          <cell r="G2412">
            <v>938806581</v>
          </cell>
          <cell r="J2412">
            <v>212203.7</v>
          </cell>
          <cell r="K2412">
            <v>32279</v>
          </cell>
          <cell r="L2412">
            <v>17992.3</v>
          </cell>
          <cell r="M2412">
            <v>0</v>
          </cell>
          <cell r="N2412">
            <v>0</v>
          </cell>
          <cell r="O2412">
            <v>197917</v>
          </cell>
          <cell r="P2412">
            <v>197917</v>
          </cell>
        </row>
        <row r="2413">
          <cell r="G2413">
            <v>938806584</v>
          </cell>
          <cell r="J2413">
            <v>125043</v>
          </cell>
          <cell r="K2413">
            <v>19654</v>
          </cell>
          <cell r="L2413">
            <v>10539</v>
          </cell>
          <cell r="M2413">
            <v>0</v>
          </cell>
          <cell r="N2413">
            <v>0</v>
          </cell>
          <cell r="O2413">
            <v>115928</v>
          </cell>
          <cell r="P2413">
            <v>115928</v>
          </cell>
        </row>
        <row r="2414">
          <cell r="G2414">
            <v>938806595</v>
          </cell>
          <cell r="J2414">
            <v>402623.18</v>
          </cell>
          <cell r="K2414">
            <v>177314</v>
          </cell>
          <cell r="L2414">
            <v>22530.82</v>
          </cell>
          <cell r="M2414">
            <v>0</v>
          </cell>
          <cell r="N2414">
            <v>0</v>
          </cell>
          <cell r="O2414">
            <v>247840</v>
          </cell>
          <cell r="P2414">
            <v>247840</v>
          </cell>
        </row>
        <row r="2415">
          <cell r="G2415">
            <v>938806623</v>
          </cell>
          <cell r="J2415">
            <v>180011.27</v>
          </cell>
          <cell r="K2415">
            <v>101183.73</v>
          </cell>
          <cell r="L2415">
            <v>7882.46</v>
          </cell>
          <cell r="M2415">
            <v>0</v>
          </cell>
          <cell r="N2415">
            <v>0</v>
          </cell>
          <cell r="O2415">
            <v>86710</v>
          </cell>
          <cell r="P2415">
            <v>86710</v>
          </cell>
        </row>
        <row r="2416">
          <cell r="G2416">
            <v>938806657</v>
          </cell>
          <cell r="J2416">
            <v>200980.84</v>
          </cell>
          <cell r="K2416">
            <v>30147</v>
          </cell>
          <cell r="L2416">
            <v>17083.16</v>
          </cell>
          <cell r="M2416">
            <v>0</v>
          </cell>
          <cell r="N2416">
            <v>0</v>
          </cell>
          <cell r="O2416">
            <v>187917</v>
          </cell>
          <cell r="P2416">
            <v>187917</v>
          </cell>
        </row>
        <row r="2417">
          <cell r="G2417">
            <v>938806691</v>
          </cell>
          <cell r="J2417">
            <v>171818.36</v>
          </cell>
          <cell r="K2417">
            <v>26670</v>
          </cell>
          <cell r="L2417">
            <v>14514.64</v>
          </cell>
          <cell r="M2417">
            <v>0</v>
          </cell>
          <cell r="N2417">
            <v>0</v>
          </cell>
          <cell r="O2417">
            <v>159663</v>
          </cell>
          <cell r="P2417">
            <v>159663</v>
          </cell>
        </row>
        <row r="2418">
          <cell r="G2418">
            <v>938806764</v>
          </cell>
          <cell r="J2418">
            <v>100470</v>
          </cell>
          <cell r="K2418">
            <v>15968</v>
          </cell>
          <cell r="L2418">
            <v>8450</v>
          </cell>
          <cell r="M2418">
            <v>0</v>
          </cell>
          <cell r="N2418">
            <v>0</v>
          </cell>
          <cell r="O2418">
            <v>92952</v>
          </cell>
          <cell r="P2418">
            <v>92952</v>
          </cell>
        </row>
        <row r="2419">
          <cell r="G2419">
            <v>938806770</v>
          </cell>
          <cell r="J2419">
            <v>237272.27</v>
          </cell>
          <cell r="K2419">
            <v>35591</v>
          </cell>
          <cell r="L2419">
            <v>20167.73</v>
          </cell>
          <cell r="M2419">
            <v>0</v>
          </cell>
          <cell r="N2419">
            <v>0</v>
          </cell>
          <cell r="O2419">
            <v>221849</v>
          </cell>
          <cell r="P2419">
            <v>221849</v>
          </cell>
        </row>
        <row r="2420">
          <cell r="G2420">
            <v>938806796</v>
          </cell>
          <cell r="J2420">
            <v>348468</v>
          </cell>
          <cell r="K2420">
            <v>78301</v>
          </cell>
          <cell r="L2420">
            <v>27017</v>
          </cell>
          <cell r="M2420">
            <v>0</v>
          </cell>
          <cell r="N2420">
            <v>0</v>
          </cell>
          <cell r="O2420">
            <v>297184</v>
          </cell>
          <cell r="P2420">
            <v>297184</v>
          </cell>
        </row>
        <row r="2421">
          <cell r="G2421">
            <v>938806864</v>
          </cell>
          <cell r="J2421">
            <v>334637</v>
          </cell>
          <cell r="K2421">
            <v>51991</v>
          </cell>
          <cell r="L2421">
            <v>28265</v>
          </cell>
          <cell r="M2421">
            <v>0</v>
          </cell>
          <cell r="N2421">
            <v>0</v>
          </cell>
          <cell r="O2421">
            <v>310911</v>
          </cell>
          <cell r="P2421">
            <v>310911</v>
          </cell>
        </row>
        <row r="2422">
          <cell r="G2422">
            <v>938806918</v>
          </cell>
          <cell r="J2422">
            <v>207995.18</v>
          </cell>
          <cell r="K2422">
            <v>31199</v>
          </cell>
          <cell r="L2422">
            <v>17679.82</v>
          </cell>
          <cell r="M2422">
            <v>0</v>
          </cell>
          <cell r="N2422">
            <v>0</v>
          </cell>
          <cell r="O2422">
            <v>194476</v>
          </cell>
          <cell r="P2422">
            <v>194476</v>
          </cell>
        </row>
        <row r="2423">
          <cell r="G2423">
            <v>938806984</v>
          </cell>
          <cell r="J2423">
            <v>284127.54000000004</v>
          </cell>
          <cell r="K2423">
            <v>44190</v>
          </cell>
          <cell r="L2423">
            <v>23993.46</v>
          </cell>
          <cell r="M2423">
            <v>0</v>
          </cell>
          <cell r="N2423">
            <v>0</v>
          </cell>
          <cell r="O2423">
            <v>263931</v>
          </cell>
          <cell r="P2423">
            <v>263931</v>
          </cell>
        </row>
        <row r="2424">
          <cell r="G2424">
            <v>938807047</v>
          </cell>
          <cell r="J2424">
            <v>337239.36000000004</v>
          </cell>
          <cell r="K2424">
            <v>54625</v>
          </cell>
          <cell r="L2424">
            <v>28261.64</v>
          </cell>
          <cell r="M2424">
            <v>0</v>
          </cell>
          <cell r="N2424">
            <v>0</v>
          </cell>
          <cell r="O2424">
            <v>310876</v>
          </cell>
          <cell r="P2424">
            <v>310876</v>
          </cell>
        </row>
        <row r="2425">
          <cell r="G2425">
            <v>938807112</v>
          </cell>
          <cell r="J2425">
            <v>115507.36</v>
          </cell>
          <cell r="K2425">
            <v>17326</v>
          </cell>
          <cell r="L2425">
            <v>9818.64</v>
          </cell>
          <cell r="M2425">
            <v>0</v>
          </cell>
          <cell r="N2425">
            <v>0</v>
          </cell>
          <cell r="O2425">
            <v>108000</v>
          </cell>
          <cell r="P2425">
            <v>108000</v>
          </cell>
        </row>
        <row r="2426">
          <cell r="G2426">
            <v>938807135</v>
          </cell>
          <cell r="J2426">
            <v>104147.09</v>
          </cell>
          <cell r="K2426">
            <v>17193</v>
          </cell>
          <cell r="L2426">
            <v>8695.91</v>
          </cell>
          <cell r="M2426">
            <v>0</v>
          </cell>
          <cell r="N2426">
            <v>0</v>
          </cell>
          <cell r="O2426">
            <v>95650</v>
          </cell>
          <cell r="P2426">
            <v>95650</v>
          </cell>
        </row>
        <row r="2427">
          <cell r="G2427">
            <v>938807137</v>
          </cell>
          <cell r="J2427">
            <v>541839</v>
          </cell>
          <cell r="K2427">
            <v>94515</v>
          </cell>
          <cell r="L2427">
            <v>44732</v>
          </cell>
          <cell r="M2427">
            <v>0</v>
          </cell>
          <cell r="N2427">
            <v>0</v>
          </cell>
          <cell r="O2427">
            <v>492056</v>
          </cell>
          <cell r="P2427">
            <v>492056</v>
          </cell>
        </row>
        <row r="2428">
          <cell r="G2428">
            <v>938807141</v>
          </cell>
          <cell r="J2428">
            <v>495199.9</v>
          </cell>
          <cell r="K2428">
            <v>86398</v>
          </cell>
          <cell r="L2428">
            <v>40880.1</v>
          </cell>
          <cell r="M2428">
            <v>0</v>
          </cell>
          <cell r="N2428">
            <v>0</v>
          </cell>
          <cell r="O2428">
            <v>449682</v>
          </cell>
          <cell r="P2428">
            <v>449682</v>
          </cell>
        </row>
        <row r="2429">
          <cell r="G2429">
            <v>938807169</v>
          </cell>
          <cell r="J2429">
            <v>418181.36</v>
          </cell>
          <cell r="K2429">
            <v>62727</v>
          </cell>
          <cell r="L2429">
            <v>35545.64</v>
          </cell>
          <cell r="M2429">
            <v>0</v>
          </cell>
          <cell r="N2429">
            <v>0</v>
          </cell>
          <cell r="O2429">
            <v>391000</v>
          </cell>
          <cell r="P2429">
            <v>391000</v>
          </cell>
        </row>
        <row r="2430">
          <cell r="G2430">
            <v>938807186</v>
          </cell>
          <cell r="J2430">
            <v>241921.44</v>
          </cell>
          <cell r="K2430">
            <v>38083</v>
          </cell>
          <cell r="L2430">
            <v>20383.560000000001</v>
          </cell>
          <cell r="M2430">
            <v>0</v>
          </cell>
          <cell r="N2430">
            <v>0</v>
          </cell>
          <cell r="O2430">
            <v>224222</v>
          </cell>
          <cell r="P2430">
            <v>224222</v>
          </cell>
        </row>
        <row r="2431">
          <cell r="G2431">
            <v>938807198</v>
          </cell>
          <cell r="J2431">
            <v>443431.36</v>
          </cell>
          <cell r="K2431">
            <v>66515</v>
          </cell>
          <cell r="L2431">
            <v>37691.64</v>
          </cell>
          <cell r="M2431">
            <v>0</v>
          </cell>
          <cell r="N2431">
            <v>0</v>
          </cell>
          <cell r="O2431">
            <v>414608</v>
          </cell>
          <cell r="P2431">
            <v>414608</v>
          </cell>
        </row>
        <row r="2432">
          <cell r="G2432">
            <v>938807270</v>
          </cell>
          <cell r="J2432">
            <v>464984.63</v>
          </cell>
          <cell r="K2432">
            <v>73787</v>
          </cell>
          <cell r="L2432">
            <v>39119.370000000003</v>
          </cell>
          <cell r="M2432">
            <v>0</v>
          </cell>
          <cell r="N2432">
            <v>0</v>
          </cell>
          <cell r="O2432">
            <v>430317</v>
          </cell>
          <cell r="P2432">
            <v>430317</v>
          </cell>
        </row>
        <row r="2433">
          <cell r="G2433">
            <v>938807300</v>
          </cell>
          <cell r="J2433">
            <v>44545</v>
          </cell>
          <cell r="K2433">
            <v>0</v>
          </cell>
          <cell r="L2433">
            <v>4455</v>
          </cell>
          <cell r="M2433">
            <v>0</v>
          </cell>
          <cell r="N2433">
            <v>0</v>
          </cell>
          <cell r="O2433">
            <v>49000</v>
          </cell>
          <cell r="P2433">
            <v>49000</v>
          </cell>
        </row>
        <row r="2434">
          <cell r="G2434">
            <v>938807527</v>
          </cell>
          <cell r="J2434">
            <v>451481.26</v>
          </cell>
          <cell r="K2434">
            <v>67947</v>
          </cell>
          <cell r="L2434">
            <v>38353.74</v>
          </cell>
          <cell r="M2434">
            <v>0</v>
          </cell>
          <cell r="N2434">
            <v>0</v>
          </cell>
          <cell r="O2434">
            <v>421888</v>
          </cell>
          <cell r="P2434">
            <v>421888</v>
          </cell>
        </row>
        <row r="2435">
          <cell r="G2435">
            <v>938807589</v>
          </cell>
          <cell r="J2435">
            <v>44545</v>
          </cell>
          <cell r="K2435">
            <v>0</v>
          </cell>
          <cell r="L2435">
            <v>4455</v>
          </cell>
          <cell r="M2435">
            <v>0</v>
          </cell>
          <cell r="N2435">
            <v>0</v>
          </cell>
          <cell r="O2435">
            <v>49000</v>
          </cell>
          <cell r="P2435">
            <v>49000</v>
          </cell>
        </row>
        <row r="2436">
          <cell r="G2436">
            <v>938807597</v>
          </cell>
          <cell r="J2436">
            <v>158353.81</v>
          </cell>
          <cell r="K2436">
            <v>24875</v>
          </cell>
          <cell r="L2436">
            <v>13348.19</v>
          </cell>
          <cell r="M2436">
            <v>0</v>
          </cell>
          <cell r="N2436">
            <v>0</v>
          </cell>
          <cell r="O2436">
            <v>146827</v>
          </cell>
          <cell r="P2436">
            <v>146827</v>
          </cell>
        </row>
        <row r="2437">
          <cell r="G2437">
            <v>938807604</v>
          </cell>
          <cell r="J2437">
            <v>139263</v>
          </cell>
          <cell r="K2437">
            <v>28968</v>
          </cell>
          <cell r="L2437">
            <v>11030</v>
          </cell>
          <cell r="M2437">
            <v>0</v>
          </cell>
          <cell r="N2437">
            <v>0</v>
          </cell>
          <cell r="O2437">
            <v>121325</v>
          </cell>
          <cell r="P2437">
            <v>121325</v>
          </cell>
        </row>
        <row r="2438">
          <cell r="G2438">
            <v>938807626</v>
          </cell>
          <cell r="J2438">
            <v>1369422.76</v>
          </cell>
          <cell r="K2438">
            <v>608831.44999999995</v>
          </cell>
          <cell r="L2438">
            <v>76058.69</v>
          </cell>
          <cell r="M2438">
            <v>0</v>
          </cell>
          <cell r="N2438">
            <v>0</v>
          </cell>
          <cell r="O2438">
            <v>836650</v>
          </cell>
          <cell r="P2438">
            <v>836650</v>
          </cell>
        </row>
        <row r="2439">
          <cell r="G2439">
            <v>938807638</v>
          </cell>
          <cell r="J2439">
            <v>178371</v>
          </cell>
          <cell r="K2439">
            <v>30122</v>
          </cell>
          <cell r="L2439">
            <v>14825</v>
          </cell>
          <cell r="M2439">
            <v>0</v>
          </cell>
          <cell r="N2439">
            <v>0</v>
          </cell>
          <cell r="O2439">
            <v>163074</v>
          </cell>
          <cell r="P2439">
            <v>163074</v>
          </cell>
        </row>
        <row r="2440">
          <cell r="G2440">
            <v>938807652</v>
          </cell>
          <cell r="J2440">
            <v>190235.95</v>
          </cell>
          <cell r="K2440">
            <v>31677</v>
          </cell>
          <cell r="L2440">
            <v>15856.05</v>
          </cell>
          <cell r="M2440">
            <v>0</v>
          </cell>
          <cell r="N2440">
            <v>0</v>
          </cell>
          <cell r="O2440">
            <v>174415</v>
          </cell>
          <cell r="P2440">
            <v>174415</v>
          </cell>
        </row>
        <row r="2441">
          <cell r="G2441">
            <v>938807760</v>
          </cell>
          <cell r="J2441">
            <v>44545</v>
          </cell>
          <cell r="K2441">
            <v>0</v>
          </cell>
          <cell r="L2441">
            <v>4455</v>
          </cell>
          <cell r="M2441">
            <v>0</v>
          </cell>
          <cell r="N2441">
            <v>0</v>
          </cell>
          <cell r="O2441">
            <v>49000</v>
          </cell>
          <cell r="P2441">
            <v>49000</v>
          </cell>
        </row>
        <row r="2442">
          <cell r="G2442">
            <v>938807833</v>
          </cell>
          <cell r="J2442">
            <v>44545</v>
          </cell>
          <cell r="K2442">
            <v>0</v>
          </cell>
          <cell r="L2442">
            <v>4455</v>
          </cell>
          <cell r="M2442">
            <v>0</v>
          </cell>
          <cell r="N2442">
            <v>0</v>
          </cell>
          <cell r="O2442">
            <v>49000</v>
          </cell>
          <cell r="P2442">
            <v>49000</v>
          </cell>
        </row>
        <row r="2443">
          <cell r="G2443">
            <v>938807845</v>
          </cell>
          <cell r="J2443">
            <v>647317.17999999993</v>
          </cell>
          <cell r="K2443">
            <v>104727</v>
          </cell>
          <cell r="L2443">
            <v>54258.82</v>
          </cell>
          <cell r="M2443">
            <v>0</v>
          </cell>
          <cell r="N2443">
            <v>0</v>
          </cell>
          <cell r="O2443">
            <v>596849</v>
          </cell>
          <cell r="P2443">
            <v>596849</v>
          </cell>
        </row>
        <row r="2444">
          <cell r="G2444">
            <v>938807922</v>
          </cell>
          <cell r="J2444">
            <v>44545</v>
          </cell>
          <cell r="K2444">
            <v>0</v>
          </cell>
          <cell r="L2444">
            <v>4455</v>
          </cell>
          <cell r="M2444">
            <v>0</v>
          </cell>
          <cell r="N2444">
            <v>0</v>
          </cell>
          <cell r="O2444">
            <v>49000</v>
          </cell>
          <cell r="P2444">
            <v>49000</v>
          </cell>
        </row>
        <row r="2445">
          <cell r="G2445">
            <v>938808203</v>
          </cell>
          <cell r="J2445">
            <v>285593.90000000002</v>
          </cell>
          <cell r="K2445">
            <v>45532</v>
          </cell>
          <cell r="L2445">
            <v>24006.1</v>
          </cell>
          <cell r="M2445">
            <v>0</v>
          </cell>
          <cell r="N2445">
            <v>0</v>
          </cell>
          <cell r="O2445">
            <v>264068</v>
          </cell>
          <cell r="P2445">
            <v>264068</v>
          </cell>
        </row>
        <row r="2446">
          <cell r="G2446">
            <v>938808219</v>
          </cell>
          <cell r="J2446">
            <v>325352.36</v>
          </cell>
          <cell r="K2446">
            <v>53066</v>
          </cell>
          <cell r="L2446">
            <v>27228.639999999999</v>
          </cell>
          <cell r="M2446">
            <v>0</v>
          </cell>
          <cell r="N2446">
            <v>0</v>
          </cell>
          <cell r="O2446">
            <v>299515</v>
          </cell>
          <cell r="P2446">
            <v>299515</v>
          </cell>
        </row>
        <row r="2447">
          <cell r="G2447">
            <v>938808227</v>
          </cell>
          <cell r="J2447">
            <v>68173</v>
          </cell>
          <cell r="K2447">
            <v>10226</v>
          </cell>
          <cell r="L2447">
            <v>5794</v>
          </cell>
          <cell r="M2447">
            <v>0</v>
          </cell>
          <cell r="N2447">
            <v>0</v>
          </cell>
          <cell r="O2447">
            <v>63741</v>
          </cell>
          <cell r="P2447">
            <v>63741</v>
          </cell>
        </row>
        <row r="2448">
          <cell r="G2448">
            <v>938808233</v>
          </cell>
          <cell r="J2448">
            <v>187139.36</v>
          </cell>
          <cell r="K2448">
            <v>28520</v>
          </cell>
          <cell r="L2448">
            <v>15861.64</v>
          </cell>
          <cell r="M2448">
            <v>0</v>
          </cell>
          <cell r="N2448">
            <v>0</v>
          </cell>
          <cell r="O2448">
            <v>174481</v>
          </cell>
          <cell r="P2448">
            <v>174481</v>
          </cell>
        </row>
        <row r="2449">
          <cell r="G2449">
            <v>938808236</v>
          </cell>
          <cell r="J2449">
            <v>298486.18</v>
          </cell>
          <cell r="K2449">
            <v>47690</v>
          </cell>
          <cell r="L2449">
            <v>25079.82</v>
          </cell>
          <cell r="M2449">
            <v>0</v>
          </cell>
          <cell r="N2449">
            <v>0</v>
          </cell>
          <cell r="O2449">
            <v>275876</v>
          </cell>
          <cell r="P2449">
            <v>275876</v>
          </cell>
        </row>
        <row r="2450">
          <cell r="G2450">
            <v>938808248</v>
          </cell>
          <cell r="J2450">
            <v>355881.92</v>
          </cell>
          <cell r="K2450">
            <v>54504</v>
          </cell>
          <cell r="L2450">
            <v>30138.080000000002</v>
          </cell>
          <cell r="M2450">
            <v>0</v>
          </cell>
          <cell r="N2450">
            <v>0</v>
          </cell>
          <cell r="O2450">
            <v>331516</v>
          </cell>
          <cell r="P2450">
            <v>331516</v>
          </cell>
        </row>
        <row r="2451">
          <cell r="G2451">
            <v>938808259</v>
          </cell>
          <cell r="J2451">
            <v>106547</v>
          </cell>
          <cell r="K2451">
            <v>19572</v>
          </cell>
          <cell r="L2451">
            <v>8698</v>
          </cell>
          <cell r="M2451">
            <v>0</v>
          </cell>
          <cell r="N2451">
            <v>0</v>
          </cell>
          <cell r="O2451">
            <v>95673</v>
          </cell>
          <cell r="P2451">
            <v>95673</v>
          </cell>
        </row>
        <row r="2452">
          <cell r="G2452">
            <v>938808295</v>
          </cell>
          <cell r="J2452">
            <v>564479.17999999993</v>
          </cell>
          <cell r="K2452">
            <v>222576</v>
          </cell>
          <cell r="L2452">
            <v>34189.82</v>
          </cell>
          <cell r="M2452">
            <v>0</v>
          </cell>
          <cell r="N2452">
            <v>0</v>
          </cell>
          <cell r="O2452">
            <v>376093</v>
          </cell>
          <cell r="P2452">
            <v>376093</v>
          </cell>
        </row>
        <row r="2453">
          <cell r="G2453">
            <v>938808352</v>
          </cell>
          <cell r="J2453">
            <v>189495.5</v>
          </cell>
          <cell r="K2453">
            <v>28424</v>
          </cell>
          <cell r="L2453">
            <v>16107.5</v>
          </cell>
          <cell r="M2453">
            <v>0</v>
          </cell>
          <cell r="N2453">
            <v>0</v>
          </cell>
          <cell r="O2453">
            <v>177179</v>
          </cell>
          <cell r="P2453">
            <v>177179</v>
          </cell>
        </row>
        <row r="2454">
          <cell r="G2454">
            <v>938808390</v>
          </cell>
          <cell r="J2454">
            <v>153910.18</v>
          </cell>
          <cell r="K2454">
            <v>23760</v>
          </cell>
          <cell r="L2454">
            <v>13014.82</v>
          </cell>
          <cell r="M2454">
            <v>0</v>
          </cell>
          <cell r="N2454">
            <v>0</v>
          </cell>
          <cell r="O2454">
            <v>143165</v>
          </cell>
          <cell r="P2454">
            <v>143165</v>
          </cell>
        </row>
        <row r="2455">
          <cell r="G2455">
            <v>938808415</v>
          </cell>
          <cell r="J2455">
            <v>44545</v>
          </cell>
          <cell r="K2455">
            <v>0</v>
          </cell>
          <cell r="L2455">
            <v>4455</v>
          </cell>
          <cell r="M2455">
            <v>0</v>
          </cell>
          <cell r="N2455">
            <v>0</v>
          </cell>
          <cell r="O2455">
            <v>49000</v>
          </cell>
          <cell r="P2455">
            <v>49000</v>
          </cell>
        </row>
        <row r="2456">
          <cell r="G2456">
            <v>938808493</v>
          </cell>
          <cell r="J2456">
            <v>222102.06</v>
          </cell>
          <cell r="K2456">
            <v>33764</v>
          </cell>
          <cell r="L2456">
            <v>18832.939999999999</v>
          </cell>
          <cell r="M2456">
            <v>0</v>
          </cell>
          <cell r="N2456">
            <v>0</v>
          </cell>
          <cell r="O2456">
            <v>207171</v>
          </cell>
          <cell r="P2456">
            <v>207171</v>
          </cell>
        </row>
        <row r="2457">
          <cell r="G2457">
            <v>938808539</v>
          </cell>
          <cell r="J2457">
            <v>470304</v>
          </cell>
          <cell r="K2457">
            <v>75482</v>
          </cell>
          <cell r="L2457">
            <v>39482</v>
          </cell>
          <cell r="M2457">
            <v>0</v>
          </cell>
          <cell r="N2457">
            <v>0</v>
          </cell>
          <cell r="O2457">
            <v>434304</v>
          </cell>
          <cell r="P2457">
            <v>434304</v>
          </cell>
        </row>
        <row r="2458">
          <cell r="G2458">
            <v>938808604</v>
          </cell>
          <cell r="J2458">
            <v>129456.36</v>
          </cell>
          <cell r="K2458">
            <v>19643</v>
          </cell>
          <cell r="L2458">
            <v>10981.64</v>
          </cell>
          <cell r="M2458">
            <v>0</v>
          </cell>
          <cell r="N2458">
            <v>0</v>
          </cell>
          <cell r="O2458">
            <v>120795</v>
          </cell>
          <cell r="P2458">
            <v>120795</v>
          </cell>
        </row>
        <row r="2459">
          <cell r="G2459">
            <v>938808612</v>
          </cell>
          <cell r="J2459">
            <v>113241.36</v>
          </cell>
          <cell r="K2459">
            <v>17211</v>
          </cell>
          <cell r="L2459">
            <v>9602.64</v>
          </cell>
          <cell r="M2459">
            <v>0</v>
          </cell>
          <cell r="N2459">
            <v>0</v>
          </cell>
          <cell r="O2459">
            <v>105633</v>
          </cell>
          <cell r="P2459">
            <v>105633</v>
          </cell>
        </row>
        <row r="2460">
          <cell r="G2460">
            <v>938808763</v>
          </cell>
          <cell r="J2460">
            <v>554907.4</v>
          </cell>
          <cell r="K2460">
            <v>86153</v>
          </cell>
          <cell r="L2460">
            <v>46875.6</v>
          </cell>
          <cell r="M2460">
            <v>0</v>
          </cell>
          <cell r="N2460">
            <v>0</v>
          </cell>
          <cell r="O2460">
            <v>515630</v>
          </cell>
          <cell r="P2460">
            <v>515630</v>
          </cell>
        </row>
        <row r="2461">
          <cell r="G2461">
            <v>938808851</v>
          </cell>
          <cell r="J2461">
            <v>1346834.09</v>
          </cell>
          <cell r="K2461">
            <v>204045</v>
          </cell>
          <cell r="L2461">
            <v>114277.91</v>
          </cell>
          <cell r="M2461">
            <v>-559900</v>
          </cell>
          <cell r="N2461">
            <v>-481800</v>
          </cell>
          <cell r="O2461">
            <v>215367</v>
          </cell>
          <cell r="P2461">
            <v>215367</v>
          </cell>
        </row>
        <row r="2462">
          <cell r="G2462">
            <v>938809014</v>
          </cell>
          <cell r="J2462">
            <v>137360.91999999998</v>
          </cell>
          <cell r="K2462">
            <v>22624</v>
          </cell>
          <cell r="L2462">
            <v>11473.08</v>
          </cell>
          <cell r="M2462">
            <v>0</v>
          </cell>
          <cell r="N2462">
            <v>0</v>
          </cell>
          <cell r="O2462">
            <v>126210</v>
          </cell>
          <cell r="P2462">
            <v>126210</v>
          </cell>
        </row>
        <row r="2463">
          <cell r="G2463">
            <v>938809017</v>
          </cell>
          <cell r="J2463">
            <v>50791</v>
          </cell>
          <cell r="K2463">
            <v>8067</v>
          </cell>
          <cell r="L2463">
            <v>4272</v>
          </cell>
          <cell r="M2463">
            <v>0</v>
          </cell>
          <cell r="N2463">
            <v>0</v>
          </cell>
          <cell r="O2463">
            <v>46996</v>
          </cell>
          <cell r="P2463">
            <v>46996</v>
          </cell>
        </row>
        <row r="2464">
          <cell r="G2464">
            <v>938809029</v>
          </cell>
          <cell r="J2464">
            <v>91155</v>
          </cell>
          <cell r="K2464">
            <v>13898</v>
          </cell>
          <cell r="L2464">
            <v>7726</v>
          </cell>
          <cell r="M2464">
            <v>0</v>
          </cell>
          <cell r="N2464">
            <v>0</v>
          </cell>
          <cell r="O2464">
            <v>84983</v>
          </cell>
          <cell r="P2464">
            <v>84983</v>
          </cell>
        </row>
        <row r="2465">
          <cell r="G2465">
            <v>938809034</v>
          </cell>
          <cell r="J2465">
            <v>296788.89</v>
          </cell>
          <cell r="K2465">
            <v>51699</v>
          </cell>
          <cell r="L2465">
            <v>24509.11</v>
          </cell>
          <cell r="M2465">
            <v>0</v>
          </cell>
          <cell r="N2465">
            <v>0</v>
          </cell>
          <cell r="O2465">
            <v>269599</v>
          </cell>
          <cell r="P2465">
            <v>269599</v>
          </cell>
        </row>
        <row r="2466">
          <cell r="G2466">
            <v>938809056</v>
          </cell>
          <cell r="J2466">
            <v>221445.36</v>
          </cell>
          <cell r="K2466">
            <v>45334</v>
          </cell>
          <cell r="L2466">
            <v>17611.64</v>
          </cell>
          <cell r="M2466">
            <v>0</v>
          </cell>
          <cell r="N2466">
            <v>0</v>
          </cell>
          <cell r="O2466">
            <v>193723</v>
          </cell>
          <cell r="P2466">
            <v>193723</v>
          </cell>
        </row>
        <row r="2467">
          <cell r="G2467">
            <v>938809059</v>
          </cell>
          <cell r="J2467">
            <v>377450.64</v>
          </cell>
          <cell r="K2467">
            <v>309661.3</v>
          </cell>
          <cell r="L2467">
            <v>6778.66</v>
          </cell>
          <cell r="M2467">
            <v>0</v>
          </cell>
          <cell r="N2467">
            <v>0</v>
          </cell>
          <cell r="O2467">
            <v>74568</v>
          </cell>
          <cell r="P2467">
            <v>74568</v>
          </cell>
        </row>
        <row r="2468">
          <cell r="G2468">
            <v>938809117</v>
          </cell>
          <cell r="J2468">
            <v>54671</v>
          </cell>
          <cell r="K2468">
            <v>8201</v>
          </cell>
          <cell r="L2468">
            <v>4647</v>
          </cell>
          <cell r="M2468">
            <v>0</v>
          </cell>
          <cell r="N2468">
            <v>0</v>
          </cell>
          <cell r="O2468">
            <v>51117</v>
          </cell>
          <cell r="P2468">
            <v>51117</v>
          </cell>
        </row>
        <row r="2469">
          <cell r="G2469">
            <v>938809120</v>
          </cell>
          <cell r="J2469">
            <v>55296</v>
          </cell>
          <cell r="K2469">
            <v>8743</v>
          </cell>
          <cell r="L2469">
            <v>4655</v>
          </cell>
          <cell r="M2469">
            <v>0</v>
          </cell>
          <cell r="N2469">
            <v>0</v>
          </cell>
          <cell r="O2469">
            <v>51208</v>
          </cell>
          <cell r="P2469">
            <v>51208</v>
          </cell>
        </row>
        <row r="2470">
          <cell r="G2470">
            <v>938809145</v>
          </cell>
          <cell r="J2470">
            <v>44545</v>
          </cell>
          <cell r="K2470">
            <v>0</v>
          </cell>
          <cell r="L2470">
            <v>4455</v>
          </cell>
          <cell r="M2470">
            <v>0</v>
          </cell>
          <cell r="N2470">
            <v>0</v>
          </cell>
          <cell r="O2470">
            <v>49000</v>
          </cell>
          <cell r="P2470">
            <v>49000</v>
          </cell>
        </row>
        <row r="2471">
          <cell r="G2471">
            <v>938809148</v>
          </cell>
          <cell r="J2471">
            <v>342405.18</v>
          </cell>
          <cell r="K2471">
            <v>52258</v>
          </cell>
          <cell r="L2471">
            <v>29014.82</v>
          </cell>
          <cell r="M2471">
            <v>0</v>
          </cell>
          <cell r="N2471">
            <v>0</v>
          </cell>
          <cell r="O2471">
            <v>319162</v>
          </cell>
          <cell r="P2471">
            <v>319162</v>
          </cell>
        </row>
        <row r="2472">
          <cell r="G2472">
            <v>938809150</v>
          </cell>
          <cell r="J2472">
            <v>139525.35999999999</v>
          </cell>
          <cell r="K2472">
            <v>21826</v>
          </cell>
          <cell r="L2472">
            <v>11769.64</v>
          </cell>
          <cell r="M2472">
            <v>0</v>
          </cell>
          <cell r="N2472">
            <v>0</v>
          </cell>
          <cell r="O2472">
            <v>129469</v>
          </cell>
          <cell r="P2472">
            <v>129469</v>
          </cell>
        </row>
        <row r="2473">
          <cell r="G2473">
            <v>938809169</v>
          </cell>
          <cell r="J2473">
            <v>44545</v>
          </cell>
          <cell r="K2473">
            <v>0</v>
          </cell>
          <cell r="L2473">
            <v>4455</v>
          </cell>
          <cell r="M2473">
            <v>0</v>
          </cell>
          <cell r="N2473">
            <v>0</v>
          </cell>
          <cell r="O2473">
            <v>49000</v>
          </cell>
          <cell r="P2473">
            <v>49000</v>
          </cell>
        </row>
        <row r="2474">
          <cell r="G2474">
            <v>938809194</v>
          </cell>
          <cell r="J2474">
            <v>249357.54</v>
          </cell>
          <cell r="K2474">
            <v>38077</v>
          </cell>
          <cell r="L2474">
            <v>21128.46</v>
          </cell>
          <cell r="M2474">
            <v>0</v>
          </cell>
          <cell r="N2474">
            <v>0</v>
          </cell>
          <cell r="O2474">
            <v>232409</v>
          </cell>
          <cell r="P2474">
            <v>232409</v>
          </cell>
        </row>
        <row r="2475">
          <cell r="G2475">
            <v>938809269</v>
          </cell>
          <cell r="J2475">
            <v>150203</v>
          </cell>
          <cell r="K2475">
            <v>23428</v>
          </cell>
          <cell r="L2475">
            <v>12678</v>
          </cell>
          <cell r="M2475">
            <v>0</v>
          </cell>
          <cell r="N2475">
            <v>0</v>
          </cell>
          <cell r="O2475">
            <v>139453</v>
          </cell>
          <cell r="P2475">
            <v>139453</v>
          </cell>
        </row>
        <row r="2476">
          <cell r="G2476">
            <v>938809274</v>
          </cell>
          <cell r="J2476">
            <v>143078.35999999999</v>
          </cell>
          <cell r="K2476">
            <v>21462</v>
          </cell>
          <cell r="L2476">
            <v>12161.64</v>
          </cell>
          <cell r="M2476">
            <v>0</v>
          </cell>
          <cell r="N2476">
            <v>0</v>
          </cell>
          <cell r="O2476">
            <v>133778</v>
          </cell>
          <cell r="P2476">
            <v>133778</v>
          </cell>
        </row>
        <row r="2477">
          <cell r="G2477">
            <v>938809457</v>
          </cell>
          <cell r="J2477">
            <v>107829</v>
          </cell>
          <cell r="K2477">
            <v>16848</v>
          </cell>
          <cell r="L2477">
            <v>9098</v>
          </cell>
          <cell r="M2477">
            <v>0</v>
          </cell>
          <cell r="N2477">
            <v>0</v>
          </cell>
          <cell r="O2477">
            <v>100079</v>
          </cell>
          <cell r="P2477">
            <v>100079</v>
          </cell>
        </row>
        <row r="2478">
          <cell r="G2478">
            <v>938809467</v>
          </cell>
          <cell r="J2478">
            <v>271722.90999999997</v>
          </cell>
          <cell r="K2478">
            <v>114940.73</v>
          </cell>
          <cell r="L2478">
            <v>15677.82</v>
          </cell>
          <cell r="M2478">
            <v>0</v>
          </cell>
          <cell r="N2478">
            <v>0</v>
          </cell>
          <cell r="O2478">
            <v>172460</v>
          </cell>
          <cell r="P2478">
            <v>172460</v>
          </cell>
        </row>
        <row r="2479">
          <cell r="G2479">
            <v>938809485</v>
          </cell>
          <cell r="J2479">
            <v>175918.4</v>
          </cell>
          <cell r="K2479">
            <v>79347</v>
          </cell>
          <cell r="L2479">
            <v>9657.6</v>
          </cell>
          <cell r="M2479">
            <v>0</v>
          </cell>
          <cell r="N2479">
            <v>0</v>
          </cell>
          <cell r="O2479">
            <v>106229</v>
          </cell>
          <cell r="P2479">
            <v>106229</v>
          </cell>
        </row>
        <row r="2480">
          <cell r="G2480">
            <v>938809490</v>
          </cell>
          <cell r="J2480">
            <v>278783.27</v>
          </cell>
          <cell r="K2480">
            <v>43837</v>
          </cell>
          <cell r="L2480">
            <v>23494.73</v>
          </cell>
          <cell r="M2480">
            <v>0</v>
          </cell>
          <cell r="N2480">
            <v>0</v>
          </cell>
          <cell r="O2480">
            <v>258441</v>
          </cell>
          <cell r="P2480">
            <v>258441</v>
          </cell>
        </row>
        <row r="2481">
          <cell r="G2481">
            <v>938809518</v>
          </cell>
          <cell r="J2481">
            <v>321175.18</v>
          </cell>
          <cell r="K2481">
            <v>51767</v>
          </cell>
          <cell r="L2481">
            <v>26941.82</v>
          </cell>
          <cell r="M2481">
            <v>0</v>
          </cell>
          <cell r="N2481">
            <v>0</v>
          </cell>
          <cell r="O2481">
            <v>296350</v>
          </cell>
          <cell r="P2481">
            <v>296350</v>
          </cell>
        </row>
        <row r="2482">
          <cell r="G2482">
            <v>938809520</v>
          </cell>
          <cell r="J2482">
            <v>70784</v>
          </cell>
          <cell r="K2482">
            <v>10842</v>
          </cell>
          <cell r="L2482">
            <v>5994</v>
          </cell>
          <cell r="M2482">
            <v>0</v>
          </cell>
          <cell r="N2482">
            <v>0</v>
          </cell>
          <cell r="O2482">
            <v>65936</v>
          </cell>
          <cell r="P2482">
            <v>65936</v>
          </cell>
        </row>
        <row r="2483">
          <cell r="G2483">
            <v>938809554</v>
          </cell>
          <cell r="J2483">
            <v>134803.09</v>
          </cell>
          <cell r="K2483">
            <v>22689</v>
          </cell>
          <cell r="L2483">
            <v>11211.91</v>
          </cell>
          <cell r="M2483">
            <v>0</v>
          </cell>
          <cell r="N2483">
            <v>0</v>
          </cell>
          <cell r="O2483">
            <v>123326</v>
          </cell>
          <cell r="P2483">
            <v>123326</v>
          </cell>
        </row>
        <row r="2484">
          <cell r="G2484">
            <v>938809649</v>
          </cell>
          <cell r="J2484">
            <v>44842</v>
          </cell>
          <cell r="K2484">
            <v>6726</v>
          </cell>
          <cell r="L2484">
            <v>3812</v>
          </cell>
          <cell r="M2484">
            <v>0</v>
          </cell>
          <cell r="N2484">
            <v>0</v>
          </cell>
          <cell r="O2484">
            <v>41928</v>
          </cell>
          <cell r="P2484">
            <v>41928</v>
          </cell>
        </row>
        <row r="2485">
          <cell r="G2485">
            <v>938809655</v>
          </cell>
          <cell r="J2485">
            <v>392518.63</v>
          </cell>
          <cell r="K2485">
            <v>61346</v>
          </cell>
          <cell r="L2485">
            <v>33117.370000000003</v>
          </cell>
          <cell r="M2485">
            <v>0</v>
          </cell>
          <cell r="N2485">
            <v>0</v>
          </cell>
          <cell r="O2485">
            <v>364290</v>
          </cell>
          <cell r="P2485">
            <v>364290</v>
          </cell>
        </row>
        <row r="2486">
          <cell r="G2486">
            <v>938809675</v>
          </cell>
          <cell r="J2486">
            <v>52726.82</v>
          </cell>
          <cell r="K2486">
            <v>7909</v>
          </cell>
          <cell r="L2486">
            <v>4482.18</v>
          </cell>
          <cell r="M2486">
            <v>0</v>
          </cell>
          <cell r="N2486">
            <v>0</v>
          </cell>
          <cell r="O2486">
            <v>49300</v>
          </cell>
          <cell r="P2486">
            <v>49300</v>
          </cell>
        </row>
        <row r="2487">
          <cell r="G2487">
            <v>938809682</v>
          </cell>
          <cell r="J2487">
            <v>44544.9</v>
          </cell>
          <cell r="K2487">
            <v>0</v>
          </cell>
          <cell r="L2487">
            <v>4454.1000000000004</v>
          </cell>
          <cell r="M2487">
            <v>0</v>
          </cell>
          <cell r="N2487">
            <v>0</v>
          </cell>
          <cell r="O2487">
            <v>48999</v>
          </cell>
          <cell r="P2487">
            <v>48999</v>
          </cell>
        </row>
        <row r="2488">
          <cell r="G2488">
            <v>938809683</v>
          </cell>
          <cell r="J2488">
            <v>153016.09</v>
          </cell>
          <cell r="K2488">
            <v>22952</v>
          </cell>
          <cell r="L2488">
            <v>13006.91</v>
          </cell>
          <cell r="M2488">
            <v>0</v>
          </cell>
          <cell r="N2488">
            <v>0</v>
          </cell>
          <cell r="O2488">
            <v>143071</v>
          </cell>
          <cell r="P2488">
            <v>143071</v>
          </cell>
        </row>
        <row r="2489">
          <cell r="G2489">
            <v>938809715</v>
          </cell>
          <cell r="J2489">
            <v>361757</v>
          </cell>
          <cell r="K2489">
            <v>54488</v>
          </cell>
          <cell r="L2489">
            <v>30727</v>
          </cell>
          <cell r="M2489">
            <v>0</v>
          </cell>
          <cell r="N2489">
            <v>0</v>
          </cell>
          <cell r="O2489">
            <v>337996</v>
          </cell>
          <cell r="P2489">
            <v>337996</v>
          </cell>
        </row>
        <row r="2490">
          <cell r="G2490">
            <v>938809726</v>
          </cell>
          <cell r="J2490">
            <v>280678.27</v>
          </cell>
          <cell r="K2490">
            <v>42775</v>
          </cell>
          <cell r="L2490">
            <v>23790.73</v>
          </cell>
          <cell r="M2490">
            <v>0</v>
          </cell>
          <cell r="N2490">
            <v>0</v>
          </cell>
          <cell r="O2490">
            <v>261694</v>
          </cell>
          <cell r="P2490">
            <v>261694</v>
          </cell>
        </row>
        <row r="2491">
          <cell r="G2491">
            <v>938809741</v>
          </cell>
          <cell r="J2491">
            <v>44545</v>
          </cell>
          <cell r="K2491">
            <v>0</v>
          </cell>
          <cell r="L2491">
            <v>4455</v>
          </cell>
          <cell r="M2491">
            <v>0</v>
          </cell>
          <cell r="N2491">
            <v>0</v>
          </cell>
          <cell r="O2491">
            <v>49000</v>
          </cell>
          <cell r="P2491">
            <v>49000</v>
          </cell>
        </row>
        <row r="2492">
          <cell r="G2492">
            <v>938809743</v>
          </cell>
          <cell r="J2492">
            <v>181766.44999999998</v>
          </cell>
          <cell r="K2492">
            <v>27714</v>
          </cell>
          <cell r="L2492">
            <v>15405.55</v>
          </cell>
          <cell r="M2492">
            <v>0</v>
          </cell>
          <cell r="N2492">
            <v>0</v>
          </cell>
          <cell r="O2492">
            <v>169458</v>
          </cell>
          <cell r="P2492">
            <v>169458</v>
          </cell>
        </row>
        <row r="2493">
          <cell r="G2493">
            <v>938809750</v>
          </cell>
          <cell r="J2493">
            <v>100864</v>
          </cell>
          <cell r="K2493">
            <v>15130</v>
          </cell>
          <cell r="L2493">
            <v>8573</v>
          </cell>
          <cell r="M2493">
            <v>0</v>
          </cell>
          <cell r="N2493">
            <v>0</v>
          </cell>
          <cell r="O2493">
            <v>94307</v>
          </cell>
          <cell r="P2493">
            <v>94307</v>
          </cell>
        </row>
        <row r="2494">
          <cell r="G2494">
            <v>938809756</v>
          </cell>
          <cell r="J2494">
            <v>72496</v>
          </cell>
          <cell r="K2494">
            <v>10874</v>
          </cell>
          <cell r="L2494">
            <v>6162</v>
          </cell>
          <cell r="M2494">
            <v>0</v>
          </cell>
          <cell r="N2494">
            <v>0</v>
          </cell>
          <cell r="O2494">
            <v>67784</v>
          </cell>
          <cell r="P2494">
            <v>67784</v>
          </cell>
        </row>
        <row r="2495">
          <cell r="G2495">
            <v>938809787</v>
          </cell>
          <cell r="J2495">
            <v>139569</v>
          </cell>
          <cell r="K2495">
            <v>20935</v>
          </cell>
          <cell r="L2495">
            <v>11863</v>
          </cell>
          <cell r="M2495">
            <v>0</v>
          </cell>
          <cell r="N2495">
            <v>0</v>
          </cell>
          <cell r="O2495">
            <v>130497</v>
          </cell>
          <cell r="P2495">
            <v>130497</v>
          </cell>
        </row>
        <row r="2496">
          <cell r="G2496">
            <v>938809841</v>
          </cell>
          <cell r="J2496">
            <v>228445.36</v>
          </cell>
          <cell r="K2496">
            <v>34491</v>
          </cell>
          <cell r="L2496">
            <v>19395.64</v>
          </cell>
          <cell r="M2496">
            <v>0</v>
          </cell>
          <cell r="N2496">
            <v>0</v>
          </cell>
          <cell r="O2496">
            <v>213350</v>
          </cell>
          <cell r="P2496">
            <v>213350</v>
          </cell>
        </row>
        <row r="2497">
          <cell r="G2497">
            <v>938809857</v>
          </cell>
          <cell r="J2497">
            <v>532187.44999999995</v>
          </cell>
          <cell r="K2497">
            <v>80501</v>
          </cell>
          <cell r="L2497">
            <v>45168.55</v>
          </cell>
          <cell r="M2497">
            <v>0</v>
          </cell>
          <cell r="N2497">
            <v>0</v>
          </cell>
          <cell r="O2497">
            <v>496855</v>
          </cell>
          <cell r="P2497">
            <v>496855</v>
          </cell>
        </row>
        <row r="2498">
          <cell r="G2498">
            <v>938809902</v>
          </cell>
          <cell r="J2498">
            <v>479941</v>
          </cell>
          <cell r="K2498">
            <v>72216</v>
          </cell>
          <cell r="L2498">
            <v>40773</v>
          </cell>
          <cell r="M2498">
            <v>0</v>
          </cell>
          <cell r="N2498">
            <v>0</v>
          </cell>
          <cell r="O2498">
            <v>448498</v>
          </cell>
          <cell r="P2498">
            <v>448498</v>
          </cell>
        </row>
        <row r="2499">
          <cell r="G2499">
            <v>938809947</v>
          </cell>
          <cell r="J2499">
            <v>615083.44999999995</v>
          </cell>
          <cell r="K2499">
            <v>92263</v>
          </cell>
          <cell r="L2499">
            <v>52282.55</v>
          </cell>
          <cell r="M2499">
            <v>0</v>
          </cell>
          <cell r="N2499">
            <v>0</v>
          </cell>
          <cell r="O2499">
            <v>575103</v>
          </cell>
          <cell r="P2499">
            <v>575103</v>
          </cell>
        </row>
        <row r="2500">
          <cell r="G2500">
            <v>938875005</v>
          </cell>
          <cell r="J2500">
            <v>44545</v>
          </cell>
          <cell r="K2500">
            <v>0</v>
          </cell>
          <cell r="L2500">
            <v>4455</v>
          </cell>
          <cell r="M2500">
            <v>0</v>
          </cell>
          <cell r="N2500">
            <v>0</v>
          </cell>
          <cell r="O2500">
            <v>49000</v>
          </cell>
          <cell r="P2500">
            <v>49000</v>
          </cell>
        </row>
        <row r="2501">
          <cell r="G2501">
            <v>938882951</v>
          </cell>
          <cell r="J2501">
            <v>134117.56</v>
          </cell>
          <cell r="K2501">
            <v>20118</v>
          </cell>
          <cell r="L2501">
            <v>11400.44</v>
          </cell>
          <cell r="M2501">
            <v>0</v>
          </cell>
          <cell r="N2501">
            <v>0</v>
          </cell>
          <cell r="O2501">
            <v>125400</v>
          </cell>
          <cell r="P2501">
            <v>125400</v>
          </cell>
        </row>
        <row r="2502">
          <cell r="G2502">
            <v>938882956</v>
          </cell>
          <cell r="J2502">
            <v>217861.36</v>
          </cell>
          <cell r="K2502">
            <v>32679</v>
          </cell>
          <cell r="L2502">
            <v>18518.64</v>
          </cell>
          <cell r="M2502">
            <v>0</v>
          </cell>
          <cell r="N2502">
            <v>0</v>
          </cell>
          <cell r="O2502">
            <v>203701</v>
          </cell>
          <cell r="P2502">
            <v>203701</v>
          </cell>
        </row>
        <row r="2503">
          <cell r="G2503">
            <v>938883022</v>
          </cell>
          <cell r="J2503">
            <v>198060.45</v>
          </cell>
          <cell r="K2503">
            <v>29709</v>
          </cell>
          <cell r="L2503">
            <v>16835.55</v>
          </cell>
          <cell r="M2503">
            <v>0</v>
          </cell>
          <cell r="N2503">
            <v>0</v>
          </cell>
          <cell r="O2503">
            <v>185187</v>
          </cell>
          <cell r="P2503">
            <v>185187</v>
          </cell>
        </row>
        <row r="2504">
          <cell r="G2504">
            <v>938883102</v>
          </cell>
          <cell r="J2504">
            <v>75838</v>
          </cell>
          <cell r="K2504">
            <v>11376</v>
          </cell>
          <cell r="L2504">
            <v>6446</v>
          </cell>
          <cell r="M2504">
            <v>0</v>
          </cell>
          <cell r="N2504">
            <v>0</v>
          </cell>
          <cell r="O2504">
            <v>70908</v>
          </cell>
          <cell r="P2504">
            <v>70908</v>
          </cell>
        </row>
        <row r="2505">
          <cell r="G2505">
            <v>938883210</v>
          </cell>
          <cell r="J2505">
            <v>389228.48</v>
          </cell>
          <cell r="K2505">
            <v>58384</v>
          </cell>
          <cell r="L2505">
            <v>33084.519999999997</v>
          </cell>
          <cell r="M2505">
            <v>0</v>
          </cell>
          <cell r="N2505">
            <v>0</v>
          </cell>
          <cell r="O2505">
            <v>363929</v>
          </cell>
          <cell r="P2505">
            <v>363929</v>
          </cell>
        </row>
        <row r="2506">
          <cell r="G2506">
            <v>938883312</v>
          </cell>
          <cell r="J2506">
            <v>178309.44</v>
          </cell>
          <cell r="K2506">
            <v>26746</v>
          </cell>
          <cell r="L2506">
            <v>15155.56</v>
          </cell>
          <cell r="M2506">
            <v>0</v>
          </cell>
          <cell r="N2506">
            <v>0</v>
          </cell>
          <cell r="O2506">
            <v>166719</v>
          </cell>
          <cell r="P2506">
            <v>166719</v>
          </cell>
        </row>
        <row r="2507">
          <cell r="G2507">
            <v>938883370</v>
          </cell>
          <cell r="J2507">
            <v>44545</v>
          </cell>
          <cell r="K2507">
            <v>0</v>
          </cell>
          <cell r="L2507">
            <v>4455</v>
          </cell>
          <cell r="M2507">
            <v>0</v>
          </cell>
          <cell r="N2507">
            <v>0</v>
          </cell>
          <cell r="O2507">
            <v>49000</v>
          </cell>
          <cell r="P2507">
            <v>49000</v>
          </cell>
        </row>
        <row r="2508">
          <cell r="G2508">
            <v>938886157</v>
          </cell>
          <cell r="J2508">
            <v>121870</v>
          </cell>
          <cell r="K2508">
            <v>18281</v>
          </cell>
          <cell r="L2508">
            <v>10359</v>
          </cell>
          <cell r="M2508">
            <v>0</v>
          </cell>
          <cell r="N2508">
            <v>0</v>
          </cell>
          <cell r="O2508">
            <v>113948</v>
          </cell>
          <cell r="P2508">
            <v>113948</v>
          </cell>
        </row>
        <row r="2509">
          <cell r="G2509">
            <v>938887161</v>
          </cell>
          <cell r="J2509">
            <v>211558</v>
          </cell>
          <cell r="K2509">
            <v>31734</v>
          </cell>
          <cell r="L2509">
            <v>17982</v>
          </cell>
          <cell r="M2509">
            <v>0</v>
          </cell>
          <cell r="N2509">
            <v>0</v>
          </cell>
          <cell r="O2509">
            <v>197806</v>
          </cell>
          <cell r="P2509">
            <v>197806</v>
          </cell>
        </row>
        <row r="2510">
          <cell r="G2510">
            <v>938887854</v>
          </cell>
          <cell r="J2510">
            <v>58181.36</v>
          </cell>
          <cell r="K2510">
            <v>8727</v>
          </cell>
          <cell r="L2510">
            <v>4945.6400000000003</v>
          </cell>
          <cell r="M2510">
            <v>0</v>
          </cell>
          <cell r="N2510">
            <v>0</v>
          </cell>
          <cell r="O2510">
            <v>54400</v>
          </cell>
          <cell r="P2510">
            <v>54400</v>
          </cell>
        </row>
        <row r="2511">
          <cell r="G2511">
            <v>938889610</v>
          </cell>
          <cell r="J2511">
            <v>137993.08000000002</v>
          </cell>
          <cell r="K2511">
            <v>20699</v>
          </cell>
          <cell r="L2511">
            <v>11728.92</v>
          </cell>
          <cell r="M2511">
            <v>0</v>
          </cell>
          <cell r="N2511">
            <v>0</v>
          </cell>
          <cell r="O2511">
            <v>129023</v>
          </cell>
          <cell r="P2511">
            <v>129023</v>
          </cell>
        </row>
        <row r="2512">
          <cell r="G2512">
            <v>938899594</v>
          </cell>
          <cell r="J2512">
            <v>451349.5</v>
          </cell>
          <cell r="K2512">
            <v>67702</v>
          </cell>
          <cell r="L2512">
            <v>38364.5</v>
          </cell>
          <cell r="M2512">
            <v>0</v>
          </cell>
          <cell r="N2512">
            <v>0</v>
          </cell>
          <cell r="O2512">
            <v>422012</v>
          </cell>
          <cell r="P2512">
            <v>422012</v>
          </cell>
        </row>
        <row r="2513">
          <cell r="G2513">
            <v>938900724</v>
          </cell>
          <cell r="J2513">
            <v>237337.9</v>
          </cell>
          <cell r="K2513">
            <v>35601</v>
          </cell>
          <cell r="L2513">
            <v>20174.099999999999</v>
          </cell>
          <cell r="M2513">
            <v>0</v>
          </cell>
          <cell r="N2513">
            <v>0</v>
          </cell>
          <cell r="O2513">
            <v>221911</v>
          </cell>
          <cell r="P2513">
            <v>221911</v>
          </cell>
        </row>
        <row r="2514">
          <cell r="G2514">
            <v>938901008</v>
          </cell>
          <cell r="J2514">
            <v>45947</v>
          </cell>
          <cell r="K2514">
            <v>6892</v>
          </cell>
          <cell r="L2514">
            <v>3906</v>
          </cell>
          <cell r="M2514">
            <v>0</v>
          </cell>
          <cell r="N2514">
            <v>0</v>
          </cell>
          <cell r="O2514">
            <v>42961</v>
          </cell>
          <cell r="P2514">
            <v>42961</v>
          </cell>
        </row>
        <row r="2515">
          <cell r="G2515">
            <v>938901557</v>
          </cell>
          <cell r="J2515">
            <v>44545</v>
          </cell>
          <cell r="K2515">
            <v>0</v>
          </cell>
          <cell r="L2515">
            <v>4455</v>
          </cell>
          <cell r="M2515">
            <v>0</v>
          </cell>
          <cell r="N2515">
            <v>0</v>
          </cell>
          <cell r="O2515">
            <v>49000</v>
          </cell>
          <cell r="P2515">
            <v>49000</v>
          </cell>
        </row>
        <row r="2516">
          <cell r="G2516">
            <v>938901561</v>
          </cell>
          <cell r="J2516">
            <v>44545</v>
          </cell>
          <cell r="K2516">
            <v>0</v>
          </cell>
          <cell r="L2516">
            <v>4455</v>
          </cell>
          <cell r="M2516">
            <v>0</v>
          </cell>
          <cell r="N2516">
            <v>0</v>
          </cell>
          <cell r="O2516">
            <v>49000</v>
          </cell>
          <cell r="P2516">
            <v>49000</v>
          </cell>
        </row>
        <row r="2517">
          <cell r="G2517">
            <v>938901943</v>
          </cell>
          <cell r="J2517">
            <v>219531</v>
          </cell>
          <cell r="K2517">
            <v>33154</v>
          </cell>
          <cell r="L2517">
            <v>18638</v>
          </cell>
          <cell r="M2517">
            <v>0</v>
          </cell>
          <cell r="N2517">
            <v>0</v>
          </cell>
          <cell r="O2517">
            <v>205015</v>
          </cell>
          <cell r="P2517">
            <v>205015</v>
          </cell>
        </row>
        <row r="2518">
          <cell r="G2518">
            <v>938901944</v>
          </cell>
          <cell r="J2518">
            <v>130066</v>
          </cell>
          <cell r="K2518">
            <v>21305</v>
          </cell>
          <cell r="L2518">
            <v>10876</v>
          </cell>
          <cell r="M2518">
            <v>0</v>
          </cell>
          <cell r="N2518">
            <v>0</v>
          </cell>
          <cell r="O2518">
            <v>119637</v>
          </cell>
          <cell r="P2518">
            <v>119637</v>
          </cell>
        </row>
        <row r="2519">
          <cell r="G2519">
            <v>938902162</v>
          </cell>
          <cell r="J2519">
            <v>45630</v>
          </cell>
          <cell r="K2519">
            <v>6845</v>
          </cell>
          <cell r="L2519">
            <v>3879</v>
          </cell>
          <cell r="M2519">
            <v>0</v>
          </cell>
          <cell r="N2519">
            <v>0</v>
          </cell>
          <cell r="O2519">
            <v>42664</v>
          </cell>
          <cell r="P2519">
            <v>42664</v>
          </cell>
        </row>
        <row r="2520">
          <cell r="G2520">
            <v>938902258</v>
          </cell>
          <cell r="J2520">
            <v>44545</v>
          </cell>
          <cell r="K2520">
            <v>0</v>
          </cell>
          <cell r="L2520">
            <v>4455</v>
          </cell>
          <cell r="M2520">
            <v>0</v>
          </cell>
          <cell r="N2520">
            <v>0</v>
          </cell>
          <cell r="O2520">
            <v>49000</v>
          </cell>
          <cell r="P2520">
            <v>49000</v>
          </cell>
        </row>
        <row r="2521">
          <cell r="G2521">
            <v>938902291</v>
          </cell>
          <cell r="J2521">
            <v>194972</v>
          </cell>
          <cell r="K2521">
            <v>30592</v>
          </cell>
          <cell r="L2521">
            <v>16438</v>
          </cell>
          <cell r="M2521">
            <v>0</v>
          </cell>
          <cell r="N2521">
            <v>0</v>
          </cell>
          <cell r="O2521">
            <v>180818</v>
          </cell>
          <cell r="P2521">
            <v>180818</v>
          </cell>
        </row>
        <row r="2522">
          <cell r="G2522">
            <v>938902347</v>
          </cell>
          <cell r="J2522">
            <v>121884</v>
          </cell>
          <cell r="K2522">
            <v>19853</v>
          </cell>
          <cell r="L2522">
            <v>10203</v>
          </cell>
          <cell r="M2522">
            <v>0</v>
          </cell>
          <cell r="N2522">
            <v>0</v>
          </cell>
          <cell r="O2522">
            <v>112234</v>
          </cell>
          <cell r="P2522">
            <v>112234</v>
          </cell>
        </row>
        <row r="2523">
          <cell r="G2523">
            <v>938902361</v>
          </cell>
          <cell r="J2523">
            <v>217908.27</v>
          </cell>
          <cell r="K2523">
            <v>32686</v>
          </cell>
          <cell r="L2523">
            <v>18522.73</v>
          </cell>
          <cell r="M2523">
            <v>0</v>
          </cell>
          <cell r="N2523">
            <v>0</v>
          </cell>
          <cell r="O2523">
            <v>203745</v>
          </cell>
          <cell r="P2523">
            <v>203745</v>
          </cell>
        </row>
        <row r="2524">
          <cell r="G2524">
            <v>938902803</v>
          </cell>
          <cell r="J2524">
            <v>243755.18</v>
          </cell>
          <cell r="K2524">
            <v>36563</v>
          </cell>
          <cell r="L2524">
            <v>20718.82</v>
          </cell>
          <cell r="M2524">
            <v>0</v>
          </cell>
          <cell r="N2524">
            <v>0</v>
          </cell>
          <cell r="O2524">
            <v>227911</v>
          </cell>
          <cell r="P2524">
            <v>227911</v>
          </cell>
        </row>
        <row r="2525">
          <cell r="G2525">
            <v>938902815</v>
          </cell>
          <cell r="J2525">
            <v>360521.18</v>
          </cell>
          <cell r="K2525">
            <v>56322</v>
          </cell>
          <cell r="L2525">
            <v>30419.82</v>
          </cell>
          <cell r="M2525">
            <v>0</v>
          </cell>
          <cell r="N2525">
            <v>0</v>
          </cell>
          <cell r="O2525">
            <v>334619</v>
          </cell>
          <cell r="P2525">
            <v>334619</v>
          </cell>
        </row>
        <row r="2526">
          <cell r="G2526">
            <v>938902972</v>
          </cell>
          <cell r="J2526">
            <v>126363.18</v>
          </cell>
          <cell r="K2526">
            <v>18954</v>
          </cell>
          <cell r="L2526">
            <v>10740.82</v>
          </cell>
          <cell r="M2526">
            <v>0</v>
          </cell>
          <cell r="N2526">
            <v>0</v>
          </cell>
          <cell r="O2526">
            <v>118150</v>
          </cell>
          <cell r="P2526">
            <v>118150</v>
          </cell>
        </row>
        <row r="2527">
          <cell r="G2527">
            <v>938903709</v>
          </cell>
          <cell r="J2527">
            <v>87933.08</v>
          </cell>
          <cell r="K2527">
            <v>13190</v>
          </cell>
          <cell r="L2527">
            <v>7473.92</v>
          </cell>
          <cell r="M2527">
            <v>0</v>
          </cell>
          <cell r="N2527">
            <v>0</v>
          </cell>
          <cell r="O2527">
            <v>82217</v>
          </cell>
          <cell r="P2527">
            <v>82217</v>
          </cell>
        </row>
        <row r="2528">
          <cell r="G2528">
            <v>938903785</v>
          </cell>
          <cell r="J2528">
            <v>236318.09</v>
          </cell>
          <cell r="K2528">
            <v>35448</v>
          </cell>
          <cell r="L2528">
            <v>20086.91</v>
          </cell>
          <cell r="M2528">
            <v>0</v>
          </cell>
          <cell r="N2528">
            <v>0</v>
          </cell>
          <cell r="O2528">
            <v>220957</v>
          </cell>
          <cell r="P2528">
            <v>220957</v>
          </cell>
        </row>
        <row r="2529">
          <cell r="G2529">
            <v>938903806</v>
          </cell>
          <cell r="J2529">
            <v>185198.63</v>
          </cell>
          <cell r="K2529">
            <v>28453</v>
          </cell>
          <cell r="L2529">
            <v>15674.37</v>
          </cell>
          <cell r="M2529">
            <v>0</v>
          </cell>
          <cell r="N2529">
            <v>0</v>
          </cell>
          <cell r="O2529">
            <v>172420</v>
          </cell>
          <cell r="P2529">
            <v>172420</v>
          </cell>
        </row>
        <row r="2530">
          <cell r="G2530">
            <v>938904017</v>
          </cell>
          <cell r="J2530">
            <v>106243.8</v>
          </cell>
          <cell r="K2530">
            <v>15937</v>
          </cell>
          <cell r="L2530">
            <v>9030.2000000000007</v>
          </cell>
          <cell r="M2530">
            <v>0</v>
          </cell>
          <cell r="N2530">
            <v>0</v>
          </cell>
          <cell r="O2530">
            <v>99337</v>
          </cell>
          <cell r="P2530">
            <v>99337</v>
          </cell>
        </row>
        <row r="2531">
          <cell r="G2531">
            <v>938904129</v>
          </cell>
          <cell r="J2531">
            <v>47455</v>
          </cell>
          <cell r="K2531">
            <v>7118</v>
          </cell>
          <cell r="L2531">
            <v>4034</v>
          </cell>
          <cell r="M2531">
            <v>0</v>
          </cell>
          <cell r="N2531">
            <v>0</v>
          </cell>
          <cell r="O2531">
            <v>44371</v>
          </cell>
          <cell r="P2531">
            <v>44371</v>
          </cell>
        </row>
        <row r="2532">
          <cell r="G2532">
            <v>938904424</v>
          </cell>
          <cell r="J2532">
            <v>171118.18</v>
          </cell>
          <cell r="K2532">
            <v>25668</v>
          </cell>
          <cell r="L2532">
            <v>14544.82</v>
          </cell>
          <cell r="M2532">
            <v>0</v>
          </cell>
          <cell r="N2532">
            <v>0</v>
          </cell>
          <cell r="O2532">
            <v>159995</v>
          </cell>
          <cell r="P2532">
            <v>159995</v>
          </cell>
        </row>
        <row r="2533">
          <cell r="G2533">
            <v>938904502</v>
          </cell>
          <cell r="J2533">
            <v>44545</v>
          </cell>
          <cell r="K2533">
            <v>0</v>
          </cell>
          <cell r="L2533">
            <v>4455</v>
          </cell>
          <cell r="M2533">
            <v>0</v>
          </cell>
          <cell r="N2533">
            <v>0</v>
          </cell>
          <cell r="O2533">
            <v>49000</v>
          </cell>
          <cell r="P2533">
            <v>49000</v>
          </cell>
        </row>
        <row r="2534">
          <cell r="G2534">
            <v>938904524</v>
          </cell>
          <cell r="J2534">
            <v>224122.91</v>
          </cell>
          <cell r="K2534">
            <v>34516</v>
          </cell>
          <cell r="L2534">
            <v>18961.09</v>
          </cell>
          <cell r="M2534">
            <v>0</v>
          </cell>
          <cell r="N2534">
            <v>0</v>
          </cell>
          <cell r="O2534">
            <v>208568</v>
          </cell>
          <cell r="P2534">
            <v>208568</v>
          </cell>
        </row>
        <row r="2535">
          <cell r="G2535">
            <v>938904549</v>
          </cell>
          <cell r="J2535">
            <v>208307</v>
          </cell>
          <cell r="K2535">
            <v>31246</v>
          </cell>
          <cell r="L2535">
            <v>17706</v>
          </cell>
          <cell r="M2535">
            <v>0</v>
          </cell>
          <cell r="N2535">
            <v>0</v>
          </cell>
          <cell r="O2535">
            <v>194767</v>
          </cell>
          <cell r="P2535">
            <v>194767</v>
          </cell>
        </row>
        <row r="2536">
          <cell r="G2536">
            <v>938904556</v>
          </cell>
          <cell r="J2536">
            <v>126363.18</v>
          </cell>
          <cell r="K2536">
            <v>18954</v>
          </cell>
          <cell r="L2536">
            <v>10740.82</v>
          </cell>
          <cell r="M2536">
            <v>0</v>
          </cell>
          <cell r="N2536">
            <v>0</v>
          </cell>
          <cell r="O2536">
            <v>118150</v>
          </cell>
          <cell r="P2536">
            <v>118150</v>
          </cell>
        </row>
        <row r="2537">
          <cell r="G2537">
            <v>938904677</v>
          </cell>
          <cell r="J2537">
            <v>1197757.22</v>
          </cell>
          <cell r="K2537">
            <v>179664</v>
          </cell>
          <cell r="L2537">
            <v>101809.78</v>
          </cell>
          <cell r="M2537">
            <v>0</v>
          </cell>
          <cell r="N2537">
            <v>0</v>
          </cell>
          <cell r="O2537">
            <v>1119903</v>
          </cell>
          <cell r="P2537">
            <v>1119903</v>
          </cell>
        </row>
        <row r="2538">
          <cell r="G2538">
            <v>938904734</v>
          </cell>
          <cell r="J2538">
            <v>100098</v>
          </cell>
          <cell r="K2538">
            <v>15015</v>
          </cell>
          <cell r="L2538">
            <v>8508</v>
          </cell>
          <cell r="M2538">
            <v>0</v>
          </cell>
          <cell r="N2538">
            <v>0</v>
          </cell>
          <cell r="O2538">
            <v>93591</v>
          </cell>
          <cell r="P2538">
            <v>93591</v>
          </cell>
        </row>
        <row r="2539">
          <cell r="G2539">
            <v>938904736</v>
          </cell>
          <cell r="J2539">
            <v>148840.18</v>
          </cell>
          <cell r="K2539">
            <v>22326</v>
          </cell>
          <cell r="L2539">
            <v>12651.82</v>
          </cell>
          <cell r="M2539">
            <v>0</v>
          </cell>
          <cell r="N2539">
            <v>0</v>
          </cell>
          <cell r="O2539">
            <v>139166</v>
          </cell>
          <cell r="P2539">
            <v>139166</v>
          </cell>
        </row>
        <row r="2540">
          <cell r="G2540">
            <v>938904825</v>
          </cell>
          <cell r="J2540">
            <v>223654.27</v>
          </cell>
          <cell r="K2540">
            <v>34221</v>
          </cell>
          <cell r="L2540">
            <v>18943.73</v>
          </cell>
          <cell r="M2540">
            <v>0</v>
          </cell>
          <cell r="N2540">
            <v>0</v>
          </cell>
          <cell r="O2540">
            <v>208377</v>
          </cell>
          <cell r="P2540">
            <v>208377</v>
          </cell>
        </row>
        <row r="2541">
          <cell r="G2541">
            <v>938904865</v>
          </cell>
          <cell r="J2541">
            <v>221502.27</v>
          </cell>
          <cell r="K2541">
            <v>35469</v>
          </cell>
          <cell r="L2541">
            <v>18603.73</v>
          </cell>
          <cell r="M2541">
            <v>0</v>
          </cell>
          <cell r="N2541">
            <v>0</v>
          </cell>
          <cell r="O2541">
            <v>204637</v>
          </cell>
          <cell r="P2541">
            <v>204637</v>
          </cell>
        </row>
        <row r="2542">
          <cell r="G2542">
            <v>938904918</v>
          </cell>
          <cell r="J2542">
            <v>110671</v>
          </cell>
          <cell r="K2542">
            <v>17274</v>
          </cell>
          <cell r="L2542">
            <v>9340</v>
          </cell>
          <cell r="M2542">
            <v>0</v>
          </cell>
          <cell r="N2542">
            <v>0</v>
          </cell>
          <cell r="O2542">
            <v>102737</v>
          </cell>
          <cell r="P2542">
            <v>102737</v>
          </cell>
        </row>
        <row r="2543">
          <cell r="G2543">
            <v>938904936</v>
          </cell>
          <cell r="J2543">
            <v>127245.9</v>
          </cell>
          <cell r="K2543">
            <v>22453</v>
          </cell>
          <cell r="L2543">
            <v>10479.1</v>
          </cell>
          <cell r="M2543">
            <v>0</v>
          </cell>
          <cell r="N2543">
            <v>0</v>
          </cell>
          <cell r="O2543">
            <v>115272</v>
          </cell>
          <cell r="P2543">
            <v>115272</v>
          </cell>
        </row>
        <row r="2544">
          <cell r="G2544">
            <v>938904995</v>
          </cell>
          <cell r="J2544">
            <v>125700</v>
          </cell>
          <cell r="K2544">
            <v>18855</v>
          </cell>
          <cell r="L2544">
            <v>10685</v>
          </cell>
          <cell r="M2544">
            <v>0</v>
          </cell>
          <cell r="N2544">
            <v>0</v>
          </cell>
          <cell r="O2544">
            <v>117530</v>
          </cell>
          <cell r="P2544">
            <v>117530</v>
          </cell>
        </row>
        <row r="2545">
          <cell r="G2545">
            <v>938905010</v>
          </cell>
          <cell r="J2545">
            <v>245155.45</v>
          </cell>
          <cell r="K2545">
            <v>157211.9</v>
          </cell>
          <cell r="L2545">
            <v>8794.4500000000007</v>
          </cell>
          <cell r="M2545">
            <v>0</v>
          </cell>
          <cell r="N2545">
            <v>0</v>
          </cell>
          <cell r="O2545">
            <v>96738</v>
          </cell>
          <cell r="P2545">
            <v>96738</v>
          </cell>
        </row>
        <row r="2546">
          <cell r="G2546">
            <v>938905070</v>
          </cell>
          <cell r="J2546">
            <v>644830.6</v>
          </cell>
          <cell r="K2546">
            <v>486229.45</v>
          </cell>
          <cell r="L2546">
            <v>15859.85</v>
          </cell>
          <cell r="M2546">
            <v>0</v>
          </cell>
          <cell r="N2546">
            <v>0</v>
          </cell>
          <cell r="O2546">
            <v>174461</v>
          </cell>
          <cell r="P2546">
            <v>174461</v>
          </cell>
        </row>
        <row r="2547">
          <cell r="G2547">
            <v>938905421</v>
          </cell>
          <cell r="J2547">
            <v>44545</v>
          </cell>
          <cell r="K2547">
            <v>0</v>
          </cell>
          <cell r="L2547">
            <v>4455</v>
          </cell>
          <cell r="M2547">
            <v>0</v>
          </cell>
          <cell r="N2547">
            <v>0</v>
          </cell>
          <cell r="O2547">
            <v>49000</v>
          </cell>
          <cell r="P2547">
            <v>49000</v>
          </cell>
        </row>
        <row r="2548">
          <cell r="G2548">
            <v>938905716</v>
          </cell>
          <cell r="J2548">
            <v>276614.18</v>
          </cell>
          <cell r="K2548">
            <v>41492</v>
          </cell>
          <cell r="L2548">
            <v>23511.82</v>
          </cell>
          <cell r="M2548">
            <v>0</v>
          </cell>
          <cell r="N2548">
            <v>0</v>
          </cell>
          <cell r="O2548">
            <v>258634</v>
          </cell>
          <cell r="P2548">
            <v>258634</v>
          </cell>
        </row>
        <row r="2549">
          <cell r="G2549">
            <v>938905982</v>
          </cell>
          <cell r="J2549">
            <v>185220.9</v>
          </cell>
          <cell r="K2549">
            <v>28232</v>
          </cell>
          <cell r="L2549">
            <v>15699.1</v>
          </cell>
          <cell r="M2549">
            <v>0</v>
          </cell>
          <cell r="N2549">
            <v>0</v>
          </cell>
          <cell r="O2549">
            <v>172688</v>
          </cell>
          <cell r="P2549">
            <v>172688</v>
          </cell>
        </row>
        <row r="2550">
          <cell r="G2550">
            <v>938906140</v>
          </cell>
          <cell r="J2550">
            <v>155088.64000000001</v>
          </cell>
          <cell r="K2550">
            <v>31790</v>
          </cell>
          <cell r="L2550">
            <v>12330.36</v>
          </cell>
          <cell r="M2550">
            <v>0</v>
          </cell>
          <cell r="N2550">
            <v>0</v>
          </cell>
          <cell r="O2550">
            <v>135629</v>
          </cell>
          <cell r="P2550">
            <v>135629</v>
          </cell>
        </row>
        <row r="2551">
          <cell r="G2551">
            <v>938906632</v>
          </cell>
          <cell r="J2551">
            <v>119040.82</v>
          </cell>
          <cell r="K2551">
            <v>17856</v>
          </cell>
          <cell r="L2551">
            <v>10118.18</v>
          </cell>
          <cell r="M2551">
            <v>0</v>
          </cell>
          <cell r="N2551">
            <v>0</v>
          </cell>
          <cell r="O2551">
            <v>111303</v>
          </cell>
          <cell r="P2551">
            <v>111303</v>
          </cell>
        </row>
        <row r="2552">
          <cell r="G2552">
            <v>938906866</v>
          </cell>
          <cell r="J2552">
            <v>70863.09</v>
          </cell>
          <cell r="K2552">
            <v>11303</v>
          </cell>
          <cell r="L2552">
            <v>5955.91</v>
          </cell>
          <cell r="M2552">
            <v>0</v>
          </cell>
          <cell r="N2552">
            <v>0</v>
          </cell>
          <cell r="O2552">
            <v>65516</v>
          </cell>
          <cell r="P2552">
            <v>65516</v>
          </cell>
        </row>
        <row r="2553">
          <cell r="G2553">
            <v>938907021</v>
          </cell>
          <cell r="J2553">
            <v>44545</v>
          </cell>
          <cell r="K2553">
            <v>0</v>
          </cell>
          <cell r="L2553">
            <v>4455</v>
          </cell>
          <cell r="M2553">
            <v>0</v>
          </cell>
          <cell r="N2553">
            <v>0</v>
          </cell>
          <cell r="O2553">
            <v>49000</v>
          </cell>
          <cell r="P2553">
            <v>49000</v>
          </cell>
        </row>
        <row r="2554">
          <cell r="G2554">
            <v>938907059</v>
          </cell>
          <cell r="J2554">
            <v>261218.82</v>
          </cell>
          <cell r="K2554">
            <v>39632</v>
          </cell>
          <cell r="L2554">
            <v>22159.18</v>
          </cell>
          <cell r="M2554">
            <v>0</v>
          </cell>
          <cell r="N2554">
            <v>-100000</v>
          </cell>
          <cell r="O2554">
            <v>143746</v>
          </cell>
          <cell r="P2554">
            <v>143746</v>
          </cell>
        </row>
        <row r="2555">
          <cell r="G2555">
            <v>938907071</v>
          </cell>
          <cell r="J2555">
            <v>580969.4</v>
          </cell>
          <cell r="K2555">
            <v>91409</v>
          </cell>
          <cell r="L2555">
            <v>48955.6</v>
          </cell>
          <cell r="M2555">
            <v>0</v>
          </cell>
          <cell r="N2555">
            <v>-30000</v>
          </cell>
          <cell r="O2555">
            <v>508516</v>
          </cell>
          <cell r="P2555">
            <v>508516</v>
          </cell>
        </row>
        <row r="2556">
          <cell r="G2556">
            <v>938907095</v>
          </cell>
          <cell r="J2556">
            <v>101598.91</v>
          </cell>
          <cell r="K2556">
            <v>15240</v>
          </cell>
          <cell r="L2556">
            <v>8636.09</v>
          </cell>
          <cell r="M2556">
            <v>0</v>
          </cell>
          <cell r="N2556">
            <v>0</v>
          </cell>
          <cell r="O2556">
            <v>94995</v>
          </cell>
          <cell r="P2556">
            <v>94995</v>
          </cell>
        </row>
        <row r="2557">
          <cell r="G2557">
            <v>938907312</v>
          </cell>
          <cell r="J2557">
            <v>143127.18</v>
          </cell>
          <cell r="K2557">
            <v>21469</v>
          </cell>
          <cell r="L2557">
            <v>12165.82</v>
          </cell>
          <cell r="M2557">
            <v>0</v>
          </cell>
          <cell r="N2557">
            <v>0</v>
          </cell>
          <cell r="O2557">
            <v>133824</v>
          </cell>
          <cell r="P2557">
            <v>133824</v>
          </cell>
        </row>
        <row r="2558">
          <cell r="G2558">
            <v>938907426</v>
          </cell>
          <cell r="J2558">
            <v>319353.71999999997</v>
          </cell>
          <cell r="K2558">
            <v>47903</v>
          </cell>
          <cell r="L2558">
            <v>27145.279999999999</v>
          </cell>
          <cell r="M2558">
            <v>0</v>
          </cell>
          <cell r="N2558">
            <v>0</v>
          </cell>
          <cell r="O2558">
            <v>298596</v>
          </cell>
          <cell r="P2558">
            <v>298596</v>
          </cell>
        </row>
        <row r="2559">
          <cell r="G2559">
            <v>938907528</v>
          </cell>
          <cell r="J2559">
            <v>320235.67</v>
          </cell>
          <cell r="K2559">
            <v>62846</v>
          </cell>
          <cell r="L2559">
            <v>25739.33</v>
          </cell>
          <cell r="M2559">
            <v>0</v>
          </cell>
          <cell r="N2559">
            <v>0</v>
          </cell>
          <cell r="O2559">
            <v>283129</v>
          </cell>
          <cell r="P2559">
            <v>283129</v>
          </cell>
        </row>
        <row r="2560">
          <cell r="G2560">
            <v>938907529</v>
          </cell>
          <cell r="J2560">
            <v>279940</v>
          </cell>
          <cell r="K2560">
            <v>42664</v>
          </cell>
          <cell r="L2560">
            <v>23728</v>
          </cell>
          <cell r="M2560">
            <v>0</v>
          </cell>
          <cell r="N2560">
            <v>0</v>
          </cell>
          <cell r="O2560">
            <v>261004</v>
          </cell>
          <cell r="P2560">
            <v>261004</v>
          </cell>
        </row>
        <row r="2561">
          <cell r="G2561">
            <v>938907559</v>
          </cell>
          <cell r="J2561">
            <v>286931.8</v>
          </cell>
          <cell r="K2561">
            <v>44386</v>
          </cell>
          <cell r="L2561">
            <v>24254.2</v>
          </cell>
          <cell r="M2561">
            <v>0</v>
          </cell>
          <cell r="N2561">
            <v>0</v>
          </cell>
          <cell r="O2561">
            <v>266800</v>
          </cell>
          <cell r="P2561">
            <v>266800</v>
          </cell>
        </row>
        <row r="2562">
          <cell r="G2562">
            <v>938907572</v>
          </cell>
          <cell r="J2562">
            <v>327953.18</v>
          </cell>
          <cell r="K2562">
            <v>51213</v>
          </cell>
          <cell r="L2562">
            <v>27672.82</v>
          </cell>
          <cell r="M2562">
            <v>0</v>
          </cell>
          <cell r="N2562">
            <v>0</v>
          </cell>
          <cell r="O2562">
            <v>304413</v>
          </cell>
          <cell r="P2562">
            <v>304413</v>
          </cell>
        </row>
        <row r="2563">
          <cell r="G2563">
            <v>938907785</v>
          </cell>
          <cell r="J2563">
            <v>83673</v>
          </cell>
          <cell r="K2563">
            <v>12551</v>
          </cell>
          <cell r="L2563">
            <v>7112</v>
          </cell>
          <cell r="M2563">
            <v>0</v>
          </cell>
          <cell r="N2563">
            <v>0</v>
          </cell>
          <cell r="O2563">
            <v>78234</v>
          </cell>
          <cell r="P2563">
            <v>78234</v>
          </cell>
        </row>
        <row r="2564">
          <cell r="G2564">
            <v>938907841</v>
          </cell>
          <cell r="J2564">
            <v>237518</v>
          </cell>
          <cell r="K2564">
            <v>35628</v>
          </cell>
          <cell r="L2564">
            <v>20189</v>
          </cell>
          <cell r="M2564">
            <v>0</v>
          </cell>
          <cell r="N2564">
            <v>0</v>
          </cell>
          <cell r="O2564">
            <v>222079</v>
          </cell>
          <cell r="P2564">
            <v>222079</v>
          </cell>
        </row>
        <row r="2565">
          <cell r="G2565">
            <v>938907842</v>
          </cell>
          <cell r="J2565">
            <v>63008</v>
          </cell>
          <cell r="K2565">
            <v>63008</v>
          </cell>
          <cell r="L2565">
            <v>0</v>
          </cell>
          <cell r="M2565">
            <v>0</v>
          </cell>
          <cell r="N2565">
            <v>0</v>
          </cell>
          <cell r="O2565">
            <v>0</v>
          </cell>
          <cell r="P2565">
            <v>0</v>
          </cell>
        </row>
        <row r="2566">
          <cell r="G2566">
            <v>938908206</v>
          </cell>
          <cell r="J2566">
            <v>378036.78</v>
          </cell>
          <cell r="K2566">
            <v>57154</v>
          </cell>
          <cell r="L2566">
            <v>32088.22</v>
          </cell>
          <cell r="M2566">
            <v>0</v>
          </cell>
          <cell r="N2566">
            <v>0</v>
          </cell>
          <cell r="O2566">
            <v>352971</v>
          </cell>
          <cell r="P2566">
            <v>352971</v>
          </cell>
        </row>
        <row r="2567">
          <cell r="G2567">
            <v>938908207</v>
          </cell>
          <cell r="J2567">
            <v>200096.5</v>
          </cell>
          <cell r="K2567">
            <v>31585</v>
          </cell>
          <cell r="L2567">
            <v>16851.5</v>
          </cell>
          <cell r="M2567">
            <v>0</v>
          </cell>
          <cell r="N2567">
            <v>0</v>
          </cell>
          <cell r="O2567">
            <v>185363</v>
          </cell>
          <cell r="P2567">
            <v>185363</v>
          </cell>
        </row>
        <row r="2568">
          <cell r="G2568">
            <v>938908209</v>
          </cell>
          <cell r="J2568">
            <v>51664</v>
          </cell>
          <cell r="K2568">
            <v>7750</v>
          </cell>
          <cell r="L2568">
            <v>4391</v>
          </cell>
          <cell r="M2568">
            <v>0</v>
          </cell>
          <cell r="N2568">
            <v>0</v>
          </cell>
          <cell r="O2568">
            <v>48305</v>
          </cell>
          <cell r="P2568">
            <v>48305</v>
          </cell>
        </row>
        <row r="2569">
          <cell r="G2569">
            <v>938908552</v>
          </cell>
          <cell r="J2569">
            <v>99528</v>
          </cell>
          <cell r="K2569">
            <v>14929</v>
          </cell>
          <cell r="L2569">
            <v>8460</v>
          </cell>
          <cell r="M2569">
            <v>0</v>
          </cell>
          <cell r="N2569">
            <v>0</v>
          </cell>
          <cell r="O2569">
            <v>93059</v>
          </cell>
          <cell r="P2569">
            <v>93059</v>
          </cell>
        </row>
        <row r="2570">
          <cell r="G2570">
            <v>938908665</v>
          </cell>
          <cell r="J2570">
            <v>44545</v>
          </cell>
          <cell r="K2570">
            <v>0</v>
          </cell>
          <cell r="L2570">
            <v>4455</v>
          </cell>
          <cell r="M2570">
            <v>0</v>
          </cell>
          <cell r="N2570">
            <v>0</v>
          </cell>
          <cell r="O2570">
            <v>49000</v>
          </cell>
          <cell r="P2570">
            <v>49000</v>
          </cell>
        </row>
        <row r="2571">
          <cell r="G2571">
            <v>938908702</v>
          </cell>
          <cell r="J2571">
            <v>65602</v>
          </cell>
          <cell r="K2571">
            <v>10962</v>
          </cell>
          <cell r="L2571">
            <v>5464</v>
          </cell>
          <cell r="M2571">
            <v>0</v>
          </cell>
          <cell r="N2571">
            <v>0</v>
          </cell>
          <cell r="O2571">
            <v>60104</v>
          </cell>
          <cell r="P2571">
            <v>60104</v>
          </cell>
        </row>
        <row r="2572">
          <cell r="G2572">
            <v>938908728</v>
          </cell>
          <cell r="J2572">
            <v>98200</v>
          </cell>
          <cell r="K2572">
            <v>14730</v>
          </cell>
          <cell r="L2572">
            <v>8347</v>
          </cell>
          <cell r="M2572">
            <v>0</v>
          </cell>
          <cell r="N2572">
            <v>0</v>
          </cell>
          <cell r="O2572">
            <v>91817</v>
          </cell>
          <cell r="P2572">
            <v>91817</v>
          </cell>
        </row>
        <row r="2573">
          <cell r="G2573">
            <v>938908905</v>
          </cell>
          <cell r="J2573">
            <v>106208.27</v>
          </cell>
          <cell r="K2573">
            <v>15931</v>
          </cell>
          <cell r="L2573">
            <v>9027.73</v>
          </cell>
          <cell r="M2573">
            <v>0</v>
          </cell>
          <cell r="N2573">
            <v>0</v>
          </cell>
          <cell r="O2573">
            <v>99305</v>
          </cell>
          <cell r="P2573">
            <v>99305</v>
          </cell>
        </row>
        <row r="2574">
          <cell r="G2574">
            <v>938908985</v>
          </cell>
          <cell r="J2574">
            <v>348423.8</v>
          </cell>
          <cell r="K2574">
            <v>53161</v>
          </cell>
          <cell r="L2574">
            <v>29526.2</v>
          </cell>
          <cell r="M2574">
            <v>0</v>
          </cell>
          <cell r="N2574">
            <v>0</v>
          </cell>
          <cell r="O2574">
            <v>324789</v>
          </cell>
          <cell r="P2574">
            <v>324789</v>
          </cell>
        </row>
        <row r="2575">
          <cell r="G2575">
            <v>938908986</v>
          </cell>
          <cell r="J2575">
            <v>126363.18</v>
          </cell>
          <cell r="K2575">
            <v>18954</v>
          </cell>
          <cell r="L2575">
            <v>10740.82</v>
          </cell>
          <cell r="M2575">
            <v>0</v>
          </cell>
          <cell r="N2575">
            <v>0</v>
          </cell>
          <cell r="O2575">
            <v>118150</v>
          </cell>
          <cell r="P2575">
            <v>118150</v>
          </cell>
        </row>
        <row r="2576">
          <cell r="G2576">
            <v>938909221</v>
          </cell>
          <cell r="J2576">
            <v>137806</v>
          </cell>
          <cell r="K2576">
            <v>20671</v>
          </cell>
          <cell r="L2576">
            <v>11714</v>
          </cell>
          <cell r="M2576">
            <v>0</v>
          </cell>
          <cell r="N2576">
            <v>0</v>
          </cell>
          <cell r="O2576">
            <v>128849</v>
          </cell>
          <cell r="P2576">
            <v>128849</v>
          </cell>
        </row>
        <row r="2577">
          <cell r="G2577">
            <v>938909520</v>
          </cell>
          <cell r="J2577">
            <v>128104</v>
          </cell>
          <cell r="K2577">
            <v>19889</v>
          </cell>
          <cell r="L2577">
            <v>10822</v>
          </cell>
          <cell r="M2577">
            <v>0</v>
          </cell>
          <cell r="N2577">
            <v>0</v>
          </cell>
          <cell r="O2577">
            <v>119037</v>
          </cell>
          <cell r="P2577">
            <v>119037</v>
          </cell>
        </row>
        <row r="2578">
          <cell r="G2578">
            <v>938909791</v>
          </cell>
          <cell r="J2578">
            <v>136828.09</v>
          </cell>
          <cell r="K2578">
            <v>21422</v>
          </cell>
          <cell r="L2578">
            <v>11539.91</v>
          </cell>
          <cell r="M2578">
            <v>0</v>
          </cell>
          <cell r="N2578">
            <v>0</v>
          </cell>
          <cell r="O2578">
            <v>126946</v>
          </cell>
          <cell r="P2578">
            <v>126946</v>
          </cell>
        </row>
        <row r="2579">
          <cell r="G2579">
            <v>938911786</v>
          </cell>
          <cell r="J2579">
            <v>97766</v>
          </cell>
          <cell r="K2579">
            <v>17133</v>
          </cell>
          <cell r="L2579">
            <v>8064</v>
          </cell>
          <cell r="M2579">
            <v>0</v>
          </cell>
          <cell r="N2579">
            <v>0</v>
          </cell>
          <cell r="O2579">
            <v>88697</v>
          </cell>
          <cell r="P2579">
            <v>88697</v>
          </cell>
        </row>
        <row r="2580">
          <cell r="G2580">
            <v>938913831</v>
          </cell>
          <cell r="J2580">
            <v>126527.36</v>
          </cell>
          <cell r="K2580">
            <v>19652</v>
          </cell>
          <cell r="L2580">
            <v>10687.64</v>
          </cell>
          <cell r="M2580">
            <v>0</v>
          </cell>
          <cell r="N2580">
            <v>0</v>
          </cell>
          <cell r="O2580">
            <v>117563</v>
          </cell>
          <cell r="P2580">
            <v>117563</v>
          </cell>
        </row>
        <row r="2581">
          <cell r="G2581">
            <v>938913861</v>
          </cell>
          <cell r="J2581">
            <v>132681</v>
          </cell>
          <cell r="K2581">
            <v>19902</v>
          </cell>
          <cell r="L2581">
            <v>11278</v>
          </cell>
          <cell r="M2581">
            <v>0</v>
          </cell>
          <cell r="N2581">
            <v>0</v>
          </cell>
          <cell r="O2581">
            <v>124057</v>
          </cell>
          <cell r="P2581">
            <v>124057</v>
          </cell>
        </row>
        <row r="2582">
          <cell r="G2582">
            <v>938926357</v>
          </cell>
          <cell r="J2582">
            <v>1763733.58</v>
          </cell>
          <cell r="K2582">
            <v>266131</v>
          </cell>
          <cell r="L2582">
            <v>149760.42000000001</v>
          </cell>
          <cell r="M2582">
            <v>-239800</v>
          </cell>
          <cell r="N2582">
            <v>-1000000</v>
          </cell>
          <cell r="O2582">
            <v>407563</v>
          </cell>
          <cell r="P2582">
            <v>407563</v>
          </cell>
        </row>
        <row r="2583">
          <cell r="G2583">
            <v>938983851</v>
          </cell>
          <cell r="J2583">
            <v>209235.36</v>
          </cell>
          <cell r="K2583">
            <v>31385</v>
          </cell>
          <cell r="L2583">
            <v>17784.64</v>
          </cell>
          <cell r="M2583">
            <v>0</v>
          </cell>
          <cell r="N2583">
            <v>0</v>
          </cell>
          <cell r="O2583">
            <v>195635</v>
          </cell>
          <cell r="P2583">
            <v>195635</v>
          </cell>
        </row>
        <row r="2584">
          <cell r="G2584">
            <v>938983931</v>
          </cell>
          <cell r="J2584">
            <v>58430</v>
          </cell>
          <cell r="K2584">
            <v>8765</v>
          </cell>
          <cell r="L2584">
            <v>4967</v>
          </cell>
          <cell r="M2584">
            <v>0</v>
          </cell>
          <cell r="N2584">
            <v>0</v>
          </cell>
          <cell r="O2584">
            <v>54632</v>
          </cell>
          <cell r="P2584">
            <v>54632</v>
          </cell>
        </row>
        <row r="2585">
          <cell r="G2585">
            <v>938998509</v>
          </cell>
          <cell r="J2585">
            <v>66870</v>
          </cell>
          <cell r="K2585">
            <v>10031</v>
          </cell>
          <cell r="L2585">
            <v>5684</v>
          </cell>
          <cell r="M2585">
            <v>0</v>
          </cell>
          <cell r="N2585">
            <v>0</v>
          </cell>
          <cell r="O2585">
            <v>62523</v>
          </cell>
          <cell r="P2585">
            <v>62523</v>
          </cell>
        </row>
        <row r="2586">
          <cell r="G2586">
            <v>938998602</v>
          </cell>
          <cell r="J2586">
            <v>126777.36</v>
          </cell>
          <cell r="K2586">
            <v>19017</v>
          </cell>
          <cell r="L2586">
            <v>10775.64</v>
          </cell>
          <cell r="M2586">
            <v>0</v>
          </cell>
          <cell r="N2586">
            <v>0</v>
          </cell>
          <cell r="O2586">
            <v>118536</v>
          </cell>
          <cell r="P2586">
            <v>118536</v>
          </cell>
        </row>
        <row r="2587">
          <cell r="G2587">
            <v>938998632</v>
          </cell>
          <cell r="J2587">
            <v>140822.35999999999</v>
          </cell>
          <cell r="K2587">
            <v>21123</v>
          </cell>
          <cell r="L2587">
            <v>11970.64</v>
          </cell>
          <cell r="M2587">
            <v>0</v>
          </cell>
          <cell r="N2587">
            <v>0</v>
          </cell>
          <cell r="O2587">
            <v>131670</v>
          </cell>
          <cell r="P2587">
            <v>131670</v>
          </cell>
        </row>
        <row r="2588">
          <cell r="G2588">
            <v>938998651</v>
          </cell>
          <cell r="J2588">
            <v>189600.63</v>
          </cell>
          <cell r="K2588">
            <v>28440</v>
          </cell>
          <cell r="L2588">
            <v>16116.37</v>
          </cell>
          <cell r="M2588">
            <v>0</v>
          </cell>
          <cell r="N2588">
            <v>0</v>
          </cell>
          <cell r="O2588">
            <v>177277</v>
          </cell>
          <cell r="P2588">
            <v>177277</v>
          </cell>
        </row>
        <row r="2589">
          <cell r="G2589">
            <v>938998675</v>
          </cell>
          <cell r="J2589">
            <v>70368</v>
          </cell>
          <cell r="K2589">
            <v>10555</v>
          </cell>
          <cell r="L2589">
            <v>5981</v>
          </cell>
          <cell r="M2589">
            <v>0</v>
          </cell>
          <cell r="N2589">
            <v>0</v>
          </cell>
          <cell r="O2589">
            <v>65794</v>
          </cell>
          <cell r="P2589">
            <v>65794</v>
          </cell>
        </row>
        <row r="2590">
          <cell r="G2590">
            <v>938998691</v>
          </cell>
          <cell r="J2590">
            <v>147721.18</v>
          </cell>
          <cell r="K2590">
            <v>22158</v>
          </cell>
          <cell r="L2590">
            <v>12556.82</v>
          </cell>
          <cell r="M2590">
            <v>0</v>
          </cell>
          <cell r="N2590">
            <v>0</v>
          </cell>
          <cell r="O2590">
            <v>138120</v>
          </cell>
          <cell r="P2590">
            <v>138120</v>
          </cell>
        </row>
        <row r="2591">
          <cell r="G2591">
            <v>938998703</v>
          </cell>
          <cell r="J2591">
            <v>59099</v>
          </cell>
          <cell r="K2591">
            <v>8865</v>
          </cell>
          <cell r="L2591">
            <v>5023</v>
          </cell>
          <cell r="M2591">
            <v>0</v>
          </cell>
          <cell r="N2591">
            <v>0</v>
          </cell>
          <cell r="O2591">
            <v>55257</v>
          </cell>
          <cell r="P2591">
            <v>55257</v>
          </cell>
        </row>
        <row r="2592">
          <cell r="G2592">
            <v>938801850</v>
          </cell>
          <cell r="J2592">
            <v>52997</v>
          </cell>
          <cell r="K2592">
            <v>7950</v>
          </cell>
          <cell r="L2592">
            <v>4505</v>
          </cell>
          <cell r="M2592">
            <v>0</v>
          </cell>
          <cell r="N2592">
            <v>0</v>
          </cell>
          <cell r="O2592">
            <v>49552</v>
          </cell>
          <cell r="P2592">
            <v>49552</v>
          </cell>
        </row>
        <row r="2593">
          <cell r="G2593">
            <v>938806244</v>
          </cell>
          <cell r="J2593">
            <v>220168</v>
          </cell>
          <cell r="K2593">
            <v>35718</v>
          </cell>
          <cell r="L2593">
            <v>18445</v>
          </cell>
          <cell r="M2593">
            <v>0</v>
          </cell>
          <cell r="N2593">
            <v>0</v>
          </cell>
          <cell r="O2593">
            <v>202895</v>
          </cell>
          <cell r="P2593">
            <v>202895</v>
          </cell>
        </row>
        <row r="2594">
          <cell r="G2594">
            <v>938806564</v>
          </cell>
          <cell r="J2594">
            <v>214929</v>
          </cell>
          <cell r="K2594">
            <v>34035</v>
          </cell>
          <cell r="L2594">
            <v>18090</v>
          </cell>
          <cell r="M2594">
            <v>0</v>
          </cell>
          <cell r="N2594">
            <v>0</v>
          </cell>
          <cell r="O2594">
            <v>198984</v>
          </cell>
          <cell r="P2594">
            <v>198984</v>
          </cell>
        </row>
        <row r="2595">
          <cell r="G2595">
            <v>938806704</v>
          </cell>
          <cell r="J2595">
            <v>409855.54</v>
          </cell>
          <cell r="K2595">
            <v>64620</v>
          </cell>
          <cell r="L2595">
            <v>34523.46</v>
          </cell>
          <cell r="M2595">
            <v>0</v>
          </cell>
          <cell r="N2595">
            <v>0</v>
          </cell>
          <cell r="O2595">
            <v>379759</v>
          </cell>
          <cell r="P2595">
            <v>379759</v>
          </cell>
        </row>
        <row r="2596">
          <cell r="G2596">
            <v>938807455</v>
          </cell>
          <cell r="J2596">
            <v>114374.36</v>
          </cell>
          <cell r="K2596">
            <v>71474.36</v>
          </cell>
          <cell r="L2596">
            <v>4290</v>
          </cell>
          <cell r="M2596">
            <v>0</v>
          </cell>
          <cell r="N2596">
            <v>0</v>
          </cell>
          <cell r="O2596">
            <v>47190</v>
          </cell>
          <cell r="P2596">
            <v>47190</v>
          </cell>
        </row>
        <row r="2597">
          <cell r="G2597">
            <v>938808641</v>
          </cell>
          <cell r="J2597">
            <v>120206</v>
          </cell>
          <cell r="K2597">
            <v>24090</v>
          </cell>
          <cell r="L2597">
            <v>9612</v>
          </cell>
          <cell r="M2597">
            <v>0</v>
          </cell>
          <cell r="N2597">
            <v>0</v>
          </cell>
          <cell r="O2597">
            <v>105728</v>
          </cell>
          <cell r="P2597">
            <v>105728</v>
          </cell>
        </row>
        <row r="2598">
          <cell r="G2598">
            <v>938904869</v>
          </cell>
          <cell r="J2598">
            <v>131301.15</v>
          </cell>
          <cell r="K2598">
            <v>20368</v>
          </cell>
          <cell r="L2598">
            <v>11092.85</v>
          </cell>
          <cell r="M2598">
            <v>0</v>
          </cell>
          <cell r="N2598">
            <v>0</v>
          </cell>
          <cell r="O2598">
            <v>122026</v>
          </cell>
          <cell r="P2598">
            <v>122026</v>
          </cell>
        </row>
        <row r="2599">
          <cell r="G2599">
            <v>938904934</v>
          </cell>
          <cell r="J2599">
            <v>165271.99</v>
          </cell>
          <cell r="K2599">
            <v>24791</v>
          </cell>
          <cell r="L2599">
            <v>14048.01</v>
          </cell>
          <cell r="M2599">
            <v>0</v>
          </cell>
          <cell r="N2599">
            <v>0</v>
          </cell>
          <cell r="O2599">
            <v>154529</v>
          </cell>
          <cell r="P2599">
            <v>154529</v>
          </cell>
        </row>
        <row r="2600">
          <cell r="G2600">
            <v>938904952</v>
          </cell>
          <cell r="J2600">
            <v>112175</v>
          </cell>
          <cell r="K2600">
            <v>17275</v>
          </cell>
          <cell r="L2600">
            <v>9490</v>
          </cell>
          <cell r="M2600">
            <v>0</v>
          </cell>
          <cell r="N2600">
            <v>0</v>
          </cell>
          <cell r="O2600">
            <v>104390</v>
          </cell>
          <cell r="P2600">
            <v>104390</v>
          </cell>
        </row>
        <row r="2601">
          <cell r="G2601">
            <v>938904958</v>
          </cell>
          <cell r="J2601">
            <v>209689</v>
          </cell>
          <cell r="K2601">
            <v>31453</v>
          </cell>
          <cell r="L2601">
            <v>17824</v>
          </cell>
          <cell r="M2601">
            <v>0</v>
          </cell>
          <cell r="N2601">
            <v>0</v>
          </cell>
          <cell r="O2601">
            <v>196060</v>
          </cell>
          <cell r="P2601">
            <v>196060</v>
          </cell>
        </row>
        <row r="2602">
          <cell r="G2602">
            <v>938904964</v>
          </cell>
          <cell r="J2602">
            <v>107623</v>
          </cell>
          <cell r="K2602">
            <v>16143</v>
          </cell>
          <cell r="L2602">
            <v>9148</v>
          </cell>
          <cell r="M2602">
            <v>0</v>
          </cell>
          <cell r="N2602">
            <v>0</v>
          </cell>
          <cell r="O2602">
            <v>100628</v>
          </cell>
          <cell r="P2602">
            <v>100628</v>
          </cell>
        </row>
        <row r="2603">
          <cell r="G2603">
            <v>938905631</v>
          </cell>
          <cell r="J2603">
            <v>294575</v>
          </cell>
          <cell r="K2603">
            <v>48001</v>
          </cell>
          <cell r="L2603">
            <v>24657</v>
          </cell>
          <cell r="M2603">
            <v>0</v>
          </cell>
          <cell r="N2603">
            <v>0</v>
          </cell>
          <cell r="O2603">
            <v>271231</v>
          </cell>
          <cell r="P2603">
            <v>271231</v>
          </cell>
        </row>
        <row r="2604">
          <cell r="G2604">
            <v>938908960</v>
          </cell>
          <cell r="J2604">
            <v>91134</v>
          </cell>
          <cell r="K2604">
            <v>14568</v>
          </cell>
          <cell r="L2604">
            <v>7657</v>
          </cell>
          <cell r="M2604">
            <v>0</v>
          </cell>
          <cell r="N2604">
            <v>0</v>
          </cell>
          <cell r="O2604">
            <v>84223</v>
          </cell>
          <cell r="P2604">
            <v>84223</v>
          </cell>
        </row>
        <row r="2605">
          <cell r="G2605">
            <v>938915366</v>
          </cell>
          <cell r="J2605">
            <v>136246.09</v>
          </cell>
          <cell r="K2605">
            <v>21110</v>
          </cell>
          <cell r="L2605">
            <v>11513.91</v>
          </cell>
          <cell r="M2605">
            <v>0</v>
          </cell>
          <cell r="N2605">
            <v>0</v>
          </cell>
          <cell r="O2605">
            <v>126650</v>
          </cell>
          <cell r="P2605">
            <v>126650</v>
          </cell>
        </row>
        <row r="2606">
          <cell r="G2606">
            <v>933805706</v>
          </cell>
          <cell r="J2606">
            <v>145539</v>
          </cell>
          <cell r="K2606">
            <v>21831</v>
          </cell>
          <cell r="L2606">
            <v>12371</v>
          </cell>
          <cell r="M2606">
            <v>0</v>
          </cell>
          <cell r="N2606">
            <v>0</v>
          </cell>
          <cell r="O2606">
            <v>136079</v>
          </cell>
          <cell r="P2606">
            <v>136079</v>
          </cell>
        </row>
        <row r="2607">
          <cell r="G2607">
            <v>933805717</v>
          </cell>
          <cell r="J2607">
            <v>180090.18</v>
          </cell>
          <cell r="K2607">
            <v>27238</v>
          </cell>
          <cell r="L2607">
            <v>15284.82</v>
          </cell>
          <cell r="M2607">
            <v>0</v>
          </cell>
          <cell r="N2607">
            <v>0</v>
          </cell>
          <cell r="O2607">
            <v>168137</v>
          </cell>
          <cell r="P2607">
            <v>168137</v>
          </cell>
        </row>
        <row r="2608">
          <cell r="G2608">
            <v>938805161</v>
          </cell>
          <cell r="J2608">
            <v>466880.9</v>
          </cell>
          <cell r="K2608">
            <v>78335</v>
          </cell>
          <cell r="L2608">
            <v>38854.1</v>
          </cell>
          <cell r="M2608">
            <v>0</v>
          </cell>
          <cell r="N2608">
            <v>0</v>
          </cell>
          <cell r="O2608">
            <v>427400</v>
          </cell>
          <cell r="P2608">
            <v>427400</v>
          </cell>
        </row>
        <row r="2609">
          <cell r="G2609">
            <v>938806931</v>
          </cell>
          <cell r="J2609">
            <v>137489</v>
          </cell>
          <cell r="K2609">
            <v>21521</v>
          </cell>
          <cell r="L2609">
            <v>11596</v>
          </cell>
          <cell r="M2609">
            <v>0</v>
          </cell>
          <cell r="N2609">
            <v>0</v>
          </cell>
          <cell r="O2609">
            <v>127564</v>
          </cell>
          <cell r="P2609">
            <v>127564</v>
          </cell>
        </row>
        <row r="2610">
          <cell r="G2610">
            <v>938807639</v>
          </cell>
          <cell r="J2610">
            <v>139814.09</v>
          </cell>
          <cell r="K2610">
            <v>21421</v>
          </cell>
          <cell r="L2610">
            <v>11838.91</v>
          </cell>
          <cell r="M2610">
            <v>0</v>
          </cell>
          <cell r="N2610">
            <v>0</v>
          </cell>
          <cell r="O2610">
            <v>130232</v>
          </cell>
          <cell r="P2610">
            <v>130232</v>
          </cell>
        </row>
        <row r="2611">
          <cell r="G2611">
            <v>938807840</v>
          </cell>
          <cell r="J2611">
            <v>162255</v>
          </cell>
          <cell r="K2611">
            <v>26358</v>
          </cell>
          <cell r="L2611">
            <v>13590</v>
          </cell>
          <cell r="M2611">
            <v>0</v>
          </cell>
          <cell r="N2611">
            <v>0</v>
          </cell>
          <cell r="O2611">
            <v>149487</v>
          </cell>
          <cell r="P2611">
            <v>149487</v>
          </cell>
        </row>
        <row r="2612">
          <cell r="G2612">
            <v>938900420</v>
          </cell>
          <cell r="J2612">
            <v>182081.9</v>
          </cell>
          <cell r="K2612">
            <v>28210</v>
          </cell>
          <cell r="L2612">
            <v>15387.1</v>
          </cell>
          <cell r="M2612">
            <v>0</v>
          </cell>
          <cell r="N2612">
            <v>0</v>
          </cell>
          <cell r="O2612">
            <v>169259</v>
          </cell>
          <cell r="P2612">
            <v>169259</v>
          </cell>
        </row>
        <row r="2613">
          <cell r="G2613">
            <v>938901258</v>
          </cell>
          <cell r="J2613">
            <v>156675</v>
          </cell>
          <cell r="K2613">
            <v>23726</v>
          </cell>
          <cell r="L2613">
            <v>13295</v>
          </cell>
          <cell r="M2613">
            <v>0</v>
          </cell>
          <cell r="N2613">
            <v>0</v>
          </cell>
          <cell r="O2613">
            <v>146244</v>
          </cell>
          <cell r="P2613">
            <v>146244</v>
          </cell>
        </row>
        <row r="2614">
          <cell r="G2614">
            <v>938901684</v>
          </cell>
          <cell r="J2614">
            <v>209268.8</v>
          </cell>
          <cell r="K2614">
            <v>31615</v>
          </cell>
          <cell r="L2614">
            <v>17765.2</v>
          </cell>
          <cell r="M2614">
            <v>0</v>
          </cell>
          <cell r="N2614">
            <v>0</v>
          </cell>
          <cell r="O2614">
            <v>195419</v>
          </cell>
          <cell r="P2614">
            <v>195419</v>
          </cell>
        </row>
        <row r="2615">
          <cell r="G2615">
            <v>938901710</v>
          </cell>
          <cell r="J2615">
            <v>200551</v>
          </cell>
          <cell r="K2615">
            <v>32775</v>
          </cell>
          <cell r="L2615">
            <v>16778</v>
          </cell>
          <cell r="M2615">
            <v>0</v>
          </cell>
          <cell r="N2615">
            <v>0</v>
          </cell>
          <cell r="O2615">
            <v>184554</v>
          </cell>
          <cell r="P2615">
            <v>184554</v>
          </cell>
        </row>
        <row r="2616">
          <cell r="G2616">
            <v>938901723</v>
          </cell>
          <cell r="J2616">
            <v>76344</v>
          </cell>
          <cell r="K2616">
            <v>12349</v>
          </cell>
          <cell r="L2616">
            <v>6400</v>
          </cell>
          <cell r="M2616">
            <v>0</v>
          </cell>
          <cell r="N2616">
            <v>0</v>
          </cell>
          <cell r="O2616">
            <v>70395</v>
          </cell>
          <cell r="P2616">
            <v>70395</v>
          </cell>
        </row>
        <row r="2617">
          <cell r="G2617">
            <v>938903034</v>
          </cell>
          <cell r="J2617">
            <v>52974</v>
          </cell>
          <cell r="K2617">
            <v>7946</v>
          </cell>
          <cell r="L2617">
            <v>4503</v>
          </cell>
          <cell r="M2617">
            <v>0</v>
          </cell>
          <cell r="N2617">
            <v>0</v>
          </cell>
          <cell r="O2617">
            <v>49531</v>
          </cell>
          <cell r="P2617">
            <v>49531</v>
          </cell>
        </row>
        <row r="2618">
          <cell r="G2618">
            <v>938907690</v>
          </cell>
          <cell r="J2618">
            <v>236800.82</v>
          </cell>
          <cell r="K2618">
            <v>46740</v>
          </cell>
          <cell r="L2618">
            <v>19006.18</v>
          </cell>
          <cell r="M2618">
            <v>0</v>
          </cell>
          <cell r="N2618">
            <v>0</v>
          </cell>
          <cell r="O2618">
            <v>209067</v>
          </cell>
          <cell r="P2618">
            <v>209067</v>
          </cell>
        </row>
        <row r="2619">
          <cell r="G2619">
            <v>938993630</v>
          </cell>
          <cell r="J2619">
            <v>271384.2</v>
          </cell>
          <cell r="K2619">
            <v>41156</v>
          </cell>
          <cell r="L2619">
            <v>23022.799999999999</v>
          </cell>
          <cell r="M2619">
            <v>0</v>
          </cell>
          <cell r="N2619">
            <v>0</v>
          </cell>
          <cell r="O2619">
            <v>253251</v>
          </cell>
          <cell r="P2619">
            <v>253251</v>
          </cell>
        </row>
        <row r="2620">
          <cell r="G2620">
            <v>938997870</v>
          </cell>
          <cell r="J2620">
            <v>102827</v>
          </cell>
          <cell r="K2620">
            <v>15424</v>
          </cell>
          <cell r="L2620">
            <v>8740</v>
          </cell>
          <cell r="M2620">
            <v>0</v>
          </cell>
          <cell r="N2620">
            <v>0</v>
          </cell>
          <cell r="O2620">
            <v>96143</v>
          </cell>
          <cell r="P2620">
            <v>96143</v>
          </cell>
        </row>
        <row r="2621">
          <cell r="G2621">
            <v>938806143</v>
          </cell>
          <cell r="J2621">
            <v>128039</v>
          </cell>
          <cell r="K2621">
            <v>27284</v>
          </cell>
          <cell r="L2621">
            <v>10076</v>
          </cell>
          <cell r="M2621">
            <v>0</v>
          </cell>
          <cell r="N2621">
            <v>0</v>
          </cell>
          <cell r="O2621">
            <v>110831</v>
          </cell>
          <cell r="P2621">
            <v>110831</v>
          </cell>
        </row>
        <row r="2622">
          <cell r="G2622">
            <v>938807010</v>
          </cell>
          <cell r="J2622">
            <v>354610.18</v>
          </cell>
          <cell r="K2622">
            <v>60821</v>
          </cell>
          <cell r="L2622">
            <v>29378.82</v>
          </cell>
          <cell r="M2622">
            <v>0</v>
          </cell>
          <cell r="N2622">
            <v>0</v>
          </cell>
          <cell r="O2622">
            <v>323168</v>
          </cell>
          <cell r="P2622">
            <v>323168</v>
          </cell>
        </row>
        <row r="2623">
          <cell r="G2623">
            <v>938807069</v>
          </cell>
          <cell r="J2623">
            <v>272487</v>
          </cell>
          <cell r="K2623">
            <v>42893</v>
          </cell>
          <cell r="L2623">
            <v>22959</v>
          </cell>
          <cell r="M2623">
            <v>0</v>
          </cell>
          <cell r="N2623">
            <v>0</v>
          </cell>
          <cell r="O2623">
            <v>252553</v>
          </cell>
          <cell r="P2623">
            <v>252553</v>
          </cell>
        </row>
        <row r="2624">
          <cell r="G2624">
            <v>938809863</v>
          </cell>
          <cell r="J2624">
            <v>277183</v>
          </cell>
          <cell r="K2624">
            <v>42924</v>
          </cell>
          <cell r="L2624">
            <v>23426</v>
          </cell>
          <cell r="M2624">
            <v>0</v>
          </cell>
          <cell r="N2624">
            <v>-20000</v>
          </cell>
          <cell r="O2624">
            <v>237685</v>
          </cell>
          <cell r="P2624">
            <v>237685</v>
          </cell>
        </row>
        <row r="2625">
          <cell r="G2625">
            <v>938908860</v>
          </cell>
          <cell r="J2625">
            <v>359860.18</v>
          </cell>
          <cell r="K2625">
            <v>54428</v>
          </cell>
          <cell r="L2625">
            <v>30542.82</v>
          </cell>
          <cell r="M2625">
            <v>0</v>
          </cell>
          <cell r="N2625">
            <v>0</v>
          </cell>
          <cell r="O2625">
            <v>335975</v>
          </cell>
          <cell r="P2625">
            <v>335975</v>
          </cell>
        </row>
        <row r="2626">
          <cell r="G2626">
            <v>938912578</v>
          </cell>
          <cell r="J2626">
            <v>241995</v>
          </cell>
          <cell r="K2626">
            <v>37870</v>
          </cell>
          <cell r="L2626">
            <v>20413</v>
          </cell>
          <cell r="M2626">
            <v>0</v>
          </cell>
          <cell r="N2626">
            <v>-100000</v>
          </cell>
          <cell r="O2626">
            <v>124538</v>
          </cell>
          <cell r="P2626">
            <v>124538</v>
          </cell>
        </row>
        <row r="2627">
          <cell r="G2627">
            <v>933805844</v>
          </cell>
          <cell r="J2627">
            <v>299941.90999999997</v>
          </cell>
          <cell r="K2627">
            <v>45216</v>
          </cell>
          <cell r="L2627">
            <v>25473.09</v>
          </cell>
          <cell r="M2627">
            <v>0</v>
          </cell>
          <cell r="N2627">
            <v>0</v>
          </cell>
          <cell r="O2627">
            <v>280199</v>
          </cell>
          <cell r="P2627">
            <v>280199</v>
          </cell>
        </row>
        <row r="2628">
          <cell r="G2628">
            <v>933805870</v>
          </cell>
          <cell r="J2628">
            <v>462929</v>
          </cell>
          <cell r="K2628">
            <v>456700.45</v>
          </cell>
          <cell r="L2628">
            <v>622.45000000000005</v>
          </cell>
          <cell r="M2628">
            <v>0</v>
          </cell>
          <cell r="N2628">
            <v>1.1823431123048067E-11</v>
          </cell>
          <cell r="O2628">
            <v>6851</v>
          </cell>
          <cell r="P2628">
            <v>6851</v>
          </cell>
        </row>
        <row r="2629">
          <cell r="G2629">
            <v>933806039</v>
          </cell>
          <cell r="J2629">
            <v>226461.52000000002</v>
          </cell>
          <cell r="K2629">
            <v>35091</v>
          </cell>
          <cell r="L2629">
            <v>19137.48</v>
          </cell>
          <cell r="M2629">
            <v>0</v>
          </cell>
          <cell r="N2629">
            <v>0</v>
          </cell>
          <cell r="O2629">
            <v>210508</v>
          </cell>
          <cell r="P2629">
            <v>210508</v>
          </cell>
        </row>
        <row r="2630">
          <cell r="G2630">
            <v>933806042</v>
          </cell>
          <cell r="J2630">
            <v>82855.91</v>
          </cell>
          <cell r="K2630">
            <v>12428</v>
          </cell>
          <cell r="L2630">
            <v>7043.09</v>
          </cell>
          <cell r="M2630">
            <v>0</v>
          </cell>
          <cell r="N2630">
            <v>0</v>
          </cell>
          <cell r="O2630">
            <v>77471</v>
          </cell>
          <cell r="P2630">
            <v>77471</v>
          </cell>
        </row>
        <row r="2631">
          <cell r="G2631">
            <v>938800235</v>
          </cell>
          <cell r="J2631">
            <v>44545</v>
          </cell>
          <cell r="K2631">
            <v>0</v>
          </cell>
          <cell r="L2631">
            <v>4455</v>
          </cell>
          <cell r="M2631">
            <v>0</v>
          </cell>
          <cell r="N2631">
            <v>0</v>
          </cell>
          <cell r="O2631">
            <v>49000</v>
          </cell>
          <cell r="P2631">
            <v>49000</v>
          </cell>
        </row>
        <row r="2632">
          <cell r="G2632">
            <v>938801256</v>
          </cell>
          <cell r="J2632">
            <v>225836.81</v>
          </cell>
          <cell r="K2632">
            <v>33876</v>
          </cell>
          <cell r="L2632">
            <v>19196.189999999999</v>
          </cell>
          <cell r="M2632">
            <v>0</v>
          </cell>
          <cell r="N2632">
            <v>0</v>
          </cell>
          <cell r="O2632">
            <v>211157</v>
          </cell>
          <cell r="P2632">
            <v>211157</v>
          </cell>
        </row>
        <row r="2633">
          <cell r="G2633">
            <v>938801261</v>
          </cell>
          <cell r="J2633">
            <v>44545</v>
          </cell>
          <cell r="K2633">
            <v>0</v>
          </cell>
          <cell r="L2633">
            <v>4455</v>
          </cell>
          <cell r="M2633">
            <v>0</v>
          </cell>
          <cell r="N2633">
            <v>0</v>
          </cell>
          <cell r="O2633">
            <v>49000</v>
          </cell>
          <cell r="P2633">
            <v>49000</v>
          </cell>
        </row>
        <row r="2634">
          <cell r="G2634">
            <v>938805270</v>
          </cell>
          <cell r="J2634">
            <v>202115</v>
          </cell>
          <cell r="K2634">
            <v>33010</v>
          </cell>
          <cell r="L2634">
            <v>16911</v>
          </cell>
          <cell r="M2634">
            <v>0</v>
          </cell>
          <cell r="N2634">
            <v>0</v>
          </cell>
          <cell r="O2634">
            <v>186016</v>
          </cell>
          <cell r="P2634">
            <v>186016</v>
          </cell>
        </row>
        <row r="2635">
          <cell r="G2635">
            <v>938806729</v>
          </cell>
          <cell r="J2635">
            <v>243794</v>
          </cell>
          <cell r="K2635">
            <v>36569</v>
          </cell>
          <cell r="L2635">
            <v>20723</v>
          </cell>
          <cell r="M2635">
            <v>0</v>
          </cell>
          <cell r="N2635">
            <v>0</v>
          </cell>
          <cell r="O2635">
            <v>227948</v>
          </cell>
          <cell r="P2635">
            <v>227948</v>
          </cell>
        </row>
        <row r="2636">
          <cell r="G2636">
            <v>938807121</v>
          </cell>
          <cell r="J2636">
            <v>208896.9</v>
          </cell>
          <cell r="K2636">
            <v>31335</v>
          </cell>
          <cell r="L2636">
            <v>17756.099999999999</v>
          </cell>
          <cell r="M2636">
            <v>0</v>
          </cell>
          <cell r="N2636">
            <v>0</v>
          </cell>
          <cell r="O2636">
            <v>195318</v>
          </cell>
          <cell r="P2636">
            <v>195318</v>
          </cell>
        </row>
        <row r="2637">
          <cell r="G2637">
            <v>938808244</v>
          </cell>
          <cell r="J2637">
            <v>44545</v>
          </cell>
          <cell r="K2637">
            <v>0</v>
          </cell>
          <cell r="L2637">
            <v>4455</v>
          </cell>
          <cell r="M2637">
            <v>0</v>
          </cell>
          <cell r="N2637">
            <v>0</v>
          </cell>
          <cell r="O2637">
            <v>49000</v>
          </cell>
          <cell r="P2637">
            <v>49000</v>
          </cell>
        </row>
        <row r="2638">
          <cell r="G2638">
            <v>938808293</v>
          </cell>
          <cell r="J2638">
            <v>215799</v>
          </cell>
          <cell r="K2638">
            <v>32370</v>
          </cell>
          <cell r="L2638">
            <v>18343</v>
          </cell>
          <cell r="M2638">
            <v>0</v>
          </cell>
          <cell r="N2638">
            <v>0</v>
          </cell>
          <cell r="O2638">
            <v>201772</v>
          </cell>
          <cell r="P2638">
            <v>201772</v>
          </cell>
        </row>
        <row r="2639">
          <cell r="G2639">
            <v>938808712</v>
          </cell>
          <cell r="J2639">
            <v>152110</v>
          </cell>
          <cell r="K2639">
            <v>22817</v>
          </cell>
          <cell r="L2639">
            <v>12929</v>
          </cell>
          <cell r="M2639">
            <v>0</v>
          </cell>
          <cell r="N2639">
            <v>0</v>
          </cell>
          <cell r="O2639">
            <v>142222</v>
          </cell>
          <cell r="P2639">
            <v>142222</v>
          </cell>
        </row>
        <row r="2640">
          <cell r="G2640">
            <v>938903292</v>
          </cell>
          <cell r="J2640">
            <v>344623.62</v>
          </cell>
          <cell r="K2640">
            <v>54162</v>
          </cell>
          <cell r="L2640">
            <v>29046.38</v>
          </cell>
          <cell r="M2640">
            <v>0</v>
          </cell>
          <cell r="N2640">
            <v>0</v>
          </cell>
          <cell r="O2640">
            <v>319508</v>
          </cell>
          <cell r="P2640">
            <v>319508</v>
          </cell>
        </row>
        <row r="2641">
          <cell r="G2641">
            <v>938903294</v>
          </cell>
          <cell r="J2641">
            <v>176111</v>
          </cell>
          <cell r="K2641">
            <v>26865</v>
          </cell>
          <cell r="L2641">
            <v>14924</v>
          </cell>
          <cell r="M2641">
            <v>0</v>
          </cell>
          <cell r="N2641">
            <v>0</v>
          </cell>
          <cell r="O2641">
            <v>164170</v>
          </cell>
          <cell r="P2641">
            <v>164170</v>
          </cell>
        </row>
        <row r="2642">
          <cell r="G2642">
            <v>938903975</v>
          </cell>
          <cell r="J2642">
            <v>44545</v>
          </cell>
          <cell r="K2642">
            <v>0</v>
          </cell>
          <cell r="L2642">
            <v>4455</v>
          </cell>
          <cell r="M2642">
            <v>0</v>
          </cell>
          <cell r="N2642">
            <v>0</v>
          </cell>
          <cell r="O2642">
            <v>49000</v>
          </cell>
          <cell r="P2642">
            <v>49000</v>
          </cell>
        </row>
        <row r="2643">
          <cell r="G2643">
            <v>938905075</v>
          </cell>
          <cell r="J2643">
            <v>183948.36</v>
          </cell>
          <cell r="K2643">
            <v>27592</v>
          </cell>
          <cell r="L2643">
            <v>15635.64</v>
          </cell>
          <cell r="M2643">
            <v>0</v>
          </cell>
          <cell r="N2643">
            <v>0</v>
          </cell>
          <cell r="O2643">
            <v>171992</v>
          </cell>
          <cell r="P2643">
            <v>171992</v>
          </cell>
        </row>
        <row r="2644">
          <cell r="G2644">
            <v>938905143</v>
          </cell>
          <cell r="J2644">
            <v>233029.86</v>
          </cell>
          <cell r="K2644">
            <v>153920.35999999999</v>
          </cell>
          <cell r="L2644">
            <v>7911.5</v>
          </cell>
          <cell r="M2644">
            <v>0</v>
          </cell>
          <cell r="N2644">
            <v>0</v>
          </cell>
          <cell r="O2644">
            <v>87021</v>
          </cell>
          <cell r="P2644">
            <v>87021</v>
          </cell>
        </row>
        <row r="2645">
          <cell r="G2645">
            <v>938907671</v>
          </cell>
          <cell r="J2645">
            <v>248870.72</v>
          </cell>
          <cell r="K2645">
            <v>38453</v>
          </cell>
          <cell r="L2645">
            <v>21041.279999999999</v>
          </cell>
          <cell r="M2645">
            <v>0</v>
          </cell>
          <cell r="N2645">
            <v>0</v>
          </cell>
          <cell r="O2645">
            <v>231459</v>
          </cell>
          <cell r="P2645">
            <v>231459</v>
          </cell>
        </row>
        <row r="2646">
          <cell r="G2646">
            <v>938907903</v>
          </cell>
          <cell r="J2646">
            <v>52221</v>
          </cell>
          <cell r="K2646">
            <v>7833</v>
          </cell>
          <cell r="L2646">
            <v>4439</v>
          </cell>
          <cell r="M2646">
            <v>0</v>
          </cell>
          <cell r="N2646">
            <v>-189163</v>
          </cell>
          <cell r="O2646">
            <v>0</v>
          </cell>
          <cell r="P2646">
            <v>-140336</v>
          </cell>
        </row>
        <row r="2647">
          <cell r="G2647">
            <v>938907905</v>
          </cell>
          <cell r="J2647">
            <v>44545</v>
          </cell>
          <cell r="K2647">
            <v>0</v>
          </cell>
          <cell r="L2647">
            <v>4455</v>
          </cell>
          <cell r="M2647">
            <v>0</v>
          </cell>
          <cell r="N2647">
            <v>0</v>
          </cell>
          <cell r="O2647">
            <v>49000</v>
          </cell>
          <cell r="P2647">
            <v>49000</v>
          </cell>
        </row>
        <row r="2648">
          <cell r="G2648">
            <v>938907912</v>
          </cell>
          <cell r="J2648">
            <v>314496.02</v>
          </cell>
          <cell r="K2648">
            <v>49194</v>
          </cell>
          <cell r="L2648">
            <v>26529.98</v>
          </cell>
          <cell r="M2648">
            <v>0</v>
          </cell>
          <cell r="N2648">
            <v>0</v>
          </cell>
          <cell r="O2648">
            <v>291832</v>
          </cell>
          <cell r="P2648">
            <v>291832</v>
          </cell>
        </row>
        <row r="2649">
          <cell r="G2649">
            <v>938908103</v>
          </cell>
          <cell r="J2649">
            <v>156685</v>
          </cell>
          <cell r="K2649">
            <v>28888</v>
          </cell>
          <cell r="L2649">
            <v>12780</v>
          </cell>
          <cell r="M2649">
            <v>0</v>
          </cell>
          <cell r="N2649">
            <v>0</v>
          </cell>
          <cell r="O2649">
            <v>140577</v>
          </cell>
          <cell r="P2649">
            <v>140577</v>
          </cell>
        </row>
        <row r="2650">
          <cell r="G2650">
            <v>938908132</v>
          </cell>
          <cell r="J2650">
            <v>150273.09</v>
          </cell>
          <cell r="K2650">
            <v>23214</v>
          </cell>
          <cell r="L2650">
            <v>12705.91</v>
          </cell>
          <cell r="M2650">
            <v>0</v>
          </cell>
          <cell r="N2650">
            <v>0</v>
          </cell>
          <cell r="O2650">
            <v>139765</v>
          </cell>
          <cell r="P2650">
            <v>139765</v>
          </cell>
        </row>
        <row r="2651">
          <cell r="G2651">
            <v>938998604</v>
          </cell>
          <cell r="J2651">
            <v>152731</v>
          </cell>
          <cell r="K2651">
            <v>22910</v>
          </cell>
          <cell r="L2651">
            <v>12982</v>
          </cell>
          <cell r="M2651">
            <v>0</v>
          </cell>
          <cell r="N2651">
            <v>0</v>
          </cell>
          <cell r="O2651">
            <v>142803</v>
          </cell>
          <cell r="P2651">
            <v>142803</v>
          </cell>
        </row>
        <row r="2652">
          <cell r="G2652">
            <v>938998672</v>
          </cell>
          <cell r="J2652">
            <v>493469.18</v>
          </cell>
          <cell r="K2652">
            <v>74020</v>
          </cell>
          <cell r="L2652">
            <v>41944.82</v>
          </cell>
          <cell r="M2652">
            <v>0</v>
          </cell>
          <cell r="N2652">
            <v>0</v>
          </cell>
          <cell r="O2652">
            <v>461394</v>
          </cell>
          <cell r="P2652">
            <v>461394</v>
          </cell>
        </row>
        <row r="2653">
          <cell r="G2653">
            <v>906378183</v>
          </cell>
          <cell r="J2653">
            <v>44545</v>
          </cell>
          <cell r="K2653">
            <v>0</v>
          </cell>
          <cell r="L2653">
            <v>4455</v>
          </cell>
          <cell r="M2653">
            <v>0</v>
          </cell>
          <cell r="N2653">
            <v>0</v>
          </cell>
          <cell r="O2653">
            <v>49000</v>
          </cell>
          <cell r="P2653">
            <v>49000</v>
          </cell>
        </row>
        <row r="2654">
          <cell r="G2654">
            <v>909250818</v>
          </cell>
          <cell r="J2654">
            <v>84802</v>
          </cell>
          <cell r="K2654">
            <v>12720</v>
          </cell>
          <cell r="L2654">
            <v>7208</v>
          </cell>
          <cell r="M2654">
            <v>0</v>
          </cell>
          <cell r="N2654">
            <v>0</v>
          </cell>
          <cell r="O2654">
            <v>79290</v>
          </cell>
          <cell r="P2654">
            <v>79290</v>
          </cell>
        </row>
        <row r="2655">
          <cell r="G2655">
            <v>909845358</v>
          </cell>
          <cell r="J2655">
            <v>44545</v>
          </cell>
          <cell r="K2655">
            <v>0</v>
          </cell>
          <cell r="L2655">
            <v>4455</v>
          </cell>
          <cell r="M2655">
            <v>0</v>
          </cell>
          <cell r="N2655">
            <v>0</v>
          </cell>
          <cell r="O2655">
            <v>49000</v>
          </cell>
          <cell r="P2655">
            <v>49000</v>
          </cell>
        </row>
        <row r="2656">
          <cell r="G2656">
            <v>933805133</v>
          </cell>
          <cell r="J2656">
            <v>174431.91</v>
          </cell>
          <cell r="K2656">
            <v>26165</v>
          </cell>
          <cell r="L2656">
            <v>14827.09</v>
          </cell>
          <cell r="M2656">
            <v>0</v>
          </cell>
          <cell r="N2656">
            <v>0</v>
          </cell>
          <cell r="O2656">
            <v>163094</v>
          </cell>
          <cell r="P2656">
            <v>163094</v>
          </cell>
        </row>
        <row r="2657">
          <cell r="G2657">
            <v>933805274</v>
          </cell>
          <cell r="J2657">
            <v>330450.36</v>
          </cell>
          <cell r="K2657">
            <v>51363</v>
          </cell>
          <cell r="L2657">
            <v>27908.639999999999</v>
          </cell>
          <cell r="M2657">
            <v>0</v>
          </cell>
          <cell r="N2657">
            <v>0</v>
          </cell>
          <cell r="O2657">
            <v>306996</v>
          </cell>
          <cell r="P2657">
            <v>306996</v>
          </cell>
        </row>
        <row r="2658">
          <cell r="G2658">
            <v>933805648</v>
          </cell>
          <cell r="J2658">
            <v>332155.67</v>
          </cell>
          <cell r="K2658">
            <v>65307</v>
          </cell>
          <cell r="L2658">
            <v>26685.33</v>
          </cell>
          <cell r="M2658">
            <v>0</v>
          </cell>
          <cell r="N2658">
            <v>0</v>
          </cell>
          <cell r="O2658">
            <v>293534</v>
          </cell>
          <cell r="P2658">
            <v>293534</v>
          </cell>
        </row>
        <row r="2659">
          <cell r="G2659">
            <v>933805656</v>
          </cell>
          <cell r="J2659">
            <v>249465</v>
          </cell>
          <cell r="K2659">
            <v>249465</v>
          </cell>
          <cell r="L2659">
            <v>0</v>
          </cell>
          <cell r="M2659">
            <v>0</v>
          </cell>
          <cell r="N2659">
            <v>-3673</v>
          </cell>
          <cell r="O2659">
            <v>0</v>
          </cell>
          <cell r="P2659">
            <v>-3673</v>
          </cell>
        </row>
        <row r="2660">
          <cell r="G2660">
            <v>933806185</v>
          </cell>
          <cell r="J2660">
            <v>127865.49</v>
          </cell>
          <cell r="K2660">
            <v>19180</v>
          </cell>
          <cell r="L2660">
            <v>10868.51</v>
          </cell>
          <cell r="M2660">
            <v>0</v>
          </cell>
          <cell r="N2660">
            <v>0</v>
          </cell>
          <cell r="O2660">
            <v>119554</v>
          </cell>
          <cell r="P2660">
            <v>119554</v>
          </cell>
        </row>
        <row r="2661">
          <cell r="G2661">
            <v>933806189</v>
          </cell>
          <cell r="J2661">
            <v>166331.91</v>
          </cell>
          <cell r="K2661">
            <v>26969</v>
          </cell>
          <cell r="L2661">
            <v>13936.09</v>
          </cell>
          <cell r="M2661">
            <v>0</v>
          </cell>
          <cell r="N2661">
            <v>0</v>
          </cell>
          <cell r="O2661">
            <v>153299</v>
          </cell>
          <cell r="P2661">
            <v>153299</v>
          </cell>
        </row>
        <row r="2662">
          <cell r="G2662">
            <v>933806271</v>
          </cell>
          <cell r="J2662">
            <v>133787.09</v>
          </cell>
          <cell r="K2662">
            <v>20068</v>
          </cell>
          <cell r="L2662">
            <v>11371.91</v>
          </cell>
          <cell r="M2662">
            <v>0</v>
          </cell>
          <cell r="N2662">
            <v>0</v>
          </cell>
          <cell r="O2662">
            <v>125091</v>
          </cell>
          <cell r="P2662">
            <v>125091</v>
          </cell>
        </row>
        <row r="2663">
          <cell r="G2663">
            <v>933806594</v>
          </cell>
          <cell r="J2663">
            <v>627980.56000000006</v>
          </cell>
          <cell r="K2663">
            <v>95095</v>
          </cell>
          <cell r="L2663">
            <v>53288.44</v>
          </cell>
          <cell r="M2663">
            <v>0</v>
          </cell>
          <cell r="N2663">
            <v>0</v>
          </cell>
          <cell r="O2663">
            <v>586174</v>
          </cell>
          <cell r="P2663">
            <v>586174</v>
          </cell>
        </row>
        <row r="2664">
          <cell r="G2664">
            <v>933806849</v>
          </cell>
          <cell r="J2664">
            <v>59341</v>
          </cell>
          <cell r="K2664">
            <v>8901</v>
          </cell>
          <cell r="L2664">
            <v>5044</v>
          </cell>
          <cell r="M2664">
            <v>0</v>
          </cell>
          <cell r="N2664">
            <v>0</v>
          </cell>
          <cell r="O2664">
            <v>55484</v>
          </cell>
          <cell r="P2664">
            <v>55484</v>
          </cell>
        </row>
        <row r="2665">
          <cell r="G2665">
            <v>933806851</v>
          </cell>
          <cell r="J2665">
            <v>374029.27</v>
          </cell>
          <cell r="K2665">
            <v>78544</v>
          </cell>
          <cell r="L2665">
            <v>29548.73</v>
          </cell>
          <cell r="M2665">
            <v>0</v>
          </cell>
          <cell r="N2665">
            <v>0</v>
          </cell>
          <cell r="O2665">
            <v>325034</v>
          </cell>
          <cell r="P2665">
            <v>325034</v>
          </cell>
        </row>
        <row r="2666">
          <cell r="G2666">
            <v>938093505</v>
          </cell>
          <cell r="J2666">
            <v>241560.18</v>
          </cell>
          <cell r="K2666">
            <v>36234</v>
          </cell>
          <cell r="L2666">
            <v>20532.82</v>
          </cell>
          <cell r="M2666">
            <v>0</v>
          </cell>
          <cell r="N2666">
            <v>0</v>
          </cell>
          <cell r="O2666">
            <v>225859</v>
          </cell>
          <cell r="P2666">
            <v>225859</v>
          </cell>
        </row>
        <row r="2667">
          <cell r="G2667">
            <v>938622737</v>
          </cell>
          <cell r="J2667">
            <v>44545</v>
          </cell>
          <cell r="K2667">
            <v>0</v>
          </cell>
          <cell r="L2667">
            <v>4455</v>
          </cell>
          <cell r="M2667">
            <v>0</v>
          </cell>
          <cell r="N2667">
            <v>0</v>
          </cell>
          <cell r="O2667">
            <v>49000</v>
          </cell>
          <cell r="P2667">
            <v>49000</v>
          </cell>
        </row>
        <row r="2668">
          <cell r="G2668">
            <v>938801526</v>
          </cell>
          <cell r="J2668">
            <v>44545</v>
          </cell>
          <cell r="K2668">
            <v>0</v>
          </cell>
          <cell r="L2668">
            <v>4455</v>
          </cell>
          <cell r="M2668">
            <v>0</v>
          </cell>
          <cell r="N2668">
            <v>0</v>
          </cell>
          <cell r="O2668">
            <v>49000</v>
          </cell>
          <cell r="P2668">
            <v>49000</v>
          </cell>
        </row>
        <row r="2669">
          <cell r="G2669">
            <v>938805282</v>
          </cell>
          <cell r="J2669">
            <v>52726.82</v>
          </cell>
          <cell r="K2669">
            <v>7909</v>
          </cell>
          <cell r="L2669">
            <v>4482.18</v>
          </cell>
          <cell r="M2669">
            <v>0</v>
          </cell>
          <cell r="N2669">
            <v>0</v>
          </cell>
          <cell r="O2669">
            <v>49300</v>
          </cell>
          <cell r="P2669">
            <v>49300</v>
          </cell>
        </row>
        <row r="2670">
          <cell r="G2670">
            <v>938805584</v>
          </cell>
          <cell r="J2670">
            <v>55454.09</v>
          </cell>
          <cell r="K2670">
            <v>8318</v>
          </cell>
          <cell r="L2670">
            <v>4713.91</v>
          </cell>
          <cell r="M2670">
            <v>0</v>
          </cell>
          <cell r="N2670">
            <v>0</v>
          </cell>
          <cell r="O2670">
            <v>51850</v>
          </cell>
          <cell r="P2670">
            <v>51850</v>
          </cell>
        </row>
        <row r="2671">
          <cell r="G2671">
            <v>938806015</v>
          </cell>
          <cell r="J2671">
            <v>175635.36</v>
          </cell>
          <cell r="K2671">
            <v>26794</v>
          </cell>
          <cell r="L2671">
            <v>14884.64</v>
          </cell>
          <cell r="M2671">
            <v>0</v>
          </cell>
          <cell r="N2671">
            <v>0</v>
          </cell>
          <cell r="O2671">
            <v>163726</v>
          </cell>
          <cell r="P2671">
            <v>163726</v>
          </cell>
        </row>
        <row r="2672">
          <cell r="G2672">
            <v>938806359</v>
          </cell>
          <cell r="J2672">
            <v>56368</v>
          </cell>
          <cell r="K2672">
            <v>8680</v>
          </cell>
          <cell r="L2672">
            <v>4769</v>
          </cell>
          <cell r="M2672">
            <v>0</v>
          </cell>
          <cell r="N2672">
            <v>0</v>
          </cell>
          <cell r="O2672">
            <v>52457</v>
          </cell>
          <cell r="P2672">
            <v>52457</v>
          </cell>
        </row>
        <row r="2673">
          <cell r="G2673">
            <v>938806451</v>
          </cell>
          <cell r="J2673">
            <v>346162.18</v>
          </cell>
          <cell r="K2673">
            <v>181925.09</v>
          </cell>
          <cell r="L2673">
            <v>16423.91</v>
          </cell>
          <cell r="M2673">
            <v>0</v>
          </cell>
          <cell r="N2673">
            <v>0</v>
          </cell>
          <cell r="O2673">
            <v>180661</v>
          </cell>
          <cell r="P2673">
            <v>180661</v>
          </cell>
        </row>
        <row r="2674">
          <cell r="G2674">
            <v>938806820</v>
          </cell>
          <cell r="J2674">
            <v>142842</v>
          </cell>
          <cell r="K2674">
            <v>21651</v>
          </cell>
          <cell r="L2674">
            <v>12119</v>
          </cell>
          <cell r="M2674">
            <v>0</v>
          </cell>
          <cell r="N2674">
            <v>0</v>
          </cell>
          <cell r="O2674">
            <v>133310</v>
          </cell>
          <cell r="P2674">
            <v>133310</v>
          </cell>
        </row>
        <row r="2675">
          <cell r="G2675">
            <v>938807517</v>
          </cell>
          <cell r="J2675">
            <v>87742</v>
          </cell>
          <cell r="K2675">
            <v>87742</v>
          </cell>
          <cell r="L2675">
            <v>0</v>
          </cell>
          <cell r="M2675">
            <v>0</v>
          </cell>
          <cell r="N2675">
            <v>-1</v>
          </cell>
          <cell r="O2675">
            <v>0</v>
          </cell>
          <cell r="P2675">
            <v>-1</v>
          </cell>
        </row>
        <row r="2676">
          <cell r="G2676">
            <v>938807518</v>
          </cell>
          <cell r="J2676">
            <v>45258</v>
          </cell>
          <cell r="K2676">
            <v>6789</v>
          </cell>
          <cell r="L2676">
            <v>3847</v>
          </cell>
          <cell r="M2676">
            <v>0</v>
          </cell>
          <cell r="N2676">
            <v>0</v>
          </cell>
          <cell r="O2676">
            <v>42316</v>
          </cell>
          <cell r="P2676">
            <v>42316</v>
          </cell>
        </row>
        <row r="2677">
          <cell r="G2677">
            <v>938807526</v>
          </cell>
          <cell r="J2677">
            <v>44545</v>
          </cell>
          <cell r="K2677">
            <v>0</v>
          </cell>
          <cell r="L2677">
            <v>4455</v>
          </cell>
          <cell r="M2677">
            <v>0</v>
          </cell>
          <cell r="N2677">
            <v>0</v>
          </cell>
          <cell r="O2677">
            <v>49000</v>
          </cell>
          <cell r="P2677">
            <v>49000</v>
          </cell>
        </row>
        <row r="2678">
          <cell r="G2678">
            <v>938807565</v>
          </cell>
          <cell r="J2678">
            <v>97299.18</v>
          </cell>
          <cell r="K2678">
            <v>14595</v>
          </cell>
          <cell r="L2678">
            <v>8270.82</v>
          </cell>
          <cell r="M2678">
            <v>0</v>
          </cell>
          <cell r="N2678">
            <v>0</v>
          </cell>
          <cell r="O2678">
            <v>90975</v>
          </cell>
          <cell r="P2678">
            <v>90975</v>
          </cell>
        </row>
        <row r="2679">
          <cell r="G2679">
            <v>938807921</v>
          </cell>
          <cell r="J2679">
            <v>132726.81</v>
          </cell>
          <cell r="K2679">
            <v>19909</v>
          </cell>
          <cell r="L2679">
            <v>11282.19</v>
          </cell>
          <cell r="M2679">
            <v>0</v>
          </cell>
          <cell r="N2679">
            <v>0</v>
          </cell>
          <cell r="O2679">
            <v>124100</v>
          </cell>
          <cell r="P2679">
            <v>124100</v>
          </cell>
        </row>
        <row r="2680">
          <cell r="G2680">
            <v>938807924</v>
          </cell>
          <cell r="J2680">
            <v>140250.35999999999</v>
          </cell>
          <cell r="K2680">
            <v>21262</v>
          </cell>
          <cell r="L2680">
            <v>11898.64</v>
          </cell>
          <cell r="M2680">
            <v>0</v>
          </cell>
          <cell r="N2680">
            <v>0</v>
          </cell>
          <cell r="O2680">
            <v>130887</v>
          </cell>
          <cell r="P2680">
            <v>130887</v>
          </cell>
        </row>
        <row r="2681">
          <cell r="G2681">
            <v>938808221</v>
          </cell>
          <cell r="J2681">
            <v>44545</v>
          </cell>
          <cell r="K2681">
            <v>0</v>
          </cell>
          <cell r="L2681">
            <v>4455</v>
          </cell>
          <cell r="M2681">
            <v>0</v>
          </cell>
          <cell r="N2681">
            <v>0</v>
          </cell>
          <cell r="O2681">
            <v>49000</v>
          </cell>
          <cell r="P2681">
            <v>49000</v>
          </cell>
        </row>
        <row r="2682">
          <cell r="G2682">
            <v>938808461</v>
          </cell>
          <cell r="J2682">
            <v>167736.4</v>
          </cell>
          <cell r="K2682">
            <v>25160</v>
          </cell>
          <cell r="L2682">
            <v>14257.6</v>
          </cell>
          <cell r="M2682">
            <v>0</v>
          </cell>
          <cell r="N2682">
            <v>0</v>
          </cell>
          <cell r="O2682">
            <v>156834</v>
          </cell>
          <cell r="P2682">
            <v>156834</v>
          </cell>
        </row>
        <row r="2683">
          <cell r="G2683">
            <v>938808627</v>
          </cell>
          <cell r="J2683">
            <v>44545</v>
          </cell>
          <cell r="K2683">
            <v>0</v>
          </cell>
          <cell r="L2683">
            <v>4455</v>
          </cell>
          <cell r="M2683">
            <v>0</v>
          </cell>
          <cell r="N2683">
            <v>0</v>
          </cell>
          <cell r="O2683">
            <v>49000</v>
          </cell>
          <cell r="P2683">
            <v>49000</v>
          </cell>
        </row>
        <row r="2684">
          <cell r="G2684">
            <v>938808653</v>
          </cell>
          <cell r="J2684">
            <v>252889</v>
          </cell>
          <cell r="K2684">
            <v>39280</v>
          </cell>
          <cell r="L2684">
            <v>21361</v>
          </cell>
          <cell r="M2684">
            <v>0</v>
          </cell>
          <cell r="N2684">
            <v>0</v>
          </cell>
          <cell r="O2684">
            <v>234970</v>
          </cell>
          <cell r="P2684">
            <v>234970</v>
          </cell>
        </row>
        <row r="2685">
          <cell r="G2685">
            <v>938808704</v>
          </cell>
          <cell r="J2685">
            <v>221475.9</v>
          </cell>
          <cell r="K2685">
            <v>33221</v>
          </cell>
          <cell r="L2685">
            <v>18825.099999999999</v>
          </cell>
          <cell r="M2685">
            <v>0</v>
          </cell>
          <cell r="N2685">
            <v>0</v>
          </cell>
          <cell r="O2685">
            <v>207080</v>
          </cell>
          <cell r="P2685">
            <v>207080</v>
          </cell>
        </row>
        <row r="2686">
          <cell r="G2686">
            <v>938808903</v>
          </cell>
          <cell r="J2686">
            <v>148012</v>
          </cell>
          <cell r="K2686">
            <v>22202</v>
          </cell>
          <cell r="L2686">
            <v>12581</v>
          </cell>
          <cell r="M2686">
            <v>0</v>
          </cell>
          <cell r="N2686">
            <v>0</v>
          </cell>
          <cell r="O2686">
            <v>138391</v>
          </cell>
          <cell r="P2686">
            <v>138391</v>
          </cell>
        </row>
        <row r="2687">
          <cell r="G2687">
            <v>938809004</v>
          </cell>
          <cell r="J2687">
            <v>44545</v>
          </cell>
          <cell r="K2687">
            <v>44545</v>
          </cell>
          <cell r="L2687">
            <v>0</v>
          </cell>
          <cell r="M2687">
            <v>0</v>
          </cell>
          <cell r="N2687">
            <v>0</v>
          </cell>
          <cell r="O2687">
            <v>0</v>
          </cell>
          <cell r="P2687">
            <v>0</v>
          </cell>
        </row>
        <row r="2688">
          <cell r="G2688">
            <v>938809143</v>
          </cell>
          <cell r="J2688">
            <v>44545</v>
          </cell>
          <cell r="K2688">
            <v>0</v>
          </cell>
          <cell r="L2688">
            <v>4455</v>
          </cell>
          <cell r="M2688">
            <v>0</v>
          </cell>
          <cell r="N2688">
            <v>0</v>
          </cell>
          <cell r="O2688">
            <v>49000</v>
          </cell>
          <cell r="P2688">
            <v>49000</v>
          </cell>
        </row>
        <row r="2689">
          <cell r="G2689">
            <v>938809155</v>
          </cell>
          <cell r="J2689">
            <v>205997</v>
          </cell>
          <cell r="K2689">
            <v>32022</v>
          </cell>
          <cell r="L2689">
            <v>17398</v>
          </cell>
          <cell r="M2689">
            <v>0</v>
          </cell>
          <cell r="N2689">
            <v>0</v>
          </cell>
          <cell r="O2689">
            <v>191373</v>
          </cell>
          <cell r="P2689">
            <v>191373</v>
          </cell>
        </row>
        <row r="2690">
          <cell r="G2690">
            <v>938809187</v>
          </cell>
          <cell r="J2690">
            <v>424841.9</v>
          </cell>
          <cell r="K2690">
            <v>64175</v>
          </cell>
          <cell r="L2690">
            <v>36067.1</v>
          </cell>
          <cell r="M2690">
            <v>0</v>
          </cell>
          <cell r="N2690">
            <v>0</v>
          </cell>
          <cell r="O2690">
            <v>396734</v>
          </cell>
          <cell r="P2690">
            <v>396734</v>
          </cell>
        </row>
        <row r="2691">
          <cell r="G2691">
            <v>938809240</v>
          </cell>
          <cell r="J2691">
            <v>263907.18</v>
          </cell>
          <cell r="K2691">
            <v>131953.59</v>
          </cell>
          <cell r="L2691">
            <v>13195.41</v>
          </cell>
          <cell r="M2691">
            <v>0</v>
          </cell>
          <cell r="N2691">
            <v>0</v>
          </cell>
          <cell r="O2691">
            <v>145149</v>
          </cell>
          <cell r="P2691">
            <v>145149</v>
          </cell>
        </row>
        <row r="2692">
          <cell r="G2692">
            <v>938809283</v>
          </cell>
          <cell r="J2692">
            <v>44545</v>
          </cell>
          <cell r="K2692">
            <v>0</v>
          </cell>
          <cell r="L2692">
            <v>4455</v>
          </cell>
          <cell r="M2692">
            <v>0</v>
          </cell>
          <cell r="N2692">
            <v>0</v>
          </cell>
          <cell r="O2692">
            <v>49000</v>
          </cell>
          <cell r="P2692">
            <v>49000</v>
          </cell>
        </row>
        <row r="2693">
          <cell r="G2693">
            <v>938809473</v>
          </cell>
          <cell r="J2693">
            <v>240574.09</v>
          </cell>
          <cell r="K2693">
            <v>36086</v>
          </cell>
          <cell r="L2693">
            <v>20448.91</v>
          </cell>
          <cell r="M2693">
            <v>0</v>
          </cell>
          <cell r="N2693">
            <v>0</v>
          </cell>
          <cell r="O2693">
            <v>224937</v>
          </cell>
          <cell r="P2693">
            <v>224937</v>
          </cell>
        </row>
        <row r="2694">
          <cell r="G2694">
            <v>938809544</v>
          </cell>
          <cell r="J2694">
            <v>260752.09</v>
          </cell>
          <cell r="K2694">
            <v>39562</v>
          </cell>
          <cell r="L2694">
            <v>22118.91</v>
          </cell>
          <cell r="M2694">
            <v>0</v>
          </cell>
          <cell r="N2694">
            <v>0</v>
          </cell>
          <cell r="O2694">
            <v>243309</v>
          </cell>
          <cell r="P2694">
            <v>243309</v>
          </cell>
        </row>
        <row r="2695">
          <cell r="G2695">
            <v>938809623</v>
          </cell>
          <cell r="J2695">
            <v>203533.9</v>
          </cell>
          <cell r="K2695">
            <v>30530</v>
          </cell>
          <cell r="L2695">
            <v>17300.099999999999</v>
          </cell>
          <cell r="M2695">
            <v>0</v>
          </cell>
          <cell r="N2695">
            <v>0</v>
          </cell>
          <cell r="O2695">
            <v>190304</v>
          </cell>
          <cell r="P2695">
            <v>190304</v>
          </cell>
        </row>
        <row r="2696">
          <cell r="G2696">
            <v>938809672</v>
          </cell>
          <cell r="J2696">
            <v>53106</v>
          </cell>
          <cell r="K2696">
            <v>7966</v>
          </cell>
          <cell r="L2696">
            <v>4514</v>
          </cell>
          <cell r="M2696">
            <v>0</v>
          </cell>
          <cell r="N2696">
            <v>0</v>
          </cell>
          <cell r="O2696">
            <v>49654</v>
          </cell>
          <cell r="P2696">
            <v>49654</v>
          </cell>
        </row>
        <row r="2697">
          <cell r="G2697">
            <v>938809731</v>
          </cell>
          <cell r="J2697">
            <v>44545</v>
          </cell>
          <cell r="K2697">
            <v>0</v>
          </cell>
          <cell r="L2697">
            <v>4455</v>
          </cell>
          <cell r="M2697">
            <v>0</v>
          </cell>
          <cell r="N2697">
            <v>0</v>
          </cell>
          <cell r="O2697">
            <v>49000</v>
          </cell>
          <cell r="P2697">
            <v>49000</v>
          </cell>
        </row>
        <row r="2698">
          <cell r="G2698">
            <v>938809732</v>
          </cell>
          <cell r="J2698">
            <v>117259.82</v>
          </cell>
          <cell r="K2698">
            <v>17589</v>
          </cell>
          <cell r="L2698">
            <v>9967.18</v>
          </cell>
          <cell r="M2698">
            <v>0</v>
          </cell>
          <cell r="N2698">
            <v>0</v>
          </cell>
          <cell r="O2698">
            <v>109638</v>
          </cell>
          <cell r="P2698">
            <v>109638</v>
          </cell>
        </row>
        <row r="2699">
          <cell r="G2699">
            <v>938809742</v>
          </cell>
          <cell r="J2699">
            <v>316566.36000000004</v>
          </cell>
          <cell r="K2699">
            <v>47485</v>
          </cell>
          <cell r="L2699">
            <v>26908.639999999999</v>
          </cell>
          <cell r="M2699">
            <v>0</v>
          </cell>
          <cell r="N2699">
            <v>-40000.000000000058</v>
          </cell>
          <cell r="O2699">
            <v>255990</v>
          </cell>
          <cell r="P2699">
            <v>255990</v>
          </cell>
        </row>
        <row r="2700">
          <cell r="G2700">
            <v>938809803</v>
          </cell>
          <cell r="J2700">
            <v>226363.18</v>
          </cell>
          <cell r="K2700">
            <v>33954</v>
          </cell>
          <cell r="L2700">
            <v>19240.82</v>
          </cell>
          <cell r="M2700">
            <v>0</v>
          </cell>
          <cell r="N2700">
            <v>0</v>
          </cell>
          <cell r="O2700">
            <v>211650</v>
          </cell>
          <cell r="P2700">
            <v>211650</v>
          </cell>
        </row>
        <row r="2701">
          <cell r="G2701">
            <v>938809836</v>
          </cell>
          <cell r="J2701">
            <v>205890</v>
          </cell>
          <cell r="K2701">
            <v>36045</v>
          </cell>
          <cell r="L2701">
            <v>16985</v>
          </cell>
          <cell r="M2701">
            <v>0</v>
          </cell>
          <cell r="N2701">
            <v>0</v>
          </cell>
          <cell r="O2701">
            <v>186830</v>
          </cell>
          <cell r="P2701">
            <v>186830</v>
          </cell>
        </row>
        <row r="2702">
          <cell r="G2702">
            <v>938809970</v>
          </cell>
          <cell r="J2702">
            <v>294768</v>
          </cell>
          <cell r="K2702">
            <v>44888</v>
          </cell>
          <cell r="L2702">
            <v>24988</v>
          </cell>
          <cell r="M2702">
            <v>0</v>
          </cell>
          <cell r="N2702">
            <v>0</v>
          </cell>
          <cell r="O2702">
            <v>274868</v>
          </cell>
          <cell r="P2702">
            <v>274868</v>
          </cell>
        </row>
        <row r="2703">
          <cell r="G2703">
            <v>938901025</v>
          </cell>
          <cell r="J2703">
            <v>181272.6</v>
          </cell>
          <cell r="K2703">
            <v>27191</v>
          </cell>
          <cell r="L2703">
            <v>15408.4</v>
          </cell>
          <cell r="M2703">
            <v>0</v>
          </cell>
          <cell r="N2703">
            <v>0</v>
          </cell>
          <cell r="O2703">
            <v>169490</v>
          </cell>
          <cell r="P2703">
            <v>169490</v>
          </cell>
        </row>
        <row r="2704">
          <cell r="G2704">
            <v>938901371</v>
          </cell>
          <cell r="J2704">
            <v>44545</v>
          </cell>
          <cell r="K2704">
            <v>0</v>
          </cell>
          <cell r="L2704">
            <v>4455</v>
          </cell>
          <cell r="M2704">
            <v>0</v>
          </cell>
          <cell r="N2704">
            <v>0</v>
          </cell>
          <cell r="O2704">
            <v>49000</v>
          </cell>
          <cell r="P2704">
            <v>49000</v>
          </cell>
        </row>
        <row r="2705">
          <cell r="G2705">
            <v>938901471</v>
          </cell>
          <cell r="J2705">
            <v>142465</v>
          </cell>
          <cell r="K2705">
            <v>21370</v>
          </cell>
          <cell r="L2705">
            <v>12110</v>
          </cell>
          <cell r="M2705">
            <v>0</v>
          </cell>
          <cell r="N2705">
            <v>0</v>
          </cell>
          <cell r="O2705">
            <v>133205</v>
          </cell>
          <cell r="P2705">
            <v>133205</v>
          </cell>
        </row>
        <row r="2706">
          <cell r="G2706">
            <v>938901474</v>
          </cell>
          <cell r="J2706">
            <v>44545</v>
          </cell>
          <cell r="K2706">
            <v>0</v>
          </cell>
          <cell r="L2706">
            <v>4455</v>
          </cell>
          <cell r="M2706">
            <v>0</v>
          </cell>
          <cell r="N2706">
            <v>0</v>
          </cell>
          <cell r="O2706">
            <v>49000</v>
          </cell>
          <cell r="P2706">
            <v>49000</v>
          </cell>
        </row>
        <row r="2707">
          <cell r="G2707">
            <v>938901477</v>
          </cell>
          <cell r="J2707">
            <v>44545</v>
          </cell>
          <cell r="K2707">
            <v>0</v>
          </cell>
          <cell r="L2707">
            <v>4455</v>
          </cell>
          <cell r="M2707">
            <v>0</v>
          </cell>
          <cell r="N2707">
            <v>0</v>
          </cell>
          <cell r="O2707">
            <v>49000</v>
          </cell>
          <cell r="P2707">
            <v>49000</v>
          </cell>
        </row>
        <row r="2708">
          <cell r="G2708">
            <v>938901481</v>
          </cell>
          <cell r="J2708">
            <v>44545</v>
          </cell>
          <cell r="K2708">
            <v>0</v>
          </cell>
          <cell r="L2708">
            <v>4455</v>
          </cell>
          <cell r="M2708">
            <v>0</v>
          </cell>
          <cell r="N2708">
            <v>0</v>
          </cell>
          <cell r="O2708">
            <v>49000</v>
          </cell>
          <cell r="P2708">
            <v>49000</v>
          </cell>
        </row>
        <row r="2709">
          <cell r="G2709">
            <v>938901482</v>
          </cell>
          <cell r="J2709">
            <v>45169</v>
          </cell>
          <cell r="K2709">
            <v>6775</v>
          </cell>
          <cell r="L2709">
            <v>3839</v>
          </cell>
          <cell r="M2709">
            <v>0</v>
          </cell>
          <cell r="N2709">
            <v>0</v>
          </cell>
          <cell r="O2709">
            <v>42233</v>
          </cell>
          <cell r="P2709">
            <v>42233</v>
          </cell>
        </row>
        <row r="2710">
          <cell r="G2710">
            <v>938901483</v>
          </cell>
          <cell r="J2710">
            <v>249452.1</v>
          </cell>
          <cell r="K2710">
            <v>37418</v>
          </cell>
          <cell r="L2710">
            <v>21203.9</v>
          </cell>
          <cell r="M2710">
            <v>0</v>
          </cell>
          <cell r="N2710">
            <v>0</v>
          </cell>
          <cell r="O2710">
            <v>233238</v>
          </cell>
          <cell r="P2710">
            <v>233238</v>
          </cell>
        </row>
        <row r="2711">
          <cell r="G2711">
            <v>938901488</v>
          </cell>
          <cell r="J2711">
            <v>135140.18</v>
          </cell>
          <cell r="K2711">
            <v>20271</v>
          </cell>
          <cell r="L2711">
            <v>11486.82</v>
          </cell>
          <cell r="M2711">
            <v>0</v>
          </cell>
          <cell r="N2711">
            <v>0</v>
          </cell>
          <cell r="O2711">
            <v>126356</v>
          </cell>
          <cell r="P2711">
            <v>126356</v>
          </cell>
        </row>
        <row r="2712">
          <cell r="G2712">
            <v>938901489</v>
          </cell>
          <cell r="J2712">
            <v>133702</v>
          </cell>
          <cell r="K2712">
            <v>20055</v>
          </cell>
          <cell r="L2712">
            <v>11365</v>
          </cell>
          <cell r="M2712">
            <v>0</v>
          </cell>
          <cell r="N2712">
            <v>0</v>
          </cell>
          <cell r="O2712">
            <v>125012</v>
          </cell>
          <cell r="P2712">
            <v>125012</v>
          </cell>
        </row>
        <row r="2713">
          <cell r="G2713">
            <v>938901495</v>
          </cell>
          <cell r="J2713">
            <v>44545</v>
          </cell>
          <cell r="K2713">
            <v>0</v>
          </cell>
          <cell r="L2713">
            <v>4455</v>
          </cell>
          <cell r="M2713">
            <v>0</v>
          </cell>
          <cell r="N2713">
            <v>0</v>
          </cell>
          <cell r="O2713">
            <v>49000</v>
          </cell>
          <cell r="P2713">
            <v>49000</v>
          </cell>
        </row>
        <row r="2714">
          <cell r="G2714">
            <v>938901933</v>
          </cell>
          <cell r="J2714">
            <v>57211</v>
          </cell>
          <cell r="K2714">
            <v>8582</v>
          </cell>
          <cell r="L2714">
            <v>4863</v>
          </cell>
          <cell r="M2714">
            <v>0</v>
          </cell>
          <cell r="N2714">
            <v>0</v>
          </cell>
          <cell r="O2714">
            <v>53492</v>
          </cell>
          <cell r="P2714">
            <v>53492</v>
          </cell>
        </row>
        <row r="2715">
          <cell r="G2715">
            <v>938902094</v>
          </cell>
          <cell r="J2715">
            <v>181464.36</v>
          </cell>
          <cell r="K2715">
            <v>27220</v>
          </cell>
          <cell r="L2715">
            <v>15424.64</v>
          </cell>
          <cell r="M2715">
            <v>0</v>
          </cell>
          <cell r="N2715">
            <v>0</v>
          </cell>
          <cell r="O2715">
            <v>169669</v>
          </cell>
          <cell r="P2715">
            <v>169669</v>
          </cell>
        </row>
        <row r="2716">
          <cell r="G2716">
            <v>938902192</v>
          </cell>
          <cell r="J2716">
            <v>44545</v>
          </cell>
          <cell r="K2716">
            <v>0</v>
          </cell>
          <cell r="L2716">
            <v>4455</v>
          </cell>
          <cell r="M2716">
            <v>0</v>
          </cell>
          <cell r="N2716">
            <v>0</v>
          </cell>
          <cell r="O2716">
            <v>49000</v>
          </cell>
          <cell r="P2716">
            <v>49000</v>
          </cell>
        </row>
        <row r="2717">
          <cell r="G2717">
            <v>938902197</v>
          </cell>
          <cell r="J2717">
            <v>44545</v>
          </cell>
          <cell r="K2717">
            <v>0</v>
          </cell>
          <cell r="L2717">
            <v>4455</v>
          </cell>
          <cell r="M2717">
            <v>0</v>
          </cell>
          <cell r="N2717">
            <v>0</v>
          </cell>
          <cell r="O2717">
            <v>49000</v>
          </cell>
          <cell r="P2717">
            <v>49000</v>
          </cell>
        </row>
        <row r="2718">
          <cell r="G2718">
            <v>938902524</v>
          </cell>
          <cell r="J2718">
            <v>44545</v>
          </cell>
          <cell r="K2718">
            <v>0</v>
          </cell>
          <cell r="L2718">
            <v>4455</v>
          </cell>
          <cell r="M2718">
            <v>0</v>
          </cell>
          <cell r="N2718">
            <v>0</v>
          </cell>
          <cell r="O2718">
            <v>49000</v>
          </cell>
          <cell r="P2718">
            <v>49000</v>
          </cell>
        </row>
        <row r="2719">
          <cell r="G2719">
            <v>938902596</v>
          </cell>
          <cell r="J2719">
            <v>44545</v>
          </cell>
          <cell r="K2719">
            <v>0</v>
          </cell>
          <cell r="L2719">
            <v>4455</v>
          </cell>
          <cell r="M2719">
            <v>0</v>
          </cell>
          <cell r="N2719">
            <v>0</v>
          </cell>
          <cell r="O2719">
            <v>49000</v>
          </cell>
          <cell r="P2719">
            <v>49000</v>
          </cell>
        </row>
        <row r="2720">
          <cell r="G2720">
            <v>938902632</v>
          </cell>
          <cell r="J2720">
            <v>50559</v>
          </cell>
          <cell r="K2720">
            <v>7584</v>
          </cell>
          <cell r="L2720">
            <v>4298</v>
          </cell>
          <cell r="M2720">
            <v>0</v>
          </cell>
          <cell r="N2720">
            <v>0</v>
          </cell>
          <cell r="O2720">
            <v>47273</v>
          </cell>
          <cell r="P2720">
            <v>47273</v>
          </cell>
        </row>
        <row r="2721">
          <cell r="G2721">
            <v>938902641</v>
          </cell>
          <cell r="J2721">
            <v>127900.18</v>
          </cell>
          <cell r="K2721">
            <v>19185</v>
          </cell>
          <cell r="L2721">
            <v>10871.82</v>
          </cell>
          <cell r="M2721">
            <v>0</v>
          </cell>
          <cell r="N2721">
            <v>0</v>
          </cell>
          <cell r="O2721">
            <v>119587</v>
          </cell>
          <cell r="P2721">
            <v>119587</v>
          </cell>
        </row>
        <row r="2722">
          <cell r="G2722">
            <v>938902659</v>
          </cell>
          <cell r="J2722">
            <v>44545</v>
          </cell>
          <cell r="K2722">
            <v>0</v>
          </cell>
          <cell r="L2722">
            <v>4455</v>
          </cell>
          <cell r="M2722">
            <v>0</v>
          </cell>
          <cell r="N2722">
            <v>0</v>
          </cell>
          <cell r="O2722">
            <v>49000</v>
          </cell>
          <cell r="P2722">
            <v>49000</v>
          </cell>
        </row>
        <row r="2723">
          <cell r="G2723">
            <v>938902814</v>
          </cell>
          <cell r="J2723">
            <v>44545</v>
          </cell>
          <cell r="K2723">
            <v>0</v>
          </cell>
          <cell r="L2723">
            <v>4455</v>
          </cell>
          <cell r="M2723">
            <v>0</v>
          </cell>
          <cell r="N2723">
            <v>0</v>
          </cell>
          <cell r="O2723">
            <v>49000</v>
          </cell>
          <cell r="P2723">
            <v>49000</v>
          </cell>
        </row>
        <row r="2724">
          <cell r="G2724">
            <v>938902921</v>
          </cell>
          <cell r="J2724">
            <v>481678</v>
          </cell>
          <cell r="K2724">
            <v>72252</v>
          </cell>
          <cell r="L2724">
            <v>40943</v>
          </cell>
          <cell r="M2724">
            <v>0</v>
          </cell>
          <cell r="N2724">
            <v>0</v>
          </cell>
          <cell r="O2724">
            <v>450369</v>
          </cell>
          <cell r="P2724">
            <v>450369</v>
          </cell>
        </row>
        <row r="2725">
          <cell r="G2725">
            <v>938903110</v>
          </cell>
          <cell r="J2725">
            <v>284515.55</v>
          </cell>
          <cell r="K2725">
            <v>42677</v>
          </cell>
          <cell r="L2725">
            <v>24183.45</v>
          </cell>
          <cell r="M2725">
            <v>0</v>
          </cell>
          <cell r="N2725">
            <v>0</v>
          </cell>
          <cell r="O2725">
            <v>266022</v>
          </cell>
          <cell r="P2725">
            <v>266022</v>
          </cell>
        </row>
        <row r="2726">
          <cell r="G2726">
            <v>938903195</v>
          </cell>
          <cell r="J2726">
            <v>109033</v>
          </cell>
          <cell r="K2726">
            <v>16579</v>
          </cell>
          <cell r="L2726">
            <v>9245</v>
          </cell>
          <cell r="M2726">
            <v>0</v>
          </cell>
          <cell r="N2726">
            <v>0</v>
          </cell>
          <cell r="O2726">
            <v>101699</v>
          </cell>
          <cell r="P2726">
            <v>101699</v>
          </cell>
        </row>
        <row r="2727">
          <cell r="G2727">
            <v>938903260</v>
          </cell>
          <cell r="J2727">
            <v>132583.18</v>
          </cell>
          <cell r="K2727">
            <v>19887</v>
          </cell>
          <cell r="L2727">
            <v>11268.82</v>
          </cell>
          <cell r="M2727">
            <v>0</v>
          </cell>
          <cell r="N2727">
            <v>0</v>
          </cell>
          <cell r="O2727">
            <v>123965</v>
          </cell>
          <cell r="P2727">
            <v>123965</v>
          </cell>
        </row>
        <row r="2728">
          <cell r="G2728">
            <v>938903277</v>
          </cell>
          <cell r="J2728">
            <v>131844</v>
          </cell>
          <cell r="K2728">
            <v>19777</v>
          </cell>
          <cell r="L2728">
            <v>11207</v>
          </cell>
          <cell r="M2728">
            <v>0</v>
          </cell>
          <cell r="N2728">
            <v>0</v>
          </cell>
          <cell r="O2728">
            <v>123274</v>
          </cell>
          <cell r="P2728">
            <v>123274</v>
          </cell>
        </row>
        <row r="2729">
          <cell r="G2729">
            <v>938903433</v>
          </cell>
          <cell r="J2729">
            <v>130600</v>
          </cell>
          <cell r="K2729">
            <v>19814</v>
          </cell>
          <cell r="L2729">
            <v>11079</v>
          </cell>
          <cell r="M2729">
            <v>0</v>
          </cell>
          <cell r="N2729">
            <v>0</v>
          </cell>
          <cell r="O2729">
            <v>121865</v>
          </cell>
          <cell r="P2729">
            <v>121865</v>
          </cell>
        </row>
        <row r="2730">
          <cell r="G2730">
            <v>938903578</v>
          </cell>
          <cell r="J2730">
            <v>218426.31</v>
          </cell>
          <cell r="K2730">
            <v>32764</v>
          </cell>
          <cell r="L2730">
            <v>18566.689999999999</v>
          </cell>
          <cell r="M2730">
            <v>0</v>
          </cell>
          <cell r="N2730">
            <v>0</v>
          </cell>
          <cell r="O2730">
            <v>204229</v>
          </cell>
          <cell r="P2730">
            <v>204229</v>
          </cell>
        </row>
        <row r="2731">
          <cell r="G2731">
            <v>938903587</v>
          </cell>
          <cell r="J2731">
            <v>362765</v>
          </cell>
          <cell r="K2731">
            <v>55986</v>
          </cell>
          <cell r="L2731">
            <v>30678</v>
          </cell>
          <cell r="M2731">
            <v>0</v>
          </cell>
          <cell r="N2731">
            <v>0</v>
          </cell>
          <cell r="O2731">
            <v>337457</v>
          </cell>
          <cell r="P2731">
            <v>337457</v>
          </cell>
        </row>
        <row r="2732">
          <cell r="G2732">
            <v>938903633</v>
          </cell>
          <cell r="J2732">
            <v>44545</v>
          </cell>
          <cell r="K2732">
            <v>0</v>
          </cell>
          <cell r="L2732">
            <v>4455</v>
          </cell>
          <cell r="M2732">
            <v>0</v>
          </cell>
          <cell r="N2732">
            <v>0</v>
          </cell>
          <cell r="O2732">
            <v>49000</v>
          </cell>
          <cell r="P2732">
            <v>49000</v>
          </cell>
        </row>
        <row r="2733">
          <cell r="G2733">
            <v>938903712</v>
          </cell>
          <cell r="J2733">
            <v>123119.36</v>
          </cell>
          <cell r="K2733">
            <v>18468</v>
          </cell>
          <cell r="L2733">
            <v>10465.64</v>
          </cell>
          <cell r="M2733">
            <v>0</v>
          </cell>
          <cell r="N2733">
            <v>0</v>
          </cell>
          <cell r="O2733">
            <v>115117</v>
          </cell>
          <cell r="P2733">
            <v>115117</v>
          </cell>
        </row>
        <row r="2734">
          <cell r="G2734">
            <v>938903823</v>
          </cell>
          <cell r="J2734">
            <v>79757</v>
          </cell>
          <cell r="K2734">
            <v>11964</v>
          </cell>
          <cell r="L2734">
            <v>6780</v>
          </cell>
          <cell r="M2734">
            <v>0</v>
          </cell>
          <cell r="N2734">
            <v>0</v>
          </cell>
          <cell r="O2734">
            <v>74573</v>
          </cell>
          <cell r="P2734">
            <v>74573</v>
          </cell>
        </row>
        <row r="2735">
          <cell r="G2735">
            <v>938904042</v>
          </cell>
          <cell r="J2735">
            <v>179731.9</v>
          </cell>
          <cell r="K2735">
            <v>26960</v>
          </cell>
          <cell r="L2735">
            <v>15277.1</v>
          </cell>
          <cell r="M2735">
            <v>0</v>
          </cell>
          <cell r="N2735">
            <v>0</v>
          </cell>
          <cell r="O2735">
            <v>168049</v>
          </cell>
          <cell r="P2735">
            <v>168049</v>
          </cell>
        </row>
        <row r="2736">
          <cell r="G2736">
            <v>938904308</v>
          </cell>
          <cell r="J2736">
            <v>44545</v>
          </cell>
          <cell r="K2736">
            <v>0</v>
          </cell>
          <cell r="L2736">
            <v>4455</v>
          </cell>
          <cell r="M2736">
            <v>0</v>
          </cell>
          <cell r="N2736">
            <v>0</v>
          </cell>
          <cell r="O2736">
            <v>49000</v>
          </cell>
          <cell r="P2736">
            <v>49000</v>
          </cell>
        </row>
        <row r="2737">
          <cell r="G2737">
            <v>938904480</v>
          </cell>
          <cell r="J2737">
            <v>44545</v>
          </cell>
          <cell r="K2737">
            <v>0</v>
          </cell>
          <cell r="L2737">
            <v>4455</v>
          </cell>
          <cell r="M2737">
            <v>0</v>
          </cell>
          <cell r="N2737">
            <v>0</v>
          </cell>
          <cell r="O2737">
            <v>49000</v>
          </cell>
          <cell r="P2737">
            <v>49000</v>
          </cell>
        </row>
        <row r="2738">
          <cell r="G2738">
            <v>938904543</v>
          </cell>
          <cell r="J2738">
            <v>226363.18</v>
          </cell>
          <cell r="K2738">
            <v>33954</v>
          </cell>
          <cell r="L2738">
            <v>19240.82</v>
          </cell>
          <cell r="M2738">
            <v>0</v>
          </cell>
          <cell r="N2738">
            <v>0</v>
          </cell>
          <cell r="O2738">
            <v>211650</v>
          </cell>
          <cell r="P2738">
            <v>211650</v>
          </cell>
        </row>
        <row r="2739">
          <cell r="G2739">
            <v>938905100</v>
          </cell>
          <cell r="J2739">
            <v>287070.81</v>
          </cell>
          <cell r="K2739">
            <v>43061</v>
          </cell>
          <cell r="L2739">
            <v>24401.19</v>
          </cell>
          <cell r="M2739">
            <v>0</v>
          </cell>
          <cell r="N2739">
            <v>0</v>
          </cell>
          <cell r="O2739">
            <v>268411</v>
          </cell>
          <cell r="P2739">
            <v>268411</v>
          </cell>
        </row>
        <row r="2740">
          <cell r="G2740">
            <v>938905177</v>
          </cell>
          <cell r="J2740">
            <v>516779.41000000003</v>
          </cell>
          <cell r="K2740">
            <v>88513</v>
          </cell>
          <cell r="L2740">
            <v>42825.59</v>
          </cell>
          <cell r="M2740">
            <v>0</v>
          </cell>
          <cell r="N2740">
            <v>0</v>
          </cell>
          <cell r="O2740">
            <v>471092</v>
          </cell>
          <cell r="P2740">
            <v>471092</v>
          </cell>
        </row>
        <row r="2741">
          <cell r="G2741">
            <v>938905218</v>
          </cell>
          <cell r="J2741">
            <v>490220.72000000003</v>
          </cell>
          <cell r="K2741">
            <v>73533</v>
          </cell>
          <cell r="L2741">
            <v>41668.28</v>
          </cell>
          <cell r="M2741">
            <v>0</v>
          </cell>
          <cell r="N2741">
            <v>0</v>
          </cell>
          <cell r="O2741">
            <v>458356</v>
          </cell>
          <cell r="P2741">
            <v>458356</v>
          </cell>
        </row>
        <row r="2742">
          <cell r="G2742">
            <v>938905297</v>
          </cell>
          <cell r="J2742">
            <v>53041</v>
          </cell>
          <cell r="K2742">
            <v>7956</v>
          </cell>
          <cell r="L2742">
            <v>4509</v>
          </cell>
          <cell r="M2742">
            <v>0</v>
          </cell>
          <cell r="N2742">
            <v>0</v>
          </cell>
          <cell r="O2742">
            <v>49594</v>
          </cell>
          <cell r="P2742">
            <v>49594</v>
          </cell>
        </row>
        <row r="2743">
          <cell r="G2743">
            <v>938905425</v>
          </cell>
          <cell r="J2743">
            <v>44545</v>
          </cell>
          <cell r="K2743">
            <v>0</v>
          </cell>
          <cell r="L2743">
            <v>4455</v>
          </cell>
          <cell r="M2743">
            <v>0</v>
          </cell>
          <cell r="N2743">
            <v>0</v>
          </cell>
          <cell r="O2743">
            <v>49000</v>
          </cell>
          <cell r="P2743">
            <v>49000</v>
          </cell>
        </row>
        <row r="2744">
          <cell r="G2744">
            <v>938905619</v>
          </cell>
          <cell r="J2744">
            <v>44545</v>
          </cell>
          <cell r="K2744">
            <v>0</v>
          </cell>
          <cell r="L2744">
            <v>4455</v>
          </cell>
          <cell r="M2744">
            <v>0</v>
          </cell>
          <cell r="N2744">
            <v>0</v>
          </cell>
          <cell r="O2744">
            <v>49000</v>
          </cell>
          <cell r="P2744">
            <v>49000</v>
          </cell>
        </row>
        <row r="2745">
          <cell r="G2745">
            <v>938905707</v>
          </cell>
          <cell r="J2745">
            <v>111220</v>
          </cell>
          <cell r="K2745">
            <v>16683</v>
          </cell>
          <cell r="L2745">
            <v>9454</v>
          </cell>
          <cell r="M2745">
            <v>0</v>
          </cell>
          <cell r="N2745">
            <v>0</v>
          </cell>
          <cell r="O2745">
            <v>103991</v>
          </cell>
          <cell r="P2745">
            <v>103991</v>
          </cell>
        </row>
        <row r="2746">
          <cell r="G2746">
            <v>938905828</v>
          </cell>
          <cell r="J2746">
            <v>45848</v>
          </cell>
          <cell r="K2746">
            <v>6877</v>
          </cell>
          <cell r="L2746">
            <v>3897</v>
          </cell>
          <cell r="M2746">
            <v>0</v>
          </cell>
          <cell r="N2746">
            <v>0</v>
          </cell>
          <cell r="O2746">
            <v>42868</v>
          </cell>
          <cell r="P2746">
            <v>42868</v>
          </cell>
        </row>
        <row r="2747">
          <cell r="G2747">
            <v>938905865</v>
          </cell>
          <cell r="J2747">
            <v>236925.36</v>
          </cell>
          <cell r="K2747">
            <v>35763</v>
          </cell>
          <cell r="L2747">
            <v>20116.64</v>
          </cell>
          <cell r="M2747">
            <v>0</v>
          </cell>
          <cell r="N2747">
            <v>0</v>
          </cell>
          <cell r="O2747">
            <v>221279</v>
          </cell>
          <cell r="P2747">
            <v>221279</v>
          </cell>
        </row>
        <row r="2748">
          <cell r="G2748">
            <v>938906101</v>
          </cell>
          <cell r="J2748">
            <v>44545</v>
          </cell>
          <cell r="K2748">
            <v>0</v>
          </cell>
          <cell r="L2748">
            <v>4455</v>
          </cell>
          <cell r="M2748">
            <v>0</v>
          </cell>
          <cell r="N2748">
            <v>0</v>
          </cell>
          <cell r="O2748">
            <v>49000</v>
          </cell>
          <cell r="P2748">
            <v>49000</v>
          </cell>
        </row>
        <row r="2749">
          <cell r="G2749">
            <v>938906202</v>
          </cell>
          <cell r="J2749">
            <v>44545</v>
          </cell>
          <cell r="K2749">
            <v>0</v>
          </cell>
          <cell r="L2749">
            <v>4455</v>
          </cell>
          <cell r="M2749">
            <v>0</v>
          </cell>
          <cell r="N2749">
            <v>0</v>
          </cell>
          <cell r="O2749">
            <v>49000</v>
          </cell>
          <cell r="P2749">
            <v>49000</v>
          </cell>
        </row>
        <row r="2750">
          <cell r="G2750">
            <v>938906628</v>
          </cell>
          <cell r="J2750">
            <v>289356.27</v>
          </cell>
          <cell r="K2750">
            <v>44301</v>
          </cell>
          <cell r="L2750">
            <v>24504.73</v>
          </cell>
          <cell r="M2750">
            <v>0</v>
          </cell>
          <cell r="N2750">
            <v>0</v>
          </cell>
          <cell r="O2750">
            <v>269560</v>
          </cell>
          <cell r="P2750">
            <v>269560</v>
          </cell>
        </row>
        <row r="2751">
          <cell r="G2751">
            <v>938906629</v>
          </cell>
          <cell r="J2751">
            <v>211195.9</v>
          </cell>
          <cell r="K2751">
            <v>31679</v>
          </cell>
          <cell r="L2751">
            <v>17952.099999999999</v>
          </cell>
          <cell r="M2751">
            <v>0</v>
          </cell>
          <cell r="N2751">
            <v>0</v>
          </cell>
          <cell r="O2751">
            <v>197469</v>
          </cell>
          <cell r="P2751">
            <v>197469</v>
          </cell>
        </row>
        <row r="2752">
          <cell r="G2752">
            <v>938906635</v>
          </cell>
          <cell r="J2752">
            <v>63635.91</v>
          </cell>
          <cell r="K2752">
            <v>9545</v>
          </cell>
          <cell r="L2752">
            <v>5409.09</v>
          </cell>
          <cell r="M2752">
            <v>0</v>
          </cell>
          <cell r="N2752">
            <v>0</v>
          </cell>
          <cell r="O2752">
            <v>59500</v>
          </cell>
          <cell r="P2752">
            <v>59500</v>
          </cell>
        </row>
        <row r="2753">
          <cell r="G2753">
            <v>938906745</v>
          </cell>
          <cell r="J2753">
            <v>154135.9</v>
          </cell>
          <cell r="K2753">
            <v>23120</v>
          </cell>
          <cell r="L2753">
            <v>13101.1</v>
          </cell>
          <cell r="M2753">
            <v>0</v>
          </cell>
          <cell r="N2753">
            <v>0</v>
          </cell>
          <cell r="O2753">
            <v>144117</v>
          </cell>
          <cell r="P2753">
            <v>144117</v>
          </cell>
        </row>
        <row r="2754">
          <cell r="G2754">
            <v>938906832</v>
          </cell>
          <cell r="J2754">
            <v>286737</v>
          </cell>
          <cell r="K2754">
            <v>43011</v>
          </cell>
          <cell r="L2754">
            <v>24373</v>
          </cell>
          <cell r="M2754">
            <v>0</v>
          </cell>
          <cell r="N2754">
            <v>0</v>
          </cell>
          <cell r="O2754">
            <v>268099</v>
          </cell>
          <cell r="P2754">
            <v>268099</v>
          </cell>
        </row>
        <row r="2755">
          <cell r="G2755">
            <v>938906833</v>
          </cell>
          <cell r="J2755">
            <v>119817.36</v>
          </cell>
          <cell r="K2755">
            <v>17973</v>
          </cell>
          <cell r="L2755">
            <v>10184.64</v>
          </cell>
          <cell r="M2755">
            <v>0</v>
          </cell>
          <cell r="N2755">
            <v>0</v>
          </cell>
          <cell r="O2755">
            <v>112029</v>
          </cell>
          <cell r="P2755">
            <v>112029</v>
          </cell>
        </row>
        <row r="2756">
          <cell r="G2756">
            <v>938907971</v>
          </cell>
          <cell r="J2756">
            <v>44545</v>
          </cell>
          <cell r="K2756">
            <v>0</v>
          </cell>
          <cell r="L2756">
            <v>4455</v>
          </cell>
          <cell r="M2756">
            <v>0</v>
          </cell>
          <cell r="N2756">
            <v>0</v>
          </cell>
          <cell r="O2756">
            <v>49000</v>
          </cell>
          <cell r="P2756">
            <v>49000</v>
          </cell>
        </row>
        <row r="2757">
          <cell r="G2757">
            <v>938908759</v>
          </cell>
          <cell r="J2757">
            <v>167352.99</v>
          </cell>
          <cell r="K2757">
            <v>25103</v>
          </cell>
          <cell r="L2757">
            <v>14225.01</v>
          </cell>
          <cell r="M2757">
            <v>0</v>
          </cell>
          <cell r="N2757">
            <v>0</v>
          </cell>
          <cell r="O2757">
            <v>156475</v>
          </cell>
          <cell r="P2757">
            <v>156475</v>
          </cell>
        </row>
        <row r="2758">
          <cell r="G2758">
            <v>938944631</v>
          </cell>
          <cell r="J2758">
            <v>44545</v>
          </cell>
          <cell r="K2758">
            <v>0</v>
          </cell>
          <cell r="L2758">
            <v>4455</v>
          </cell>
          <cell r="M2758">
            <v>0</v>
          </cell>
          <cell r="N2758">
            <v>0</v>
          </cell>
          <cell r="O2758">
            <v>49000</v>
          </cell>
          <cell r="P2758">
            <v>49000</v>
          </cell>
        </row>
        <row r="2759">
          <cell r="G2759">
            <v>938944643</v>
          </cell>
          <cell r="J2759">
            <v>44545</v>
          </cell>
          <cell r="K2759">
            <v>0</v>
          </cell>
          <cell r="L2759">
            <v>4455</v>
          </cell>
          <cell r="M2759">
            <v>0</v>
          </cell>
          <cell r="N2759">
            <v>0</v>
          </cell>
          <cell r="O2759">
            <v>49000</v>
          </cell>
          <cell r="P2759">
            <v>49000</v>
          </cell>
        </row>
        <row r="2760">
          <cell r="G2760">
            <v>938985038</v>
          </cell>
          <cell r="J2760">
            <v>44545</v>
          </cell>
          <cell r="K2760">
            <v>0</v>
          </cell>
          <cell r="L2760">
            <v>4455</v>
          </cell>
          <cell r="M2760">
            <v>0</v>
          </cell>
          <cell r="N2760">
            <v>0</v>
          </cell>
          <cell r="O2760">
            <v>49000</v>
          </cell>
          <cell r="P2760">
            <v>49000</v>
          </cell>
        </row>
        <row r="2761">
          <cell r="G2761">
            <v>938988448</v>
          </cell>
          <cell r="J2761">
            <v>44545</v>
          </cell>
          <cell r="K2761">
            <v>0</v>
          </cell>
          <cell r="L2761">
            <v>4455</v>
          </cell>
          <cell r="M2761">
            <v>0</v>
          </cell>
          <cell r="N2761">
            <v>0</v>
          </cell>
          <cell r="O2761">
            <v>49000</v>
          </cell>
          <cell r="P2761">
            <v>49000</v>
          </cell>
        </row>
        <row r="2762">
          <cell r="G2762">
            <v>938998764</v>
          </cell>
          <cell r="J2762">
            <v>218340</v>
          </cell>
          <cell r="K2762">
            <v>32751</v>
          </cell>
          <cell r="L2762">
            <v>18559</v>
          </cell>
          <cell r="M2762">
            <v>0</v>
          </cell>
          <cell r="N2762">
            <v>0</v>
          </cell>
          <cell r="O2762">
            <v>204148</v>
          </cell>
          <cell r="P2762">
            <v>204148</v>
          </cell>
        </row>
        <row r="2763">
          <cell r="G2763">
            <v>933805137</v>
          </cell>
          <cell r="J2763">
            <v>185357.27</v>
          </cell>
          <cell r="K2763">
            <v>28028</v>
          </cell>
          <cell r="L2763">
            <v>15732.73</v>
          </cell>
          <cell r="M2763">
            <v>0</v>
          </cell>
          <cell r="N2763">
            <v>0</v>
          </cell>
          <cell r="O2763">
            <v>173062</v>
          </cell>
          <cell r="P2763">
            <v>173062</v>
          </cell>
        </row>
        <row r="2764">
          <cell r="G2764">
            <v>933805138</v>
          </cell>
          <cell r="J2764">
            <v>560668.97</v>
          </cell>
          <cell r="K2764">
            <v>85671</v>
          </cell>
          <cell r="L2764">
            <v>47500.03</v>
          </cell>
          <cell r="M2764">
            <v>0</v>
          </cell>
          <cell r="N2764">
            <v>0</v>
          </cell>
          <cell r="O2764">
            <v>522498</v>
          </cell>
          <cell r="P2764">
            <v>522498</v>
          </cell>
        </row>
        <row r="2765">
          <cell r="G2765">
            <v>933805499</v>
          </cell>
          <cell r="J2765">
            <v>646094.52999999991</v>
          </cell>
          <cell r="K2765">
            <v>102075</v>
          </cell>
          <cell r="L2765">
            <v>54401.47</v>
          </cell>
          <cell r="M2765">
            <v>0</v>
          </cell>
          <cell r="N2765">
            <v>0</v>
          </cell>
          <cell r="O2765">
            <v>598421</v>
          </cell>
          <cell r="P2765">
            <v>598421</v>
          </cell>
        </row>
        <row r="2766">
          <cell r="G2766">
            <v>933805576</v>
          </cell>
          <cell r="J2766">
            <v>219090.27</v>
          </cell>
          <cell r="K2766">
            <v>32864</v>
          </cell>
          <cell r="L2766">
            <v>18622.73</v>
          </cell>
          <cell r="M2766">
            <v>0</v>
          </cell>
          <cell r="N2766">
            <v>0</v>
          </cell>
          <cell r="O2766">
            <v>204849</v>
          </cell>
          <cell r="P2766">
            <v>204849</v>
          </cell>
        </row>
        <row r="2767">
          <cell r="G2767">
            <v>933805607</v>
          </cell>
          <cell r="J2767">
            <v>962971.09000000008</v>
          </cell>
          <cell r="K2767">
            <v>532380.44999999995</v>
          </cell>
          <cell r="L2767">
            <v>43059.360000000001</v>
          </cell>
          <cell r="M2767">
            <v>0</v>
          </cell>
          <cell r="N2767">
            <v>0</v>
          </cell>
          <cell r="O2767">
            <v>473650</v>
          </cell>
          <cell r="P2767">
            <v>473650</v>
          </cell>
        </row>
        <row r="2768">
          <cell r="G2768">
            <v>933805609</v>
          </cell>
          <cell r="J2768">
            <v>200859.09</v>
          </cell>
          <cell r="K2768">
            <v>30353</v>
          </cell>
          <cell r="L2768">
            <v>17050.91</v>
          </cell>
          <cell r="M2768">
            <v>0</v>
          </cell>
          <cell r="N2768">
            <v>0</v>
          </cell>
          <cell r="O2768">
            <v>187557</v>
          </cell>
          <cell r="P2768">
            <v>187557</v>
          </cell>
        </row>
        <row r="2769">
          <cell r="G2769">
            <v>933805610</v>
          </cell>
          <cell r="J2769">
            <v>571401.73</v>
          </cell>
          <cell r="K2769">
            <v>88403</v>
          </cell>
          <cell r="L2769">
            <v>48300.27</v>
          </cell>
          <cell r="M2769">
            <v>0</v>
          </cell>
          <cell r="N2769">
            <v>0</v>
          </cell>
          <cell r="O2769">
            <v>531299</v>
          </cell>
          <cell r="P2769">
            <v>531299</v>
          </cell>
        </row>
        <row r="2770">
          <cell r="G2770">
            <v>933805614</v>
          </cell>
          <cell r="J2770">
            <v>733953.22</v>
          </cell>
          <cell r="K2770">
            <v>110542</v>
          </cell>
          <cell r="L2770">
            <v>62340.78</v>
          </cell>
          <cell r="M2770">
            <v>0</v>
          </cell>
          <cell r="N2770">
            <v>0</v>
          </cell>
          <cell r="O2770">
            <v>685752</v>
          </cell>
          <cell r="P2770">
            <v>685752</v>
          </cell>
        </row>
        <row r="2771">
          <cell r="G2771">
            <v>933805616</v>
          </cell>
          <cell r="J2771">
            <v>114693.91</v>
          </cell>
          <cell r="K2771">
            <v>17204</v>
          </cell>
          <cell r="L2771">
            <v>9749.09</v>
          </cell>
          <cell r="M2771">
            <v>0</v>
          </cell>
          <cell r="N2771">
            <v>0</v>
          </cell>
          <cell r="O2771">
            <v>107239</v>
          </cell>
          <cell r="P2771">
            <v>107239</v>
          </cell>
        </row>
        <row r="2772">
          <cell r="G2772">
            <v>933805638</v>
          </cell>
          <cell r="J2772">
            <v>218808.91</v>
          </cell>
          <cell r="K2772">
            <v>33046</v>
          </cell>
          <cell r="L2772">
            <v>18576.09</v>
          </cell>
          <cell r="M2772">
            <v>0</v>
          </cell>
          <cell r="N2772">
            <v>0</v>
          </cell>
          <cell r="O2772">
            <v>204339</v>
          </cell>
          <cell r="P2772">
            <v>204339</v>
          </cell>
        </row>
        <row r="2773">
          <cell r="G2773">
            <v>933805639</v>
          </cell>
          <cell r="J2773">
            <v>137826</v>
          </cell>
          <cell r="K2773">
            <v>21123</v>
          </cell>
          <cell r="L2773">
            <v>11670</v>
          </cell>
          <cell r="M2773">
            <v>0</v>
          </cell>
          <cell r="N2773">
            <v>0</v>
          </cell>
          <cell r="O2773">
            <v>128373</v>
          </cell>
          <cell r="P2773">
            <v>128373</v>
          </cell>
        </row>
        <row r="2774">
          <cell r="G2774">
            <v>933806184</v>
          </cell>
          <cell r="J2774">
            <v>194156.91</v>
          </cell>
          <cell r="K2774">
            <v>80843</v>
          </cell>
          <cell r="L2774">
            <v>11331.09</v>
          </cell>
          <cell r="M2774">
            <v>0</v>
          </cell>
          <cell r="N2774">
            <v>0</v>
          </cell>
          <cell r="O2774">
            <v>124645</v>
          </cell>
          <cell r="P2774">
            <v>124645</v>
          </cell>
        </row>
        <row r="2775">
          <cell r="G2775">
            <v>933806186</v>
          </cell>
          <cell r="J2775">
            <v>67884.5</v>
          </cell>
          <cell r="K2775">
            <v>10183</v>
          </cell>
          <cell r="L2775">
            <v>5770.5</v>
          </cell>
          <cell r="M2775">
            <v>0</v>
          </cell>
          <cell r="N2775">
            <v>0</v>
          </cell>
          <cell r="O2775">
            <v>63472</v>
          </cell>
          <cell r="P2775">
            <v>63472</v>
          </cell>
        </row>
        <row r="2776">
          <cell r="G2776">
            <v>933806642</v>
          </cell>
          <cell r="J2776">
            <v>213251.89</v>
          </cell>
          <cell r="K2776">
            <v>32212</v>
          </cell>
          <cell r="L2776">
            <v>18104.11</v>
          </cell>
          <cell r="M2776">
            <v>0</v>
          </cell>
          <cell r="N2776">
            <v>0</v>
          </cell>
          <cell r="O2776">
            <v>199144</v>
          </cell>
          <cell r="P2776">
            <v>199144</v>
          </cell>
        </row>
        <row r="2777">
          <cell r="G2777">
            <v>933806979</v>
          </cell>
          <cell r="J2777">
            <v>254394.27</v>
          </cell>
          <cell r="K2777">
            <v>136185.18</v>
          </cell>
          <cell r="L2777">
            <v>11820.91</v>
          </cell>
          <cell r="M2777">
            <v>0</v>
          </cell>
          <cell r="N2777">
            <v>0</v>
          </cell>
          <cell r="O2777">
            <v>130030</v>
          </cell>
          <cell r="P2777">
            <v>130030</v>
          </cell>
        </row>
        <row r="2778">
          <cell r="G2778">
            <v>938508134</v>
          </cell>
          <cell r="J2778">
            <v>683109.09</v>
          </cell>
          <cell r="K2778">
            <v>106730</v>
          </cell>
          <cell r="L2778">
            <v>57637.91</v>
          </cell>
          <cell r="M2778">
            <v>0</v>
          </cell>
          <cell r="N2778">
            <v>0</v>
          </cell>
          <cell r="O2778">
            <v>634017</v>
          </cell>
          <cell r="P2778">
            <v>634017</v>
          </cell>
        </row>
        <row r="2779">
          <cell r="G2779">
            <v>938801291</v>
          </cell>
          <cell r="J2779">
            <v>44545</v>
          </cell>
          <cell r="K2779">
            <v>0</v>
          </cell>
          <cell r="L2779">
            <v>4455</v>
          </cell>
          <cell r="M2779">
            <v>0</v>
          </cell>
          <cell r="N2779">
            <v>0</v>
          </cell>
          <cell r="O2779">
            <v>49000</v>
          </cell>
          <cell r="P2779">
            <v>49000</v>
          </cell>
        </row>
        <row r="2780">
          <cell r="G2780">
            <v>938802616</v>
          </cell>
          <cell r="J2780">
            <v>276273</v>
          </cell>
          <cell r="K2780">
            <v>41441</v>
          </cell>
          <cell r="L2780">
            <v>23483</v>
          </cell>
          <cell r="M2780">
            <v>0</v>
          </cell>
          <cell r="N2780">
            <v>-20000</v>
          </cell>
          <cell r="O2780">
            <v>238315</v>
          </cell>
          <cell r="P2780">
            <v>238315</v>
          </cell>
        </row>
        <row r="2781">
          <cell r="G2781">
            <v>938803525</v>
          </cell>
          <cell r="J2781">
            <v>138109</v>
          </cell>
          <cell r="K2781">
            <v>20716</v>
          </cell>
          <cell r="L2781">
            <v>11739</v>
          </cell>
          <cell r="M2781">
            <v>0</v>
          </cell>
          <cell r="N2781">
            <v>0</v>
          </cell>
          <cell r="O2781">
            <v>129132</v>
          </cell>
          <cell r="P2781">
            <v>129132</v>
          </cell>
        </row>
        <row r="2782">
          <cell r="G2782">
            <v>938804120</v>
          </cell>
          <cell r="J2782">
            <v>44545</v>
          </cell>
          <cell r="K2782">
            <v>0</v>
          </cell>
          <cell r="L2782">
            <v>4455</v>
          </cell>
          <cell r="M2782">
            <v>0</v>
          </cell>
          <cell r="N2782">
            <v>0</v>
          </cell>
          <cell r="O2782">
            <v>49000</v>
          </cell>
          <cell r="P2782">
            <v>49000</v>
          </cell>
        </row>
        <row r="2783">
          <cell r="G2783">
            <v>938805186</v>
          </cell>
          <cell r="J2783">
            <v>310598.08999999997</v>
          </cell>
          <cell r="K2783">
            <v>48161</v>
          </cell>
          <cell r="L2783">
            <v>26243.91</v>
          </cell>
          <cell r="M2783">
            <v>0</v>
          </cell>
          <cell r="N2783">
            <v>0</v>
          </cell>
          <cell r="O2783">
            <v>288681</v>
          </cell>
          <cell r="P2783">
            <v>288681</v>
          </cell>
        </row>
        <row r="2784">
          <cell r="G2784">
            <v>938805360</v>
          </cell>
          <cell r="J2784">
            <v>84206</v>
          </cell>
          <cell r="K2784">
            <v>12631</v>
          </cell>
          <cell r="L2784">
            <v>7158</v>
          </cell>
          <cell r="M2784">
            <v>0</v>
          </cell>
          <cell r="N2784">
            <v>0</v>
          </cell>
          <cell r="O2784">
            <v>78733</v>
          </cell>
          <cell r="P2784">
            <v>78733</v>
          </cell>
        </row>
        <row r="2785">
          <cell r="G2785">
            <v>938805460</v>
          </cell>
          <cell r="J2785">
            <v>183404</v>
          </cell>
          <cell r="K2785">
            <v>27735</v>
          </cell>
          <cell r="L2785">
            <v>15567</v>
          </cell>
          <cell r="M2785">
            <v>0</v>
          </cell>
          <cell r="N2785">
            <v>0</v>
          </cell>
          <cell r="O2785">
            <v>171236</v>
          </cell>
          <cell r="P2785">
            <v>171236</v>
          </cell>
        </row>
        <row r="2786">
          <cell r="G2786">
            <v>938806004</v>
          </cell>
          <cell r="J2786">
            <v>145589.35999999999</v>
          </cell>
          <cell r="K2786">
            <v>21838</v>
          </cell>
          <cell r="L2786">
            <v>12375.64</v>
          </cell>
          <cell r="M2786">
            <v>0</v>
          </cell>
          <cell r="N2786">
            <v>0</v>
          </cell>
          <cell r="O2786">
            <v>136127</v>
          </cell>
          <cell r="P2786">
            <v>136127</v>
          </cell>
        </row>
        <row r="2787">
          <cell r="G2787">
            <v>938806114</v>
          </cell>
          <cell r="J2787">
            <v>208994.09</v>
          </cell>
          <cell r="K2787">
            <v>32022</v>
          </cell>
          <cell r="L2787">
            <v>17696.91</v>
          </cell>
          <cell r="M2787">
            <v>0</v>
          </cell>
          <cell r="N2787">
            <v>0</v>
          </cell>
          <cell r="O2787">
            <v>194669</v>
          </cell>
          <cell r="P2787">
            <v>194669</v>
          </cell>
        </row>
        <row r="2788">
          <cell r="G2788">
            <v>938806125</v>
          </cell>
          <cell r="J2788">
            <v>65450</v>
          </cell>
          <cell r="K2788">
            <v>9818</v>
          </cell>
          <cell r="L2788">
            <v>5563</v>
          </cell>
          <cell r="M2788">
            <v>0</v>
          </cell>
          <cell r="N2788">
            <v>0</v>
          </cell>
          <cell r="O2788">
            <v>61195</v>
          </cell>
          <cell r="P2788">
            <v>61195</v>
          </cell>
        </row>
        <row r="2789">
          <cell r="G2789">
            <v>938806895</v>
          </cell>
          <cell r="J2789">
            <v>236481.81</v>
          </cell>
          <cell r="K2789">
            <v>35472</v>
          </cell>
          <cell r="L2789">
            <v>20101.189999999999</v>
          </cell>
          <cell r="M2789">
            <v>0</v>
          </cell>
          <cell r="N2789">
            <v>0</v>
          </cell>
          <cell r="O2789">
            <v>221111</v>
          </cell>
          <cell r="P2789">
            <v>221111</v>
          </cell>
        </row>
        <row r="2790">
          <cell r="G2790">
            <v>938807056</v>
          </cell>
          <cell r="J2790">
            <v>156106.18</v>
          </cell>
          <cell r="K2790">
            <v>23416</v>
          </cell>
          <cell r="L2790">
            <v>13268.82</v>
          </cell>
          <cell r="M2790">
            <v>0</v>
          </cell>
          <cell r="N2790">
            <v>0</v>
          </cell>
          <cell r="O2790">
            <v>145959</v>
          </cell>
          <cell r="P2790">
            <v>145959</v>
          </cell>
        </row>
        <row r="2791">
          <cell r="G2791">
            <v>938807132</v>
          </cell>
          <cell r="J2791">
            <v>104788.09</v>
          </cell>
          <cell r="K2791">
            <v>15718</v>
          </cell>
          <cell r="L2791">
            <v>8906.91</v>
          </cell>
          <cell r="M2791">
            <v>0</v>
          </cell>
          <cell r="N2791">
            <v>0</v>
          </cell>
          <cell r="O2791">
            <v>97977</v>
          </cell>
          <cell r="P2791">
            <v>97977</v>
          </cell>
        </row>
        <row r="2792">
          <cell r="G2792">
            <v>938807625</v>
          </cell>
          <cell r="J2792">
            <v>350936.08</v>
          </cell>
          <cell r="K2792">
            <v>55782</v>
          </cell>
          <cell r="L2792">
            <v>29514.92</v>
          </cell>
          <cell r="M2792">
            <v>0</v>
          </cell>
          <cell r="N2792">
            <v>0</v>
          </cell>
          <cell r="O2792">
            <v>324669</v>
          </cell>
          <cell r="P2792">
            <v>324669</v>
          </cell>
        </row>
        <row r="2793">
          <cell r="G2793">
            <v>938807813</v>
          </cell>
          <cell r="J2793">
            <v>225382.09</v>
          </cell>
          <cell r="K2793">
            <v>34481</v>
          </cell>
          <cell r="L2793">
            <v>19089.91</v>
          </cell>
          <cell r="M2793">
            <v>0</v>
          </cell>
          <cell r="N2793">
            <v>0</v>
          </cell>
          <cell r="O2793">
            <v>209991</v>
          </cell>
          <cell r="P2793">
            <v>209991</v>
          </cell>
        </row>
        <row r="2794">
          <cell r="G2794">
            <v>938807925</v>
          </cell>
          <cell r="J2794">
            <v>44545</v>
          </cell>
          <cell r="K2794">
            <v>0</v>
          </cell>
          <cell r="L2794">
            <v>4455</v>
          </cell>
          <cell r="M2794">
            <v>0</v>
          </cell>
          <cell r="N2794">
            <v>0</v>
          </cell>
          <cell r="O2794">
            <v>49000</v>
          </cell>
          <cell r="P2794">
            <v>49000</v>
          </cell>
        </row>
        <row r="2795">
          <cell r="G2795">
            <v>938808165</v>
          </cell>
          <cell r="J2795">
            <v>44545</v>
          </cell>
          <cell r="K2795">
            <v>0</v>
          </cell>
          <cell r="L2795">
            <v>4455</v>
          </cell>
          <cell r="M2795">
            <v>0</v>
          </cell>
          <cell r="N2795">
            <v>0</v>
          </cell>
          <cell r="O2795">
            <v>49000</v>
          </cell>
          <cell r="P2795">
            <v>49000</v>
          </cell>
        </row>
        <row r="2796">
          <cell r="G2796">
            <v>938808201</v>
          </cell>
          <cell r="J2796">
            <v>98529</v>
          </cell>
          <cell r="K2796">
            <v>14779</v>
          </cell>
          <cell r="L2796">
            <v>8375</v>
          </cell>
          <cell r="M2796">
            <v>0</v>
          </cell>
          <cell r="N2796">
            <v>0</v>
          </cell>
          <cell r="O2796">
            <v>92125</v>
          </cell>
          <cell r="P2796">
            <v>92125</v>
          </cell>
        </row>
        <row r="2797">
          <cell r="G2797">
            <v>938808250</v>
          </cell>
          <cell r="J2797">
            <v>283639</v>
          </cell>
          <cell r="K2797">
            <v>45463</v>
          </cell>
          <cell r="L2797">
            <v>23818</v>
          </cell>
          <cell r="M2797">
            <v>0</v>
          </cell>
          <cell r="N2797">
            <v>0</v>
          </cell>
          <cell r="O2797">
            <v>261994</v>
          </cell>
          <cell r="P2797">
            <v>261994</v>
          </cell>
        </row>
        <row r="2798">
          <cell r="G2798">
            <v>938808254</v>
          </cell>
          <cell r="J2798">
            <v>104658</v>
          </cell>
          <cell r="K2798">
            <v>15923</v>
          </cell>
          <cell r="L2798">
            <v>8874</v>
          </cell>
          <cell r="M2798">
            <v>0</v>
          </cell>
          <cell r="N2798">
            <v>0</v>
          </cell>
          <cell r="O2798">
            <v>97609</v>
          </cell>
          <cell r="P2798">
            <v>97609</v>
          </cell>
        </row>
        <row r="2799">
          <cell r="G2799">
            <v>938808304</v>
          </cell>
          <cell r="J2799">
            <v>257361</v>
          </cell>
          <cell r="K2799">
            <v>39951</v>
          </cell>
          <cell r="L2799">
            <v>21741</v>
          </cell>
          <cell r="M2799">
            <v>0</v>
          </cell>
          <cell r="N2799">
            <v>0</v>
          </cell>
          <cell r="O2799">
            <v>239151</v>
          </cell>
          <cell r="P2799">
            <v>239151</v>
          </cell>
        </row>
        <row r="2800">
          <cell r="G2800">
            <v>938808451</v>
          </cell>
          <cell r="J2800">
            <v>143921</v>
          </cell>
          <cell r="K2800">
            <v>24057</v>
          </cell>
          <cell r="L2800">
            <v>11986</v>
          </cell>
          <cell r="M2800">
            <v>0</v>
          </cell>
          <cell r="N2800">
            <v>0</v>
          </cell>
          <cell r="O2800">
            <v>131850</v>
          </cell>
          <cell r="P2800">
            <v>131850</v>
          </cell>
        </row>
        <row r="2801">
          <cell r="G2801">
            <v>938808584</v>
          </cell>
          <cell r="J2801">
            <v>190656.09</v>
          </cell>
          <cell r="K2801">
            <v>29720</v>
          </cell>
          <cell r="L2801">
            <v>16093.91</v>
          </cell>
          <cell r="M2801">
            <v>0</v>
          </cell>
          <cell r="N2801">
            <v>0</v>
          </cell>
          <cell r="O2801">
            <v>177030</v>
          </cell>
          <cell r="P2801">
            <v>177030</v>
          </cell>
        </row>
        <row r="2802">
          <cell r="G2802">
            <v>938808634</v>
          </cell>
          <cell r="J2802">
            <v>421241</v>
          </cell>
          <cell r="K2802">
            <v>63635</v>
          </cell>
          <cell r="L2802">
            <v>35761</v>
          </cell>
          <cell r="M2802">
            <v>0</v>
          </cell>
          <cell r="N2802">
            <v>0</v>
          </cell>
          <cell r="O2802">
            <v>393367</v>
          </cell>
          <cell r="P2802">
            <v>393367</v>
          </cell>
        </row>
        <row r="2803">
          <cell r="G2803">
            <v>938808736</v>
          </cell>
          <cell r="J2803">
            <v>152004</v>
          </cell>
          <cell r="K2803">
            <v>22801</v>
          </cell>
          <cell r="L2803">
            <v>12920</v>
          </cell>
          <cell r="M2803">
            <v>0</v>
          </cell>
          <cell r="N2803">
            <v>0</v>
          </cell>
          <cell r="O2803">
            <v>142123</v>
          </cell>
          <cell r="P2803">
            <v>142123</v>
          </cell>
        </row>
        <row r="2804">
          <cell r="G2804">
            <v>938809051</v>
          </cell>
          <cell r="J2804">
            <v>342640.36000000004</v>
          </cell>
          <cell r="K2804">
            <v>58128</v>
          </cell>
          <cell r="L2804">
            <v>28450.639999999999</v>
          </cell>
          <cell r="M2804">
            <v>0</v>
          </cell>
          <cell r="N2804">
            <v>0</v>
          </cell>
          <cell r="O2804">
            <v>312963</v>
          </cell>
          <cell r="P2804">
            <v>312963</v>
          </cell>
        </row>
        <row r="2805">
          <cell r="G2805">
            <v>938809202</v>
          </cell>
          <cell r="J2805">
            <v>136364.09</v>
          </cell>
          <cell r="K2805">
            <v>23821</v>
          </cell>
          <cell r="L2805">
            <v>11253.91</v>
          </cell>
          <cell r="M2805">
            <v>0</v>
          </cell>
          <cell r="N2805">
            <v>0</v>
          </cell>
          <cell r="O2805">
            <v>123797</v>
          </cell>
          <cell r="P2805">
            <v>123797</v>
          </cell>
        </row>
        <row r="2806">
          <cell r="G2806">
            <v>938809325</v>
          </cell>
          <cell r="J2806">
            <v>138504.18</v>
          </cell>
          <cell r="K2806">
            <v>20776</v>
          </cell>
          <cell r="L2806">
            <v>11772.82</v>
          </cell>
          <cell r="M2806">
            <v>0</v>
          </cell>
          <cell r="N2806">
            <v>0</v>
          </cell>
          <cell r="O2806">
            <v>129501</v>
          </cell>
          <cell r="P2806">
            <v>129501</v>
          </cell>
        </row>
        <row r="2807">
          <cell r="G2807">
            <v>938809397</v>
          </cell>
          <cell r="J2807">
            <v>127203.36</v>
          </cell>
          <cell r="K2807">
            <v>19081</v>
          </cell>
          <cell r="L2807">
            <v>10812.64</v>
          </cell>
          <cell r="M2807">
            <v>0</v>
          </cell>
          <cell r="N2807">
            <v>0</v>
          </cell>
          <cell r="O2807">
            <v>118935</v>
          </cell>
          <cell r="P2807">
            <v>118935</v>
          </cell>
        </row>
        <row r="2808">
          <cell r="G2808">
            <v>938809415</v>
          </cell>
          <cell r="J2808">
            <v>105820</v>
          </cell>
          <cell r="K2808">
            <v>21034</v>
          </cell>
          <cell r="L2808">
            <v>8479</v>
          </cell>
          <cell r="M2808">
            <v>0</v>
          </cell>
          <cell r="N2808">
            <v>0</v>
          </cell>
          <cell r="O2808">
            <v>93265</v>
          </cell>
          <cell r="P2808">
            <v>93265</v>
          </cell>
        </row>
        <row r="2809">
          <cell r="G2809">
            <v>938809526</v>
          </cell>
          <cell r="J2809">
            <v>71470</v>
          </cell>
          <cell r="K2809">
            <v>11169</v>
          </cell>
          <cell r="L2809">
            <v>6030</v>
          </cell>
          <cell r="M2809">
            <v>0</v>
          </cell>
          <cell r="N2809">
            <v>0</v>
          </cell>
          <cell r="O2809">
            <v>66331</v>
          </cell>
          <cell r="P2809">
            <v>66331</v>
          </cell>
        </row>
        <row r="2810">
          <cell r="G2810">
            <v>938809570</v>
          </cell>
          <cell r="J2810">
            <v>130109.82</v>
          </cell>
          <cell r="K2810">
            <v>20414</v>
          </cell>
          <cell r="L2810">
            <v>10969.18</v>
          </cell>
          <cell r="M2810">
            <v>0</v>
          </cell>
          <cell r="N2810">
            <v>0</v>
          </cell>
          <cell r="O2810">
            <v>120665</v>
          </cell>
          <cell r="P2810">
            <v>120665</v>
          </cell>
        </row>
        <row r="2811">
          <cell r="G2811">
            <v>938809781</v>
          </cell>
          <cell r="J2811">
            <v>55454.09</v>
          </cell>
          <cell r="K2811">
            <v>8318</v>
          </cell>
          <cell r="L2811">
            <v>4713.91</v>
          </cell>
          <cell r="M2811">
            <v>0</v>
          </cell>
          <cell r="N2811">
            <v>0</v>
          </cell>
          <cell r="O2811">
            <v>51850</v>
          </cell>
          <cell r="P2811">
            <v>51850</v>
          </cell>
        </row>
        <row r="2812">
          <cell r="G2812">
            <v>938809920</v>
          </cell>
          <cell r="J2812">
            <v>118361.91</v>
          </cell>
          <cell r="K2812">
            <v>18427</v>
          </cell>
          <cell r="L2812">
            <v>9993.09</v>
          </cell>
          <cell r="M2812">
            <v>0</v>
          </cell>
          <cell r="N2812">
            <v>0</v>
          </cell>
          <cell r="O2812">
            <v>109928</v>
          </cell>
          <cell r="P2812">
            <v>109928</v>
          </cell>
        </row>
        <row r="2813">
          <cell r="G2813">
            <v>938900740</v>
          </cell>
          <cell r="J2813">
            <v>163460.18</v>
          </cell>
          <cell r="K2813">
            <v>25192</v>
          </cell>
          <cell r="L2813">
            <v>13826.82</v>
          </cell>
          <cell r="M2813">
            <v>0</v>
          </cell>
          <cell r="N2813">
            <v>0</v>
          </cell>
          <cell r="O2813">
            <v>152095</v>
          </cell>
          <cell r="P2813">
            <v>152095</v>
          </cell>
        </row>
        <row r="2814">
          <cell r="G2814">
            <v>938901015</v>
          </cell>
          <cell r="J2814">
            <v>126945.18</v>
          </cell>
          <cell r="K2814">
            <v>19042</v>
          </cell>
          <cell r="L2814">
            <v>10790.82</v>
          </cell>
          <cell r="M2814">
            <v>0</v>
          </cell>
          <cell r="N2814">
            <v>0</v>
          </cell>
          <cell r="O2814">
            <v>118694</v>
          </cell>
          <cell r="P2814">
            <v>118694</v>
          </cell>
        </row>
        <row r="2815">
          <cell r="G2815">
            <v>938902160</v>
          </cell>
          <cell r="J2815">
            <v>74065.09</v>
          </cell>
          <cell r="K2815">
            <v>11783</v>
          </cell>
          <cell r="L2815">
            <v>6227.91</v>
          </cell>
          <cell r="M2815">
            <v>0</v>
          </cell>
          <cell r="N2815">
            <v>0</v>
          </cell>
          <cell r="O2815">
            <v>68510</v>
          </cell>
          <cell r="P2815">
            <v>68510</v>
          </cell>
        </row>
        <row r="2816">
          <cell r="G2816">
            <v>938902418</v>
          </cell>
          <cell r="J2816">
            <v>44545</v>
          </cell>
          <cell r="K2816">
            <v>0</v>
          </cell>
          <cell r="L2816">
            <v>4455</v>
          </cell>
          <cell r="M2816">
            <v>0</v>
          </cell>
          <cell r="N2816">
            <v>0</v>
          </cell>
          <cell r="O2816">
            <v>49000</v>
          </cell>
          <cell r="P2816">
            <v>49000</v>
          </cell>
        </row>
        <row r="2817">
          <cell r="G2817">
            <v>938902419</v>
          </cell>
          <cell r="J2817">
            <v>44545</v>
          </cell>
          <cell r="K2817">
            <v>0</v>
          </cell>
          <cell r="L2817">
            <v>4455</v>
          </cell>
          <cell r="M2817">
            <v>0</v>
          </cell>
          <cell r="N2817">
            <v>0</v>
          </cell>
          <cell r="O2817">
            <v>49000</v>
          </cell>
          <cell r="P2817">
            <v>49000</v>
          </cell>
        </row>
        <row r="2818">
          <cell r="G2818">
            <v>938903367</v>
          </cell>
          <cell r="J2818">
            <v>214972.18</v>
          </cell>
          <cell r="K2818">
            <v>33592</v>
          </cell>
          <cell r="L2818">
            <v>18137.82</v>
          </cell>
          <cell r="M2818">
            <v>0</v>
          </cell>
          <cell r="N2818">
            <v>0</v>
          </cell>
          <cell r="O2818">
            <v>199518</v>
          </cell>
          <cell r="P2818">
            <v>199518</v>
          </cell>
        </row>
        <row r="2819">
          <cell r="G2819">
            <v>938903647</v>
          </cell>
          <cell r="J2819">
            <v>157796</v>
          </cell>
          <cell r="K2819">
            <v>23894</v>
          </cell>
          <cell r="L2819">
            <v>13390</v>
          </cell>
          <cell r="M2819">
            <v>0</v>
          </cell>
          <cell r="N2819">
            <v>0</v>
          </cell>
          <cell r="O2819">
            <v>147292</v>
          </cell>
          <cell r="P2819">
            <v>147292</v>
          </cell>
        </row>
        <row r="2820">
          <cell r="G2820">
            <v>938904221</v>
          </cell>
          <cell r="J2820">
            <v>57162.09</v>
          </cell>
          <cell r="K2820">
            <v>8574</v>
          </cell>
          <cell r="L2820">
            <v>4858.91</v>
          </cell>
          <cell r="M2820">
            <v>0</v>
          </cell>
          <cell r="N2820">
            <v>0</v>
          </cell>
          <cell r="O2820">
            <v>53447</v>
          </cell>
          <cell r="P2820">
            <v>53447</v>
          </cell>
        </row>
        <row r="2821">
          <cell r="G2821">
            <v>938904261</v>
          </cell>
          <cell r="J2821">
            <v>141140.04999999999</v>
          </cell>
          <cell r="K2821">
            <v>21620</v>
          </cell>
          <cell r="L2821">
            <v>11951.95</v>
          </cell>
          <cell r="M2821">
            <v>0</v>
          </cell>
          <cell r="N2821">
            <v>0</v>
          </cell>
          <cell r="O2821">
            <v>131472</v>
          </cell>
          <cell r="P2821">
            <v>131472</v>
          </cell>
        </row>
        <row r="2822">
          <cell r="G2822">
            <v>938904483</v>
          </cell>
          <cell r="J2822">
            <v>292879.73000000004</v>
          </cell>
          <cell r="K2822">
            <v>43932</v>
          </cell>
          <cell r="L2822">
            <v>24895.27</v>
          </cell>
          <cell r="M2822">
            <v>0</v>
          </cell>
          <cell r="N2822">
            <v>0</v>
          </cell>
          <cell r="O2822">
            <v>273843</v>
          </cell>
          <cell r="P2822">
            <v>273843</v>
          </cell>
        </row>
        <row r="2823">
          <cell r="G2823">
            <v>938905209</v>
          </cell>
          <cell r="J2823">
            <v>418273.36</v>
          </cell>
          <cell r="K2823">
            <v>62965</v>
          </cell>
          <cell r="L2823">
            <v>35531.64</v>
          </cell>
          <cell r="M2823">
            <v>0</v>
          </cell>
          <cell r="N2823">
            <v>0</v>
          </cell>
          <cell r="O2823">
            <v>390840</v>
          </cell>
          <cell r="P2823">
            <v>390840</v>
          </cell>
        </row>
        <row r="2824">
          <cell r="G2824">
            <v>938905390</v>
          </cell>
          <cell r="J2824">
            <v>44545</v>
          </cell>
          <cell r="K2824">
            <v>0</v>
          </cell>
          <cell r="L2824">
            <v>4455</v>
          </cell>
          <cell r="M2824">
            <v>0</v>
          </cell>
          <cell r="N2824">
            <v>0</v>
          </cell>
          <cell r="O2824">
            <v>49000</v>
          </cell>
          <cell r="P2824">
            <v>49000</v>
          </cell>
        </row>
        <row r="2825">
          <cell r="G2825">
            <v>938905416</v>
          </cell>
          <cell r="J2825">
            <v>57487</v>
          </cell>
          <cell r="K2825">
            <v>8623</v>
          </cell>
          <cell r="L2825">
            <v>4886</v>
          </cell>
          <cell r="M2825">
            <v>0</v>
          </cell>
          <cell r="N2825">
            <v>0</v>
          </cell>
          <cell r="O2825">
            <v>53750</v>
          </cell>
          <cell r="P2825">
            <v>53750</v>
          </cell>
        </row>
        <row r="2826">
          <cell r="G2826">
            <v>938905750</v>
          </cell>
          <cell r="J2826">
            <v>133320</v>
          </cell>
          <cell r="K2826">
            <v>19998</v>
          </cell>
          <cell r="L2826">
            <v>11332</v>
          </cell>
          <cell r="M2826">
            <v>0</v>
          </cell>
          <cell r="N2826">
            <v>0</v>
          </cell>
          <cell r="O2826">
            <v>124654</v>
          </cell>
          <cell r="P2826">
            <v>124654</v>
          </cell>
        </row>
        <row r="2827">
          <cell r="G2827">
            <v>938905916</v>
          </cell>
          <cell r="J2827">
            <v>356136</v>
          </cell>
          <cell r="K2827">
            <v>57684</v>
          </cell>
          <cell r="L2827">
            <v>29845</v>
          </cell>
          <cell r="M2827">
            <v>0</v>
          </cell>
          <cell r="N2827">
            <v>0</v>
          </cell>
          <cell r="O2827">
            <v>328297</v>
          </cell>
          <cell r="P2827">
            <v>328297</v>
          </cell>
        </row>
        <row r="2828">
          <cell r="G2828">
            <v>938906687</v>
          </cell>
          <cell r="J2828">
            <v>49117</v>
          </cell>
          <cell r="K2828">
            <v>7368</v>
          </cell>
          <cell r="L2828">
            <v>4175</v>
          </cell>
          <cell r="M2828">
            <v>0</v>
          </cell>
          <cell r="N2828">
            <v>0</v>
          </cell>
          <cell r="O2828">
            <v>45924</v>
          </cell>
          <cell r="P2828">
            <v>45924</v>
          </cell>
        </row>
        <row r="2829">
          <cell r="G2829">
            <v>938907002</v>
          </cell>
          <cell r="J2829">
            <v>126294.36</v>
          </cell>
          <cell r="K2829">
            <v>19169</v>
          </cell>
          <cell r="L2829">
            <v>10712.64</v>
          </cell>
          <cell r="M2829">
            <v>0</v>
          </cell>
          <cell r="N2829">
            <v>0</v>
          </cell>
          <cell r="O2829">
            <v>117838</v>
          </cell>
          <cell r="P2829">
            <v>117838</v>
          </cell>
        </row>
        <row r="2830">
          <cell r="G2830">
            <v>938907004</v>
          </cell>
          <cell r="J2830">
            <v>78166</v>
          </cell>
          <cell r="K2830">
            <v>13071</v>
          </cell>
          <cell r="L2830">
            <v>6510</v>
          </cell>
          <cell r="M2830">
            <v>0</v>
          </cell>
          <cell r="N2830">
            <v>0</v>
          </cell>
          <cell r="O2830">
            <v>71605</v>
          </cell>
          <cell r="P2830">
            <v>71605</v>
          </cell>
        </row>
        <row r="2831">
          <cell r="G2831">
            <v>938907198</v>
          </cell>
          <cell r="J2831">
            <v>233760.91</v>
          </cell>
          <cell r="K2831">
            <v>35289</v>
          </cell>
          <cell r="L2831">
            <v>19847.09</v>
          </cell>
          <cell r="M2831">
            <v>0</v>
          </cell>
          <cell r="N2831">
            <v>0</v>
          </cell>
          <cell r="O2831">
            <v>218319</v>
          </cell>
          <cell r="P2831">
            <v>218319</v>
          </cell>
        </row>
        <row r="2832">
          <cell r="G2832">
            <v>938907217</v>
          </cell>
          <cell r="J2832">
            <v>44545</v>
          </cell>
          <cell r="K2832">
            <v>0</v>
          </cell>
          <cell r="L2832">
            <v>4455</v>
          </cell>
          <cell r="M2832">
            <v>0</v>
          </cell>
          <cell r="N2832">
            <v>0</v>
          </cell>
          <cell r="O2832">
            <v>49000</v>
          </cell>
          <cell r="P2832">
            <v>49000</v>
          </cell>
        </row>
        <row r="2833">
          <cell r="G2833">
            <v>938907218</v>
          </cell>
          <cell r="J2833">
            <v>106371.82</v>
          </cell>
          <cell r="K2833">
            <v>16180</v>
          </cell>
          <cell r="L2833">
            <v>9019.18</v>
          </cell>
          <cell r="M2833">
            <v>0</v>
          </cell>
          <cell r="N2833">
            <v>0</v>
          </cell>
          <cell r="O2833">
            <v>99211</v>
          </cell>
          <cell r="P2833">
            <v>99211</v>
          </cell>
        </row>
        <row r="2834">
          <cell r="G2834">
            <v>938907223</v>
          </cell>
          <cell r="J2834">
            <v>44545</v>
          </cell>
          <cell r="K2834">
            <v>0</v>
          </cell>
          <cell r="L2834">
            <v>4455</v>
          </cell>
          <cell r="M2834">
            <v>0</v>
          </cell>
          <cell r="N2834">
            <v>0</v>
          </cell>
          <cell r="O2834">
            <v>49000</v>
          </cell>
          <cell r="P2834">
            <v>49000</v>
          </cell>
        </row>
        <row r="2835">
          <cell r="G2835">
            <v>938907224</v>
          </cell>
          <cell r="J2835">
            <v>75770</v>
          </cell>
          <cell r="K2835">
            <v>11366</v>
          </cell>
          <cell r="L2835">
            <v>6440</v>
          </cell>
          <cell r="M2835">
            <v>0</v>
          </cell>
          <cell r="N2835">
            <v>0</v>
          </cell>
          <cell r="O2835">
            <v>70844</v>
          </cell>
          <cell r="P2835">
            <v>70844</v>
          </cell>
        </row>
        <row r="2836">
          <cell r="G2836">
            <v>938907225</v>
          </cell>
          <cell r="J2836">
            <v>156835.82</v>
          </cell>
          <cell r="K2836">
            <v>23525</v>
          </cell>
          <cell r="L2836">
            <v>13330.18</v>
          </cell>
          <cell r="M2836">
            <v>0</v>
          </cell>
          <cell r="N2836">
            <v>0</v>
          </cell>
          <cell r="O2836">
            <v>146641</v>
          </cell>
          <cell r="P2836">
            <v>146641</v>
          </cell>
        </row>
        <row r="2837">
          <cell r="G2837">
            <v>938907241</v>
          </cell>
          <cell r="J2837">
            <v>381130.81</v>
          </cell>
          <cell r="K2837">
            <v>60087</v>
          </cell>
          <cell r="L2837">
            <v>32104.19</v>
          </cell>
          <cell r="M2837">
            <v>0</v>
          </cell>
          <cell r="N2837">
            <v>0</v>
          </cell>
          <cell r="O2837">
            <v>353148</v>
          </cell>
          <cell r="P2837">
            <v>353148</v>
          </cell>
        </row>
        <row r="2838">
          <cell r="G2838">
            <v>938907243</v>
          </cell>
          <cell r="J2838">
            <v>166481.82</v>
          </cell>
          <cell r="K2838">
            <v>25645</v>
          </cell>
          <cell r="L2838">
            <v>14084.18</v>
          </cell>
          <cell r="M2838">
            <v>0</v>
          </cell>
          <cell r="N2838">
            <v>0</v>
          </cell>
          <cell r="O2838">
            <v>154921</v>
          </cell>
          <cell r="P2838">
            <v>154921</v>
          </cell>
        </row>
        <row r="2839">
          <cell r="G2839">
            <v>938907245</v>
          </cell>
          <cell r="J2839">
            <v>44545</v>
          </cell>
          <cell r="K2839">
            <v>0</v>
          </cell>
          <cell r="L2839">
            <v>4455</v>
          </cell>
          <cell r="M2839">
            <v>0</v>
          </cell>
          <cell r="N2839">
            <v>0</v>
          </cell>
          <cell r="O2839">
            <v>49000</v>
          </cell>
          <cell r="P2839">
            <v>49000</v>
          </cell>
        </row>
        <row r="2840">
          <cell r="G2840">
            <v>938907343</v>
          </cell>
          <cell r="J2840">
            <v>105533.82</v>
          </cell>
          <cell r="K2840">
            <v>15830</v>
          </cell>
          <cell r="L2840">
            <v>8970.18</v>
          </cell>
          <cell r="M2840">
            <v>0</v>
          </cell>
          <cell r="N2840">
            <v>0</v>
          </cell>
          <cell r="O2840">
            <v>98674</v>
          </cell>
          <cell r="P2840">
            <v>98674</v>
          </cell>
        </row>
        <row r="2841">
          <cell r="G2841">
            <v>938907388</v>
          </cell>
          <cell r="J2841">
            <v>317456</v>
          </cell>
          <cell r="K2841">
            <v>47843</v>
          </cell>
          <cell r="L2841">
            <v>26961</v>
          </cell>
          <cell r="M2841">
            <v>0</v>
          </cell>
          <cell r="N2841">
            <v>0</v>
          </cell>
          <cell r="O2841">
            <v>296574</v>
          </cell>
          <cell r="P2841">
            <v>296574</v>
          </cell>
        </row>
        <row r="2842">
          <cell r="G2842">
            <v>938907864</v>
          </cell>
          <cell r="J2842">
            <v>165297.35999999999</v>
          </cell>
          <cell r="K2842">
            <v>25019</v>
          </cell>
          <cell r="L2842">
            <v>14027.64</v>
          </cell>
          <cell r="M2842">
            <v>0</v>
          </cell>
          <cell r="N2842">
            <v>0</v>
          </cell>
          <cell r="O2842">
            <v>154306</v>
          </cell>
          <cell r="P2842">
            <v>154306</v>
          </cell>
        </row>
        <row r="2843">
          <cell r="G2843">
            <v>938908212</v>
          </cell>
          <cell r="J2843">
            <v>410264.36</v>
          </cell>
          <cell r="K2843">
            <v>65803</v>
          </cell>
          <cell r="L2843">
            <v>34446.639999999999</v>
          </cell>
          <cell r="M2843">
            <v>0</v>
          </cell>
          <cell r="N2843">
            <v>0</v>
          </cell>
          <cell r="O2843">
            <v>378908</v>
          </cell>
          <cell r="P2843">
            <v>378908</v>
          </cell>
        </row>
        <row r="2844">
          <cell r="G2844">
            <v>938908215</v>
          </cell>
          <cell r="J2844">
            <v>126976</v>
          </cell>
          <cell r="K2844">
            <v>20842</v>
          </cell>
          <cell r="L2844">
            <v>10613</v>
          </cell>
          <cell r="M2844">
            <v>0</v>
          </cell>
          <cell r="N2844">
            <v>0</v>
          </cell>
          <cell r="O2844">
            <v>116747</v>
          </cell>
          <cell r="P2844">
            <v>116747</v>
          </cell>
        </row>
        <row r="2845">
          <cell r="G2845">
            <v>938908216</v>
          </cell>
          <cell r="J2845">
            <v>44545</v>
          </cell>
          <cell r="K2845">
            <v>0</v>
          </cell>
          <cell r="L2845">
            <v>4455</v>
          </cell>
          <cell r="M2845">
            <v>0</v>
          </cell>
          <cell r="N2845">
            <v>0</v>
          </cell>
          <cell r="O2845">
            <v>49000</v>
          </cell>
          <cell r="P2845">
            <v>49000</v>
          </cell>
        </row>
        <row r="2846">
          <cell r="G2846">
            <v>938908257</v>
          </cell>
          <cell r="J2846">
            <v>212324.4</v>
          </cell>
          <cell r="K2846">
            <v>31849</v>
          </cell>
          <cell r="L2846">
            <v>18047.599999999999</v>
          </cell>
          <cell r="M2846">
            <v>0</v>
          </cell>
          <cell r="N2846">
            <v>0</v>
          </cell>
          <cell r="O2846">
            <v>198523</v>
          </cell>
          <cell r="P2846">
            <v>198523</v>
          </cell>
        </row>
        <row r="2847">
          <cell r="G2847">
            <v>938908706</v>
          </cell>
          <cell r="J2847">
            <v>358507.08999999997</v>
          </cell>
          <cell r="K2847">
            <v>179253.55</v>
          </cell>
          <cell r="L2847">
            <v>17925.46</v>
          </cell>
          <cell r="M2847">
            <v>0</v>
          </cell>
          <cell r="N2847">
            <v>0</v>
          </cell>
          <cell r="O2847">
            <v>197179</v>
          </cell>
          <cell r="P2847">
            <v>197179</v>
          </cell>
        </row>
        <row r="2848">
          <cell r="G2848">
            <v>938908802</v>
          </cell>
          <cell r="J2848">
            <v>168659.99</v>
          </cell>
          <cell r="K2848">
            <v>25299</v>
          </cell>
          <cell r="L2848">
            <v>14336.01</v>
          </cell>
          <cell r="M2848">
            <v>0</v>
          </cell>
          <cell r="N2848">
            <v>0</v>
          </cell>
          <cell r="O2848">
            <v>157697</v>
          </cell>
          <cell r="P2848">
            <v>157697</v>
          </cell>
        </row>
        <row r="2849">
          <cell r="G2849">
            <v>938908804</v>
          </cell>
          <cell r="J2849">
            <v>44545</v>
          </cell>
          <cell r="K2849">
            <v>0</v>
          </cell>
          <cell r="L2849">
            <v>4455</v>
          </cell>
          <cell r="M2849">
            <v>0</v>
          </cell>
          <cell r="N2849">
            <v>0</v>
          </cell>
          <cell r="O2849">
            <v>49000</v>
          </cell>
          <cell r="P2849">
            <v>49000</v>
          </cell>
        </row>
        <row r="2850">
          <cell r="G2850">
            <v>938908814</v>
          </cell>
          <cell r="J2850">
            <v>44545</v>
          </cell>
          <cell r="K2850">
            <v>0</v>
          </cell>
          <cell r="L2850">
            <v>4455</v>
          </cell>
          <cell r="M2850">
            <v>0</v>
          </cell>
          <cell r="N2850">
            <v>0</v>
          </cell>
          <cell r="O2850">
            <v>49000</v>
          </cell>
          <cell r="P2850">
            <v>49000</v>
          </cell>
        </row>
        <row r="2851">
          <cell r="G2851">
            <v>938908820</v>
          </cell>
          <cell r="J2851">
            <v>148581.82</v>
          </cell>
          <cell r="K2851">
            <v>22287</v>
          </cell>
          <cell r="L2851">
            <v>12629.18</v>
          </cell>
          <cell r="M2851">
            <v>0</v>
          </cell>
          <cell r="N2851">
            <v>0</v>
          </cell>
          <cell r="O2851">
            <v>138924</v>
          </cell>
          <cell r="P2851">
            <v>138924</v>
          </cell>
        </row>
        <row r="2852">
          <cell r="G2852">
            <v>938908870</v>
          </cell>
          <cell r="J2852">
            <v>87698.82</v>
          </cell>
          <cell r="K2852">
            <v>13155</v>
          </cell>
          <cell r="L2852">
            <v>7454.18</v>
          </cell>
          <cell r="M2852">
            <v>0</v>
          </cell>
          <cell r="N2852">
            <v>0</v>
          </cell>
          <cell r="O2852">
            <v>81998</v>
          </cell>
          <cell r="P2852">
            <v>81998</v>
          </cell>
        </row>
        <row r="2853">
          <cell r="G2853">
            <v>938908941</v>
          </cell>
          <cell r="J2853">
            <v>62633</v>
          </cell>
          <cell r="K2853">
            <v>9395</v>
          </cell>
          <cell r="L2853">
            <v>5324</v>
          </cell>
          <cell r="M2853">
            <v>0</v>
          </cell>
          <cell r="N2853">
            <v>0</v>
          </cell>
          <cell r="O2853">
            <v>58562</v>
          </cell>
          <cell r="P2853">
            <v>58562</v>
          </cell>
        </row>
        <row r="2854">
          <cell r="G2854">
            <v>938946880</v>
          </cell>
          <cell r="J2854">
            <v>154599</v>
          </cell>
          <cell r="K2854">
            <v>23414</v>
          </cell>
          <cell r="L2854">
            <v>13119</v>
          </cell>
          <cell r="M2854">
            <v>0</v>
          </cell>
          <cell r="N2854">
            <v>0</v>
          </cell>
          <cell r="O2854">
            <v>144304</v>
          </cell>
          <cell r="P2854">
            <v>144304</v>
          </cell>
        </row>
        <row r="2855">
          <cell r="G2855">
            <v>938998904</v>
          </cell>
          <cell r="J2855">
            <v>73911</v>
          </cell>
          <cell r="K2855">
            <v>11087</v>
          </cell>
          <cell r="L2855">
            <v>6282</v>
          </cell>
          <cell r="M2855">
            <v>0</v>
          </cell>
          <cell r="N2855">
            <v>0</v>
          </cell>
          <cell r="O2855">
            <v>69106</v>
          </cell>
          <cell r="P2855">
            <v>69106</v>
          </cell>
        </row>
        <row r="2856">
          <cell r="G2856">
            <v>938998905</v>
          </cell>
          <cell r="J2856">
            <v>171819</v>
          </cell>
          <cell r="K2856">
            <v>25773</v>
          </cell>
          <cell r="L2856">
            <v>14605</v>
          </cell>
          <cell r="M2856">
            <v>0</v>
          </cell>
          <cell r="N2856">
            <v>0</v>
          </cell>
          <cell r="O2856">
            <v>160651</v>
          </cell>
          <cell r="P2856">
            <v>160651</v>
          </cell>
        </row>
        <row r="2857">
          <cell r="G2857">
            <v>933805913</v>
          </cell>
          <cell r="J2857">
            <v>183287.66999999998</v>
          </cell>
          <cell r="K2857">
            <v>27718</v>
          </cell>
          <cell r="L2857">
            <v>15557.33</v>
          </cell>
          <cell r="M2857">
            <v>0</v>
          </cell>
          <cell r="N2857">
            <v>0</v>
          </cell>
          <cell r="O2857">
            <v>171127</v>
          </cell>
          <cell r="P2857">
            <v>171127</v>
          </cell>
        </row>
        <row r="2858">
          <cell r="G2858">
            <v>933805928</v>
          </cell>
          <cell r="J2858">
            <v>300286.09000000003</v>
          </cell>
          <cell r="K2858">
            <v>47960</v>
          </cell>
          <cell r="L2858">
            <v>25232.91</v>
          </cell>
          <cell r="M2858">
            <v>0</v>
          </cell>
          <cell r="N2858">
            <v>0</v>
          </cell>
          <cell r="O2858">
            <v>277559</v>
          </cell>
          <cell r="P2858">
            <v>277559</v>
          </cell>
        </row>
        <row r="2859">
          <cell r="G2859">
            <v>933806032</v>
          </cell>
          <cell r="J2859">
            <v>144830.89000000001</v>
          </cell>
          <cell r="K2859">
            <v>32945</v>
          </cell>
          <cell r="L2859">
            <v>11188.11</v>
          </cell>
          <cell r="M2859">
            <v>0</v>
          </cell>
          <cell r="N2859">
            <v>0</v>
          </cell>
          <cell r="O2859">
            <v>123074</v>
          </cell>
          <cell r="P2859">
            <v>123074</v>
          </cell>
        </row>
        <row r="2860">
          <cell r="G2860">
            <v>933806377</v>
          </cell>
          <cell r="J2860">
            <v>427734.9</v>
          </cell>
          <cell r="K2860">
            <v>69770</v>
          </cell>
          <cell r="L2860">
            <v>35796.1</v>
          </cell>
          <cell r="M2860">
            <v>0</v>
          </cell>
          <cell r="N2860">
            <v>0</v>
          </cell>
          <cell r="O2860">
            <v>393761</v>
          </cell>
          <cell r="P2860">
            <v>393761</v>
          </cell>
        </row>
        <row r="2861">
          <cell r="G2861">
            <v>933806731</v>
          </cell>
          <cell r="J2861">
            <v>197998.09</v>
          </cell>
          <cell r="K2861">
            <v>29700</v>
          </cell>
          <cell r="L2861">
            <v>16829.91</v>
          </cell>
          <cell r="M2861">
            <v>0</v>
          </cell>
          <cell r="N2861">
            <v>0</v>
          </cell>
          <cell r="O2861">
            <v>185128</v>
          </cell>
          <cell r="P2861">
            <v>185128</v>
          </cell>
        </row>
        <row r="2862">
          <cell r="G2862">
            <v>938213377</v>
          </cell>
          <cell r="J2862">
            <v>170560.09</v>
          </cell>
          <cell r="K2862">
            <v>27379</v>
          </cell>
          <cell r="L2862">
            <v>14317.91</v>
          </cell>
          <cell r="M2862">
            <v>0</v>
          </cell>
          <cell r="N2862">
            <v>0</v>
          </cell>
          <cell r="O2862">
            <v>157499</v>
          </cell>
          <cell r="P2862">
            <v>157499</v>
          </cell>
        </row>
        <row r="2863">
          <cell r="G2863">
            <v>938805171</v>
          </cell>
          <cell r="J2863">
            <v>285094.08999999997</v>
          </cell>
          <cell r="K2863">
            <v>44335</v>
          </cell>
          <cell r="L2863">
            <v>24075.91</v>
          </cell>
          <cell r="M2863">
            <v>0</v>
          </cell>
          <cell r="N2863">
            <v>0</v>
          </cell>
          <cell r="O2863">
            <v>264835</v>
          </cell>
          <cell r="P2863">
            <v>264835</v>
          </cell>
        </row>
        <row r="2864">
          <cell r="G2864">
            <v>938807521</v>
          </cell>
          <cell r="J2864">
            <v>377169.41000000003</v>
          </cell>
          <cell r="K2864">
            <v>57697</v>
          </cell>
          <cell r="L2864">
            <v>31947.59</v>
          </cell>
          <cell r="M2864">
            <v>0</v>
          </cell>
          <cell r="N2864">
            <v>0</v>
          </cell>
          <cell r="O2864">
            <v>351420</v>
          </cell>
          <cell r="P2864">
            <v>351420</v>
          </cell>
        </row>
        <row r="2865">
          <cell r="G2865">
            <v>938807633</v>
          </cell>
          <cell r="J2865">
            <v>197517.46000000002</v>
          </cell>
          <cell r="K2865">
            <v>30301</v>
          </cell>
          <cell r="L2865">
            <v>16721.54</v>
          </cell>
          <cell r="M2865">
            <v>0</v>
          </cell>
          <cell r="N2865">
            <v>0</v>
          </cell>
          <cell r="O2865">
            <v>183938</v>
          </cell>
          <cell r="P2865">
            <v>183938</v>
          </cell>
        </row>
        <row r="2866">
          <cell r="G2866">
            <v>938808071</v>
          </cell>
          <cell r="J2866">
            <v>66363.179999999993</v>
          </cell>
          <cell r="K2866">
            <v>9954</v>
          </cell>
          <cell r="L2866">
            <v>5640.82</v>
          </cell>
          <cell r="M2866">
            <v>0</v>
          </cell>
          <cell r="N2866">
            <v>0</v>
          </cell>
          <cell r="O2866">
            <v>62050</v>
          </cell>
          <cell r="P2866">
            <v>62050</v>
          </cell>
        </row>
        <row r="2867">
          <cell r="G2867">
            <v>938808130</v>
          </cell>
          <cell r="J2867">
            <v>44545</v>
          </cell>
          <cell r="K2867">
            <v>0</v>
          </cell>
          <cell r="L2867">
            <v>4455</v>
          </cell>
          <cell r="M2867">
            <v>0</v>
          </cell>
          <cell r="N2867">
            <v>0</v>
          </cell>
          <cell r="O2867">
            <v>49000</v>
          </cell>
          <cell r="P2867">
            <v>49000</v>
          </cell>
        </row>
        <row r="2868">
          <cell r="G2868">
            <v>938808344</v>
          </cell>
          <cell r="J2868">
            <v>311311</v>
          </cell>
          <cell r="K2868">
            <v>46697</v>
          </cell>
          <cell r="L2868">
            <v>26461</v>
          </cell>
          <cell r="M2868">
            <v>0</v>
          </cell>
          <cell r="N2868">
            <v>0</v>
          </cell>
          <cell r="O2868">
            <v>291075</v>
          </cell>
          <cell r="P2868">
            <v>291075</v>
          </cell>
        </row>
        <row r="2869">
          <cell r="G2869">
            <v>938808392</v>
          </cell>
          <cell r="J2869">
            <v>128326.75</v>
          </cell>
          <cell r="K2869">
            <v>19249</v>
          </cell>
          <cell r="L2869">
            <v>10908.25</v>
          </cell>
          <cell r="M2869">
            <v>0</v>
          </cell>
          <cell r="N2869">
            <v>0</v>
          </cell>
          <cell r="O2869">
            <v>119986</v>
          </cell>
          <cell r="P2869">
            <v>119986</v>
          </cell>
        </row>
        <row r="2870">
          <cell r="G2870">
            <v>938808602</v>
          </cell>
          <cell r="J2870">
            <v>548403.72</v>
          </cell>
          <cell r="K2870">
            <v>82261</v>
          </cell>
          <cell r="L2870">
            <v>46614.28</v>
          </cell>
          <cell r="M2870">
            <v>0</v>
          </cell>
          <cell r="N2870">
            <v>0</v>
          </cell>
          <cell r="O2870">
            <v>512757</v>
          </cell>
          <cell r="P2870">
            <v>512757</v>
          </cell>
        </row>
        <row r="2871">
          <cell r="G2871">
            <v>938882422</v>
          </cell>
          <cell r="J2871">
            <v>329261.90000000002</v>
          </cell>
          <cell r="K2871">
            <v>49389</v>
          </cell>
          <cell r="L2871">
            <v>27987.1</v>
          </cell>
          <cell r="M2871">
            <v>0</v>
          </cell>
          <cell r="N2871">
            <v>0</v>
          </cell>
          <cell r="O2871">
            <v>307860</v>
          </cell>
          <cell r="P2871">
            <v>307860</v>
          </cell>
        </row>
        <row r="2872">
          <cell r="G2872">
            <v>938902393</v>
          </cell>
          <cell r="J2872">
            <v>528050.36</v>
          </cell>
          <cell r="K2872">
            <v>80778</v>
          </cell>
          <cell r="L2872">
            <v>44727.64</v>
          </cell>
          <cell r="M2872">
            <v>0</v>
          </cell>
          <cell r="N2872">
            <v>0</v>
          </cell>
          <cell r="O2872">
            <v>492000</v>
          </cell>
          <cell r="P2872">
            <v>492000</v>
          </cell>
        </row>
        <row r="2873">
          <cell r="G2873">
            <v>938902470</v>
          </cell>
          <cell r="J2873">
            <v>262384</v>
          </cell>
          <cell r="K2873">
            <v>42724</v>
          </cell>
          <cell r="L2873">
            <v>21966</v>
          </cell>
          <cell r="M2873">
            <v>0</v>
          </cell>
          <cell r="N2873">
            <v>0</v>
          </cell>
          <cell r="O2873">
            <v>241626</v>
          </cell>
          <cell r="P2873">
            <v>241626</v>
          </cell>
        </row>
        <row r="2874">
          <cell r="G2874">
            <v>938902533</v>
          </cell>
          <cell r="J2874">
            <v>179703</v>
          </cell>
          <cell r="K2874">
            <v>27853</v>
          </cell>
          <cell r="L2874">
            <v>15185</v>
          </cell>
          <cell r="M2874">
            <v>0</v>
          </cell>
          <cell r="N2874">
            <v>0</v>
          </cell>
          <cell r="O2874">
            <v>167035</v>
          </cell>
          <cell r="P2874">
            <v>167035</v>
          </cell>
        </row>
        <row r="2875">
          <cell r="G2875">
            <v>938902755</v>
          </cell>
          <cell r="J2875">
            <v>348636</v>
          </cell>
          <cell r="K2875">
            <v>57457</v>
          </cell>
          <cell r="L2875">
            <v>29118</v>
          </cell>
          <cell r="M2875">
            <v>0</v>
          </cell>
          <cell r="N2875">
            <v>0</v>
          </cell>
          <cell r="O2875">
            <v>320297</v>
          </cell>
          <cell r="P2875">
            <v>320297</v>
          </cell>
        </row>
        <row r="2876">
          <cell r="G2876">
            <v>938903062</v>
          </cell>
          <cell r="J2876">
            <v>193368.55</v>
          </cell>
          <cell r="K2876">
            <v>29005</v>
          </cell>
          <cell r="L2876">
            <v>16435.45</v>
          </cell>
          <cell r="M2876">
            <v>0</v>
          </cell>
          <cell r="N2876">
            <v>0</v>
          </cell>
          <cell r="O2876">
            <v>180799</v>
          </cell>
          <cell r="P2876">
            <v>180799</v>
          </cell>
        </row>
        <row r="2877">
          <cell r="G2877">
            <v>938903069</v>
          </cell>
          <cell r="J2877">
            <v>441643</v>
          </cell>
          <cell r="K2877">
            <v>71183</v>
          </cell>
          <cell r="L2877">
            <v>37046</v>
          </cell>
          <cell r="M2877">
            <v>0</v>
          </cell>
          <cell r="N2877">
            <v>0</v>
          </cell>
          <cell r="O2877">
            <v>407506</v>
          </cell>
          <cell r="P2877">
            <v>407506</v>
          </cell>
        </row>
        <row r="2878">
          <cell r="G2878">
            <v>938903096</v>
          </cell>
          <cell r="J2878">
            <v>98171</v>
          </cell>
          <cell r="K2878">
            <v>16072</v>
          </cell>
          <cell r="L2878">
            <v>8210</v>
          </cell>
          <cell r="M2878">
            <v>0</v>
          </cell>
          <cell r="N2878">
            <v>0</v>
          </cell>
          <cell r="O2878">
            <v>90309</v>
          </cell>
          <cell r="P2878">
            <v>90309</v>
          </cell>
        </row>
        <row r="2879">
          <cell r="G2879">
            <v>938903144</v>
          </cell>
          <cell r="J2879">
            <v>234669.27</v>
          </cell>
          <cell r="K2879">
            <v>39015</v>
          </cell>
          <cell r="L2879">
            <v>19565.73</v>
          </cell>
          <cell r="M2879">
            <v>0</v>
          </cell>
          <cell r="N2879">
            <v>0</v>
          </cell>
          <cell r="O2879">
            <v>215220</v>
          </cell>
          <cell r="P2879">
            <v>215220</v>
          </cell>
        </row>
        <row r="2880">
          <cell r="G2880">
            <v>938903147</v>
          </cell>
          <cell r="J2880">
            <v>254570.09</v>
          </cell>
          <cell r="K2880">
            <v>38186</v>
          </cell>
          <cell r="L2880">
            <v>21638.91</v>
          </cell>
          <cell r="M2880">
            <v>0</v>
          </cell>
          <cell r="N2880">
            <v>0</v>
          </cell>
          <cell r="O2880">
            <v>238023</v>
          </cell>
          <cell r="P2880">
            <v>238023</v>
          </cell>
        </row>
        <row r="2881">
          <cell r="G2881">
            <v>938903271</v>
          </cell>
          <cell r="J2881">
            <v>225350</v>
          </cell>
          <cell r="K2881">
            <v>36495</v>
          </cell>
          <cell r="L2881">
            <v>18886</v>
          </cell>
          <cell r="M2881">
            <v>0</v>
          </cell>
          <cell r="N2881">
            <v>0</v>
          </cell>
          <cell r="O2881">
            <v>207741</v>
          </cell>
          <cell r="P2881">
            <v>207741</v>
          </cell>
        </row>
        <row r="2882">
          <cell r="G2882">
            <v>938903780</v>
          </cell>
          <cell r="J2882">
            <v>172699.25</v>
          </cell>
          <cell r="K2882">
            <v>27476</v>
          </cell>
          <cell r="L2882">
            <v>14522.75</v>
          </cell>
          <cell r="M2882">
            <v>0</v>
          </cell>
          <cell r="N2882">
            <v>0</v>
          </cell>
          <cell r="O2882">
            <v>159746</v>
          </cell>
          <cell r="P2882">
            <v>159746</v>
          </cell>
        </row>
        <row r="2883">
          <cell r="G2883">
            <v>938905013</v>
          </cell>
          <cell r="J2883">
            <v>212054.18</v>
          </cell>
          <cell r="K2883">
            <v>31808</v>
          </cell>
          <cell r="L2883">
            <v>18024.82</v>
          </cell>
          <cell r="M2883">
            <v>0</v>
          </cell>
          <cell r="N2883">
            <v>0</v>
          </cell>
          <cell r="O2883">
            <v>198271</v>
          </cell>
          <cell r="P2883">
            <v>198271</v>
          </cell>
        </row>
        <row r="2884">
          <cell r="G2884">
            <v>938905162</v>
          </cell>
          <cell r="J2884">
            <v>254540.18</v>
          </cell>
          <cell r="K2884">
            <v>39079</v>
          </cell>
          <cell r="L2884">
            <v>21545.82</v>
          </cell>
          <cell r="M2884">
            <v>0</v>
          </cell>
          <cell r="N2884">
            <v>0</v>
          </cell>
          <cell r="O2884">
            <v>237007</v>
          </cell>
          <cell r="P2884">
            <v>237007</v>
          </cell>
        </row>
        <row r="2885">
          <cell r="G2885">
            <v>902858868</v>
          </cell>
          <cell r="J2885">
            <v>394966.37</v>
          </cell>
          <cell r="K2885">
            <v>252902.27</v>
          </cell>
          <cell r="L2885">
            <v>14206.9</v>
          </cell>
          <cell r="M2885">
            <v>0</v>
          </cell>
          <cell r="N2885">
            <v>0</v>
          </cell>
          <cell r="O2885">
            <v>156271</v>
          </cell>
          <cell r="P2885">
            <v>156271</v>
          </cell>
        </row>
        <row r="2886">
          <cell r="G2886">
            <v>933800722</v>
          </cell>
          <cell r="J2886">
            <v>449632.64</v>
          </cell>
          <cell r="K2886">
            <v>449632.64</v>
          </cell>
          <cell r="L2886">
            <v>0</v>
          </cell>
          <cell r="M2886">
            <v>0</v>
          </cell>
          <cell r="N2886">
            <v>-2</v>
          </cell>
          <cell r="O2886">
            <v>0</v>
          </cell>
          <cell r="P2886">
            <v>-2</v>
          </cell>
        </row>
        <row r="2887">
          <cell r="G2887">
            <v>933805698</v>
          </cell>
          <cell r="J2887">
            <v>535106.17999999993</v>
          </cell>
          <cell r="K2887">
            <v>86100</v>
          </cell>
          <cell r="L2887">
            <v>44900.82</v>
          </cell>
          <cell r="M2887">
            <v>0</v>
          </cell>
          <cell r="N2887">
            <v>0</v>
          </cell>
          <cell r="O2887">
            <v>493907</v>
          </cell>
          <cell r="P2887">
            <v>493907</v>
          </cell>
        </row>
        <row r="2888">
          <cell r="G2888">
            <v>933805817</v>
          </cell>
          <cell r="J2888">
            <v>1017970.94</v>
          </cell>
          <cell r="K2888">
            <v>161896</v>
          </cell>
          <cell r="L2888">
            <v>85607.06</v>
          </cell>
          <cell r="M2888">
            <v>0</v>
          </cell>
          <cell r="N2888">
            <v>0</v>
          </cell>
          <cell r="O2888">
            <v>941682</v>
          </cell>
          <cell r="P2888">
            <v>941682</v>
          </cell>
        </row>
        <row r="2889">
          <cell r="G2889">
            <v>933805818</v>
          </cell>
          <cell r="J2889">
            <v>254189.18</v>
          </cell>
          <cell r="K2889">
            <v>254189.18</v>
          </cell>
          <cell r="L2889">
            <v>0</v>
          </cell>
          <cell r="M2889">
            <v>0</v>
          </cell>
          <cell r="N2889">
            <v>0</v>
          </cell>
          <cell r="O2889">
            <v>0</v>
          </cell>
          <cell r="P2889">
            <v>0</v>
          </cell>
        </row>
        <row r="2890">
          <cell r="G2890">
            <v>933806224</v>
          </cell>
          <cell r="J2890">
            <v>153532.18</v>
          </cell>
          <cell r="K2890">
            <v>23030</v>
          </cell>
          <cell r="L2890">
            <v>13049.82</v>
          </cell>
          <cell r="M2890">
            <v>0</v>
          </cell>
          <cell r="N2890">
            <v>0</v>
          </cell>
          <cell r="O2890">
            <v>143552</v>
          </cell>
          <cell r="P2890">
            <v>143552</v>
          </cell>
        </row>
        <row r="2891">
          <cell r="G2891">
            <v>933806355</v>
          </cell>
          <cell r="J2891">
            <v>53793.82</v>
          </cell>
          <cell r="K2891">
            <v>8069</v>
          </cell>
          <cell r="L2891">
            <v>4572.18</v>
          </cell>
          <cell r="M2891">
            <v>0</v>
          </cell>
          <cell r="N2891">
            <v>0</v>
          </cell>
          <cell r="O2891">
            <v>50297</v>
          </cell>
          <cell r="P2891">
            <v>50297</v>
          </cell>
        </row>
        <row r="2892">
          <cell r="G2892">
            <v>933806720</v>
          </cell>
          <cell r="J2892">
            <v>120654.82</v>
          </cell>
          <cell r="K2892">
            <v>18323</v>
          </cell>
          <cell r="L2892">
            <v>10233.18</v>
          </cell>
          <cell r="M2892">
            <v>0</v>
          </cell>
          <cell r="N2892">
            <v>0</v>
          </cell>
          <cell r="O2892">
            <v>112565</v>
          </cell>
          <cell r="P2892">
            <v>112565</v>
          </cell>
        </row>
        <row r="2893">
          <cell r="G2893">
            <v>938806708</v>
          </cell>
          <cell r="J2893">
            <v>353783.08</v>
          </cell>
          <cell r="K2893">
            <v>59575</v>
          </cell>
          <cell r="L2893">
            <v>29420.92</v>
          </cell>
          <cell r="M2893">
            <v>0</v>
          </cell>
          <cell r="N2893">
            <v>0</v>
          </cell>
          <cell r="O2893">
            <v>323629</v>
          </cell>
          <cell r="P2893">
            <v>323629</v>
          </cell>
        </row>
        <row r="2894">
          <cell r="G2894">
            <v>938808549</v>
          </cell>
          <cell r="J2894">
            <v>93251.77</v>
          </cell>
          <cell r="K2894">
            <v>14437</v>
          </cell>
          <cell r="L2894">
            <v>7881.23</v>
          </cell>
          <cell r="M2894">
            <v>0</v>
          </cell>
          <cell r="N2894">
            <v>0</v>
          </cell>
          <cell r="O2894">
            <v>86696</v>
          </cell>
          <cell r="P2894">
            <v>86696</v>
          </cell>
        </row>
        <row r="2895">
          <cell r="G2895">
            <v>938809055</v>
          </cell>
          <cell r="J2895">
            <v>1259122.0900000001</v>
          </cell>
          <cell r="K2895">
            <v>192683</v>
          </cell>
          <cell r="L2895">
            <v>106643.91</v>
          </cell>
          <cell r="M2895">
            <v>0</v>
          </cell>
          <cell r="N2895">
            <v>0</v>
          </cell>
          <cell r="O2895">
            <v>1173083</v>
          </cell>
          <cell r="P2895">
            <v>1173083</v>
          </cell>
        </row>
        <row r="2896">
          <cell r="G2896">
            <v>938902945</v>
          </cell>
          <cell r="J2896">
            <v>161378</v>
          </cell>
          <cell r="K2896">
            <v>35427</v>
          </cell>
          <cell r="L2896">
            <v>12595</v>
          </cell>
          <cell r="M2896">
            <v>0</v>
          </cell>
          <cell r="N2896">
            <v>0</v>
          </cell>
          <cell r="O2896">
            <v>138546</v>
          </cell>
          <cell r="P2896">
            <v>138546</v>
          </cell>
        </row>
        <row r="2897">
          <cell r="G2897">
            <v>938905396</v>
          </cell>
          <cell r="J2897">
            <v>77060</v>
          </cell>
          <cell r="K2897">
            <v>14027</v>
          </cell>
          <cell r="L2897">
            <v>6303</v>
          </cell>
          <cell r="M2897">
            <v>0</v>
          </cell>
          <cell r="N2897">
            <v>0</v>
          </cell>
          <cell r="O2897">
            <v>69336</v>
          </cell>
          <cell r="P2897">
            <v>69336</v>
          </cell>
        </row>
        <row r="2898">
          <cell r="G2898">
            <v>933805821</v>
          </cell>
          <cell r="J2898">
            <v>424702</v>
          </cell>
          <cell r="K2898">
            <v>323827.18</v>
          </cell>
          <cell r="L2898">
            <v>10087.18</v>
          </cell>
          <cell r="M2898">
            <v>0</v>
          </cell>
          <cell r="N2898">
            <v>0</v>
          </cell>
          <cell r="O2898">
            <v>110962</v>
          </cell>
          <cell r="P2898">
            <v>110962</v>
          </cell>
        </row>
        <row r="2899">
          <cell r="G2899">
            <v>933805991</v>
          </cell>
          <cell r="J2899">
            <v>245588.9</v>
          </cell>
          <cell r="K2899">
            <v>42000</v>
          </cell>
          <cell r="L2899">
            <v>20359.099999999999</v>
          </cell>
          <cell r="M2899">
            <v>0</v>
          </cell>
          <cell r="N2899">
            <v>0</v>
          </cell>
          <cell r="O2899">
            <v>223948</v>
          </cell>
          <cell r="P2899">
            <v>223948</v>
          </cell>
        </row>
        <row r="2900">
          <cell r="G2900">
            <v>938508135</v>
          </cell>
          <cell r="J2900">
            <v>315116.63</v>
          </cell>
          <cell r="K2900">
            <v>48614</v>
          </cell>
          <cell r="L2900">
            <v>26650.37</v>
          </cell>
          <cell r="M2900">
            <v>0</v>
          </cell>
          <cell r="N2900">
            <v>0</v>
          </cell>
          <cell r="O2900">
            <v>293153</v>
          </cell>
          <cell r="P2900">
            <v>293153</v>
          </cell>
        </row>
        <row r="2901">
          <cell r="G2901">
            <v>938805274</v>
          </cell>
          <cell r="J2901">
            <v>182580.9</v>
          </cell>
          <cell r="K2901">
            <v>27387</v>
          </cell>
          <cell r="L2901">
            <v>15519.1</v>
          </cell>
          <cell r="M2901">
            <v>0</v>
          </cell>
          <cell r="N2901">
            <v>0</v>
          </cell>
          <cell r="O2901">
            <v>170713</v>
          </cell>
          <cell r="P2901">
            <v>170713</v>
          </cell>
        </row>
        <row r="2902">
          <cell r="G2902">
            <v>938805293</v>
          </cell>
          <cell r="J2902">
            <v>383276.64</v>
          </cell>
          <cell r="K2902">
            <v>59511</v>
          </cell>
          <cell r="L2902">
            <v>32376.36</v>
          </cell>
          <cell r="M2902">
            <v>0</v>
          </cell>
          <cell r="N2902">
            <v>0</v>
          </cell>
          <cell r="O2902">
            <v>356142</v>
          </cell>
          <cell r="P2902">
            <v>356142</v>
          </cell>
        </row>
        <row r="2903">
          <cell r="G2903">
            <v>938807020</v>
          </cell>
          <cell r="J2903">
            <v>70690</v>
          </cell>
          <cell r="K2903">
            <v>11726</v>
          </cell>
          <cell r="L2903">
            <v>5896</v>
          </cell>
          <cell r="M2903">
            <v>0</v>
          </cell>
          <cell r="N2903">
            <v>0</v>
          </cell>
          <cell r="O2903">
            <v>64860</v>
          </cell>
          <cell r="P2903">
            <v>64860</v>
          </cell>
        </row>
        <row r="2904">
          <cell r="G2904">
            <v>938807636</v>
          </cell>
          <cell r="J2904">
            <v>207592.81</v>
          </cell>
          <cell r="K2904">
            <v>32037</v>
          </cell>
          <cell r="L2904">
            <v>17555.189999999999</v>
          </cell>
          <cell r="M2904">
            <v>0</v>
          </cell>
          <cell r="N2904">
            <v>0</v>
          </cell>
          <cell r="O2904">
            <v>193111</v>
          </cell>
          <cell r="P2904">
            <v>193111</v>
          </cell>
        </row>
        <row r="2905">
          <cell r="G2905">
            <v>938809507</v>
          </cell>
          <cell r="J2905">
            <v>109330.36</v>
          </cell>
          <cell r="K2905">
            <v>16400</v>
          </cell>
          <cell r="L2905">
            <v>9292.64</v>
          </cell>
          <cell r="M2905">
            <v>0</v>
          </cell>
          <cell r="N2905">
            <v>0</v>
          </cell>
          <cell r="O2905">
            <v>102223</v>
          </cell>
          <cell r="P2905">
            <v>102223</v>
          </cell>
        </row>
        <row r="2906">
          <cell r="G2906">
            <v>938809653</v>
          </cell>
          <cell r="J2906">
            <v>439876.68</v>
          </cell>
          <cell r="K2906">
            <v>66430</v>
          </cell>
          <cell r="L2906">
            <v>37344.32</v>
          </cell>
          <cell r="M2906">
            <v>0</v>
          </cell>
          <cell r="N2906">
            <v>0</v>
          </cell>
          <cell r="O2906">
            <v>410791</v>
          </cell>
          <cell r="P2906">
            <v>410791</v>
          </cell>
        </row>
        <row r="2907">
          <cell r="G2907">
            <v>938809713</v>
          </cell>
          <cell r="J2907">
            <v>49822</v>
          </cell>
          <cell r="K2907">
            <v>7922</v>
          </cell>
          <cell r="L2907">
            <v>4190</v>
          </cell>
          <cell r="M2907">
            <v>0</v>
          </cell>
          <cell r="N2907">
            <v>0</v>
          </cell>
          <cell r="O2907">
            <v>46090</v>
          </cell>
          <cell r="P2907">
            <v>46090</v>
          </cell>
        </row>
        <row r="2908">
          <cell r="G2908">
            <v>938905683</v>
          </cell>
          <cell r="J2908">
            <v>327491.63</v>
          </cell>
          <cell r="K2908">
            <v>60344</v>
          </cell>
          <cell r="L2908">
            <v>26714.37</v>
          </cell>
          <cell r="M2908">
            <v>0</v>
          </cell>
          <cell r="N2908">
            <v>0</v>
          </cell>
          <cell r="O2908">
            <v>293862</v>
          </cell>
          <cell r="P2908">
            <v>293862</v>
          </cell>
        </row>
        <row r="2909">
          <cell r="G2909">
            <v>938907098</v>
          </cell>
          <cell r="J2909">
            <v>45095</v>
          </cell>
          <cell r="K2909">
            <v>6764</v>
          </cell>
          <cell r="L2909">
            <v>3833</v>
          </cell>
          <cell r="M2909">
            <v>0</v>
          </cell>
          <cell r="N2909">
            <v>0</v>
          </cell>
          <cell r="O2909">
            <v>42164</v>
          </cell>
          <cell r="P2909">
            <v>42164</v>
          </cell>
        </row>
        <row r="2910">
          <cell r="G2910">
            <v>938907565</v>
          </cell>
          <cell r="J2910">
            <v>79488.820000000007</v>
          </cell>
          <cell r="K2910">
            <v>11923</v>
          </cell>
          <cell r="L2910">
            <v>6756.18</v>
          </cell>
          <cell r="M2910">
            <v>0</v>
          </cell>
          <cell r="N2910">
            <v>0</v>
          </cell>
          <cell r="O2910">
            <v>74322</v>
          </cell>
          <cell r="P2910">
            <v>74322</v>
          </cell>
        </row>
        <row r="2911">
          <cell r="G2911">
            <v>938930497</v>
          </cell>
          <cell r="J2911">
            <v>46246</v>
          </cell>
          <cell r="K2911">
            <v>7386</v>
          </cell>
          <cell r="L2911">
            <v>3886</v>
          </cell>
          <cell r="M2911">
            <v>0</v>
          </cell>
          <cell r="N2911">
            <v>0</v>
          </cell>
          <cell r="O2911">
            <v>42746</v>
          </cell>
          <cell r="P2911">
            <v>42746</v>
          </cell>
        </row>
        <row r="2912">
          <cell r="G2912">
            <v>933805658</v>
          </cell>
          <cell r="J2912">
            <v>341459.69</v>
          </cell>
          <cell r="K2912">
            <v>51668</v>
          </cell>
          <cell r="L2912">
            <v>28979.31</v>
          </cell>
          <cell r="M2912">
            <v>0</v>
          </cell>
          <cell r="N2912">
            <v>0</v>
          </cell>
          <cell r="O2912">
            <v>318771</v>
          </cell>
          <cell r="P2912">
            <v>318771</v>
          </cell>
        </row>
        <row r="2913">
          <cell r="G2913">
            <v>933805848</v>
          </cell>
          <cell r="J2913">
            <v>272900.03000000003</v>
          </cell>
          <cell r="K2913">
            <v>41159</v>
          </cell>
          <cell r="L2913">
            <v>23173.97</v>
          </cell>
          <cell r="M2913">
            <v>0</v>
          </cell>
          <cell r="N2913">
            <v>0</v>
          </cell>
          <cell r="O2913">
            <v>254915</v>
          </cell>
          <cell r="P2913">
            <v>254915</v>
          </cell>
        </row>
        <row r="2914">
          <cell r="G2914">
            <v>933806095</v>
          </cell>
          <cell r="J2914">
            <v>565631.81000000006</v>
          </cell>
          <cell r="K2914">
            <v>85967</v>
          </cell>
          <cell r="L2914">
            <v>47966.19</v>
          </cell>
          <cell r="M2914">
            <v>0</v>
          </cell>
          <cell r="N2914">
            <v>0</v>
          </cell>
          <cell r="O2914">
            <v>527631</v>
          </cell>
          <cell r="P2914">
            <v>527631</v>
          </cell>
        </row>
        <row r="2915">
          <cell r="G2915">
            <v>933806157</v>
          </cell>
          <cell r="J2915">
            <v>298467.73</v>
          </cell>
          <cell r="K2915">
            <v>45892</v>
          </cell>
          <cell r="L2915">
            <v>25258.27</v>
          </cell>
          <cell r="M2915">
            <v>0</v>
          </cell>
          <cell r="N2915">
            <v>0</v>
          </cell>
          <cell r="O2915">
            <v>277834</v>
          </cell>
          <cell r="P2915">
            <v>277834</v>
          </cell>
        </row>
        <row r="2916">
          <cell r="G2916">
            <v>933806632</v>
          </cell>
          <cell r="J2916">
            <v>328582.84999999998</v>
          </cell>
          <cell r="K2916">
            <v>50185</v>
          </cell>
          <cell r="L2916">
            <v>27840.15</v>
          </cell>
          <cell r="M2916">
            <v>0</v>
          </cell>
          <cell r="N2916">
            <v>0</v>
          </cell>
          <cell r="O2916">
            <v>306238</v>
          </cell>
          <cell r="P2916">
            <v>306238</v>
          </cell>
        </row>
        <row r="2917">
          <cell r="G2917">
            <v>938805247</v>
          </cell>
          <cell r="J2917">
            <v>89151.09</v>
          </cell>
          <cell r="K2917">
            <v>17464</v>
          </cell>
          <cell r="L2917">
            <v>9896.19</v>
          </cell>
          <cell r="M2917">
            <v>0</v>
          </cell>
          <cell r="N2917">
            <v>27272.720000000001</v>
          </cell>
          <cell r="O2917">
            <v>108856</v>
          </cell>
          <cell r="P2917">
            <v>108856</v>
          </cell>
        </row>
        <row r="2918">
          <cell r="G2918">
            <v>938806174</v>
          </cell>
          <cell r="J2918">
            <v>303558.37</v>
          </cell>
          <cell r="K2918">
            <v>46431</v>
          </cell>
          <cell r="L2918">
            <v>25712.63</v>
          </cell>
          <cell r="M2918">
            <v>0</v>
          </cell>
          <cell r="N2918">
            <v>0</v>
          </cell>
          <cell r="O2918">
            <v>282840</v>
          </cell>
          <cell r="P2918">
            <v>282840</v>
          </cell>
        </row>
        <row r="2919">
          <cell r="G2919">
            <v>938806175</v>
          </cell>
          <cell r="J2919">
            <v>242032.44999999998</v>
          </cell>
          <cell r="K2919">
            <v>37202</v>
          </cell>
          <cell r="L2919">
            <v>20483.55</v>
          </cell>
          <cell r="M2919">
            <v>0</v>
          </cell>
          <cell r="N2919">
            <v>0</v>
          </cell>
          <cell r="O2919">
            <v>225314</v>
          </cell>
          <cell r="P2919">
            <v>225314</v>
          </cell>
        </row>
        <row r="2920">
          <cell r="G2920">
            <v>938806176</v>
          </cell>
          <cell r="J2920">
            <v>186259.53999999998</v>
          </cell>
          <cell r="K2920">
            <v>28163</v>
          </cell>
          <cell r="L2920">
            <v>15809.46</v>
          </cell>
          <cell r="M2920">
            <v>0</v>
          </cell>
          <cell r="N2920">
            <v>0</v>
          </cell>
          <cell r="O2920">
            <v>173906</v>
          </cell>
          <cell r="P2920">
            <v>173906</v>
          </cell>
        </row>
        <row r="2921">
          <cell r="G2921">
            <v>938806803</v>
          </cell>
          <cell r="J2921">
            <v>345468.83999999997</v>
          </cell>
          <cell r="K2921">
            <v>51820</v>
          </cell>
          <cell r="L2921">
            <v>29365.16</v>
          </cell>
          <cell r="M2921">
            <v>0</v>
          </cell>
          <cell r="N2921">
            <v>0</v>
          </cell>
          <cell r="O2921">
            <v>323014</v>
          </cell>
          <cell r="P2921">
            <v>323014</v>
          </cell>
        </row>
        <row r="2922">
          <cell r="G2922">
            <v>938806810</v>
          </cell>
          <cell r="J2922">
            <v>629184.44999999995</v>
          </cell>
          <cell r="K2922">
            <v>94826</v>
          </cell>
          <cell r="L2922">
            <v>53435.55</v>
          </cell>
          <cell r="M2922">
            <v>0</v>
          </cell>
          <cell r="N2922">
            <v>0</v>
          </cell>
          <cell r="O2922">
            <v>587794</v>
          </cell>
          <cell r="P2922">
            <v>587794</v>
          </cell>
        </row>
        <row r="2923">
          <cell r="G2923">
            <v>938807673</v>
          </cell>
          <cell r="J2923">
            <v>327131.78999999998</v>
          </cell>
          <cell r="K2923">
            <v>49967</v>
          </cell>
          <cell r="L2923">
            <v>27716.21</v>
          </cell>
          <cell r="M2923">
            <v>0</v>
          </cell>
          <cell r="N2923">
            <v>-6000</v>
          </cell>
          <cell r="O2923">
            <v>298881</v>
          </cell>
          <cell r="P2923">
            <v>298881</v>
          </cell>
        </row>
        <row r="2924">
          <cell r="G2924">
            <v>938808446</v>
          </cell>
          <cell r="J2924">
            <v>68349</v>
          </cell>
          <cell r="K2924">
            <v>10252</v>
          </cell>
          <cell r="L2924">
            <v>5810</v>
          </cell>
          <cell r="M2924">
            <v>0</v>
          </cell>
          <cell r="N2924">
            <v>0</v>
          </cell>
          <cell r="O2924">
            <v>63907</v>
          </cell>
          <cell r="P2924">
            <v>63907</v>
          </cell>
        </row>
        <row r="2925">
          <cell r="G2925">
            <v>938808455</v>
          </cell>
          <cell r="J2925">
            <v>64495.360000000001</v>
          </cell>
          <cell r="K2925">
            <v>9674</v>
          </cell>
          <cell r="L2925">
            <v>5482.64</v>
          </cell>
          <cell r="M2925">
            <v>0</v>
          </cell>
          <cell r="N2925">
            <v>0</v>
          </cell>
          <cell r="O2925">
            <v>60304</v>
          </cell>
          <cell r="P2925">
            <v>60304</v>
          </cell>
        </row>
        <row r="2926">
          <cell r="G2926">
            <v>938808614</v>
          </cell>
          <cell r="J2926">
            <v>235090</v>
          </cell>
          <cell r="K2926">
            <v>35264</v>
          </cell>
          <cell r="L2926">
            <v>19983</v>
          </cell>
          <cell r="M2926">
            <v>0</v>
          </cell>
          <cell r="N2926">
            <v>0</v>
          </cell>
          <cell r="O2926">
            <v>219809</v>
          </cell>
          <cell r="P2926">
            <v>219809</v>
          </cell>
        </row>
        <row r="2927">
          <cell r="G2927">
            <v>938808785</v>
          </cell>
          <cell r="J2927">
            <v>101709</v>
          </cell>
          <cell r="K2927">
            <v>15256</v>
          </cell>
          <cell r="L2927">
            <v>8645</v>
          </cell>
          <cell r="M2927">
            <v>0</v>
          </cell>
          <cell r="N2927">
            <v>0</v>
          </cell>
          <cell r="O2927">
            <v>95098</v>
          </cell>
          <cell r="P2927">
            <v>95098</v>
          </cell>
        </row>
        <row r="2928">
          <cell r="G2928">
            <v>938808916</v>
          </cell>
          <cell r="J2928">
            <v>291520.81</v>
          </cell>
          <cell r="K2928">
            <v>44177</v>
          </cell>
          <cell r="L2928">
            <v>24734.19</v>
          </cell>
          <cell r="M2928">
            <v>0</v>
          </cell>
          <cell r="N2928">
            <v>0</v>
          </cell>
          <cell r="O2928">
            <v>272078</v>
          </cell>
          <cell r="P2928">
            <v>272078</v>
          </cell>
        </row>
        <row r="2929">
          <cell r="G2929">
            <v>938903808</v>
          </cell>
          <cell r="J2929">
            <v>144515</v>
          </cell>
          <cell r="K2929">
            <v>22126</v>
          </cell>
          <cell r="L2929">
            <v>12239</v>
          </cell>
          <cell r="M2929">
            <v>0</v>
          </cell>
          <cell r="N2929">
            <v>0</v>
          </cell>
          <cell r="O2929">
            <v>134628</v>
          </cell>
          <cell r="P2929">
            <v>134628</v>
          </cell>
        </row>
        <row r="2930">
          <cell r="G2930">
            <v>938906117</v>
          </cell>
          <cell r="J2930">
            <v>273252</v>
          </cell>
          <cell r="K2930">
            <v>41212</v>
          </cell>
          <cell r="L2930">
            <v>23204</v>
          </cell>
          <cell r="M2930">
            <v>0</v>
          </cell>
          <cell r="N2930">
            <v>0</v>
          </cell>
          <cell r="O2930">
            <v>255244</v>
          </cell>
          <cell r="P2930">
            <v>255244</v>
          </cell>
        </row>
        <row r="2931">
          <cell r="G2931">
            <v>938907006</v>
          </cell>
          <cell r="J2931">
            <v>102965</v>
          </cell>
          <cell r="K2931">
            <v>15894</v>
          </cell>
          <cell r="L2931">
            <v>8707</v>
          </cell>
          <cell r="M2931">
            <v>0</v>
          </cell>
          <cell r="N2931">
            <v>0</v>
          </cell>
          <cell r="O2931">
            <v>95778</v>
          </cell>
          <cell r="P2931">
            <v>95778</v>
          </cell>
        </row>
        <row r="2932">
          <cell r="G2932">
            <v>938907380</v>
          </cell>
          <cell r="J2932">
            <v>93819</v>
          </cell>
          <cell r="K2932">
            <v>14073</v>
          </cell>
          <cell r="L2932">
            <v>7975</v>
          </cell>
          <cell r="M2932">
            <v>0</v>
          </cell>
          <cell r="N2932">
            <v>0</v>
          </cell>
          <cell r="O2932">
            <v>87721</v>
          </cell>
          <cell r="P2932">
            <v>87721</v>
          </cell>
        </row>
        <row r="2933">
          <cell r="G2933">
            <v>938907492</v>
          </cell>
          <cell r="J2933">
            <v>55454.09</v>
          </cell>
          <cell r="K2933">
            <v>8318</v>
          </cell>
          <cell r="L2933">
            <v>4712.91</v>
          </cell>
          <cell r="M2933">
            <v>0</v>
          </cell>
          <cell r="N2933">
            <v>0</v>
          </cell>
          <cell r="O2933">
            <v>51849</v>
          </cell>
          <cell r="P2933">
            <v>51849</v>
          </cell>
        </row>
        <row r="2934">
          <cell r="G2934">
            <v>938907496</v>
          </cell>
          <cell r="J2934">
            <v>263896.18</v>
          </cell>
          <cell r="K2934">
            <v>40033</v>
          </cell>
          <cell r="L2934">
            <v>22386.82</v>
          </cell>
          <cell r="M2934">
            <v>0</v>
          </cell>
          <cell r="N2934">
            <v>0</v>
          </cell>
          <cell r="O2934">
            <v>246250</v>
          </cell>
          <cell r="P2934">
            <v>246250</v>
          </cell>
        </row>
        <row r="2935">
          <cell r="G2935">
            <v>938908876</v>
          </cell>
          <cell r="J2935">
            <v>103757</v>
          </cell>
          <cell r="K2935">
            <v>15564</v>
          </cell>
          <cell r="L2935">
            <v>8820</v>
          </cell>
          <cell r="M2935">
            <v>0</v>
          </cell>
          <cell r="N2935">
            <v>0</v>
          </cell>
          <cell r="O2935">
            <v>97013</v>
          </cell>
          <cell r="P2935">
            <v>97013</v>
          </cell>
        </row>
        <row r="2936">
          <cell r="G2936">
            <v>938908982</v>
          </cell>
          <cell r="J2936">
            <v>361310.82</v>
          </cell>
          <cell r="K2936">
            <v>54421</v>
          </cell>
          <cell r="L2936">
            <v>30689.18</v>
          </cell>
          <cell r="M2936">
            <v>0</v>
          </cell>
          <cell r="N2936">
            <v>0</v>
          </cell>
          <cell r="O2936">
            <v>337579</v>
          </cell>
          <cell r="P2936">
            <v>337579</v>
          </cell>
        </row>
        <row r="2937">
          <cell r="G2937">
            <v>933805605</v>
          </cell>
          <cell r="J2937">
            <v>282691.08</v>
          </cell>
          <cell r="K2937">
            <v>43301</v>
          </cell>
          <cell r="L2937">
            <v>23937.919999999998</v>
          </cell>
          <cell r="M2937">
            <v>0</v>
          </cell>
          <cell r="N2937">
            <v>0</v>
          </cell>
          <cell r="O2937">
            <v>263328</v>
          </cell>
          <cell r="P2937">
            <v>263328</v>
          </cell>
        </row>
        <row r="2938">
          <cell r="G2938">
            <v>933806004</v>
          </cell>
          <cell r="J2938">
            <v>324205.18</v>
          </cell>
          <cell r="K2938">
            <v>49080</v>
          </cell>
          <cell r="L2938">
            <v>27512.82</v>
          </cell>
          <cell r="M2938">
            <v>0</v>
          </cell>
          <cell r="N2938">
            <v>0</v>
          </cell>
          <cell r="O2938">
            <v>302638</v>
          </cell>
          <cell r="P2938">
            <v>302638</v>
          </cell>
        </row>
        <row r="2939">
          <cell r="G2939">
            <v>933806006</v>
          </cell>
          <cell r="J2939">
            <v>668698.18000000005</v>
          </cell>
          <cell r="K2939">
            <v>492951.45</v>
          </cell>
          <cell r="L2939">
            <v>17574.27</v>
          </cell>
          <cell r="M2939">
            <v>0</v>
          </cell>
          <cell r="N2939">
            <v>0</v>
          </cell>
          <cell r="O2939">
            <v>193321</v>
          </cell>
          <cell r="P2939">
            <v>193321</v>
          </cell>
        </row>
        <row r="2940">
          <cell r="G2940">
            <v>938805149</v>
          </cell>
          <cell r="J2940">
            <v>395951.58999999997</v>
          </cell>
          <cell r="K2940">
            <v>61188</v>
          </cell>
          <cell r="L2940">
            <v>33476.410000000003</v>
          </cell>
          <cell r="M2940">
            <v>0</v>
          </cell>
          <cell r="N2940">
            <v>0</v>
          </cell>
          <cell r="O2940">
            <v>368240</v>
          </cell>
          <cell r="P2940">
            <v>368240</v>
          </cell>
        </row>
        <row r="2941">
          <cell r="G2941">
            <v>938805467</v>
          </cell>
          <cell r="J2941">
            <v>421265.91</v>
          </cell>
          <cell r="K2941">
            <v>63863</v>
          </cell>
          <cell r="L2941">
            <v>35740.089999999997</v>
          </cell>
          <cell r="M2941">
            <v>0</v>
          </cell>
          <cell r="N2941">
            <v>0</v>
          </cell>
          <cell r="O2941">
            <v>393143</v>
          </cell>
          <cell r="P2941">
            <v>393143</v>
          </cell>
        </row>
        <row r="2942">
          <cell r="G2942">
            <v>938808504</v>
          </cell>
          <cell r="J2942">
            <v>145222.35999999999</v>
          </cell>
          <cell r="K2942">
            <v>22008</v>
          </cell>
          <cell r="L2942">
            <v>12321.64</v>
          </cell>
          <cell r="M2942">
            <v>0</v>
          </cell>
          <cell r="N2942">
            <v>0</v>
          </cell>
          <cell r="O2942">
            <v>135536</v>
          </cell>
          <cell r="P2942">
            <v>135536</v>
          </cell>
        </row>
        <row r="2943">
          <cell r="G2943">
            <v>938808560</v>
          </cell>
          <cell r="J2943">
            <v>244635.18</v>
          </cell>
          <cell r="K2943">
            <v>36695</v>
          </cell>
          <cell r="L2943">
            <v>20793.82</v>
          </cell>
          <cell r="M2943">
            <v>0</v>
          </cell>
          <cell r="N2943">
            <v>0</v>
          </cell>
          <cell r="O2943">
            <v>228734</v>
          </cell>
          <cell r="P2943">
            <v>228734</v>
          </cell>
        </row>
        <row r="2944">
          <cell r="G2944">
            <v>938808729</v>
          </cell>
          <cell r="J2944">
            <v>157720.25</v>
          </cell>
          <cell r="K2944">
            <v>23658</v>
          </cell>
          <cell r="L2944">
            <v>13405.75</v>
          </cell>
          <cell r="M2944">
            <v>0</v>
          </cell>
          <cell r="N2944">
            <v>0</v>
          </cell>
          <cell r="O2944">
            <v>147468</v>
          </cell>
          <cell r="P2944">
            <v>147468</v>
          </cell>
        </row>
        <row r="2945">
          <cell r="G2945">
            <v>938809537</v>
          </cell>
          <cell r="J2945">
            <v>248331.27000000002</v>
          </cell>
          <cell r="K2945">
            <v>154552.26999999999</v>
          </cell>
          <cell r="L2945">
            <v>9378</v>
          </cell>
          <cell r="M2945">
            <v>0</v>
          </cell>
          <cell r="N2945">
            <v>0</v>
          </cell>
          <cell r="O2945">
            <v>103157</v>
          </cell>
          <cell r="P2945">
            <v>103157</v>
          </cell>
        </row>
        <row r="2946">
          <cell r="G2946">
            <v>938809796</v>
          </cell>
          <cell r="J2946">
            <v>263704.36</v>
          </cell>
          <cell r="K2946">
            <v>43836</v>
          </cell>
          <cell r="L2946">
            <v>21986.639999999999</v>
          </cell>
          <cell r="M2946">
            <v>0</v>
          </cell>
          <cell r="N2946">
            <v>0</v>
          </cell>
          <cell r="O2946">
            <v>241855</v>
          </cell>
          <cell r="P2946">
            <v>241855</v>
          </cell>
        </row>
        <row r="2947">
          <cell r="G2947">
            <v>938901797</v>
          </cell>
          <cell r="J2947">
            <v>166048.4</v>
          </cell>
          <cell r="K2947">
            <v>24907</v>
          </cell>
          <cell r="L2947">
            <v>14114.6</v>
          </cell>
          <cell r="M2947">
            <v>0</v>
          </cell>
          <cell r="N2947">
            <v>0</v>
          </cell>
          <cell r="O2947">
            <v>155256</v>
          </cell>
          <cell r="P2947">
            <v>155256</v>
          </cell>
        </row>
        <row r="2948">
          <cell r="G2948">
            <v>938906211</v>
          </cell>
          <cell r="J2948">
            <v>221668.53999999998</v>
          </cell>
          <cell r="K2948">
            <v>82925.36</v>
          </cell>
          <cell r="L2948">
            <v>13874.82</v>
          </cell>
          <cell r="M2948">
            <v>0</v>
          </cell>
          <cell r="N2948">
            <v>0</v>
          </cell>
          <cell r="O2948">
            <v>152618</v>
          </cell>
          <cell r="P2948">
            <v>152618</v>
          </cell>
        </row>
        <row r="2949">
          <cell r="G2949">
            <v>938906408</v>
          </cell>
          <cell r="J2949">
            <v>164788.09</v>
          </cell>
          <cell r="K2949">
            <v>25391</v>
          </cell>
          <cell r="L2949">
            <v>13939.91</v>
          </cell>
          <cell r="M2949">
            <v>0</v>
          </cell>
          <cell r="N2949">
            <v>0</v>
          </cell>
          <cell r="O2949">
            <v>153337</v>
          </cell>
          <cell r="P2949">
            <v>153337</v>
          </cell>
        </row>
        <row r="2950">
          <cell r="G2950">
            <v>938906409</v>
          </cell>
          <cell r="J2950">
            <v>388975.82</v>
          </cell>
          <cell r="K2950">
            <v>61937</v>
          </cell>
          <cell r="L2950">
            <v>32704.18</v>
          </cell>
          <cell r="M2950">
            <v>0</v>
          </cell>
          <cell r="N2950">
            <v>0</v>
          </cell>
          <cell r="O2950">
            <v>359743</v>
          </cell>
          <cell r="P2950">
            <v>359743</v>
          </cell>
        </row>
        <row r="2951">
          <cell r="G2951">
            <v>938907022</v>
          </cell>
          <cell r="J2951">
            <v>44545</v>
          </cell>
          <cell r="K2951">
            <v>0</v>
          </cell>
          <cell r="L2951">
            <v>4455</v>
          </cell>
          <cell r="M2951">
            <v>0</v>
          </cell>
          <cell r="N2951">
            <v>0</v>
          </cell>
          <cell r="O2951">
            <v>49000</v>
          </cell>
          <cell r="P2951">
            <v>49000</v>
          </cell>
        </row>
        <row r="2952">
          <cell r="G2952">
            <v>938907023</v>
          </cell>
          <cell r="J2952">
            <v>52726.82</v>
          </cell>
          <cell r="K2952">
            <v>7909</v>
          </cell>
          <cell r="L2952">
            <v>4482.18</v>
          </cell>
          <cell r="M2952">
            <v>0</v>
          </cell>
          <cell r="N2952">
            <v>0</v>
          </cell>
          <cell r="O2952">
            <v>49300</v>
          </cell>
          <cell r="P2952">
            <v>49300</v>
          </cell>
        </row>
        <row r="2953">
          <cell r="G2953">
            <v>938907191</v>
          </cell>
          <cell r="J2953">
            <v>131123.18</v>
          </cell>
          <cell r="K2953">
            <v>19668</v>
          </cell>
          <cell r="L2953">
            <v>11145.82</v>
          </cell>
          <cell r="M2953">
            <v>0</v>
          </cell>
          <cell r="N2953">
            <v>0</v>
          </cell>
          <cell r="O2953">
            <v>122601</v>
          </cell>
          <cell r="P2953">
            <v>122601</v>
          </cell>
        </row>
        <row r="2954">
          <cell r="G2954">
            <v>938907847</v>
          </cell>
          <cell r="J2954">
            <v>370689.72</v>
          </cell>
          <cell r="K2954">
            <v>56277</v>
          </cell>
          <cell r="L2954">
            <v>31441.279999999999</v>
          </cell>
          <cell r="M2954">
            <v>0</v>
          </cell>
          <cell r="N2954">
            <v>0</v>
          </cell>
          <cell r="O2954">
            <v>345854</v>
          </cell>
          <cell r="P2954">
            <v>345854</v>
          </cell>
        </row>
        <row r="2955">
          <cell r="G2955">
            <v>938907849</v>
          </cell>
          <cell r="J2955">
            <v>192473</v>
          </cell>
          <cell r="K2955">
            <v>29095</v>
          </cell>
          <cell r="L2955">
            <v>16338</v>
          </cell>
          <cell r="M2955">
            <v>0</v>
          </cell>
          <cell r="N2955">
            <v>0</v>
          </cell>
          <cell r="O2955">
            <v>179716</v>
          </cell>
          <cell r="P2955">
            <v>179716</v>
          </cell>
        </row>
        <row r="2956">
          <cell r="G2956">
            <v>938907850</v>
          </cell>
          <cell r="J2956">
            <v>134945</v>
          </cell>
          <cell r="K2956">
            <v>20466</v>
          </cell>
          <cell r="L2956">
            <v>11448</v>
          </cell>
          <cell r="M2956">
            <v>0</v>
          </cell>
          <cell r="N2956">
            <v>0</v>
          </cell>
          <cell r="O2956">
            <v>125927</v>
          </cell>
          <cell r="P2956">
            <v>125927</v>
          </cell>
        </row>
        <row r="2957">
          <cell r="G2957">
            <v>938942097</v>
          </cell>
          <cell r="J2957">
            <v>138676.18</v>
          </cell>
          <cell r="K2957">
            <v>20801</v>
          </cell>
          <cell r="L2957">
            <v>11787.82</v>
          </cell>
          <cell r="M2957">
            <v>0</v>
          </cell>
          <cell r="N2957">
            <v>0</v>
          </cell>
          <cell r="O2957">
            <v>129663</v>
          </cell>
          <cell r="P2957">
            <v>129663</v>
          </cell>
        </row>
        <row r="2958">
          <cell r="G2958">
            <v>938943450</v>
          </cell>
          <cell r="J2958">
            <v>108417.4</v>
          </cell>
          <cell r="K2958">
            <v>16263</v>
          </cell>
          <cell r="L2958">
            <v>9215.6</v>
          </cell>
          <cell r="M2958">
            <v>0</v>
          </cell>
          <cell r="N2958">
            <v>0</v>
          </cell>
          <cell r="O2958">
            <v>101370</v>
          </cell>
          <cell r="P2958">
            <v>101370</v>
          </cell>
        </row>
        <row r="2959">
          <cell r="G2959">
            <v>938984175</v>
          </cell>
          <cell r="J2959">
            <v>211419.37</v>
          </cell>
          <cell r="K2959">
            <v>31713</v>
          </cell>
          <cell r="L2959">
            <v>17970.63</v>
          </cell>
          <cell r="M2959">
            <v>0</v>
          </cell>
          <cell r="N2959">
            <v>0</v>
          </cell>
          <cell r="O2959">
            <v>197677</v>
          </cell>
          <cell r="P2959">
            <v>197677</v>
          </cell>
        </row>
        <row r="2960">
          <cell r="G2960">
            <v>938984240</v>
          </cell>
          <cell r="J2960">
            <v>540532</v>
          </cell>
          <cell r="K2960">
            <v>84895</v>
          </cell>
          <cell r="L2960">
            <v>45564</v>
          </cell>
          <cell r="M2960">
            <v>0</v>
          </cell>
          <cell r="N2960">
            <v>0</v>
          </cell>
          <cell r="O2960">
            <v>501201</v>
          </cell>
          <cell r="P2960">
            <v>501201</v>
          </cell>
        </row>
        <row r="2961">
          <cell r="G2961">
            <v>933805574</v>
          </cell>
          <cell r="J2961">
            <v>523712.08999999997</v>
          </cell>
          <cell r="K2961">
            <v>78781</v>
          </cell>
          <cell r="L2961">
            <v>44492.91</v>
          </cell>
          <cell r="M2961">
            <v>0</v>
          </cell>
          <cell r="N2961">
            <v>0</v>
          </cell>
          <cell r="O2961">
            <v>489424</v>
          </cell>
          <cell r="P2961">
            <v>489424</v>
          </cell>
        </row>
        <row r="2962">
          <cell r="G2962">
            <v>933806003</v>
          </cell>
          <cell r="J2962">
            <v>626474.47</v>
          </cell>
          <cell r="K2962">
            <v>95093</v>
          </cell>
          <cell r="L2962">
            <v>53138.53</v>
          </cell>
          <cell r="M2962">
            <v>0</v>
          </cell>
          <cell r="N2962">
            <v>0</v>
          </cell>
          <cell r="O2962">
            <v>584520</v>
          </cell>
          <cell r="P2962">
            <v>584520</v>
          </cell>
        </row>
        <row r="2963">
          <cell r="G2963">
            <v>933806156</v>
          </cell>
          <cell r="J2963">
            <v>55454.09</v>
          </cell>
          <cell r="K2963">
            <v>8318</v>
          </cell>
          <cell r="L2963">
            <v>4712.91</v>
          </cell>
          <cell r="M2963">
            <v>0</v>
          </cell>
          <cell r="N2963">
            <v>0</v>
          </cell>
          <cell r="O2963">
            <v>51849</v>
          </cell>
          <cell r="P2963">
            <v>51849</v>
          </cell>
        </row>
        <row r="2964">
          <cell r="G2964">
            <v>933806180</v>
          </cell>
          <cell r="J2964">
            <v>245888.27</v>
          </cell>
          <cell r="K2964">
            <v>37556</v>
          </cell>
          <cell r="L2964">
            <v>20833.73</v>
          </cell>
          <cell r="M2964">
            <v>0</v>
          </cell>
          <cell r="N2964">
            <v>0</v>
          </cell>
          <cell r="O2964">
            <v>229166</v>
          </cell>
          <cell r="P2964">
            <v>229166</v>
          </cell>
        </row>
        <row r="2965">
          <cell r="G2965">
            <v>938805260</v>
          </cell>
          <cell r="J2965">
            <v>45949</v>
          </cell>
          <cell r="K2965">
            <v>6892</v>
          </cell>
          <cell r="L2965">
            <v>3906</v>
          </cell>
          <cell r="M2965">
            <v>0</v>
          </cell>
          <cell r="N2965">
            <v>0</v>
          </cell>
          <cell r="O2965">
            <v>42963</v>
          </cell>
          <cell r="P2965">
            <v>42963</v>
          </cell>
        </row>
        <row r="2966">
          <cell r="G2966">
            <v>938808164</v>
          </cell>
          <cell r="J2966">
            <v>204025.78999999998</v>
          </cell>
          <cell r="K2966">
            <v>30604</v>
          </cell>
          <cell r="L2966">
            <v>17342.21</v>
          </cell>
          <cell r="M2966">
            <v>0</v>
          </cell>
          <cell r="N2966">
            <v>0</v>
          </cell>
          <cell r="O2966">
            <v>190764</v>
          </cell>
          <cell r="P2966">
            <v>190764</v>
          </cell>
        </row>
        <row r="2967">
          <cell r="G2967">
            <v>938808205</v>
          </cell>
          <cell r="J2967">
            <v>80456.09</v>
          </cell>
          <cell r="K2967">
            <v>13190</v>
          </cell>
          <cell r="L2967">
            <v>6726.91</v>
          </cell>
          <cell r="M2967">
            <v>0</v>
          </cell>
          <cell r="N2967">
            <v>0</v>
          </cell>
          <cell r="O2967">
            <v>73993</v>
          </cell>
          <cell r="P2967">
            <v>73993</v>
          </cell>
        </row>
        <row r="2968">
          <cell r="G2968">
            <v>938808218</v>
          </cell>
          <cell r="J2968">
            <v>55313.45</v>
          </cell>
          <cell r="K2968">
            <v>8297</v>
          </cell>
          <cell r="L2968">
            <v>4701.55</v>
          </cell>
          <cell r="M2968">
            <v>0</v>
          </cell>
          <cell r="N2968">
            <v>0</v>
          </cell>
          <cell r="O2968">
            <v>51718</v>
          </cell>
          <cell r="P2968">
            <v>51718</v>
          </cell>
        </row>
        <row r="2969">
          <cell r="G2969">
            <v>938808302</v>
          </cell>
          <cell r="J2969">
            <v>44545</v>
          </cell>
          <cell r="K2969">
            <v>0</v>
          </cell>
          <cell r="L2969">
            <v>4455</v>
          </cell>
          <cell r="M2969">
            <v>0</v>
          </cell>
          <cell r="N2969">
            <v>0</v>
          </cell>
          <cell r="O2969">
            <v>49000</v>
          </cell>
          <cell r="P2969">
            <v>49000</v>
          </cell>
        </row>
        <row r="2970">
          <cell r="G2970">
            <v>938808350</v>
          </cell>
          <cell r="J2970">
            <v>175009.36</v>
          </cell>
          <cell r="K2970">
            <v>26251</v>
          </cell>
          <cell r="L2970">
            <v>14875.64</v>
          </cell>
          <cell r="M2970">
            <v>0</v>
          </cell>
          <cell r="N2970">
            <v>0</v>
          </cell>
          <cell r="O2970">
            <v>163634</v>
          </cell>
          <cell r="P2970">
            <v>163634</v>
          </cell>
        </row>
        <row r="2971">
          <cell r="G2971">
            <v>938808519</v>
          </cell>
          <cell r="J2971">
            <v>149342.18</v>
          </cell>
          <cell r="K2971">
            <v>22850</v>
          </cell>
          <cell r="L2971">
            <v>12648.82</v>
          </cell>
          <cell r="M2971">
            <v>0</v>
          </cell>
          <cell r="N2971">
            <v>0</v>
          </cell>
          <cell r="O2971">
            <v>139141</v>
          </cell>
          <cell r="P2971">
            <v>139141</v>
          </cell>
        </row>
        <row r="2972">
          <cell r="G2972">
            <v>938808592</v>
          </cell>
          <cell r="J2972">
            <v>205933</v>
          </cell>
          <cell r="K2972">
            <v>30890</v>
          </cell>
          <cell r="L2972">
            <v>17504</v>
          </cell>
          <cell r="M2972">
            <v>0</v>
          </cell>
          <cell r="N2972">
            <v>0</v>
          </cell>
          <cell r="O2972">
            <v>192547</v>
          </cell>
          <cell r="P2972">
            <v>192547</v>
          </cell>
        </row>
        <row r="2973">
          <cell r="G2973">
            <v>938808603</v>
          </cell>
          <cell r="J2973">
            <v>44545</v>
          </cell>
          <cell r="K2973">
            <v>0</v>
          </cell>
          <cell r="L2973">
            <v>4455</v>
          </cell>
          <cell r="M2973">
            <v>0</v>
          </cell>
          <cell r="N2973">
            <v>0</v>
          </cell>
          <cell r="O2973">
            <v>49000</v>
          </cell>
          <cell r="P2973">
            <v>49000</v>
          </cell>
        </row>
        <row r="2974">
          <cell r="G2974">
            <v>938808607</v>
          </cell>
          <cell r="J2974">
            <v>339308.08999999997</v>
          </cell>
          <cell r="K2974">
            <v>52467</v>
          </cell>
          <cell r="L2974">
            <v>28683.91</v>
          </cell>
          <cell r="M2974">
            <v>0</v>
          </cell>
          <cell r="N2974">
            <v>0</v>
          </cell>
          <cell r="O2974">
            <v>315525</v>
          </cell>
          <cell r="P2974">
            <v>315525</v>
          </cell>
        </row>
        <row r="2975">
          <cell r="G2975">
            <v>938808613</v>
          </cell>
          <cell r="J2975">
            <v>308332.63</v>
          </cell>
          <cell r="K2975">
            <v>46474</v>
          </cell>
          <cell r="L2975">
            <v>26185.37</v>
          </cell>
          <cell r="M2975">
            <v>0</v>
          </cell>
          <cell r="N2975">
            <v>0</v>
          </cell>
          <cell r="O2975">
            <v>288044</v>
          </cell>
          <cell r="P2975">
            <v>288044</v>
          </cell>
        </row>
        <row r="2976">
          <cell r="G2976">
            <v>938808683</v>
          </cell>
          <cell r="J2976">
            <v>240364.18</v>
          </cell>
          <cell r="K2976">
            <v>190600.18</v>
          </cell>
          <cell r="L2976">
            <v>4977</v>
          </cell>
          <cell r="M2976">
            <v>0</v>
          </cell>
          <cell r="N2976">
            <v>0</v>
          </cell>
          <cell r="O2976">
            <v>54741</v>
          </cell>
          <cell r="P2976">
            <v>54741</v>
          </cell>
        </row>
        <row r="2977">
          <cell r="G2977">
            <v>938808769</v>
          </cell>
          <cell r="J2977">
            <v>44545</v>
          </cell>
          <cell r="K2977">
            <v>0</v>
          </cell>
          <cell r="L2977">
            <v>4455</v>
          </cell>
          <cell r="M2977">
            <v>0</v>
          </cell>
          <cell r="N2977">
            <v>0</v>
          </cell>
          <cell r="O2977">
            <v>49000</v>
          </cell>
          <cell r="P2977">
            <v>49000</v>
          </cell>
        </row>
        <row r="2978">
          <cell r="G2978">
            <v>938809374</v>
          </cell>
          <cell r="J2978">
            <v>49817</v>
          </cell>
          <cell r="K2978">
            <v>7473</v>
          </cell>
          <cell r="L2978">
            <v>4235</v>
          </cell>
          <cell r="M2978">
            <v>0</v>
          </cell>
          <cell r="N2978">
            <v>0</v>
          </cell>
          <cell r="O2978">
            <v>46579</v>
          </cell>
          <cell r="P2978">
            <v>46579</v>
          </cell>
        </row>
        <row r="2979">
          <cell r="G2979">
            <v>938809583</v>
          </cell>
          <cell r="J2979">
            <v>112727.36</v>
          </cell>
          <cell r="K2979">
            <v>16909</v>
          </cell>
          <cell r="L2979">
            <v>9581.64</v>
          </cell>
          <cell r="M2979">
            <v>0</v>
          </cell>
          <cell r="N2979">
            <v>0</v>
          </cell>
          <cell r="O2979">
            <v>105400</v>
          </cell>
          <cell r="P2979">
            <v>105400</v>
          </cell>
        </row>
        <row r="2980">
          <cell r="G2980">
            <v>938809701</v>
          </cell>
          <cell r="J2980">
            <v>155775</v>
          </cell>
          <cell r="K2980">
            <v>23591</v>
          </cell>
          <cell r="L2980">
            <v>13218</v>
          </cell>
          <cell r="M2980">
            <v>0</v>
          </cell>
          <cell r="N2980">
            <v>0</v>
          </cell>
          <cell r="O2980">
            <v>145402</v>
          </cell>
          <cell r="P2980">
            <v>145402</v>
          </cell>
        </row>
        <row r="2981">
          <cell r="G2981">
            <v>938809749</v>
          </cell>
          <cell r="J2981">
            <v>44545</v>
          </cell>
          <cell r="K2981">
            <v>0</v>
          </cell>
          <cell r="L2981">
            <v>4455</v>
          </cell>
          <cell r="M2981">
            <v>0</v>
          </cell>
          <cell r="N2981">
            <v>0</v>
          </cell>
          <cell r="O2981">
            <v>49000</v>
          </cell>
          <cell r="P2981">
            <v>49000</v>
          </cell>
        </row>
        <row r="2982">
          <cell r="G2982">
            <v>938809760</v>
          </cell>
          <cell r="J2982">
            <v>44545</v>
          </cell>
          <cell r="K2982">
            <v>0</v>
          </cell>
          <cell r="L2982">
            <v>4455</v>
          </cell>
          <cell r="M2982">
            <v>0</v>
          </cell>
          <cell r="N2982">
            <v>0</v>
          </cell>
          <cell r="O2982">
            <v>49000</v>
          </cell>
          <cell r="P2982">
            <v>49000</v>
          </cell>
        </row>
        <row r="2983">
          <cell r="G2983">
            <v>938809805</v>
          </cell>
          <cell r="J2983">
            <v>183847.44999999998</v>
          </cell>
          <cell r="K2983">
            <v>27802</v>
          </cell>
          <cell r="L2983">
            <v>15604.55</v>
          </cell>
          <cell r="M2983">
            <v>0</v>
          </cell>
          <cell r="N2983">
            <v>0</v>
          </cell>
          <cell r="O2983">
            <v>171650</v>
          </cell>
          <cell r="P2983">
            <v>171650</v>
          </cell>
        </row>
        <row r="2984">
          <cell r="G2984">
            <v>938885018</v>
          </cell>
          <cell r="J2984">
            <v>474531.18</v>
          </cell>
          <cell r="K2984">
            <v>74770</v>
          </cell>
          <cell r="L2984">
            <v>39975.82</v>
          </cell>
          <cell r="M2984">
            <v>0</v>
          </cell>
          <cell r="N2984">
            <v>0</v>
          </cell>
          <cell r="O2984">
            <v>439737</v>
          </cell>
          <cell r="P2984">
            <v>439737</v>
          </cell>
        </row>
        <row r="2985">
          <cell r="G2985">
            <v>938900862</v>
          </cell>
          <cell r="J2985">
            <v>124937.36</v>
          </cell>
          <cell r="K2985">
            <v>18741</v>
          </cell>
          <cell r="L2985">
            <v>10619.64</v>
          </cell>
          <cell r="M2985">
            <v>0</v>
          </cell>
          <cell r="N2985">
            <v>0</v>
          </cell>
          <cell r="O2985">
            <v>116816</v>
          </cell>
          <cell r="P2985">
            <v>116816</v>
          </cell>
        </row>
        <row r="2986">
          <cell r="G2986">
            <v>938900932</v>
          </cell>
          <cell r="J2986">
            <v>73530.8</v>
          </cell>
          <cell r="K2986">
            <v>11030</v>
          </cell>
          <cell r="L2986">
            <v>6250.2</v>
          </cell>
          <cell r="M2986">
            <v>0</v>
          </cell>
          <cell r="N2986">
            <v>0</v>
          </cell>
          <cell r="O2986">
            <v>68751</v>
          </cell>
          <cell r="P2986">
            <v>68751</v>
          </cell>
        </row>
        <row r="2987">
          <cell r="G2987">
            <v>938901244</v>
          </cell>
          <cell r="J2987">
            <v>68925</v>
          </cell>
          <cell r="K2987">
            <v>10339</v>
          </cell>
          <cell r="L2987">
            <v>5859</v>
          </cell>
          <cell r="M2987">
            <v>0</v>
          </cell>
          <cell r="N2987">
            <v>0</v>
          </cell>
          <cell r="O2987">
            <v>64445</v>
          </cell>
          <cell r="P2987">
            <v>64445</v>
          </cell>
        </row>
        <row r="2988">
          <cell r="G2988">
            <v>938902553</v>
          </cell>
          <cell r="J2988">
            <v>248037.28</v>
          </cell>
          <cell r="K2988">
            <v>37206</v>
          </cell>
          <cell r="L2988">
            <v>21082.720000000001</v>
          </cell>
          <cell r="M2988">
            <v>0</v>
          </cell>
          <cell r="N2988">
            <v>0</v>
          </cell>
          <cell r="O2988">
            <v>231914</v>
          </cell>
          <cell r="P2988">
            <v>231914</v>
          </cell>
        </row>
        <row r="2989">
          <cell r="G2989">
            <v>938902701</v>
          </cell>
          <cell r="J2989">
            <v>44545</v>
          </cell>
          <cell r="K2989">
            <v>0</v>
          </cell>
          <cell r="L2989">
            <v>4455</v>
          </cell>
          <cell r="M2989">
            <v>0</v>
          </cell>
          <cell r="N2989">
            <v>0</v>
          </cell>
          <cell r="O2989">
            <v>49000</v>
          </cell>
          <cell r="P2989">
            <v>49000</v>
          </cell>
        </row>
        <row r="2990">
          <cell r="G2990">
            <v>938902731</v>
          </cell>
          <cell r="J2990">
            <v>81582</v>
          </cell>
          <cell r="K2990">
            <v>12237</v>
          </cell>
          <cell r="L2990">
            <v>6934</v>
          </cell>
          <cell r="M2990">
            <v>0</v>
          </cell>
          <cell r="N2990">
            <v>0</v>
          </cell>
          <cell r="O2990">
            <v>76279</v>
          </cell>
          <cell r="P2990">
            <v>76279</v>
          </cell>
        </row>
        <row r="2991">
          <cell r="G2991">
            <v>938902980</v>
          </cell>
          <cell r="J2991">
            <v>44545</v>
          </cell>
          <cell r="K2991">
            <v>0</v>
          </cell>
          <cell r="L2991">
            <v>4455</v>
          </cell>
          <cell r="M2991">
            <v>0</v>
          </cell>
          <cell r="N2991">
            <v>0</v>
          </cell>
          <cell r="O2991">
            <v>49000</v>
          </cell>
          <cell r="P2991">
            <v>49000</v>
          </cell>
        </row>
        <row r="2992">
          <cell r="G2992">
            <v>938905866</v>
          </cell>
          <cell r="J2992">
            <v>288232.36000000004</v>
          </cell>
          <cell r="K2992">
            <v>44132</v>
          </cell>
          <cell r="L2992">
            <v>24409.64</v>
          </cell>
          <cell r="M2992">
            <v>0</v>
          </cell>
          <cell r="N2992">
            <v>0</v>
          </cell>
          <cell r="O2992">
            <v>268510</v>
          </cell>
          <cell r="P2992">
            <v>268510</v>
          </cell>
        </row>
        <row r="2993">
          <cell r="G2993">
            <v>938907250</v>
          </cell>
          <cell r="J2993">
            <v>236298.63</v>
          </cell>
          <cell r="K2993">
            <v>35445</v>
          </cell>
          <cell r="L2993">
            <v>20085.37</v>
          </cell>
          <cell r="M2993">
            <v>0</v>
          </cell>
          <cell r="N2993">
            <v>0</v>
          </cell>
          <cell r="O2993">
            <v>220939</v>
          </cell>
          <cell r="P2993">
            <v>220939</v>
          </cell>
        </row>
        <row r="2994">
          <cell r="G2994">
            <v>938907252</v>
          </cell>
          <cell r="J2994">
            <v>52726.82</v>
          </cell>
          <cell r="K2994">
            <v>7909</v>
          </cell>
          <cell r="L2994">
            <v>4482.18</v>
          </cell>
          <cell r="M2994">
            <v>0</v>
          </cell>
          <cell r="N2994">
            <v>0</v>
          </cell>
          <cell r="O2994">
            <v>49300</v>
          </cell>
          <cell r="P2994">
            <v>49300</v>
          </cell>
        </row>
        <row r="2995">
          <cell r="G2995">
            <v>938907365</v>
          </cell>
          <cell r="J2995">
            <v>138758.82</v>
          </cell>
          <cell r="K2995">
            <v>20814</v>
          </cell>
          <cell r="L2995">
            <v>11794.18</v>
          </cell>
          <cell r="M2995">
            <v>0</v>
          </cell>
          <cell r="N2995">
            <v>0</v>
          </cell>
          <cell r="O2995">
            <v>129739</v>
          </cell>
          <cell r="P2995">
            <v>129739</v>
          </cell>
        </row>
        <row r="2996">
          <cell r="G2996">
            <v>938907580</v>
          </cell>
          <cell r="J2996">
            <v>44545</v>
          </cell>
          <cell r="K2996">
            <v>0</v>
          </cell>
          <cell r="L2996">
            <v>4455</v>
          </cell>
          <cell r="M2996">
            <v>0</v>
          </cell>
          <cell r="N2996">
            <v>0</v>
          </cell>
          <cell r="O2996">
            <v>49000</v>
          </cell>
          <cell r="P2996">
            <v>49000</v>
          </cell>
        </row>
        <row r="2997">
          <cell r="G2997">
            <v>938907582</v>
          </cell>
          <cell r="J2997">
            <v>52726.82</v>
          </cell>
          <cell r="K2997">
            <v>7909</v>
          </cell>
          <cell r="L2997">
            <v>4482.18</v>
          </cell>
          <cell r="M2997">
            <v>0</v>
          </cell>
          <cell r="N2997">
            <v>0</v>
          </cell>
          <cell r="O2997">
            <v>49300</v>
          </cell>
          <cell r="P2997">
            <v>49300</v>
          </cell>
        </row>
        <row r="2998">
          <cell r="G2998">
            <v>938907583</v>
          </cell>
          <cell r="J2998">
            <v>55622.82</v>
          </cell>
          <cell r="K2998">
            <v>8343</v>
          </cell>
          <cell r="L2998">
            <v>4728.18</v>
          </cell>
          <cell r="M2998">
            <v>0</v>
          </cell>
          <cell r="N2998">
            <v>0</v>
          </cell>
          <cell r="O2998">
            <v>52008</v>
          </cell>
          <cell r="P2998">
            <v>52008</v>
          </cell>
        </row>
        <row r="2999">
          <cell r="G2999">
            <v>938907586</v>
          </cell>
          <cell r="J2999">
            <v>52726.82</v>
          </cell>
          <cell r="K2999">
            <v>7909</v>
          </cell>
          <cell r="L2999">
            <v>4482.18</v>
          </cell>
          <cell r="M2999">
            <v>0</v>
          </cell>
          <cell r="N2999">
            <v>0</v>
          </cell>
          <cell r="O2999">
            <v>49300</v>
          </cell>
          <cell r="P2999">
            <v>49300</v>
          </cell>
        </row>
        <row r="3000">
          <cell r="G3000">
            <v>938907610</v>
          </cell>
          <cell r="J3000">
            <v>52726.82</v>
          </cell>
          <cell r="K3000">
            <v>7909</v>
          </cell>
          <cell r="L3000">
            <v>4482.18</v>
          </cell>
          <cell r="M3000">
            <v>0</v>
          </cell>
          <cell r="N3000">
            <v>0</v>
          </cell>
          <cell r="O3000">
            <v>49300</v>
          </cell>
          <cell r="P3000">
            <v>49300</v>
          </cell>
        </row>
        <row r="3001">
          <cell r="G3001">
            <v>938909640</v>
          </cell>
          <cell r="J3001">
            <v>491594.82</v>
          </cell>
          <cell r="K3001">
            <v>73739</v>
          </cell>
          <cell r="L3001">
            <v>41785.18</v>
          </cell>
          <cell r="M3001">
            <v>0</v>
          </cell>
          <cell r="N3001">
            <v>0</v>
          </cell>
          <cell r="O3001">
            <v>459641</v>
          </cell>
          <cell r="P3001">
            <v>459641</v>
          </cell>
        </row>
        <row r="3002">
          <cell r="G3002">
            <v>938987704</v>
          </cell>
          <cell r="J3002">
            <v>44545</v>
          </cell>
          <cell r="K3002">
            <v>0</v>
          </cell>
          <cell r="L3002">
            <v>4455</v>
          </cell>
          <cell r="M3002">
            <v>0</v>
          </cell>
          <cell r="N3002">
            <v>0</v>
          </cell>
          <cell r="O3002">
            <v>49000</v>
          </cell>
          <cell r="P3002">
            <v>49000</v>
          </cell>
        </row>
        <row r="3003">
          <cell r="G3003">
            <v>938994314</v>
          </cell>
          <cell r="J3003">
            <v>152968</v>
          </cell>
          <cell r="K3003">
            <v>22945</v>
          </cell>
          <cell r="L3003">
            <v>13002</v>
          </cell>
          <cell r="M3003">
            <v>0</v>
          </cell>
          <cell r="N3003">
            <v>0</v>
          </cell>
          <cell r="O3003">
            <v>143025</v>
          </cell>
          <cell r="P3003">
            <v>143025</v>
          </cell>
        </row>
        <row r="3004">
          <cell r="G3004">
            <v>938994350</v>
          </cell>
          <cell r="J3004">
            <v>44545</v>
          </cell>
          <cell r="K3004">
            <v>0</v>
          </cell>
          <cell r="L3004">
            <v>4455</v>
          </cell>
          <cell r="M3004">
            <v>0</v>
          </cell>
          <cell r="N3004">
            <v>0</v>
          </cell>
          <cell r="O3004">
            <v>49000</v>
          </cell>
          <cell r="P3004">
            <v>49000</v>
          </cell>
        </row>
        <row r="3005">
          <cell r="G3005">
            <v>938994540</v>
          </cell>
          <cell r="J3005">
            <v>165209.72</v>
          </cell>
          <cell r="K3005">
            <v>24781</v>
          </cell>
          <cell r="L3005">
            <v>14043.28</v>
          </cell>
          <cell r="M3005">
            <v>0</v>
          </cell>
          <cell r="N3005">
            <v>0</v>
          </cell>
          <cell r="O3005">
            <v>154472</v>
          </cell>
          <cell r="P3005">
            <v>154472</v>
          </cell>
        </row>
        <row r="3006">
          <cell r="G3006">
            <v>938996457</v>
          </cell>
          <cell r="J3006">
            <v>217272.27</v>
          </cell>
          <cell r="K3006">
            <v>32591</v>
          </cell>
          <cell r="L3006">
            <v>18467.73</v>
          </cell>
          <cell r="M3006">
            <v>0</v>
          </cell>
          <cell r="N3006">
            <v>0</v>
          </cell>
          <cell r="O3006">
            <v>203149</v>
          </cell>
          <cell r="P3006">
            <v>203149</v>
          </cell>
        </row>
        <row r="3007">
          <cell r="G3007">
            <v>938997823</v>
          </cell>
          <cell r="J3007">
            <v>44545</v>
          </cell>
          <cell r="K3007">
            <v>0</v>
          </cell>
          <cell r="L3007">
            <v>4455</v>
          </cell>
          <cell r="M3007">
            <v>0</v>
          </cell>
          <cell r="N3007">
            <v>0</v>
          </cell>
          <cell r="O3007">
            <v>49000</v>
          </cell>
          <cell r="P3007">
            <v>49000</v>
          </cell>
        </row>
        <row r="3008">
          <cell r="G3008">
            <v>906711618</v>
          </cell>
          <cell r="J3008">
            <v>325769.36</v>
          </cell>
          <cell r="K3008">
            <v>48865</v>
          </cell>
          <cell r="L3008">
            <v>27690.639999999999</v>
          </cell>
          <cell r="M3008">
            <v>0</v>
          </cell>
          <cell r="N3008">
            <v>0</v>
          </cell>
          <cell r="O3008">
            <v>304595</v>
          </cell>
          <cell r="P3008">
            <v>304595</v>
          </cell>
        </row>
        <row r="3009">
          <cell r="G3009">
            <v>906871618</v>
          </cell>
          <cell r="J3009">
            <v>410284</v>
          </cell>
          <cell r="K3009">
            <v>61543</v>
          </cell>
          <cell r="L3009">
            <v>34874</v>
          </cell>
          <cell r="M3009">
            <v>0</v>
          </cell>
          <cell r="N3009">
            <v>0</v>
          </cell>
          <cell r="O3009">
            <v>383615</v>
          </cell>
          <cell r="P3009">
            <v>383615</v>
          </cell>
        </row>
        <row r="3010">
          <cell r="G3010">
            <v>909329398</v>
          </cell>
          <cell r="J3010">
            <v>152091</v>
          </cell>
          <cell r="K3010">
            <v>22814</v>
          </cell>
          <cell r="L3010">
            <v>12928</v>
          </cell>
          <cell r="M3010">
            <v>0</v>
          </cell>
          <cell r="N3010">
            <v>0</v>
          </cell>
          <cell r="O3010">
            <v>142205</v>
          </cell>
          <cell r="P3010">
            <v>142205</v>
          </cell>
        </row>
        <row r="3011">
          <cell r="G3011">
            <v>933805276</v>
          </cell>
          <cell r="J3011">
            <v>110759.09</v>
          </cell>
          <cell r="K3011">
            <v>16838</v>
          </cell>
          <cell r="L3011">
            <v>9392.91</v>
          </cell>
          <cell r="M3011">
            <v>0</v>
          </cell>
          <cell r="N3011">
            <v>0</v>
          </cell>
          <cell r="O3011">
            <v>103314</v>
          </cell>
          <cell r="P3011">
            <v>103314</v>
          </cell>
        </row>
        <row r="3012">
          <cell r="G3012">
            <v>933805346</v>
          </cell>
          <cell r="J3012">
            <v>196790.9</v>
          </cell>
          <cell r="K3012">
            <v>30416</v>
          </cell>
          <cell r="L3012">
            <v>16637.099999999999</v>
          </cell>
          <cell r="M3012">
            <v>0</v>
          </cell>
          <cell r="N3012">
            <v>0</v>
          </cell>
          <cell r="O3012">
            <v>183012</v>
          </cell>
          <cell r="P3012">
            <v>183012</v>
          </cell>
        </row>
        <row r="3013">
          <cell r="G3013">
            <v>933805606</v>
          </cell>
          <cell r="J3013">
            <v>126363.18</v>
          </cell>
          <cell r="K3013">
            <v>18954</v>
          </cell>
          <cell r="L3013">
            <v>10740.82</v>
          </cell>
          <cell r="M3013">
            <v>0</v>
          </cell>
          <cell r="N3013">
            <v>0</v>
          </cell>
          <cell r="O3013">
            <v>118150</v>
          </cell>
          <cell r="P3013">
            <v>118150</v>
          </cell>
        </row>
        <row r="3014">
          <cell r="G3014">
            <v>933805649</v>
          </cell>
          <cell r="J3014">
            <v>380159.39</v>
          </cell>
          <cell r="K3014">
            <v>380159.39</v>
          </cell>
          <cell r="L3014">
            <v>0</v>
          </cell>
          <cell r="M3014">
            <v>0</v>
          </cell>
          <cell r="N3014">
            <v>0</v>
          </cell>
          <cell r="O3014">
            <v>0</v>
          </cell>
          <cell r="P3014">
            <v>0</v>
          </cell>
        </row>
        <row r="3015">
          <cell r="G3015">
            <v>938805002</v>
          </cell>
          <cell r="J3015">
            <v>219663</v>
          </cell>
          <cell r="K3015">
            <v>32949</v>
          </cell>
          <cell r="L3015">
            <v>18671</v>
          </cell>
          <cell r="M3015">
            <v>0</v>
          </cell>
          <cell r="N3015">
            <v>0</v>
          </cell>
          <cell r="O3015">
            <v>205385</v>
          </cell>
          <cell r="P3015">
            <v>205385</v>
          </cell>
        </row>
        <row r="3016">
          <cell r="G3016">
            <v>938805076</v>
          </cell>
          <cell r="J3016">
            <v>308181.36</v>
          </cell>
          <cell r="K3016">
            <v>46227</v>
          </cell>
          <cell r="L3016">
            <v>26195.64</v>
          </cell>
          <cell r="M3016">
            <v>0</v>
          </cell>
          <cell r="N3016">
            <v>0</v>
          </cell>
          <cell r="O3016">
            <v>288150</v>
          </cell>
          <cell r="P3016">
            <v>288150</v>
          </cell>
        </row>
        <row r="3017">
          <cell r="G3017">
            <v>938805524</v>
          </cell>
          <cell r="J3017">
            <v>463244.57999999996</v>
          </cell>
          <cell r="K3017">
            <v>74648</v>
          </cell>
          <cell r="L3017">
            <v>38859.42</v>
          </cell>
          <cell r="M3017">
            <v>0</v>
          </cell>
          <cell r="N3017">
            <v>0</v>
          </cell>
          <cell r="O3017">
            <v>427456</v>
          </cell>
          <cell r="P3017">
            <v>427456</v>
          </cell>
        </row>
        <row r="3018">
          <cell r="G3018">
            <v>938805831</v>
          </cell>
          <cell r="J3018">
            <v>296402</v>
          </cell>
          <cell r="K3018">
            <v>44460</v>
          </cell>
          <cell r="L3018">
            <v>25194</v>
          </cell>
          <cell r="M3018">
            <v>0</v>
          </cell>
          <cell r="N3018">
            <v>0</v>
          </cell>
          <cell r="O3018">
            <v>277136</v>
          </cell>
          <cell r="P3018">
            <v>277136</v>
          </cell>
        </row>
        <row r="3019">
          <cell r="G3019">
            <v>938805834</v>
          </cell>
          <cell r="J3019">
            <v>353195.18</v>
          </cell>
          <cell r="K3019">
            <v>52979</v>
          </cell>
          <cell r="L3019">
            <v>30021.82</v>
          </cell>
          <cell r="M3019">
            <v>0</v>
          </cell>
          <cell r="N3019">
            <v>0</v>
          </cell>
          <cell r="O3019">
            <v>330238</v>
          </cell>
          <cell r="P3019">
            <v>330238</v>
          </cell>
        </row>
        <row r="3020">
          <cell r="G3020">
            <v>938805867</v>
          </cell>
          <cell r="J3020">
            <v>282821</v>
          </cell>
          <cell r="K3020">
            <v>42423</v>
          </cell>
          <cell r="L3020">
            <v>24040</v>
          </cell>
          <cell r="M3020">
            <v>0</v>
          </cell>
          <cell r="N3020">
            <v>0</v>
          </cell>
          <cell r="O3020">
            <v>264438</v>
          </cell>
          <cell r="P3020">
            <v>264438</v>
          </cell>
        </row>
        <row r="3021">
          <cell r="G3021">
            <v>938805921</v>
          </cell>
          <cell r="J3021">
            <v>232513.09</v>
          </cell>
          <cell r="K3021">
            <v>35775</v>
          </cell>
          <cell r="L3021">
            <v>19672.91</v>
          </cell>
          <cell r="M3021">
            <v>0</v>
          </cell>
          <cell r="N3021">
            <v>0</v>
          </cell>
          <cell r="O3021">
            <v>216411</v>
          </cell>
          <cell r="P3021">
            <v>216411</v>
          </cell>
        </row>
        <row r="3022">
          <cell r="G3022">
            <v>938807351</v>
          </cell>
          <cell r="J3022">
            <v>823206.66999999993</v>
          </cell>
          <cell r="K3022">
            <v>511415.45</v>
          </cell>
          <cell r="L3022">
            <v>31178.78</v>
          </cell>
          <cell r="M3022">
            <v>0</v>
          </cell>
          <cell r="N3022">
            <v>0</v>
          </cell>
          <cell r="O3022">
            <v>342970</v>
          </cell>
          <cell r="P3022">
            <v>342970</v>
          </cell>
        </row>
        <row r="3023">
          <cell r="G3023">
            <v>938807382</v>
          </cell>
          <cell r="J3023">
            <v>246321</v>
          </cell>
          <cell r="K3023">
            <v>38295</v>
          </cell>
          <cell r="L3023">
            <v>20803</v>
          </cell>
          <cell r="M3023">
            <v>0</v>
          </cell>
          <cell r="N3023">
            <v>0</v>
          </cell>
          <cell r="O3023">
            <v>228829</v>
          </cell>
          <cell r="P3023">
            <v>228829</v>
          </cell>
        </row>
        <row r="3024">
          <cell r="G3024">
            <v>938807431</v>
          </cell>
          <cell r="J3024">
            <v>341753.18</v>
          </cell>
          <cell r="K3024">
            <v>52609</v>
          </cell>
          <cell r="L3024">
            <v>28914.82</v>
          </cell>
          <cell r="M3024">
            <v>0</v>
          </cell>
          <cell r="N3024">
            <v>0</v>
          </cell>
          <cell r="O3024">
            <v>318059</v>
          </cell>
          <cell r="P3024">
            <v>318059</v>
          </cell>
        </row>
        <row r="3025">
          <cell r="G3025">
            <v>938807542</v>
          </cell>
          <cell r="J3025">
            <v>182402.91</v>
          </cell>
          <cell r="K3025">
            <v>28034</v>
          </cell>
          <cell r="L3025">
            <v>15437.09</v>
          </cell>
          <cell r="M3025">
            <v>0</v>
          </cell>
          <cell r="N3025">
            <v>0</v>
          </cell>
          <cell r="O3025">
            <v>169806</v>
          </cell>
          <cell r="P3025">
            <v>169806</v>
          </cell>
        </row>
        <row r="3026">
          <cell r="G3026">
            <v>938807546</v>
          </cell>
          <cell r="J3026">
            <v>251609.82</v>
          </cell>
          <cell r="K3026">
            <v>38415</v>
          </cell>
          <cell r="L3026">
            <v>21319.18</v>
          </cell>
          <cell r="M3026">
            <v>0</v>
          </cell>
          <cell r="N3026">
            <v>0</v>
          </cell>
          <cell r="O3026">
            <v>234514</v>
          </cell>
          <cell r="P3026">
            <v>234514</v>
          </cell>
        </row>
        <row r="3027">
          <cell r="G3027">
            <v>938807562</v>
          </cell>
          <cell r="J3027">
            <v>182148</v>
          </cell>
          <cell r="K3027">
            <v>27322</v>
          </cell>
          <cell r="L3027">
            <v>15483</v>
          </cell>
          <cell r="M3027">
            <v>0</v>
          </cell>
          <cell r="N3027">
            <v>0</v>
          </cell>
          <cell r="O3027">
            <v>170309</v>
          </cell>
          <cell r="P3027">
            <v>170309</v>
          </cell>
        </row>
        <row r="3028">
          <cell r="G3028">
            <v>938807564</v>
          </cell>
          <cell r="J3028">
            <v>728224.15</v>
          </cell>
          <cell r="K3028">
            <v>111478</v>
          </cell>
          <cell r="L3028">
            <v>61674.85</v>
          </cell>
          <cell r="M3028">
            <v>0</v>
          </cell>
          <cell r="N3028">
            <v>0</v>
          </cell>
          <cell r="O3028">
            <v>678421</v>
          </cell>
          <cell r="P3028">
            <v>678421</v>
          </cell>
        </row>
        <row r="3029">
          <cell r="G3029">
            <v>938807619</v>
          </cell>
          <cell r="J3029">
            <v>238349</v>
          </cell>
          <cell r="K3029">
            <v>35977</v>
          </cell>
          <cell r="L3029">
            <v>20237</v>
          </cell>
          <cell r="M3029">
            <v>0</v>
          </cell>
          <cell r="N3029">
            <v>0</v>
          </cell>
          <cell r="O3029">
            <v>222609</v>
          </cell>
          <cell r="P3029">
            <v>222609</v>
          </cell>
        </row>
        <row r="3030">
          <cell r="G3030">
            <v>938807620</v>
          </cell>
          <cell r="J3030">
            <v>716897.36</v>
          </cell>
          <cell r="K3030">
            <v>111349</v>
          </cell>
          <cell r="L3030">
            <v>60554.64</v>
          </cell>
          <cell r="M3030">
            <v>0</v>
          </cell>
          <cell r="N3030">
            <v>0</v>
          </cell>
          <cell r="O3030">
            <v>666103</v>
          </cell>
          <cell r="P3030">
            <v>666103</v>
          </cell>
        </row>
        <row r="3031">
          <cell r="G3031">
            <v>938807621</v>
          </cell>
          <cell r="J3031">
            <v>387094.08999999997</v>
          </cell>
          <cell r="K3031">
            <v>62103</v>
          </cell>
          <cell r="L3031">
            <v>32498.91</v>
          </cell>
          <cell r="M3031">
            <v>0</v>
          </cell>
          <cell r="N3031">
            <v>0</v>
          </cell>
          <cell r="O3031">
            <v>357490</v>
          </cell>
          <cell r="P3031">
            <v>357490</v>
          </cell>
        </row>
        <row r="3032">
          <cell r="G3032">
            <v>938807623</v>
          </cell>
          <cell r="J3032">
            <v>44545</v>
          </cell>
          <cell r="K3032">
            <v>0</v>
          </cell>
          <cell r="L3032">
            <v>4455</v>
          </cell>
          <cell r="M3032">
            <v>0</v>
          </cell>
          <cell r="N3032">
            <v>0</v>
          </cell>
          <cell r="O3032">
            <v>49000</v>
          </cell>
          <cell r="P3032">
            <v>49000</v>
          </cell>
        </row>
        <row r="3033">
          <cell r="G3033">
            <v>938807624</v>
          </cell>
          <cell r="J3033">
            <v>624382.2699999999</v>
          </cell>
          <cell r="K3033">
            <v>94331</v>
          </cell>
          <cell r="L3033">
            <v>53004.73</v>
          </cell>
          <cell r="M3033">
            <v>0</v>
          </cell>
          <cell r="N3033">
            <v>0</v>
          </cell>
          <cell r="O3033">
            <v>583056</v>
          </cell>
          <cell r="P3033">
            <v>583056</v>
          </cell>
        </row>
        <row r="3034">
          <cell r="G3034">
            <v>938807912</v>
          </cell>
          <cell r="J3034">
            <v>44545</v>
          </cell>
          <cell r="K3034">
            <v>0</v>
          </cell>
          <cell r="L3034">
            <v>4455</v>
          </cell>
          <cell r="M3034">
            <v>0</v>
          </cell>
          <cell r="N3034">
            <v>0</v>
          </cell>
          <cell r="O3034">
            <v>49000</v>
          </cell>
          <cell r="P3034">
            <v>49000</v>
          </cell>
        </row>
        <row r="3035">
          <cell r="G3035">
            <v>938808204</v>
          </cell>
          <cell r="J3035">
            <v>130372</v>
          </cell>
          <cell r="K3035">
            <v>19556</v>
          </cell>
          <cell r="L3035">
            <v>11081</v>
          </cell>
          <cell r="M3035">
            <v>0</v>
          </cell>
          <cell r="N3035">
            <v>0</v>
          </cell>
          <cell r="O3035">
            <v>121897</v>
          </cell>
          <cell r="P3035">
            <v>121897</v>
          </cell>
        </row>
        <row r="3036">
          <cell r="G3036">
            <v>938808314</v>
          </cell>
          <cell r="J3036">
            <v>180908.63</v>
          </cell>
          <cell r="K3036">
            <v>27136</v>
          </cell>
          <cell r="L3036">
            <v>15377.37</v>
          </cell>
          <cell r="M3036">
            <v>0</v>
          </cell>
          <cell r="N3036">
            <v>0</v>
          </cell>
          <cell r="O3036">
            <v>169150</v>
          </cell>
          <cell r="P3036">
            <v>169150</v>
          </cell>
        </row>
        <row r="3037">
          <cell r="G3037">
            <v>938808315</v>
          </cell>
          <cell r="J3037">
            <v>79583.820000000007</v>
          </cell>
          <cell r="K3037">
            <v>13284</v>
          </cell>
          <cell r="L3037">
            <v>6630.18</v>
          </cell>
          <cell r="M3037">
            <v>0</v>
          </cell>
          <cell r="N3037">
            <v>0</v>
          </cell>
          <cell r="O3037">
            <v>72930</v>
          </cell>
          <cell r="P3037">
            <v>72930</v>
          </cell>
        </row>
        <row r="3038">
          <cell r="G3038">
            <v>938808325</v>
          </cell>
          <cell r="J3038">
            <v>44545</v>
          </cell>
          <cell r="K3038">
            <v>0</v>
          </cell>
          <cell r="L3038">
            <v>4455</v>
          </cell>
          <cell r="M3038">
            <v>0</v>
          </cell>
          <cell r="N3038">
            <v>0</v>
          </cell>
          <cell r="O3038">
            <v>49000</v>
          </cell>
          <cell r="P3038">
            <v>49000</v>
          </cell>
        </row>
        <row r="3039">
          <cell r="G3039">
            <v>938808327</v>
          </cell>
          <cell r="J3039">
            <v>95192</v>
          </cell>
          <cell r="K3039">
            <v>14279</v>
          </cell>
          <cell r="L3039">
            <v>8091</v>
          </cell>
          <cell r="M3039">
            <v>0</v>
          </cell>
          <cell r="N3039">
            <v>0</v>
          </cell>
          <cell r="O3039">
            <v>89004</v>
          </cell>
          <cell r="P3039">
            <v>89004</v>
          </cell>
        </row>
        <row r="3040">
          <cell r="G3040">
            <v>938808329</v>
          </cell>
          <cell r="J3040">
            <v>193455.82</v>
          </cell>
          <cell r="K3040">
            <v>29018</v>
          </cell>
          <cell r="L3040">
            <v>16443.18</v>
          </cell>
          <cell r="M3040">
            <v>0</v>
          </cell>
          <cell r="N3040">
            <v>0</v>
          </cell>
          <cell r="O3040">
            <v>180881</v>
          </cell>
          <cell r="P3040">
            <v>180881</v>
          </cell>
        </row>
        <row r="3041">
          <cell r="G3041">
            <v>938808441</v>
          </cell>
          <cell r="J3041">
            <v>271995</v>
          </cell>
          <cell r="K3041">
            <v>40799</v>
          </cell>
          <cell r="L3041">
            <v>23120</v>
          </cell>
          <cell r="M3041">
            <v>0</v>
          </cell>
          <cell r="N3041">
            <v>0</v>
          </cell>
          <cell r="O3041">
            <v>254316</v>
          </cell>
          <cell r="P3041">
            <v>254316</v>
          </cell>
        </row>
        <row r="3042">
          <cell r="G3042">
            <v>938808534</v>
          </cell>
          <cell r="J3042">
            <v>303886</v>
          </cell>
          <cell r="K3042">
            <v>45807</v>
          </cell>
          <cell r="L3042">
            <v>25808</v>
          </cell>
          <cell r="M3042">
            <v>0</v>
          </cell>
          <cell r="N3042">
            <v>0</v>
          </cell>
          <cell r="O3042">
            <v>283887</v>
          </cell>
          <cell r="P3042">
            <v>283887</v>
          </cell>
        </row>
        <row r="3043">
          <cell r="G3043">
            <v>938808596</v>
          </cell>
          <cell r="J3043">
            <v>1066273.72</v>
          </cell>
          <cell r="K3043">
            <v>67974.820000000007</v>
          </cell>
          <cell r="L3043">
            <v>99830.1</v>
          </cell>
          <cell r="M3043">
            <v>0</v>
          </cell>
          <cell r="N3043">
            <v>0</v>
          </cell>
          <cell r="O3043">
            <v>1098129</v>
          </cell>
          <cell r="P3043">
            <v>1098129</v>
          </cell>
        </row>
        <row r="3044">
          <cell r="G3044">
            <v>938808759</v>
          </cell>
          <cell r="J3044">
            <v>948439.25</v>
          </cell>
          <cell r="K3044">
            <v>534015.44999999995</v>
          </cell>
          <cell r="L3044">
            <v>41442.199999999997</v>
          </cell>
          <cell r="M3044">
            <v>0</v>
          </cell>
          <cell r="N3044">
            <v>0</v>
          </cell>
          <cell r="O3044">
            <v>455866</v>
          </cell>
          <cell r="P3044">
            <v>455866</v>
          </cell>
        </row>
        <row r="3045">
          <cell r="G3045">
            <v>938808762</v>
          </cell>
          <cell r="J3045">
            <v>416962.36</v>
          </cell>
          <cell r="K3045">
            <v>62544</v>
          </cell>
          <cell r="L3045">
            <v>35441.64</v>
          </cell>
          <cell r="M3045">
            <v>0</v>
          </cell>
          <cell r="N3045">
            <v>0</v>
          </cell>
          <cell r="O3045">
            <v>389860</v>
          </cell>
          <cell r="P3045">
            <v>389860</v>
          </cell>
        </row>
        <row r="3046">
          <cell r="G3046">
            <v>938808956</v>
          </cell>
          <cell r="J3046">
            <v>211878.09</v>
          </cell>
          <cell r="K3046">
            <v>31782</v>
          </cell>
          <cell r="L3046">
            <v>18009.91</v>
          </cell>
          <cell r="M3046">
            <v>0</v>
          </cell>
          <cell r="N3046">
            <v>0</v>
          </cell>
          <cell r="O3046">
            <v>198106</v>
          </cell>
          <cell r="P3046">
            <v>198106</v>
          </cell>
        </row>
        <row r="3047">
          <cell r="G3047">
            <v>938808972</v>
          </cell>
          <cell r="J3047">
            <v>237353</v>
          </cell>
          <cell r="K3047">
            <v>35827</v>
          </cell>
          <cell r="L3047">
            <v>20153</v>
          </cell>
          <cell r="M3047">
            <v>0</v>
          </cell>
          <cell r="N3047">
            <v>0</v>
          </cell>
          <cell r="O3047">
            <v>221679</v>
          </cell>
          <cell r="P3047">
            <v>221679</v>
          </cell>
        </row>
        <row r="3048">
          <cell r="G3048">
            <v>938809172</v>
          </cell>
          <cell r="J3048">
            <v>775555.87999999989</v>
          </cell>
          <cell r="K3048">
            <v>213358.18</v>
          </cell>
          <cell r="L3048">
            <v>56219.3</v>
          </cell>
          <cell r="M3048">
            <v>0</v>
          </cell>
          <cell r="N3048">
            <v>0</v>
          </cell>
          <cell r="O3048">
            <v>618417</v>
          </cell>
          <cell r="P3048">
            <v>618417</v>
          </cell>
        </row>
        <row r="3049">
          <cell r="G3049">
            <v>938809405</v>
          </cell>
          <cell r="J3049">
            <v>474940.18</v>
          </cell>
          <cell r="K3049">
            <v>305155.18</v>
          </cell>
          <cell r="L3049">
            <v>16979</v>
          </cell>
          <cell r="M3049">
            <v>0</v>
          </cell>
          <cell r="N3049">
            <v>0</v>
          </cell>
          <cell r="O3049">
            <v>186764</v>
          </cell>
          <cell r="P3049">
            <v>186764</v>
          </cell>
        </row>
        <row r="3050">
          <cell r="G3050">
            <v>938809482</v>
          </cell>
          <cell r="J3050">
            <v>236683.27</v>
          </cell>
          <cell r="K3050">
            <v>37073</v>
          </cell>
          <cell r="L3050">
            <v>19960.73</v>
          </cell>
          <cell r="M3050">
            <v>0</v>
          </cell>
          <cell r="N3050">
            <v>0</v>
          </cell>
          <cell r="O3050">
            <v>219571</v>
          </cell>
          <cell r="P3050">
            <v>219571</v>
          </cell>
        </row>
        <row r="3051">
          <cell r="G3051">
            <v>938809535</v>
          </cell>
          <cell r="J3051">
            <v>674355.82</v>
          </cell>
          <cell r="K3051">
            <v>488639.45</v>
          </cell>
          <cell r="L3051">
            <v>18571.63</v>
          </cell>
          <cell r="M3051">
            <v>0</v>
          </cell>
          <cell r="N3051">
            <v>0</v>
          </cell>
          <cell r="O3051">
            <v>204288</v>
          </cell>
          <cell r="P3051">
            <v>204288</v>
          </cell>
        </row>
        <row r="3052">
          <cell r="G3052">
            <v>938809635</v>
          </cell>
          <cell r="J3052">
            <v>417911.70999999996</v>
          </cell>
          <cell r="K3052">
            <v>67399</v>
          </cell>
          <cell r="L3052">
            <v>35051.29</v>
          </cell>
          <cell r="M3052">
            <v>0</v>
          </cell>
          <cell r="N3052">
            <v>0</v>
          </cell>
          <cell r="O3052">
            <v>385564</v>
          </cell>
          <cell r="P3052">
            <v>385564</v>
          </cell>
        </row>
        <row r="3053">
          <cell r="G3053">
            <v>938809751</v>
          </cell>
          <cell r="J3053">
            <v>310970.90000000002</v>
          </cell>
          <cell r="K3053">
            <v>149750.9</v>
          </cell>
          <cell r="L3053">
            <v>16122</v>
          </cell>
          <cell r="M3053">
            <v>0</v>
          </cell>
          <cell r="N3053">
            <v>0</v>
          </cell>
          <cell r="O3053">
            <v>177342</v>
          </cell>
          <cell r="P3053">
            <v>177342</v>
          </cell>
        </row>
        <row r="3054">
          <cell r="G3054">
            <v>938809924</v>
          </cell>
          <cell r="J3054">
            <v>399362</v>
          </cell>
          <cell r="K3054">
            <v>59904</v>
          </cell>
          <cell r="L3054">
            <v>33946</v>
          </cell>
          <cell r="M3054">
            <v>0</v>
          </cell>
          <cell r="N3054">
            <v>0</v>
          </cell>
          <cell r="O3054">
            <v>373404</v>
          </cell>
          <cell r="P3054">
            <v>373404</v>
          </cell>
        </row>
        <row r="3055">
          <cell r="G3055">
            <v>938885970</v>
          </cell>
          <cell r="J3055">
            <v>554564</v>
          </cell>
          <cell r="K3055">
            <v>83185</v>
          </cell>
          <cell r="L3055">
            <v>47138</v>
          </cell>
          <cell r="M3055">
            <v>0</v>
          </cell>
          <cell r="N3055">
            <v>0</v>
          </cell>
          <cell r="O3055">
            <v>518517</v>
          </cell>
          <cell r="P3055">
            <v>518517</v>
          </cell>
        </row>
        <row r="3056">
          <cell r="G3056">
            <v>938887609</v>
          </cell>
          <cell r="J3056">
            <v>69456</v>
          </cell>
          <cell r="K3056">
            <v>10418</v>
          </cell>
          <cell r="L3056">
            <v>5904</v>
          </cell>
          <cell r="M3056">
            <v>0</v>
          </cell>
          <cell r="N3056">
            <v>0</v>
          </cell>
          <cell r="O3056">
            <v>64942</v>
          </cell>
          <cell r="P3056">
            <v>64942</v>
          </cell>
        </row>
        <row r="3057">
          <cell r="G3057">
            <v>938900315</v>
          </cell>
          <cell r="J3057">
            <v>351288</v>
          </cell>
          <cell r="K3057">
            <v>52918</v>
          </cell>
          <cell r="L3057">
            <v>29837</v>
          </cell>
          <cell r="M3057">
            <v>0</v>
          </cell>
          <cell r="N3057">
            <v>0</v>
          </cell>
          <cell r="O3057">
            <v>328207</v>
          </cell>
          <cell r="P3057">
            <v>328207</v>
          </cell>
        </row>
        <row r="3058">
          <cell r="G3058">
            <v>938900317</v>
          </cell>
          <cell r="J3058">
            <v>594889.36</v>
          </cell>
          <cell r="K3058">
            <v>90804</v>
          </cell>
          <cell r="L3058">
            <v>50408.639999999999</v>
          </cell>
          <cell r="M3058">
            <v>0</v>
          </cell>
          <cell r="N3058">
            <v>0</v>
          </cell>
          <cell r="O3058">
            <v>554494</v>
          </cell>
          <cell r="P3058">
            <v>554494</v>
          </cell>
        </row>
        <row r="3059">
          <cell r="G3059">
            <v>938900318</v>
          </cell>
          <cell r="J3059">
            <v>44545</v>
          </cell>
          <cell r="K3059">
            <v>0</v>
          </cell>
          <cell r="L3059">
            <v>4455</v>
          </cell>
          <cell r="M3059">
            <v>0</v>
          </cell>
          <cell r="N3059">
            <v>0</v>
          </cell>
          <cell r="O3059">
            <v>49000</v>
          </cell>
          <cell r="P3059">
            <v>49000</v>
          </cell>
        </row>
        <row r="3060">
          <cell r="G3060">
            <v>938900413</v>
          </cell>
          <cell r="J3060">
            <v>153813.9</v>
          </cell>
          <cell r="K3060">
            <v>23072</v>
          </cell>
          <cell r="L3060">
            <v>13074.1</v>
          </cell>
          <cell r="M3060">
            <v>0</v>
          </cell>
          <cell r="N3060">
            <v>0</v>
          </cell>
          <cell r="O3060">
            <v>143816</v>
          </cell>
          <cell r="P3060">
            <v>143816</v>
          </cell>
        </row>
        <row r="3061">
          <cell r="G3061">
            <v>938900417</v>
          </cell>
          <cell r="J3061">
            <v>44545</v>
          </cell>
          <cell r="K3061">
            <v>0</v>
          </cell>
          <cell r="L3061">
            <v>4455</v>
          </cell>
          <cell r="M3061">
            <v>0</v>
          </cell>
          <cell r="N3061">
            <v>0</v>
          </cell>
          <cell r="O3061">
            <v>49000</v>
          </cell>
          <cell r="P3061">
            <v>49000</v>
          </cell>
        </row>
        <row r="3062">
          <cell r="G3062">
            <v>938900418</v>
          </cell>
          <cell r="J3062">
            <v>281786.28000000003</v>
          </cell>
          <cell r="K3062">
            <v>42717</v>
          </cell>
          <cell r="L3062">
            <v>23906.720000000001</v>
          </cell>
          <cell r="M3062">
            <v>0</v>
          </cell>
          <cell r="N3062">
            <v>0</v>
          </cell>
          <cell r="O3062">
            <v>262976</v>
          </cell>
          <cell r="P3062">
            <v>262976</v>
          </cell>
        </row>
        <row r="3063">
          <cell r="G3063">
            <v>938901324</v>
          </cell>
          <cell r="J3063">
            <v>227657</v>
          </cell>
          <cell r="K3063">
            <v>34149</v>
          </cell>
          <cell r="L3063">
            <v>19351</v>
          </cell>
          <cell r="M3063">
            <v>0</v>
          </cell>
          <cell r="N3063">
            <v>0</v>
          </cell>
          <cell r="O3063">
            <v>212859</v>
          </cell>
          <cell r="P3063">
            <v>212859</v>
          </cell>
        </row>
        <row r="3064">
          <cell r="G3064">
            <v>938901326</v>
          </cell>
          <cell r="J3064">
            <v>44545</v>
          </cell>
          <cell r="K3064">
            <v>0</v>
          </cell>
          <cell r="L3064">
            <v>4455</v>
          </cell>
          <cell r="M3064">
            <v>0</v>
          </cell>
          <cell r="N3064">
            <v>0</v>
          </cell>
          <cell r="O3064">
            <v>49000</v>
          </cell>
          <cell r="P3064">
            <v>49000</v>
          </cell>
        </row>
        <row r="3065">
          <cell r="G3065">
            <v>938901641</v>
          </cell>
          <cell r="J3065">
            <v>185829.9</v>
          </cell>
          <cell r="K3065">
            <v>27874</v>
          </cell>
          <cell r="L3065">
            <v>15795.1</v>
          </cell>
          <cell r="M3065">
            <v>0</v>
          </cell>
          <cell r="N3065">
            <v>0</v>
          </cell>
          <cell r="O3065">
            <v>173751</v>
          </cell>
          <cell r="P3065">
            <v>173751</v>
          </cell>
        </row>
        <row r="3066">
          <cell r="G3066">
            <v>938901743</v>
          </cell>
          <cell r="J3066">
            <v>251362</v>
          </cell>
          <cell r="K3066">
            <v>37704</v>
          </cell>
          <cell r="L3066">
            <v>21366</v>
          </cell>
          <cell r="M3066">
            <v>0</v>
          </cell>
          <cell r="N3066">
            <v>0</v>
          </cell>
          <cell r="O3066">
            <v>235024</v>
          </cell>
          <cell r="P3066">
            <v>235024</v>
          </cell>
        </row>
        <row r="3067">
          <cell r="G3067">
            <v>938901766</v>
          </cell>
          <cell r="J3067">
            <v>152856.44</v>
          </cell>
          <cell r="K3067">
            <v>23377</v>
          </cell>
          <cell r="L3067">
            <v>12947.56</v>
          </cell>
          <cell r="M3067">
            <v>0</v>
          </cell>
          <cell r="N3067">
            <v>0</v>
          </cell>
          <cell r="O3067">
            <v>142427</v>
          </cell>
          <cell r="P3067">
            <v>142427</v>
          </cell>
        </row>
        <row r="3068">
          <cell r="G3068">
            <v>938901791</v>
          </cell>
          <cell r="J3068">
            <v>254696.55</v>
          </cell>
          <cell r="K3068">
            <v>38429</v>
          </cell>
          <cell r="L3068">
            <v>21626.45</v>
          </cell>
          <cell r="M3068">
            <v>0</v>
          </cell>
          <cell r="N3068">
            <v>0</v>
          </cell>
          <cell r="O3068">
            <v>237894</v>
          </cell>
          <cell r="P3068">
            <v>237894</v>
          </cell>
        </row>
        <row r="3069">
          <cell r="G3069">
            <v>938901834</v>
          </cell>
          <cell r="J3069">
            <v>44545</v>
          </cell>
          <cell r="K3069">
            <v>0</v>
          </cell>
          <cell r="L3069">
            <v>4455</v>
          </cell>
          <cell r="M3069">
            <v>0</v>
          </cell>
          <cell r="N3069">
            <v>0</v>
          </cell>
          <cell r="O3069">
            <v>49000</v>
          </cell>
          <cell r="P3069">
            <v>49000</v>
          </cell>
        </row>
        <row r="3070">
          <cell r="G3070">
            <v>938901850</v>
          </cell>
          <cell r="J3070">
            <v>262726.71000000002</v>
          </cell>
          <cell r="K3070">
            <v>39409</v>
          </cell>
          <cell r="L3070">
            <v>22331.29</v>
          </cell>
          <cell r="M3070">
            <v>0</v>
          </cell>
          <cell r="N3070">
            <v>0</v>
          </cell>
          <cell r="O3070">
            <v>245649</v>
          </cell>
          <cell r="P3070">
            <v>245649</v>
          </cell>
        </row>
        <row r="3071">
          <cell r="G3071">
            <v>938901896</v>
          </cell>
          <cell r="J3071">
            <v>308341.92</v>
          </cell>
          <cell r="K3071">
            <v>46924</v>
          </cell>
          <cell r="L3071">
            <v>26142.080000000002</v>
          </cell>
          <cell r="M3071">
            <v>0</v>
          </cell>
          <cell r="N3071">
            <v>0</v>
          </cell>
          <cell r="O3071">
            <v>287560</v>
          </cell>
          <cell r="P3071">
            <v>287560</v>
          </cell>
        </row>
        <row r="3072">
          <cell r="G3072">
            <v>938901897</v>
          </cell>
          <cell r="J3072">
            <v>360756.91</v>
          </cell>
          <cell r="K3072">
            <v>54562</v>
          </cell>
          <cell r="L3072">
            <v>30619.09</v>
          </cell>
          <cell r="M3072">
            <v>0</v>
          </cell>
          <cell r="N3072">
            <v>0</v>
          </cell>
          <cell r="O3072">
            <v>336814</v>
          </cell>
          <cell r="P3072">
            <v>336814</v>
          </cell>
        </row>
        <row r="3073">
          <cell r="G3073">
            <v>938901915</v>
          </cell>
          <cell r="J3073">
            <v>47974</v>
          </cell>
          <cell r="K3073">
            <v>7196</v>
          </cell>
          <cell r="L3073">
            <v>4078</v>
          </cell>
          <cell r="M3073">
            <v>0</v>
          </cell>
          <cell r="N3073">
            <v>0</v>
          </cell>
          <cell r="O3073">
            <v>44856</v>
          </cell>
          <cell r="P3073">
            <v>44856</v>
          </cell>
        </row>
        <row r="3074">
          <cell r="G3074">
            <v>938901927</v>
          </cell>
          <cell r="J3074">
            <v>313409</v>
          </cell>
          <cell r="K3074">
            <v>47236</v>
          </cell>
          <cell r="L3074">
            <v>26617</v>
          </cell>
          <cell r="M3074">
            <v>0</v>
          </cell>
          <cell r="N3074">
            <v>0</v>
          </cell>
          <cell r="O3074">
            <v>292790</v>
          </cell>
          <cell r="P3074">
            <v>292790</v>
          </cell>
        </row>
        <row r="3075">
          <cell r="G3075">
            <v>938901930</v>
          </cell>
          <cell r="J3075">
            <v>301123.18</v>
          </cell>
          <cell r="K3075">
            <v>45168</v>
          </cell>
          <cell r="L3075">
            <v>25595.82</v>
          </cell>
          <cell r="M3075">
            <v>0</v>
          </cell>
          <cell r="N3075">
            <v>0</v>
          </cell>
          <cell r="O3075">
            <v>281551</v>
          </cell>
          <cell r="P3075">
            <v>281551</v>
          </cell>
        </row>
        <row r="3076">
          <cell r="G3076">
            <v>938901931</v>
          </cell>
          <cell r="J3076">
            <v>162997.9</v>
          </cell>
          <cell r="K3076">
            <v>24450</v>
          </cell>
          <cell r="L3076">
            <v>13855.1</v>
          </cell>
          <cell r="M3076">
            <v>0</v>
          </cell>
          <cell r="N3076">
            <v>0</v>
          </cell>
          <cell r="O3076">
            <v>152403</v>
          </cell>
          <cell r="P3076">
            <v>152403</v>
          </cell>
        </row>
        <row r="3077">
          <cell r="G3077">
            <v>938901935</v>
          </cell>
          <cell r="J3077">
            <v>210854.1</v>
          </cell>
          <cell r="K3077">
            <v>31628</v>
          </cell>
          <cell r="L3077">
            <v>17922.900000000001</v>
          </cell>
          <cell r="M3077">
            <v>0</v>
          </cell>
          <cell r="N3077">
            <v>0</v>
          </cell>
          <cell r="O3077">
            <v>197149</v>
          </cell>
          <cell r="P3077">
            <v>197149</v>
          </cell>
        </row>
        <row r="3078">
          <cell r="G3078">
            <v>938902046</v>
          </cell>
          <cell r="J3078">
            <v>213162</v>
          </cell>
          <cell r="K3078">
            <v>32423</v>
          </cell>
          <cell r="L3078">
            <v>18074</v>
          </cell>
          <cell r="M3078">
            <v>0</v>
          </cell>
          <cell r="N3078">
            <v>0</v>
          </cell>
          <cell r="O3078">
            <v>198813</v>
          </cell>
          <cell r="P3078">
            <v>198813</v>
          </cell>
        </row>
        <row r="3079">
          <cell r="G3079">
            <v>938902167</v>
          </cell>
          <cell r="J3079">
            <v>1056445.8999999999</v>
          </cell>
          <cell r="K3079">
            <v>12194</v>
          </cell>
          <cell r="L3079">
            <v>104425.1</v>
          </cell>
          <cell r="M3079">
            <v>0</v>
          </cell>
          <cell r="N3079">
            <v>0</v>
          </cell>
          <cell r="O3079">
            <v>1148677</v>
          </cell>
          <cell r="P3079">
            <v>1148677</v>
          </cell>
        </row>
        <row r="3080">
          <cell r="G3080">
            <v>938902204</v>
          </cell>
          <cell r="J3080">
            <v>381352.4</v>
          </cell>
          <cell r="K3080">
            <v>57203</v>
          </cell>
          <cell r="L3080">
            <v>32414.6</v>
          </cell>
          <cell r="M3080">
            <v>0</v>
          </cell>
          <cell r="N3080">
            <v>0</v>
          </cell>
          <cell r="O3080">
            <v>356564</v>
          </cell>
          <cell r="P3080">
            <v>356564</v>
          </cell>
        </row>
        <row r="3081">
          <cell r="G3081">
            <v>938902564</v>
          </cell>
          <cell r="J3081">
            <v>727543.34</v>
          </cell>
          <cell r="K3081">
            <v>109132</v>
          </cell>
          <cell r="L3081">
            <v>61841.66</v>
          </cell>
          <cell r="M3081">
            <v>0</v>
          </cell>
          <cell r="N3081">
            <v>0</v>
          </cell>
          <cell r="O3081">
            <v>680253</v>
          </cell>
          <cell r="P3081">
            <v>680253</v>
          </cell>
        </row>
        <row r="3082">
          <cell r="G3082">
            <v>938902832</v>
          </cell>
          <cell r="J3082">
            <v>339360.72</v>
          </cell>
          <cell r="K3082">
            <v>52251</v>
          </cell>
          <cell r="L3082">
            <v>28711.279999999999</v>
          </cell>
          <cell r="M3082">
            <v>0</v>
          </cell>
          <cell r="N3082">
            <v>0</v>
          </cell>
          <cell r="O3082">
            <v>315821</v>
          </cell>
          <cell r="P3082">
            <v>315821</v>
          </cell>
        </row>
        <row r="3083">
          <cell r="G3083">
            <v>938904113</v>
          </cell>
          <cell r="J3083">
            <v>147171.91</v>
          </cell>
          <cell r="K3083">
            <v>22300</v>
          </cell>
          <cell r="L3083">
            <v>12487.09</v>
          </cell>
          <cell r="M3083">
            <v>0</v>
          </cell>
          <cell r="N3083">
            <v>0</v>
          </cell>
          <cell r="O3083">
            <v>137359</v>
          </cell>
          <cell r="P3083">
            <v>137359</v>
          </cell>
        </row>
        <row r="3084">
          <cell r="G3084">
            <v>938904557</v>
          </cell>
          <cell r="J3084">
            <v>259066.18</v>
          </cell>
          <cell r="K3084">
            <v>41777</v>
          </cell>
          <cell r="L3084">
            <v>21728.82</v>
          </cell>
          <cell r="M3084">
            <v>0</v>
          </cell>
          <cell r="N3084">
            <v>0</v>
          </cell>
          <cell r="O3084">
            <v>239018</v>
          </cell>
          <cell r="P3084">
            <v>239018</v>
          </cell>
        </row>
        <row r="3085">
          <cell r="G3085">
            <v>938904650</v>
          </cell>
          <cell r="J3085">
            <v>310538</v>
          </cell>
          <cell r="K3085">
            <v>47030</v>
          </cell>
          <cell r="L3085">
            <v>26351</v>
          </cell>
          <cell r="M3085">
            <v>0</v>
          </cell>
          <cell r="N3085">
            <v>0</v>
          </cell>
          <cell r="O3085">
            <v>289859</v>
          </cell>
          <cell r="P3085">
            <v>289859</v>
          </cell>
        </row>
        <row r="3086">
          <cell r="G3086">
            <v>938904998</v>
          </cell>
          <cell r="J3086">
            <v>44545</v>
          </cell>
          <cell r="K3086">
            <v>0</v>
          </cell>
          <cell r="L3086">
            <v>4455</v>
          </cell>
          <cell r="M3086">
            <v>0</v>
          </cell>
          <cell r="N3086">
            <v>0</v>
          </cell>
          <cell r="O3086">
            <v>49000</v>
          </cell>
          <cell r="P3086">
            <v>49000</v>
          </cell>
        </row>
        <row r="3087">
          <cell r="G3087">
            <v>938905359</v>
          </cell>
          <cell r="J3087">
            <v>168444.18</v>
          </cell>
          <cell r="K3087">
            <v>27511</v>
          </cell>
          <cell r="L3087">
            <v>14093.82</v>
          </cell>
          <cell r="M3087">
            <v>0</v>
          </cell>
          <cell r="N3087">
            <v>0</v>
          </cell>
          <cell r="O3087">
            <v>155027</v>
          </cell>
          <cell r="P3087">
            <v>155027</v>
          </cell>
        </row>
        <row r="3088">
          <cell r="G3088">
            <v>938905623</v>
          </cell>
          <cell r="J3088">
            <v>54717</v>
          </cell>
          <cell r="K3088">
            <v>8208</v>
          </cell>
          <cell r="L3088">
            <v>4651</v>
          </cell>
          <cell r="M3088">
            <v>0</v>
          </cell>
          <cell r="N3088">
            <v>0</v>
          </cell>
          <cell r="O3088">
            <v>51160</v>
          </cell>
          <cell r="P3088">
            <v>51160</v>
          </cell>
        </row>
        <row r="3089">
          <cell r="G3089">
            <v>938906898</v>
          </cell>
          <cell r="J3089">
            <v>168328.55</v>
          </cell>
          <cell r="K3089">
            <v>25249</v>
          </cell>
          <cell r="L3089">
            <v>14308.45</v>
          </cell>
          <cell r="M3089">
            <v>0</v>
          </cell>
          <cell r="N3089">
            <v>0</v>
          </cell>
          <cell r="O3089">
            <v>157388</v>
          </cell>
          <cell r="P3089">
            <v>157388</v>
          </cell>
        </row>
        <row r="3090">
          <cell r="G3090">
            <v>938907005</v>
          </cell>
          <cell r="J3090">
            <v>328659.55</v>
          </cell>
          <cell r="K3090">
            <v>50197</v>
          </cell>
          <cell r="L3090">
            <v>27846.45</v>
          </cell>
          <cell r="M3090">
            <v>0</v>
          </cell>
          <cell r="N3090">
            <v>0</v>
          </cell>
          <cell r="O3090">
            <v>306309</v>
          </cell>
          <cell r="P3090">
            <v>306309</v>
          </cell>
        </row>
        <row r="3091">
          <cell r="G3091">
            <v>938907008</v>
          </cell>
          <cell r="J3091">
            <v>349600.27</v>
          </cell>
          <cell r="K3091">
            <v>52889</v>
          </cell>
          <cell r="L3091">
            <v>29670.73</v>
          </cell>
          <cell r="M3091">
            <v>0</v>
          </cell>
          <cell r="N3091">
            <v>0</v>
          </cell>
          <cell r="O3091">
            <v>326382</v>
          </cell>
          <cell r="P3091">
            <v>326382</v>
          </cell>
        </row>
        <row r="3092">
          <cell r="G3092">
            <v>938907375</v>
          </cell>
          <cell r="J3092">
            <v>173256</v>
          </cell>
          <cell r="K3092">
            <v>27335</v>
          </cell>
          <cell r="L3092">
            <v>14592</v>
          </cell>
          <cell r="M3092">
            <v>0</v>
          </cell>
          <cell r="N3092">
            <v>0</v>
          </cell>
          <cell r="O3092">
            <v>160513</v>
          </cell>
          <cell r="P3092">
            <v>160513</v>
          </cell>
        </row>
        <row r="3093">
          <cell r="G3093">
            <v>938907378</v>
          </cell>
          <cell r="J3093">
            <v>230589.09</v>
          </cell>
          <cell r="K3093">
            <v>34588</v>
          </cell>
          <cell r="L3093">
            <v>19599.91</v>
          </cell>
          <cell r="M3093">
            <v>0</v>
          </cell>
          <cell r="N3093">
            <v>0</v>
          </cell>
          <cell r="O3093">
            <v>215601</v>
          </cell>
          <cell r="P3093">
            <v>215601</v>
          </cell>
        </row>
        <row r="3094">
          <cell r="G3094">
            <v>938907382</v>
          </cell>
          <cell r="J3094">
            <v>205146.09</v>
          </cell>
          <cell r="K3094">
            <v>30772</v>
          </cell>
          <cell r="L3094">
            <v>17437.91</v>
          </cell>
          <cell r="M3094">
            <v>0</v>
          </cell>
          <cell r="N3094">
            <v>0</v>
          </cell>
          <cell r="O3094">
            <v>191812</v>
          </cell>
          <cell r="P3094">
            <v>191812</v>
          </cell>
        </row>
        <row r="3095">
          <cell r="G3095">
            <v>938907384</v>
          </cell>
          <cell r="J3095">
            <v>417885.91</v>
          </cell>
          <cell r="K3095">
            <v>63580</v>
          </cell>
          <cell r="L3095">
            <v>35431.089999999997</v>
          </cell>
          <cell r="M3095">
            <v>0</v>
          </cell>
          <cell r="N3095">
            <v>0</v>
          </cell>
          <cell r="O3095">
            <v>389737</v>
          </cell>
          <cell r="P3095">
            <v>389737</v>
          </cell>
        </row>
        <row r="3096">
          <cell r="G3096">
            <v>938907434</v>
          </cell>
          <cell r="J3096">
            <v>212155</v>
          </cell>
          <cell r="K3096">
            <v>31823</v>
          </cell>
          <cell r="L3096">
            <v>18034</v>
          </cell>
          <cell r="M3096">
            <v>0</v>
          </cell>
          <cell r="N3096">
            <v>0</v>
          </cell>
          <cell r="O3096">
            <v>198366</v>
          </cell>
          <cell r="P3096">
            <v>198366</v>
          </cell>
        </row>
        <row r="3097">
          <cell r="G3097">
            <v>938907481</v>
          </cell>
          <cell r="J3097">
            <v>115157.09</v>
          </cell>
          <cell r="K3097">
            <v>17274</v>
          </cell>
          <cell r="L3097">
            <v>9788.91</v>
          </cell>
          <cell r="M3097">
            <v>0</v>
          </cell>
          <cell r="N3097">
            <v>0</v>
          </cell>
          <cell r="O3097">
            <v>107672</v>
          </cell>
          <cell r="P3097">
            <v>107672</v>
          </cell>
        </row>
        <row r="3098">
          <cell r="G3098">
            <v>938907486</v>
          </cell>
          <cell r="J3098">
            <v>372527.45</v>
          </cell>
          <cell r="K3098">
            <v>57226</v>
          </cell>
          <cell r="L3098">
            <v>31530.55</v>
          </cell>
          <cell r="M3098">
            <v>0</v>
          </cell>
          <cell r="N3098">
            <v>0</v>
          </cell>
          <cell r="O3098">
            <v>346832</v>
          </cell>
          <cell r="P3098">
            <v>346832</v>
          </cell>
        </row>
        <row r="3099">
          <cell r="G3099">
            <v>938907487</v>
          </cell>
          <cell r="J3099">
            <v>259686.46000000002</v>
          </cell>
          <cell r="K3099">
            <v>38953</v>
          </cell>
          <cell r="L3099">
            <v>22073.54</v>
          </cell>
          <cell r="M3099">
            <v>0</v>
          </cell>
          <cell r="N3099">
            <v>0</v>
          </cell>
          <cell r="O3099">
            <v>242807</v>
          </cell>
          <cell r="P3099">
            <v>242807</v>
          </cell>
        </row>
        <row r="3100">
          <cell r="G3100">
            <v>938907488</v>
          </cell>
          <cell r="J3100">
            <v>246209</v>
          </cell>
          <cell r="K3100">
            <v>118559</v>
          </cell>
          <cell r="L3100">
            <v>12765</v>
          </cell>
          <cell r="M3100">
            <v>0</v>
          </cell>
          <cell r="N3100">
            <v>0</v>
          </cell>
          <cell r="O3100">
            <v>140415</v>
          </cell>
          <cell r="P3100">
            <v>140415</v>
          </cell>
        </row>
        <row r="3101">
          <cell r="G3101">
            <v>938908803</v>
          </cell>
          <cell r="J3101">
            <v>112593</v>
          </cell>
          <cell r="K3101">
            <v>16889</v>
          </cell>
          <cell r="L3101">
            <v>9570</v>
          </cell>
          <cell r="M3101">
            <v>0</v>
          </cell>
          <cell r="N3101">
            <v>0</v>
          </cell>
          <cell r="O3101">
            <v>105274</v>
          </cell>
          <cell r="P3101">
            <v>105274</v>
          </cell>
        </row>
        <row r="3102">
          <cell r="G3102">
            <v>938908830</v>
          </cell>
          <cell r="J3102">
            <v>70181</v>
          </cell>
          <cell r="K3102">
            <v>10527</v>
          </cell>
          <cell r="L3102">
            <v>5965</v>
          </cell>
          <cell r="M3102">
            <v>0</v>
          </cell>
          <cell r="N3102">
            <v>-45000</v>
          </cell>
          <cell r="O3102">
            <v>20619</v>
          </cell>
          <cell r="P3102">
            <v>20619</v>
          </cell>
        </row>
        <row r="3103">
          <cell r="G3103">
            <v>938911258</v>
          </cell>
          <cell r="J3103">
            <v>471438</v>
          </cell>
          <cell r="K3103">
            <v>71389</v>
          </cell>
          <cell r="L3103">
            <v>40005</v>
          </cell>
          <cell r="M3103">
            <v>0</v>
          </cell>
          <cell r="N3103">
            <v>0</v>
          </cell>
          <cell r="O3103">
            <v>440054</v>
          </cell>
          <cell r="P3103">
            <v>440054</v>
          </cell>
        </row>
        <row r="3104">
          <cell r="G3104">
            <v>938989365</v>
          </cell>
          <cell r="J3104">
            <v>65539</v>
          </cell>
          <cell r="K3104">
            <v>9831</v>
          </cell>
          <cell r="L3104">
            <v>5571</v>
          </cell>
          <cell r="M3104">
            <v>0</v>
          </cell>
          <cell r="N3104">
            <v>0</v>
          </cell>
          <cell r="O3104">
            <v>61279</v>
          </cell>
          <cell r="P3104">
            <v>61279</v>
          </cell>
        </row>
        <row r="3105">
          <cell r="G3105">
            <v>938996609</v>
          </cell>
          <cell r="J3105">
            <v>50250</v>
          </cell>
          <cell r="K3105">
            <v>7538</v>
          </cell>
          <cell r="L3105">
            <v>4271</v>
          </cell>
          <cell r="M3105">
            <v>0</v>
          </cell>
          <cell r="N3105">
            <v>0</v>
          </cell>
          <cell r="O3105">
            <v>46983</v>
          </cell>
          <cell r="P3105">
            <v>46983</v>
          </cell>
        </row>
        <row r="3106">
          <cell r="G3106">
            <v>909887376</v>
          </cell>
          <cell r="J3106">
            <v>242849.9</v>
          </cell>
          <cell r="K3106">
            <v>36427</v>
          </cell>
          <cell r="L3106">
            <v>20642.099999999999</v>
          </cell>
          <cell r="M3106">
            <v>0</v>
          </cell>
          <cell r="N3106">
            <v>0</v>
          </cell>
          <cell r="O3106">
            <v>227065</v>
          </cell>
          <cell r="P3106">
            <v>227065</v>
          </cell>
        </row>
        <row r="3107">
          <cell r="G3107">
            <v>933805214</v>
          </cell>
          <cell r="J3107">
            <v>358391.08999999997</v>
          </cell>
          <cell r="K3107">
            <v>56451</v>
          </cell>
          <cell r="L3107">
            <v>30193.91</v>
          </cell>
          <cell r="M3107">
            <v>0</v>
          </cell>
          <cell r="N3107">
            <v>0</v>
          </cell>
          <cell r="O3107">
            <v>332134</v>
          </cell>
          <cell r="P3107">
            <v>332134</v>
          </cell>
        </row>
        <row r="3108">
          <cell r="G3108">
            <v>933805789</v>
          </cell>
          <cell r="J3108">
            <v>229218.32</v>
          </cell>
          <cell r="K3108">
            <v>44481</v>
          </cell>
          <cell r="L3108">
            <v>18473.68</v>
          </cell>
          <cell r="M3108">
            <v>0</v>
          </cell>
          <cell r="N3108">
            <v>0</v>
          </cell>
          <cell r="O3108">
            <v>203211</v>
          </cell>
          <cell r="P3108">
            <v>203211</v>
          </cell>
        </row>
        <row r="3109">
          <cell r="G3109">
            <v>933805845</v>
          </cell>
          <cell r="J3109">
            <v>375523.18</v>
          </cell>
          <cell r="K3109">
            <v>59694</v>
          </cell>
          <cell r="L3109">
            <v>31582.82</v>
          </cell>
          <cell r="M3109">
            <v>0</v>
          </cell>
          <cell r="N3109">
            <v>0</v>
          </cell>
          <cell r="O3109">
            <v>347412</v>
          </cell>
          <cell r="P3109">
            <v>347412</v>
          </cell>
        </row>
        <row r="3110">
          <cell r="G3110">
            <v>933805846</v>
          </cell>
          <cell r="J3110">
            <v>148256.18</v>
          </cell>
          <cell r="K3110">
            <v>22463</v>
          </cell>
          <cell r="L3110">
            <v>12579.82</v>
          </cell>
          <cell r="M3110">
            <v>0</v>
          </cell>
          <cell r="N3110">
            <v>0</v>
          </cell>
          <cell r="O3110">
            <v>138373</v>
          </cell>
          <cell r="P3110">
            <v>138373</v>
          </cell>
        </row>
        <row r="3111">
          <cell r="G3111">
            <v>933805849</v>
          </cell>
          <cell r="J3111">
            <v>342769.18</v>
          </cell>
          <cell r="K3111">
            <v>56128</v>
          </cell>
          <cell r="L3111">
            <v>28663.82</v>
          </cell>
          <cell r="M3111">
            <v>0</v>
          </cell>
          <cell r="N3111">
            <v>0</v>
          </cell>
          <cell r="O3111">
            <v>315305</v>
          </cell>
          <cell r="P3111">
            <v>315305</v>
          </cell>
        </row>
        <row r="3112">
          <cell r="G3112">
            <v>933805858</v>
          </cell>
          <cell r="J3112">
            <v>886391.91</v>
          </cell>
          <cell r="K3112">
            <v>526278.44999999995</v>
          </cell>
          <cell r="L3112">
            <v>36011.54</v>
          </cell>
          <cell r="M3112">
            <v>0</v>
          </cell>
          <cell r="N3112">
            <v>0</v>
          </cell>
          <cell r="O3112">
            <v>396125</v>
          </cell>
          <cell r="P3112">
            <v>396125</v>
          </cell>
        </row>
        <row r="3113">
          <cell r="G3113">
            <v>933806910</v>
          </cell>
          <cell r="J3113">
            <v>44545</v>
          </cell>
          <cell r="K3113">
            <v>0</v>
          </cell>
          <cell r="L3113">
            <v>4455</v>
          </cell>
          <cell r="M3113">
            <v>0</v>
          </cell>
          <cell r="N3113">
            <v>0</v>
          </cell>
          <cell r="O3113">
            <v>49000</v>
          </cell>
          <cell r="P3113">
            <v>49000</v>
          </cell>
        </row>
        <row r="3114">
          <cell r="G3114">
            <v>938333180</v>
          </cell>
          <cell r="J3114">
            <v>0</v>
          </cell>
          <cell r="K3114">
            <v>0</v>
          </cell>
          <cell r="L3114">
            <v>0</v>
          </cell>
          <cell r="M3114">
            <v>0</v>
          </cell>
          <cell r="N3114">
            <v>0</v>
          </cell>
          <cell r="O3114">
            <v>0</v>
          </cell>
          <cell r="P3114">
            <v>0</v>
          </cell>
        </row>
        <row r="3115">
          <cell r="G3115">
            <v>938508143</v>
          </cell>
          <cell r="J3115">
            <v>371953.82</v>
          </cell>
          <cell r="K3115">
            <v>58710</v>
          </cell>
          <cell r="L3115">
            <v>31324.18</v>
          </cell>
          <cell r="M3115">
            <v>0</v>
          </cell>
          <cell r="N3115">
            <v>0</v>
          </cell>
          <cell r="O3115">
            <v>344568</v>
          </cell>
          <cell r="P3115">
            <v>344568</v>
          </cell>
        </row>
        <row r="3116">
          <cell r="G3116">
            <v>938508145</v>
          </cell>
          <cell r="J3116">
            <v>116560.09</v>
          </cell>
          <cell r="K3116">
            <v>18606</v>
          </cell>
          <cell r="L3116">
            <v>9795.91</v>
          </cell>
          <cell r="M3116">
            <v>0</v>
          </cell>
          <cell r="N3116">
            <v>0</v>
          </cell>
          <cell r="O3116">
            <v>107750</v>
          </cell>
          <cell r="P3116">
            <v>107750</v>
          </cell>
        </row>
        <row r="3117">
          <cell r="G3117">
            <v>938805073</v>
          </cell>
          <cell r="J3117">
            <v>282499.09000000003</v>
          </cell>
          <cell r="K3117">
            <v>45965</v>
          </cell>
          <cell r="L3117">
            <v>23653.91</v>
          </cell>
          <cell r="M3117">
            <v>0</v>
          </cell>
          <cell r="N3117">
            <v>0</v>
          </cell>
          <cell r="O3117">
            <v>260188</v>
          </cell>
          <cell r="P3117">
            <v>260188</v>
          </cell>
        </row>
        <row r="3118">
          <cell r="G3118">
            <v>938805137</v>
          </cell>
          <cell r="J3118">
            <v>55454.09</v>
          </cell>
          <cell r="K3118">
            <v>8318</v>
          </cell>
          <cell r="L3118">
            <v>4713.91</v>
          </cell>
          <cell r="M3118">
            <v>0</v>
          </cell>
          <cell r="N3118">
            <v>0</v>
          </cell>
          <cell r="O3118">
            <v>51850</v>
          </cell>
          <cell r="P3118">
            <v>51850</v>
          </cell>
        </row>
        <row r="3119">
          <cell r="G3119">
            <v>938805144</v>
          </cell>
          <cell r="J3119">
            <v>414973.27</v>
          </cell>
          <cell r="K3119">
            <v>62919</v>
          </cell>
          <cell r="L3119">
            <v>35205.730000000003</v>
          </cell>
          <cell r="M3119">
            <v>0</v>
          </cell>
          <cell r="N3119">
            <v>0</v>
          </cell>
          <cell r="O3119">
            <v>387260</v>
          </cell>
          <cell r="P3119">
            <v>387260</v>
          </cell>
        </row>
        <row r="3120">
          <cell r="G3120">
            <v>938805182</v>
          </cell>
          <cell r="J3120">
            <v>483105.10000000003</v>
          </cell>
          <cell r="K3120">
            <v>75383</v>
          </cell>
          <cell r="L3120">
            <v>40771.9</v>
          </cell>
          <cell r="M3120">
            <v>0</v>
          </cell>
          <cell r="N3120">
            <v>0</v>
          </cell>
          <cell r="O3120">
            <v>448494</v>
          </cell>
          <cell r="P3120">
            <v>448494</v>
          </cell>
        </row>
        <row r="3121">
          <cell r="G3121">
            <v>938806184</v>
          </cell>
          <cell r="J3121">
            <v>470186.98</v>
          </cell>
          <cell r="K3121">
            <v>82870</v>
          </cell>
          <cell r="L3121">
            <v>38732.019999999997</v>
          </cell>
          <cell r="M3121">
            <v>0</v>
          </cell>
          <cell r="N3121">
            <v>-500000</v>
          </cell>
          <cell r="O3121">
            <v>0</v>
          </cell>
          <cell r="P3121">
            <v>-73951</v>
          </cell>
        </row>
        <row r="3122">
          <cell r="G3122">
            <v>938806757</v>
          </cell>
          <cell r="J3122">
            <v>153334.09</v>
          </cell>
          <cell r="K3122">
            <v>23225</v>
          </cell>
          <cell r="L3122">
            <v>13010.91</v>
          </cell>
          <cell r="M3122">
            <v>0</v>
          </cell>
          <cell r="N3122">
            <v>0</v>
          </cell>
          <cell r="O3122">
            <v>143120</v>
          </cell>
          <cell r="P3122">
            <v>143120</v>
          </cell>
        </row>
        <row r="3123">
          <cell r="G3123">
            <v>938806791</v>
          </cell>
          <cell r="J3123">
            <v>228094.09</v>
          </cell>
          <cell r="K3123">
            <v>36458</v>
          </cell>
          <cell r="L3123">
            <v>19163.91</v>
          </cell>
          <cell r="M3123">
            <v>0</v>
          </cell>
          <cell r="N3123">
            <v>0</v>
          </cell>
          <cell r="O3123">
            <v>210800</v>
          </cell>
          <cell r="P3123">
            <v>210800</v>
          </cell>
        </row>
        <row r="3124">
          <cell r="G3124">
            <v>938806792</v>
          </cell>
          <cell r="J3124">
            <v>283087.18</v>
          </cell>
          <cell r="K3124">
            <v>43361</v>
          </cell>
          <cell r="L3124">
            <v>23972.82</v>
          </cell>
          <cell r="M3124">
            <v>0</v>
          </cell>
          <cell r="N3124">
            <v>0</v>
          </cell>
          <cell r="O3124">
            <v>263699</v>
          </cell>
          <cell r="P3124">
            <v>263699</v>
          </cell>
        </row>
        <row r="3125">
          <cell r="G3125">
            <v>938806971</v>
          </cell>
          <cell r="J3125">
            <v>750761.2699999999</v>
          </cell>
          <cell r="K3125">
            <v>122937</v>
          </cell>
          <cell r="L3125">
            <v>62782.73</v>
          </cell>
          <cell r="M3125">
            <v>0</v>
          </cell>
          <cell r="N3125">
            <v>0</v>
          </cell>
          <cell r="O3125">
            <v>690607</v>
          </cell>
          <cell r="P3125">
            <v>690607</v>
          </cell>
        </row>
        <row r="3126">
          <cell r="G3126">
            <v>938807109</v>
          </cell>
          <cell r="J3126">
            <v>176788.71</v>
          </cell>
          <cell r="K3126">
            <v>26743</v>
          </cell>
          <cell r="L3126">
            <v>15004.29</v>
          </cell>
          <cell r="M3126">
            <v>0</v>
          </cell>
          <cell r="N3126">
            <v>0</v>
          </cell>
          <cell r="O3126">
            <v>165050</v>
          </cell>
          <cell r="P3126">
            <v>165050</v>
          </cell>
        </row>
        <row r="3127">
          <cell r="G3127">
            <v>938807981</v>
          </cell>
          <cell r="J3127">
            <v>360392.58</v>
          </cell>
          <cell r="K3127">
            <v>54059</v>
          </cell>
          <cell r="L3127">
            <v>30633.42</v>
          </cell>
          <cell r="M3127">
            <v>0</v>
          </cell>
          <cell r="N3127">
            <v>0</v>
          </cell>
          <cell r="O3127">
            <v>336967</v>
          </cell>
          <cell r="P3127">
            <v>336967</v>
          </cell>
        </row>
        <row r="3128">
          <cell r="G3128">
            <v>938889412</v>
          </cell>
          <cell r="J3128">
            <v>234545</v>
          </cell>
          <cell r="K3128">
            <v>35182</v>
          </cell>
          <cell r="L3128">
            <v>19936</v>
          </cell>
          <cell r="M3128">
            <v>0</v>
          </cell>
          <cell r="N3128">
            <v>0</v>
          </cell>
          <cell r="O3128">
            <v>219299</v>
          </cell>
          <cell r="P3128">
            <v>219299</v>
          </cell>
        </row>
        <row r="3129">
          <cell r="G3129">
            <v>938889424</v>
          </cell>
          <cell r="J3129">
            <v>171817.82</v>
          </cell>
          <cell r="K3129">
            <v>25773</v>
          </cell>
          <cell r="L3129">
            <v>14604.18</v>
          </cell>
          <cell r="M3129">
            <v>0</v>
          </cell>
          <cell r="N3129">
            <v>0</v>
          </cell>
          <cell r="O3129">
            <v>160649</v>
          </cell>
          <cell r="P3129">
            <v>160649</v>
          </cell>
        </row>
        <row r="3130">
          <cell r="G3130">
            <v>938902856</v>
          </cell>
          <cell r="J3130">
            <v>355981.16</v>
          </cell>
          <cell r="K3130">
            <v>54968</v>
          </cell>
          <cell r="L3130">
            <v>30100.84</v>
          </cell>
          <cell r="M3130">
            <v>0</v>
          </cell>
          <cell r="N3130">
            <v>-210000</v>
          </cell>
          <cell r="O3130">
            <v>121114</v>
          </cell>
          <cell r="P3130">
            <v>121114</v>
          </cell>
        </row>
        <row r="3131">
          <cell r="G3131">
            <v>938902958</v>
          </cell>
          <cell r="J3131">
            <v>393104.28</v>
          </cell>
          <cell r="K3131">
            <v>58966</v>
          </cell>
          <cell r="L3131">
            <v>33413.72</v>
          </cell>
          <cell r="M3131">
            <v>0</v>
          </cell>
          <cell r="N3131">
            <v>0</v>
          </cell>
          <cell r="O3131">
            <v>367552</v>
          </cell>
          <cell r="P3131">
            <v>367552</v>
          </cell>
        </row>
        <row r="3132">
          <cell r="G3132">
            <v>938903264</v>
          </cell>
          <cell r="J3132">
            <v>108181.36</v>
          </cell>
          <cell r="K3132">
            <v>16227</v>
          </cell>
          <cell r="L3132">
            <v>9195.64</v>
          </cell>
          <cell r="M3132">
            <v>0</v>
          </cell>
          <cell r="N3132">
            <v>0</v>
          </cell>
          <cell r="O3132">
            <v>101150</v>
          </cell>
          <cell r="P3132">
            <v>101150</v>
          </cell>
        </row>
        <row r="3133">
          <cell r="G3133">
            <v>938903268</v>
          </cell>
          <cell r="J3133">
            <v>432031</v>
          </cell>
          <cell r="K3133">
            <v>216015.5</v>
          </cell>
          <cell r="L3133">
            <v>21601.5</v>
          </cell>
          <cell r="M3133">
            <v>0</v>
          </cell>
          <cell r="N3133">
            <v>-40000</v>
          </cell>
          <cell r="O3133">
            <v>197617</v>
          </cell>
          <cell r="P3133">
            <v>197617</v>
          </cell>
        </row>
        <row r="3134">
          <cell r="G3134">
            <v>938903269</v>
          </cell>
          <cell r="J3134">
            <v>395422.7</v>
          </cell>
          <cell r="K3134">
            <v>60660</v>
          </cell>
          <cell r="L3134">
            <v>33476.300000000003</v>
          </cell>
          <cell r="M3134">
            <v>0</v>
          </cell>
          <cell r="N3134">
            <v>0</v>
          </cell>
          <cell r="O3134">
            <v>368239</v>
          </cell>
          <cell r="P3134">
            <v>368239</v>
          </cell>
        </row>
        <row r="3135">
          <cell r="G3135">
            <v>938903270</v>
          </cell>
          <cell r="J3135">
            <v>291268.09999999998</v>
          </cell>
          <cell r="K3135">
            <v>43915</v>
          </cell>
          <cell r="L3135">
            <v>24734.9</v>
          </cell>
          <cell r="M3135">
            <v>0</v>
          </cell>
          <cell r="N3135">
            <v>0</v>
          </cell>
          <cell r="O3135">
            <v>272088</v>
          </cell>
          <cell r="P3135">
            <v>272088</v>
          </cell>
        </row>
        <row r="3136">
          <cell r="G3136">
            <v>938903285</v>
          </cell>
          <cell r="J3136">
            <v>239154</v>
          </cell>
          <cell r="K3136">
            <v>36546</v>
          </cell>
          <cell r="L3136">
            <v>20261</v>
          </cell>
          <cell r="M3136">
            <v>0</v>
          </cell>
          <cell r="N3136">
            <v>0</v>
          </cell>
          <cell r="O3136">
            <v>222869</v>
          </cell>
          <cell r="P3136">
            <v>222869</v>
          </cell>
        </row>
        <row r="3137">
          <cell r="G3137">
            <v>938905141</v>
          </cell>
          <cell r="J3137">
            <v>630507.88</v>
          </cell>
          <cell r="K3137">
            <v>99289</v>
          </cell>
          <cell r="L3137">
            <v>53122.12</v>
          </cell>
          <cell r="M3137">
            <v>0</v>
          </cell>
          <cell r="N3137">
            <v>0</v>
          </cell>
          <cell r="O3137">
            <v>584341</v>
          </cell>
          <cell r="P3137">
            <v>584341</v>
          </cell>
        </row>
        <row r="3138">
          <cell r="G3138">
            <v>938905329</v>
          </cell>
          <cell r="J3138">
            <v>190951.36</v>
          </cell>
          <cell r="K3138">
            <v>28643</v>
          </cell>
          <cell r="L3138">
            <v>16230.64</v>
          </cell>
          <cell r="M3138">
            <v>0</v>
          </cell>
          <cell r="N3138">
            <v>0</v>
          </cell>
          <cell r="O3138">
            <v>178539</v>
          </cell>
          <cell r="P3138">
            <v>178539</v>
          </cell>
        </row>
        <row r="3139">
          <cell r="G3139">
            <v>938905412</v>
          </cell>
          <cell r="J3139">
            <v>215576.4</v>
          </cell>
          <cell r="K3139">
            <v>33010</v>
          </cell>
          <cell r="L3139">
            <v>18256.599999999999</v>
          </cell>
          <cell r="M3139">
            <v>0</v>
          </cell>
          <cell r="N3139">
            <v>0</v>
          </cell>
          <cell r="O3139">
            <v>200823</v>
          </cell>
          <cell r="P3139">
            <v>200823</v>
          </cell>
        </row>
        <row r="3140">
          <cell r="G3140">
            <v>938905869</v>
          </cell>
          <cell r="J3140">
            <v>392546.51</v>
          </cell>
          <cell r="K3140">
            <v>60004</v>
          </cell>
          <cell r="L3140">
            <v>33254.49</v>
          </cell>
          <cell r="M3140">
            <v>0</v>
          </cell>
          <cell r="N3140">
            <v>0</v>
          </cell>
          <cell r="O3140">
            <v>365797</v>
          </cell>
          <cell r="P3140">
            <v>365797</v>
          </cell>
        </row>
        <row r="3141">
          <cell r="G3141">
            <v>938905870</v>
          </cell>
          <cell r="J3141">
            <v>134545</v>
          </cell>
          <cell r="K3141">
            <v>20182</v>
          </cell>
          <cell r="L3141">
            <v>11436</v>
          </cell>
          <cell r="M3141">
            <v>0</v>
          </cell>
          <cell r="N3141">
            <v>0</v>
          </cell>
          <cell r="O3141">
            <v>125799</v>
          </cell>
          <cell r="P3141">
            <v>125799</v>
          </cell>
        </row>
        <row r="3142">
          <cell r="G3142">
            <v>938905895</v>
          </cell>
          <cell r="J3142">
            <v>832220.89999999991</v>
          </cell>
          <cell r="K3142">
            <v>127077</v>
          </cell>
          <cell r="L3142">
            <v>70514.100000000006</v>
          </cell>
          <cell r="M3142">
            <v>0</v>
          </cell>
          <cell r="N3142">
            <v>0</v>
          </cell>
          <cell r="O3142">
            <v>775658</v>
          </cell>
          <cell r="P3142">
            <v>775658</v>
          </cell>
        </row>
        <row r="3143">
          <cell r="G3143">
            <v>938905932</v>
          </cell>
          <cell r="J3143">
            <v>55454.09</v>
          </cell>
          <cell r="K3143">
            <v>8318</v>
          </cell>
          <cell r="L3143">
            <v>4713.91</v>
          </cell>
          <cell r="M3143">
            <v>0</v>
          </cell>
          <cell r="N3143">
            <v>0</v>
          </cell>
          <cell r="O3143">
            <v>51850</v>
          </cell>
          <cell r="P3143">
            <v>51850</v>
          </cell>
        </row>
        <row r="3144">
          <cell r="G3144">
            <v>938905949</v>
          </cell>
          <cell r="J3144">
            <v>181262.27</v>
          </cell>
          <cell r="K3144">
            <v>27638</v>
          </cell>
          <cell r="L3144">
            <v>15361.73</v>
          </cell>
          <cell r="M3144">
            <v>0</v>
          </cell>
          <cell r="N3144">
            <v>0</v>
          </cell>
          <cell r="O3144">
            <v>168986</v>
          </cell>
          <cell r="P3144">
            <v>168986</v>
          </cell>
        </row>
        <row r="3145">
          <cell r="G3145">
            <v>938905958</v>
          </cell>
          <cell r="J3145">
            <v>523978.08999999997</v>
          </cell>
          <cell r="K3145">
            <v>81514</v>
          </cell>
          <cell r="L3145">
            <v>44246.91</v>
          </cell>
          <cell r="M3145">
            <v>0</v>
          </cell>
          <cell r="N3145">
            <v>0</v>
          </cell>
          <cell r="O3145">
            <v>486711</v>
          </cell>
          <cell r="P3145">
            <v>486711</v>
          </cell>
        </row>
        <row r="3146">
          <cell r="G3146">
            <v>938906162</v>
          </cell>
          <cell r="J3146">
            <v>213565.09</v>
          </cell>
          <cell r="K3146">
            <v>35850</v>
          </cell>
          <cell r="L3146">
            <v>17771.91</v>
          </cell>
          <cell r="M3146">
            <v>0</v>
          </cell>
          <cell r="N3146">
            <v>0</v>
          </cell>
          <cell r="O3146">
            <v>195487</v>
          </cell>
          <cell r="P3146">
            <v>195487</v>
          </cell>
        </row>
        <row r="3147">
          <cell r="G3147">
            <v>938906167</v>
          </cell>
          <cell r="J3147">
            <v>244200.18</v>
          </cell>
          <cell r="K3147">
            <v>36630</v>
          </cell>
          <cell r="L3147">
            <v>20756.82</v>
          </cell>
          <cell r="M3147">
            <v>0</v>
          </cell>
          <cell r="N3147">
            <v>0</v>
          </cell>
          <cell r="O3147">
            <v>228327</v>
          </cell>
          <cell r="P3147">
            <v>228327</v>
          </cell>
        </row>
        <row r="3148">
          <cell r="G3148">
            <v>938906337</v>
          </cell>
          <cell r="J3148">
            <v>234545</v>
          </cell>
          <cell r="K3148">
            <v>35182</v>
          </cell>
          <cell r="L3148">
            <v>19936</v>
          </cell>
          <cell r="M3148">
            <v>0</v>
          </cell>
          <cell r="N3148">
            <v>0</v>
          </cell>
          <cell r="O3148">
            <v>219299</v>
          </cell>
          <cell r="P3148">
            <v>219299</v>
          </cell>
        </row>
        <row r="3149">
          <cell r="G3149">
            <v>938906359</v>
          </cell>
          <cell r="J3149">
            <v>240922</v>
          </cell>
          <cell r="K3149">
            <v>240922</v>
          </cell>
          <cell r="L3149">
            <v>0</v>
          </cell>
          <cell r="M3149">
            <v>0</v>
          </cell>
          <cell r="N3149">
            <v>0</v>
          </cell>
          <cell r="O3149">
            <v>0</v>
          </cell>
          <cell r="P3149">
            <v>0</v>
          </cell>
        </row>
        <row r="3150">
          <cell r="G3150">
            <v>938907547</v>
          </cell>
          <cell r="J3150">
            <v>63635.91</v>
          </cell>
          <cell r="K3150">
            <v>9545</v>
          </cell>
          <cell r="L3150">
            <v>5409.09</v>
          </cell>
          <cell r="M3150">
            <v>0</v>
          </cell>
          <cell r="N3150">
            <v>0</v>
          </cell>
          <cell r="O3150">
            <v>59500</v>
          </cell>
          <cell r="P3150">
            <v>59500</v>
          </cell>
        </row>
        <row r="3151">
          <cell r="G3151">
            <v>938908173</v>
          </cell>
          <cell r="J3151">
            <v>95903</v>
          </cell>
          <cell r="K3151">
            <v>14385</v>
          </cell>
          <cell r="L3151">
            <v>8152</v>
          </cell>
          <cell r="M3151">
            <v>0</v>
          </cell>
          <cell r="N3151">
            <v>0</v>
          </cell>
          <cell r="O3151">
            <v>89670</v>
          </cell>
          <cell r="P3151">
            <v>89670</v>
          </cell>
        </row>
        <row r="3152">
          <cell r="G3152">
            <v>938908174</v>
          </cell>
          <cell r="J3152">
            <v>522685.25</v>
          </cell>
          <cell r="K3152">
            <v>80198</v>
          </cell>
          <cell r="L3152">
            <v>44248.75</v>
          </cell>
          <cell r="M3152">
            <v>0</v>
          </cell>
          <cell r="N3152">
            <v>0</v>
          </cell>
          <cell r="O3152">
            <v>486736</v>
          </cell>
          <cell r="P3152">
            <v>486736</v>
          </cell>
        </row>
        <row r="3153">
          <cell r="G3153">
            <v>938908180</v>
          </cell>
          <cell r="J3153">
            <v>172726.81</v>
          </cell>
          <cell r="K3153">
            <v>25909</v>
          </cell>
          <cell r="L3153">
            <v>14682.19</v>
          </cell>
          <cell r="M3153">
            <v>0</v>
          </cell>
          <cell r="N3153">
            <v>0</v>
          </cell>
          <cell r="O3153">
            <v>161500</v>
          </cell>
          <cell r="P3153">
            <v>161500</v>
          </cell>
        </row>
        <row r="3154">
          <cell r="G3154">
            <v>938908497</v>
          </cell>
          <cell r="J3154">
            <v>251551</v>
          </cell>
          <cell r="K3154">
            <v>39303</v>
          </cell>
          <cell r="L3154">
            <v>21225</v>
          </cell>
          <cell r="M3154">
            <v>0</v>
          </cell>
          <cell r="N3154">
            <v>0</v>
          </cell>
          <cell r="O3154">
            <v>233473</v>
          </cell>
          <cell r="P3154">
            <v>233473</v>
          </cell>
        </row>
        <row r="3155">
          <cell r="G3155">
            <v>938908551</v>
          </cell>
          <cell r="J3155">
            <v>511878.36</v>
          </cell>
          <cell r="K3155">
            <v>80821</v>
          </cell>
          <cell r="L3155">
            <v>43105.64</v>
          </cell>
          <cell r="M3155">
            <v>0</v>
          </cell>
          <cell r="N3155">
            <v>0</v>
          </cell>
          <cell r="O3155">
            <v>474163</v>
          </cell>
          <cell r="P3155">
            <v>474163</v>
          </cell>
        </row>
        <row r="3156">
          <cell r="G3156">
            <v>938932758</v>
          </cell>
          <cell r="J3156">
            <v>412888.45</v>
          </cell>
          <cell r="K3156">
            <v>62382</v>
          </cell>
          <cell r="L3156">
            <v>35050.550000000003</v>
          </cell>
          <cell r="M3156">
            <v>0</v>
          </cell>
          <cell r="N3156">
            <v>0</v>
          </cell>
          <cell r="O3156">
            <v>385557</v>
          </cell>
          <cell r="P3156">
            <v>385557</v>
          </cell>
        </row>
        <row r="3157">
          <cell r="G3157">
            <v>938935266</v>
          </cell>
          <cell r="J3157">
            <v>46497</v>
          </cell>
          <cell r="K3157">
            <v>7648</v>
          </cell>
          <cell r="L3157">
            <v>3885</v>
          </cell>
          <cell r="M3157">
            <v>0</v>
          </cell>
          <cell r="N3157">
            <v>0</v>
          </cell>
          <cell r="O3157">
            <v>42734</v>
          </cell>
          <cell r="P3157">
            <v>42734</v>
          </cell>
        </row>
        <row r="3158">
          <cell r="G3158">
            <v>938943869</v>
          </cell>
          <cell r="J3158">
            <v>304201.18</v>
          </cell>
          <cell r="K3158">
            <v>48996</v>
          </cell>
          <cell r="L3158">
            <v>25520.82</v>
          </cell>
          <cell r="M3158">
            <v>0</v>
          </cell>
          <cell r="N3158">
            <v>0</v>
          </cell>
          <cell r="O3158">
            <v>280726</v>
          </cell>
          <cell r="P3158">
            <v>280726</v>
          </cell>
        </row>
        <row r="3159">
          <cell r="G3159">
            <v>938948929</v>
          </cell>
          <cell r="J3159">
            <v>226363.18</v>
          </cell>
          <cell r="K3159">
            <v>33954</v>
          </cell>
          <cell r="L3159">
            <v>19240.82</v>
          </cell>
          <cell r="M3159">
            <v>0</v>
          </cell>
          <cell r="N3159">
            <v>0</v>
          </cell>
          <cell r="O3159">
            <v>211650</v>
          </cell>
          <cell r="P3159">
            <v>211650</v>
          </cell>
        </row>
        <row r="3160">
          <cell r="G3160">
            <v>938957903</v>
          </cell>
          <cell r="J3160">
            <v>121817.72</v>
          </cell>
          <cell r="K3160">
            <v>18273</v>
          </cell>
          <cell r="L3160">
            <v>10354.280000000001</v>
          </cell>
          <cell r="M3160">
            <v>0</v>
          </cell>
          <cell r="N3160">
            <v>0</v>
          </cell>
          <cell r="O3160">
            <v>113899</v>
          </cell>
          <cell r="P3160">
            <v>113899</v>
          </cell>
        </row>
        <row r="3161">
          <cell r="G3161">
            <v>938970208</v>
          </cell>
          <cell r="J3161">
            <v>162546.52000000002</v>
          </cell>
          <cell r="K3161">
            <v>26626</v>
          </cell>
          <cell r="L3161">
            <v>13592.48</v>
          </cell>
          <cell r="M3161">
            <v>0</v>
          </cell>
          <cell r="N3161">
            <v>0</v>
          </cell>
          <cell r="O3161">
            <v>149513</v>
          </cell>
          <cell r="P3161">
            <v>149513</v>
          </cell>
        </row>
        <row r="3162">
          <cell r="G3162">
            <v>938971845</v>
          </cell>
          <cell r="J3162">
            <v>108181.36</v>
          </cell>
          <cell r="K3162">
            <v>16227</v>
          </cell>
          <cell r="L3162">
            <v>9195.64</v>
          </cell>
          <cell r="M3162">
            <v>0</v>
          </cell>
          <cell r="N3162">
            <v>0</v>
          </cell>
          <cell r="O3162">
            <v>101150</v>
          </cell>
          <cell r="P3162">
            <v>101150</v>
          </cell>
        </row>
        <row r="3163">
          <cell r="G3163">
            <v>938973109</v>
          </cell>
          <cell r="J3163">
            <v>72372</v>
          </cell>
          <cell r="K3163">
            <v>10856</v>
          </cell>
          <cell r="L3163">
            <v>6152</v>
          </cell>
          <cell r="M3163">
            <v>0</v>
          </cell>
          <cell r="N3163">
            <v>0</v>
          </cell>
          <cell r="O3163">
            <v>67668</v>
          </cell>
          <cell r="P3163">
            <v>67668</v>
          </cell>
        </row>
        <row r="3164">
          <cell r="G3164">
            <v>938975509</v>
          </cell>
          <cell r="J3164">
            <v>558640.36</v>
          </cell>
          <cell r="K3164">
            <v>83796</v>
          </cell>
          <cell r="L3164">
            <v>47484.639999999999</v>
          </cell>
          <cell r="M3164">
            <v>0</v>
          </cell>
          <cell r="N3164">
            <v>0</v>
          </cell>
          <cell r="O3164">
            <v>522329</v>
          </cell>
          <cell r="P3164">
            <v>522329</v>
          </cell>
        </row>
        <row r="3165">
          <cell r="G3165">
            <v>938983166</v>
          </cell>
          <cell r="J3165">
            <v>187476.6</v>
          </cell>
          <cell r="K3165">
            <v>28121</v>
          </cell>
          <cell r="L3165">
            <v>15935.4</v>
          </cell>
          <cell r="M3165">
            <v>0</v>
          </cell>
          <cell r="N3165">
            <v>0</v>
          </cell>
          <cell r="O3165">
            <v>175291</v>
          </cell>
          <cell r="P3165">
            <v>175291</v>
          </cell>
        </row>
        <row r="3166">
          <cell r="G3166">
            <v>902786269</v>
          </cell>
          <cell r="J3166">
            <v>153635.91</v>
          </cell>
          <cell r="K3166">
            <v>23045</v>
          </cell>
          <cell r="L3166">
            <v>13059.09</v>
          </cell>
          <cell r="M3166">
            <v>0</v>
          </cell>
          <cell r="N3166">
            <v>0</v>
          </cell>
          <cell r="O3166">
            <v>143650</v>
          </cell>
          <cell r="P3166">
            <v>143650</v>
          </cell>
        </row>
        <row r="3167">
          <cell r="G3167">
            <v>906317376</v>
          </cell>
          <cell r="J3167">
            <v>351092.18</v>
          </cell>
          <cell r="K3167">
            <v>52664</v>
          </cell>
          <cell r="L3167">
            <v>29842.82</v>
          </cell>
          <cell r="M3167">
            <v>0</v>
          </cell>
          <cell r="N3167">
            <v>0</v>
          </cell>
          <cell r="O3167">
            <v>328271</v>
          </cell>
          <cell r="P3167">
            <v>328271</v>
          </cell>
        </row>
        <row r="3168">
          <cell r="G3168">
            <v>906807376</v>
          </cell>
          <cell r="J3168">
            <v>180908.5</v>
          </cell>
          <cell r="K3168">
            <v>27136</v>
          </cell>
          <cell r="L3168">
            <v>15377.5</v>
          </cell>
          <cell r="M3168">
            <v>0</v>
          </cell>
          <cell r="N3168">
            <v>0</v>
          </cell>
          <cell r="O3168">
            <v>169150</v>
          </cell>
          <cell r="P3168">
            <v>169150</v>
          </cell>
        </row>
        <row r="3169">
          <cell r="G3169">
            <v>906817376</v>
          </cell>
          <cell r="J3169">
            <v>98873.82</v>
          </cell>
          <cell r="K3169">
            <v>14831</v>
          </cell>
          <cell r="L3169">
            <v>8404.18</v>
          </cell>
          <cell r="M3169">
            <v>0</v>
          </cell>
          <cell r="N3169">
            <v>0</v>
          </cell>
          <cell r="O3169">
            <v>92447</v>
          </cell>
          <cell r="P3169">
            <v>92447</v>
          </cell>
        </row>
        <row r="3170">
          <cell r="G3170">
            <v>933805600</v>
          </cell>
          <cell r="J3170">
            <v>426537.18</v>
          </cell>
          <cell r="K3170">
            <v>69591</v>
          </cell>
          <cell r="L3170">
            <v>35694.82</v>
          </cell>
          <cell r="M3170">
            <v>0</v>
          </cell>
          <cell r="N3170">
            <v>0</v>
          </cell>
          <cell r="O3170">
            <v>392641</v>
          </cell>
          <cell r="P3170">
            <v>392641</v>
          </cell>
        </row>
        <row r="3171">
          <cell r="G3171">
            <v>933805628</v>
          </cell>
          <cell r="J3171">
            <v>264517</v>
          </cell>
          <cell r="K3171">
            <v>39678</v>
          </cell>
          <cell r="L3171">
            <v>22484</v>
          </cell>
          <cell r="M3171">
            <v>0</v>
          </cell>
          <cell r="N3171">
            <v>0</v>
          </cell>
          <cell r="O3171">
            <v>247323</v>
          </cell>
          <cell r="P3171">
            <v>247323</v>
          </cell>
        </row>
        <row r="3172">
          <cell r="G3172">
            <v>933805919</v>
          </cell>
          <cell r="J3172">
            <v>198813.27</v>
          </cell>
          <cell r="K3172">
            <v>30046</v>
          </cell>
          <cell r="L3172">
            <v>16876.73</v>
          </cell>
          <cell r="M3172">
            <v>0</v>
          </cell>
          <cell r="N3172">
            <v>0</v>
          </cell>
          <cell r="O3172">
            <v>185644</v>
          </cell>
          <cell r="P3172">
            <v>185644</v>
          </cell>
        </row>
        <row r="3173">
          <cell r="G3173">
            <v>933806005</v>
          </cell>
          <cell r="J3173">
            <v>387752.77</v>
          </cell>
          <cell r="K3173">
            <v>59061</v>
          </cell>
          <cell r="L3173">
            <v>32869.230000000003</v>
          </cell>
          <cell r="M3173">
            <v>0</v>
          </cell>
          <cell r="N3173">
            <v>0</v>
          </cell>
          <cell r="O3173">
            <v>361561</v>
          </cell>
          <cell r="P3173">
            <v>361561</v>
          </cell>
        </row>
        <row r="3174">
          <cell r="G3174">
            <v>933806010</v>
          </cell>
          <cell r="J3174">
            <v>837449.63</v>
          </cell>
          <cell r="K3174">
            <v>524996.44999999995</v>
          </cell>
          <cell r="L3174">
            <v>31245.82</v>
          </cell>
          <cell r="M3174">
            <v>0</v>
          </cell>
          <cell r="N3174">
            <v>0</v>
          </cell>
          <cell r="O3174">
            <v>343699</v>
          </cell>
          <cell r="P3174">
            <v>343699</v>
          </cell>
        </row>
        <row r="3175">
          <cell r="G3175">
            <v>933806015</v>
          </cell>
          <cell r="J3175">
            <v>466494.79000000004</v>
          </cell>
          <cell r="K3175">
            <v>77155</v>
          </cell>
          <cell r="L3175">
            <v>38934.21</v>
          </cell>
          <cell r="M3175">
            <v>0</v>
          </cell>
          <cell r="N3175">
            <v>0</v>
          </cell>
          <cell r="O3175">
            <v>428274</v>
          </cell>
          <cell r="P3175">
            <v>428274</v>
          </cell>
        </row>
        <row r="3176">
          <cell r="G3176">
            <v>933806181</v>
          </cell>
          <cell r="J3176">
            <v>44545</v>
          </cell>
          <cell r="K3176">
            <v>0</v>
          </cell>
          <cell r="L3176">
            <v>4455</v>
          </cell>
          <cell r="M3176">
            <v>0</v>
          </cell>
          <cell r="N3176">
            <v>0</v>
          </cell>
          <cell r="O3176">
            <v>49000</v>
          </cell>
          <cell r="P3176">
            <v>49000</v>
          </cell>
        </row>
        <row r="3177">
          <cell r="G3177">
            <v>938095896</v>
          </cell>
          <cell r="J3177">
            <v>289970.36</v>
          </cell>
          <cell r="K3177">
            <v>43496</v>
          </cell>
          <cell r="L3177">
            <v>24647.64</v>
          </cell>
          <cell r="M3177">
            <v>0</v>
          </cell>
          <cell r="N3177">
            <v>0</v>
          </cell>
          <cell r="O3177">
            <v>271122</v>
          </cell>
          <cell r="P3177">
            <v>271122</v>
          </cell>
        </row>
        <row r="3178">
          <cell r="G3178">
            <v>938098467</v>
          </cell>
          <cell r="J3178">
            <v>44545</v>
          </cell>
          <cell r="K3178">
            <v>0</v>
          </cell>
          <cell r="L3178">
            <v>4455</v>
          </cell>
          <cell r="M3178">
            <v>0</v>
          </cell>
          <cell r="N3178">
            <v>0</v>
          </cell>
          <cell r="O3178">
            <v>49000</v>
          </cell>
          <cell r="P3178">
            <v>49000</v>
          </cell>
        </row>
        <row r="3179">
          <cell r="G3179">
            <v>938099816</v>
          </cell>
          <cell r="J3179">
            <v>513099.69000000006</v>
          </cell>
          <cell r="K3179">
            <v>76965</v>
          </cell>
          <cell r="L3179">
            <v>43613.31</v>
          </cell>
          <cell r="M3179">
            <v>0</v>
          </cell>
          <cell r="N3179">
            <v>0</v>
          </cell>
          <cell r="O3179">
            <v>479748</v>
          </cell>
          <cell r="P3179">
            <v>479748</v>
          </cell>
        </row>
        <row r="3180">
          <cell r="G3180">
            <v>938805035</v>
          </cell>
          <cell r="J3180">
            <v>413057.54</v>
          </cell>
          <cell r="K3180">
            <v>65549</v>
          </cell>
          <cell r="L3180">
            <v>34750.46</v>
          </cell>
          <cell r="M3180">
            <v>0</v>
          </cell>
          <cell r="N3180">
            <v>0</v>
          </cell>
          <cell r="O3180">
            <v>382259</v>
          </cell>
          <cell r="P3180">
            <v>382259</v>
          </cell>
        </row>
        <row r="3181">
          <cell r="G3181">
            <v>938805368</v>
          </cell>
          <cell r="J3181">
            <v>524095</v>
          </cell>
          <cell r="K3181">
            <v>81980</v>
          </cell>
          <cell r="L3181">
            <v>44212</v>
          </cell>
          <cell r="M3181">
            <v>0</v>
          </cell>
          <cell r="N3181">
            <v>0</v>
          </cell>
          <cell r="O3181">
            <v>486327</v>
          </cell>
          <cell r="P3181">
            <v>486327</v>
          </cell>
        </row>
        <row r="3182">
          <cell r="G3182">
            <v>938806877</v>
          </cell>
          <cell r="J3182">
            <v>63635.91</v>
          </cell>
          <cell r="K3182">
            <v>9545</v>
          </cell>
          <cell r="L3182">
            <v>5409.09</v>
          </cell>
          <cell r="M3182">
            <v>0</v>
          </cell>
          <cell r="N3182">
            <v>0</v>
          </cell>
          <cell r="O3182">
            <v>59500</v>
          </cell>
          <cell r="P3182">
            <v>59500</v>
          </cell>
        </row>
        <row r="3183">
          <cell r="G3183">
            <v>938807046</v>
          </cell>
          <cell r="J3183">
            <v>438808.66</v>
          </cell>
          <cell r="K3183">
            <v>66046</v>
          </cell>
          <cell r="L3183">
            <v>37276.339999999997</v>
          </cell>
          <cell r="M3183">
            <v>0</v>
          </cell>
          <cell r="N3183">
            <v>0</v>
          </cell>
          <cell r="O3183">
            <v>410039</v>
          </cell>
          <cell r="P3183">
            <v>410039</v>
          </cell>
        </row>
        <row r="3184">
          <cell r="G3184">
            <v>938807122</v>
          </cell>
          <cell r="J3184">
            <v>44545</v>
          </cell>
          <cell r="K3184">
            <v>0</v>
          </cell>
          <cell r="L3184">
            <v>4455</v>
          </cell>
          <cell r="M3184">
            <v>0</v>
          </cell>
          <cell r="N3184">
            <v>0</v>
          </cell>
          <cell r="O3184">
            <v>49000</v>
          </cell>
          <cell r="P3184">
            <v>49000</v>
          </cell>
        </row>
        <row r="3185">
          <cell r="G3185">
            <v>938807174</v>
          </cell>
          <cell r="J3185">
            <v>241712</v>
          </cell>
          <cell r="K3185">
            <v>36257</v>
          </cell>
          <cell r="L3185">
            <v>20546</v>
          </cell>
          <cell r="M3185">
            <v>0</v>
          </cell>
          <cell r="N3185">
            <v>0</v>
          </cell>
          <cell r="O3185">
            <v>226001</v>
          </cell>
          <cell r="P3185">
            <v>226001</v>
          </cell>
        </row>
        <row r="3186">
          <cell r="G3186">
            <v>938807772</v>
          </cell>
          <cell r="J3186">
            <v>400182.18</v>
          </cell>
          <cell r="K3186">
            <v>60027</v>
          </cell>
          <cell r="L3186">
            <v>34015.82</v>
          </cell>
          <cell r="M3186">
            <v>0</v>
          </cell>
          <cell r="N3186">
            <v>0</v>
          </cell>
          <cell r="O3186">
            <v>374171</v>
          </cell>
          <cell r="P3186">
            <v>374171</v>
          </cell>
        </row>
        <row r="3187">
          <cell r="G3187">
            <v>938808531</v>
          </cell>
          <cell r="J3187">
            <v>216400</v>
          </cell>
          <cell r="K3187">
            <v>32684</v>
          </cell>
          <cell r="L3187">
            <v>18372</v>
          </cell>
          <cell r="M3187">
            <v>0</v>
          </cell>
          <cell r="N3187">
            <v>0</v>
          </cell>
          <cell r="O3187">
            <v>202088</v>
          </cell>
          <cell r="P3187">
            <v>202088</v>
          </cell>
        </row>
        <row r="3188">
          <cell r="G3188">
            <v>938808720</v>
          </cell>
          <cell r="J3188">
            <v>177676</v>
          </cell>
          <cell r="K3188">
            <v>26876</v>
          </cell>
          <cell r="L3188">
            <v>15080</v>
          </cell>
          <cell r="M3188">
            <v>0</v>
          </cell>
          <cell r="N3188">
            <v>0</v>
          </cell>
          <cell r="O3188">
            <v>165880</v>
          </cell>
          <cell r="P3188">
            <v>165880</v>
          </cell>
        </row>
        <row r="3189">
          <cell r="G3189">
            <v>938808928</v>
          </cell>
          <cell r="J3189">
            <v>159758.35999999999</v>
          </cell>
          <cell r="K3189">
            <v>24188</v>
          </cell>
          <cell r="L3189">
            <v>13556.64</v>
          </cell>
          <cell r="M3189">
            <v>0</v>
          </cell>
          <cell r="N3189">
            <v>0</v>
          </cell>
          <cell r="O3189">
            <v>149127</v>
          </cell>
          <cell r="P3189">
            <v>149127</v>
          </cell>
        </row>
        <row r="3190">
          <cell r="G3190">
            <v>938809002</v>
          </cell>
          <cell r="J3190">
            <v>44952</v>
          </cell>
          <cell r="K3190">
            <v>6743</v>
          </cell>
          <cell r="L3190">
            <v>3821</v>
          </cell>
          <cell r="M3190">
            <v>0</v>
          </cell>
          <cell r="N3190">
            <v>0</v>
          </cell>
          <cell r="O3190">
            <v>42030</v>
          </cell>
          <cell r="P3190">
            <v>42030</v>
          </cell>
        </row>
        <row r="3191">
          <cell r="G3191">
            <v>938809164</v>
          </cell>
          <cell r="J3191">
            <v>137004</v>
          </cell>
          <cell r="K3191">
            <v>21897</v>
          </cell>
          <cell r="L3191">
            <v>11511</v>
          </cell>
          <cell r="M3191">
            <v>0</v>
          </cell>
          <cell r="N3191">
            <v>0</v>
          </cell>
          <cell r="O3191">
            <v>126618</v>
          </cell>
          <cell r="P3191">
            <v>126618</v>
          </cell>
        </row>
        <row r="3192">
          <cell r="G3192">
            <v>938809594</v>
          </cell>
          <cell r="J3192">
            <v>44545</v>
          </cell>
          <cell r="K3192">
            <v>0</v>
          </cell>
          <cell r="L3192">
            <v>4455</v>
          </cell>
          <cell r="M3192">
            <v>0</v>
          </cell>
          <cell r="N3192">
            <v>0</v>
          </cell>
          <cell r="O3192">
            <v>49000</v>
          </cell>
          <cell r="P3192">
            <v>49000</v>
          </cell>
        </row>
        <row r="3193">
          <cell r="G3193">
            <v>938809627</v>
          </cell>
          <cell r="J3193">
            <v>126363.18</v>
          </cell>
          <cell r="K3193">
            <v>18954</v>
          </cell>
          <cell r="L3193">
            <v>10740.82</v>
          </cell>
          <cell r="M3193">
            <v>0</v>
          </cell>
          <cell r="N3193">
            <v>0</v>
          </cell>
          <cell r="O3193">
            <v>118150</v>
          </cell>
          <cell r="P3193">
            <v>118150</v>
          </cell>
        </row>
        <row r="3194">
          <cell r="G3194">
            <v>938882384</v>
          </cell>
          <cell r="J3194">
            <v>155131.81</v>
          </cell>
          <cell r="K3194">
            <v>23270</v>
          </cell>
          <cell r="L3194">
            <v>13186.19</v>
          </cell>
          <cell r="M3194">
            <v>0</v>
          </cell>
          <cell r="N3194">
            <v>0</v>
          </cell>
          <cell r="O3194">
            <v>145048</v>
          </cell>
          <cell r="P3194">
            <v>145048</v>
          </cell>
        </row>
        <row r="3195">
          <cell r="G3195">
            <v>938883025</v>
          </cell>
          <cell r="J3195">
            <v>125626</v>
          </cell>
          <cell r="K3195">
            <v>18844</v>
          </cell>
          <cell r="L3195">
            <v>10679</v>
          </cell>
          <cell r="M3195">
            <v>0</v>
          </cell>
          <cell r="N3195">
            <v>0</v>
          </cell>
          <cell r="O3195">
            <v>117461</v>
          </cell>
          <cell r="P3195">
            <v>117461</v>
          </cell>
        </row>
        <row r="3196">
          <cell r="G3196">
            <v>938883415</v>
          </cell>
          <cell r="J3196">
            <v>67808</v>
          </cell>
          <cell r="K3196">
            <v>10171</v>
          </cell>
          <cell r="L3196">
            <v>5764</v>
          </cell>
          <cell r="M3196">
            <v>0</v>
          </cell>
          <cell r="N3196">
            <v>0</v>
          </cell>
          <cell r="O3196">
            <v>63401</v>
          </cell>
          <cell r="P3196">
            <v>63401</v>
          </cell>
        </row>
        <row r="3197">
          <cell r="G3197">
            <v>938883601</v>
          </cell>
          <cell r="J3197">
            <v>93568</v>
          </cell>
          <cell r="K3197">
            <v>14035</v>
          </cell>
          <cell r="L3197">
            <v>7953</v>
          </cell>
          <cell r="M3197">
            <v>0</v>
          </cell>
          <cell r="N3197">
            <v>0</v>
          </cell>
          <cell r="O3197">
            <v>87486</v>
          </cell>
          <cell r="P3197">
            <v>87486</v>
          </cell>
        </row>
        <row r="3198">
          <cell r="G3198">
            <v>938886245</v>
          </cell>
          <cell r="J3198">
            <v>44545</v>
          </cell>
          <cell r="K3198">
            <v>0</v>
          </cell>
          <cell r="L3198">
            <v>4455</v>
          </cell>
          <cell r="M3198">
            <v>0</v>
          </cell>
          <cell r="N3198">
            <v>0</v>
          </cell>
          <cell r="O3198">
            <v>49000</v>
          </cell>
          <cell r="P3198">
            <v>49000</v>
          </cell>
        </row>
        <row r="3199">
          <cell r="G3199">
            <v>938887582</v>
          </cell>
          <cell r="J3199">
            <v>44901</v>
          </cell>
          <cell r="K3199">
            <v>6735</v>
          </cell>
          <cell r="L3199">
            <v>3816</v>
          </cell>
          <cell r="M3199">
            <v>0</v>
          </cell>
          <cell r="N3199">
            <v>0</v>
          </cell>
          <cell r="O3199">
            <v>41982</v>
          </cell>
          <cell r="P3199">
            <v>41982</v>
          </cell>
        </row>
        <row r="3200">
          <cell r="G3200">
            <v>938900601</v>
          </cell>
          <cell r="J3200">
            <v>153635.91999999998</v>
          </cell>
          <cell r="K3200">
            <v>23045</v>
          </cell>
          <cell r="L3200">
            <v>13059.08</v>
          </cell>
          <cell r="M3200">
            <v>0</v>
          </cell>
          <cell r="N3200">
            <v>0</v>
          </cell>
          <cell r="O3200">
            <v>143650</v>
          </cell>
          <cell r="P3200">
            <v>143650</v>
          </cell>
        </row>
        <row r="3201">
          <cell r="G3201">
            <v>938900758</v>
          </cell>
          <cell r="J3201">
            <v>347204.73000000004</v>
          </cell>
          <cell r="K3201">
            <v>52754</v>
          </cell>
          <cell r="L3201">
            <v>29445.27</v>
          </cell>
          <cell r="M3201">
            <v>0</v>
          </cell>
          <cell r="N3201">
            <v>0</v>
          </cell>
          <cell r="O3201">
            <v>323896</v>
          </cell>
          <cell r="P3201">
            <v>323896</v>
          </cell>
        </row>
        <row r="3202">
          <cell r="G3202">
            <v>938900801</v>
          </cell>
          <cell r="J3202">
            <v>60525.9</v>
          </cell>
          <cell r="K3202">
            <v>9079</v>
          </cell>
          <cell r="L3202">
            <v>5145.1000000000004</v>
          </cell>
          <cell r="M3202">
            <v>0</v>
          </cell>
          <cell r="N3202">
            <v>0</v>
          </cell>
          <cell r="O3202">
            <v>56592</v>
          </cell>
          <cell r="P3202">
            <v>56592</v>
          </cell>
        </row>
        <row r="3203">
          <cell r="G3203">
            <v>938900802</v>
          </cell>
          <cell r="J3203">
            <v>562846.71999999997</v>
          </cell>
          <cell r="K3203">
            <v>87344</v>
          </cell>
          <cell r="L3203">
            <v>47550.28</v>
          </cell>
          <cell r="M3203">
            <v>0</v>
          </cell>
          <cell r="N3203">
            <v>0</v>
          </cell>
          <cell r="O3203">
            <v>523053</v>
          </cell>
          <cell r="P3203">
            <v>523053</v>
          </cell>
        </row>
        <row r="3204">
          <cell r="G3204">
            <v>938900817</v>
          </cell>
          <cell r="J3204">
            <v>207526.82</v>
          </cell>
          <cell r="K3204">
            <v>31578</v>
          </cell>
          <cell r="L3204">
            <v>17595.18</v>
          </cell>
          <cell r="M3204">
            <v>0</v>
          </cell>
          <cell r="N3204">
            <v>-50000</v>
          </cell>
          <cell r="O3204">
            <v>143544</v>
          </cell>
          <cell r="P3204">
            <v>143544</v>
          </cell>
        </row>
        <row r="3205">
          <cell r="G3205">
            <v>938900820</v>
          </cell>
          <cell r="J3205">
            <v>52726.82</v>
          </cell>
          <cell r="K3205">
            <v>7909</v>
          </cell>
          <cell r="L3205">
            <v>4482.18</v>
          </cell>
          <cell r="M3205">
            <v>0</v>
          </cell>
          <cell r="N3205">
            <v>0</v>
          </cell>
          <cell r="O3205">
            <v>49300</v>
          </cell>
          <cell r="P3205">
            <v>49300</v>
          </cell>
        </row>
        <row r="3206">
          <cell r="G3206">
            <v>938900871</v>
          </cell>
          <cell r="J3206">
            <v>59214</v>
          </cell>
          <cell r="K3206">
            <v>8882</v>
          </cell>
          <cell r="L3206">
            <v>5033</v>
          </cell>
          <cell r="M3206">
            <v>0</v>
          </cell>
          <cell r="N3206">
            <v>0</v>
          </cell>
          <cell r="O3206">
            <v>55365</v>
          </cell>
          <cell r="P3206">
            <v>55365</v>
          </cell>
        </row>
        <row r="3207">
          <cell r="G3207">
            <v>938900924</v>
          </cell>
          <cell r="J3207">
            <v>531299.17999999993</v>
          </cell>
          <cell r="K3207">
            <v>102135</v>
          </cell>
          <cell r="L3207">
            <v>42916.82</v>
          </cell>
          <cell r="M3207">
            <v>0</v>
          </cell>
          <cell r="N3207">
            <v>0</v>
          </cell>
          <cell r="O3207">
            <v>472081</v>
          </cell>
          <cell r="P3207">
            <v>472081</v>
          </cell>
        </row>
        <row r="3208">
          <cell r="G3208">
            <v>938901014</v>
          </cell>
          <cell r="J3208">
            <v>11047.15</v>
          </cell>
          <cell r="K3208">
            <v>1657</v>
          </cell>
          <cell r="L3208">
            <v>938.85</v>
          </cell>
          <cell r="M3208">
            <v>0</v>
          </cell>
          <cell r="N3208">
            <v>0</v>
          </cell>
          <cell r="O3208">
            <v>10329</v>
          </cell>
          <cell r="P3208">
            <v>10329</v>
          </cell>
        </row>
        <row r="3209">
          <cell r="G3209">
            <v>938901029</v>
          </cell>
          <cell r="J3209">
            <v>61682</v>
          </cell>
          <cell r="K3209">
            <v>9252</v>
          </cell>
          <cell r="L3209">
            <v>5243</v>
          </cell>
          <cell r="M3209">
            <v>0</v>
          </cell>
          <cell r="N3209">
            <v>0</v>
          </cell>
          <cell r="O3209">
            <v>57673</v>
          </cell>
          <cell r="P3209">
            <v>57673</v>
          </cell>
        </row>
        <row r="3210">
          <cell r="G3210">
            <v>938901119</v>
          </cell>
          <cell r="J3210">
            <v>448219.18</v>
          </cell>
          <cell r="K3210">
            <v>71721</v>
          </cell>
          <cell r="L3210">
            <v>37649.82</v>
          </cell>
          <cell r="M3210">
            <v>0</v>
          </cell>
          <cell r="N3210">
            <v>0</v>
          </cell>
          <cell r="O3210">
            <v>414148</v>
          </cell>
          <cell r="P3210">
            <v>414148</v>
          </cell>
        </row>
        <row r="3211">
          <cell r="G3211">
            <v>938901137</v>
          </cell>
          <cell r="J3211">
            <v>44545</v>
          </cell>
          <cell r="K3211">
            <v>0</v>
          </cell>
          <cell r="L3211">
            <v>4455</v>
          </cell>
          <cell r="M3211">
            <v>0</v>
          </cell>
          <cell r="N3211">
            <v>0</v>
          </cell>
          <cell r="O3211">
            <v>49000</v>
          </cell>
          <cell r="P3211">
            <v>49000</v>
          </cell>
        </row>
        <row r="3212">
          <cell r="G3212">
            <v>938901187</v>
          </cell>
          <cell r="J3212">
            <v>67752</v>
          </cell>
          <cell r="K3212">
            <v>10163</v>
          </cell>
          <cell r="L3212">
            <v>5759</v>
          </cell>
          <cell r="M3212">
            <v>0</v>
          </cell>
          <cell r="N3212">
            <v>0</v>
          </cell>
          <cell r="O3212">
            <v>63348</v>
          </cell>
          <cell r="P3212">
            <v>63348</v>
          </cell>
        </row>
        <row r="3213">
          <cell r="G3213">
            <v>938901218</v>
          </cell>
          <cell r="J3213">
            <v>287826.18</v>
          </cell>
          <cell r="K3213">
            <v>43847</v>
          </cell>
          <cell r="L3213">
            <v>24397.82</v>
          </cell>
          <cell r="M3213">
            <v>0</v>
          </cell>
          <cell r="N3213">
            <v>0</v>
          </cell>
          <cell r="O3213">
            <v>268377</v>
          </cell>
          <cell r="P3213">
            <v>268377</v>
          </cell>
        </row>
        <row r="3214">
          <cell r="G3214">
            <v>938902313</v>
          </cell>
          <cell r="J3214">
            <v>82492</v>
          </cell>
          <cell r="K3214">
            <v>12374</v>
          </cell>
          <cell r="L3214">
            <v>7012</v>
          </cell>
          <cell r="M3214">
            <v>0</v>
          </cell>
          <cell r="N3214">
            <v>0</v>
          </cell>
          <cell r="O3214">
            <v>77130</v>
          </cell>
          <cell r="P3214">
            <v>77130</v>
          </cell>
        </row>
        <row r="3215">
          <cell r="G3215">
            <v>938903446</v>
          </cell>
          <cell r="J3215">
            <v>44545</v>
          </cell>
          <cell r="K3215">
            <v>0</v>
          </cell>
          <cell r="L3215">
            <v>4455</v>
          </cell>
          <cell r="M3215">
            <v>0</v>
          </cell>
          <cell r="N3215">
            <v>0</v>
          </cell>
          <cell r="O3215">
            <v>49000</v>
          </cell>
          <cell r="P3215">
            <v>49000</v>
          </cell>
        </row>
        <row r="3216">
          <cell r="G3216">
            <v>938903463</v>
          </cell>
          <cell r="J3216">
            <v>103292</v>
          </cell>
          <cell r="K3216">
            <v>16391</v>
          </cell>
          <cell r="L3216">
            <v>8690</v>
          </cell>
          <cell r="M3216">
            <v>0</v>
          </cell>
          <cell r="N3216">
            <v>0</v>
          </cell>
          <cell r="O3216">
            <v>95591</v>
          </cell>
          <cell r="P3216">
            <v>95591</v>
          </cell>
        </row>
        <row r="3217">
          <cell r="G3217">
            <v>938903940</v>
          </cell>
          <cell r="J3217">
            <v>137336.18</v>
          </cell>
          <cell r="K3217">
            <v>20600</v>
          </cell>
          <cell r="L3217">
            <v>11673.82</v>
          </cell>
          <cell r="M3217">
            <v>0</v>
          </cell>
          <cell r="N3217">
            <v>0</v>
          </cell>
          <cell r="O3217">
            <v>128410</v>
          </cell>
          <cell r="P3217">
            <v>128410</v>
          </cell>
        </row>
        <row r="3218">
          <cell r="G3218">
            <v>938903950</v>
          </cell>
          <cell r="J3218">
            <v>280908.64</v>
          </cell>
          <cell r="K3218">
            <v>42136</v>
          </cell>
          <cell r="L3218">
            <v>23877.360000000001</v>
          </cell>
          <cell r="M3218">
            <v>0</v>
          </cell>
          <cell r="N3218">
            <v>0</v>
          </cell>
          <cell r="O3218">
            <v>262650</v>
          </cell>
          <cell r="P3218">
            <v>262650</v>
          </cell>
        </row>
        <row r="3219">
          <cell r="G3219">
            <v>938904520</v>
          </cell>
          <cell r="J3219">
            <v>45777</v>
          </cell>
          <cell r="K3219">
            <v>6867</v>
          </cell>
          <cell r="L3219">
            <v>3891</v>
          </cell>
          <cell r="M3219">
            <v>0</v>
          </cell>
          <cell r="N3219">
            <v>0</v>
          </cell>
          <cell r="O3219">
            <v>42801</v>
          </cell>
          <cell r="P3219">
            <v>42801</v>
          </cell>
        </row>
        <row r="3220">
          <cell r="G3220">
            <v>938905203</v>
          </cell>
          <cell r="J3220">
            <v>218603</v>
          </cell>
          <cell r="K3220">
            <v>33464</v>
          </cell>
          <cell r="L3220">
            <v>18514</v>
          </cell>
          <cell r="M3220">
            <v>0</v>
          </cell>
          <cell r="N3220">
            <v>0</v>
          </cell>
          <cell r="O3220">
            <v>203653</v>
          </cell>
          <cell r="P3220">
            <v>203653</v>
          </cell>
        </row>
        <row r="3221">
          <cell r="G3221">
            <v>938906631</v>
          </cell>
          <cell r="J3221">
            <v>71786.09</v>
          </cell>
          <cell r="K3221">
            <v>12114</v>
          </cell>
          <cell r="L3221">
            <v>5966.91</v>
          </cell>
          <cell r="M3221">
            <v>0</v>
          </cell>
          <cell r="N3221">
            <v>0</v>
          </cell>
          <cell r="O3221">
            <v>65639</v>
          </cell>
          <cell r="P3221">
            <v>65639</v>
          </cell>
        </row>
        <row r="3222">
          <cell r="G3222">
            <v>938906863</v>
          </cell>
          <cell r="J3222">
            <v>262305.29000000004</v>
          </cell>
          <cell r="K3222">
            <v>39346</v>
          </cell>
          <cell r="L3222">
            <v>22295.71</v>
          </cell>
          <cell r="M3222">
            <v>0</v>
          </cell>
          <cell r="N3222">
            <v>0</v>
          </cell>
          <cell r="O3222">
            <v>245255</v>
          </cell>
          <cell r="P3222">
            <v>245255</v>
          </cell>
        </row>
        <row r="3223">
          <cell r="G3223">
            <v>938907155</v>
          </cell>
          <cell r="J3223">
            <v>108181.36</v>
          </cell>
          <cell r="K3223">
            <v>16227</v>
          </cell>
          <cell r="L3223">
            <v>9195.64</v>
          </cell>
          <cell r="M3223">
            <v>0</v>
          </cell>
          <cell r="N3223">
            <v>0</v>
          </cell>
          <cell r="O3223">
            <v>101150</v>
          </cell>
          <cell r="P3223">
            <v>101150</v>
          </cell>
        </row>
        <row r="3224">
          <cell r="G3224">
            <v>938907258</v>
          </cell>
          <cell r="J3224">
            <v>103311.4</v>
          </cell>
          <cell r="K3224">
            <v>15497</v>
          </cell>
          <cell r="L3224">
            <v>8781.6</v>
          </cell>
          <cell r="M3224">
            <v>0</v>
          </cell>
          <cell r="N3224">
            <v>0</v>
          </cell>
          <cell r="O3224">
            <v>96596</v>
          </cell>
          <cell r="P3224">
            <v>96596</v>
          </cell>
        </row>
        <row r="3225">
          <cell r="G3225">
            <v>938907301</v>
          </cell>
          <cell r="J3225">
            <v>420282.45</v>
          </cell>
          <cell r="K3225">
            <v>63042</v>
          </cell>
          <cell r="L3225">
            <v>35724.550000000003</v>
          </cell>
          <cell r="M3225">
            <v>0</v>
          </cell>
          <cell r="N3225">
            <v>0</v>
          </cell>
          <cell r="O3225">
            <v>392965</v>
          </cell>
          <cell r="P3225">
            <v>392965</v>
          </cell>
        </row>
        <row r="3226">
          <cell r="G3226">
            <v>938907393</v>
          </cell>
          <cell r="J3226">
            <v>317407.35999999999</v>
          </cell>
          <cell r="K3226">
            <v>49406</v>
          </cell>
          <cell r="L3226">
            <v>26800.639999999999</v>
          </cell>
          <cell r="M3226">
            <v>0</v>
          </cell>
          <cell r="N3226">
            <v>0</v>
          </cell>
          <cell r="O3226">
            <v>294802</v>
          </cell>
          <cell r="P3226">
            <v>294802</v>
          </cell>
        </row>
        <row r="3227">
          <cell r="G3227">
            <v>938907844</v>
          </cell>
          <cell r="J3227">
            <v>44545</v>
          </cell>
          <cell r="K3227">
            <v>0</v>
          </cell>
          <cell r="L3227">
            <v>4455</v>
          </cell>
          <cell r="M3227">
            <v>0</v>
          </cell>
          <cell r="N3227">
            <v>0</v>
          </cell>
          <cell r="O3227">
            <v>49000</v>
          </cell>
          <cell r="P3227">
            <v>49000</v>
          </cell>
        </row>
        <row r="3228">
          <cell r="G3228">
            <v>938907845</v>
          </cell>
          <cell r="J3228">
            <v>80316</v>
          </cell>
          <cell r="K3228">
            <v>12496</v>
          </cell>
          <cell r="L3228">
            <v>6782</v>
          </cell>
          <cell r="M3228">
            <v>0</v>
          </cell>
          <cell r="N3228">
            <v>0</v>
          </cell>
          <cell r="O3228">
            <v>74602</v>
          </cell>
          <cell r="P3228">
            <v>74602</v>
          </cell>
        </row>
        <row r="3229">
          <cell r="G3229">
            <v>938907964</v>
          </cell>
          <cell r="J3229">
            <v>262048.15999999997</v>
          </cell>
          <cell r="K3229">
            <v>39532</v>
          </cell>
          <cell r="L3229">
            <v>22251.84</v>
          </cell>
          <cell r="M3229">
            <v>0</v>
          </cell>
          <cell r="N3229">
            <v>0</v>
          </cell>
          <cell r="O3229">
            <v>244768</v>
          </cell>
          <cell r="P3229">
            <v>244768</v>
          </cell>
        </row>
        <row r="3230">
          <cell r="G3230">
            <v>938907975</v>
          </cell>
          <cell r="J3230">
            <v>44545</v>
          </cell>
          <cell r="K3230">
            <v>0</v>
          </cell>
          <cell r="L3230">
            <v>4455</v>
          </cell>
          <cell r="M3230">
            <v>0</v>
          </cell>
          <cell r="N3230">
            <v>0</v>
          </cell>
          <cell r="O3230">
            <v>49000</v>
          </cell>
          <cell r="P3230">
            <v>49000</v>
          </cell>
        </row>
        <row r="3231">
          <cell r="G3231">
            <v>938908450</v>
          </cell>
          <cell r="J3231">
            <v>122471</v>
          </cell>
          <cell r="K3231">
            <v>18371</v>
          </cell>
          <cell r="L3231">
            <v>10410</v>
          </cell>
          <cell r="M3231">
            <v>0</v>
          </cell>
          <cell r="N3231">
            <v>0</v>
          </cell>
          <cell r="O3231">
            <v>114510</v>
          </cell>
          <cell r="P3231">
            <v>114510</v>
          </cell>
        </row>
        <row r="3232">
          <cell r="G3232">
            <v>938908754</v>
          </cell>
          <cell r="J3232">
            <v>230276.18</v>
          </cell>
          <cell r="K3232">
            <v>114683.59</v>
          </cell>
          <cell r="L3232">
            <v>11559.41</v>
          </cell>
          <cell r="M3232">
            <v>0</v>
          </cell>
          <cell r="N3232">
            <v>0</v>
          </cell>
          <cell r="O3232">
            <v>127152</v>
          </cell>
          <cell r="P3232">
            <v>127152</v>
          </cell>
        </row>
        <row r="3233">
          <cell r="G3233">
            <v>938908976</v>
          </cell>
          <cell r="J3233">
            <v>263411.18</v>
          </cell>
          <cell r="K3233">
            <v>39512</v>
          </cell>
          <cell r="L3233">
            <v>22389.82</v>
          </cell>
          <cell r="M3233">
            <v>0</v>
          </cell>
          <cell r="N3233">
            <v>0</v>
          </cell>
          <cell r="O3233">
            <v>246289</v>
          </cell>
          <cell r="P3233">
            <v>246289</v>
          </cell>
        </row>
        <row r="3234">
          <cell r="G3234">
            <v>938909157</v>
          </cell>
          <cell r="J3234">
            <v>44545</v>
          </cell>
          <cell r="K3234">
            <v>0</v>
          </cell>
          <cell r="L3234">
            <v>4455</v>
          </cell>
          <cell r="M3234">
            <v>0</v>
          </cell>
          <cell r="N3234">
            <v>0</v>
          </cell>
          <cell r="O3234">
            <v>49000</v>
          </cell>
          <cell r="P3234">
            <v>49000</v>
          </cell>
        </row>
        <row r="3235">
          <cell r="G3235">
            <v>938909177</v>
          </cell>
          <cell r="J3235">
            <v>179078</v>
          </cell>
          <cell r="K3235">
            <v>26862</v>
          </cell>
          <cell r="L3235">
            <v>15222</v>
          </cell>
          <cell r="M3235">
            <v>0</v>
          </cell>
          <cell r="N3235">
            <v>0</v>
          </cell>
          <cell r="O3235">
            <v>167438</v>
          </cell>
          <cell r="P3235">
            <v>167438</v>
          </cell>
        </row>
        <row r="3236">
          <cell r="G3236">
            <v>938909256</v>
          </cell>
          <cell r="J3236">
            <v>146464.18</v>
          </cell>
          <cell r="K3236">
            <v>21970</v>
          </cell>
          <cell r="L3236">
            <v>12449.82</v>
          </cell>
          <cell r="M3236">
            <v>0</v>
          </cell>
          <cell r="N3236">
            <v>0</v>
          </cell>
          <cell r="O3236">
            <v>136944</v>
          </cell>
          <cell r="P3236">
            <v>136944</v>
          </cell>
        </row>
        <row r="3237">
          <cell r="G3237">
            <v>938909628</v>
          </cell>
          <cell r="J3237">
            <v>238762.9</v>
          </cell>
          <cell r="K3237">
            <v>35814</v>
          </cell>
          <cell r="L3237">
            <v>20295.099999999999</v>
          </cell>
          <cell r="M3237">
            <v>0</v>
          </cell>
          <cell r="N3237">
            <v>0</v>
          </cell>
          <cell r="O3237">
            <v>223244</v>
          </cell>
          <cell r="P3237">
            <v>223244</v>
          </cell>
        </row>
        <row r="3238">
          <cell r="G3238">
            <v>938978934</v>
          </cell>
          <cell r="J3238">
            <v>163689.35999999999</v>
          </cell>
          <cell r="K3238">
            <v>24553</v>
          </cell>
          <cell r="L3238">
            <v>13913.64</v>
          </cell>
          <cell r="M3238">
            <v>0</v>
          </cell>
          <cell r="N3238">
            <v>0</v>
          </cell>
          <cell r="O3238">
            <v>153050</v>
          </cell>
          <cell r="P3238">
            <v>153050</v>
          </cell>
        </row>
        <row r="3239">
          <cell r="G3239">
            <v>938986745</v>
          </cell>
          <cell r="J3239">
            <v>198181.36</v>
          </cell>
          <cell r="K3239">
            <v>29727</v>
          </cell>
          <cell r="L3239">
            <v>16845.64</v>
          </cell>
          <cell r="M3239">
            <v>0</v>
          </cell>
          <cell r="N3239">
            <v>0</v>
          </cell>
          <cell r="O3239">
            <v>185300</v>
          </cell>
          <cell r="P3239">
            <v>185300</v>
          </cell>
        </row>
        <row r="3240">
          <cell r="G3240">
            <v>938998513</v>
          </cell>
          <cell r="J3240">
            <v>96408</v>
          </cell>
          <cell r="K3240">
            <v>14461</v>
          </cell>
          <cell r="L3240">
            <v>8195</v>
          </cell>
          <cell r="M3240">
            <v>0</v>
          </cell>
          <cell r="N3240">
            <v>0</v>
          </cell>
          <cell r="O3240">
            <v>90142</v>
          </cell>
          <cell r="P3240">
            <v>90142</v>
          </cell>
        </row>
        <row r="3241">
          <cell r="G3241">
            <v>906877667</v>
          </cell>
          <cell r="J3241">
            <v>380840.81</v>
          </cell>
          <cell r="K3241">
            <v>57126</v>
          </cell>
          <cell r="L3241">
            <v>32371.19</v>
          </cell>
          <cell r="M3241">
            <v>0</v>
          </cell>
          <cell r="N3241">
            <v>0</v>
          </cell>
          <cell r="O3241">
            <v>356086</v>
          </cell>
          <cell r="P3241">
            <v>356086</v>
          </cell>
        </row>
        <row r="3242">
          <cell r="G3242">
            <v>906918385</v>
          </cell>
          <cell r="J3242">
            <v>173456.36</v>
          </cell>
          <cell r="K3242">
            <v>26018</v>
          </cell>
          <cell r="L3242">
            <v>14743.64</v>
          </cell>
          <cell r="M3242">
            <v>0</v>
          </cell>
          <cell r="N3242">
            <v>0</v>
          </cell>
          <cell r="O3242">
            <v>162182</v>
          </cell>
          <cell r="P3242">
            <v>162182</v>
          </cell>
        </row>
        <row r="3243">
          <cell r="G3243">
            <v>933805139</v>
          </cell>
          <cell r="J3243">
            <v>559131.44999999995</v>
          </cell>
          <cell r="K3243">
            <v>472701.45</v>
          </cell>
          <cell r="L3243">
            <v>8643</v>
          </cell>
          <cell r="M3243">
            <v>0</v>
          </cell>
          <cell r="N3243">
            <v>0</v>
          </cell>
          <cell r="O3243">
            <v>95073</v>
          </cell>
          <cell r="P3243">
            <v>95073</v>
          </cell>
        </row>
        <row r="3244">
          <cell r="G3244">
            <v>933805625</v>
          </cell>
          <cell r="J3244">
            <v>287813.27</v>
          </cell>
          <cell r="K3244">
            <v>287813.27</v>
          </cell>
          <cell r="L3244">
            <v>0</v>
          </cell>
          <cell r="M3244">
            <v>0</v>
          </cell>
          <cell r="N3244">
            <v>-2</v>
          </cell>
          <cell r="O3244">
            <v>0</v>
          </cell>
          <cell r="P3244">
            <v>-2</v>
          </cell>
        </row>
        <row r="3245">
          <cell r="G3245">
            <v>933805630</v>
          </cell>
          <cell r="J3245">
            <v>239738.36</v>
          </cell>
          <cell r="K3245">
            <v>39102</v>
          </cell>
          <cell r="L3245">
            <v>20063.64</v>
          </cell>
          <cell r="M3245">
            <v>0</v>
          </cell>
          <cell r="N3245">
            <v>0</v>
          </cell>
          <cell r="O3245">
            <v>220700</v>
          </cell>
          <cell r="P3245">
            <v>220700</v>
          </cell>
        </row>
        <row r="3246">
          <cell r="G3246">
            <v>933805633</v>
          </cell>
          <cell r="J3246">
            <v>123787.09</v>
          </cell>
          <cell r="K3246">
            <v>56703</v>
          </cell>
          <cell r="L3246">
            <v>6708.91</v>
          </cell>
          <cell r="M3246">
            <v>0</v>
          </cell>
          <cell r="N3246">
            <v>0</v>
          </cell>
          <cell r="O3246">
            <v>73793</v>
          </cell>
          <cell r="P3246">
            <v>73793</v>
          </cell>
        </row>
        <row r="3247">
          <cell r="G3247">
            <v>933805657</v>
          </cell>
          <cell r="J3247">
            <v>703073.49</v>
          </cell>
          <cell r="K3247">
            <v>497659.45</v>
          </cell>
          <cell r="L3247">
            <v>20540.96</v>
          </cell>
          <cell r="M3247">
            <v>0</v>
          </cell>
          <cell r="N3247">
            <v>0</v>
          </cell>
          <cell r="O3247">
            <v>225955</v>
          </cell>
          <cell r="P3247">
            <v>225955</v>
          </cell>
        </row>
        <row r="3248">
          <cell r="G3248">
            <v>933806012</v>
          </cell>
          <cell r="J3248">
            <v>140686.91</v>
          </cell>
          <cell r="K3248">
            <v>21327</v>
          </cell>
          <cell r="L3248">
            <v>11936.09</v>
          </cell>
          <cell r="M3248">
            <v>0</v>
          </cell>
          <cell r="N3248">
            <v>0</v>
          </cell>
          <cell r="O3248">
            <v>131296</v>
          </cell>
          <cell r="P3248">
            <v>131296</v>
          </cell>
        </row>
        <row r="3249">
          <cell r="G3249">
            <v>933806018</v>
          </cell>
          <cell r="J3249">
            <v>522103.81</v>
          </cell>
          <cell r="K3249">
            <v>78540</v>
          </cell>
          <cell r="L3249">
            <v>44356.19</v>
          </cell>
          <cell r="M3249">
            <v>0</v>
          </cell>
          <cell r="N3249">
            <v>0</v>
          </cell>
          <cell r="O3249">
            <v>487920</v>
          </cell>
          <cell r="P3249">
            <v>487920</v>
          </cell>
        </row>
        <row r="3250">
          <cell r="G3250">
            <v>933806091</v>
          </cell>
          <cell r="J3250">
            <v>162873</v>
          </cell>
          <cell r="K3250">
            <v>24431</v>
          </cell>
          <cell r="L3250">
            <v>13844</v>
          </cell>
          <cell r="M3250">
            <v>0</v>
          </cell>
          <cell r="N3250">
            <v>0</v>
          </cell>
          <cell r="O3250">
            <v>152286</v>
          </cell>
          <cell r="P3250">
            <v>152286</v>
          </cell>
        </row>
        <row r="3251">
          <cell r="G3251">
            <v>933806356</v>
          </cell>
          <cell r="J3251">
            <v>240559.27</v>
          </cell>
          <cell r="K3251">
            <v>37430</v>
          </cell>
          <cell r="L3251">
            <v>20312.73</v>
          </cell>
          <cell r="M3251">
            <v>0</v>
          </cell>
          <cell r="N3251">
            <v>0</v>
          </cell>
          <cell r="O3251">
            <v>223442</v>
          </cell>
          <cell r="P3251">
            <v>223442</v>
          </cell>
        </row>
        <row r="3252">
          <cell r="G3252">
            <v>933806647</v>
          </cell>
          <cell r="J3252">
            <v>76241.09</v>
          </cell>
          <cell r="K3252">
            <v>15924</v>
          </cell>
          <cell r="L3252">
            <v>6031.91</v>
          </cell>
          <cell r="M3252">
            <v>0</v>
          </cell>
          <cell r="N3252">
            <v>0</v>
          </cell>
          <cell r="O3252">
            <v>66349</v>
          </cell>
          <cell r="P3252">
            <v>66349</v>
          </cell>
        </row>
        <row r="3253">
          <cell r="G3253">
            <v>933806827</v>
          </cell>
          <cell r="J3253">
            <v>44545</v>
          </cell>
          <cell r="K3253">
            <v>0</v>
          </cell>
          <cell r="L3253">
            <v>4455</v>
          </cell>
          <cell r="M3253">
            <v>0</v>
          </cell>
          <cell r="N3253">
            <v>0</v>
          </cell>
          <cell r="O3253">
            <v>49000</v>
          </cell>
          <cell r="P3253">
            <v>49000</v>
          </cell>
        </row>
        <row r="3254">
          <cell r="G3254">
            <v>938096784</v>
          </cell>
          <cell r="J3254">
            <v>399200.9</v>
          </cell>
          <cell r="K3254">
            <v>59880</v>
          </cell>
          <cell r="L3254">
            <v>33932.1</v>
          </cell>
          <cell r="M3254">
            <v>0</v>
          </cell>
          <cell r="N3254">
            <v>0</v>
          </cell>
          <cell r="O3254">
            <v>373253</v>
          </cell>
          <cell r="P3254">
            <v>373253</v>
          </cell>
        </row>
        <row r="3255">
          <cell r="G3255">
            <v>938098531</v>
          </cell>
          <cell r="J3255">
            <v>296625.18</v>
          </cell>
          <cell r="K3255">
            <v>44494</v>
          </cell>
          <cell r="L3255">
            <v>25212.82</v>
          </cell>
          <cell r="M3255">
            <v>0</v>
          </cell>
          <cell r="N3255">
            <v>0</v>
          </cell>
          <cell r="O3255">
            <v>277344</v>
          </cell>
          <cell r="P3255">
            <v>277344</v>
          </cell>
        </row>
        <row r="3256">
          <cell r="G3256">
            <v>938631186</v>
          </cell>
          <cell r="J3256">
            <v>465298.9</v>
          </cell>
          <cell r="K3256">
            <v>70244</v>
          </cell>
          <cell r="L3256">
            <v>39505.1</v>
          </cell>
          <cell r="M3256">
            <v>0</v>
          </cell>
          <cell r="N3256">
            <v>0</v>
          </cell>
          <cell r="O3256">
            <v>434560</v>
          </cell>
          <cell r="P3256">
            <v>434560</v>
          </cell>
        </row>
        <row r="3257">
          <cell r="G3257">
            <v>938803072</v>
          </cell>
          <cell r="J3257">
            <v>386566.18</v>
          </cell>
          <cell r="K3257">
            <v>57985</v>
          </cell>
          <cell r="L3257">
            <v>32857.82</v>
          </cell>
          <cell r="M3257">
            <v>0</v>
          </cell>
          <cell r="N3257">
            <v>0</v>
          </cell>
          <cell r="O3257">
            <v>361439</v>
          </cell>
          <cell r="P3257">
            <v>361439</v>
          </cell>
        </row>
        <row r="3258">
          <cell r="G3258">
            <v>938805036</v>
          </cell>
          <cell r="J3258">
            <v>316493</v>
          </cell>
          <cell r="K3258">
            <v>47923</v>
          </cell>
          <cell r="L3258">
            <v>26857</v>
          </cell>
          <cell r="M3258">
            <v>0</v>
          </cell>
          <cell r="N3258">
            <v>0</v>
          </cell>
          <cell r="O3258">
            <v>295427</v>
          </cell>
          <cell r="P3258">
            <v>295427</v>
          </cell>
        </row>
        <row r="3259">
          <cell r="G3259">
            <v>938806056</v>
          </cell>
          <cell r="J3259">
            <v>168224</v>
          </cell>
          <cell r="K3259">
            <v>25234</v>
          </cell>
          <cell r="L3259">
            <v>14299</v>
          </cell>
          <cell r="M3259">
            <v>0</v>
          </cell>
          <cell r="N3259">
            <v>0</v>
          </cell>
          <cell r="O3259">
            <v>157289</v>
          </cell>
          <cell r="P3259">
            <v>157289</v>
          </cell>
        </row>
        <row r="3260">
          <cell r="G3260">
            <v>938806561</v>
          </cell>
          <cell r="J3260">
            <v>146394</v>
          </cell>
          <cell r="K3260">
            <v>21959</v>
          </cell>
          <cell r="L3260">
            <v>12443</v>
          </cell>
          <cell r="M3260">
            <v>0</v>
          </cell>
          <cell r="N3260">
            <v>0</v>
          </cell>
          <cell r="O3260">
            <v>136878</v>
          </cell>
          <cell r="P3260">
            <v>136878</v>
          </cell>
        </row>
        <row r="3261">
          <cell r="G3261">
            <v>938806650</v>
          </cell>
          <cell r="J3261">
            <v>516693.63</v>
          </cell>
          <cell r="K3261">
            <v>78850</v>
          </cell>
          <cell r="L3261">
            <v>43784.37</v>
          </cell>
          <cell r="M3261">
            <v>0</v>
          </cell>
          <cell r="N3261">
            <v>0</v>
          </cell>
          <cell r="O3261">
            <v>481628</v>
          </cell>
          <cell r="P3261">
            <v>481628</v>
          </cell>
        </row>
        <row r="3262">
          <cell r="G3262">
            <v>938806656</v>
          </cell>
          <cell r="J3262">
            <v>170200.36</v>
          </cell>
          <cell r="K3262">
            <v>26428</v>
          </cell>
          <cell r="L3262">
            <v>14377.64</v>
          </cell>
          <cell r="M3262">
            <v>0</v>
          </cell>
          <cell r="N3262">
            <v>0</v>
          </cell>
          <cell r="O3262">
            <v>158150</v>
          </cell>
          <cell r="P3262">
            <v>158150</v>
          </cell>
        </row>
        <row r="3263">
          <cell r="G3263">
            <v>938806703</v>
          </cell>
          <cell r="J3263">
            <v>137272.26999999999</v>
          </cell>
          <cell r="K3263">
            <v>20591</v>
          </cell>
          <cell r="L3263">
            <v>11667.73</v>
          </cell>
          <cell r="M3263">
            <v>0</v>
          </cell>
          <cell r="N3263">
            <v>0</v>
          </cell>
          <cell r="O3263">
            <v>128349</v>
          </cell>
          <cell r="P3263">
            <v>128349</v>
          </cell>
        </row>
        <row r="3264">
          <cell r="G3264">
            <v>938806830</v>
          </cell>
          <cell r="J3264">
            <v>249368.18</v>
          </cell>
          <cell r="K3264">
            <v>37854</v>
          </cell>
          <cell r="L3264">
            <v>21150.82</v>
          </cell>
          <cell r="M3264">
            <v>0</v>
          </cell>
          <cell r="N3264">
            <v>0</v>
          </cell>
          <cell r="O3264">
            <v>232665</v>
          </cell>
          <cell r="P3264">
            <v>232665</v>
          </cell>
        </row>
        <row r="3265">
          <cell r="G3265">
            <v>938806863</v>
          </cell>
          <cell r="J3265">
            <v>52726.82</v>
          </cell>
          <cell r="K3265">
            <v>7909</v>
          </cell>
          <cell r="L3265">
            <v>4482.18</v>
          </cell>
          <cell r="M3265">
            <v>0</v>
          </cell>
          <cell r="N3265">
            <v>0</v>
          </cell>
          <cell r="O3265">
            <v>49300</v>
          </cell>
          <cell r="P3265">
            <v>49300</v>
          </cell>
        </row>
        <row r="3266">
          <cell r="G3266">
            <v>938808136</v>
          </cell>
          <cell r="J3266">
            <v>417449.27</v>
          </cell>
          <cell r="K3266">
            <v>65086</v>
          </cell>
          <cell r="L3266">
            <v>35236.730000000003</v>
          </cell>
          <cell r="M3266">
            <v>0</v>
          </cell>
          <cell r="N3266">
            <v>0</v>
          </cell>
          <cell r="O3266">
            <v>387600</v>
          </cell>
          <cell r="P3266">
            <v>387600</v>
          </cell>
        </row>
        <row r="3267">
          <cell r="G3267">
            <v>938808245</v>
          </cell>
          <cell r="J3267">
            <v>318406.19</v>
          </cell>
          <cell r="K3267">
            <v>48210</v>
          </cell>
          <cell r="L3267">
            <v>27019.81</v>
          </cell>
          <cell r="M3267">
            <v>0</v>
          </cell>
          <cell r="N3267">
            <v>0</v>
          </cell>
          <cell r="O3267">
            <v>297216</v>
          </cell>
          <cell r="P3267">
            <v>297216</v>
          </cell>
        </row>
        <row r="3268">
          <cell r="G3268">
            <v>938808247</v>
          </cell>
          <cell r="J3268">
            <v>82193.09</v>
          </cell>
          <cell r="K3268">
            <v>12329</v>
          </cell>
          <cell r="L3268">
            <v>6985.91</v>
          </cell>
          <cell r="M3268">
            <v>0</v>
          </cell>
          <cell r="N3268">
            <v>0</v>
          </cell>
          <cell r="O3268">
            <v>76850</v>
          </cell>
          <cell r="P3268">
            <v>76850</v>
          </cell>
        </row>
        <row r="3269">
          <cell r="G3269">
            <v>938808453</v>
          </cell>
          <cell r="J3269">
            <v>316534.09000000003</v>
          </cell>
          <cell r="K3269">
            <v>48153</v>
          </cell>
          <cell r="L3269">
            <v>26837.91</v>
          </cell>
          <cell r="M3269">
            <v>0</v>
          </cell>
          <cell r="N3269">
            <v>0</v>
          </cell>
          <cell r="O3269">
            <v>295219</v>
          </cell>
          <cell r="P3269">
            <v>295219</v>
          </cell>
        </row>
        <row r="3270">
          <cell r="G3270">
            <v>938808476</v>
          </cell>
          <cell r="J3270">
            <v>44545</v>
          </cell>
          <cell r="K3270">
            <v>0</v>
          </cell>
          <cell r="L3270">
            <v>4455</v>
          </cell>
          <cell r="M3270">
            <v>0</v>
          </cell>
          <cell r="N3270">
            <v>0</v>
          </cell>
          <cell r="O3270">
            <v>49000</v>
          </cell>
          <cell r="P3270">
            <v>49000</v>
          </cell>
        </row>
        <row r="3271">
          <cell r="G3271">
            <v>938808490</v>
          </cell>
          <cell r="J3271">
            <v>226999.18</v>
          </cell>
          <cell r="K3271">
            <v>34050</v>
          </cell>
          <cell r="L3271">
            <v>19294.82</v>
          </cell>
          <cell r="M3271">
            <v>0</v>
          </cell>
          <cell r="N3271">
            <v>0</v>
          </cell>
          <cell r="O3271">
            <v>212244</v>
          </cell>
          <cell r="P3271">
            <v>212244</v>
          </cell>
        </row>
        <row r="3272">
          <cell r="G3272">
            <v>938808605</v>
          </cell>
          <cell r="J3272">
            <v>231811.18</v>
          </cell>
          <cell r="K3272">
            <v>34772</v>
          </cell>
          <cell r="L3272">
            <v>19703.82</v>
          </cell>
          <cell r="M3272">
            <v>0</v>
          </cell>
          <cell r="N3272">
            <v>0</v>
          </cell>
          <cell r="O3272">
            <v>216743</v>
          </cell>
          <cell r="P3272">
            <v>216743</v>
          </cell>
        </row>
        <row r="3273">
          <cell r="G3273">
            <v>938808610</v>
          </cell>
          <cell r="J3273">
            <v>263006</v>
          </cell>
          <cell r="K3273">
            <v>40573</v>
          </cell>
          <cell r="L3273">
            <v>22243</v>
          </cell>
          <cell r="M3273">
            <v>0</v>
          </cell>
          <cell r="N3273">
            <v>0</v>
          </cell>
          <cell r="O3273">
            <v>244676</v>
          </cell>
          <cell r="P3273">
            <v>244676</v>
          </cell>
        </row>
        <row r="3274">
          <cell r="G3274">
            <v>938808624</v>
          </cell>
          <cell r="J3274">
            <v>44545</v>
          </cell>
          <cell r="K3274">
            <v>0</v>
          </cell>
          <cell r="L3274">
            <v>4455</v>
          </cell>
          <cell r="M3274">
            <v>0</v>
          </cell>
          <cell r="N3274">
            <v>0</v>
          </cell>
          <cell r="O3274">
            <v>49000</v>
          </cell>
          <cell r="P3274">
            <v>49000</v>
          </cell>
        </row>
        <row r="3275">
          <cell r="G3275">
            <v>938808640</v>
          </cell>
          <cell r="J3275">
            <v>338433.36</v>
          </cell>
          <cell r="K3275">
            <v>51887</v>
          </cell>
          <cell r="L3275">
            <v>28654.639999999999</v>
          </cell>
          <cell r="M3275">
            <v>0</v>
          </cell>
          <cell r="N3275">
            <v>0</v>
          </cell>
          <cell r="O3275">
            <v>315201</v>
          </cell>
          <cell r="P3275">
            <v>315201</v>
          </cell>
        </row>
        <row r="3276">
          <cell r="G3276">
            <v>938808864</v>
          </cell>
          <cell r="J3276">
            <v>56048.09</v>
          </cell>
          <cell r="K3276">
            <v>8407</v>
          </cell>
          <cell r="L3276">
            <v>4763.91</v>
          </cell>
          <cell r="M3276">
            <v>0</v>
          </cell>
          <cell r="N3276">
            <v>0</v>
          </cell>
          <cell r="O3276">
            <v>52405</v>
          </cell>
          <cell r="P3276">
            <v>52405</v>
          </cell>
        </row>
        <row r="3277">
          <cell r="G3277">
            <v>938808874</v>
          </cell>
          <cell r="J3277">
            <v>55454.09</v>
          </cell>
          <cell r="K3277">
            <v>8318</v>
          </cell>
          <cell r="L3277">
            <v>4712.91</v>
          </cell>
          <cell r="M3277">
            <v>0</v>
          </cell>
          <cell r="N3277">
            <v>0</v>
          </cell>
          <cell r="O3277">
            <v>51849</v>
          </cell>
          <cell r="P3277">
            <v>51849</v>
          </cell>
        </row>
        <row r="3278">
          <cell r="G3278">
            <v>938808934</v>
          </cell>
          <cell r="J3278">
            <v>55454.09</v>
          </cell>
          <cell r="K3278">
            <v>8318</v>
          </cell>
          <cell r="L3278">
            <v>4713.91</v>
          </cell>
          <cell r="M3278">
            <v>0</v>
          </cell>
          <cell r="N3278">
            <v>0</v>
          </cell>
          <cell r="O3278">
            <v>51850</v>
          </cell>
          <cell r="P3278">
            <v>51850</v>
          </cell>
        </row>
        <row r="3279">
          <cell r="G3279">
            <v>938809046</v>
          </cell>
          <cell r="J3279">
            <v>298347.82</v>
          </cell>
          <cell r="K3279">
            <v>47221</v>
          </cell>
          <cell r="L3279">
            <v>25113.18</v>
          </cell>
          <cell r="M3279">
            <v>0</v>
          </cell>
          <cell r="N3279">
            <v>0</v>
          </cell>
          <cell r="O3279">
            <v>276240</v>
          </cell>
          <cell r="P3279">
            <v>276240</v>
          </cell>
        </row>
        <row r="3280">
          <cell r="G3280">
            <v>938809052</v>
          </cell>
          <cell r="J3280">
            <v>55454.09</v>
          </cell>
          <cell r="K3280">
            <v>8318</v>
          </cell>
          <cell r="L3280">
            <v>4713.91</v>
          </cell>
          <cell r="M3280">
            <v>0</v>
          </cell>
          <cell r="N3280">
            <v>0</v>
          </cell>
          <cell r="O3280">
            <v>51850</v>
          </cell>
          <cell r="P3280">
            <v>51850</v>
          </cell>
        </row>
        <row r="3281">
          <cell r="G3281">
            <v>938809135</v>
          </cell>
          <cell r="J3281">
            <v>140542.09</v>
          </cell>
          <cell r="K3281">
            <v>21081</v>
          </cell>
          <cell r="L3281">
            <v>11945.91</v>
          </cell>
          <cell r="M3281">
            <v>0</v>
          </cell>
          <cell r="N3281">
            <v>0</v>
          </cell>
          <cell r="O3281">
            <v>131407</v>
          </cell>
          <cell r="P3281">
            <v>131407</v>
          </cell>
        </row>
        <row r="3282">
          <cell r="G3282">
            <v>938809471</v>
          </cell>
          <cell r="J3282">
            <v>248181.36</v>
          </cell>
          <cell r="K3282">
            <v>37227</v>
          </cell>
          <cell r="L3282">
            <v>21095.64</v>
          </cell>
          <cell r="M3282">
            <v>0</v>
          </cell>
          <cell r="N3282">
            <v>0</v>
          </cell>
          <cell r="O3282">
            <v>232050</v>
          </cell>
          <cell r="P3282">
            <v>232050</v>
          </cell>
        </row>
        <row r="3283">
          <cell r="G3283">
            <v>938809575</v>
          </cell>
          <cell r="J3283">
            <v>44545</v>
          </cell>
          <cell r="K3283">
            <v>0</v>
          </cell>
          <cell r="L3283">
            <v>4455</v>
          </cell>
          <cell r="M3283">
            <v>0</v>
          </cell>
          <cell r="N3283">
            <v>0</v>
          </cell>
          <cell r="O3283">
            <v>49000</v>
          </cell>
          <cell r="P3283">
            <v>49000</v>
          </cell>
        </row>
        <row r="3284">
          <cell r="G3284">
            <v>938809604</v>
          </cell>
          <cell r="J3284">
            <v>177559.91</v>
          </cell>
          <cell r="K3284">
            <v>26634</v>
          </cell>
          <cell r="L3284">
            <v>15093.09</v>
          </cell>
          <cell r="M3284">
            <v>0</v>
          </cell>
          <cell r="N3284">
            <v>0</v>
          </cell>
          <cell r="O3284">
            <v>166019</v>
          </cell>
          <cell r="P3284">
            <v>166019</v>
          </cell>
        </row>
        <row r="3285">
          <cell r="G3285">
            <v>938809703</v>
          </cell>
          <cell r="J3285">
            <v>44545</v>
          </cell>
          <cell r="K3285">
            <v>0</v>
          </cell>
          <cell r="L3285">
            <v>4455</v>
          </cell>
          <cell r="M3285">
            <v>0</v>
          </cell>
          <cell r="N3285">
            <v>0</v>
          </cell>
          <cell r="O3285">
            <v>49000</v>
          </cell>
          <cell r="P3285">
            <v>49000</v>
          </cell>
        </row>
        <row r="3286">
          <cell r="G3286">
            <v>938809832</v>
          </cell>
          <cell r="J3286">
            <v>375797.02</v>
          </cell>
          <cell r="K3286">
            <v>56594</v>
          </cell>
          <cell r="L3286">
            <v>31920.98</v>
          </cell>
          <cell r="M3286">
            <v>0</v>
          </cell>
          <cell r="N3286">
            <v>0</v>
          </cell>
          <cell r="O3286">
            <v>351124</v>
          </cell>
          <cell r="P3286">
            <v>351124</v>
          </cell>
        </row>
        <row r="3287">
          <cell r="G3287">
            <v>938809942</v>
          </cell>
          <cell r="J3287">
            <v>599226.44999999995</v>
          </cell>
          <cell r="K3287">
            <v>97289</v>
          </cell>
          <cell r="L3287">
            <v>50193.55</v>
          </cell>
          <cell r="M3287">
            <v>0</v>
          </cell>
          <cell r="N3287">
            <v>0</v>
          </cell>
          <cell r="O3287">
            <v>552131</v>
          </cell>
          <cell r="P3287">
            <v>552131</v>
          </cell>
        </row>
        <row r="3288">
          <cell r="G3288">
            <v>938809943</v>
          </cell>
          <cell r="J3288">
            <v>405495.99</v>
          </cell>
          <cell r="K3288">
            <v>63068</v>
          </cell>
          <cell r="L3288">
            <v>34243.01</v>
          </cell>
          <cell r="M3288">
            <v>0</v>
          </cell>
          <cell r="N3288">
            <v>0</v>
          </cell>
          <cell r="O3288">
            <v>376671</v>
          </cell>
          <cell r="P3288">
            <v>376671</v>
          </cell>
        </row>
        <row r="3289">
          <cell r="G3289">
            <v>938885923</v>
          </cell>
          <cell r="J3289">
            <v>226363.18</v>
          </cell>
          <cell r="K3289">
            <v>33954</v>
          </cell>
          <cell r="L3289">
            <v>19240.82</v>
          </cell>
          <cell r="M3289">
            <v>0</v>
          </cell>
          <cell r="N3289">
            <v>0</v>
          </cell>
          <cell r="O3289">
            <v>211650</v>
          </cell>
          <cell r="P3289">
            <v>211650</v>
          </cell>
        </row>
        <row r="3290">
          <cell r="G3290">
            <v>938886748</v>
          </cell>
          <cell r="J3290">
            <v>150476.35999999999</v>
          </cell>
          <cell r="K3290">
            <v>22571</v>
          </cell>
          <cell r="L3290">
            <v>12790.64</v>
          </cell>
          <cell r="M3290">
            <v>0</v>
          </cell>
          <cell r="N3290">
            <v>0</v>
          </cell>
          <cell r="O3290">
            <v>140696</v>
          </cell>
          <cell r="P3290">
            <v>140696</v>
          </cell>
        </row>
        <row r="3291">
          <cell r="G3291">
            <v>938887291</v>
          </cell>
          <cell r="J3291">
            <v>226363.18</v>
          </cell>
          <cell r="K3291">
            <v>33954</v>
          </cell>
          <cell r="L3291">
            <v>19240.82</v>
          </cell>
          <cell r="M3291">
            <v>0</v>
          </cell>
          <cell r="N3291">
            <v>0</v>
          </cell>
          <cell r="O3291">
            <v>211650</v>
          </cell>
          <cell r="P3291">
            <v>211650</v>
          </cell>
        </row>
        <row r="3292">
          <cell r="G3292">
            <v>938887496</v>
          </cell>
          <cell r="J3292">
            <v>44545</v>
          </cell>
          <cell r="K3292">
            <v>0</v>
          </cell>
          <cell r="L3292">
            <v>4455</v>
          </cell>
          <cell r="M3292">
            <v>0</v>
          </cell>
          <cell r="N3292">
            <v>0</v>
          </cell>
          <cell r="O3292">
            <v>49000</v>
          </cell>
          <cell r="P3292">
            <v>49000</v>
          </cell>
        </row>
        <row r="3293">
          <cell r="G3293">
            <v>938900051</v>
          </cell>
          <cell r="J3293">
            <v>527097.17999999993</v>
          </cell>
          <cell r="K3293">
            <v>82431</v>
          </cell>
          <cell r="L3293">
            <v>44466.82</v>
          </cell>
          <cell r="M3293">
            <v>0</v>
          </cell>
          <cell r="N3293">
            <v>0</v>
          </cell>
          <cell r="O3293">
            <v>489133</v>
          </cell>
          <cell r="P3293">
            <v>489133</v>
          </cell>
        </row>
        <row r="3294">
          <cell r="G3294">
            <v>938900193</v>
          </cell>
          <cell r="J3294">
            <v>219571.27</v>
          </cell>
          <cell r="K3294">
            <v>33384</v>
          </cell>
          <cell r="L3294">
            <v>18618.73</v>
          </cell>
          <cell r="M3294">
            <v>0</v>
          </cell>
          <cell r="N3294">
            <v>0</v>
          </cell>
          <cell r="O3294">
            <v>204806</v>
          </cell>
          <cell r="P3294">
            <v>204806</v>
          </cell>
        </row>
        <row r="3295">
          <cell r="G3295">
            <v>938900359</v>
          </cell>
          <cell r="J3295">
            <v>44545</v>
          </cell>
          <cell r="K3295">
            <v>0</v>
          </cell>
          <cell r="L3295">
            <v>4455</v>
          </cell>
          <cell r="M3295">
            <v>0</v>
          </cell>
          <cell r="N3295">
            <v>0</v>
          </cell>
          <cell r="O3295">
            <v>49000</v>
          </cell>
          <cell r="P3295">
            <v>49000</v>
          </cell>
        </row>
        <row r="3296">
          <cell r="G3296">
            <v>938900621</v>
          </cell>
          <cell r="J3296">
            <v>154035.9</v>
          </cell>
          <cell r="K3296">
            <v>23105</v>
          </cell>
          <cell r="L3296">
            <v>13093.1</v>
          </cell>
          <cell r="M3296">
            <v>0</v>
          </cell>
          <cell r="N3296">
            <v>0</v>
          </cell>
          <cell r="O3296">
            <v>144024</v>
          </cell>
          <cell r="P3296">
            <v>144024</v>
          </cell>
        </row>
        <row r="3297">
          <cell r="G3297">
            <v>938900681</v>
          </cell>
          <cell r="J3297">
            <v>309547</v>
          </cell>
          <cell r="K3297">
            <v>46432</v>
          </cell>
          <cell r="L3297">
            <v>26312</v>
          </cell>
          <cell r="M3297">
            <v>0</v>
          </cell>
          <cell r="N3297">
            <v>0</v>
          </cell>
          <cell r="O3297">
            <v>289427</v>
          </cell>
          <cell r="P3297">
            <v>289427</v>
          </cell>
        </row>
        <row r="3298">
          <cell r="G3298">
            <v>938900723</v>
          </cell>
          <cell r="J3298">
            <v>236363.18</v>
          </cell>
          <cell r="K3298">
            <v>35454</v>
          </cell>
          <cell r="L3298">
            <v>20090.82</v>
          </cell>
          <cell r="M3298">
            <v>0</v>
          </cell>
          <cell r="N3298">
            <v>0</v>
          </cell>
          <cell r="O3298">
            <v>221000</v>
          </cell>
          <cell r="P3298">
            <v>221000</v>
          </cell>
        </row>
        <row r="3299">
          <cell r="G3299">
            <v>938900725</v>
          </cell>
          <cell r="J3299">
            <v>44545</v>
          </cell>
          <cell r="K3299">
            <v>0</v>
          </cell>
          <cell r="L3299">
            <v>4455</v>
          </cell>
          <cell r="M3299">
            <v>0</v>
          </cell>
          <cell r="N3299">
            <v>0</v>
          </cell>
          <cell r="O3299">
            <v>49000</v>
          </cell>
          <cell r="P3299">
            <v>49000</v>
          </cell>
        </row>
        <row r="3300">
          <cell r="G3300">
            <v>938900726</v>
          </cell>
          <cell r="J3300">
            <v>44545</v>
          </cell>
          <cell r="K3300">
            <v>0</v>
          </cell>
          <cell r="L3300">
            <v>4455</v>
          </cell>
          <cell r="M3300">
            <v>0</v>
          </cell>
          <cell r="N3300">
            <v>0</v>
          </cell>
          <cell r="O3300">
            <v>49000</v>
          </cell>
          <cell r="P3300">
            <v>49000</v>
          </cell>
        </row>
        <row r="3301">
          <cell r="G3301">
            <v>938900739</v>
          </cell>
          <cell r="J3301">
            <v>171186.72</v>
          </cell>
          <cell r="K3301">
            <v>25678</v>
          </cell>
          <cell r="L3301">
            <v>14551.28</v>
          </cell>
          <cell r="M3301">
            <v>0</v>
          </cell>
          <cell r="N3301">
            <v>0</v>
          </cell>
          <cell r="O3301">
            <v>160060</v>
          </cell>
          <cell r="P3301">
            <v>160060</v>
          </cell>
        </row>
        <row r="3302">
          <cell r="G3302">
            <v>938901255</v>
          </cell>
          <cell r="J3302">
            <v>557095.75</v>
          </cell>
          <cell r="K3302">
            <v>87828</v>
          </cell>
          <cell r="L3302">
            <v>46927.25</v>
          </cell>
          <cell r="M3302">
            <v>0</v>
          </cell>
          <cell r="N3302">
            <v>-10000</v>
          </cell>
          <cell r="O3302">
            <v>506195</v>
          </cell>
          <cell r="P3302">
            <v>506195</v>
          </cell>
        </row>
        <row r="3303">
          <cell r="G3303">
            <v>938901256</v>
          </cell>
          <cell r="J3303">
            <v>161877.9</v>
          </cell>
          <cell r="K3303">
            <v>24282</v>
          </cell>
          <cell r="L3303">
            <v>13760.1</v>
          </cell>
          <cell r="M3303">
            <v>0</v>
          </cell>
          <cell r="N3303">
            <v>0</v>
          </cell>
          <cell r="O3303">
            <v>151356</v>
          </cell>
          <cell r="P3303">
            <v>151356</v>
          </cell>
        </row>
        <row r="3304">
          <cell r="G3304">
            <v>938901385</v>
          </cell>
          <cell r="J3304">
            <v>776816.17999999993</v>
          </cell>
          <cell r="K3304">
            <v>126620</v>
          </cell>
          <cell r="L3304">
            <v>65019.82</v>
          </cell>
          <cell r="M3304">
            <v>0</v>
          </cell>
          <cell r="N3304">
            <v>0</v>
          </cell>
          <cell r="O3304">
            <v>715216</v>
          </cell>
          <cell r="P3304">
            <v>715216</v>
          </cell>
        </row>
        <row r="3305">
          <cell r="G3305">
            <v>938901646</v>
          </cell>
          <cell r="J3305">
            <v>164255.82</v>
          </cell>
          <cell r="K3305">
            <v>24638</v>
          </cell>
          <cell r="L3305">
            <v>13962.18</v>
          </cell>
          <cell r="M3305">
            <v>0</v>
          </cell>
          <cell r="N3305">
            <v>0</v>
          </cell>
          <cell r="O3305">
            <v>153580</v>
          </cell>
          <cell r="P3305">
            <v>153580</v>
          </cell>
        </row>
        <row r="3306">
          <cell r="G3306">
            <v>938901692</v>
          </cell>
          <cell r="J3306">
            <v>216912.9</v>
          </cell>
          <cell r="K3306">
            <v>32537</v>
          </cell>
          <cell r="L3306">
            <v>18437.099999999999</v>
          </cell>
          <cell r="M3306">
            <v>0</v>
          </cell>
          <cell r="N3306">
            <v>0</v>
          </cell>
          <cell r="O3306">
            <v>202813</v>
          </cell>
          <cell r="P3306">
            <v>202813</v>
          </cell>
        </row>
        <row r="3307">
          <cell r="G3307">
            <v>938901752</v>
          </cell>
          <cell r="J3307">
            <v>206145</v>
          </cell>
          <cell r="K3307">
            <v>30922</v>
          </cell>
          <cell r="L3307">
            <v>17523</v>
          </cell>
          <cell r="M3307">
            <v>0</v>
          </cell>
          <cell r="N3307">
            <v>0</v>
          </cell>
          <cell r="O3307">
            <v>192746</v>
          </cell>
          <cell r="P3307">
            <v>192746</v>
          </cell>
        </row>
        <row r="3308">
          <cell r="G3308">
            <v>938902163</v>
          </cell>
          <cell r="J3308">
            <v>317349.36</v>
          </cell>
          <cell r="K3308">
            <v>47827</v>
          </cell>
          <cell r="L3308">
            <v>26952.639999999999</v>
          </cell>
          <cell r="M3308">
            <v>0</v>
          </cell>
          <cell r="N3308">
            <v>0</v>
          </cell>
          <cell r="O3308">
            <v>296475</v>
          </cell>
          <cell r="P3308">
            <v>296475</v>
          </cell>
        </row>
        <row r="3309">
          <cell r="G3309">
            <v>938902274</v>
          </cell>
          <cell r="J3309">
            <v>226363.18</v>
          </cell>
          <cell r="K3309">
            <v>33954</v>
          </cell>
          <cell r="L3309">
            <v>19240.82</v>
          </cell>
          <cell r="M3309">
            <v>0</v>
          </cell>
          <cell r="N3309">
            <v>0</v>
          </cell>
          <cell r="O3309">
            <v>211650</v>
          </cell>
          <cell r="P3309">
            <v>211650</v>
          </cell>
        </row>
        <row r="3310">
          <cell r="G3310">
            <v>938902301</v>
          </cell>
          <cell r="J3310">
            <v>222583</v>
          </cell>
          <cell r="K3310">
            <v>33387</v>
          </cell>
          <cell r="L3310">
            <v>18920</v>
          </cell>
          <cell r="M3310">
            <v>0</v>
          </cell>
          <cell r="N3310">
            <v>0</v>
          </cell>
          <cell r="O3310">
            <v>208116</v>
          </cell>
          <cell r="P3310">
            <v>208116</v>
          </cell>
        </row>
        <row r="3311">
          <cell r="G3311">
            <v>938902342</v>
          </cell>
          <cell r="J3311">
            <v>52726.82</v>
          </cell>
          <cell r="K3311">
            <v>7909</v>
          </cell>
          <cell r="L3311">
            <v>4482.18</v>
          </cell>
          <cell r="M3311">
            <v>0</v>
          </cell>
          <cell r="N3311">
            <v>0</v>
          </cell>
          <cell r="O3311">
            <v>49300</v>
          </cell>
          <cell r="P3311">
            <v>49300</v>
          </cell>
        </row>
        <row r="3312">
          <cell r="G3312">
            <v>938902390</v>
          </cell>
          <cell r="J3312">
            <v>222793.27</v>
          </cell>
          <cell r="K3312">
            <v>34541</v>
          </cell>
          <cell r="L3312">
            <v>18825.73</v>
          </cell>
          <cell r="M3312">
            <v>0</v>
          </cell>
          <cell r="N3312">
            <v>0</v>
          </cell>
          <cell r="O3312">
            <v>207078</v>
          </cell>
          <cell r="P3312">
            <v>207078</v>
          </cell>
        </row>
        <row r="3313">
          <cell r="G3313">
            <v>938902638</v>
          </cell>
          <cell r="J3313">
            <v>119105</v>
          </cell>
          <cell r="K3313">
            <v>17866</v>
          </cell>
          <cell r="L3313">
            <v>10124</v>
          </cell>
          <cell r="M3313">
            <v>0</v>
          </cell>
          <cell r="N3313">
            <v>0</v>
          </cell>
          <cell r="O3313">
            <v>111363</v>
          </cell>
          <cell r="P3313">
            <v>111363</v>
          </cell>
        </row>
        <row r="3314">
          <cell r="G3314">
            <v>938902750</v>
          </cell>
          <cell r="J3314">
            <v>10393.81</v>
          </cell>
          <cell r="K3314">
            <v>0</v>
          </cell>
          <cell r="L3314">
            <v>1039.19</v>
          </cell>
          <cell r="M3314">
            <v>0</v>
          </cell>
          <cell r="N3314">
            <v>0</v>
          </cell>
          <cell r="O3314">
            <v>11433</v>
          </cell>
          <cell r="P3314">
            <v>11433</v>
          </cell>
        </row>
        <row r="3315">
          <cell r="G3315">
            <v>938903177</v>
          </cell>
          <cell r="J3315">
            <v>44545</v>
          </cell>
          <cell r="K3315">
            <v>0</v>
          </cell>
          <cell r="L3315">
            <v>4455</v>
          </cell>
          <cell r="M3315">
            <v>0</v>
          </cell>
          <cell r="N3315">
            <v>0</v>
          </cell>
          <cell r="O3315">
            <v>49000</v>
          </cell>
          <cell r="P3315">
            <v>49000</v>
          </cell>
        </row>
        <row r="3316">
          <cell r="G3316">
            <v>938903202</v>
          </cell>
          <cell r="J3316">
            <v>56415</v>
          </cell>
          <cell r="K3316">
            <v>8462</v>
          </cell>
          <cell r="L3316">
            <v>4796</v>
          </cell>
          <cell r="M3316">
            <v>0</v>
          </cell>
          <cell r="N3316">
            <v>0</v>
          </cell>
          <cell r="O3316">
            <v>52749</v>
          </cell>
          <cell r="P3316">
            <v>52749</v>
          </cell>
        </row>
        <row r="3317">
          <cell r="G3317">
            <v>938903274</v>
          </cell>
          <cell r="J3317">
            <v>44545</v>
          </cell>
          <cell r="K3317">
            <v>0</v>
          </cell>
          <cell r="L3317">
            <v>4455</v>
          </cell>
          <cell r="M3317">
            <v>0</v>
          </cell>
          <cell r="N3317">
            <v>0</v>
          </cell>
          <cell r="O3317">
            <v>49000</v>
          </cell>
          <cell r="P3317">
            <v>49000</v>
          </cell>
        </row>
        <row r="3318">
          <cell r="G3318">
            <v>938903381</v>
          </cell>
          <cell r="J3318">
            <v>44545</v>
          </cell>
          <cell r="K3318">
            <v>0</v>
          </cell>
          <cell r="L3318">
            <v>4455</v>
          </cell>
          <cell r="M3318">
            <v>0</v>
          </cell>
          <cell r="N3318">
            <v>0</v>
          </cell>
          <cell r="O3318">
            <v>49000</v>
          </cell>
          <cell r="P3318">
            <v>49000</v>
          </cell>
        </row>
        <row r="3319">
          <cell r="G3319">
            <v>938903384</v>
          </cell>
          <cell r="J3319">
            <v>44545</v>
          </cell>
          <cell r="K3319">
            <v>0</v>
          </cell>
          <cell r="L3319">
            <v>4455</v>
          </cell>
          <cell r="M3319">
            <v>0</v>
          </cell>
          <cell r="N3319">
            <v>0</v>
          </cell>
          <cell r="O3319">
            <v>49000</v>
          </cell>
          <cell r="P3319">
            <v>49000</v>
          </cell>
        </row>
        <row r="3320">
          <cell r="G3320">
            <v>938903413</v>
          </cell>
          <cell r="J3320">
            <v>234545</v>
          </cell>
          <cell r="K3320">
            <v>35182</v>
          </cell>
          <cell r="L3320">
            <v>19937</v>
          </cell>
          <cell r="M3320">
            <v>0</v>
          </cell>
          <cell r="N3320">
            <v>0</v>
          </cell>
          <cell r="O3320">
            <v>219300</v>
          </cell>
          <cell r="P3320">
            <v>219300</v>
          </cell>
        </row>
        <row r="3321">
          <cell r="G3321">
            <v>938905560</v>
          </cell>
          <cell r="J3321">
            <v>44545</v>
          </cell>
          <cell r="K3321">
            <v>0</v>
          </cell>
          <cell r="L3321">
            <v>4455</v>
          </cell>
          <cell r="M3321">
            <v>0</v>
          </cell>
          <cell r="N3321">
            <v>0</v>
          </cell>
          <cell r="O3321">
            <v>49000</v>
          </cell>
          <cell r="P3321">
            <v>49000</v>
          </cell>
        </row>
        <row r="3322">
          <cell r="G3322">
            <v>938905754</v>
          </cell>
          <cell r="J3322">
            <v>44545</v>
          </cell>
          <cell r="K3322">
            <v>0</v>
          </cell>
          <cell r="L3322">
            <v>4455</v>
          </cell>
          <cell r="M3322">
            <v>0</v>
          </cell>
          <cell r="N3322">
            <v>0</v>
          </cell>
          <cell r="O3322">
            <v>49000</v>
          </cell>
          <cell r="P3322">
            <v>49000</v>
          </cell>
        </row>
        <row r="3323">
          <cell r="G3323">
            <v>938906018</v>
          </cell>
          <cell r="J3323">
            <v>235454.07999999999</v>
          </cell>
          <cell r="K3323">
            <v>35318</v>
          </cell>
          <cell r="L3323">
            <v>20013.919999999998</v>
          </cell>
          <cell r="M3323">
            <v>0</v>
          </cell>
          <cell r="N3323">
            <v>0</v>
          </cell>
          <cell r="O3323">
            <v>220150</v>
          </cell>
          <cell r="P3323">
            <v>220150</v>
          </cell>
        </row>
        <row r="3324">
          <cell r="G3324">
            <v>938906570</v>
          </cell>
          <cell r="J3324">
            <v>55454.09</v>
          </cell>
          <cell r="K3324">
            <v>8318</v>
          </cell>
          <cell r="L3324">
            <v>4712.91</v>
          </cell>
          <cell r="M3324">
            <v>0</v>
          </cell>
          <cell r="N3324">
            <v>0</v>
          </cell>
          <cell r="O3324">
            <v>51849</v>
          </cell>
          <cell r="P3324">
            <v>51849</v>
          </cell>
        </row>
        <row r="3325">
          <cell r="G3325">
            <v>938906571</v>
          </cell>
          <cell r="J3325">
            <v>686746.2699999999</v>
          </cell>
          <cell r="K3325">
            <v>104807</v>
          </cell>
          <cell r="L3325">
            <v>58193.73</v>
          </cell>
          <cell r="M3325">
            <v>0</v>
          </cell>
          <cell r="N3325">
            <v>0</v>
          </cell>
          <cell r="O3325">
            <v>640133</v>
          </cell>
          <cell r="P3325">
            <v>640133</v>
          </cell>
        </row>
        <row r="3326">
          <cell r="G3326">
            <v>938906865</v>
          </cell>
          <cell r="J3326">
            <v>419923.72000000003</v>
          </cell>
          <cell r="K3326">
            <v>63662</v>
          </cell>
          <cell r="L3326">
            <v>35626.28</v>
          </cell>
          <cell r="M3326">
            <v>0</v>
          </cell>
          <cell r="N3326">
            <v>0</v>
          </cell>
          <cell r="O3326">
            <v>391888</v>
          </cell>
          <cell r="P3326">
            <v>391888</v>
          </cell>
        </row>
        <row r="3327">
          <cell r="G3327">
            <v>938906867</v>
          </cell>
          <cell r="J3327">
            <v>97017.279999999984</v>
          </cell>
          <cell r="K3327">
            <v>14553</v>
          </cell>
          <cell r="L3327">
            <v>8246.7199999999993</v>
          </cell>
          <cell r="M3327">
            <v>0</v>
          </cell>
          <cell r="N3327">
            <v>0</v>
          </cell>
          <cell r="O3327">
            <v>90711</v>
          </cell>
          <cell r="P3327">
            <v>90711</v>
          </cell>
        </row>
        <row r="3328">
          <cell r="G3328">
            <v>938907194</v>
          </cell>
          <cell r="J3328">
            <v>179086.09</v>
          </cell>
          <cell r="K3328">
            <v>27312</v>
          </cell>
          <cell r="L3328">
            <v>15177.91</v>
          </cell>
          <cell r="M3328">
            <v>0</v>
          </cell>
          <cell r="N3328">
            <v>0</v>
          </cell>
          <cell r="O3328">
            <v>166952</v>
          </cell>
          <cell r="P3328">
            <v>166952</v>
          </cell>
        </row>
        <row r="3329">
          <cell r="G3329">
            <v>938907364</v>
          </cell>
          <cell r="J3329">
            <v>172055.82</v>
          </cell>
          <cell r="K3329">
            <v>33438</v>
          </cell>
          <cell r="L3329">
            <v>13862.18</v>
          </cell>
          <cell r="M3329">
            <v>0</v>
          </cell>
          <cell r="N3329">
            <v>0</v>
          </cell>
          <cell r="O3329">
            <v>152480</v>
          </cell>
          <cell r="P3329">
            <v>152480</v>
          </cell>
        </row>
        <row r="3330">
          <cell r="G3330">
            <v>938907632</v>
          </cell>
          <cell r="J3330">
            <v>364691</v>
          </cell>
          <cell r="K3330">
            <v>54928</v>
          </cell>
          <cell r="L3330">
            <v>30976</v>
          </cell>
          <cell r="M3330">
            <v>0</v>
          </cell>
          <cell r="N3330">
            <v>0</v>
          </cell>
          <cell r="O3330">
            <v>340739</v>
          </cell>
          <cell r="P3330">
            <v>340739</v>
          </cell>
        </row>
        <row r="3331">
          <cell r="G3331">
            <v>938907667</v>
          </cell>
          <cell r="J3331">
            <v>426766.91000000003</v>
          </cell>
          <cell r="K3331">
            <v>64239</v>
          </cell>
          <cell r="L3331">
            <v>36253.089999999997</v>
          </cell>
          <cell r="M3331">
            <v>0</v>
          </cell>
          <cell r="N3331">
            <v>0</v>
          </cell>
          <cell r="O3331">
            <v>398781</v>
          </cell>
          <cell r="P3331">
            <v>398781</v>
          </cell>
        </row>
        <row r="3332">
          <cell r="G3332">
            <v>938907685</v>
          </cell>
          <cell r="J3332">
            <v>425736</v>
          </cell>
          <cell r="K3332">
            <v>64085</v>
          </cell>
          <cell r="L3332">
            <v>36165</v>
          </cell>
          <cell r="M3332">
            <v>0</v>
          </cell>
          <cell r="N3332">
            <v>0</v>
          </cell>
          <cell r="O3332">
            <v>397816</v>
          </cell>
          <cell r="P3332">
            <v>397816</v>
          </cell>
        </row>
        <row r="3333">
          <cell r="G3333">
            <v>938908236</v>
          </cell>
          <cell r="J3333">
            <v>257782.36</v>
          </cell>
          <cell r="K3333">
            <v>38667</v>
          </cell>
          <cell r="L3333">
            <v>21911.64</v>
          </cell>
          <cell r="M3333">
            <v>0</v>
          </cell>
          <cell r="N3333">
            <v>0</v>
          </cell>
          <cell r="O3333">
            <v>241027</v>
          </cell>
          <cell r="P3333">
            <v>241027</v>
          </cell>
        </row>
        <row r="3334">
          <cell r="G3334">
            <v>938908767</v>
          </cell>
          <cell r="J3334">
            <v>156765</v>
          </cell>
          <cell r="K3334">
            <v>23515</v>
          </cell>
          <cell r="L3334">
            <v>13325</v>
          </cell>
          <cell r="M3334">
            <v>0</v>
          </cell>
          <cell r="N3334">
            <v>0</v>
          </cell>
          <cell r="O3334">
            <v>146575</v>
          </cell>
          <cell r="P3334">
            <v>146575</v>
          </cell>
        </row>
        <row r="3335">
          <cell r="G3335">
            <v>938909910</v>
          </cell>
          <cell r="J3335">
            <v>505723.45</v>
          </cell>
          <cell r="K3335">
            <v>75859</v>
          </cell>
          <cell r="L3335">
            <v>42986.55</v>
          </cell>
          <cell r="M3335">
            <v>0</v>
          </cell>
          <cell r="N3335">
            <v>0</v>
          </cell>
          <cell r="O3335">
            <v>472851</v>
          </cell>
          <cell r="P3335">
            <v>472851</v>
          </cell>
        </row>
        <row r="3336">
          <cell r="G3336">
            <v>938909957</v>
          </cell>
          <cell r="J3336">
            <v>174957</v>
          </cell>
          <cell r="K3336">
            <v>26244</v>
          </cell>
          <cell r="L3336">
            <v>14871</v>
          </cell>
          <cell r="M3336">
            <v>0</v>
          </cell>
          <cell r="N3336">
            <v>0</v>
          </cell>
          <cell r="O3336">
            <v>163584</v>
          </cell>
          <cell r="P3336">
            <v>163584</v>
          </cell>
        </row>
        <row r="3337">
          <cell r="G3337">
            <v>906862729</v>
          </cell>
          <cell r="J3337">
            <v>258582</v>
          </cell>
          <cell r="K3337">
            <v>38787</v>
          </cell>
          <cell r="L3337">
            <v>21979</v>
          </cell>
          <cell r="M3337">
            <v>0</v>
          </cell>
          <cell r="N3337">
            <v>0</v>
          </cell>
          <cell r="O3337">
            <v>241774</v>
          </cell>
          <cell r="P3337">
            <v>241774</v>
          </cell>
        </row>
        <row r="3338">
          <cell r="G3338">
            <v>909267378</v>
          </cell>
          <cell r="J3338">
            <v>200728</v>
          </cell>
          <cell r="K3338">
            <v>30109</v>
          </cell>
          <cell r="L3338">
            <v>17062</v>
          </cell>
          <cell r="M3338">
            <v>0</v>
          </cell>
          <cell r="N3338">
            <v>0</v>
          </cell>
          <cell r="O3338">
            <v>187681</v>
          </cell>
          <cell r="P3338">
            <v>187681</v>
          </cell>
        </row>
        <row r="3339">
          <cell r="G3339">
            <v>909785358</v>
          </cell>
          <cell r="J3339">
            <v>297602</v>
          </cell>
          <cell r="K3339">
            <v>44640</v>
          </cell>
          <cell r="L3339">
            <v>25296</v>
          </cell>
          <cell r="M3339">
            <v>0</v>
          </cell>
          <cell r="N3339">
            <v>0</v>
          </cell>
          <cell r="O3339">
            <v>278258</v>
          </cell>
          <cell r="P3339">
            <v>278258</v>
          </cell>
        </row>
        <row r="3340">
          <cell r="G3340">
            <v>933805140</v>
          </cell>
          <cell r="J3340">
            <v>227165.12</v>
          </cell>
          <cell r="K3340">
            <v>35870</v>
          </cell>
          <cell r="L3340">
            <v>19129.88</v>
          </cell>
          <cell r="M3340">
            <v>0</v>
          </cell>
          <cell r="N3340">
            <v>0</v>
          </cell>
          <cell r="O3340">
            <v>210425</v>
          </cell>
          <cell r="P3340">
            <v>210425</v>
          </cell>
        </row>
        <row r="3341">
          <cell r="G3341">
            <v>933805908</v>
          </cell>
          <cell r="J3341">
            <v>441772.56</v>
          </cell>
          <cell r="K3341">
            <v>441772.56</v>
          </cell>
          <cell r="L3341">
            <v>0</v>
          </cell>
          <cell r="M3341">
            <v>0</v>
          </cell>
          <cell r="N3341">
            <v>0</v>
          </cell>
          <cell r="O3341">
            <v>0</v>
          </cell>
          <cell r="P3341">
            <v>0</v>
          </cell>
        </row>
        <row r="3342">
          <cell r="G3342">
            <v>933806152</v>
          </cell>
          <cell r="J3342">
            <v>148604.24</v>
          </cell>
          <cell r="K3342">
            <v>22291</v>
          </cell>
          <cell r="L3342">
            <v>12631.76</v>
          </cell>
          <cell r="M3342">
            <v>0</v>
          </cell>
          <cell r="N3342">
            <v>-50000</v>
          </cell>
          <cell r="O3342">
            <v>88945</v>
          </cell>
          <cell r="P3342">
            <v>88945</v>
          </cell>
        </row>
        <row r="3343">
          <cell r="G3343">
            <v>933806927</v>
          </cell>
          <cell r="J3343">
            <v>861119.64</v>
          </cell>
          <cell r="K3343">
            <v>132534</v>
          </cell>
          <cell r="L3343">
            <v>72858.36</v>
          </cell>
          <cell r="M3343">
            <v>0</v>
          </cell>
          <cell r="N3343">
            <v>0</v>
          </cell>
          <cell r="O3343">
            <v>801444</v>
          </cell>
          <cell r="P3343">
            <v>801444</v>
          </cell>
        </row>
        <row r="3344">
          <cell r="G3344">
            <v>938785358</v>
          </cell>
          <cell r="J3344">
            <v>161746.9</v>
          </cell>
          <cell r="K3344">
            <v>24262</v>
          </cell>
          <cell r="L3344">
            <v>13749.1</v>
          </cell>
          <cell r="M3344">
            <v>0</v>
          </cell>
          <cell r="N3344">
            <v>0</v>
          </cell>
          <cell r="O3344">
            <v>151234</v>
          </cell>
          <cell r="P3344">
            <v>151234</v>
          </cell>
        </row>
        <row r="3345">
          <cell r="G3345">
            <v>938805106</v>
          </cell>
          <cell r="J3345">
            <v>260442.09</v>
          </cell>
          <cell r="K3345">
            <v>39066</v>
          </cell>
          <cell r="L3345">
            <v>22137.91</v>
          </cell>
          <cell r="M3345">
            <v>0</v>
          </cell>
          <cell r="N3345">
            <v>0</v>
          </cell>
          <cell r="O3345">
            <v>243514</v>
          </cell>
          <cell r="P3345">
            <v>243514</v>
          </cell>
        </row>
        <row r="3346">
          <cell r="G3346">
            <v>938805387</v>
          </cell>
          <cell r="J3346">
            <v>187065.91</v>
          </cell>
          <cell r="K3346">
            <v>30304</v>
          </cell>
          <cell r="L3346">
            <v>15676.09</v>
          </cell>
          <cell r="M3346">
            <v>0</v>
          </cell>
          <cell r="N3346">
            <v>0</v>
          </cell>
          <cell r="O3346">
            <v>172438</v>
          </cell>
          <cell r="P3346">
            <v>172438</v>
          </cell>
        </row>
        <row r="3347">
          <cell r="G3347">
            <v>938805800</v>
          </cell>
          <cell r="J3347">
            <v>44545</v>
          </cell>
          <cell r="K3347">
            <v>0</v>
          </cell>
          <cell r="L3347">
            <v>4455</v>
          </cell>
          <cell r="M3347">
            <v>0</v>
          </cell>
          <cell r="N3347">
            <v>0</v>
          </cell>
          <cell r="O3347">
            <v>49000</v>
          </cell>
          <cell r="P3347">
            <v>49000</v>
          </cell>
        </row>
        <row r="3348">
          <cell r="G3348">
            <v>938806011</v>
          </cell>
          <cell r="J3348">
            <v>541332.44999999995</v>
          </cell>
          <cell r="K3348">
            <v>84566</v>
          </cell>
          <cell r="L3348">
            <v>45676.55</v>
          </cell>
          <cell r="M3348">
            <v>0</v>
          </cell>
          <cell r="N3348">
            <v>0</v>
          </cell>
          <cell r="O3348">
            <v>502443</v>
          </cell>
          <cell r="P3348">
            <v>502443</v>
          </cell>
        </row>
        <row r="3349">
          <cell r="G3349">
            <v>938806063</v>
          </cell>
          <cell r="J3349">
            <v>304974.5</v>
          </cell>
          <cell r="K3349">
            <v>50010</v>
          </cell>
          <cell r="L3349">
            <v>25496.5</v>
          </cell>
          <cell r="M3349">
            <v>0</v>
          </cell>
          <cell r="N3349">
            <v>0</v>
          </cell>
          <cell r="O3349">
            <v>280461</v>
          </cell>
          <cell r="P3349">
            <v>280461</v>
          </cell>
        </row>
        <row r="3350">
          <cell r="G3350">
            <v>938806190</v>
          </cell>
          <cell r="J3350">
            <v>373917.68</v>
          </cell>
          <cell r="K3350">
            <v>56985</v>
          </cell>
          <cell r="L3350">
            <v>31693.32</v>
          </cell>
          <cell r="M3350">
            <v>0</v>
          </cell>
          <cell r="N3350">
            <v>0</v>
          </cell>
          <cell r="O3350">
            <v>348626</v>
          </cell>
          <cell r="P3350">
            <v>348626</v>
          </cell>
        </row>
        <row r="3351">
          <cell r="G3351">
            <v>938806624</v>
          </cell>
          <cell r="J3351">
            <v>243577.18</v>
          </cell>
          <cell r="K3351">
            <v>42595</v>
          </cell>
          <cell r="L3351">
            <v>20097.82</v>
          </cell>
          <cell r="M3351">
            <v>0</v>
          </cell>
          <cell r="N3351">
            <v>0</v>
          </cell>
          <cell r="O3351">
            <v>221080</v>
          </cell>
          <cell r="P3351">
            <v>221080</v>
          </cell>
        </row>
        <row r="3352">
          <cell r="G3352">
            <v>938806674</v>
          </cell>
          <cell r="J3352">
            <v>437846.96</v>
          </cell>
          <cell r="K3352">
            <v>66799</v>
          </cell>
          <cell r="L3352">
            <v>37105.040000000001</v>
          </cell>
          <cell r="M3352">
            <v>0</v>
          </cell>
          <cell r="N3352">
            <v>0</v>
          </cell>
          <cell r="O3352">
            <v>408153</v>
          </cell>
          <cell r="P3352">
            <v>408153</v>
          </cell>
        </row>
        <row r="3353">
          <cell r="G3353">
            <v>938806723</v>
          </cell>
          <cell r="J3353">
            <v>169831.9</v>
          </cell>
          <cell r="K3353">
            <v>25699</v>
          </cell>
          <cell r="L3353">
            <v>14413.1</v>
          </cell>
          <cell r="M3353">
            <v>0</v>
          </cell>
          <cell r="N3353">
            <v>0</v>
          </cell>
          <cell r="O3353">
            <v>158546</v>
          </cell>
          <cell r="P3353">
            <v>158546</v>
          </cell>
        </row>
        <row r="3354">
          <cell r="G3354">
            <v>938806731</v>
          </cell>
          <cell r="J3354">
            <v>151819.45000000001</v>
          </cell>
          <cell r="K3354">
            <v>23895</v>
          </cell>
          <cell r="L3354">
            <v>12792.55</v>
          </cell>
          <cell r="M3354">
            <v>0</v>
          </cell>
          <cell r="N3354">
            <v>0</v>
          </cell>
          <cell r="O3354">
            <v>140717</v>
          </cell>
          <cell r="P3354">
            <v>140717</v>
          </cell>
        </row>
        <row r="3355">
          <cell r="G3355">
            <v>938806734</v>
          </cell>
          <cell r="J3355">
            <v>336783.27</v>
          </cell>
          <cell r="K3355">
            <v>51415</v>
          </cell>
          <cell r="L3355">
            <v>28536.73</v>
          </cell>
          <cell r="M3355">
            <v>0</v>
          </cell>
          <cell r="N3355">
            <v>0</v>
          </cell>
          <cell r="O3355">
            <v>313905</v>
          </cell>
          <cell r="P3355">
            <v>313905</v>
          </cell>
        </row>
        <row r="3356">
          <cell r="G3356">
            <v>938807040</v>
          </cell>
          <cell r="J3356">
            <v>70671.820000000007</v>
          </cell>
          <cell r="K3356">
            <v>10825</v>
          </cell>
          <cell r="L3356">
            <v>5985.18</v>
          </cell>
          <cell r="M3356">
            <v>0</v>
          </cell>
          <cell r="N3356">
            <v>0</v>
          </cell>
          <cell r="O3356">
            <v>65832</v>
          </cell>
          <cell r="P3356">
            <v>65832</v>
          </cell>
        </row>
        <row r="3357">
          <cell r="G3357">
            <v>938808160</v>
          </cell>
          <cell r="J3357">
            <v>227473.19</v>
          </cell>
          <cell r="K3357">
            <v>34794</v>
          </cell>
          <cell r="L3357">
            <v>19267.810000000001</v>
          </cell>
          <cell r="M3357">
            <v>0</v>
          </cell>
          <cell r="N3357">
            <v>0</v>
          </cell>
          <cell r="O3357">
            <v>211947</v>
          </cell>
          <cell r="P3357">
            <v>211947</v>
          </cell>
        </row>
        <row r="3358">
          <cell r="G3358">
            <v>938808452</v>
          </cell>
          <cell r="J3358">
            <v>141438.26999999999</v>
          </cell>
          <cell r="K3358">
            <v>21216</v>
          </cell>
          <cell r="L3358">
            <v>12022.73</v>
          </cell>
          <cell r="M3358">
            <v>0</v>
          </cell>
          <cell r="N3358">
            <v>0</v>
          </cell>
          <cell r="O3358">
            <v>132245</v>
          </cell>
          <cell r="P3358">
            <v>132245</v>
          </cell>
        </row>
        <row r="3359">
          <cell r="G3359">
            <v>938808752</v>
          </cell>
          <cell r="J3359">
            <v>376151.95</v>
          </cell>
          <cell r="K3359">
            <v>58218</v>
          </cell>
          <cell r="L3359">
            <v>31793.05</v>
          </cell>
          <cell r="M3359">
            <v>0</v>
          </cell>
          <cell r="N3359">
            <v>0</v>
          </cell>
          <cell r="O3359">
            <v>349727</v>
          </cell>
          <cell r="P3359">
            <v>349727</v>
          </cell>
        </row>
        <row r="3360">
          <cell r="G3360">
            <v>938808931</v>
          </cell>
          <cell r="J3360">
            <v>177955.27</v>
          </cell>
          <cell r="K3360">
            <v>28040</v>
          </cell>
          <cell r="L3360">
            <v>14991.73</v>
          </cell>
          <cell r="M3360">
            <v>0</v>
          </cell>
          <cell r="N3360">
            <v>0</v>
          </cell>
          <cell r="O3360">
            <v>164907</v>
          </cell>
          <cell r="P3360">
            <v>164907</v>
          </cell>
        </row>
        <row r="3361">
          <cell r="G3361">
            <v>938825358</v>
          </cell>
          <cell r="J3361">
            <v>44545</v>
          </cell>
          <cell r="K3361">
            <v>0</v>
          </cell>
          <cell r="L3361">
            <v>4455</v>
          </cell>
          <cell r="M3361">
            <v>0</v>
          </cell>
          <cell r="N3361">
            <v>0</v>
          </cell>
          <cell r="O3361">
            <v>49000</v>
          </cell>
          <cell r="P3361">
            <v>49000</v>
          </cell>
        </row>
        <row r="3362">
          <cell r="G3362">
            <v>938882957</v>
          </cell>
          <cell r="J3362">
            <v>70625</v>
          </cell>
          <cell r="K3362">
            <v>10594</v>
          </cell>
          <cell r="L3362">
            <v>6003</v>
          </cell>
          <cell r="M3362">
            <v>0</v>
          </cell>
          <cell r="N3362">
            <v>0</v>
          </cell>
          <cell r="O3362">
            <v>66034</v>
          </cell>
          <cell r="P3362">
            <v>66034</v>
          </cell>
        </row>
        <row r="3363">
          <cell r="G3363">
            <v>938887075</v>
          </cell>
          <cell r="J3363">
            <v>154547.9</v>
          </cell>
          <cell r="K3363">
            <v>23182</v>
          </cell>
          <cell r="L3363">
            <v>13136.1</v>
          </cell>
          <cell r="M3363">
            <v>0</v>
          </cell>
          <cell r="N3363">
            <v>0</v>
          </cell>
          <cell r="O3363">
            <v>144502</v>
          </cell>
          <cell r="P3363">
            <v>144502</v>
          </cell>
        </row>
        <row r="3364">
          <cell r="G3364">
            <v>938887960</v>
          </cell>
          <cell r="J3364">
            <v>185140</v>
          </cell>
          <cell r="K3364">
            <v>27771</v>
          </cell>
          <cell r="L3364">
            <v>15737</v>
          </cell>
          <cell r="M3364">
            <v>0</v>
          </cell>
          <cell r="N3364">
            <v>0</v>
          </cell>
          <cell r="O3364">
            <v>173106</v>
          </cell>
          <cell r="P3364">
            <v>173106</v>
          </cell>
        </row>
        <row r="3365">
          <cell r="G3365">
            <v>938887972</v>
          </cell>
          <cell r="J3365">
            <v>243071</v>
          </cell>
          <cell r="K3365">
            <v>36461</v>
          </cell>
          <cell r="L3365">
            <v>20661</v>
          </cell>
          <cell r="M3365">
            <v>0</v>
          </cell>
          <cell r="N3365">
            <v>0</v>
          </cell>
          <cell r="O3365">
            <v>227271</v>
          </cell>
          <cell r="P3365">
            <v>227271</v>
          </cell>
        </row>
        <row r="3366">
          <cell r="G3366">
            <v>938889207</v>
          </cell>
          <cell r="J3366">
            <v>210136</v>
          </cell>
          <cell r="K3366">
            <v>31520</v>
          </cell>
          <cell r="L3366">
            <v>17862</v>
          </cell>
          <cell r="M3366">
            <v>0</v>
          </cell>
          <cell r="N3366">
            <v>0</v>
          </cell>
          <cell r="O3366">
            <v>196478</v>
          </cell>
          <cell r="P3366">
            <v>196478</v>
          </cell>
        </row>
        <row r="3367">
          <cell r="G3367">
            <v>938889215</v>
          </cell>
          <cell r="J3367">
            <v>720590.45</v>
          </cell>
          <cell r="K3367">
            <v>108089</v>
          </cell>
          <cell r="L3367">
            <v>61249.55</v>
          </cell>
          <cell r="M3367">
            <v>0</v>
          </cell>
          <cell r="N3367">
            <v>0</v>
          </cell>
          <cell r="O3367">
            <v>673751</v>
          </cell>
          <cell r="P3367">
            <v>673751</v>
          </cell>
        </row>
        <row r="3368">
          <cell r="G3368">
            <v>938889811</v>
          </cell>
          <cell r="J3368">
            <v>44545</v>
          </cell>
          <cell r="K3368">
            <v>0</v>
          </cell>
          <cell r="L3368">
            <v>4455</v>
          </cell>
          <cell r="M3368">
            <v>0</v>
          </cell>
          <cell r="N3368">
            <v>0</v>
          </cell>
          <cell r="O3368">
            <v>49000</v>
          </cell>
          <cell r="P3368">
            <v>49000</v>
          </cell>
        </row>
        <row r="3369">
          <cell r="G3369">
            <v>938900512</v>
          </cell>
          <cell r="J3369">
            <v>347125</v>
          </cell>
          <cell r="K3369">
            <v>61494</v>
          </cell>
          <cell r="L3369">
            <v>28563</v>
          </cell>
          <cell r="M3369">
            <v>0</v>
          </cell>
          <cell r="N3369">
            <v>0</v>
          </cell>
          <cell r="O3369">
            <v>314194</v>
          </cell>
          <cell r="P3369">
            <v>314194</v>
          </cell>
        </row>
        <row r="3370">
          <cell r="G3370">
            <v>938900514</v>
          </cell>
          <cell r="J3370">
            <v>304601.36</v>
          </cell>
          <cell r="K3370">
            <v>47934</v>
          </cell>
          <cell r="L3370">
            <v>25666.639999999999</v>
          </cell>
          <cell r="M3370">
            <v>0</v>
          </cell>
          <cell r="N3370">
            <v>0</v>
          </cell>
          <cell r="O3370">
            <v>282334</v>
          </cell>
          <cell r="P3370">
            <v>282334</v>
          </cell>
        </row>
        <row r="3371">
          <cell r="G3371">
            <v>938903151</v>
          </cell>
          <cell r="J3371">
            <v>111088.36</v>
          </cell>
          <cell r="K3371">
            <v>16663</v>
          </cell>
          <cell r="L3371">
            <v>9442.64</v>
          </cell>
          <cell r="M3371">
            <v>0</v>
          </cell>
          <cell r="N3371">
            <v>0</v>
          </cell>
          <cell r="O3371">
            <v>103868</v>
          </cell>
          <cell r="P3371">
            <v>103868</v>
          </cell>
        </row>
        <row r="3372">
          <cell r="G3372">
            <v>938903155</v>
          </cell>
          <cell r="J3372">
            <v>278529.18</v>
          </cell>
          <cell r="K3372">
            <v>134719.59</v>
          </cell>
          <cell r="L3372">
            <v>14380.41</v>
          </cell>
          <cell r="M3372">
            <v>0</v>
          </cell>
          <cell r="N3372">
            <v>0</v>
          </cell>
          <cell r="O3372">
            <v>158190</v>
          </cell>
          <cell r="P3372">
            <v>158190</v>
          </cell>
        </row>
        <row r="3373">
          <cell r="G3373">
            <v>938903183</v>
          </cell>
          <cell r="J3373">
            <v>44545</v>
          </cell>
          <cell r="K3373">
            <v>0</v>
          </cell>
          <cell r="L3373">
            <v>4455</v>
          </cell>
          <cell r="M3373">
            <v>0</v>
          </cell>
          <cell r="N3373">
            <v>0</v>
          </cell>
          <cell r="O3373">
            <v>49000</v>
          </cell>
          <cell r="P3373">
            <v>49000</v>
          </cell>
        </row>
        <row r="3374">
          <cell r="G3374">
            <v>938903186</v>
          </cell>
          <cell r="J3374">
            <v>141573</v>
          </cell>
          <cell r="K3374">
            <v>24153</v>
          </cell>
          <cell r="L3374">
            <v>11742</v>
          </cell>
          <cell r="M3374">
            <v>0</v>
          </cell>
          <cell r="N3374">
            <v>0</v>
          </cell>
          <cell r="O3374">
            <v>129162</v>
          </cell>
          <cell r="P3374">
            <v>129162</v>
          </cell>
        </row>
        <row r="3375">
          <cell r="G3375">
            <v>938903383</v>
          </cell>
          <cell r="J3375">
            <v>44545</v>
          </cell>
          <cell r="K3375">
            <v>0</v>
          </cell>
          <cell r="L3375">
            <v>4455</v>
          </cell>
          <cell r="M3375">
            <v>0</v>
          </cell>
          <cell r="N3375">
            <v>0</v>
          </cell>
          <cell r="O3375">
            <v>49000</v>
          </cell>
          <cell r="P3375">
            <v>49000</v>
          </cell>
        </row>
        <row r="3376">
          <cell r="G3376">
            <v>938903959</v>
          </cell>
          <cell r="J3376">
            <v>332142.01</v>
          </cell>
          <cell r="K3376">
            <v>56553</v>
          </cell>
          <cell r="L3376">
            <v>27558.99</v>
          </cell>
          <cell r="M3376">
            <v>0</v>
          </cell>
          <cell r="N3376">
            <v>0</v>
          </cell>
          <cell r="O3376">
            <v>303148</v>
          </cell>
          <cell r="P3376">
            <v>303148</v>
          </cell>
        </row>
        <row r="3377">
          <cell r="G3377">
            <v>938905246</v>
          </cell>
          <cell r="J3377">
            <v>508197.36</v>
          </cell>
          <cell r="K3377">
            <v>437076.36</v>
          </cell>
          <cell r="L3377">
            <v>7112</v>
          </cell>
          <cell r="M3377">
            <v>0</v>
          </cell>
          <cell r="N3377">
            <v>0</v>
          </cell>
          <cell r="O3377">
            <v>78233</v>
          </cell>
          <cell r="P3377">
            <v>78233</v>
          </cell>
        </row>
        <row r="3378">
          <cell r="G3378">
            <v>938906235</v>
          </cell>
          <cell r="J3378">
            <v>124583.36</v>
          </cell>
          <cell r="K3378">
            <v>18688</v>
          </cell>
          <cell r="L3378">
            <v>10589.64</v>
          </cell>
          <cell r="M3378">
            <v>0</v>
          </cell>
          <cell r="N3378">
            <v>0</v>
          </cell>
          <cell r="O3378">
            <v>116485</v>
          </cell>
          <cell r="P3378">
            <v>116485</v>
          </cell>
        </row>
        <row r="3379">
          <cell r="G3379">
            <v>938906239</v>
          </cell>
          <cell r="J3379">
            <v>441643.1</v>
          </cell>
          <cell r="K3379">
            <v>66246</v>
          </cell>
          <cell r="L3379">
            <v>37539.9</v>
          </cell>
          <cell r="M3379">
            <v>0</v>
          </cell>
          <cell r="N3379">
            <v>0</v>
          </cell>
          <cell r="O3379">
            <v>412937</v>
          </cell>
          <cell r="P3379">
            <v>412937</v>
          </cell>
        </row>
        <row r="3380">
          <cell r="G3380">
            <v>938906328</v>
          </cell>
          <cell r="J3380">
            <v>159588.09</v>
          </cell>
          <cell r="K3380">
            <v>23938</v>
          </cell>
          <cell r="L3380">
            <v>13564.91</v>
          </cell>
          <cell r="M3380">
            <v>0</v>
          </cell>
          <cell r="N3380">
            <v>0</v>
          </cell>
          <cell r="O3380">
            <v>149215</v>
          </cell>
          <cell r="P3380">
            <v>149215</v>
          </cell>
        </row>
        <row r="3381">
          <cell r="G3381">
            <v>938906329</v>
          </cell>
          <cell r="J3381">
            <v>176163.81</v>
          </cell>
          <cell r="K3381">
            <v>26649</v>
          </cell>
          <cell r="L3381">
            <v>14951.19</v>
          </cell>
          <cell r="M3381">
            <v>0</v>
          </cell>
          <cell r="N3381">
            <v>0</v>
          </cell>
          <cell r="O3381">
            <v>164466</v>
          </cell>
          <cell r="P3381">
            <v>164466</v>
          </cell>
        </row>
        <row r="3382">
          <cell r="G3382">
            <v>938906330</v>
          </cell>
          <cell r="J3382">
            <v>63635.91</v>
          </cell>
          <cell r="K3382">
            <v>9545</v>
          </cell>
          <cell r="L3382">
            <v>5409.09</v>
          </cell>
          <cell r="M3382">
            <v>0</v>
          </cell>
          <cell r="N3382">
            <v>0</v>
          </cell>
          <cell r="O3382">
            <v>59500</v>
          </cell>
          <cell r="P3382">
            <v>59500</v>
          </cell>
        </row>
        <row r="3383">
          <cell r="G3383">
            <v>938906332</v>
          </cell>
          <cell r="J3383">
            <v>44545</v>
          </cell>
          <cell r="K3383">
            <v>0</v>
          </cell>
          <cell r="L3383">
            <v>4455</v>
          </cell>
          <cell r="M3383">
            <v>0</v>
          </cell>
          <cell r="N3383">
            <v>0</v>
          </cell>
          <cell r="O3383">
            <v>49000</v>
          </cell>
          <cell r="P3383">
            <v>49000</v>
          </cell>
        </row>
        <row r="3384">
          <cell r="G3384">
            <v>938906334</v>
          </cell>
          <cell r="J3384">
            <v>153970.09</v>
          </cell>
          <cell r="K3384">
            <v>24666</v>
          </cell>
          <cell r="L3384">
            <v>12930.91</v>
          </cell>
          <cell r="M3384">
            <v>0</v>
          </cell>
          <cell r="N3384">
            <v>0</v>
          </cell>
          <cell r="O3384">
            <v>142235</v>
          </cell>
          <cell r="P3384">
            <v>142235</v>
          </cell>
        </row>
        <row r="3385">
          <cell r="G3385">
            <v>938906369</v>
          </cell>
          <cell r="J3385">
            <v>55454.09</v>
          </cell>
          <cell r="K3385">
            <v>8318</v>
          </cell>
          <cell r="L3385">
            <v>4713.91</v>
          </cell>
          <cell r="M3385">
            <v>0</v>
          </cell>
          <cell r="N3385">
            <v>0</v>
          </cell>
          <cell r="O3385">
            <v>51850</v>
          </cell>
          <cell r="P3385">
            <v>51850</v>
          </cell>
        </row>
        <row r="3386">
          <cell r="G3386">
            <v>938906372</v>
          </cell>
          <cell r="J3386">
            <v>215216</v>
          </cell>
          <cell r="K3386">
            <v>32282</v>
          </cell>
          <cell r="L3386">
            <v>18293</v>
          </cell>
          <cell r="M3386">
            <v>0</v>
          </cell>
          <cell r="N3386">
            <v>0</v>
          </cell>
          <cell r="O3386">
            <v>201227</v>
          </cell>
          <cell r="P3386">
            <v>201227</v>
          </cell>
        </row>
        <row r="3387">
          <cell r="G3387">
            <v>938906921</v>
          </cell>
          <cell r="J3387">
            <v>334398.08999999997</v>
          </cell>
          <cell r="K3387">
            <v>59360</v>
          </cell>
          <cell r="L3387">
            <v>27503.91</v>
          </cell>
          <cell r="M3387">
            <v>0</v>
          </cell>
          <cell r="N3387">
            <v>0</v>
          </cell>
          <cell r="O3387">
            <v>302542</v>
          </cell>
          <cell r="P3387">
            <v>302542</v>
          </cell>
        </row>
        <row r="3388">
          <cell r="G3388">
            <v>938907268</v>
          </cell>
          <cell r="J3388">
            <v>228455.27</v>
          </cell>
          <cell r="K3388">
            <v>36512</v>
          </cell>
          <cell r="L3388">
            <v>19194.73</v>
          </cell>
          <cell r="M3388">
            <v>0</v>
          </cell>
          <cell r="N3388">
            <v>0</v>
          </cell>
          <cell r="O3388">
            <v>211138</v>
          </cell>
          <cell r="P3388">
            <v>211138</v>
          </cell>
        </row>
        <row r="3389">
          <cell r="G3389">
            <v>938907269</v>
          </cell>
          <cell r="J3389">
            <v>56957</v>
          </cell>
          <cell r="K3389">
            <v>8544</v>
          </cell>
          <cell r="L3389">
            <v>4841</v>
          </cell>
          <cell r="M3389">
            <v>0</v>
          </cell>
          <cell r="N3389">
            <v>0</v>
          </cell>
          <cell r="O3389">
            <v>53254</v>
          </cell>
          <cell r="P3389">
            <v>53254</v>
          </cell>
        </row>
        <row r="3390">
          <cell r="G3390">
            <v>938907270</v>
          </cell>
          <cell r="J3390">
            <v>139100</v>
          </cell>
          <cell r="K3390">
            <v>70333</v>
          </cell>
          <cell r="L3390">
            <v>6877</v>
          </cell>
          <cell r="M3390">
            <v>0</v>
          </cell>
          <cell r="N3390">
            <v>0</v>
          </cell>
          <cell r="O3390">
            <v>75644</v>
          </cell>
          <cell r="P3390">
            <v>75644</v>
          </cell>
        </row>
        <row r="3391">
          <cell r="G3391">
            <v>938918006</v>
          </cell>
          <cell r="J3391">
            <v>44545</v>
          </cell>
          <cell r="K3391">
            <v>0</v>
          </cell>
          <cell r="L3391">
            <v>4455</v>
          </cell>
          <cell r="M3391">
            <v>0</v>
          </cell>
          <cell r="N3391">
            <v>0</v>
          </cell>
          <cell r="O3391">
            <v>49000</v>
          </cell>
          <cell r="P3391">
            <v>49000</v>
          </cell>
        </row>
        <row r="3392">
          <cell r="G3392">
            <v>938918144</v>
          </cell>
          <cell r="J3392">
            <v>44545</v>
          </cell>
          <cell r="K3392">
            <v>0</v>
          </cell>
          <cell r="L3392">
            <v>4455</v>
          </cell>
          <cell r="M3392">
            <v>0</v>
          </cell>
          <cell r="N3392">
            <v>0</v>
          </cell>
          <cell r="O3392">
            <v>49000</v>
          </cell>
          <cell r="P3392">
            <v>49000</v>
          </cell>
        </row>
        <row r="3393">
          <cell r="G3393">
            <v>938942378</v>
          </cell>
          <cell r="J3393">
            <v>123760.82</v>
          </cell>
          <cell r="K3393">
            <v>19013</v>
          </cell>
          <cell r="L3393">
            <v>10475.18</v>
          </cell>
          <cell r="M3393">
            <v>0</v>
          </cell>
          <cell r="N3393">
            <v>0</v>
          </cell>
          <cell r="O3393">
            <v>115223</v>
          </cell>
          <cell r="P3393">
            <v>115223</v>
          </cell>
        </row>
        <row r="3394">
          <cell r="G3394">
            <v>938942813</v>
          </cell>
          <cell r="J3394">
            <v>44545</v>
          </cell>
          <cell r="K3394">
            <v>0</v>
          </cell>
          <cell r="L3394">
            <v>4455</v>
          </cell>
          <cell r="M3394">
            <v>0</v>
          </cell>
          <cell r="N3394">
            <v>0</v>
          </cell>
          <cell r="O3394">
            <v>49000</v>
          </cell>
          <cell r="P3394">
            <v>49000</v>
          </cell>
        </row>
        <row r="3395">
          <cell r="G3395">
            <v>938947501</v>
          </cell>
          <cell r="J3395">
            <v>349314.79</v>
          </cell>
          <cell r="K3395">
            <v>52397</v>
          </cell>
          <cell r="L3395">
            <v>29692.21</v>
          </cell>
          <cell r="M3395">
            <v>-5000</v>
          </cell>
          <cell r="N3395">
            <v>0</v>
          </cell>
          <cell r="O3395">
            <v>321610</v>
          </cell>
          <cell r="P3395">
            <v>321610</v>
          </cell>
        </row>
        <row r="3396">
          <cell r="G3396">
            <v>938951417</v>
          </cell>
          <cell r="J3396">
            <v>45421</v>
          </cell>
          <cell r="K3396">
            <v>6813</v>
          </cell>
          <cell r="L3396">
            <v>3861</v>
          </cell>
          <cell r="M3396">
            <v>0</v>
          </cell>
          <cell r="N3396">
            <v>0</v>
          </cell>
          <cell r="O3396">
            <v>42469</v>
          </cell>
          <cell r="P3396">
            <v>42469</v>
          </cell>
        </row>
        <row r="3397">
          <cell r="G3397">
            <v>938959740</v>
          </cell>
          <cell r="J3397">
            <v>261249.18</v>
          </cell>
          <cell r="K3397">
            <v>39187</v>
          </cell>
          <cell r="L3397">
            <v>22205.82</v>
          </cell>
          <cell r="M3397">
            <v>0</v>
          </cell>
          <cell r="N3397">
            <v>0</v>
          </cell>
          <cell r="O3397">
            <v>244268</v>
          </cell>
          <cell r="P3397">
            <v>244268</v>
          </cell>
        </row>
        <row r="3398">
          <cell r="G3398">
            <v>938983573</v>
          </cell>
          <cell r="J3398">
            <v>10393.81</v>
          </cell>
          <cell r="K3398">
            <v>0</v>
          </cell>
          <cell r="L3398">
            <v>1039.19</v>
          </cell>
          <cell r="M3398">
            <v>0</v>
          </cell>
          <cell r="N3398">
            <v>0</v>
          </cell>
          <cell r="O3398">
            <v>11433</v>
          </cell>
          <cell r="P3398">
            <v>11433</v>
          </cell>
        </row>
        <row r="3399">
          <cell r="G3399">
            <v>938983610</v>
          </cell>
          <cell r="J3399">
            <v>399997.09</v>
          </cell>
          <cell r="K3399">
            <v>62692</v>
          </cell>
          <cell r="L3399">
            <v>33730.910000000003</v>
          </cell>
          <cell r="M3399">
            <v>-1000</v>
          </cell>
          <cell r="N3399">
            <v>0</v>
          </cell>
          <cell r="O3399">
            <v>370036</v>
          </cell>
          <cell r="P3399">
            <v>370036</v>
          </cell>
        </row>
        <row r="3400">
          <cell r="G3400">
            <v>938983661</v>
          </cell>
          <cell r="J3400">
            <v>354071.07999999996</v>
          </cell>
          <cell r="K3400">
            <v>57374</v>
          </cell>
          <cell r="L3400">
            <v>29669.919999999998</v>
          </cell>
          <cell r="M3400">
            <v>0</v>
          </cell>
          <cell r="N3400">
            <v>0</v>
          </cell>
          <cell r="O3400">
            <v>326367</v>
          </cell>
          <cell r="P3400">
            <v>326367</v>
          </cell>
        </row>
        <row r="3401">
          <cell r="G3401">
            <v>938998372</v>
          </cell>
          <cell r="J3401">
            <v>242381.18</v>
          </cell>
          <cell r="K3401">
            <v>36357</v>
          </cell>
          <cell r="L3401">
            <v>20601.82</v>
          </cell>
          <cell r="M3401">
            <v>0</v>
          </cell>
          <cell r="N3401">
            <v>0</v>
          </cell>
          <cell r="O3401">
            <v>226626</v>
          </cell>
          <cell r="P3401">
            <v>226626</v>
          </cell>
        </row>
        <row r="3402">
          <cell r="G3402">
            <v>938998637</v>
          </cell>
          <cell r="J3402">
            <v>233923.18</v>
          </cell>
          <cell r="K3402">
            <v>35088</v>
          </cell>
          <cell r="L3402">
            <v>19882.82</v>
          </cell>
          <cell r="M3402">
            <v>0</v>
          </cell>
          <cell r="N3402">
            <v>0</v>
          </cell>
          <cell r="O3402">
            <v>218718</v>
          </cell>
          <cell r="P3402">
            <v>218718</v>
          </cell>
        </row>
        <row r="3403">
          <cell r="G3403">
            <v>938998674</v>
          </cell>
          <cell r="J3403">
            <v>77619.72</v>
          </cell>
          <cell r="K3403">
            <v>11643</v>
          </cell>
          <cell r="L3403">
            <v>6597.28</v>
          </cell>
          <cell r="M3403">
            <v>0</v>
          </cell>
          <cell r="N3403">
            <v>0</v>
          </cell>
          <cell r="O3403">
            <v>72574</v>
          </cell>
          <cell r="P3403">
            <v>72574</v>
          </cell>
        </row>
        <row r="3404">
          <cell r="G3404">
            <v>938998793</v>
          </cell>
          <cell r="J3404">
            <v>102752</v>
          </cell>
          <cell r="K3404">
            <v>15413</v>
          </cell>
          <cell r="L3404">
            <v>8734</v>
          </cell>
          <cell r="M3404">
            <v>0</v>
          </cell>
          <cell r="N3404">
            <v>0</v>
          </cell>
          <cell r="O3404">
            <v>96073</v>
          </cell>
          <cell r="P3404">
            <v>96073</v>
          </cell>
        </row>
        <row r="3405">
          <cell r="G3405">
            <v>903835359</v>
          </cell>
          <cell r="J3405">
            <v>216985</v>
          </cell>
          <cell r="K3405">
            <v>32548</v>
          </cell>
          <cell r="L3405">
            <v>18444</v>
          </cell>
          <cell r="M3405">
            <v>0</v>
          </cell>
          <cell r="N3405">
            <v>0</v>
          </cell>
          <cell r="O3405">
            <v>202881</v>
          </cell>
          <cell r="P3405">
            <v>202881</v>
          </cell>
        </row>
        <row r="3406">
          <cell r="G3406">
            <v>906962737</v>
          </cell>
          <cell r="J3406">
            <v>153616</v>
          </cell>
          <cell r="K3406">
            <v>23042</v>
          </cell>
          <cell r="L3406">
            <v>13057</v>
          </cell>
          <cell r="M3406">
            <v>0</v>
          </cell>
          <cell r="N3406">
            <v>0</v>
          </cell>
          <cell r="O3406">
            <v>143631</v>
          </cell>
          <cell r="P3406">
            <v>143631</v>
          </cell>
        </row>
        <row r="3407">
          <cell r="G3407">
            <v>933805155</v>
          </cell>
          <cell r="J3407">
            <v>239725.27</v>
          </cell>
          <cell r="K3407">
            <v>35959</v>
          </cell>
          <cell r="L3407">
            <v>20376.73</v>
          </cell>
          <cell r="M3407">
            <v>0</v>
          </cell>
          <cell r="N3407">
            <v>0</v>
          </cell>
          <cell r="O3407">
            <v>224143</v>
          </cell>
          <cell r="P3407">
            <v>224143</v>
          </cell>
        </row>
        <row r="3408">
          <cell r="G3408">
            <v>933805306</v>
          </cell>
          <cell r="J3408">
            <v>169797.9</v>
          </cell>
          <cell r="K3408">
            <v>25470</v>
          </cell>
          <cell r="L3408">
            <v>14433.1</v>
          </cell>
          <cell r="M3408">
            <v>0</v>
          </cell>
          <cell r="N3408">
            <v>0</v>
          </cell>
          <cell r="O3408">
            <v>158761</v>
          </cell>
          <cell r="P3408">
            <v>158761</v>
          </cell>
        </row>
        <row r="3409">
          <cell r="G3409">
            <v>933805758</v>
          </cell>
          <cell r="J3409">
            <v>765037.03</v>
          </cell>
          <cell r="K3409">
            <v>31564</v>
          </cell>
          <cell r="L3409">
            <v>73346.97</v>
          </cell>
          <cell r="M3409">
            <v>0</v>
          </cell>
          <cell r="N3409">
            <v>0</v>
          </cell>
          <cell r="O3409">
            <v>806820</v>
          </cell>
          <cell r="P3409">
            <v>806820</v>
          </cell>
        </row>
        <row r="3410">
          <cell r="G3410">
            <v>933805956</v>
          </cell>
          <cell r="J3410">
            <v>327753.94</v>
          </cell>
          <cell r="K3410">
            <v>53202</v>
          </cell>
          <cell r="L3410">
            <v>27455.06</v>
          </cell>
          <cell r="M3410">
            <v>0</v>
          </cell>
          <cell r="N3410">
            <v>0</v>
          </cell>
          <cell r="O3410">
            <v>302007</v>
          </cell>
          <cell r="P3410">
            <v>302007</v>
          </cell>
        </row>
        <row r="3411">
          <cell r="G3411">
            <v>933805957</v>
          </cell>
          <cell r="J3411">
            <v>245087.88</v>
          </cell>
          <cell r="K3411">
            <v>39007</v>
          </cell>
          <cell r="L3411">
            <v>20608.12</v>
          </cell>
          <cell r="M3411">
            <v>0</v>
          </cell>
          <cell r="N3411">
            <v>0</v>
          </cell>
          <cell r="O3411">
            <v>226689</v>
          </cell>
          <cell r="P3411">
            <v>226689</v>
          </cell>
        </row>
        <row r="3412">
          <cell r="G3412">
            <v>933805965</v>
          </cell>
          <cell r="J3412">
            <v>426257.18</v>
          </cell>
          <cell r="K3412">
            <v>69324</v>
          </cell>
          <cell r="L3412">
            <v>35692.82</v>
          </cell>
          <cell r="M3412">
            <v>0</v>
          </cell>
          <cell r="N3412">
            <v>0</v>
          </cell>
          <cell r="O3412">
            <v>392626</v>
          </cell>
          <cell r="P3412">
            <v>392626</v>
          </cell>
        </row>
        <row r="3413">
          <cell r="G3413">
            <v>933805966</v>
          </cell>
          <cell r="J3413">
            <v>458564.36</v>
          </cell>
          <cell r="K3413">
            <v>69907</v>
          </cell>
          <cell r="L3413">
            <v>38865.64</v>
          </cell>
          <cell r="M3413">
            <v>0</v>
          </cell>
          <cell r="N3413">
            <v>0</v>
          </cell>
          <cell r="O3413">
            <v>427523</v>
          </cell>
          <cell r="P3413">
            <v>427523</v>
          </cell>
        </row>
        <row r="3414">
          <cell r="G3414">
            <v>933805968</v>
          </cell>
          <cell r="J3414">
            <v>52726.82</v>
          </cell>
          <cell r="K3414">
            <v>7909</v>
          </cell>
          <cell r="L3414">
            <v>4482.18</v>
          </cell>
          <cell r="M3414">
            <v>0</v>
          </cell>
          <cell r="N3414">
            <v>0</v>
          </cell>
          <cell r="O3414">
            <v>49300</v>
          </cell>
          <cell r="P3414">
            <v>49300</v>
          </cell>
        </row>
        <row r="3415">
          <cell r="G3415">
            <v>933805971</v>
          </cell>
          <cell r="J3415">
            <v>346081.4</v>
          </cell>
          <cell r="K3415">
            <v>55727</v>
          </cell>
          <cell r="L3415">
            <v>29035.599999999999</v>
          </cell>
          <cell r="M3415">
            <v>0</v>
          </cell>
          <cell r="N3415">
            <v>0</v>
          </cell>
          <cell r="O3415">
            <v>319390</v>
          </cell>
          <cell r="P3415">
            <v>319390</v>
          </cell>
        </row>
        <row r="3416">
          <cell r="G3416">
            <v>933805972</v>
          </cell>
          <cell r="J3416">
            <v>177739.27</v>
          </cell>
          <cell r="K3416">
            <v>30251</v>
          </cell>
          <cell r="L3416">
            <v>14748.73</v>
          </cell>
          <cell r="M3416">
            <v>0</v>
          </cell>
          <cell r="N3416">
            <v>0</v>
          </cell>
          <cell r="O3416">
            <v>162237</v>
          </cell>
          <cell r="P3416">
            <v>162237</v>
          </cell>
        </row>
        <row r="3417">
          <cell r="G3417">
            <v>933806375</v>
          </cell>
          <cell r="J3417">
            <v>294447.08999999997</v>
          </cell>
          <cell r="K3417">
            <v>66607</v>
          </cell>
          <cell r="L3417">
            <v>22783.91</v>
          </cell>
          <cell r="M3417">
            <v>0</v>
          </cell>
          <cell r="N3417">
            <v>0</v>
          </cell>
          <cell r="O3417">
            <v>250624</v>
          </cell>
          <cell r="P3417">
            <v>250624</v>
          </cell>
        </row>
        <row r="3418">
          <cell r="G3418">
            <v>933806438</v>
          </cell>
          <cell r="J3418">
            <v>177800.09</v>
          </cell>
          <cell r="K3418">
            <v>28914</v>
          </cell>
          <cell r="L3418">
            <v>14888.91</v>
          </cell>
          <cell r="M3418">
            <v>0</v>
          </cell>
          <cell r="N3418">
            <v>0</v>
          </cell>
          <cell r="O3418">
            <v>163775</v>
          </cell>
          <cell r="P3418">
            <v>163775</v>
          </cell>
        </row>
        <row r="3419">
          <cell r="G3419">
            <v>933806618</v>
          </cell>
          <cell r="J3419">
            <v>93234.18</v>
          </cell>
          <cell r="K3419">
            <v>17800</v>
          </cell>
          <cell r="L3419">
            <v>7543.82</v>
          </cell>
          <cell r="M3419">
            <v>0</v>
          </cell>
          <cell r="N3419">
            <v>0</v>
          </cell>
          <cell r="O3419">
            <v>82978</v>
          </cell>
          <cell r="P3419">
            <v>82978</v>
          </cell>
        </row>
        <row r="3420">
          <cell r="G3420">
            <v>938807203</v>
          </cell>
          <cell r="J3420">
            <v>152273.09</v>
          </cell>
          <cell r="K3420">
            <v>22841</v>
          </cell>
          <cell r="L3420">
            <v>12942.91</v>
          </cell>
          <cell r="M3420">
            <v>0</v>
          </cell>
          <cell r="N3420">
            <v>0</v>
          </cell>
          <cell r="O3420">
            <v>142375</v>
          </cell>
          <cell r="P3420">
            <v>142375</v>
          </cell>
        </row>
        <row r="3421">
          <cell r="G3421">
            <v>938807229</v>
          </cell>
          <cell r="J3421">
            <v>359964.19</v>
          </cell>
          <cell r="K3421">
            <v>56463</v>
          </cell>
          <cell r="L3421">
            <v>30349.81</v>
          </cell>
          <cell r="M3421">
            <v>0</v>
          </cell>
          <cell r="N3421">
            <v>0</v>
          </cell>
          <cell r="O3421">
            <v>333851</v>
          </cell>
          <cell r="P3421">
            <v>333851</v>
          </cell>
        </row>
        <row r="3422">
          <cell r="G3422">
            <v>938807322</v>
          </cell>
          <cell r="J3422">
            <v>128235.35999999999</v>
          </cell>
          <cell r="K3422">
            <v>19460</v>
          </cell>
          <cell r="L3422">
            <v>10877.64</v>
          </cell>
          <cell r="M3422">
            <v>0</v>
          </cell>
          <cell r="N3422">
            <v>0</v>
          </cell>
          <cell r="O3422">
            <v>119653</v>
          </cell>
          <cell r="P3422">
            <v>119653</v>
          </cell>
        </row>
        <row r="3423">
          <cell r="G3423">
            <v>938807427</v>
          </cell>
          <cell r="J3423">
            <v>324868.45</v>
          </cell>
          <cell r="K3423">
            <v>52096</v>
          </cell>
          <cell r="L3423">
            <v>27277.55</v>
          </cell>
          <cell r="M3423">
            <v>0</v>
          </cell>
          <cell r="N3423">
            <v>0</v>
          </cell>
          <cell r="O3423">
            <v>300050</v>
          </cell>
          <cell r="P3423">
            <v>300050</v>
          </cell>
        </row>
        <row r="3424">
          <cell r="G3424">
            <v>938807538</v>
          </cell>
          <cell r="J3424">
            <v>164925.18</v>
          </cell>
          <cell r="K3424">
            <v>34612</v>
          </cell>
          <cell r="L3424">
            <v>13030.82</v>
          </cell>
          <cell r="M3424">
            <v>0</v>
          </cell>
          <cell r="N3424">
            <v>0</v>
          </cell>
          <cell r="O3424">
            <v>143344</v>
          </cell>
          <cell r="P3424">
            <v>143344</v>
          </cell>
        </row>
        <row r="3425">
          <cell r="G3425">
            <v>938807671</v>
          </cell>
          <cell r="J3425">
            <v>217094.97</v>
          </cell>
          <cell r="K3425">
            <v>32789</v>
          </cell>
          <cell r="L3425">
            <v>18431.03</v>
          </cell>
          <cell r="M3425">
            <v>0</v>
          </cell>
          <cell r="N3425">
            <v>0</v>
          </cell>
          <cell r="O3425">
            <v>202737</v>
          </cell>
          <cell r="P3425">
            <v>202737</v>
          </cell>
        </row>
        <row r="3426">
          <cell r="G3426">
            <v>938809146</v>
          </cell>
          <cell r="J3426">
            <v>159607.91</v>
          </cell>
          <cell r="K3426">
            <v>24166</v>
          </cell>
          <cell r="L3426">
            <v>13544.09</v>
          </cell>
          <cell r="M3426">
            <v>0</v>
          </cell>
          <cell r="N3426">
            <v>0</v>
          </cell>
          <cell r="O3426">
            <v>148986</v>
          </cell>
          <cell r="P3426">
            <v>148986</v>
          </cell>
        </row>
        <row r="3427">
          <cell r="G3427">
            <v>938817375</v>
          </cell>
          <cell r="J3427">
            <v>260787</v>
          </cell>
          <cell r="K3427">
            <v>39118</v>
          </cell>
          <cell r="L3427">
            <v>22167</v>
          </cell>
          <cell r="M3427">
            <v>0</v>
          </cell>
          <cell r="N3427">
            <v>0</v>
          </cell>
          <cell r="O3427">
            <v>243836</v>
          </cell>
          <cell r="P3427">
            <v>243836</v>
          </cell>
        </row>
        <row r="3428">
          <cell r="G3428">
            <v>938817376</v>
          </cell>
          <cell r="J3428">
            <v>127051</v>
          </cell>
          <cell r="K3428">
            <v>19058</v>
          </cell>
          <cell r="L3428">
            <v>10799</v>
          </cell>
          <cell r="M3428">
            <v>0</v>
          </cell>
          <cell r="N3428">
            <v>0</v>
          </cell>
          <cell r="O3428">
            <v>118792</v>
          </cell>
          <cell r="P3428">
            <v>118792</v>
          </cell>
        </row>
        <row r="3429">
          <cell r="G3429">
            <v>938882461</v>
          </cell>
          <cell r="J3429">
            <v>238139.81</v>
          </cell>
          <cell r="K3429">
            <v>35721</v>
          </cell>
          <cell r="L3429">
            <v>20242.189999999999</v>
          </cell>
          <cell r="M3429">
            <v>0</v>
          </cell>
          <cell r="N3429">
            <v>0</v>
          </cell>
          <cell r="O3429">
            <v>222661</v>
          </cell>
          <cell r="P3429">
            <v>222661</v>
          </cell>
        </row>
        <row r="3430">
          <cell r="G3430">
            <v>938900515</v>
          </cell>
          <cell r="J3430">
            <v>192921</v>
          </cell>
          <cell r="K3430">
            <v>32753</v>
          </cell>
          <cell r="L3430">
            <v>16017</v>
          </cell>
          <cell r="M3430">
            <v>0</v>
          </cell>
          <cell r="N3430">
            <v>0</v>
          </cell>
          <cell r="O3430">
            <v>176185</v>
          </cell>
          <cell r="P3430">
            <v>176185</v>
          </cell>
        </row>
        <row r="3431">
          <cell r="G3431">
            <v>938900516</v>
          </cell>
          <cell r="J3431">
            <v>500958.81999999995</v>
          </cell>
          <cell r="K3431">
            <v>77163</v>
          </cell>
          <cell r="L3431">
            <v>42379.18</v>
          </cell>
          <cell r="M3431">
            <v>0</v>
          </cell>
          <cell r="N3431">
            <v>0</v>
          </cell>
          <cell r="O3431">
            <v>466175</v>
          </cell>
          <cell r="P3431">
            <v>466175</v>
          </cell>
        </row>
        <row r="3432">
          <cell r="G3432">
            <v>938900537</v>
          </cell>
          <cell r="J3432">
            <v>350718</v>
          </cell>
          <cell r="K3432">
            <v>53505</v>
          </cell>
          <cell r="L3432">
            <v>29721</v>
          </cell>
          <cell r="M3432">
            <v>0</v>
          </cell>
          <cell r="N3432">
            <v>0</v>
          </cell>
          <cell r="O3432">
            <v>326934</v>
          </cell>
          <cell r="P3432">
            <v>326934</v>
          </cell>
        </row>
        <row r="3433">
          <cell r="G3433">
            <v>938900538</v>
          </cell>
          <cell r="J3433">
            <v>54931</v>
          </cell>
          <cell r="K3433">
            <v>8240</v>
          </cell>
          <cell r="L3433">
            <v>4669</v>
          </cell>
          <cell r="M3433">
            <v>0</v>
          </cell>
          <cell r="N3433">
            <v>0</v>
          </cell>
          <cell r="O3433">
            <v>51360</v>
          </cell>
          <cell r="P3433">
            <v>51360</v>
          </cell>
        </row>
        <row r="3434">
          <cell r="G3434">
            <v>938900540</v>
          </cell>
          <cell r="J3434">
            <v>255462.27</v>
          </cell>
          <cell r="K3434">
            <v>38319</v>
          </cell>
          <cell r="L3434">
            <v>21713.73</v>
          </cell>
          <cell r="M3434">
            <v>0</v>
          </cell>
          <cell r="N3434">
            <v>-50000</v>
          </cell>
          <cell r="O3434">
            <v>188857</v>
          </cell>
          <cell r="P3434">
            <v>188857</v>
          </cell>
        </row>
        <row r="3435">
          <cell r="G3435">
            <v>938900543</v>
          </cell>
          <cell r="J3435">
            <v>283184.67</v>
          </cell>
          <cell r="K3435">
            <v>48088</v>
          </cell>
          <cell r="L3435">
            <v>23509.33</v>
          </cell>
          <cell r="M3435">
            <v>0</v>
          </cell>
          <cell r="N3435">
            <v>0</v>
          </cell>
          <cell r="O3435">
            <v>258606</v>
          </cell>
          <cell r="P3435">
            <v>258606</v>
          </cell>
        </row>
        <row r="3436">
          <cell r="G3436">
            <v>938900547</v>
          </cell>
          <cell r="J3436">
            <v>59480</v>
          </cell>
          <cell r="K3436">
            <v>8922</v>
          </cell>
          <cell r="L3436">
            <v>5056</v>
          </cell>
          <cell r="M3436">
            <v>0</v>
          </cell>
          <cell r="N3436">
            <v>0</v>
          </cell>
          <cell r="O3436">
            <v>55614</v>
          </cell>
          <cell r="P3436">
            <v>55614</v>
          </cell>
        </row>
        <row r="3437">
          <cell r="G3437">
            <v>938901421</v>
          </cell>
          <cell r="J3437">
            <v>387023.35999999999</v>
          </cell>
          <cell r="K3437">
            <v>59176</v>
          </cell>
          <cell r="L3437">
            <v>32784.639999999999</v>
          </cell>
          <cell r="M3437">
            <v>0</v>
          </cell>
          <cell r="N3437">
            <v>0</v>
          </cell>
          <cell r="O3437">
            <v>360632</v>
          </cell>
          <cell r="P3437">
            <v>360632</v>
          </cell>
        </row>
        <row r="3438">
          <cell r="G3438">
            <v>938901425</v>
          </cell>
          <cell r="J3438">
            <v>126174</v>
          </cell>
          <cell r="K3438">
            <v>19151</v>
          </cell>
          <cell r="L3438">
            <v>10702</v>
          </cell>
          <cell r="M3438">
            <v>0</v>
          </cell>
          <cell r="N3438">
            <v>0</v>
          </cell>
          <cell r="O3438">
            <v>117725</v>
          </cell>
          <cell r="P3438">
            <v>117725</v>
          </cell>
        </row>
        <row r="3439">
          <cell r="G3439">
            <v>938908094</v>
          </cell>
          <cell r="J3439">
            <v>239990.63</v>
          </cell>
          <cell r="K3439">
            <v>36223</v>
          </cell>
          <cell r="L3439">
            <v>20376.37</v>
          </cell>
          <cell r="M3439">
            <v>0</v>
          </cell>
          <cell r="N3439">
            <v>0</v>
          </cell>
          <cell r="O3439">
            <v>224144</v>
          </cell>
          <cell r="P3439">
            <v>224144</v>
          </cell>
        </row>
        <row r="3440">
          <cell r="G3440">
            <v>938908146</v>
          </cell>
          <cell r="J3440">
            <v>292116.26</v>
          </cell>
          <cell r="K3440">
            <v>45613</v>
          </cell>
          <cell r="L3440">
            <v>24650.74</v>
          </cell>
          <cell r="M3440">
            <v>0</v>
          </cell>
          <cell r="N3440">
            <v>0</v>
          </cell>
          <cell r="O3440">
            <v>271154</v>
          </cell>
          <cell r="P3440">
            <v>271154</v>
          </cell>
        </row>
        <row r="3441">
          <cell r="G3441">
            <v>938908148</v>
          </cell>
          <cell r="J3441">
            <v>55343.82</v>
          </cell>
          <cell r="K3441">
            <v>8526</v>
          </cell>
          <cell r="L3441">
            <v>4682.18</v>
          </cell>
          <cell r="M3441">
            <v>0</v>
          </cell>
          <cell r="N3441">
            <v>0</v>
          </cell>
          <cell r="O3441">
            <v>51500</v>
          </cell>
          <cell r="P3441">
            <v>51500</v>
          </cell>
        </row>
        <row r="3442">
          <cell r="G3442">
            <v>938908149</v>
          </cell>
          <cell r="J3442">
            <v>105557.82</v>
          </cell>
          <cell r="K3442">
            <v>17629</v>
          </cell>
          <cell r="L3442">
            <v>8793.18</v>
          </cell>
          <cell r="M3442">
            <v>0</v>
          </cell>
          <cell r="N3442">
            <v>0</v>
          </cell>
          <cell r="O3442">
            <v>96722</v>
          </cell>
          <cell r="P3442">
            <v>96722</v>
          </cell>
        </row>
        <row r="3443">
          <cell r="G3443">
            <v>938908153</v>
          </cell>
          <cell r="J3443">
            <v>92340.82</v>
          </cell>
          <cell r="K3443">
            <v>14076</v>
          </cell>
          <cell r="L3443">
            <v>7826.18</v>
          </cell>
          <cell r="M3443">
            <v>0</v>
          </cell>
          <cell r="N3443">
            <v>0</v>
          </cell>
          <cell r="O3443">
            <v>86091</v>
          </cell>
          <cell r="P3443">
            <v>86091</v>
          </cell>
        </row>
        <row r="3444">
          <cell r="G3444">
            <v>938908154</v>
          </cell>
          <cell r="J3444">
            <v>168015.82</v>
          </cell>
          <cell r="K3444">
            <v>33954</v>
          </cell>
          <cell r="L3444">
            <v>13406.18</v>
          </cell>
          <cell r="M3444">
            <v>0</v>
          </cell>
          <cell r="N3444">
            <v>-10000</v>
          </cell>
          <cell r="O3444">
            <v>137468</v>
          </cell>
          <cell r="P3444">
            <v>137468</v>
          </cell>
        </row>
        <row r="3445">
          <cell r="G3445">
            <v>938908155</v>
          </cell>
          <cell r="J3445">
            <v>285143</v>
          </cell>
          <cell r="K3445">
            <v>50625</v>
          </cell>
          <cell r="L3445">
            <v>23452</v>
          </cell>
          <cell r="M3445">
            <v>0</v>
          </cell>
          <cell r="N3445">
            <v>0</v>
          </cell>
          <cell r="O3445">
            <v>257970</v>
          </cell>
          <cell r="P3445">
            <v>257970</v>
          </cell>
        </row>
        <row r="3446">
          <cell r="G3446">
            <v>938908158</v>
          </cell>
          <cell r="J3446">
            <v>137841.09</v>
          </cell>
          <cell r="K3446">
            <v>20901</v>
          </cell>
          <cell r="L3446">
            <v>11693.91</v>
          </cell>
          <cell r="M3446">
            <v>0</v>
          </cell>
          <cell r="N3446">
            <v>0</v>
          </cell>
          <cell r="O3446">
            <v>128634</v>
          </cell>
          <cell r="P3446">
            <v>128634</v>
          </cell>
        </row>
        <row r="3447">
          <cell r="G3447">
            <v>938908159</v>
          </cell>
          <cell r="J3447">
            <v>148224</v>
          </cell>
          <cell r="K3447">
            <v>22234</v>
          </cell>
          <cell r="L3447">
            <v>12599</v>
          </cell>
          <cell r="M3447">
            <v>0</v>
          </cell>
          <cell r="N3447">
            <v>0</v>
          </cell>
          <cell r="O3447">
            <v>138589</v>
          </cell>
          <cell r="P3447">
            <v>138589</v>
          </cell>
        </row>
        <row r="3448">
          <cell r="G3448">
            <v>938908160</v>
          </cell>
          <cell r="J3448">
            <v>173097.82</v>
          </cell>
          <cell r="K3448">
            <v>27311</v>
          </cell>
          <cell r="L3448">
            <v>14579.18</v>
          </cell>
          <cell r="M3448">
            <v>0</v>
          </cell>
          <cell r="N3448">
            <v>0</v>
          </cell>
          <cell r="O3448">
            <v>160366</v>
          </cell>
          <cell r="P3448">
            <v>160366</v>
          </cell>
        </row>
        <row r="3449">
          <cell r="G3449">
            <v>938908161</v>
          </cell>
          <cell r="J3449">
            <v>197179.12</v>
          </cell>
          <cell r="K3449">
            <v>29801</v>
          </cell>
          <cell r="L3449">
            <v>16737.88</v>
          </cell>
          <cell r="M3449">
            <v>0</v>
          </cell>
          <cell r="N3449">
            <v>0</v>
          </cell>
          <cell r="O3449">
            <v>184116</v>
          </cell>
          <cell r="P3449">
            <v>184116</v>
          </cell>
        </row>
        <row r="3450">
          <cell r="G3450">
            <v>938908255</v>
          </cell>
          <cell r="J3450">
            <v>234820.91999999998</v>
          </cell>
          <cell r="K3450">
            <v>37467</v>
          </cell>
          <cell r="L3450">
            <v>19735.080000000002</v>
          </cell>
          <cell r="M3450">
            <v>0</v>
          </cell>
          <cell r="N3450">
            <v>0</v>
          </cell>
          <cell r="O3450">
            <v>217089</v>
          </cell>
          <cell r="P3450">
            <v>217089</v>
          </cell>
        </row>
        <row r="3451">
          <cell r="G3451">
            <v>938908843</v>
          </cell>
          <cell r="J3451">
            <v>108299</v>
          </cell>
          <cell r="K3451">
            <v>16245</v>
          </cell>
          <cell r="L3451">
            <v>9205</v>
          </cell>
          <cell r="M3451">
            <v>0</v>
          </cell>
          <cell r="N3451">
            <v>0</v>
          </cell>
          <cell r="O3451">
            <v>101259</v>
          </cell>
          <cell r="P3451">
            <v>101259</v>
          </cell>
        </row>
        <row r="3452">
          <cell r="G3452">
            <v>938909608</v>
          </cell>
          <cell r="J3452">
            <v>189090.44999999998</v>
          </cell>
          <cell r="K3452">
            <v>28364</v>
          </cell>
          <cell r="L3452">
            <v>16072.55</v>
          </cell>
          <cell r="M3452">
            <v>0</v>
          </cell>
          <cell r="N3452">
            <v>0</v>
          </cell>
          <cell r="O3452">
            <v>176799</v>
          </cell>
          <cell r="P3452">
            <v>176799</v>
          </cell>
        </row>
        <row r="3453">
          <cell r="G3453">
            <v>938909625</v>
          </cell>
          <cell r="J3453">
            <v>74159</v>
          </cell>
          <cell r="K3453">
            <v>11124</v>
          </cell>
          <cell r="L3453">
            <v>6304</v>
          </cell>
          <cell r="M3453">
            <v>0</v>
          </cell>
          <cell r="N3453">
            <v>0</v>
          </cell>
          <cell r="O3453">
            <v>69339</v>
          </cell>
          <cell r="P3453">
            <v>69339</v>
          </cell>
        </row>
        <row r="3454">
          <cell r="G3454">
            <v>938909672</v>
          </cell>
          <cell r="J3454">
            <v>302522</v>
          </cell>
          <cell r="K3454">
            <v>45378</v>
          </cell>
          <cell r="L3454">
            <v>25714</v>
          </cell>
          <cell r="M3454">
            <v>0</v>
          </cell>
          <cell r="N3454">
            <v>0</v>
          </cell>
          <cell r="O3454">
            <v>282858</v>
          </cell>
          <cell r="P3454">
            <v>282858</v>
          </cell>
        </row>
        <row r="3455">
          <cell r="G3455">
            <v>938909833</v>
          </cell>
          <cell r="J3455">
            <v>181948</v>
          </cell>
          <cell r="K3455">
            <v>27292</v>
          </cell>
          <cell r="L3455">
            <v>15466</v>
          </cell>
          <cell r="M3455">
            <v>0</v>
          </cell>
          <cell r="N3455">
            <v>0</v>
          </cell>
          <cell r="O3455">
            <v>170122</v>
          </cell>
          <cell r="P3455">
            <v>170122</v>
          </cell>
        </row>
        <row r="3456">
          <cell r="G3456">
            <v>938915901</v>
          </cell>
          <cell r="J3456">
            <v>180894</v>
          </cell>
          <cell r="K3456">
            <v>27134</v>
          </cell>
          <cell r="L3456">
            <v>15376</v>
          </cell>
          <cell r="M3456">
            <v>0</v>
          </cell>
          <cell r="N3456">
            <v>0</v>
          </cell>
          <cell r="O3456">
            <v>169136</v>
          </cell>
          <cell r="P3456">
            <v>169136</v>
          </cell>
        </row>
        <row r="3457">
          <cell r="G3457">
            <v>938917082</v>
          </cell>
          <cell r="J3457">
            <v>190210.63</v>
          </cell>
          <cell r="K3457">
            <v>30551</v>
          </cell>
          <cell r="L3457">
            <v>15966.37</v>
          </cell>
          <cell r="M3457">
            <v>0</v>
          </cell>
          <cell r="N3457">
            <v>0</v>
          </cell>
          <cell r="O3457">
            <v>175626</v>
          </cell>
          <cell r="P3457">
            <v>175626</v>
          </cell>
        </row>
        <row r="3458">
          <cell r="G3458">
            <v>938921730</v>
          </cell>
          <cell r="J3458">
            <v>230358.27</v>
          </cell>
          <cell r="K3458">
            <v>35676</v>
          </cell>
          <cell r="L3458">
            <v>19467.73</v>
          </cell>
          <cell r="M3458">
            <v>0</v>
          </cell>
          <cell r="N3458">
            <v>0</v>
          </cell>
          <cell r="O3458">
            <v>214150</v>
          </cell>
          <cell r="P3458">
            <v>214150</v>
          </cell>
        </row>
        <row r="3459">
          <cell r="G3459">
            <v>906958183</v>
          </cell>
          <cell r="J3459">
            <v>170917.19</v>
          </cell>
          <cell r="K3459">
            <v>25638</v>
          </cell>
          <cell r="L3459">
            <v>14527.81</v>
          </cell>
          <cell r="M3459">
            <v>0</v>
          </cell>
          <cell r="N3459">
            <v>0</v>
          </cell>
          <cell r="O3459">
            <v>159807</v>
          </cell>
          <cell r="P3459">
            <v>159807</v>
          </cell>
        </row>
        <row r="3460">
          <cell r="G3460">
            <v>909279398</v>
          </cell>
          <cell r="J3460">
            <v>128815</v>
          </cell>
          <cell r="K3460">
            <v>19322</v>
          </cell>
          <cell r="L3460">
            <v>10949</v>
          </cell>
          <cell r="M3460">
            <v>0</v>
          </cell>
          <cell r="N3460">
            <v>0</v>
          </cell>
          <cell r="O3460">
            <v>120442</v>
          </cell>
          <cell r="P3460">
            <v>120442</v>
          </cell>
        </row>
        <row r="3461">
          <cell r="G3461">
            <v>933805570</v>
          </cell>
          <cell r="J3461">
            <v>233754.63</v>
          </cell>
          <cell r="K3461">
            <v>35512</v>
          </cell>
          <cell r="L3461">
            <v>19824.37</v>
          </cell>
          <cell r="M3461">
            <v>0</v>
          </cell>
          <cell r="N3461">
            <v>0</v>
          </cell>
          <cell r="O3461">
            <v>218067</v>
          </cell>
          <cell r="P3461">
            <v>218067</v>
          </cell>
        </row>
        <row r="3462">
          <cell r="G3462">
            <v>933805663</v>
          </cell>
          <cell r="J3462">
            <v>44545</v>
          </cell>
          <cell r="K3462">
            <v>0</v>
          </cell>
          <cell r="L3462">
            <v>4455</v>
          </cell>
          <cell r="M3462">
            <v>0</v>
          </cell>
          <cell r="N3462">
            <v>0</v>
          </cell>
          <cell r="O3462">
            <v>49000</v>
          </cell>
          <cell r="P3462">
            <v>49000</v>
          </cell>
        </row>
        <row r="3463">
          <cell r="G3463">
            <v>933805668</v>
          </cell>
          <cell r="J3463">
            <v>718466.12</v>
          </cell>
          <cell r="K3463">
            <v>515900.45</v>
          </cell>
          <cell r="L3463">
            <v>20256.330000000002</v>
          </cell>
          <cell r="M3463">
            <v>0</v>
          </cell>
          <cell r="N3463">
            <v>0</v>
          </cell>
          <cell r="O3463">
            <v>222822</v>
          </cell>
          <cell r="P3463">
            <v>222822</v>
          </cell>
        </row>
        <row r="3464">
          <cell r="G3464">
            <v>933805673</v>
          </cell>
          <cell r="J3464">
            <v>212085.18</v>
          </cell>
          <cell r="K3464">
            <v>34057</v>
          </cell>
          <cell r="L3464">
            <v>17802.82</v>
          </cell>
          <cell r="M3464">
            <v>0</v>
          </cell>
          <cell r="N3464">
            <v>0</v>
          </cell>
          <cell r="O3464">
            <v>195831</v>
          </cell>
          <cell r="P3464">
            <v>195831</v>
          </cell>
        </row>
        <row r="3465">
          <cell r="G3465">
            <v>933805690</v>
          </cell>
          <cell r="J3465">
            <v>556871.9</v>
          </cell>
          <cell r="K3465">
            <v>403940.9</v>
          </cell>
          <cell r="L3465">
            <v>15293</v>
          </cell>
          <cell r="M3465">
            <v>0</v>
          </cell>
          <cell r="N3465">
            <v>0</v>
          </cell>
          <cell r="O3465">
            <v>168224</v>
          </cell>
          <cell r="P3465">
            <v>168224</v>
          </cell>
        </row>
        <row r="3466">
          <cell r="G3466">
            <v>933805695</v>
          </cell>
          <cell r="J3466">
            <v>218134</v>
          </cell>
          <cell r="K3466">
            <v>34067</v>
          </cell>
          <cell r="L3466">
            <v>18407</v>
          </cell>
          <cell r="M3466">
            <v>0</v>
          </cell>
          <cell r="N3466">
            <v>0</v>
          </cell>
          <cell r="O3466">
            <v>202474</v>
          </cell>
          <cell r="P3466">
            <v>202474</v>
          </cell>
        </row>
        <row r="3467">
          <cell r="G3467">
            <v>933806101</v>
          </cell>
          <cell r="J3467">
            <v>316204.51</v>
          </cell>
          <cell r="K3467">
            <v>54387</v>
          </cell>
          <cell r="L3467">
            <v>26181.49</v>
          </cell>
          <cell r="M3467">
            <v>0</v>
          </cell>
          <cell r="N3467">
            <v>-10000</v>
          </cell>
          <cell r="O3467">
            <v>277999</v>
          </cell>
          <cell r="P3467">
            <v>277999</v>
          </cell>
        </row>
        <row r="3468">
          <cell r="G3468">
            <v>933806102</v>
          </cell>
          <cell r="J3468">
            <v>323865</v>
          </cell>
          <cell r="K3468">
            <v>52170</v>
          </cell>
          <cell r="L3468">
            <v>27170</v>
          </cell>
          <cell r="M3468">
            <v>0</v>
          </cell>
          <cell r="N3468">
            <v>0</v>
          </cell>
          <cell r="O3468">
            <v>298865</v>
          </cell>
          <cell r="P3468">
            <v>298865</v>
          </cell>
        </row>
        <row r="3469">
          <cell r="G3469">
            <v>933806106</v>
          </cell>
          <cell r="J3469">
            <v>140747.26999999999</v>
          </cell>
          <cell r="K3469">
            <v>21785</v>
          </cell>
          <cell r="L3469">
            <v>11896.73</v>
          </cell>
          <cell r="M3469">
            <v>0</v>
          </cell>
          <cell r="N3469">
            <v>0</v>
          </cell>
          <cell r="O3469">
            <v>130859</v>
          </cell>
          <cell r="P3469">
            <v>130859</v>
          </cell>
        </row>
        <row r="3470">
          <cell r="G3470">
            <v>933806236</v>
          </cell>
          <cell r="J3470">
            <v>180308</v>
          </cell>
          <cell r="K3470">
            <v>27719</v>
          </cell>
          <cell r="L3470">
            <v>15259</v>
          </cell>
          <cell r="M3470">
            <v>0</v>
          </cell>
          <cell r="N3470">
            <v>0</v>
          </cell>
          <cell r="O3470">
            <v>167848</v>
          </cell>
          <cell r="P3470">
            <v>167848</v>
          </cell>
        </row>
        <row r="3471">
          <cell r="G3471">
            <v>933806237</v>
          </cell>
          <cell r="J3471">
            <v>234379.53999999998</v>
          </cell>
          <cell r="K3471">
            <v>35157</v>
          </cell>
          <cell r="L3471">
            <v>19922.46</v>
          </cell>
          <cell r="M3471">
            <v>0</v>
          </cell>
          <cell r="N3471">
            <v>0</v>
          </cell>
          <cell r="O3471">
            <v>219145</v>
          </cell>
          <cell r="P3471">
            <v>219145</v>
          </cell>
        </row>
        <row r="3472">
          <cell r="G3472">
            <v>933806247</v>
          </cell>
          <cell r="J3472">
            <v>192389.36</v>
          </cell>
          <cell r="K3472">
            <v>29083</v>
          </cell>
          <cell r="L3472">
            <v>16330.64</v>
          </cell>
          <cell r="M3472">
            <v>0</v>
          </cell>
          <cell r="N3472">
            <v>0</v>
          </cell>
          <cell r="O3472">
            <v>179637</v>
          </cell>
          <cell r="P3472">
            <v>179637</v>
          </cell>
        </row>
        <row r="3473">
          <cell r="G3473">
            <v>933806348</v>
          </cell>
          <cell r="J3473">
            <v>88107</v>
          </cell>
          <cell r="K3473">
            <v>14562</v>
          </cell>
          <cell r="L3473">
            <v>7355</v>
          </cell>
          <cell r="M3473">
            <v>0</v>
          </cell>
          <cell r="N3473">
            <v>0</v>
          </cell>
          <cell r="O3473">
            <v>80900</v>
          </cell>
          <cell r="P3473">
            <v>80900</v>
          </cell>
        </row>
        <row r="3474">
          <cell r="G3474">
            <v>933806398</v>
          </cell>
          <cell r="J3474">
            <v>208059</v>
          </cell>
          <cell r="K3474">
            <v>31658</v>
          </cell>
          <cell r="L3474">
            <v>17640</v>
          </cell>
          <cell r="M3474">
            <v>0</v>
          </cell>
          <cell r="N3474">
            <v>0</v>
          </cell>
          <cell r="O3474">
            <v>194041</v>
          </cell>
          <cell r="P3474">
            <v>194041</v>
          </cell>
        </row>
        <row r="3475">
          <cell r="G3475">
            <v>933806402</v>
          </cell>
          <cell r="J3475">
            <v>55706.82</v>
          </cell>
          <cell r="K3475">
            <v>8805</v>
          </cell>
          <cell r="L3475">
            <v>4690.18</v>
          </cell>
          <cell r="M3475">
            <v>0</v>
          </cell>
          <cell r="N3475">
            <v>0</v>
          </cell>
          <cell r="O3475">
            <v>51592</v>
          </cell>
          <cell r="P3475">
            <v>51592</v>
          </cell>
        </row>
        <row r="3476">
          <cell r="G3476">
            <v>933806460</v>
          </cell>
          <cell r="J3476">
            <v>107275.82</v>
          </cell>
          <cell r="K3476">
            <v>18111</v>
          </cell>
          <cell r="L3476">
            <v>8916.18</v>
          </cell>
          <cell r="M3476">
            <v>0</v>
          </cell>
          <cell r="N3476">
            <v>0</v>
          </cell>
          <cell r="O3476">
            <v>98081</v>
          </cell>
          <cell r="P3476">
            <v>98081</v>
          </cell>
        </row>
        <row r="3477">
          <cell r="G3477">
            <v>933806462</v>
          </cell>
          <cell r="J3477">
            <v>44545</v>
          </cell>
          <cell r="K3477">
            <v>0</v>
          </cell>
          <cell r="L3477">
            <v>4455</v>
          </cell>
          <cell r="M3477">
            <v>0</v>
          </cell>
          <cell r="N3477">
            <v>0</v>
          </cell>
          <cell r="O3477">
            <v>49000</v>
          </cell>
          <cell r="P3477">
            <v>49000</v>
          </cell>
        </row>
        <row r="3478">
          <cell r="G3478">
            <v>933806471</v>
          </cell>
          <cell r="J3478">
            <v>152895.35</v>
          </cell>
          <cell r="K3478">
            <v>24056</v>
          </cell>
          <cell r="L3478">
            <v>12883.65</v>
          </cell>
          <cell r="M3478">
            <v>0</v>
          </cell>
          <cell r="N3478">
            <v>0</v>
          </cell>
          <cell r="O3478">
            <v>141723</v>
          </cell>
          <cell r="P3478">
            <v>141723</v>
          </cell>
        </row>
        <row r="3479">
          <cell r="G3479">
            <v>933806488</v>
          </cell>
          <cell r="J3479">
            <v>421615.58999999997</v>
          </cell>
          <cell r="K3479">
            <v>65486</v>
          </cell>
          <cell r="L3479">
            <v>35613.410000000003</v>
          </cell>
          <cell r="M3479">
            <v>0</v>
          </cell>
          <cell r="N3479">
            <v>0</v>
          </cell>
          <cell r="O3479">
            <v>391743</v>
          </cell>
          <cell r="P3479">
            <v>391743</v>
          </cell>
        </row>
        <row r="3480">
          <cell r="G3480">
            <v>933806493</v>
          </cell>
          <cell r="J3480">
            <v>153446.45000000001</v>
          </cell>
          <cell r="K3480">
            <v>31095</v>
          </cell>
          <cell r="L3480">
            <v>12235.55</v>
          </cell>
          <cell r="M3480">
            <v>0</v>
          </cell>
          <cell r="N3480">
            <v>0</v>
          </cell>
          <cell r="O3480">
            <v>134587</v>
          </cell>
          <cell r="P3480">
            <v>134587</v>
          </cell>
        </row>
        <row r="3481">
          <cell r="G3481">
            <v>933806549</v>
          </cell>
          <cell r="J3481">
            <v>79394</v>
          </cell>
          <cell r="K3481">
            <v>14602</v>
          </cell>
          <cell r="L3481">
            <v>6479</v>
          </cell>
          <cell r="M3481">
            <v>0</v>
          </cell>
          <cell r="N3481">
            <v>0</v>
          </cell>
          <cell r="O3481">
            <v>71271</v>
          </cell>
          <cell r="P3481">
            <v>71271</v>
          </cell>
        </row>
        <row r="3482">
          <cell r="G3482">
            <v>933806719</v>
          </cell>
          <cell r="J3482">
            <v>109651.36</v>
          </cell>
          <cell r="K3482">
            <v>17794</v>
          </cell>
          <cell r="L3482">
            <v>9185.64</v>
          </cell>
          <cell r="M3482">
            <v>0</v>
          </cell>
          <cell r="N3482">
            <v>0</v>
          </cell>
          <cell r="O3482">
            <v>101043</v>
          </cell>
          <cell r="P3482">
            <v>101043</v>
          </cell>
        </row>
        <row r="3483">
          <cell r="G3483">
            <v>933806726</v>
          </cell>
          <cell r="J3483">
            <v>556016.9</v>
          </cell>
          <cell r="K3483">
            <v>93725</v>
          </cell>
          <cell r="L3483">
            <v>46229.1</v>
          </cell>
          <cell r="M3483">
            <v>0</v>
          </cell>
          <cell r="N3483">
            <v>0</v>
          </cell>
          <cell r="O3483">
            <v>508521</v>
          </cell>
          <cell r="P3483">
            <v>508521</v>
          </cell>
        </row>
        <row r="3484">
          <cell r="G3484">
            <v>938803067</v>
          </cell>
          <cell r="J3484">
            <v>278256</v>
          </cell>
          <cell r="K3484">
            <v>41738</v>
          </cell>
          <cell r="L3484">
            <v>23652</v>
          </cell>
          <cell r="M3484">
            <v>0</v>
          </cell>
          <cell r="N3484">
            <v>0</v>
          </cell>
          <cell r="O3484">
            <v>260170</v>
          </cell>
          <cell r="P3484">
            <v>260170</v>
          </cell>
        </row>
        <row r="3485">
          <cell r="G3485">
            <v>938805301</v>
          </cell>
          <cell r="J3485">
            <v>277542.67</v>
          </cell>
          <cell r="K3485">
            <v>41631</v>
          </cell>
          <cell r="L3485">
            <v>23591.33</v>
          </cell>
          <cell r="M3485">
            <v>0</v>
          </cell>
          <cell r="N3485">
            <v>0</v>
          </cell>
          <cell r="O3485">
            <v>259503</v>
          </cell>
          <cell r="P3485">
            <v>259503</v>
          </cell>
        </row>
        <row r="3486">
          <cell r="G3486">
            <v>938805376</v>
          </cell>
          <cell r="J3486">
            <v>243826.44999999998</v>
          </cell>
          <cell r="K3486">
            <v>36798</v>
          </cell>
          <cell r="L3486">
            <v>20702.55</v>
          </cell>
          <cell r="M3486">
            <v>0</v>
          </cell>
          <cell r="N3486">
            <v>0</v>
          </cell>
          <cell r="O3486">
            <v>227731</v>
          </cell>
          <cell r="P3486">
            <v>227731</v>
          </cell>
        </row>
        <row r="3487">
          <cell r="G3487">
            <v>938805393</v>
          </cell>
          <cell r="J3487">
            <v>131714.91</v>
          </cell>
          <cell r="K3487">
            <v>21328</v>
          </cell>
          <cell r="L3487">
            <v>11039.09</v>
          </cell>
          <cell r="M3487">
            <v>0</v>
          </cell>
          <cell r="N3487">
            <v>0</v>
          </cell>
          <cell r="O3487">
            <v>121426</v>
          </cell>
          <cell r="P3487">
            <v>121426</v>
          </cell>
        </row>
        <row r="3488">
          <cell r="G3488">
            <v>938805427</v>
          </cell>
          <cell r="J3488">
            <v>131824</v>
          </cell>
          <cell r="K3488">
            <v>20896</v>
          </cell>
          <cell r="L3488">
            <v>11093</v>
          </cell>
          <cell r="M3488">
            <v>0</v>
          </cell>
          <cell r="N3488">
            <v>0</v>
          </cell>
          <cell r="O3488">
            <v>122021</v>
          </cell>
          <cell r="P3488">
            <v>122021</v>
          </cell>
        </row>
        <row r="3489">
          <cell r="G3489">
            <v>938805521</v>
          </cell>
          <cell r="J3489">
            <v>44545</v>
          </cell>
          <cell r="K3489">
            <v>0</v>
          </cell>
          <cell r="L3489">
            <v>4455</v>
          </cell>
          <cell r="M3489">
            <v>0</v>
          </cell>
          <cell r="N3489">
            <v>0</v>
          </cell>
          <cell r="O3489">
            <v>49000</v>
          </cell>
          <cell r="P3489">
            <v>49000</v>
          </cell>
        </row>
        <row r="3490">
          <cell r="G3490">
            <v>938806148</v>
          </cell>
          <cell r="J3490">
            <v>178127.35999999999</v>
          </cell>
          <cell r="K3490">
            <v>28514</v>
          </cell>
          <cell r="L3490">
            <v>14961.64</v>
          </cell>
          <cell r="M3490">
            <v>0</v>
          </cell>
          <cell r="N3490">
            <v>0</v>
          </cell>
          <cell r="O3490">
            <v>164575</v>
          </cell>
          <cell r="P3490">
            <v>164575</v>
          </cell>
        </row>
        <row r="3491">
          <cell r="G3491">
            <v>938806460</v>
          </cell>
          <cell r="J3491">
            <v>139735</v>
          </cell>
          <cell r="K3491">
            <v>26346</v>
          </cell>
          <cell r="L3491">
            <v>11339</v>
          </cell>
          <cell r="M3491">
            <v>0</v>
          </cell>
          <cell r="N3491">
            <v>0</v>
          </cell>
          <cell r="O3491">
            <v>124728</v>
          </cell>
          <cell r="P3491">
            <v>124728</v>
          </cell>
        </row>
        <row r="3492">
          <cell r="G3492">
            <v>938806583</v>
          </cell>
          <cell r="J3492">
            <v>101865</v>
          </cell>
          <cell r="K3492">
            <v>15504</v>
          </cell>
          <cell r="L3492">
            <v>8636</v>
          </cell>
          <cell r="M3492">
            <v>0</v>
          </cell>
          <cell r="N3492">
            <v>0</v>
          </cell>
          <cell r="O3492">
            <v>94997</v>
          </cell>
          <cell r="P3492">
            <v>94997</v>
          </cell>
        </row>
        <row r="3493">
          <cell r="G3493">
            <v>938806618</v>
          </cell>
          <cell r="J3493">
            <v>252165.18</v>
          </cell>
          <cell r="K3493">
            <v>39396</v>
          </cell>
          <cell r="L3493">
            <v>21276.82</v>
          </cell>
          <cell r="M3493">
            <v>0</v>
          </cell>
          <cell r="N3493">
            <v>0</v>
          </cell>
          <cell r="O3493">
            <v>234046</v>
          </cell>
          <cell r="P3493">
            <v>234046</v>
          </cell>
        </row>
        <row r="3494">
          <cell r="G3494">
            <v>938806631</v>
          </cell>
          <cell r="J3494">
            <v>144438.18</v>
          </cell>
          <cell r="K3494">
            <v>21666</v>
          </cell>
          <cell r="L3494">
            <v>12276.82</v>
          </cell>
          <cell r="M3494">
            <v>0</v>
          </cell>
          <cell r="N3494">
            <v>0</v>
          </cell>
          <cell r="O3494">
            <v>135049</v>
          </cell>
          <cell r="P3494">
            <v>135049</v>
          </cell>
        </row>
        <row r="3495">
          <cell r="G3495">
            <v>938806773</v>
          </cell>
          <cell r="J3495">
            <v>159163</v>
          </cell>
          <cell r="K3495">
            <v>23874</v>
          </cell>
          <cell r="L3495">
            <v>13529</v>
          </cell>
          <cell r="M3495">
            <v>0</v>
          </cell>
          <cell r="N3495">
            <v>0</v>
          </cell>
          <cell r="O3495">
            <v>148818</v>
          </cell>
          <cell r="P3495">
            <v>148818</v>
          </cell>
        </row>
        <row r="3496">
          <cell r="G3496">
            <v>938806873</v>
          </cell>
          <cell r="J3496">
            <v>44545</v>
          </cell>
          <cell r="K3496">
            <v>0</v>
          </cell>
          <cell r="L3496">
            <v>4455</v>
          </cell>
          <cell r="M3496">
            <v>0</v>
          </cell>
          <cell r="N3496">
            <v>0</v>
          </cell>
          <cell r="O3496">
            <v>49000</v>
          </cell>
          <cell r="P3496">
            <v>49000</v>
          </cell>
        </row>
        <row r="3497">
          <cell r="G3497">
            <v>938806992</v>
          </cell>
          <cell r="J3497">
            <v>174368.44999999998</v>
          </cell>
          <cell r="K3497">
            <v>29072</v>
          </cell>
          <cell r="L3497">
            <v>14529.55</v>
          </cell>
          <cell r="M3497">
            <v>0</v>
          </cell>
          <cell r="N3497">
            <v>0</v>
          </cell>
          <cell r="O3497">
            <v>159826</v>
          </cell>
          <cell r="P3497">
            <v>159826</v>
          </cell>
        </row>
        <row r="3498">
          <cell r="G3498">
            <v>938807315</v>
          </cell>
          <cell r="J3498">
            <v>269587.36</v>
          </cell>
          <cell r="K3498">
            <v>43804</v>
          </cell>
          <cell r="L3498">
            <v>22578.639999999999</v>
          </cell>
          <cell r="M3498">
            <v>-3000</v>
          </cell>
          <cell r="N3498">
            <v>0</v>
          </cell>
          <cell r="O3498">
            <v>245362</v>
          </cell>
          <cell r="P3498">
            <v>245362</v>
          </cell>
        </row>
        <row r="3499">
          <cell r="G3499">
            <v>938807637</v>
          </cell>
          <cell r="J3499">
            <v>135738</v>
          </cell>
          <cell r="K3499">
            <v>20361</v>
          </cell>
          <cell r="L3499">
            <v>11538</v>
          </cell>
          <cell r="M3499">
            <v>0</v>
          </cell>
          <cell r="N3499">
            <v>0</v>
          </cell>
          <cell r="O3499">
            <v>126915</v>
          </cell>
          <cell r="P3499">
            <v>126915</v>
          </cell>
        </row>
        <row r="3500">
          <cell r="G3500">
            <v>938807854</v>
          </cell>
          <cell r="J3500">
            <v>217272</v>
          </cell>
          <cell r="K3500">
            <v>35957</v>
          </cell>
          <cell r="L3500">
            <v>18132</v>
          </cell>
          <cell r="M3500">
            <v>0</v>
          </cell>
          <cell r="N3500">
            <v>0</v>
          </cell>
          <cell r="O3500">
            <v>199447</v>
          </cell>
          <cell r="P3500">
            <v>199447</v>
          </cell>
        </row>
        <row r="3501">
          <cell r="G3501">
            <v>938807905</v>
          </cell>
          <cell r="J3501">
            <v>240916.77</v>
          </cell>
          <cell r="K3501">
            <v>40626</v>
          </cell>
          <cell r="L3501">
            <v>20029.23</v>
          </cell>
          <cell r="M3501">
            <v>0</v>
          </cell>
          <cell r="N3501">
            <v>0</v>
          </cell>
          <cell r="O3501">
            <v>220320</v>
          </cell>
          <cell r="P3501">
            <v>220320</v>
          </cell>
        </row>
        <row r="3502">
          <cell r="G3502">
            <v>938807906</v>
          </cell>
          <cell r="J3502">
            <v>227620.09</v>
          </cell>
          <cell r="K3502">
            <v>35714</v>
          </cell>
          <cell r="L3502">
            <v>19190.91</v>
          </cell>
          <cell r="M3502">
            <v>0</v>
          </cell>
          <cell r="N3502">
            <v>0</v>
          </cell>
          <cell r="O3502">
            <v>211097</v>
          </cell>
          <cell r="P3502">
            <v>211097</v>
          </cell>
        </row>
        <row r="3503">
          <cell r="G3503">
            <v>938807914</v>
          </cell>
          <cell r="J3503">
            <v>44545</v>
          </cell>
          <cell r="K3503">
            <v>0</v>
          </cell>
          <cell r="L3503">
            <v>4455</v>
          </cell>
          <cell r="M3503">
            <v>0</v>
          </cell>
          <cell r="N3503">
            <v>0</v>
          </cell>
          <cell r="O3503">
            <v>49000</v>
          </cell>
          <cell r="P3503">
            <v>49000</v>
          </cell>
        </row>
        <row r="3504">
          <cell r="G3504">
            <v>938905650</v>
          </cell>
          <cell r="J3504">
            <v>212344.27000000002</v>
          </cell>
          <cell r="K3504">
            <v>32525</v>
          </cell>
          <cell r="L3504">
            <v>17981.73</v>
          </cell>
          <cell r="M3504">
            <v>0</v>
          </cell>
          <cell r="N3504">
            <v>0</v>
          </cell>
          <cell r="O3504">
            <v>197801</v>
          </cell>
          <cell r="P3504">
            <v>197801</v>
          </cell>
        </row>
        <row r="3505">
          <cell r="G3505">
            <v>938905810</v>
          </cell>
          <cell r="J3505">
            <v>167219.35999999999</v>
          </cell>
          <cell r="K3505">
            <v>25981</v>
          </cell>
          <cell r="L3505">
            <v>14123.64</v>
          </cell>
          <cell r="M3505">
            <v>0</v>
          </cell>
          <cell r="N3505">
            <v>0</v>
          </cell>
          <cell r="O3505">
            <v>155362</v>
          </cell>
          <cell r="P3505">
            <v>155362</v>
          </cell>
        </row>
        <row r="3506">
          <cell r="G3506">
            <v>938905814</v>
          </cell>
          <cell r="J3506">
            <v>44545</v>
          </cell>
          <cell r="K3506">
            <v>0</v>
          </cell>
          <cell r="L3506">
            <v>4455</v>
          </cell>
          <cell r="M3506">
            <v>0</v>
          </cell>
          <cell r="N3506">
            <v>0</v>
          </cell>
          <cell r="O3506">
            <v>49000</v>
          </cell>
          <cell r="P3506">
            <v>49000</v>
          </cell>
        </row>
        <row r="3507">
          <cell r="G3507">
            <v>938905818</v>
          </cell>
          <cell r="J3507">
            <v>480691.48</v>
          </cell>
          <cell r="K3507">
            <v>76143</v>
          </cell>
          <cell r="L3507">
            <v>40454.519999999997</v>
          </cell>
          <cell r="M3507">
            <v>0</v>
          </cell>
          <cell r="N3507">
            <v>0</v>
          </cell>
          <cell r="O3507">
            <v>445003</v>
          </cell>
          <cell r="P3507">
            <v>445003</v>
          </cell>
        </row>
        <row r="3508">
          <cell r="G3508">
            <v>938907233</v>
          </cell>
          <cell r="J3508">
            <v>44545</v>
          </cell>
          <cell r="K3508">
            <v>0</v>
          </cell>
          <cell r="L3508">
            <v>4455</v>
          </cell>
          <cell r="M3508">
            <v>0</v>
          </cell>
          <cell r="N3508">
            <v>0</v>
          </cell>
          <cell r="O3508">
            <v>49000</v>
          </cell>
          <cell r="P3508">
            <v>49000</v>
          </cell>
        </row>
        <row r="3509">
          <cell r="G3509">
            <v>938907235</v>
          </cell>
          <cell r="J3509">
            <v>52726.82</v>
          </cell>
          <cell r="K3509">
            <v>7909</v>
          </cell>
          <cell r="L3509">
            <v>4482.18</v>
          </cell>
          <cell r="M3509">
            <v>0</v>
          </cell>
          <cell r="N3509">
            <v>0</v>
          </cell>
          <cell r="O3509">
            <v>49300</v>
          </cell>
          <cell r="P3509">
            <v>49300</v>
          </cell>
        </row>
        <row r="3510">
          <cell r="G3510">
            <v>938907240</v>
          </cell>
          <cell r="J3510">
            <v>44545</v>
          </cell>
          <cell r="K3510">
            <v>0</v>
          </cell>
          <cell r="L3510">
            <v>4455</v>
          </cell>
          <cell r="M3510">
            <v>0</v>
          </cell>
          <cell r="N3510">
            <v>0</v>
          </cell>
          <cell r="O3510">
            <v>49000</v>
          </cell>
          <cell r="P3510">
            <v>49000</v>
          </cell>
        </row>
        <row r="3511">
          <cell r="G3511">
            <v>938907472</v>
          </cell>
          <cell r="J3511">
            <v>192113.84</v>
          </cell>
          <cell r="K3511">
            <v>29041</v>
          </cell>
          <cell r="L3511">
            <v>16307.16</v>
          </cell>
          <cell r="M3511">
            <v>0</v>
          </cell>
          <cell r="N3511">
            <v>0</v>
          </cell>
          <cell r="O3511">
            <v>179380</v>
          </cell>
          <cell r="P3511">
            <v>179380</v>
          </cell>
        </row>
        <row r="3512">
          <cell r="G3512">
            <v>938907473</v>
          </cell>
          <cell r="J3512">
            <v>230490.27</v>
          </cell>
          <cell r="K3512">
            <v>40408</v>
          </cell>
          <cell r="L3512">
            <v>19008.73</v>
          </cell>
          <cell r="M3512">
            <v>0</v>
          </cell>
          <cell r="N3512">
            <v>0</v>
          </cell>
          <cell r="O3512">
            <v>209091</v>
          </cell>
          <cell r="P3512">
            <v>209091</v>
          </cell>
        </row>
        <row r="3513">
          <cell r="G3513">
            <v>938907634</v>
          </cell>
          <cell r="J3513">
            <v>106582</v>
          </cell>
          <cell r="K3513">
            <v>15987</v>
          </cell>
          <cell r="L3513">
            <v>9059</v>
          </cell>
          <cell r="M3513">
            <v>0</v>
          </cell>
          <cell r="N3513">
            <v>0</v>
          </cell>
          <cell r="O3513">
            <v>99654</v>
          </cell>
          <cell r="P3513">
            <v>99654</v>
          </cell>
        </row>
        <row r="3514">
          <cell r="G3514">
            <v>938907641</v>
          </cell>
          <cell r="J3514">
            <v>88129.82</v>
          </cell>
          <cell r="K3514">
            <v>13219</v>
          </cell>
          <cell r="L3514">
            <v>7491.18</v>
          </cell>
          <cell r="M3514">
            <v>0</v>
          </cell>
          <cell r="N3514">
            <v>0</v>
          </cell>
          <cell r="O3514">
            <v>82402</v>
          </cell>
          <cell r="P3514">
            <v>82402</v>
          </cell>
        </row>
        <row r="3515">
          <cell r="G3515">
            <v>938907689</v>
          </cell>
          <cell r="J3515">
            <v>53546</v>
          </cell>
          <cell r="K3515">
            <v>8032</v>
          </cell>
          <cell r="L3515">
            <v>4552</v>
          </cell>
          <cell r="M3515">
            <v>0</v>
          </cell>
          <cell r="N3515">
            <v>0</v>
          </cell>
          <cell r="O3515">
            <v>50066</v>
          </cell>
          <cell r="P3515">
            <v>50066</v>
          </cell>
        </row>
        <row r="3516">
          <cell r="G3516">
            <v>938985440</v>
          </cell>
          <cell r="J3516">
            <v>336143.35999999999</v>
          </cell>
          <cell r="K3516">
            <v>52441</v>
          </cell>
          <cell r="L3516">
            <v>28370.639999999999</v>
          </cell>
          <cell r="M3516">
            <v>0</v>
          </cell>
          <cell r="N3516">
            <v>0</v>
          </cell>
          <cell r="O3516">
            <v>312073</v>
          </cell>
          <cell r="P3516">
            <v>312073</v>
          </cell>
        </row>
        <row r="3517">
          <cell r="G3517">
            <v>933805336</v>
          </cell>
          <cell r="J3517">
            <v>547288.81999999995</v>
          </cell>
          <cell r="K3517">
            <v>84337</v>
          </cell>
          <cell r="L3517">
            <v>46295.18</v>
          </cell>
          <cell r="M3517">
            <v>0</v>
          </cell>
          <cell r="N3517">
            <v>0</v>
          </cell>
          <cell r="O3517">
            <v>509247</v>
          </cell>
          <cell r="P3517">
            <v>509247</v>
          </cell>
        </row>
        <row r="3518">
          <cell r="G3518">
            <v>933805767</v>
          </cell>
          <cell r="J3518">
            <v>860470.04999999993</v>
          </cell>
          <cell r="K3518">
            <v>518800.45</v>
          </cell>
          <cell r="L3518">
            <v>34167.4</v>
          </cell>
          <cell r="M3518">
            <v>0</v>
          </cell>
          <cell r="N3518">
            <v>0</v>
          </cell>
          <cell r="O3518">
            <v>375837</v>
          </cell>
          <cell r="P3518">
            <v>375837</v>
          </cell>
        </row>
        <row r="3519">
          <cell r="G3519">
            <v>933805942</v>
          </cell>
          <cell r="J3519">
            <v>234694.19</v>
          </cell>
          <cell r="K3519">
            <v>35653</v>
          </cell>
          <cell r="L3519">
            <v>19903.810000000001</v>
          </cell>
          <cell r="M3519">
            <v>0</v>
          </cell>
          <cell r="N3519">
            <v>0</v>
          </cell>
          <cell r="O3519">
            <v>218945</v>
          </cell>
          <cell r="P3519">
            <v>218945</v>
          </cell>
        </row>
        <row r="3520">
          <cell r="G3520">
            <v>933806035</v>
          </cell>
          <cell r="J3520">
            <v>246564.18</v>
          </cell>
          <cell r="K3520">
            <v>41024</v>
          </cell>
          <cell r="L3520">
            <v>20553.82</v>
          </cell>
          <cell r="M3520">
            <v>0</v>
          </cell>
          <cell r="N3520">
            <v>0</v>
          </cell>
          <cell r="O3520">
            <v>226094</v>
          </cell>
          <cell r="P3520">
            <v>226094</v>
          </cell>
        </row>
        <row r="3521">
          <cell r="G3521">
            <v>933806183</v>
          </cell>
          <cell r="J3521">
            <v>427563.8</v>
          </cell>
          <cell r="K3521">
            <v>66603</v>
          </cell>
          <cell r="L3521">
            <v>36096.199999999997</v>
          </cell>
          <cell r="M3521">
            <v>0</v>
          </cell>
          <cell r="N3521">
            <v>0</v>
          </cell>
          <cell r="O3521">
            <v>397057</v>
          </cell>
          <cell r="P3521">
            <v>397057</v>
          </cell>
        </row>
        <row r="3522">
          <cell r="G3522">
            <v>933806359</v>
          </cell>
          <cell r="J3522">
            <v>400125.26</v>
          </cell>
          <cell r="K3522">
            <v>82459</v>
          </cell>
          <cell r="L3522">
            <v>31766.74</v>
          </cell>
          <cell r="M3522">
            <v>0</v>
          </cell>
          <cell r="N3522">
            <v>0</v>
          </cell>
          <cell r="O3522">
            <v>349433</v>
          </cell>
          <cell r="P3522">
            <v>349433</v>
          </cell>
        </row>
        <row r="3523">
          <cell r="G3523">
            <v>933806421</v>
          </cell>
          <cell r="J3523">
            <v>44545</v>
          </cell>
          <cell r="K3523">
            <v>0</v>
          </cell>
          <cell r="L3523">
            <v>4455</v>
          </cell>
          <cell r="M3523">
            <v>0</v>
          </cell>
          <cell r="N3523">
            <v>0</v>
          </cell>
          <cell r="O3523">
            <v>49000</v>
          </cell>
          <cell r="P3523">
            <v>49000</v>
          </cell>
        </row>
        <row r="3524">
          <cell r="G3524">
            <v>933806730</v>
          </cell>
          <cell r="J3524">
            <v>517357.36</v>
          </cell>
          <cell r="K3524">
            <v>80072</v>
          </cell>
          <cell r="L3524">
            <v>43728.639999999999</v>
          </cell>
          <cell r="M3524">
            <v>0</v>
          </cell>
          <cell r="N3524">
            <v>0</v>
          </cell>
          <cell r="O3524">
            <v>481014</v>
          </cell>
          <cell r="P3524">
            <v>481014</v>
          </cell>
        </row>
        <row r="3525">
          <cell r="G3525">
            <v>938801032</v>
          </cell>
          <cell r="J3525">
            <v>52726.82</v>
          </cell>
          <cell r="K3525">
            <v>7909</v>
          </cell>
          <cell r="L3525">
            <v>4482.18</v>
          </cell>
          <cell r="M3525">
            <v>0</v>
          </cell>
          <cell r="N3525">
            <v>0</v>
          </cell>
          <cell r="O3525">
            <v>49300</v>
          </cell>
          <cell r="P3525">
            <v>49300</v>
          </cell>
        </row>
        <row r="3526">
          <cell r="G3526">
            <v>938801167</v>
          </cell>
          <cell r="J3526">
            <v>44545</v>
          </cell>
          <cell r="K3526">
            <v>0</v>
          </cell>
          <cell r="L3526">
            <v>4455</v>
          </cell>
          <cell r="M3526">
            <v>0</v>
          </cell>
          <cell r="N3526">
            <v>0</v>
          </cell>
          <cell r="O3526">
            <v>49000</v>
          </cell>
          <cell r="P3526">
            <v>49000</v>
          </cell>
        </row>
        <row r="3527">
          <cell r="G3527">
            <v>938801724</v>
          </cell>
          <cell r="J3527">
            <v>225919.35999999999</v>
          </cell>
          <cell r="K3527">
            <v>33888</v>
          </cell>
          <cell r="L3527">
            <v>19203.64</v>
          </cell>
          <cell r="M3527">
            <v>0</v>
          </cell>
          <cell r="N3527">
            <v>0</v>
          </cell>
          <cell r="O3527">
            <v>211235</v>
          </cell>
          <cell r="P3527">
            <v>211235</v>
          </cell>
        </row>
        <row r="3528">
          <cell r="G3528">
            <v>938802682</v>
          </cell>
          <cell r="J3528">
            <v>44545</v>
          </cell>
          <cell r="K3528">
            <v>0</v>
          </cell>
          <cell r="L3528">
            <v>4455</v>
          </cell>
          <cell r="M3528">
            <v>0</v>
          </cell>
          <cell r="N3528">
            <v>0</v>
          </cell>
          <cell r="O3528">
            <v>49000</v>
          </cell>
          <cell r="P3528">
            <v>49000</v>
          </cell>
        </row>
        <row r="3529">
          <cell r="G3529">
            <v>938805118</v>
          </cell>
          <cell r="J3529">
            <v>282459.73</v>
          </cell>
          <cell r="K3529">
            <v>64809</v>
          </cell>
          <cell r="L3529">
            <v>21765.27</v>
          </cell>
          <cell r="M3529">
            <v>0</v>
          </cell>
          <cell r="N3529">
            <v>0</v>
          </cell>
          <cell r="O3529">
            <v>239416</v>
          </cell>
          <cell r="P3529">
            <v>239416</v>
          </cell>
        </row>
        <row r="3530">
          <cell r="G3530">
            <v>938805384</v>
          </cell>
          <cell r="J3530">
            <v>195734.64</v>
          </cell>
          <cell r="K3530">
            <v>30707</v>
          </cell>
          <cell r="L3530">
            <v>16502.36</v>
          </cell>
          <cell r="M3530">
            <v>0</v>
          </cell>
          <cell r="N3530">
            <v>0</v>
          </cell>
          <cell r="O3530">
            <v>181530</v>
          </cell>
          <cell r="P3530">
            <v>181530</v>
          </cell>
        </row>
        <row r="3531">
          <cell r="G3531">
            <v>938807523</v>
          </cell>
          <cell r="J3531">
            <v>44545</v>
          </cell>
          <cell r="K3531">
            <v>0</v>
          </cell>
          <cell r="L3531">
            <v>4455</v>
          </cell>
          <cell r="M3531">
            <v>0</v>
          </cell>
          <cell r="N3531">
            <v>0</v>
          </cell>
          <cell r="O3531">
            <v>49000</v>
          </cell>
          <cell r="P3531">
            <v>49000</v>
          </cell>
        </row>
        <row r="3532">
          <cell r="G3532">
            <v>938807561</v>
          </cell>
          <cell r="J3532">
            <v>77639.09</v>
          </cell>
          <cell r="K3532">
            <v>12319</v>
          </cell>
          <cell r="L3532">
            <v>6531.91</v>
          </cell>
          <cell r="M3532">
            <v>0</v>
          </cell>
          <cell r="N3532">
            <v>0</v>
          </cell>
          <cell r="O3532">
            <v>71852</v>
          </cell>
          <cell r="P3532">
            <v>71852</v>
          </cell>
        </row>
        <row r="3533">
          <cell r="G3533">
            <v>938808110</v>
          </cell>
          <cell r="J3533">
            <v>339929.09</v>
          </cell>
          <cell r="K3533">
            <v>50989</v>
          </cell>
          <cell r="L3533">
            <v>28893.91</v>
          </cell>
          <cell r="M3533">
            <v>0</v>
          </cell>
          <cell r="N3533">
            <v>0</v>
          </cell>
          <cell r="O3533">
            <v>317834</v>
          </cell>
          <cell r="P3533">
            <v>317834</v>
          </cell>
        </row>
        <row r="3534">
          <cell r="G3534">
            <v>938808917</v>
          </cell>
          <cell r="J3534">
            <v>281631.08999999997</v>
          </cell>
          <cell r="K3534">
            <v>51894</v>
          </cell>
          <cell r="L3534">
            <v>22973.91</v>
          </cell>
          <cell r="M3534">
            <v>0</v>
          </cell>
          <cell r="N3534">
            <v>0</v>
          </cell>
          <cell r="O3534">
            <v>252711</v>
          </cell>
          <cell r="P3534">
            <v>252711</v>
          </cell>
        </row>
        <row r="3535">
          <cell r="G3535">
            <v>938809142</v>
          </cell>
          <cell r="J3535">
            <v>156215</v>
          </cell>
          <cell r="K3535">
            <v>23657</v>
          </cell>
          <cell r="L3535">
            <v>13256</v>
          </cell>
          <cell r="M3535">
            <v>0</v>
          </cell>
          <cell r="N3535">
            <v>0</v>
          </cell>
          <cell r="O3535">
            <v>145814</v>
          </cell>
          <cell r="P3535">
            <v>145814</v>
          </cell>
        </row>
        <row r="3536">
          <cell r="G3536">
            <v>938809629</v>
          </cell>
          <cell r="J3536">
            <v>153635.79999999999</v>
          </cell>
          <cell r="K3536">
            <v>23045</v>
          </cell>
          <cell r="L3536">
            <v>13059.2</v>
          </cell>
          <cell r="M3536">
            <v>0</v>
          </cell>
          <cell r="N3536">
            <v>0</v>
          </cell>
          <cell r="O3536">
            <v>143650</v>
          </cell>
          <cell r="P3536">
            <v>143650</v>
          </cell>
        </row>
        <row r="3537">
          <cell r="G3537">
            <v>938881923</v>
          </cell>
          <cell r="J3537">
            <v>206789.18</v>
          </cell>
          <cell r="K3537">
            <v>31018</v>
          </cell>
          <cell r="L3537">
            <v>17576.82</v>
          </cell>
          <cell r="M3537">
            <v>0</v>
          </cell>
          <cell r="N3537">
            <v>0</v>
          </cell>
          <cell r="O3537">
            <v>193348</v>
          </cell>
          <cell r="P3537">
            <v>193348</v>
          </cell>
        </row>
        <row r="3538">
          <cell r="G3538">
            <v>938882071</v>
          </cell>
          <cell r="J3538">
            <v>44545</v>
          </cell>
          <cell r="K3538">
            <v>0</v>
          </cell>
          <cell r="L3538">
            <v>4455</v>
          </cell>
          <cell r="M3538">
            <v>0</v>
          </cell>
          <cell r="N3538">
            <v>0</v>
          </cell>
          <cell r="O3538">
            <v>49000</v>
          </cell>
          <cell r="P3538">
            <v>49000</v>
          </cell>
        </row>
        <row r="3539">
          <cell r="G3539">
            <v>938882187</v>
          </cell>
          <cell r="J3539">
            <v>44545</v>
          </cell>
          <cell r="K3539">
            <v>0</v>
          </cell>
          <cell r="L3539">
            <v>4455</v>
          </cell>
          <cell r="M3539">
            <v>0</v>
          </cell>
          <cell r="N3539">
            <v>0</v>
          </cell>
          <cell r="O3539">
            <v>49000</v>
          </cell>
          <cell r="P3539">
            <v>49000</v>
          </cell>
        </row>
        <row r="3540">
          <cell r="G3540">
            <v>938886584</v>
          </cell>
          <cell r="J3540">
            <v>234590.9</v>
          </cell>
          <cell r="K3540">
            <v>35189</v>
          </cell>
          <cell r="L3540">
            <v>19940.099999999999</v>
          </cell>
          <cell r="M3540">
            <v>0</v>
          </cell>
          <cell r="N3540">
            <v>0</v>
          </cell>
          <cell r="O3540">
            <v>219342</v>
          </cell>
          <cell r="P3540">
            <v>219342</v>
          </cell>
        </row>
        <row r="3541">
          <cell r="G3541">
            <v>938901083</v>
          </cell>
          <cell r="J3541">
            <v>170481</v>
          </cell>
          <cell r="K3541">
            <v>27367</v>
          </cell>
          <cell r="L3541">
            <v>14311</v>
          </cell>
          <cell r="M3541">
            <v>0</v>
          </cell>
          <cell r="N3541">
            <v>0</v>
          </cell>
          <cell r="O3541">
            <v>157425</v>
          </cell>
          <cell r="P3541">
            <v>157425</v>
          </cell>
        </row>
        <row r="3542">
          <cell r="G3542">
            <v>938903208</v>
          </cell>
          <cell r="J3542">
            <v>44545</v>
          </cell>
          <cell r="K3542">
            <v>0</v>
          </cell>
          <cell r="L3542">
            <v>4455</v>
          </cell>
          <cell r="M3542">
            <v>0</v>
          </cell>
          <cell r="N3542">
            <v>0</v>
          </cell>
          <cell r="O3542">
            <v>49000</v>
          </cell>
          <cell r="P3542">
            <v>49000</v>
          </cell>
        </row>
        <row r="3543">
          <cell r="G3543">
            <v>938904163</v>
          </cell>
          <cell r="J3543">
            <v>44545</v>
          </cell>
          <cell r="K3543">
            <v>0</v>
          </cell>
          <cell r="L3543">
            <v>4455</v>
          </cell>
          <cell r="M3543">
            <v>0</v>
          </cell>
          <cell r="N3543">
            <v>0</v>
          </cell>
          <cell r="O3543">
            <v>49000</v>
          </cell>
          <cell r="P3543">
            <v>49000</v>
          </cell>
        </row>
        <row r="3544">
          <cell r="G3544">
            <v>938905042</v>
          </cell>
          <cell r="J3544">
            <v>199048.4</v>
          </cell>
          <cell r="K3544">
            <v>30530</v>
          </cell>
          <cell r="L3544">
            <v>16851.599999999999</v>
          </cell>
          <cell r="M3544">
            <v>0</v>
          </cell>
          <cell r="N3544">
            <v>0</v>
          </cell>
          <cell r="O3544">
            <v>185370</v>
          </cell>
          <cell r="P3544">
            <v>185370</v>
          </cell>
        </row>
        <row r="3545">
          <cell r="G3545">
            <v>938905164</v>
          </cell>
          <cell r="J3545">
            <v>260410.18</v>
          </cell>
          <cell r="K3545">
            <v>182454.18</v>
          </cell>
          <cell r="L3545">
            <v>7796</v>
          </cell>
          <cell r="M3545">
            <v>0</v>
          </cell>
          <cell r="N3545">
            <v>0</v>
          </cell>
          <cell r="O3545">
            <v>85752</v>
          </cell>
          <cell r="P3545">
            <v>85752</v>
          </cell>
        </row>
        <row r="3546">
          <cell r="G3546">
            <v>938905170</v>
          </cell>
          <cell r="J3546">
            <v>132122.35999999999</v>
          </cell>
          <cell r="K3546">
            <v>20716</v>
          </cell>
          <cell r="L3546">
            <v>11140.64</v>
          </cell>
          <cell r="M3546">
            <v>0</v>
          </cell>
          <cell r="N3546">
            <v>0</v>
          </cell>
          <cell r="O3546">
            <v>122547</v>
          </cell>
          <cell r="P3546">
            <v>122547</v>
          </cell>
        </row>
        <row r="3547">
          <cell r="G3547">
            <v>938905171</v>
          </cell>
          <cell r="J3547">
            <v>44545</v>
          </cell>
          <cell r="K3547">
            <v>0</v>
          </cell>
          <cell r="L3547">
            <v>4455</v>
          </cell>
          <cell r="M3547">
            <v>0</v>
          </cell>
          <cell r="N3547">
            <v>0</v>
          </cell>
          <cell r="O3547">
            <v>49000</v>
          </cell>
          <cell r="P3547">
            <v>49000</v>
          </cell>
        </row>
        <row r="3548">
          <cell r="G3548">
            <v>938905191</v>
          </cell>
          <cell r="J3548">
            <v>99090.4</v>
          </cell>
          <cell r="K3548">
            <v>14864</v>
          </cell>
          <cell r="L3548">
            <v>8422.6</v>
          </cell>
          <cell r="M3548">
            <v>0</v>
          </cell>
          <cell r="N3548">
            <v>0</v>
          </cell>
          <cell r="O3548">
            <v>92649</v>
          </cell>
          <cell r="P3548">
            <v>92649</v>
          </cell>
        </row>
        <row r="3549">
          <cell r="G3549">
            <v>938905192</v>
          </cell>
          <cell r="J3549">
            <v>99755.55</v>
          </cell>
          <cell r="K3549">
            <v>15188</v>
          </cell>
          <cell r="L3549">
            <v>8457.4500000000007</v>
          </cell>
          <cell r="M3549">
            <v>0</v>
          </cell>
          <cell r="N3549">
            <v>0</v>
          </cell>
          <cell r="O3549">
            <v>93025</v>
          </cell>
          <cell r="P3549">
            <v>93025</v>
          </cell>
        </row>
        <row r="3550">
          <cell r="G3550">
            <v>938905196</v>
          </cell>
          <cell r="J3550">
            <v>128285.82</v>
          </cell>
          <cell r="K3550">
            <v>19467</v>
          </cell>
          <cell r="L3550">
            <v>10882.18</v>
          </cell>
          <cell r="M3550">
            <v>0</v>
          </cell>
          <cell r="N3550">
            <v>0</v>
          </cell>
          <cell r="O3550">
            <v>119701</v>
          </cell>
          <cell r="P3550">
            <v>119701</v>
          </cell>
        </row>
        <row r="3551">
          <cell r="G3551">
            <v>938905432</v>
          </cell>
          <cell r="J3551">
            <v>148033.09</v>
          </cell>
          <cell r="K3551">
            <v>22878</v>
          </cell>
          <cell r="L3551">
            <v>12515.91</v>
          </cell>
          <cell r="M3551">
            <v>0</v>
          </cell>
          <cell r="N3551">
            <v>0</v>
          </cell>
          <cell r="O3551">
            <v>137671</v>
          </cell>
          <cell r="P3551">
            <v>137671</v>
          </cell>
        </row>
        <row r="3552">
          <cell r="G3552">
            <v>938906243</v>
          </cell>
          <cell r="J3552">
            <v>54597</v>
          </cell>
          <cell r="K3552">
            <v>8863</v>
          </cell>
          <cell r="L3552">
            <v>4574</v>
          </cell>
          <cell r="M3552">
            <v>0</v>
          </cell>
          <cell r="N3552">
            <v>0</v>
          </cell>
          <cell r="O3552">
            <v>50308</v>
          </cell>
          <cell r="P3552">
            <v>50308</v>
          </cell>
        </row>
        <row r="3553">
          <cell r="G3553">
            <v>938906246</v>
          </cell>
          <cell r="J3553">
            <v>320362.37</v>
          </cell>
          <cell r="K3553">
            <v>48054</v>
          </cell>
          <cell r="L3553">
            <v>27230.63</v>
          </cell>
          <cell r="M3553">
            <v>0</v>
          </cell>
          <cell r="N3553">
            <v>0</v>
          </cell>
          <cell r="O3553">
            <v>299539</v>
          </cell>
          <cell r="P3553">
            <v>299539</v>
          </cell>
        </row>
        <row r="3554">
          <cell r="G3554">
            <v>938906250</v>
          </cell>
          <cell r="J3554">
            <v>63807</v>
          </cell>
          <cell r="K3554">
            <v>9571</v>
          </cell>
          <cell r="L3554">
            <v>5424</v>
          </cell>
          <cell r="M3554">
            <v>0</v>
          </cell>
          <cell r="N3554">
            <v>0</v>
          </cell>
          <cell r="O3554">
            <v>59660</v>
          </cell>
          <cell r="P3554">
            <v>59660</v>
          </cell>
        </row>
        <row r="3555">
          <cell r="G3555">
            <v>938907397</v>
          </cell>
          <cell r="J3555">
            <v>274647.08999999997</v>
          </cell>
          <cell r="K3555">
            <v>43217</v>
          </cell>
          <cell r="L3555">
            <v>23142.91</v>
          </cell>
          <cell r="M3555">
            <v>0</v>
          </cell>
          <cell r="N3555">
            <v>0</v>
          </cell>
          <cell r="O3555">
            <v>254573</v>
          </cell>
          <cell r="P3555">
            <v>254573</v>
          </cell>
        </row>
        <row r="3556">
          <cell r="G3556">
            <v>938907648</v>
          </cell>
          <cell r="J3556">
            <v>175110</v>
          </cell>
          <cell r="K3556">
            <v>27613</v>
          </cell>
          <cell r="L3556">
            <v>14750</v>
          </cell>
          <cell r="M3556">
            <v>0</v>
          </cell>
          <cell r="N3556">
            <v>0</v>
          </cell>
          <cell r="O3556">
            <v>162247</v>
          </cell>
          <cell r="P3556">
            <v>162247</v>
          </cell>
        </row>
        <row r="3557">
          <cell r="G3557">
            <v>938907650</v>
          </cell>
          <cell r="J3557">
            <v>168130.72</v>
          </cell>
          <cell r="K3557">
            <v>25220</v>
          </cell>
          <cell r="L3557">
            <v>14291.28</v>
          </cell>
          <cell r="M3557">
            <v>0</v>
          </cell>
          <cell r="N3557">
            <v>0</v>
          </cell>
          <cell r="O3557">
            <v>157202</v>
          </cell>
          <cell r="P3557">
            <v>157202</v>
          </cell>
        </row>
        <row r="3558">
          <cell r="G3558">
            <v>938907651</v>
          </cell>
          <cell r="J3558">
            <v>332405.17000000004</v>
          </cell>
          <cell r="K3558">
            <v>54349</v>
          </cell>
          <cell r="L3558">
            <v>27805.83</v>
          </cell>
          <cell r="M3558">
            <v>0</v>
          </cell>
          <cell r="N3558">
            <v>0</v>
          </cell>
          <cell r="O3558">
            <v>305862</v>
          </cell>
          <cell r="P3558">
            <v>305862</v>
          </cell>
        </row>
        <row r="3559">
          <cell r="G3559">
            <v>938907652</v>
          </cell>
          <cell r="J3559">
            <v>164816.82</v>
          </cell>
          <cell r="K3559">
            <v>25620</v>
          </cell>
          <cell r="L3559">
            <v>13920.18</v>
          </cell>
          <cell r="M3559">
            <v>0</v>
          </cell>
          <cell r="N3559">
            <v>0</v>
          </cell>
          <cell r="O3559">
            <v>153117</v>
          </cell>
          <cell r="P3559">
            <v>153117</v>
          </cell>
        </row>
        <row r="3560">
          <cell r="G3560">
            <v>938907653</v>
          </cell>
          <cell r="J3560">
            <v>472808.82</v>
          </cell>
          <cell r="K3560">
            <v>71819</v>
          </cell>
          <cell r="L3560">
            <v>40099.18</v>
          </cell>
          <cell r="M3560">
            <v>0</v>
          </cell>
          <cell r="N3560">
            <v>0</v>
          </cell>
          <cell r="O3560">
            <v>441089</v>
          </cell>
          <cell r="P3560">
            <v>441089</v>
          </cell>
        </row>
        <row r="3561">
          <cell r="G3561">
            <v>938907658</v>
          </cell>
          <cell r="J3561">
            <v>235836.53999999998</v>
          </cell>
          <cell r="K3561">
            <v>37171</v>
          </cell>
          <cell r="L3561">
            <v>19866.46</v>
          </cell>
          <cell r="M3561">
            <v>0</v>
          </cell>
          <cell r="N3561">
            <v>0</v>
          </cell>
          <cell r="O3561">
            <v>218532</v>
          </cell>
          <cell r="P3561">
            <v>218532</v>
          </cell>
        </row>
        <row r="3562">
          <cell r="G3562">
            <v>938907659</v>
          </cell>
          <cell r="J3562">
            <v>210949.91</v>
          </cell>
          <cell r="K3562">
            <v>31642</v>
          </cell>
          <cell r="L3562">
            <v>17931.09</v>
          </cell>
          <cell r="M3562">
            <v>0</v>
          </cell>
          <cell r="N3562">
            <v>0</v>
          </cell>
          <cell r="O3562">
            <v>197239</v>
          </cell>
          <cell r="P3562">
            <v>197239</v>
          </cell>
        </row>
        <row r="3563">
          <cell r="G3563">
            <v>938907660</v>
          </cell>
          <cell r="J3563">
            <v>288984.18</v>
          </cell>
          <cell r="K3563">
            <v>44694</v>
          </cell>
          <cell r="L3563">
            <v>24428.82</v>
          </cell>
          <cell r="M3563">
            <v>0</v>
          </cell>
          <cell r="N3563">
            <v>0</v>
          </cell>
          <cell r="O3563">
            <v>268719</v>
          </cell>
          <cell r="P3563">
            <v>268719</v>
          </cell>
        </row>
        <row r="3564">
          <cell r="G3564">
            <v>938908943</v>
          </cell>
          <cell r="J3564">
            <v>119744.73</v>
          </cell>
          <cell r="K3564">
            <v>19084</v>
          </cell>
          <cell r="L3564">
            <v>10066.27</v>
          </cell>
          <cell r="M3564">
            <v>0</v>
          </cell>
          <cell r="N3564">
            <v>0</v>
          </cell>
          <cell r="O3564">
            <v>110727</v>
          </cell>
          <cell r="P3564">
            <v>110727</v>
          </cell>
        </row>
        <row r="3565">
          <cell r="G3565">
            <v>938908953</v>
          </cell>
          <cell r="J3565">
            <v>202680</v>
          </cell>
          <cell r="K3565">
            <v>33992</v>
          </cell>
          <cell r="L3565">
            <v>16869</v>
          </cell>
          <cell r="M3565">
            <v>0</v>
          </cell>
          <cell r="N3565">
            <v>0</v>
          </cell>
          <cell r="O3565">
            <v>185557</v>
          </cell>
          <cell r="P3565">
            <v>185557</v>
          </cell>
        </row>
        <row r="3566">
          <cell r="G3566">
            <v>938908965</v>
          </cell>
          <cell r="J3566">
            <v>126883</v>
          </cell>
          <cell r="K3566">
            <v>34292</v>
          </cell>
          <cell r="L3566">
            <v>9259</v>
          </cell>
          <cell r="M3566">
            <v>0</v>
          </cell>
          <cell r="N3566">
            <v>0</v>
          </cell>
          <cell r="O3566">
            <v>101850</v>
          </cell>
          <cell r="P3566">
            <v>101850</v>
          </cell>
        </row>
        <row r="3567">
          <cell r="G3567">
            <v>938909270</v>
          </cell>
          <cell r="J3567">
            <v>44545</v>
          </cell>
          <cell r="K3567">
            <v>0</v>
          </cell>
          <cell r="L3567">
            <v>4455</v>
          </cell>
          <cell r="M3567">
            <v>0</v>
          </cell>
          <cell r="N3567">
            <v>0</v>
          </cell>
          <cell r="O3567">
            <v>49000</v>
          </cell>
          <cell r="P3567">
            <v>49000</v>
          </cell>
        </row>
        <row r="3568">
          <cell r="G3568">
            <v>938985712</v>
          </cell>
          <cell r="J3568">
            <v>44545</v>
          </cell>
          <cell r="K3568">
            <v>0</v>
          </cell>
          <cell r="L3568">
            <v>4455</v>
          </cell>
          <cell r="M3568">
            <v>0</v>
          </cell>
          <cell r="N3568">
            <v>0</v>
          </cell>
          <cell r="O3568">
            <v>49000</v>
          </cell>
          <cell r="P3568">
            <v>49000</v>
          </cell>
        </row>
        <row r="3569">
          <cell r="G3569">
            <v>933805271</v>
          </cell>
          <cell r="J3569">
            <v>107171.09</v>
          </cell>
          <cell r="K3569">
            <v>16973</v>
          </cell>
          <cell r="L3569">
            <v>9019.91</v>
          </cell>
          <cell r="M3569">
            <v>0</v>
          </cell>
          <cell r="N3569">
            <v>0</v>
          </cell>
          <cell r="O3569">
            <v>99218</v>
          </cell>
          <cell r="P3569">
            <v>99218</v>
          </cell>
        </row>
        <row r="3570">
          <cell r="G3570">
            <v>933805278</v>
          </cell>
          <cell r="J3570">
            <v>205173.44999999998</v>
          </cell>
          <cell r="K3570">
            <v>31000</v>
          </cell>
          <cell r="L3570">
            <v>17417.55</v>
          </cell>
          <cell r="M3570">
            <v>0</v>
          </cell>
          <cell r="N3570">
            <v>0</v>
          </cell>
          <cell r="O3570">
            <v>191591</v>
          </cell>
          <cell r="P3570">
            <v>191591</v>
          </cell>
        </row>
        <row r="3571">
          <cell r="G3571">
            <v>933805334</v>
          </cell>
          <cell r="J3571">
            <v>44946</v>
          </cell>
          <cell r="K3571">
            <v>6742</v>
          </cell>
          <cell r="L3571">
            <v>3820</v>
          </cell>
          <cell r="M3571">
            <v>0</v>
          </cell>
          <cell r="N3571">
            <v>0</v>
          </cell>
          <cell r="O3571">
            <v>42024</v>
          </cell>
          <cell r="P3571">
            <v>42024</v>
          </cell>
        </row>
        <row r="3572">
          <cell r="G3572">
            <v>933805340</v>
          </cell>
          <cell r="J3572">
            <v>168183</v>
          </cell>
          <cell r="K3572">
            <v>25452</v>
          </cell>
          <cell r="L3572">
            <v>14273</v>
          </cell>
          <cell r="M3572">
            <v>0</v>
          </cell>
          <cell r="N3572">
            <v>0</v>
          </cell>
          <cell r="O3572">
            <v>157004</v>
          </cell>
          <cell r="P3572">
            <v>157004</v>
          </cell>
        </row>
        <row r="3573">
          <cell r="G3573">
            <v>933805344</v>
          </cell>
          <cell r="J3573">
            <v>263023.45999999996</v>
          </cell>
          <cell r="K3573">
            <v>188032.46</v>
          </cell>
          <cell r="L3573">
            <v>7499</v>
          </cell>
          <cell r="M3573">
            <v>0</v>
          </cell>
          <cell r="N3573">
            <v>0</v>
          </cell>
          <cell r="O3573">
            <v>82490</v>
          </cell>
          <cell r="P3573">
            <v>82490</v>
          </cell>
        </row>
        <row r="3574">
          <cell r="G3574">
            <v>933805591</v>
          </cell>
          <cell r="J3574">
            <v>150671.91</v>
          </cell>
          <cell r="K3574">
            <v>23050</v>
          </cell>
          <cell r="L3574">
            <v>12762.09</v>
          </cell>
          <cell r="M3574">
            <v>0</v>
          </cell>
          <cell r="N3574">
            <v>0</v>
          </cell>
          <cell r="O3574">
            <v>140384</v>
          </cell>
          <cell r="P3574">
            <v>140384</v>
          </cell>
        </row>
        <row r="3575">
          <cell r="G3575">
            <v>933805892</v>
          </cell>
          <cell r="J3575">
            <v>133666.09</v>
          </cell>
          <cell r="K3575">
            <v>21621</v>
          </cell>
          <cell r="L3575">
            <v>11204.91</v>
          </cell>
          <cell r="M3575">
            <v>0</v>
          </cell>
          <cell r="N3575">
            <v>0</v>
          </cell>
          <cell r="O3575">
            <v>123250</v>
          </cell>
          <cell r="P3575">
            <v>123250</v>
          </cell>
        </row>
        <row r="3576">
          <cell r="G3576">
            <v>933805978</v>
          </cell>
          <cell r="J3576">
            <v>251670.09</v>
          </cell>
          <cell r="K3576">
            <v>37751</v>
          </cell>
          <cell r="L3576">
            <v>21391.91</v>
          </cell>
          <cell r="M3576">
            <v>0</v>
          </cell>
          <cell r="N3576">
            <v>0</v>
          </cell>
          <cell r="O3576">
            <v>235311</v>
          </cell>
          <cell r="P3576">
            <v>235311</v>
          </cell>
        </row>
        <row r="3577">
          <cell r="G3577">
            <v>933806190</v>
          </cell>
          <cell r="J3577">
            <v>575601.21000000008</v>
          </cell>
          <cell r="K3577">
            <v>88809</v>
          </cell>
          <cell r="L3577">
            <v>48678.79</v>
          </cell>
          <cell r="M3577">
            <v>0</v>
          </cell>
          <cell r="N3577">
            <v>0</v>
          </cell>
          <cell r="O3577">
            <v>535471</v>
          </cell>
          <cell r="P3577">
            <v>535471</v>
          </cell>
        </row>
        <row r="3578">
          <cell r="G3578">
            <v>933806412</v>
          </cell>
          <cell r="J3578">
            <v>580061.2699999999</v>
          </cell>
          <cell r="K3578">
            <v>104737</v>
          </cell>
          <cell r="L3578">
            <v>47532.73</v>
          </cell>
          <cell r="M3578">
            <v>0</v>
          </cell>
          <cell r="N3578">
            <v>0</v>
          </cell>
          <cell r="O3578">
            <v>522857</v>
          </cell>
          <cell r="P3578">
            <v>522857</v>
          </cell>
        </row>
        <row r="3579">
          <cell r="G3579">
            <v>933806451</v>
          </cell>
          <cell r="J3579">
            <v>425072.27</v>
          </cell>
          <cell r="K3579">
            <v>70268</v>
          </cell>
          <cell r="L3579">
            <v>35480.730000000003</v>
          </cell>
          <cell r="M3579">
            <v>0</v>
          </cell>
          <cell r="N3579">
            <v>0</v>
          </cell>
          <cell r="O3579">
            <v>390285</v>
          </cell>
          <cell r="P3579">
            <v>390285</v>
          </cell>
        </row>
        <row r="3580">
          <cell r="G3580">
            <v>933806627</v>
          </cell>
          <cell r="J3580">
            <v>169157.56</v>
          </cell>
          <cell r="K3580">
            <v>25374</v>
          </cell>
          <cell r="L3580">
            <v>14378.44</v>
          </cell>
          <cell r="M3580">
            <v>0</v>
          </cell>
          <cell r="N3580">
            <v>0</v>
          </cell>
          <cell r="O3580">
            <v>158162</v>
          </cell>
          <cell r="P3580">
            <v>158162</v>
          </cell>
        </row>
        <row r="3581">
          <cell r="G3581">
            <v>933806629</v>
          </cell>
          <cell r="J3581">
            <v>377613.77999999997</v>
          </cell>
          <cell r="K3581">
            <v>79082</v>
          </cell>
          <cell r="L3581">
            <v>29853.22</v>
          </cell>
          <cell r="M3581">
            <v>0</v>
          </cell>
          <cell r="N3581">
            <v>0</v>
          </cell>
          <cell r="O3581">
            <v>328385</v>
          </cell>
          <cell r="P3581">
            <v>328385</v>
          </cell>
        </row>
        <row r="3582">
          <cell r="G3582">
            <v>933806776</v>
          </cell>
          <cell r="J3582">
            <v>247045</v>
          </cell>
          <cell r="K3582">
            <v>45094</v>
          </cell>
          <cell r="L3582">
            <v>20195</v>
          </cell>
          <cell r="M3582">
            <v>0</v>
          </cell>
          <cell r="N3582">
            <v>0</v>
          </cell>
          <cell r="O3582">
            <v>222146</v>
          </cell>
          <cell r="P3582">
            <v>222146</v>
          </cell>
        </row>
        <row r="3583">
          <cell r="G3583">
            <v>933806937</v>
          </cell>
          <cell r="J3583">
            <v>92813.09</v>
          </cell>
          <cell r="K3583">
            <v>13922</v>
          </cell>
          <cell r="L3583">
            <v>7888.91</v>
          </cell>
          <cell r="M3583">
            <v>0</v>
          </cell>
          <cell r="N3583">
            <v>0</v>
          </cell>
          <cell r="O3583">
            <v>86780</v>
          </cell>
          <cell r="P3583">
            <v>86780</v>
          </cell>
        </row>
        <row r="3584">
          <cell r="G3584">
            <v>938532381</v>
          </cell>
          <cell r="J3584">
            <v>159823</v>
          </cell>
          <cell r="K3584">
            <v>26217</v>
          </cell>
          <cell r="L3584">
            <v>13361</v>
          </cell>
          <cell r="M3584">
            <v>0</v>
          </cell>
          <cell r="N3584">
            <v>0</v>
          </cell>
          <cell r="O3584">
            <v>146967</v>
          </cell>
          <cell r="P3584">
            <v>146967</v>
          </cell>
        </row>
        <row r="3585">
          <cell r="G3585">
            <v>938805104</v>
          </cell>
          <cell r="J3585">
            <v>382948.36</v>
          </cell>
          <cell r="K3585">
            <v>58340</v>
          </cell>
          <cell r="L3585">
            <v>32460.639999999999</v>
          </cell>
          <cell r="M3585">
            <v>0</v>
          </cell>
          <cell r="N3585">
            <v>0</v>
          </cell>
          <cell r="O3585">
            <v>357069</v>
          </cell>
          <cell r="P3585">
            <v>357069</v>
          </cell>
        </row>
        <row r="3586">
          <cell r="G3586">
            <v>938805105</v>
          </cell>
          <cell r="J3586">
            <v>254686.09</v>
          </cell>
          <cell r="K3586">
            <v>38203</v>
          </cell>
          <cell r="L3586">
            <v>21648.91</v>
          </cell>
          <cell r="M3586">
            <v>0</v>
          </cell>
          <cell r="N3586">
            <v>0</v>
          </cell>
          <cell r="O3586">
            <v>238132</v>
          </cell>
          <cell r="P3586">
            <v>238132</v>
          </cell>
        </row>
        <row r="3587">
          <cell r="G3587">
            <v>938805175</v>
          </cell>
          <cell r="J3587">
            <v>158937.26999999999</v>
          </cell>
          <cell r="K3587">
            <v>25411</v>
          </cell>
          <cell r="L3587">
            <v>13352.73</v>
          </cell>
          <cell r="M3587">
            <v>0</v>
          </cell>
          <cell r="N3587">
            <v>0</v>
          </cell>
          <cell r="O3587">
            <v>146879</v>
          </cell>
          <cell r="P3587">
            <v>146879</v>
          </cell>
        </row>
        <row r="3588">
          <cell r="G3588">
            <v>938805283</v>
          </cell>
          <cell r="J3588">
            <v>215450.27</v>
          </cell>
          <cell r="K3588">
            <v>45617</v>
          </cell>
          <cell r="L3588">
            <v>16983.73</v>
          </cell>
          <cell r="M3588">
            <v>0</v>
          </cell>
          <cell r="N3588">
            <v>0</v>
          </cell>
          <cell r="O3588">
            <v>186817</v>
          </cell>
          <cell r="P3588">
            <v>186817</v>
          </cell>
        </row>
        <row r="3589">
          <cell r="G3589">
            <v>938805326</v>
          </cell>
          <cell r="J3589">
            <v>182148</v>
          </cell>
          <cell r="K3589">
            <v>28220</v>
          </cell>
          <cell r="L3589">
            <v>15393</v>
          </cell>
          <cell r="M3589">
            <v>0</v>
          </cell>
          <cell r="N3589">
            <v>0</v>
          </cell>
          <cell r="O3589">
            <v>169321</v>
          </cell>
          <cell r="P3589">
            <v>169321</v>
          </cell>
        </row>
        <row r="3590">
          <cell r="G3590">
            <v>938806355</v>
          </cell>
          <cell r="J3590">
            <v>69000.179999999993</v>
          </cell>
          <cell r="K3590">
            <v>10350</v>
          </cell>
          <cell r="L3590">
            <v>5864.82</v>
          </cell>
          <cell r="M3590">
            <v>0</v>
          </cell>
          <cell r="N3590">
            <v>0</v>
          </cell>
          <cell r="O3590">
            <v>64515</v>
          </cell>
          <cell r="P3590">
            <v>64515</v>
          </cell>
        </row>
        <row r="3591">
          <cell r="G3591">
            <v>938806370</v>
          </cell>
          <cell r="J3591">
            <v>304976.90000000002</v>
          </cell>
          <cell r="K3591">
            <v>175110.9</v>
          </cell>
          <cell r="L3591">
            <v>12987</v>
          </cell>
          <cell r="M3591">
            <v>0</v>
          </cell>
          <cell r="N3591">
            <v>0</v>
          </cell>
          <cell r="O3591">
            <v>142853</v>
          </cell>
          <cell r="P3591">
            <v>142853</v>
          </cell>
        </row>
        <row r="3592">
          <cell r="G3592">
            <v>938806374</v>
          </cell>
          <cell r="J3592">
            <v>152702.44999999998</v>
          </cell>
          <cell r="K3592">
            <v>23130</v>
          </cell>
          <cell r="L3592">
            <v>12957.55</v>
          </cell>
          <cell r="M3592">
            <v>0</v>
          </cell>
          <cell r="N3592">
            <v>0</v>
          </cell>
          <cell r="O3592">
            <v>142530</v>
          </cell>
          <cell r="P3592">
            <v>142530</v>
          </cell>
        </row>
        <row r="3593">
          <cell r="G3593">
            <v>938806463</v>
          </cell>
          <cell r="J3593">
            <v>247112.35</v>
          </cell>
          <cell r="K3593">
            <v>39086</v>
          </cell>
          <cell r="L3593">
            <v>20802.650000000001</v>
          </cell>
          <cell r="M3593">
            <v>0</v>
          </cell>
          <cell r="N3593">
            <v>0</v>
          </cell>
          <cell r="O3593">
            <v>228829</v>
          </cell>
          <cell r="P3593">
            <v>228829</v>
          </cell>
        </row>
        <row r="3594">
          <cell r="G3594">
            <v>938806619</v>
          </cell>
          <cell r="J3594">
            <v>186026.63</v>
          </cell>
          <cell r="K3594">
            <v>28353</v>
          </cell>
          <cell r="L3594">
            <v>15766.37</v>
          </cell>
          <cell r="M3594">
            <v>0</v>
          </cell>
          <cell r="N3594">
            <v>0</v>
          </cell>
          <cell r="O3594">
            <v>173440</v>
          </cell>
          <cell r="P3594">
            <v>173440</v>
          </cell>
        </row>
        <row r="3595">
          <cell r="G3595">
            <v>938806840</v>
          </cell>
          <cell r="J3595">
            <v>74270</v>
          </cell>
          <cell r="K3595">
            <v>11141</v>
          </cell>
          <cell r="L3595">
            <v>6313</v>
          </cell>
          <cell r="M3595">
            <v>0</v>
          </cell>
          <cell r="N3595">
            <v>0</v>
          </cell>
          <cell r="O3595">
            <v>69442</v>
          </cell>
          <cell r="P3595">
            <v>69442</v>
          </cell>
        </row>
        <row r="3596">
          <cell r="G3596">
            <v>938806857</v>
          </cell>
          <cell r="J3596">
            <v>49125</v>
          </cell>
          <cell r="K3596">
            <v>7593</v>
          </cell>
          <cell r="L3596">
            <v>4153</v>
          </cell>
          <cell r="M3596">
            <v>0</v>
          </cell>
          <cell r="N3596">
            <v>0</v>
          </cell>
          <cell r="O3596">
            <v>45685</v>
          </cell>
          <cell r="P3596">
            <v>45685</v>
          </cell>
        </row>
        <row r="3597">
          <cell r="G3597">
            <v>938807091</v>
          </cell>
          <cell r="J3597">
            <v>243000.99</v>
          </cell>
          <cell r="K3597">
            <v>37348</v>
          </cell>
          <cell r="L3597">
            <v>20565.009999999998</v>
          </cell>
          <cell r="M3597">
            <v>0</v>
          </cell>
          <cell r="N3597">
            <v>0</v>
          </cell>
          <cell r="O3597">
            <v>226218</v>
          </cell>
          <cell r="P3597">
            <v>226218</v>
          </cell>
        </row>
        <row r="3598">
          <cell r="G3598">
            <v>938807136</v>
          </cell>
          <cell r="J3598">
            <v>125668.45</v>
          </cell>
          <cell r="K3598">
            <v>18850</v>
          </cell>
          <cell r="L3598">
            <v>10681.55</v>
          </cell>
          <cell r="M3598">
            <v>0</v>
          </cell>
          <cell r="N3598">
            <v>0</v>
          </cell>
          <cell r="O3598">
            <v>117500</v>
          </cell>
          <cell r="P3598">
            <v>117500</v>
          </cell>
        </row>
        <row r="3599">
          <cell r="G3599">
            <v>938808294</v>
          </cell>
          <cell r="J3599">
            <v>82253</v>
          </cell>
          <cell r="K3599">
            <v>12338</v>
          </cell>
          <cell r="L3599">
            <v>6992</v>
          </cell>
          <cell r="M3599">
            <v>0</v>
          </cell>
          <cell r="N3599">
            <v>0</v>
          </cell>
          <cell r="O3599">
            <v>76907</v>
          </cell>
          <cell r="P3599">
            <v>76907</v>
          </cell>
        </row>
        <row r="3600">
          <cell r="G3600">
            <v>938808962</v>
          </cell>
          <cell r="J3600">
            <v>278095.35999999999</v>
          </cell>
          <cell r="K3600">
            <v>43510</v>
          </cell>
          <cell r="L3600">
            <v>23458.639999999999</v>
          </cell>
          <cell r="M3600">
            <v>0</v>
          </cell>
          <cell r="N3600">
            <v>0</v>
          </cell>
          <cell r="O3600">
            <v>258044</v>
          </cell>
          <cell r="P3600">
            <v>258044</v>
          </cell>
        </row>
        <row r="3601">
          <cell r="G3601">
            <v>938808971</v>
          </cell>
          <cell r="J3601">
            <v>285264.90000000002</v>
          </cell>
          <cell r="K3601">
            <v>46829</v>
          </cell>
          <cell r="L3601">
            <v>23843.1</v>
          </cell>
          <cell r="M3601">
            <v>0</v>
          </cell>
          <cell r="N3601">
            <v>0</v>
          </cell>
          <cell r="O3601">
            <v>262279</v>
          </cell>
          <cell r="P3601">
            <v>262279</v>
          </cell>
        </row>
        <row r="3602">
          <cell r="G3602">
            <v>938900521</v>
          </cell>
          <cell r="J3602">
            <v>93315</v>
          </cell>
          <cell r="K3602">
            <v>13997</v>
          </cell>
          <cell r="L3602">
            <v>7932</v>
          </cell>
          <cell r="M3602">
            <v>0</v>
          </cell>
          <cell r="N3602">
            <v>0</v>
          </cell>
          <cell r="O3602">
            <v>87250</v>
          </cell>
          <cell r="P3602">
            <v>87250</v>
          </cell>
        </row>
        <row r="3603">
          <cell r="G3603">
            <v>938901455</v>
          </cell>
          <cell r="J3603">
            <v>71817.709999999992</v>
          </cell>
          <cell r="K3603">
            <v>10773</v>
          </cell>
          <cell r="L3603">
            <v>6104.29</v>
          </cell>
          <cell r="M3603">
            <v>0</v>
          </cell>
          <cell r="N3603">
            <v>0</v>
          </cell>
          <cell r="O3603">
            <v>67149</v>
          </cell>
          <cell r="P3603">
            <v>67149</v>
          </cell>
        </row>
        <row r="3604">
          <cell r="G3604">
            <v>938901457</v>
          </cell>
          <cell r="J3604">
            <v>255753.9</v>
          </cell>
          <cell r="K3604">
            <v>40831</v>
          </cell>
          <cell r="L3604">
            <v>21492.1</v>
          </cell>
          <cell r="M3604">
            <v>0</v>
          </cell>
          <cell r="N3604">
            <v>0</v>
          </cell>
          <cell r="O3604">
            <v>236415</v>
          </cell>
          <cell r="P3604">
            <v>236415</v>
          </cell>
        </row>
        <row r="3605">
          <cell r="G3605">
            <v>938901459</v>
          </cell>
          <cell r="J3605">
            <v>174467.18</v>
          </cell>
          <cell r="K3605">
            <v>29536</v>
          </cell>
          <cell r="L3605">
            <v>14492.82</v>
          </cell>
          <cell r="M3605">
            <v>0</v>
          </cell>
          <cell r="N3605">
            <v>0</v>
          </cell>
          <cell r="O3605">
            <v>159424</v>
          </cell>
          <cell r="P3605">
            <v>159424</v>
          </cell>
        </row>
        <row r="3606">
          <cell r="G3606">
            <v>938901461</v>
          </cell>
          <cell r="J3606">
            <v>44545</v>
          </cell>
          <cell r="K3606">
            <v>0</v>
          </cell>
          <cell r="L3606">
            <v>4455</v>
          </cell>
          <cell r="M3606">
            <v>0</v>
          </cell>
          <cell r="N3606">
            <v>0</v>
          </cell>
          <cell r="O3606">
            <v>49000</v>
          </cell>
          <cell r="P3606">
            <v>49000</v>
          </cell>
        </row>
        <row r="3607">
          <cell r="G3607">
            <v>938901462</v>
          </cell>
          <cell r="J3607">
            <v>266895.45</v>
          </cell>
          <cell r="K3607">
            <v>44074</v>
          </cell>
          <cell r="L3607">
            <v>22282.55</v>
          </cell>
          <cell r="M3607">
            <v>0</v>
          </cell>
          <cell r="N3607">
            <v>0</v>
          </cell>
          <cell r="O3607">
            <v>245104</v>
          </cell>
          <cell r="P3607">
            <v>245104</v>
          </cell>
        </row>
        <row r="3608">
          <cell r="G3608">
            <v>938901465</v>
          </cell>
          <cell r="J3608">
            <v>171165</v>
          </cell>
          <cell r="K3608">
            <v>32631</v>
          </cell>
          <cell r="L3608">
            <v>13853</v>
          </cell>
          <cell r="M3608">
            <v>0</v>
          </cell>
          <cell r="N3608">
            <v>0</v>
          </cell>
          <cell r="O3608">
            <v>152387</v>
          </cell>
          <cell r="P3608">
            <v>152387</v>
          </cell>
        </row>
        <row r="3609">
          <cell r="G3609">
            <v>938901467</v>
          </cell>
          <cell r="J3609">
            <v>206263.09</v>
          </cell>
          <cell r="K3609">
            <v>32510</v>
          </cell>
          <cell r="L3609">
            <v>17374.91</v>
          </cell>
          <cell r="M3609">
            <v>0</v>
          </cell>
          <cell r="N3609">
            <v>0</v>
          </cell>
          <cell r="O3609">
            <v>191128</v>
          </cell>
          <cell r="P3609">
            <v>191128</v>
          </cell>
        </row>
        <row r="3610">
          <cell r="G3610">
            <v>938901470</v>
          </cell>
          <cell r="J3610">
            <v>255587.03</v>
          </cell>
          <cell r="K3610">
            <v>38338</v>
          </cell>
          <cell r="L3610">
            <v>21724.97</v>
          </cell>
          <cell r="M3610">
            <v>0</v>
          </cell>
          <cell r="N3610">
            <v>0</v>
          </cell>
          <cell r="O3610">
            <v>238974</v>
          </cell>
          <cell r="P3610">
            <v>238974</v>
          </cell>
        </row>
        <row r="3611">
          <cell r="G3611">
            <v>938901638</v>
          </cell>
          <cell r="J3611">
            <v>195493.63</v>
          </cell>
          <cell r="K3611">
            <v>34710</v>
          </cell>
          <cell r="L3611">
            <v>16078.37</v>
          </cell>
          <cell r="M3611">
            <v>0</v>
          </cell>
          <cell r="N3611">
            <v>0</v>
          </cell>
          <cell r="O3611">
            <v>176862</v>
          </cell>
          <cell r="P3611">
            <v>176862</v>
          </cell>
        </row>
        <row r="3612">
          <cell r="G3612">
            <v>938902844</v>
          </cell>
          <cell r="J3612">
            <v>273702.62</v>
          </cell>
          <cell r="K3612">
            <v>41055</v>
          </cell>
          <cell r="L3612">
            <v>23264.38</v>
          </cell>
          <cell r="M3612">
            <v>0</v>
          </cell>
          <cell r="N3612">
            <v>0</v>
          </cell>
          <cell r="O3612">
            <v>255912</v>
          </cell>
          <cell r="P3612">
            <v>255912</v>
          </cell>
        </row>
        <row r="3613">
          <cell r="G3613">
            <v>938903369</v>
          </cell>
          <cell r="J3613">
            <v>379552.3</v>
          </cell>
          <cell r="K3613">
            <v>57157</v>
          </cell>
          <cell r="L3613">
            <v>32239.7</v>
          </cell>
          <cell r="M3613">
            <v>0</v>
          </cell>
          <cell r="N3613">
            <v>0</v>
          </cell>
          <cell r="O3613">
            <v>354635</v>
          </cell>
          <cell r="P3613">
            <v>354635</v>
          </cell>
        </row>
        <row r="3614">
          <cell r="G3614">
            <v>938904121</v>
          </cell>
          <cell r="J3614">
            <v>70653</v>
          </cell>
          <cell r="K3614">
            <v>10598</v>
          </cell>
          <cell r="L3614">
            <v>6006</v>
          </cell>
          <cell r="M3614">
            <v>0</v>
          </cell>
          <cell r="N3614">
            <v>0</v>
          </cell>
          <cell r="O3614">
            <v>66061</v>
          </cell>
          <cell r="P3614">
            <v>66061</v>
          </cell>
        </row>
        <row r="3615">
          <cell r="G3615">
            <v>938904153</v>
          </cell>
          <cell r="J3615">
            <v>310911.09999999998</v>
          </cell>
          <cell r="K3615">
            <v>47085</v>
          </cell>
          <cell r="L3615">
            <v>26382.9</v>
          </cell>
          <cell r="M3615">
            <v>0</v>
          </cell>
          <cell r="N3615">
            <v>0</v>
          </cell>
          <cell r="O3615">
            <v>290209</v>
          </cell>
          <cell r="P3615">
            <v>290209</v>
          </cell>
        </row>
        <row r="3616">
          <cell r="G3616">
            <v>938904162</v>
          </cell>
          <cell r="J3616">
            <v>362240.98</v>
          </cell>
          <cell r="K3616">
            <v>79886.64</v>
          </cell>
          <cell r="L3616">
            <v>28234.66</v>
          </cell>
          <cell r="M3616">
            <v>0</v>
          </cell>
          <cell r="N3616">
            <v>0</v>
          </cell>
          <cell r="O3616">
            <v>310589</v>
          </cell>
          <cell r="P3616">
            <v>310589</v>
          </cell>
        </row>
        <row r="3617">
          <cell r="G3617">
            <v>938904177</v>
          </cell>
          <cell r="J3617">
            <v>186314.63</v>
          </cell>
          <cell r="K3617">
            <v>29069</v>
          </cell>
          <cell r="L3617">
            <v>15724.37</v>
          </cell>
          <cell r="M3617">
            <v>0</v>
          </cell>
          <cell r="N3617">
            <v>0</v>
          </cell>
          <cell r="O3617">
            <v>172970</v>
          </cell>
          <cell r="P3617">
            <v>172970</v>
          </cell>
        </row>
        <row r="3618">
          <cell r="G3618">
            <v>938904735</v>
          </cell>
          <cell r="J3618">
            <v>276825.99000000005</v>
          </cell>
          <cell r="K3618">
            <v>42646</v>
          </cell>
          <cell r="L3618">
            <v>23418.01</v>
          </cell>
          <cell r="M3618">
            <v>0</v>
          </cell>
          <cell r="N3618">
            <v>0</v>
          </cell>
          <cell r="O3618">
            <v>257598</v>
          </cell>
          <cell r="P3618">
            <v>257598</v>
          </cell>
        </row>
        <row r="3619">
          <cell r="G3619">
            <v>938904978</v>
          </cell>
          <cell r="J3619">
            <v>55454.09</v>
          </cell>
          <cell r="K3619">
            <v>8318</v>
          </cell>
          <cell r="L3619">
            <v>4713.91</v>
          </cell>
          <cell r="M3619">
            <v>0</v>
          </cell>
          <cell r="N3619">
            <v>0</v>
          </cell>
          <cell r="O3619">
            <v>51850</v>
          </cell>
          <cell r="P3619">
            <v>51850</v>
          </cell>
        </row>
        <row r="3620">
          <cell r="G3620">
            <v>938905060</v>
          </cell>
          <cell r="J3620">
            <v>233120.28</v>
          </cell>
          <cell r="K3620">
            <v>90978.81</v>
          </cell>
          <cell r="L3620">
            <v>14214.53</v>
          </cell>
          <cell r="M3620">
            <v>0</v>
          </cell>
          <cell r="N3620">
            <v>0</v>
          </cell>
          <cell r="O3620">
            <v>156356</v>
          </cell>
          <cell r="P3620">
            <v>156356</v>
          </cell>
        </row>
        <row r="3621">
          <cell r="G3621">
            <v>938905440</v>
          </cell>
          <cell r="J3621">
            <v>242713.09</v>
          </cell>
          <cell r="K3621">
            <v>46954</v>
          </cell>
          <cell r="L3621">
            <v>19575.91</v>
          </cell>
          <cell r="M3621">
            <v>0</v>
          </cell>
          <cell r="N3621">
            <v>0</v>
          </cell>
          <cell r="O3621">
            <v>215335</v>
          </cell>
          <cell r="P3621">
            <v>215335</v>
          </cell>
        </row>
        <row r="3622">
          <cell r="G3622">
            <v>938907096</v>
          </cell>
          <cell r="J3622">
            <v>214733</v>
          </cell>
          <cell r="K3622">
            <v>32659</v>
          </cell>
          <cell r="L3622">
            <v>18207</v>
          </cell>
          <cell r="M3622">
            <v>0</v>
          </cell>
          <cell r="N3622">
            <v>-500000</v>
          </cell>
          <cell r="O3622">
            <v>0</v>
          </cell>
          <cell r="P3622">
            <v>-299719</v>
          </cell>
        </row>
        <row r="3623">
          <cell r="G3623">
            <v>938907097</v>
          </cell>
          <cell r="J3623">
            <v>253064.83</v>
          </cell>
          <cell r="K3623">
            <v>39531</v>
          </cell>
          <cell r="L3623">
            <v>21353.17</v>
          </cell>
          <cell r="M3623">
            <v>0</v>
          </cell>
          <cell r="N3623">
            <v>0</v>
          </cell>
          <cell r="O3623">
            <v>234887</v>
          </cell>
          <cell r="P3623">
            <v>234887</v>
          </cell>
        </row>
        <row r="3624">
          <cell r="G3624">
            <v>938907101</v>
          </cell>
          <cell r="J3624">
            <v>145106.09</v>
          </cell>
          <cell r="K3624">
            <v>21766</v>
          </cell>
          <cell r="L3624">
            <v>12333.91</v>
          </cell>
          <cell r="M3624">
            <v>0</v>
          </cell>
          <cell r="N3624">
            <v>0</v>
          </cell>
          <cell r="O3624">
            <v>135674</v>
          </cell>
          <cell r="P3624">
            <v>135674</v>
          </cell>
        </row>
        <row r="3625">
          <cell r="G3625">
            <v>938907497</v>
          </cell>
          <cell r="J3625">
            <v>137191</v>
          </cell>
          <cell r="K3625">
            <v>23496</v>
          </cell>
          <cell r="L3625">
            <v>11370</v>
          </cell>
          <cell r="M3625">
            <v>0</v>
          </cell>
          <cell r="N3625">
            <v>0</v>
          </cell>
          <cell r="O3625">
            <v>125065</v>
          </cell>
          <cell r="P3625">
            <v>125065</v>
          </cell>
        </row>
        <row r="3626">
          <cell r="G3626">
            <v>938907498</v>
          </cell>
          <cell r="J3626">
            <v>226415.09</v>
          </cell>
          <cell r="K3626">
            <v>38001</v>
          </cell>
          <cell r="L3626">
            <v>18841.91</v>
          </cell>
          <cell r="M3626">
            <v>0</v>
          </cell>
          <cell r="N3626">
            <v>0</v>
          </cell>
          <cell r="O3626">
            <v>207256</v>
          </cell>
          <cell r="P3626">
            <v>207256</v>
          </cell>
        </row>
        <row r="3627">
          <cell r="G3627">
            <v>938907502</v>
          </cell>
          <cell r="J3627">
            <v>325695.09000000003</v>
          </cell>
          <cell r="K3627">
            <v>49527</v>
          </cell>
          <cell r="L3627">
            <v>27616.91</v>
          </cell>
          <cell r="M3627">
            <v>0</v>
          </cell>
          <cell r="N3627">
            <v>0</v>
          </cell>
          <cell r="O3627">
            <v>303785</v>
          </cell>
          <cell r="P3627">
            <v>303785</v>
          </cell>
        </row>
        <row r="3628">
          <cell r="G3628">
            <v>938907503</v>
          </cell>
          <cell r="J3628">
            <v>167746.09</v>
          </cell>
          <cell r="K3628">
            <v>25162</v>
          </cell>
          <cell r="L3628">
            <v>14258.91</v>
          </cell>
          <cell r="M3628">
            <v>0</v>
          </cell>
          <cell r="N3628">
            <v>0</v>
          </cell>
          <cell r="O3628">
            <v>156843</v>
          </cell>
          <cell r="P3628">
            <v>156843</v>
          </cell>
        </row>
        <row r="3629">
          <cell r="G3629">
            <v>938907534</v>
          </cell>
          <cell r="J3629">
            <v>456558.27</v>
          </cell>
          <cell r="K3629">
            <v>75440</v>
          </cell>
          <cell r="L3629">
            <v>38111.730000000003</v>
          </cell>
          <cell r="M3629">
            <v>0</v>
          </cell>
          <cell r="N3629">
            <v>0</v>
          </cell>
          <cell r="O3629">
            <v>419230</v>
          </cell>
          <cell r="P3629">
            <v>419230</v>
          </cell>
        </row>
        <row r="3630">
          <cell r="G3630">
            <v>938914246</v>
          </cell>
          <cell r="J3630">
            <v>389874.3</v>
          </cell>
          <cell r="K3630">
            <v>58481</v>
          </cell>
          <cell r="L3630">
            <v>33139.699999999997</v>
          </cell>
          <cell r="M3630">
            <v>0</v>
          </cell>
          <cell r="N3630">
            <v>0</v>
          </cell>
          <cell r="O3630">
            <v>364533</v>
          </cell>
          <cell r="P3630">
            <v>364533</v>
          </cell>
        </row>
        <row r="3631">
          <cell r="G3631">
            <v>938986762</v>
          </cell>
          <cell r="J3631">
            <v>241217.34</v>
          </cell>
          <cell r="K3631">
            <v>75923.09</v>
          </cell>
          <cell r="L3631">
            <v>16529.75</v>
          </cell>
          <cell r="M3631">
            <v>0</v>
          </cell>
          <cell r="N3631">
            <v>0</v>
          </cell>
          <cell r="O3631">
            <v>181824</v>
          </cell>
          <cell r="P3631">
            <v>181824</v>
          </cell>
        </row>
        <row r="3632">
          <cell r="G3632">
            <v>938988594</v>
          </cell>
          <cell r="J3632">
            <v>55458</v>
          </cell>
          <cell r="K3632">
            <v>8319</v>
          </cell>
          <cell r="L3632">
            <v>4714</v>
          </cell>
          <cell r="M3632">
            <v>0</v>
          </cell>
          <cell r="N3632">
            <v>0</v>
          </cell>
          <cell r="O3632">
            <v>51853</v>
          </cell>
          <cell r="P3632">
            <v>51853</v>
          </cell>
        </row>
        <row r="3633">
          <cell r="G3633">
            <v>938989516</v>
          </cell>
          <cell r="J3633">
            <v>230455.99</v>
          </cell>
          <cell r="K3633">
            <v>36364</v>
          </cell>
          <cell r="L3633">
            <v>19409.009999999998</v>
          </cell>
          <cell r="M3633">
            <v>0</v>
          </cell>
          <cell r="N3633">
            <v>0</v>
          </cell>
          <cell r="O3633">
            <v>213501</v>
          </cell>
          <cell r="P3633">
            <v>213501</v>
          </cell>
        </row>
        <row r="3634">
          <cell r="G3634">
            <v>938991751</v>
          </cell>
          <cell r="J3634">
            <v>177024.27</v>
          </cell>
          <cell r="K3634">
            <v>28573</v>
          </cell>
          <cell r="L3634">
            <v>14844.73</v>
          </cell>
          <cell r="M3634">
            <v>0</v>
          </cell>
          <cell r="N3634">
            <v>0</v>
          </cell>
          <cell r="O3634">
            <v>163296</v>
          </cell>
          <cell r="P3634">
            <v>163296</v>
          </cell>
        </row>
        <row r="3635">
          <cell r="G3635">
            <v>938993609</v>
          </cell>
          <cell r="J3635">
            <v>358888</v>
          </cell>
          <cell r="K3635">
            <v>60790</v>
          </cell>
          <cell r="L3635">
            <v>29810</v>
          </cell>
          <cell r="M3635">
            <v>0</v>
          </cell>
          <cell r="N3635">
            <v>0</v>
          </cell>
          <cell r="O3635">
            <v>327908</v>
          </cell>
          <cell r="P3635">
            <v>327908</v>
          </cell>
        </row>
        <row r="3636">
          <cell r="G3636">
            <v>933805173</v>
          </cell>
          <cell r="J3636">
            <v>306042.83999999997</v>
          </cell>
          <cell r="K3636">
            <v>54658</v>
          </cell>
          <cell r="L3636">
            <v>25138.16</v>
          </cell>
          <cell r="M3636">
            <v>-1000</v>
          </cell>
          <cell r="N3636">
            <v>0</v>
          </cell>
          <cell r="O3636">
            <v>275523</v>
          </cell>
          <cell r="P3636">
            <v>275523</v>
          </cell>
        </row>
        <row r="3637">
          <cell r="G3637">
            <v>933805175</v>
          </cell>
          <cell r="J3637">
            <v>552569.24</v>
          </cell>
          <cell r="K3637">
            <v>329061.44</v>
          </cell>
          <cell r="L3637">
            <v>22351.200000000001</v>
          </cell>
          <cell r="M3637">
            <v>0</v>
          </cell>
          <cell r="N3637">
            <v>0</v>
          </cell>
          <cell r="O3637">
            <v>245859</v>
          </cell>
          <cell r="P3637">
            <v>245859</v>
          </cell>
        </row>
        <row r="3638">
          <cell r="G3638">
            <v>933805251</v>
          </cell>
          <cell r="J3638">
            <v>333142</v>
          </cell>
          <cell r="K3638">
            <v>54459</v>
          </cell>
          <cell r="L3638">
            <v>27868</v>
          </cell>
          <cell r="M3638">
            <v>0</v>
          </cell>
          <cell r="N3638">
            <v>0</v>
          </cell>
          <cell r="O3638">
            <v>306551</v>
          </cell>
          <cell r="P3638">
            <v>306551</v>
          </cell>
        </row>
        <row r="3639">
          <cell r="G3639">
            <v>933805275</v>
          </cell>
          <cell r="J3639">
            <v>296561.65999999997</v>
          </cell>
          <cell r="K3639">
            <v>46504</v>
          </cell>
          <cell r="L3639">
            <v>25005.34</v>
          </cell>
          <cell r="M3639">
            <v>0</v>
          </cell>
          <cell r="N3639">
            <v>0</v>
          </cell>
          <cell r="O3639">
            <v>275063</v>
          </cell>
          <cell r="P3639">
            <v>275063</v>
          </cell>
        </row>
        <row r="3640">
          <cell r="G3640">
            <v>933805287</v>
          </cell>
          <cell r="J3640">
            <v>244498.09</v>
          </cell>
          <cell r="K3640">
            <v>41612</v>
          </cell>
          <cell r="L3640">
            <v>20288.91</v>
          </cell>
          <cell r="M3640">
            <v>0</v>
          </cell>
          <cell r="N3640">
            <v>0</v>
          </cell>
          <cell r="O3640">
            <v>223175</v>
          </cell>
          <cell r="P3640">
            <v>223175</v>
          </cell>
        </row>
        <row r="3641">
          <cell r="G3641">
            <v>933805318</v>
          </cell>
          <cell r="J3641">
            <v>115322</v>
          </cell>
          <cell r="K3641">
            <v>18420</v>
          </cell>
          <cell r="L3641">
            <v>9690</v>
          </cell>
          <cell r="M3641">
            <v>0</v>
          </cell>
          <cell r="N3641">
            <v>0</v>
          </cell>
          <cell r="O3641">
            <v>106592</v>
          </cell>
          <cell r="P3641">
            <v>106592</v>
          </cell>
        </row>
        <row r="3642">
          <cell r="G3642">
            <v>933805320</v>
          </cell>
          <cell r="J3642">
            <v>136721.1</v>
          </cell>
          <cell r="K3642">
            <v>21855</v>
          </cell>
          <cell r="L3642">
            <v>11486.9</v>
          </cell>
          <cell r="M3642">
            <v>0</v>
          </cell>
          <cell r="N3642">
            <v>0</v>
          </cell>
          <cell r="O3642">
            <v>126353</v>
          </cell>
          <cell r="P3642">
            <v>126353</v>
          </cell>
        </row>
        <row r="3643">
          <cell r="G3643">
            <v>933805325</v>
          </cell>
          <cell r="J3643">
            <v>44545</v>
          </cell>
          <cell r="K3643">
            <v>0</v>
          </cell>
          <cell r="L3643">
            <v>4455</v>
          </cell>
          <cell r="M3643">
            <v>0</v>
          </cell>
          <cell r="N3643">
            <v>0</v>
          </cell>
          <cell r="O3643">
            <v>49000</v>
          </cell>
          <cell r="P3643">
            <v>49000</v>
          </cell>
        </row>
        <row r="3644">
          <cell r="G3644">
            <v>933805329</v>
          </cell>
          <cell r="J3644">
            <v>294323.25999999995</v>
          </cell>
          <cell r="K3644">
            <v>44373</v>
          </cell>
          <cell r="L3644">
            <v>24994.74</v>
          </cell>
          <cell r="M3644">
            <v>0</v>
          </cell>
          <cell r="N3644">
            <v>0</v>
          </cell>
          <cell r="O3644">
            <v>274945</v>
          </cell>
          <cell r="P3644">
            <v>274945</v>
          </cell>
        </row>
        <row r="3645">
          <cell r="G3645">
            <v>933805877</v>
          </cell>
          <cell r="J3645">
            <v>217336.82</v>
          </cell>
          <cell r="K3645">
            <v>35518</v>
          </cell>
          <cell r="L3645">
            <v>18182.18</v>
          </cell>
          <cell r="M3645">
            <v>0</v>
          </cell>
          <cell r="N3645">
            <v>0</v>
          </cell>
          <cell r="O3645">
            <v>200001</v>
          </cell>
          <cell r="P3645">
            <v>200001</v>
          </cell>
        </row>
        <row r="3646">
          <cell r="G3646">
            <v>933805941</v>
          </cell>
          <cell r="J3646">
            <v>213849.27</v>
          </cell>
          <cell r="K3646">
            <v>114935.36</v>
          </cell>
          <cell r="L3646">
            <v>9891.09</v>
          </cell>
          <cell r="M3646">
            <v>0</v>
          </cell>
          <cell r="N3646">
            <v>0</v>
          </cell>
          <cell r="O3646">
            <v>108805</v>
          </cell>
          <cell r="P3646">
            <v>108805</v>
          </cell>
        </row>
        <row r="3647">
          <cell r="G3647">
            <v>933805945</v>
          </cell>
          <cell r="J3647">
            <v>326618.08999999997</v>
          </cell>
          <cell r="K3647">
            <v>49442</v>
          </cell>
          <cell r="L3647">
            <v>27717.91</v>
          </cell>
          <cell r="M3647">
            <v>0</v>
          </cell>
          <cell r="N3647">
            <v>0</v>
          </cell>
          <cell r="O3647">
            <v>304894</v>
          </cell>
          <cell r="P3647">
            <v>304894</v>
          </cell>
        </row>
        <row r="3648">
          <cell r="G3648">
            <v>933805947</v>
          </cell>
          <cell r="J3648">
            <v>148732.26999999999</v>
          </cell>
          <cell r="K3648">
            <v>23881</v>
          </cell>
          <cell r="L3648">
            <v>12484.73</v>
          </cell>
          <cell r="M3648">
            <v>0</v>
          </cell>
          <cell r="N3648">
            <v>0</v>
          </cell>
          <cell r="O3648">
            <v>137336</v>
          </cell>
          <cell r="P3648">
            <v>137336</v>
          </cell>
        </row>
        <row r="3649">
          <cell r="G3649">
            <v>933806026</v>
          </cell>
          <cell r="J3649">
            <v>221238.27</v>
          </cell>
          <cell r="K3649">
            <v>35205</v>
          </cell>
          <cell r="L3649">
            <v>18603.73</v>
          </cell>
          <cell r="M3649">
            <v>0</v>
          </cell>
          <cell r="N3649">
            <v>0</v>
          </cell>
          <cell r="O3649">
            <v>204637</v>
          </cell>
          <cell r="P3649">
            <v>204637</v>
          </cell>
        </row>
        <row r="3650">
          <cell r="G3650">
            <v>933806389</v>
          </cell>
          <cell r="J3650">
            <v>309481.92</v>
          </cell>
          <cell r="K3650">
            <v>49339</v>
          </cell>
          <cell r="L3650">
            <v>26014.080000000002</v>
          </cell>
          <cell r="M3650">
            <v>0</v>
          </cell>
          <cell r="N3650">
            <v>0</v>
          </cell>
          <cell r="O3650">
            <v>286157</v>
          </cell>
          <cell r="P3650">
            <v>286157</v>
          </cell>
        </row>
        <row r="3651">
          <cell r="G3651">
            <v>933806411</v>
          </cell>
          <cell r="J3651">
            <v>339133.37</v>
          </cell>
          <cell r="K3651">
            <v>50870</v>
          </cell>
          <cell r="L3651">
            <v>28826.63</v>
          </cell>
          <cell r="M3651">
            <v>0</v>
          </cell>
          <cell r="N3651">
            <v>0</v>
          </cell>
          <cell r="O3651">
            <v>317090</v>
          </cell>
          <cell r="P3651">
            <v>317090</v>
          </cell>
        </row>
        <row r="3652">
          <cell r="G3652">
            <v>933806439</v>
          </cell>
          <cell r="J3652">
            <v>118465.63</v>
          </cell>
          <cell r="K3652">
            <v>17994</v>
          </cell>
          <cell r="L3652">
            <v>10047.370000000001</v>
          </cell>
          <cell r="M3652">
            <v>0</v>
          </cell>
          <cell r="N3652">
            <v>0</v>
          </cell>
          <cell r="O3652">
            <v>110519</v>
          </cell>
          <cell r="P3652">
            <v>110519</v>
          </cell>
        </row>
        <row r="3653">
          <cell r="G3653">
            <v>933806486</v>
          </cell>
          <cell r="J3653">
            <v>70907.91</v>
          </cell>
          <cell r="K3653">
            <v>10636</v>
          </cell>
          <cell r="L3653">
            <v>6027.09</v>
          </cell>
          <cell r="M3653">
            <v>0</v>
          </cell>
          <cell r="N3653">
            <v>0</v>
          </cell>
          <cell r="O3653">
            <v>66299</v>
          </cell>
          <cell r="P3653">
            <v>66299</v>
          </cell>
        </row>
        <row r="3654">
          <cell r="G3654">
            <v>938040381</v>
          </cell>
          <cell r="J3654">
            <v>44545</v>
          </cell>
          <cell r="K3654">
            <v>0</v>
          </cell>
          <cell r="L3654">
            <v>4455</v>
          </cell>
          <cell r="M3654">
            <v>0</v>
          </cell>
          <cell r="N3654">
            <v>0</v>
          </cell>
          <cell r="O3654">
            <v>49000</v>
          </cell>
          <cell r="P3654">
            <v>49000</v>
          </cell>
        </row>
        <row r="3655">
          <cell r="G3655">
            <v>938801231</v>
          </cell>
          <cell r="J3655">
            <v>154021</v>
          </cell>
          <cell r="K3655">
            <v>23103</v>
          </cell>
          <cell r="L3655">
            <v>13092</v>
          </cell>
          <cell r="M3655">
            <v>0</v>
          </cell>
          <cell r="N3655">
            <v>0</v>
          </cell>
          <cell r="O3655">
            <v>144010</v>
          </cell>
          <cell r="P3655">
            <v>144010</v>
          </cell>
        </row>
        <row r="3656">
          <cell r="G3656">
            <v>938801276</v>
          </cell>
          <cell r="J3656">
            <v>44545</v>
          </cell>
          <cell r="K3656">
            <v>0</v>
          </cell>
          <cell r="L3656">
            <v>4455</v>
          </cell>
          <cell r="M3656">
            <v>0</v>
          </cell>
          <cell r="N3656">
            <v>0</v>
          </cell>
          <cell r="O3656">
            <v>49000</v>
          </cell>
          <cell r="P3656">
            <v>49000</v>
          </cell>
        </row>
        <row r="3657">
          <cell r="G3657">
            <v>938801327</v>
          </cell>
          <cell r="J3657">
            <v>44545</v>
          </cell>
          <cell r="K3657">
            <v>0</v>
          </cell>
          <cell r="L3657">
            <v>4455</v>
          </cell>
          <cell r="M3657">
            <v>0</v>
          </cell>
          <cell r="N3657">
            <v>0</v>
          </cell>
          <cell r="O3657">
            <v>49000</v>
          </cell>
          <cell r="P3657">
            <v>49000</v>
          </cell>
        </row>
        <row r="3658">
          <cell r="G3658">
            <v>938801347</v>
          </cell>
          <cell r="J3658">
            <v>323527.18</v>
          </cell>
          <cell r="K3658">
            <v>48529</v>
          </cell>
          <cell r="L3658">
            <v>27499.82</v>
          </cell>
          <cell r="M3658">
            <v>0</v>
          </cell>
          <cell r="N3658">
            <v>0</v>
          </cell>
          <cell r="O3658">
            <v>302498</v>
          </cell>
          <cell r="P3658">
            <v>302498</v>
          </cell>
        </row>
        <row r="3659">
          <cell r="G3659">
            <v>938801360</v>
          </cell>
          <cell r="J3659">
            <v>483811.09</v>
          </cell>
          <cell r="K3659">
            <v>72572</v>
          </cell>
          <cell r="L3659">
            <v>41123.910000000003</v>
          </cell>
          <cell r="M3659">
            <v>0</v>
          </cell>
          <cell r="N3659">
            <v>0</v>
          </cell>
          <cell r="O3659">
            <v>452363</v>
          </cell>
          <cell r="P3659">
            <v>452363</v>
          </cell>
        </row>
        <row r="3660">
          <cell r="G3660">
            <v>938801397</v>
          </cell>
          <cell r="J3660">
            <v>44545</v>
          </cell>
          <cell r="K3660">
            <v>0</v>
          </cell>
          <cell r="L3660">
            <v>4455</v>
          </cell>
          <cell r="M3660">
            <v>0</v>
          </cell>
          <cell r="N3660">
            <v>0</v>
          </cell>
          <cell r="O3660">
            <v>49000</v>
          </cell>
          <cell r="P3660">
            <v>49000</v>
          </cell>
        </row>
        <row r="3661">
          <cell r="G3661">
            <v>938801506</v>
          </cell>
          <cell r="J3661">
            <v>127742.36</v>
          </cell>
          <cell r="K3661">
            <v>19161</v>
          </cell>
          <cell r="L3661">
            <v>10858.64</v>
          </cell>
          <cell r="M3661">
            <v>0</v>
          </cell>
          <cell r="N3661">
            <v>0</v>
          </cell>
          <cell r="O3661">
            <v>119440</v>
          </cell>
          <cell r="P3661">
            <v>119440</v>
          </cell>
        </row>
        <row r="3662">
          <cell r="G3662">
            <v>938801513</v>
          </cell>
          <cell r="J3662">
            <v>44812</v>
          </cell>
          <cell r="K3662">
            <v>6722</v>
          </cell>
          <cell r="L3662">
            <v>3809</v>
          </cell>
          <cell r="M3662">
            <v>0</v>
          </cell>
          <cell r="N3662">
            <v>0</v>
          </cell>
          <cell r="O3662">
            <v>41899</v>
          </cell>
          <cell r="P3662">
            <v>41899</v>
          </cell>
        </row>
        <row r="3663">
          <cell r="G3663">
            <v>938801891</v>
          </cell>
          <cell r="J3663">
            <v>44545</v>
          </cell>
          <cell r="K3663">
            <v>0</v>
          </cell>
          <cell r="L3663">
            <v>4455</v>
          </cell>
          <cell r="M3663">
            <v>0</v>
          </cell>
          <cell r="N3663">
            <v>0</v>
          </cell>
          <cell r="O3663">
            <v>49000</v>
          </cell>
          <cell r="P3663">
            <v>49000</v>
          </cell>
        </row>
        <row r="3664">
          <cell r="G3664">
            <v>938802159</v>
          </cell>
          <cell r="J3664">
            <v>131818.18</v>
          </cell>
          <cell r="K3664">
            <v>19773</v>
          </cell>
          <cell r="L3664">
            <v>11204.82</v>
          </cell>
          <cell r="M3664">
            <v>0</v>
          </cell>
          <cell r="N3664">
            <v>0</v>
          </cell>
          <cell r="O3664">
            <v>123250</v>
          </cell>
          <cell r="P3664">
            <v>123250</v>
          </cell>
        </row>
        <row r="3665">
          <cell r="G3665">
            <v>938802165</v>
          </cell>
          <cell r="J3665">
            <v>308389</v>
          </cell>
          <cell r="K3665">
            <v>46258</v>
          </cell>
          <cell r="L3665">
            <v>26213</v>
          </cell>
          <cell r="M3665">
            <v>0</v>
          </cell>
          <cell r="N3665">
            <v>0</v>
          </cell>
          <cell r="O3665">
            <v>288344</v>
          </cell>
          <cell r="P3665">
            <v>288344</v>
          </cell>
        </row>
        <row r="3666">
          <cell r="G3666">
            <v>938802928</v>
          </cell>
          <cell r="J3666">
            <v>44545</v>
          </cell>
          <cell r="K3666">
            <v>0</v>
          </cell>
          <cell r="L3666">
            <v>4455</v>
          </cell>
          <cell r="M3666">
            <v>0</v>
          </cell>
          <cell r="N3666">
            <v>0</v>
          </cell>
          <cell r="O3666">
            <v>49000</v>
          </cell>
          <cell r="P3666">
            <v>49000</v>
          </cell>
        </row>
        <row r="3667">
          <cell r="G3667">
            <v>938803383</v>
          </cell>
          <cell r="J3667">
            <v>44545</v>
          </cell>
          <cell r="K3667">
            <v>0</v>
          </cell>
          <cell r="L3667">
            <v>4455</v>
          </cell>
          <cell r="M3667">
            <v>0</v>
          </cell>
          <cell r="N3667">
            <v>0</v>
          </cell>
          <cell r="O3667">
            <v>49000</v>
          </cell>
          <cell r="P3667">
            <v>49000</v>
          </cell>
        </row>
        <row r="3668">
          <cell r="G3668">
            <v>938805053</v>
          </cell>
          <cell r="J3668">
            <v>312305.18</v>
          </cell>
          <cell r="K3668">
            <v>47519</v>
          </cell>
          <cell r="L3668">
            <v>26478.82</v>
          </cell>
          <cell r="M3668">
            <v>0</v>
          </cell>
          <cell r="N3668">
            <v>0</v>
          </cell>
          <cell r="O3668">
            <v>291265</v>
          </cell>
          <cell r="P3668">
            <v>291265</v>
          </cell>
        </row>
        <row r="3669">
          <cell r="G3669">
            <v>938805240</v>
          </cell>
          <cell r="J3669">
            <v>309986.7</v>
          </cell>
          <cell r="K3669">
            <v>46498</v>
          </cell>
          <cell r="L3669">
            <v>26349.3</v>
          </cell>
          <cell r="M3669">
            <v>0</v>
          </cell>
          <cell r="N3669">
            <v>0</v>
          </cell>
          <cell r="O3669">
            <v>289838</v>
          </cell>
          <cell r="P3669">
            <v>289838</v>
          </cell>
        </row>
        <row r="3670">
          <cell r="G3670">
            <v>938805330</v>
          </cell>
          <cell r="J3670">
            <v>412769.27</v>
          </cell>
          <cell r="K3670">
            <v>63262</v>
          </cell>
          <cell r="L3670">
            <v>34950.730000000003</v>
          </cell>
          <cell r="M3670">
            <v>0</v>
          </cell>
          <cell r="N3670">
            <v>0</v>
          </cell>
          <cell r="O3670">
            <v>384458</v>
          </cell>
          <cell r="P3670">
            <v>384458</v>
          </cell>
        </row>
        <row r="3671">
          <cell r="G3671">
            <v>938805334</v>
          </cell>
          <cell r="J3671">
            <v>87451</v>
          </cell>
          <cell r="K3671">
            <v>13566</v>
          </cell>
          <cell r="L3671">
            <v>7389</v>
          </cell>
          <cell r="M3671">
            <v>0</v>
          </cell>
          <cell r="N3671">
            <v>0</v>
          </cell>
          <cell r="O3671">
            <v>81274</v>
          </cell>
          <cell r="P3671">
            <v>81274</v>
          </cell>
        </row>
        <row r="3672">
          <cell r="G3672">
            <v>938805346</v>
          </cell>
          <cell r="J3672">
            <v>264695.36</v>
          </cell>
          <cell r="K3672">
            <v>41275</v>
          </cell>
          <cell r="L3672">
            <v>22341.64</v>
          </cell>
          <cell r="M3672">
            <v>0</v>
          </cell>
          <cell r="N3672">
            <v>0</v>
          </cell>
          <cell r="O3672">
            <v>245762</v>
          </cell>
          <cell r="P3672">
            <v>245762</v>
          </cell>
        </row>
        <row r="3673">
          <cell r="G3673">
            <v>938805676</v>
          </cell>
          <cell r="J3673">
            <v>44545</v>
          </cell>
          <cell r="K3673">
            <v>0</v>
          </cell>
          <cell r="L3673">
            <v>4455</v>
          </cell>
          <cell r="M3673">
            <v>0</v>
          </cell>
          <cell r="N3673">
            <v>0</v>
          </cell>
          <cell r="O3673">
            <v>49000</v>
          </cell>
          <cell r="P3673">
            <v>49000</v>
          </cell>
        </row>
        <row r="3674">
          <cell r="G3674">
            <v>938805813</v>
          </cell>
          <cell r="J3674">
            <v>44545</v>
          </cell>
          <cell r="K3674">
            <v>0</v>
          </cell>
          <cell r="L3674">
            <v>4455</v>
          </cell>
          <cell r="M3674">
            <v>0</v>
          </cell>
          <cell r="N3674">
            <v>0</v>
          </cell>
          <cell r="O3674">
            <v>49000</v>
          </cell>
          <cell r="P3674">
            <v>49000</v>
          </cell>
        </row>
        <row r="3675">
          <cell r="G3675">
            <v>938806013</v>
          </cell>
          <cell r="J3675">
            <v>123977.36</v>
          </cell>
          <cell r="K3675">
            <v>19045</v>
          </cell>
          <cell r="L3675">
            <v>10493.64</v>
          </cell>
          <cell r="M3675">
            <v>0</v>
          </cell>
          <cell r="N3675">
            <v>0</v>
          </cell>
          <cell r="O3675">
            <v>115426</v>
          </cell>
          <cell r="P3675">
            <v>115426</v>
          </cell>
        </row>
        <row r="3676">
          <cell r="G3676">
            <v>938806074</v>
          </cell>
          <cell r="J3676">
            <v>60908.63</v>
          </cell>
          <cell r="K3676">
            <v>9136</v>
          </cell>
          <cell r="L3676">
            <v>5177.37</v>
          </cell>
          <cell r="M3676">
            <v>0</v>
          </cell>
          <cell r="N3676">
            <v>0</v>
          </cell>
          <cell r="O3676">
            <v>56950</v>
          </cell>
          <cell r="P3676">
            <v>56950</v>
          </cell>
        </row>
        <row r="3677">
          <cell r="G3677">
            <v>938806484</v>
          </cell>
          <cell r="J3677">
            <v>317760.73</v>
          </cell>
          <cell r="K3677">
            <v>48113</v>
          </cell>
          <cell r="L3677">
            <v>26965.27</v>
          </cell>
          <cell r="M3677">
            <v>0</v>
          </cell>
          <cell r="N3677">
            <v>0</v>
          </cell>
          <cell r="O3677">
            <v>296613</v>
          </cell>
          <cell r="P3677">
            <v>296613</v>
          </cell>
        </row>
        <row r="3678">
          <cell r="G3678">
            <v>938806730</v>
          </cell>
          <cell r="J3678">
            <v>312794.81</v>
          </cell>
          <cell r="K3678">
            <v>49836</v>
          </cell>
          <cell r="L3678">
            <v>26296.19</v>
          </cell>
          <cell r="M3678">
            <v>0</v>
          </cell>
          <cell r="N3678">
            <v>0</v>
          </cell>
          <cell r="O3678">
            <v>289255</v>
          </cell>
          <cell r="P3678">
            <v>289255</v>
          </cell>
        </row>
        <row r="3679">
          <cell r="G3679">
            <v>938806903</v>
          </cell>
          <cell r="J3679">
            <v>202921.78999999998</v>
          </cell>
          <cell r="K3679">
            <v>30438</v>
          </cell>
          <cell r="L3679">
            <v>17248.21</v>
          </cell>
          <cell r="M3679">
            <v>0</v>
          </cell>
          <cell r="N3679">
            <v>0</v>
          </cell>
          <cell r="O3679">
            <v>189732</v>
          </cell>
          <cell r="P3679">
            <v>189732</v>
          </cell>
        </row>
        <row r="3680">
          <cell r="G3680">
            <v>938806976</v>
          </cell>
          <cell r="J3680">
            <v>53558.82</v>
          </cell>
          <cell r="K3680">
            <v>8034</v>
          </cell>
          <cell r="L3680">
            <v>4552.18</v>
          </cell>
          <cell r="M3680">
            <v>0</v>
          </cell>
          <cell r="N3680">
            <v>0</v>
          </cell>
          <cell r="O3680">
            <v>50077</v>
          </cell>
          <cell r="P3680">
            <v>50077</v>
          </cell>
        </row>
        <row r="3681">
          <cell r="G3681">
            <v>938807055</v>
          </cell>
          <cell r="J3681">
            <v>44545</v>
          </cell>
          <cell r="K3681">
            <v>0</v>
          </cell>
          <cell r="L3681">
            <v>4455</v>
          </cell>
          <cell r="M3681">
            <v>0</v>
          </cell>
          <cell r="N3681">
            <v>0</v>
          </cell>
          <cell r="O3681">
            <v>49000</v>
          </cell>
          <cell r="P3681">
            <v>49000</v>
          </cell>
        </row>
        <row r="3682">
          <cell r="G3682">
            <v>938807102</v>
          </cell>
          <cell r="J3682">
            <v>138153.18</v>
          </cell>
          <cell r="K3682">
            <v>20723</v>
          </cell>
          <cell r="L3682">
            <v>11742.82</v>
          </cell>
          <cell r="M3682">
            <v>0</v>
          </cell>
          <cell r="N3682">
            <v>0</v>
          </cell>
          <cell r="O3682">
            <v>129173</v>
          </cell>
          <cell r="P3682">
            <v>129173</v>
          </cell>
        </row>
        <row r="3683">
          <cell r="G3683">
            <v>938807230</v>
          </cell>
          <cell r="J3683">
            <v>233477.36</v>
          </cell>
          <cell r="K3683">
            <v>36144</v>
          </cell>
          <cell r="L3683">
            <v>19733.64</v>
          </cell>
          <cell r="M3683">
            <v>0</v>
          </cell>
          <cell r="N3683">
            <v>0</v>
          </cell>
          <cell r="O3683">
            <v>217067</v>
          </cell>
          <cell r="P3683">
            <v>217067</v>
          </cell>
        </row>
        <row r="3684">
          <cell r="G3684">
            <v>938807304</v>
          </cell>
          <cell r="J3684">
            <v>55454.09</v>
          </cell>
          <cell r="K3684">
            <v>8318</v>
          </cell>
          <cell r="L3684">
            <v>4713.91</v>
          </cell>
          <cell r="M3684">
            <v>0</v>
          </cell>
          <cell r="N3684">
            <v>0</v>
          </cell>
          <cell r="O3684">
            <v>51850</v>
          </cell>
          <cell r="P3684">
            <v>51850</v>
          </cell>
        </row>
        <row r="3685">
          <cell r="G3685">
            <v>938807532</v>
          </cell>
          <cell r="J3685">
            <v>274445.09000000003</v>
          </cell>
          <cell r="K3685">
            <v>44982</v>
          </cell>
          <cell r="L3685">
            <v>22945.91</v>
          </cell>
          <cell r="M3685">
            <v>0</v>
          </cell>
          <cell r="N3685">
            <v>0</v>
          </cell>
          <cell r="O3685">
            <v>252409</v>
          </cell>
          <cell r="P3685">
            <v>252409</v>
          </cell>
        </row>
        <row r="3686">
          <cell r="G3686">
            <v>938807630</v>
          </cell>
          <cell r="J3686">
            <v>272970.18</v>
          </cell>
          <cell r="K3686">
            <v>42965</v>
          </cell>
          <cell r="L3686">
            <v>23000.82</v>
          </cell>
          <cell r="M3686">
            <v>0</v>
          </cell>
          <cell r="N3686">
            <v>0</v>
          </cell>
          <cell r="O3686">
            <v>253006</v>
          </cell>
          <cell r="P3686">
            <v>253006</v>
          </cell>
        </row>
        <row r="3687">
          <cell r="G3687">
            <v>938807849</v>
          </cell>
          <cell r="J3687">
            <v>135673.91</v>
          </cell>
          <cell r="K3687">
            <v>24615</v>
          </cell>
          <cell r="L3687">
            <v>11106.09</v>
          </cell>
          <cell r="M3687">
            <v>0</v>
          </cell>
          <cell r="N3687">
            <v>0</v>
          </cell>
          <cell r="O3687">
            <v>122165</v>
          </cell>
          <cell r="P3687">
            <v>122165</v>
          </cell>
        </row>
        <row r="3688">
          <cell r="G3688">
            <v>938808431</v>
          </cell>
          <cell r="J3688">
            <v>107299</v>
          </cell>
          <cell r="K3688">
            <v>16095</v>
          </cell>
          <cell r="L3688">
            <v>9120</v>
          </cell>
          <cell r="M3688">
            <v>0</v>
          </cell>
          <cell r="N3688">
            <v>0</v>
          </cell>
          <cell r="O3688">
            <v>100324</v>
          </cell>
          <cell r="P3688">
            <v>100324</v>
          </cell>
        </row>
        <row r="3689">
          <cell r="G3689">
            <v>938809487</v>
          </cell>
          <cell r="J3689">
            <v>44545</v>
          </cell>
          <cell r="K3689">
            <v>0</v>
          </cell>
          <cell r="L3689">
            <v>4455</v>
          </cell>
          <cell r="M3689">
            <v>0</v>
          </cell>
          <cell r="N3689">
            <v>0</v>
          </cell>
          <cell r="O3689">
            <v>49000</v>
          </cell>
          <cell r="P3689">
            <v>49000</v>
          </cell>
        </row>
        <row r="3690">
          <cell r="G3690">
            <v>938809671</v>
          </cell>
          <cell r="J3690">
            <v>44545</v>
          </cell>
          <cell r="K3690">
            <v>0</v>
          </cell>
          <cell r="L3690">
            <v>4455</v>
          </cell>
          <cell r="M3690">
            <v>0</v>
          </cell>
          <cell r="N3690">
            <v>0</v>
          </cell>
          <cell r="O3690">
            <v>49000</v>
          </cell>
          <cell r="P3690">
            <v>49000</v>
          </cell>
        </row>
        <row r="3691">
          <cell r="G3691">
            <v>938809867</v>
          </cell>
          <cell r="J3691">
            <v>216363.12</v>
          </cell>
          <cell r="K3691">
            <v>32454</v>
          </cell>
          <cell r="L3691">
            <v>18390.88</v>
          </cell>
          <cell r="M3691">
            <v>0</v>
          </cell>
          <cell r="N3691">
            <v>0</v>
          </cell>
          <cell r="O3691">
            <v>202300</v>
          </cell>
          <cell r="P3691">
            <v>202300</v>
          </cell>
        </row>
        <row r="3692">
          <cell r="G3692">
            <v>938886417</v>
          </cell>
          <cell r="J3692">
            <v>45079</v>
          </cell>
          <cell r="K3692">
            <v>6762</v>
          </cell>
          <cell r="L3692">
            <v>3832</v>
          </cell>
          <cell r="M3692">
            <v>0</v>
          </cell>
          <cell r="N3692">
            <v>0</v>
          </cell>
          <cell r="O3692">
            <v>42149</v>
          </cell>
          <cell r="P3692">
            <v>42149</v>
          </cell>
        </row>
        <row r="3693">
          <cell r="G3693">
            <v>938886546</v>
          </cell>
          <cell r="J3693">
            <v>44545</v>
          </cell>
          <cell r="K3693">
            <v>0</v>
          </cell>
          <cell r="L3693">
            <v>4455</v>
          </cell>
          <cell r="M3693">
            <v>0</v>
          </cell>
          <cell r="N3693">
            <v>0</v>
          </cell>
          <cell r="O3693">
            <v>49000</v>
          </cell>
          <cell r="P3693">
            <v>49000</v>
          </cell>
        </row>
        <row r="3694">
          <cell r="G3694">
            <v>938887943</v>
          </cell>
          <cell r="J3694">
            <v>44545</v>
          </cell>
          <cell r="K3694">
            <v>0</v>
          </cell>
          <cell r="L3694">
            <v>4455</v>
          </cell>
          <cell r="M3694">
            <v>0</v>
          </cell>
          <cell r="N3694">
            <v>0</v>
          </cell>
          <cell r="O3694">
            <v>49000</v>
          </cell>
          <cell r="P3694">
            <v>49000</v>
          </cell>
        </row>
        <row r="3695">
          <cell r="G3695">
            <v>938887946</v>
          </cell>
          <cell r="J3695">
            <v>244765</v>
          </cell>
          <cell r="K3695">
            <v>36715</v>
          </cell>
          <cell r="L3695">
            <v>20805</v>
          </cell>
          <cell r="M3695">
            <v>0</v>
          </cell>
          <cell r="N3695">
            <v>0</v>
          </cell>
          <cell r="O3695">
            <v>228855</v>
          </cell>
          <cell r="P3695">
            <v>228855</v>
          </cell>
        </row>
        <row r="3696">
          <cell r="G3696">
            <v>938889014</v>
          </cell>
          <cell r="J3696">
            <v>300480</v>
          </cell>
          <cell r="K3696">
            <v>45072</v>
          </cell>
          <cell r="L3696">
            <v>25541</v>
          </cell>
          <cell r="M3696">
            <v>0</v>
          </cell>
          <cell r="N3696">
            <v>0</v>
          </cell>
          <cell r="O3696">
            <v>280949</v>
          </cell>
          <cell r="P3696">
            <v>280949</v>
          </cell>
        </row>
        <row r="3697">
          <cell r="G3697">
            <v>938889076</v>
          </cell>
          <cell r="J3697">
            <v>282716.32</v>
          </cell>
          <cell r="K3697">
            <v>42407</v>
          </cell>
          <cell r="L3697">
            <v>24030.68</v>
          </cell>
          <cell r="M3697">
            <v>0</v>
          </cell>
          <cell r="N3697">
            <v>0</v>
          </cell>
          <cell r="O3697">
            <v>264340</v>
          </cell>
          <cell r="P3697">
            <v>264340</v>
          </cell>
        </row>
        <row r="3698">
          <cell r="G3698">
            <v>938889143</v>
          </cell>
          <cell r="J3698">
            <v>187415</v>
          </cell>
          <cell r="K3698">
            <v>28112</v>
          </cell>
          <cell r="L3698">
            <v>15930</v>
          </cell>
          <cell r="M3698">
            <v>0</v>
          </cell>
          <cell r="N3698">
            <v>0</v>
          </cell>
          <cell r="O3698">
            <v>175233</v>
          </cell>
          <cell r="P3698">
            <v>175233</v>
          </cell>
        </row>
        <row r="3699">
          <cell r="G3699">
            <v>938889384</v>
          </cell>
          <cell r="J3699">
            <v>44545</v>
          </cell>
          <cell r="K3699">
            <v>0</v>
          </cell>
          <cell r="L3699">
            <v>4455</v>
          </cell>
          <cell r="M3699">
            <v>0</v>
          </cell>
          <cell r="N3699">
            <v>0</v>
          </cell>
          <cell r="O3699">
            <v>49000</v>
          </cell>
          <cell r="P3699">
            <v>49000</v>
          </cell>
        </row>
        <row r="3700">
          <cell r="G3700">
            <v>938889657</v>
          </cell>
          <cell r="J3700">
            <v>44545</v>
          </cell>
          <cell r="K3700">
            <v>0</v>
          </cell>
          <cell r="L3700">
            <v>4455</v>
          </cell>
          <cell r="M3700">
            <v>0</v>
          </cell>
          <cell r="N3700">
            <v>0</v>
          </cell>
          <cell r="O3700">
            <v>49000</v>
          </cell>
          <cell r="P3700">
            <v>49000</v>
          </cell>
        </row>
        <row r="3701">
          <cell r="G3701">
            <v>938900465</v>
          </cell>
          <cell r="J3701">
            <v>231400</v>
          </cell>
          <cell r="K3701">
            <v>35608</v>
          </cell>
          <cell r="L3701">
            <v>19579</v>
          </cell>
          <cell r="M3701">
            <v>0</v>
          </cell>
          <cell r="N3701">
            <v>0</v>
          </cell>
          <cell r="O3701">
            <v>215371</v>
          </cell>
          <cell r="P3701">
            <v>215371</v>
          </cell>
        </row>
        <row r="3702">
          <cell r="G3702">
            <v>938900742</v>
          </cell>
          <cell r="J3702">
            <v>210857.63</v>
          </cell>
          <cell r="K3702">
            <v>31629</v>
          </cell>
          <cell r="L3702">
            <v>17922.37</v>
          </cell>
          <cell r="M3702">
            <v>0</v>
          </cell>
          <cell r="N3702">
            <v>0</v>
          </cell>
          <cell r="O3702">
            <v>197151</v>
          </cell>
          <cell r="P3702">
            <v>197151</v>
          </cell>
        </row>
        <row r="3703">
          <cell r="G3703">
            <v>938901315</v>
          </cell>
          <cell r="J3703">
            <v>189672.9</v>
          </cell>
          <cell r="K3703">
            <v>31593</v>
          </cell>
          <cell r="L3703">
            <v>15808.1</v>
          </cell>
          <cell r="M3703">
            <v>0</v>
          </cell>
          <cell r="N3703">
            <v>0</v>
          </cell>
          <cell r="O3703">
            <v>173888</v>
          </cell>
          <cell r="P3703">
            <v>173888</v>
          </cell>
        </row>
        <row r="3704">
          <cell r="G3704">
            <v>938901449</v>
          </cell>
          <cell r="J3704">
            <v>615985.17999999993</v>
          </cell>
          <cell r="K3704">
            <v>94642</v>
          </cell>
          <cell r="L3704">
            <v>52134.82</v>
          </cell>
          <cell r="M3704">
            <v>0</v>
          </cell>
          <cell r="N3704">
            <v>0</v>
          </cell>
          <cell r="O3704">
            <v>573478</v>
          </cell>
          <cell r="P3704">
            <v>573478</v>
          </cell>
        </row>
        <row r="3705">
          <cell r="G3705">
            <v>938901450</v>
          </cell>
          <cell r="J3705">
            <v>226363.18</v>
          </cell>
          <cell r="K3705">
            <v>33954</v>
          </cell>
          <cell r="L3705">
            <v>19240.82</v>
          </cell>
          <cell r="M3705">
            <v>0</v>
          </cell>
          <cell r="N3705">
            <v>0</v>
          </cell>
          <cell r="O3705">
            <v>211650</v>
          </cell>
          <cell r="P3705">
            <v>211650</v>
          </cell>
        </row>
        <row r="3706">
          <cell r="G3706">
            <v>938901565</v>
          </cell>
          <cell r="J3706">
            <v>48019</v>
          </cell>
          <cell r="K3706">
            <v>7203</v>
          </cell>
          <cell r="L3706">
            <v>4082</v>
          </cell>
          <cell r="M3706">
            <v>0</v>
          </cell>
          <cell r="N3706">
            <v>0</v>
          </cell>
          <cell r="O3706">
            <v>44898</v>
          </cell>
          <cell r="P3706">
            <v>44898</v>
          </cell>
        </row>
        <row r="3707">
          <cell r="G3707">
            <v>938901575</v>
          </cell>
          <cell r="J3707">
            <v>55488</v>
          </cell>
          <cell r="K3707">
            <v>8323</v>
          </cell>
          <cell r="L3707">
            <v>4717</v>
          </cell>
          <cell r="M3707">
            <v>0</v>
          </cell>
          <cell r="N3707">
            <v>0</v>
          </cell>
          <cell r="O3707">
            <v>51882</v>
          </cell>
          <cell r="P3707">
            <v>51882</v>
          </cell>
        </row>
        <row r="3708">
          <cell r="G3708">
            <v>938903044</v>
          </cell>
          <cell r="J3708">
            <v>746728.12</v>
          </cell>
          <cell r="K3708">
            <v>112009</v>
          </cell>
          <cell r="L3708">
            <v>63471.88</v>
          </cell>
          <cell r="M3708">
            <v>0</v>
          </cell>
          <cell r="N3708">
            <v>0</v>
          </cell>
          <cell r="O3708">
            <v>698191</v>
          </cell>
          <cell r="P3708">
            <v>698191</v>
          </cell>
        </row>
        <row r="3709">
          <cell r="G3709">
            <v>938903075</v>
          </cell>
          <cell r="J3709">
            <v>44545</v>
          </cell>
          <cell r="K3709">
            <v>0</v>
          </cell>
          <cell r="L3709">
            <v>4455</v>
          </cell>
          <cell r="M3709">
            <v>0</v>
          </cell>
          <cell r="N3709">
            <v>0</v>
          </cell>
          <cell r="O3709">
            <v>49000</v>
          </cell>
          <cell r="P3709">
            <v>49000</v>
          </cell>
        </row>
        <row r="3710">
          <cell r="G3710">
            <v>938903173</v>
          </cell>
          <cell r="J3710">
            <v>44545</v>
          </cell>
          <cell r="K3710">
            <v>0</v>
          </cell>
          <cell r="L3710">
            <v>4455</v>
          </cell>
          <cell r="M3710">
            <v>0</v>
          </cell>
          <cell r="N3710">
            <v>-51000</v>
          </cell>
          <cell r="O3710">
            <v>0</v>
          </cell>
          <cell r="P3710">
            <v>-2000</v>
          </cell>
        </row>
        <row r="3711">
          <cell r="G3711">
            <v>938903214</v>
          </cell>
          <cell r="J3711">
            <v>192601</v>
          </cell>
          <cell r="K3711">
            <v>28890</v>
          </cell>
          <cell r="L3711">
            <v>16371</v>
          </cell>
          <cell r="M3711">
            <v>0</v>
          </cell>
          <cell r="N3711">
            <v>0</v>
          </cell>
          <cell r="O3711">
            <v>180082</v>
          </cell>
          <cell r="P3711">
            <v>180082</v>
          </cell>
        </row>
        <row r="3712">
          <cell r="G3712">
            <v>938904362</v>
          </cell>
          <cell r="J3712">
            <v>44545</v>
          </cell>
          <cell r="K3712">
            <v>0</v>
          </cell>
          <cell r="L3712">
            <v>4455</v>
          </cell>
          <cell r="M3712">
            <v>0</v>
          </cell>
          <cell r="N3712">
            <v>0</v>
          </cell>
          <cell r="O3712">
            <v>49000</v>
          </cell>
          <cell r="P3712">
            <v>49000</v>
          </cell>
        </row>
        <row r="3713">
          <cell r="G3713">
            <v>938905987</v>
          </cell>
          <cell r="J3713">
            <v>44545</v>
          </cell>
          <cell r="K3713">
            <v>0</v>
          </cell>
          <cell r="L3713">
            <v>4455</v>
          </cell>
          <cell r="M3713">
            <v>0</v>
          </cell>
          <cell r="N3713">
            <v>0</v>
          </cell>
          <cell r="O3713">
            <v>49000</v>
          </cell>
          <cell r="P3713">
            <v>49000</v>
          </cell>
        </row>
        <row r="3714">
          <cell r="G3714">
            <v>938906121</v>
          </cell>
          <cell r="J3714">
            <v>325726.87</v>
          </cell>
          <cell r="K3714">
            <v>49308</v>
          </cell>
          <cell r="L3714">
            <v>27642.13</v>
          </cell>
          <cell r="M3714">
            <v>0</v>
          </cell>
          <cell r="N3714">
            <v>0</v>
          </cell>
          <cell r="O3714">
            <v>304061</v>
          </cell>
          <cell r="P3714">
            <v>304061</v>
          </cell>
        </row>
        <row r="3715">
          <cell r="G3715">
            <v>938906388</v>
          </cell>
          <cell r="J3715">
            <v>55454.09</v>
          </cell>
          <cell r="K3715">
            <v>8318</v>
          </cell>
          <cell r="L3715">
            <v>4713.91</v>
          </cell>
          <cell r="M3715">
            <v>0</v>
          </cell>
          <cell r="N3715">
            <v>0</v>
          </cell>
          <cell r="O3715">
            <v>51850</v>
          </cell>
          <cell r="P3715">
            <v>51850</v>
          </cell>
        </row>
        <row r="3716">
          <cell r="G3716">
            <v>938906499</v>
          </cell>
          <cell r="J3716">
            <v>99090.43</v>
          </cell>
          <cell r="K3716">
            <v>14864</v>
          </cell>
          <cell r="L3716">
            <v>8422.57</v>
          </cell>
          <cell r="M3716">
            <v>0</v>
          </cell>
          <cell r="N3716">
            <v>0</v>
          </cell>
          <cell r="O3716">
            <v>92649</v>
          </cell>
          <cell r="P3716">
            <v>92649</v>
          </cell>
        </row>
        <row r="3717">
          <cell r="G3717">
            <v>938906562</v>
          </cell>
          <cell r="J3717">
            <v>55454.09</v>
          </cell>
          <cell r="K3717">
            <v>8318</v>
          </cell>
          <cell r="L3717">
            <v>4713.91</v>
          </cell>
          <cell r="M3717">
            <v>0</v>
          </cell>
          <cell r="N3717">
            <v>0</v>
          </cell>
          <cell r="O3717">
            <v>51850</v>
          </cell>
          <cell r="P3717">
            <v>51850</v>
          </cell>
        </row>
        <row r="3718">
          <cell r="G3718">
            <v>938906564</v>
          </cell>
          <cell r="J3718">
            <v>309609.36</v>
          </cell>
          <cell r="K3718">
            <v>47115</v>
          </cell>
          <cell r="L3718">
            <v>26249.64</v>
          </cell>
          <cell r="M3718">
            <v>0</v>
          </cell>
          <cell r="N3718">
            <v>0</v>
          </cell>
          <cell r="O3718">
            <v>288744</v>
          </cell>
          <cell r="P3718">
            <v>288744</v>
          </cell>
        </row>
        <row r="3719">
          <cell r="G3719">
            <v>938906567</v>
          </cell>
          <cell r="J3719">
            <v>139723.09</v>
          </cell>
          <cell r="K3719">
            <v>20958</v>
          </cell>
          <cell r="L3719">
            <v>11876.91</v>
          </cell>
          <cell r="M3719">
            <v>0</v>
          </cell>
          <cell r="N3719">
            <v>0</v>
          </cell>
          <cell r="O3719">
            <v>130642</v>
          </cell>
          <cell r="P3719">
            <v>130642</v>
          </cell>
        </row>
        <row r="3720">
          <cell r="G3720">
            <v>938906602</v>
          </cell>
          <cell r="J3720">
            <v>116972</v>
          </cell>
          <cell r="K3720">
            <v>23380</v>
          </cell>
          <cell r="L3720">
            <v>9359</v>
          </cell>
          <cell r="M3720">
            <v>0</v>
          </cell>
          <cell r="N3720">
            <v>0</v>
          </cell>
          <cell r="O3720">
            <v>102951</v>
          </cell>
          <cell r="P3720">
            <v>102951</v>
          </cell>
        </row>
        <row r="3721">
          <cell r="G3721">
            <v>938906744</v>
          </cell>
          <cell r="J3721">
            <v>194496.09</v>
          </cell>
          <cell r="K3721">
            <v>29174</v>
          </cell>
          <cell r="L3721">
            <v>16531.91</v>
          </cell>
          <cell r="M3721">
            <v>0</v>
          </cell>
          <cell r="N3721">
            <v>0</v>
          </cell>
          <cell r="O3721">
            <v>181854</v>
          </cell>
          <cell r="P3721">
            <v>181854</v>
          </cell>
        </row>
        <row r="3722">
          <cell r="G3722">
            <v>938906870</v>
          </cell>
          <cell r="J3722">
            <v>328085.27</v>
          </cell>
          <cell r="K3722">
            <v>51681</v>
          </cell>
          <cell r="L3722">
            <v>27640.73</v>
          </cell>
          <cell r="M3722">
            <v>0</v>
          </cell>
          <cell r="N3722">
            <v>0</v>
          </cell>
          <cell r="O3722">
            <v>304045</v>
          </cell>
          <cell r="P3722">
            <v>304045</v>
          </cell>
        </row>
        <row r="3723">
          <cell r="G3723">
            <v>938906872</v>
          </cell>
          <cell r="J3723">
            <v>155072.18</v>
          </cell>
          <cell r="K3723">
            <v>24383</v>
          </cell>
          <cell r="L3723">
            <v>13068.82</v>
          </cell>
          <cell r="M3723">
            <v>0</v>
          </cell>
          <cell r="N3723">
            <v>0</v>
          </cell>
          <cell r="O3723">
            <v>143758</v>
          </cell>
          <cell r="P3723">
            <v>143758</v>
          </cell>
        </row>
        <row r="3724">
          <cell r="G3724">
            <v>938907088</v>
          </cell>
          <cell r="J3724">
            <v>44545</v>
          </cell>
          <cell r="K3724">
            <v>0</v>
          </cell>
          <cell r="L3724">
            <v>4455</v>
          </cell>
          <cell r="M3724">
            <v>0</v>
          </cell>
          <cell r="N3724">
            <v>0</v>
          </cell>
          <cell r="O3724">
            <v>49000</v>
          </cell>
          <cell r="P3724">
            <v>49000</v>
          </cell>
        </row>
        <row r="3725">
          <cell r="G3725">
            <v>938907089</v>
          </cell>
          <cell r="J3725">
            <v>365094.08</v>
          </cell>
          <cell r="K3725">
            <v>55886</v>
          </cell>
          <cell r="L3725">
            <v>30920.92</v>
          </cell>
          <cell r="M3725">
            <v>0</v>
          </cell>
          <cell r="N3725">
            <v>0</v>
          </cell>
          <cell r="O3725">
            <v>340129</v>
          </cell>
          <cell r="P3725">
            <v>340129</v>
          </cell>
        </row>
        <row r="3726">
          <cell r="G3726">
            <v>938907263</v>
          </cell>
          <cell r="J3726">
            <v>350145</v>
          </cell>
          <cell r="K3726">
            <v>56112</v>
          </cell>
          <cell r="L3726">
            <v>29403</v>
          </cell>
          <cell r="M3726">
            <v>0</v>
          </cell>
          <cell r="N3726">
            <v>0</v>
          </cell>
          <cell r="O3726">
            <v>323436</v>
          </cell>
          <cell r="P3726">
            <v>323436</v>
          </cell>
        </row>
        <row r="3727">
          <cell r="G3727">
            <v>938907286</v>
          </cell>
          <cell r="J3727">
            <v>49522</v>
          </cell>
          <cell r="K3727">
            <v>7877</v>
          </cell>
          <cell r="L3727">
            <v>4165</v>
          </cell>
          <cell r="M3727">
            <v>0</v>
          </cell>
          <cell r="N3727">
            <v>0</v>
          </cell>
          <cell r="O3727">
            <v>45810</v>
          </cell>
          <cell r="P3727">
            <v>45810</v>
          </cell>
        </row>
        <row r="3728">
          <cell r="G3728">
            <v>938907305</v>
          </cell>
          <cell r="J3728">
            <v>340192.9</v>
          </cell>
          <cell r="K3728">
            <v>340192.9</v>
          </cell>
          <cell r="L3728">
            <v>0</v>
          </cell>
          <cell r="M3728">
            <v>0</v>
          </cell>
          <cell r="N3728">
            <v>-3</v>
          </cell>
          <cell r="O3728">
            <v>0</v>
          </cell>
          <cell r="P3728">
            <v>-3</v>
          </cell>
        </row>
        <row r="3729">
          <cell r="G3729">
            <v>938907457</v>
          </cell>
          <cell r="J3729">
            <v>358730.09</v>
          </cell>
          <cell r="K3729">
            <v>54932</v>
          </cell>
          <cell r="L3729">
            <v>30379.91</v>
          </cell>
          <cell r="M3729">
            <v>0</v>
          </cell>
          <cell r="N3729">
            <v>0</v>
          </cell>
          <cell r="O3729">
            <v>334178</v>
          </cell>
          <cell r="P3729">
            <v>334178</v>
          </cell>
        </row>
        <row r="3730">
          <cell r="G3730">
            <v>938907458</v>
          </cell>
          <cell r="J3730">
            <v>216222.8</v>
          </cell>
          <cell r="K3730">
            <v>32658</v>
          </cell>
          <cell r="L3730">
            <v>18356.2</v>
          </cell>
          <cell r="M3730">
            <v>0</v>
          </cell>
          <cell r="N3730">
            <v>0</v>
          </cell>
          <cell r="O3730">
            <v>201921</v>
          </cell>
          <cell r="P3730">
            <v>201921</v>
          </cell>
        </row>
        <row r="3731">
          <cell r="G3731">
            <v>938907462</v>
          </cell>
          <cell r="J3731">
            <v>207956.18</v>
          </cell>
          <cell r="K3731">
            <v>36130</v>
          </cell>
          <cell r="L3731">
            <v>17182.82</v>
          </cell>
          <cell r="M3731">
            <v>0</v>
          </cell>
          <cell r="N3731">
            <v>0</v>
          </cell>
          <cell r="O3731">
            <v>189009</v>
          </cell>
          <cell r="P3731">
            <v>189009</v>
          </cell>
        </row>
        <row r="3732">
          <cell r="G3732">
            <v>938907530</v>
          </cell>
          <cell r="J3732">
            <v>47292</v>
          </cell>
          <cell r="K3732">
            <v>7094</v>
          </cell>
          <cell r="L3732">
            <v>4020</v>
          </cell>
          <cell r="M3732">
            <v>0</v>
          </cell>
          <cell r="N3732">
            <v>0</v>
          </cell>
          <cell r="O3732">
            <v>44218</v>
          </cell>
          <cell r="P3732">
            <v>44218</v>
          </cell>
        </row>
        <row r="3733">
          <cell r="G3733">
            <v>938907865</v>
          </cell>
          <cell r="J3733">
            <v>181045</v>
          </cell>
          <cell r="K3733">
            <v>27157</v>
          </cell>
          <cell r="L3733">
            <v>15389</v>
          </cell>
          <cell r="M3733">
            <v>0</v>
          </cell>
          <cell r="N3733">
            <v>0</v>
          </cell>
          <cell r="O3733">
            <v>169277</v>
          </cell>
          <cell r="P3733">
            <v>169277</v>
          </cell>
        </row>
        <row r="3734">
          <cell r="G3734">
            <v>938907920</v>
          </cell>
          <cell r="J3734">
            <v>44545</v>
          </cell>
          <cell r="K3734">
            <v>0</v>
          </cell>
          <cell r="L3734">
            <v>4455</v>
          </cell>
          <cell r="M3734">
            <v>0</v>
          </cell>
          <cell r="N3734">
            <v>0</v>
          </cell>
          <cell r="O3734">
            <v>49000</v>
          </cell>
          <cell r="P3734">
            <v>49000</v>
          </cell>
        </row>
        <row r="3735">
          <cell r="G3735">
            <v>938907923</v>
          </cell>
          <cell r="J3735">
            <v>44545</v>
          </cell>
          <cell r="K3735">
            <v>0</v>
          </cell>
          <cell r="L3735">
            <v>4455</v>
          </cell>
          <cell r="M3735">
            <v>0</v>
          </cell>
          <cell r="N3735">
            <v>0</v>
          </cell>
          <cell r="O3735">
            <v>49000</v>
          </cell>
          <cell r="P3735">
            <v>49000</v>
          </cell>
        </row>
        <row r="3736">
          <cell r="G3736">
            <v>938907926</v>
          </cell>
          <cell r="J3736">
            <v>50863</v>
          </cell>
          <cell r="K3736">
            <v>7629</v>
          </cell>
          <cell r="L3736">
            <v>4323</v>
          </cell>
          <cell r="M3736">
            <v>0</v>
          </cell>
          <cell r="N3736">
            <v>0</v>
          </cell>
          <cell r="O3736">
            <v>47557</v>
          </cell>
          <cell r="P3736">
            <v>47557</v>
          </cell>
        </row>
        <row r="3737">
          <cell r="G3737">
            <v>938907928</v>
          </cell>
          <cell r="J3737">
            <v>116007.25</v>
          </cell>
          <cell r="K3737">
            <v>17401</v>
          </cell>
          <cell r="L3737">
            <v>9860.75</v>
          </cell>
          <cell r="M3737">
            <v>0</v>
          </cell>
          <cell r="N3737">
            <v>0</v>
          </cell>
          <cell r="O3737">
            <v>108467</v>
          </cell>
          <cell r="P3737">
            <v>108467</v>
          </cell>
        </row>
        <row r="3738">
          <cell r="G3738">
            <v>938908703</v>
          </cell>
          <cell r="J3738">
            <v>224631.28</v>
          </cell>
          <cell r="K3738">
            <v>33695</v>
          </cell>
          <cell r="L3738">
            <v>19093.72</v>
          </cell>
          <cell r="M3738">
            <v>0</v>
          </cell>
          <cell r="N3738">
            <v>0</v>
          </cell>
          <cell r="O3738">
            <v>210030</v>
          </cell>
          <cell r="P3738">
            <v>210030</v>
          </cell>
        </row>
        <row r="3739">
          <cell r="G3739">
            <v>938908732</v>
          </cell>
          <cell r="J3739">
            <v>172968.36</v>
          </cell>
          <cell r="K3739">
            <v>25945</v>
          </cell>
          <cell r="L3739">
            <v>14702.64</v>
          </cell>
          <cell r="M3739">
            <v>0</v>
          </cell>
          <cell r="N3739">
            <v>0</v>
          </cell>
          <cell r="O3739">
            <v>161726</v>
          </cell>
          <cell r="P3739">
            <v>161726</v>
          </cell>
        </row>
        <row r="3740">
          <cell r="G3740">
            <v>938908775</v>
          </cell>
          <cell r="J3740">
            <v>78223</v>
          </cell>
          <cell r="K3740">
            <v>11733</v>
          </cell>
          <cell r="L3740">
            <v>6649</v>
          </cell>
          <cell r="M3740">
            <v>0</v>
          </cell>
          <cell r="N3740">
            <v>0</v>
          </cell>
          <cell r="O3740">
            <v>73139</v>
          </cell>
          <cell r="P3740">
            <v>73139</v>
          </cell>
        </row>
        <row r="3741">
          <cell r="G3741">
            <v>938916374</v>
          </cell>
          <cell r="J3741">
            <v>72199</v>
          </cell>
          <cell r="K3741">
            <v>12176</v>
          </cell>
          <cell r="L3741">
            <v>6002</v>
          </cell>
          <cell r="M3741">
            <v>0</v>
          </cell>
          <cell r="N3741">
            <v>0</v>
          </cell>
          <cell r="O3741">
            <v>66025</v>
          </cell>
          <cell r="P3741">
            <v>66025</v>
          </cell>
        </row>
        <row r="3742">
          <cell r="G3742">
            <v>938925043</v>
          </cell>
          <cell r="J3742">
            <v>237162.18</v>
          </cell>
          <cell r="K3742">
            <v>36921</v>
          </cell>
          <cell r="L3742">
            <v>20023.82</v>
          </cell>
          <cell r="M3742">
            <v>0</v>
          </cell>
          <cell r="N3742">
            <v>0</v>
          </cell>
          <cell r="O3742">
            <v>220265</v>
          </cell>
          <cell r="P3742">
            <v>220265</v>
          </cell>
        </row>
        <row r="3743">
          <cell r="G3743">
            <v>938926601</v>
          </cell>
          <cell r="J3743">
            <v>201839</v>
          </cell>
          <cell r="K3743">
            <v>31398</v>
          </cell>
          <cell r="L3743">
            <v>17044</v>
          </cell>
          <cell r="M3743">
            <v>0</v>
          </cell>
          <cell r="N3743">
            <v>0</v>
          </cell>
          <cell r="O3743">
            <v>187485</v>
          </cell>
          <cell r="P3743">
            <v>187485</v>
          </cell>
        </row>
        <row r="3744">
          <cell r="G3744">
            <v>938984526</v>
          </cell>
          <cell r="J3744">
            <v>44545</v>
          </cell>
          <cell r="K3744">
            <v>0</v>
          </cell>
          <cell r="L3744">
            <v>4455</v>
          </cell>
          <cell r="M3744">
            <v>0</v>
          </cell>
          <cell r="N3744">
            <v>0</v>
          </cell>
          <cell r="O3744">
            <v>49000</v>
          </cell>
          <cell r="P3744">
            <v>49000</v>
          </cell>
        </row>
        <row r="3745">
          <cell r="G3745">
            <v>938991503</v>
          </cell>
          <cell r="J3745">
            <v>44545</v>
          </cell>
          <cell r="K3745">
            <v>0</v>
          </cell>
          <cell r="L3745">
            <v>4455</v>
          </cell>
          <cell r="M3745">
            <v>0</v>
          </cell>
          <cell r="N3745">
            <v>0</v>
          </cell>
          <cell r="O3745">
            <v>49000</v>
          </cell>
          <cell r="P3745">
            <v>49000</v>
          </cell>
        </row>
        <row r="3746">
          <cell r="G3746">
            <v>938997312</v>
          </cell>
          <cell r="J3746">
            <v>59517</v>
          </cell>
          <cell r="K3746">
            <v>8928</v>
          </cell>
          <cell r="L3746">
            <v>5059</v>
          </cell>
          <cell r="M3746">
            <v>0</v>
          </cell>
          <cell r="N3746">
            <v>0</v>
          </cell>
          <cell r="O3746">
            <v>55648</v>
          </cell>
          <cell r="P3746">
            <v>55648</v>
          </cell>
        </row>
        <row r="3747">
          <cell r="G3747">
            <v>938998861</v>
          </cell>
          <cell r="J3747">
            <v>137644</v>
          </cell>
          <cell r="K3747">
            <v>20647</v>
          </cell>
          <cell r="L3747">
            <v>11700</v>
          </cell>
          <cell r="M3747">
            <v>0</v>
          </cell>
          <cell r="N3747">
            <v>0</v>
          </cell>
          <cell r="O3747">
            <v>128697</v>
          </cell>
          <cell r="P3747">
            <v>128697</v>
          </cell>
        </row>
        <row r="3748">
          <cell r="G3748">
            <v>933805136</v>
          </cell>
          <cell r="J3748">
            <v>44545</v>
          </cell>
          <cell r="K3748">
            <v>0</v>
          </cell>
          <cell r="L3748">
            <v>4455</v>
          </cell>
          <cell r="M3748">
            <v>0</v>
          </cell>
          <cell r="N3748">
            <v>0</v>
          </cell>
          <cell r="O3748">
            <v>49000</v>
          </cell>
          <cell r="P3748">
            <v>49000</v>
          </cell>
        </row>
        <row r="3749">
          <cell r="G3749">
            <v>933805597</v>
          </cell>
          <cell r="J3749">
            <v>288511.67</v>
          </cell>
          <cell r="K3749">
            <v>43950</v>
          </cell>
          <cell r="L3749">
            <v>24456.33</v>
          </cell>
          <cell r="M3749">
            <v>0</v>
          </cell>
          <cell r="N3749">
            <v>0</v>
          </cell>
          <cell r="O3749">
            <v>269018</v>
          </cell>
          <cell r="P3749">
            <v>269018</v>
          </cell>
        </row>
        <row r="3750">
          <cell r="G3750">
            <v>933805599</v>
          </cell>
          <cell r="J3750">
            <v>63635.91</v>
          </cell>
          <cell r="K3750">
            <v>9545</v>
          </cell>
          <cell r="L3750">
            <v>5409.09</v>
          </cell>
          <cell r="M3750">
            <v>0</v>
          </cell>
          <cell r="N3750">
            <v>0</v>
          </cell>
          <cell r="O3750">
            <v>59500</v>
          </cell>
          <cell r="P3750">
            <v>59500</v>
          </cell>
        </row>
        <row r="3751">
          <cell r="G3751">
            <v>933805629</v>
          </cell>
          <cell r="J3751">
            <v>755311.76</v>
          </cell>
          <cell r="K3751">
            <v>113297</v>
          </cell>
          <cell r="L3751">
            <v>64201.24</v>
          </cell>
          <cell r="M3751">
            <v>0</v>
          </cell>
          <cell r="N3751">
            <v>0</v>
          </cell>
          <cell r="O3751">
            <v>706216</v>
          </cell>
          <cell r="P3751">
            <v>706216</v>
          </cell>
        </row>
        <row r="3752">
          <cell r="G3752">
            <v>933805636</v>
          </cell>
          <cell r="J3752">
            <v>131583.73000000001</v>
          </cell>
          <cell r="K3752">
            <v>19738</v>
          </cell>
          <cell r="L3752">
            <v>11184.27</v>
          </cell>
          <cell r="M3752">
            <v>0</v>
          </cell>
          <cell r="N3752">
            <v>0</v>
          </cell>
          <cell r="O3752">
            <v>123030</v>
          </cell>
          <cell r="P3752">
            <v>123030</v>
          </cell>
        </row>
        <row r="3753">
          <cell r="G3753">
            <v>933805654</v>
          </cell>
          <cell r="J3753">
            <v>475677.97</v>
          </cell>
          <cell r="K3753">
            <v>121069</v>
          </cell>
          <cell r="L3753">
            <v>35461.03</v>
          </cell>
          <cell r="M3753">
            <v>0</v>
          </cell>
          <cell r="N3753">
            <v>0</v>
          </cell>
          <cell r="O3753">
            <v>390070</v>
          </cell>
          <cell r="P3753">
            <v>390070</v>
          </cell>
        </row>
        <row r="3754">
          <cell r="G3754">
            <v>933805825</v>
          </cell>
          <cell r="J3754">
            <v>264094.09000000003</v>
          </cell>
          <cell r="K3754">
            <v>39839</v>
          </cell>
          <cell r="L3754">
            <v>22425.91</v>
          </cell>
          <cell r="M3754">
            <v>0</v>
          </cell>
          <cell r="N3754">
            <v>0</v>
          </cell>
          <cell r="O3754">
            <v>246681</v>
          </cell>
          <cell r="P3754">
            <v>246681</v>
          </cell>
        </row>
        <row r="3755">
          <cell r="G3755">
            <v>933805917</v>
          </cell>
          <cell r="J3755">
            <v>655095.88</v>
          </cell>
          <cell r="K3755">
            <v>655095.88</v>
          </cell>
          <cell r="L3755">
            <v>0</v>
          </cell>
          <cell r="M3755">
            <v>0</v>
          </cell>
          <cell r="N3755">
            <v>0</v>
          </cell>
          <cell r="O3755">
            <v>0</v>
          </cell>
          <cell r="P3755">
            <v>0</v>
          </cell>
        </row>
        <row r="3756">
          <cell r="G3756">
            <v>933805988</v>
          </cell>
          <cell r="J3756">
            <v>159949.27999999997</v>
          </cell>
          <cell r="K3756">
            <v>25339</v>
          </cell>
          <cell r="L3756">
            <v>13460.72</v>
          </cell>
          <cell r="M3756">
            <v>0</v>
          </cell>
          <cell r="N3756">
            <v>0</v>
          </cell>
          <cell r="O3756">
            <v>148071</v>
          </cell>
          <cell r="P3756">
            <v>148071</v>
          </cell>
        </row>
        <row r="3757">
          <cell r="G3757">
            <v>933806097</v>
          </cell>
          <cell r="J3757">
            <v>394346.09</v>
          </cell>
          <cell r="K3757">
            <v>59825</v>
          </cell>
          <cell r="L3757">
            <v>33451.910000000003</v>
          </cell>
          <cell r="M3757">
            <v>0</v>
          </cell>
          <cell r="N3757">
            <v>0</v>
          </cell>
          <cell r="O3757">
            <v>367973</v>
          </cell>
          <cell r="P3757">
            <v>367973</v>
          </cell>
        </row>
        <row r="3758">
          <cell r="G3758">
            <v>933806258</v>
          </cell>
          <cell r="J3758">
            <v>671097.27</v>
          </cell>
          <cell r="K3758">
            <v>102460</v>
          </cell>
          <cell r="L3758">
            <v>56863.73</v>
          </cell>
          <cell r="M3758">
            <v>0</v>
          </cell>
          <cell r="N3758">
            <v>0</v>
          </cell>
          <cell r="O3758">
            <v>625501</v>
          </cell>
          <cell r="P3758">
            <v>625501</v>
          </cell>
        </row>
        <row r="3759">
          <cell r="G3759">
            <v>933806259</v>
          </cell>
          <cell r="J3759">
            <v>360220.27</v>
          </cell>
          <cell r="K3759">
            <v>54706</v>
          </cell>
          <cell r="L3759">
            <v>30551.73</v>
          </cell>
          <cell r="M3759">
            <v>0</v>
          </cell>
          <cell r="N3759">
            <v>-1500</v>
          </cell>
          <cell r="O3759">
            <v>334566</v>
          </cell>
          <cell r="P3759">
            <v>334566</v>
          </cell>
        </row>
        <row r="3760">
          <cell r="G3760">
            <v>933806593</v>
          </cell>
          <cell r="J3760">
            <v>335938.08999999997</v>
          </cell>
          <cell r="K3760">
            <v>50840</v>
          </cell>
          <cell r="L3760">
            <v>28509.91</v>
          </cell>
          <cell r="M3760">
            <v>0</v>
          </cell>
          <cell r="N3760">
            <v>0</v>
          </cell>
          <cell r="O3760">
            <v>313608</v>
          </cell>
          <cell r="P3760">
            <v>313608</v>
          </cell>
        </row>
        <row r="3761">
          <cell r="G3761">
            <v>938805243</v>
          </cell>
          <cell r="J3761">
            <v>318682.41000000003</v>
          </cell>
          <cell r="K3761">
            <v>51617</v>
          </cell>
          <cell r="L3761">
            <v>26706.59</v>
          </cell>
          <cell r="M3761">
            <v>0</v>
          </cell>
          <cell r="N3761">
            <v>0</v>
          </cell>
          <cell r="O3761">
            <v>293772</v>
          </cell>
          <cell r="P3761">
            <v>293772</v>
          </cell>
        </row>
        <row r="3762">
          <cell r="G3762">
            <v>938806402</v>
          </cell>
          <cell r="J3762">
            <v>189184.27</v>
          </cell>
          <cell r="K3762">
            <v>28378</v>
          </cell>
          <cell r="L3762">
            <v>16080.73</v>
          </cell>
          <cell r="M3762">
            <v>0</v>
          </cell>
          <cell r="N3762">
            <v>0</v>
          </cell>
          <cell r="O3762">
            <v>176887</v>
          </cell>
          <cell r="P3762">
            <v>176887</v>
          </cell>
        </row>
        <row r="3763">
          <cell r="G3763">
            <v>938806410</v>
          </cell>
          <cell r="J3763">
            <v>66363.06</v>
          </cell>
          <cell r="K3763">
            <v>9954</v>
          </cell>
          <cell r="L3763">
            <v>5640.94</v>
          </cell>
          <cell r="M3763">
            <v>0</v>
          </cell>
          <cell r="N3763">
            <v>0</v>
          </cell>
          <cell r="O3763">
            <v>62050</v>
          </cell>
          <cell r="P3763">
            <v>62050</v>
          </cell>
        </row>
        <row r="3764">
          <cell r="G3764">
            <v>938806654</v>
          </cell>
          <cell r="J3764">
            <v>250326.44999999998</v>
          </cell>
          <cell r="K3764">
            <v>38671</v>
          </cell>
          <cell r="L3764">
            <v>21165.55</v>
          </cell>
          <cell r="M3764">
            <v>0</v>
          </cell>
          <cell r="N3764">
            <v>0</v>
          </cell>
          <cell r="O3764">
            <v>232821</v>
          </cell>
          <cell r="P3764">
            <v>232821</v>
          </cell>
        </row>
        <row r="3765">
          <cell r="G3765">
            <v>938806948</v>
          </cell>
          <cell r="J3765">
            <v>257056.27</v>
          </cell>
          <cell r="K3765">
            <v>46188</v>
          </cell>
          <cell r="L3765">
            <v>21086.73</v>
          </cell>
          <cell r="M3765">
            <v>0</v>
          </cell>
          <cell r="N3765">
            <v>0</v>
          </cell>
          <cell r="O3765">
            <v>231955</v>
          </cell>
          <cell r="P3765">
            <v>231955</v>
          </cell>
        </row>
        <row r="3766">
          <cell r="G3766">
            <v>938808573</v>
          </cell>
          <cell r="J3766">
            <v>302215.36</v>
          </cell>
          <cell r="K3766">
            <v>45332</v>
          </cell>
          <cell r="L3766">
            <v>25688.639999999999</v>
          </cell>
          <cell r="M3766">
            <v>0</v>
          </cell>
          <cell r="N3766">
            <v>0</v>
          </cell>
          <cell r="O3766">
            <v>282572</v>
          </cell>
          <cell r="P3766">
            <v>282572</v>
          </cell>
        </row>
        <row r="3767">
          <cell r="G3767">
            <v>938808705</v>
          </cell>
          <cell r="J3767">
            <v>174801.44999999998</v>
          </cell>
          <cell r="K3767">
            <v>26669</v>
          </cell>
          <cell r="L3767">
            <v>14813.55</v>
          </cell>
          <cell r="M3767">
            <v>0</v>
          </cell>
          <cell r="N3767">
            <v>0</v>
          </cell>
          <cell r="O3767">
            <v>162946</v>
          </cell>
          <cell r="P3767">
            <v>162946</v>
          </cell>
        </row>
        <row r="3768">
          <cell r="G3768">
            <v>938809136</v>
          </cell>
          <cell r="J3768">
            <v>242374.65</v>
          </cell>
          <cell r="K3768">
            <v>37038</v>
          </cell>
          <cell r="L3768">
            <v>20987.9</v>
          </cell>
          <cell r="M3768">
            <v>0</v>
          </cell>
          <cell r="N3768">
            <v>4545.4500000000116</v>
          </cell>
          <cell r="O3768">
            <v>230870</v>
          </cell>
          <cell r="P3768">
            <v>230870</v>
          </cell>
        </row>
        <row r="3769">
          <cell r="G3769">
            <v>938809641</v>
          </cell>
          <cell r="J3769">
            <v>64066.91</v>
          </cell>
          <cell r="K3769">
            <v>9610</v>
          </cell>
          <cell r="L3769">
            <v>5446.09</v>
          </cell>
          <cell r="M3769">
            <v>0</v>
          </cell>
          <cell r="N3769">
            <v>0</v>
          </cell>
          <cell r="O3769">
            <v>59903</v>
          </cell>
          <cell r="P3769">
            <v>59903</v>
          </cell>
        </row>
        <row r="3770">
          <cell r="G3770">
            <v>938809748</v>
          </cell>
          <cell r="J3770">
            <v>127338.82</v>
          </cell>
          <cell r="K3770">
            <v>19101</v>
          </cell>
          <cell r="L3770">
            <v>10824.18</v>
          </cell>
          <cell r="M3770">
            <v>0</v>
          </cell>
          <cell r="N3770">
            <v>0</v>
          </cell>
          <cell r="O3770">
            <v>119062</v>
          </cell>
          <cell r="P3770">
            <v>119062</v>
          </cell>
        </row>
        <row r="3771">
          <cell r="G3771">
            <v>938900623</v>
          </cell>
          <cell r="J3771">
            <v>231345.36</v>
          </cell>
          <cell r="K3771">
            <v>35824</v>
          </cell>
          <cell r="L3771">
            <v>19552.64</v>
          </cell>
          <cell r="M3771">
            <v>0</v>
          </cell>
          <cell r="N3771">
            <v>0</v>
          </cell>
          <cell r="O3771">
            <v>215074</v>
          </cell>
          <cell r="P3771">
            <v>215074</v>
          </cell>
        </row>
        <row r="3772">
          <cell r="G3772">
            <v>938900624</v>
          </cell>
          <cell r="J3772">
            <v>474807</v>
          </cell>
          <cell r="K3772">
            <v>71670</v>
          </cell>
          <cell r="L3772">
            <v>40314</v>
          </cell>
          <cell r="M3772">
            <v>0</v>
          </cell>
          <cell r="N3772">
            <v>0</v>
          </cell>
          <cell r="O3772">
            <v>443451</v>
          </cell>
          <cell r="P3772">
            <v>443451</v>
          </cell>
        </row>
        <row r="3773">
          <cell r="G3773">
            <v>938900625</v>
          </cell>
          <cell r="J3773">
            <v>193084</v>
          </cell>
          <cell r="K3773">
            <v>29187</v>
          </cell>
          <cell r="L3773">
            <v>16390</v>
          </cell>
          <cell r="M3773">
            <v>0</v>
          </cell>
          <cell r="N3773">
            <v>0</v>
          </cell>
          <cell r="O3773">
            <v>180287</v>
          </cell>
          <cell r="P3773">
            <v>180287</v>
          </cell>
        </row>
        <row r="3774">
          <cell r="G3774">
            <v>938900627</v>
          </cell>
          <cell r="J3774">
            <v>128387</v>
          </cell>
          <cell r="K3774">
            <v>19258</v>
          </cell>
          <cell r="L3774">
            <v>10913</v>
          </cell>
          <cell r="M3774">
            <v>0</v>
          </cell>
          <cell r="N3774">
            <v>0</v>
          </cell>
          <cell r="O3774">
            <v>120042</v>
          </cell>
          <cell r="P3774">
            <v>120042</v>
          </cell>
        </row>
        <row r="3775">
          <cell r="G3775">
            <v>938900628</v>
          </cell>
          <cell r="J3775">
            <v>528088.99</v>
          </cell>
          <cell r="K3775">
            <v>80784</v>
          </cell>
          <cell r="L3775">
            <v>44730.01</v>
          </cell>
          <cell r="M3775">
            <v>0</v>
          </cell>
          <cell r="N3775">
            <v>-500000</v>
          </cell>
          <cell r="O3775">
            <v>0</v>
          </cell>
          <cell r="P3775">
            <v>-7965</v>
          </cell>
        </row>
        <row r="3776">
          <cell r="G3776">
            <v>938901707</v>
          </cell>
          <cell r="J3776">
            <v>44544.9</v>
          </cell>
          <cell r="K3776">
            <v>0</v>
          </cell>
          <cell r="L3776">
            <v>4454.1000000000004</v>
          </cell>
          <cell r="M3776">
            <v>0</v>
          </cell>
          <cell r="N3776">
            <v>0</v>
          </cell>
          <cell r="O3776">
            <v>48999</v>
          </cell>
          <cell r="P3776">
            <v>48999</v>
          </cell>
        </row>
        <row r="3777">
          <cell r="G3777">
            <v>938901745</v>
          </cell>
          <cell r="J3777">
            <v>44545</v>
          </cell>
          <cell r="K3777">
            <v>0</v>
          </cell>
          <cell r="L3777">
            <v>4455</v>
          </cell>
          <cell r="M3777">
            <v>0</v>
          </cell>
          <cell r="N3777">
            <v>0</v>
          </cell>
          <cell r="O3777">
            <v>49000</v>
          </cell>
          <cell r="P3777">
            <v>49000</v>
          </cell>
        </row>
        <row r="3778">
          <cell r="G3778">
            <v>938901772</v>
          </cell>
          <cell r="J3778">
            <v>44545</v>
          </cell>
          <cell r="K3778">
            <v>0</v>
          </cell>
          <cell r="L3778">
            <v>4455</v>
          </cell>
          <cell r="M3778">
            <v>0</v>
          </cell>
          <cell r="N3778">
            <v>0</v>
          </cell>
          <cell r="O3778">
            <v>49000</v>
          </cell>
          <cell r="P3778">
            <v>49000</v>
          </cell>
        </row>
        <row r="3779">
          <cell r="G3779">
            <v>938901829</v>
          </cell>
          <cell r="J3779">
            <v>321204.5</v>
          </cell>
          <cell r="K3779">
            <v>321204.5</v>
          </cell>
          <cell r="L3779">
            <v>0</v>
          </cell>
          <cell r="M3779">
            <v>0</v>
          </cell>
          <cell r="N3779">
            <v>0</v>
          </cell>
          <cell r="O3779">
            <v>0</v>
          </cell>
          <cell r="P3779">
            <v>0</v>
          </cell>
        </row>
        <row r="3780">
          <cell r="G3780">
            <v>938902055</v>
          </cell>
          <cell r="J3780">
            <v>442822</v>
          </cell>
          <cell r="K3780">
            <v>66648</v>
          </cell>
          <cell r="L3780">
            <v>37617</v>
          </cell>
          <cell r="M3780">
            <v>0</v>
          </cell>
          <cell r="N3780">
            <v>-131350</v>
          </cell>
          <cell r="O3780">
            <v>282441</v>
          </cell>
          <cell r="P3780">
            <v>282441</v>
          </cell>
        </row>
        <row r="3781">
          <cell r="G3781">
            <v>938903187</v>
          </cell>
          <cell r="J3781">
            <v>183678</v>
          </cell>
          <cell r="K3781">
            <v>27552</v>
          </cell>
          <cell r="L3781">
            <v>15613</v>
          </cell>
          <cell r="M3781">
            <v>0</v>
          </cell>
          <cell r="N3781">
            <v>0</v>
          </cell>
          <cell r="O3781">
            <v>171739</v>
          </cell>
          <cell r="P3781">
            <v>171739</v>
          </cell>
        </row>
        <row r="3782">
          <cell r="G3782">
            <v>938903731</v>
          </cell>
          <cell r="J3782">
            <v>371571</v>
          </cell>
          <cell r="K3782">
            <v>56184</v>
          </cell>
          <cell r="L3782">
            <v>31539</v>
          </cell>
          <cell r="M3782">
            <v>0</v>
          </cell>
          <cell r="N3782">
            <v>0</v>
          </cell>
          <cell r="O3782">
            <v>346926</v>
          </cell>
          <cell r="P3782">
            <v>346926</v>
          </cell>
        </row>
        <row r="3783">
          <cell r="G3783">
            <v>938903798</v>
          </cell>
          <cell r="J3783">
            <v>236938.19</v>
          </cell>
          <cell r="K3783">
            <v>38458</v>
          </cell>
          <cell r="L3783">
            <v>19847.810000000001</v>
          </cell>
          <cell r="M3783">
            <v>0</v>
          </cell>
          <cell r="N3783">
            <v>0</v>
          </cell>
          <cell r="O3783">
            <v>218328</v>
          </cell>
          <cell r="P3783">
            <v>218328</v>
          </cell>
        </row>
        <row r="3784">
          <cell r="G3784">
            <v>938905356</v>
          </cell>
          <cell r="J3784">
            <v>198745.91</v>
          </cell>
          <cell r="K3784">
            <v>30036</v>
          </cell>
          <cell r="L3784">
            <v>16871.09</v>
          </cell>
          <cell r="M3784">
            <v>0</v>
          </cell>
          <cell r="N3784">
            <v>0</v>
          </cell>
          <cell r="O3784">
            <v>185581</v>
          </cell>
          <cell r="P3784">
            <v>185581</v>
          </cell>
        </row>
        <row r="3785">
          <cell r="G3785">
            <v>938905357</v>
          </cell>
          <cell r="J3785">
            <v>172507.9</v>
          </cell>
          <cell r="K3785">
            <v>25876</v>
          </cell>
          <cell r="L3785">
            <v>14663.1</v>
          </cell>
          <cell r="M3785">
            <v>0</v>
          </cell>
          <cell r="N3785">
            <v>0</v>
          </cell>
          <cell r="O3785">
            <v>161295</v>
          </cell>
          <cell r="P3785">
            <v>161295</v>
          </cell>
        </row>
        <row r="3786">
          <cell r="G3786">
            <v>938905813</v>
          </cell>
          <cell r="J3786">
            <v>142220.18</v>
          </cell>
          <cell r="K3786">
            <v>21333</v>
          </cell>
          <cell r="L3786">
            <v>12088.82</v>
          </cell>
          <cell r="M3786">
            <v>0</v>
          </cell>
          <cell r="N3786">
            <v>0</v>
          </cell>
          <cell r="O3786">
            <v>132976</v>
          </cell>
          <cell r="P3786">
            <v>132976</v>
          </cell>
        </row>
        <row r="3787">
          <cell r="G3787">
            <v>938905819</v>
          </cell>
          <cell r="J3787">
            <v>79866</v>
          </cell>
          <cell r="K3787">
            <v>12429</v>
          </cell>
          <cell r="L3787">
            <v>6744</v>
          </cell>
          <cell r="M3787">
            <v>0</v>
          </cell>
          <cell r="N3787">
            <v>0</v>
          </cell>
          <cell r="O3787">
            <v>74181</v>
          </cell>
          <cell r="P3787">
            <v>74181</v>
          </cell>
        </row>
        <row r="3788">
          <cell r="G3788">
            <v>938905820</v>
          </cell>
          <cell r="J3788">
            <v>61112.09</v>
          </cell>
          <cell r="K3788">
            <v>9167</v>
          </cell>
          <cell r="L3788">
            <v>5194.91</v>
          </cell>
          <cell r="M3788">
            <v>0</v>
          </cell>
          <cell r="N3788">
            <v>0</v>
          </cell>
          <cell r="O3788">
            <v>57140</v>
          </cell>
          <cell r="P3788">
            <v>57140</v>
          </cell>
        </row>
        <row r="3789">
          <cell r="G3789">
            <v>938905861</v>
          </cell>
          <cell r="J3789">
            <v>203455.46000000002</v>
          </cell>
          <cell r="K3789">
            <v>32762</v>
          </cell>
          <cell r="L3789">
            <v>17069.54</v>
          </cell>
          <cell r="M3789">
            <v>0</v>
          </cell>
          <cell r="N3789">
            <v>0</v>
          </cell>
          <cell r="O3789">
            <v>187763</v>
          </cell>
          <cell r="P3789">
            <v>187763</v>
          </cell>
        </row>
        <row r="3790">
          <cell r="G3790">
            <v>938905864</v>
          </cell>
          <cell r="J3790">
            <v>44544.9</v>
          </cell>
          <cell r="K3790">
            <v>0</v>
          </cell>
          <cell r="L3790">
            <v>4454.1000000000004</v>
          </cell>
          <cell r="M3790">
            <v>0</v>
          </cell>
          <cell r="N3790">
            <v>0</v>
          </cell>
          <cell r="O3790">
            <v>48999</v>
          </cell>
          <cell r="P3790">
            <v>48999</v>
          </cell>
        </row>
        <row r="3791">
          <cell r="G3791">
            <v>938906103</v>
          </cell>
          <cell r="J3791">
            <v>50023</v>
          </cell>
          <cell r="K3791">
            <v>7503</v>
          </cell>
          <cell r="L3791">
            <v>4252</v>
          </cell>
          <cell r="M3791">
            <v>0</v>
          </cell>
          <cell r="N3791">
            <v>0</v>
          </cell>
          <cell r="O3791">
            <v>46772</v>
          </cell>
          <cell r="P3791">
            <v>46772</v>
          </cell>
        </row>
        <row r="3792">
          <cell r="G3792">
            <v>938906105</v>
          </cell>
          <cell r="J3792">
            <v>369039.45999999996</v>
          </cell>
          <cell r="K3792">
            <v>56702</v>
          </cell>
          <cell r="L3792">
            <v>31233.54</v>
          </cell>
          <cell r="M3792">
            <v>0</v>
          </cell>
          <cell r="N3792">
            <v>0</v>
          </cell>
          <cell r="O3792">
            <v>343571</v>
          </cell>
          <cell r="P3792">
            <v>343571</v>
          </cell>
        </row>
        <row r="3793">
          <cell r="G3793">
            <v>938906390</v>
          </cell>
          <cell r="J3793">
            <v>56168.09</v>
          </cell>
          <cell r="K3793">
            <v>8425</v>
          </cell>
          <cell r="L3793">
            <v>4773.91</v>
          </cell>
          <cell r="M3793">
            <v>0</v>
          </cell>
          <cell r="N3793">
            <v>0</v>
          </cell>
          <cell r="O3793">
            <v>52517</v>
          </cell>
          <cell r="P3793">
            <v>52517</v>
          </cell>
        </row>
        <row r="3794">
          <cell r="G3794">
            <v>938907024</v>
          </cell>
          <cell r="J3794">
            <v>172117</v>
          </cell>
          <cell r="K3794">
            <v>26715</v>
          </cell>
          <cell r="L3794">
            <v>14540</v>
          </cell>
          <cell r="M3794">
            <v>0</v>
          </cell>
          <cell r="N3794">
            <v>0</v>
          </cell>
          <cell r="O3794">
            <v>159942</v>
          </cell>
          <cell r="P3794">
            <v>159942</v>
          </cell>
        </row>
        <row r="3795">
          <cell r="G3795">
            <v>938907027</v>
          </cell>
          <cell r="J3795">
            <v>71141.899999999994</v>
          </cell>
          <cell r="K3795">
            <v>10671</v>
          </cell>
          <cell r="L3795">
            <v>6047.1</v>
          </cell>
          <cell r="M3795">
            <v>0</v>
          </cell>
          <cell r="N3795">
            <v>0</v>
          </cell>
          <cell r="O3795">
            <v>66518</v>
          </cell>
          <cell r="P3795">
            <v>66518</v>
          </cell>
        </row>
        <row r="3796">
          <cell r="G3796">
            <v>938907028</v>
          </cell>
          <cell r="J3796">
            <v>113013</v>
          </cell>
          <cell r="K3796">
            <v>17176</v>
          </cell>
          <cell r="L3796">
            <v>9584</v>
          </cell>
          <cell r="M3796">
            <v>0</v>
          </cell>
          <cell r="N3796">
            <v>0</v>
          </cell>
          <cell r="O3796">
            <v>105421</v>
          </cell>
          <cell r="P3796">
            <v>105421</v>
          </cell>
        </row>
        <row r="3797">
          <cell r="G3797">
            <v>938935727</v>
          </cell>
          <cell r="J3797">
            <v>232006.18</v>
          </cell>
          <cell r="K3797">
            <v>35474</v>
          </cell>
          <cell r="L3797">
            <v>19652.82</v>
          </cell>
          <cell r="M3797">
            <v>0</v>
          </cell>
          <cell r="N3797">
            <v>0</v>
          </cell>
          <cell r="O3797">
            <v>216185</v>
          </cell>
          <cell r="P3797">
            <v>216185</v>
          </cell>
        </row>
        <row r="3798">
          <cell r="G3798">
            <v>938954608</v>
          </cell>
          <cell r="J3798">
            <v>282958.38</v>
          </cell>
          <cell r="K3798">
            <v>42668</v>
          </cell>
          <cell r="L3798">
            <v>24028.62</v>
          </cell>
          <cell r="M3798">
            <v>0</v>
          </cell>
          <cell r="N3798">
            <v>0</v>
          </cell>
          <cell r="O3798">
            <v>264319</v>
          </cell>
          <cell r="P3798">
            <v>264319</v>
          </cell>
        </row>
        <row r="3799">
          <cell r="G3799">
            <v>938958906</v>
          </cell>
          <cell r="J3799">
            <v>44545</v>
          </cell>
          <cell r="K3799">
            <v>0</v>
          </cell>
          <cell r="L3799">
            <v>4455</v>
          </cell>
          <cell r="M3799">
            <v>0</v>
          </cell>
          <cell r="N3799">
            <v>0</v>
          </cell>
          <cell r="O3799">
            <v>49000</v>
          </cell>
          <cell r="P3799">
            <v>49000</v>
          </cell>
        </row>
        <row r="3800">
          <cell r="G3800">
            <v>938964557</v>
          </cell>
          <cell r="J3800">
            <v>165434.35999999999</v>
          </cell>
          <cell r="K3800">
            <v>24815</v>
          </cell>
          <cell r="L3800">
            <v>14061.64</v>
          </cell>
          <cell r="M3800">
            <v>0</v>
          </cell>
          <cell r="N3800">
            <v>0</v>
          </cell>
          <cell r="O3800">
            <v>154681</v>
          </cell>
          <cell r="P3800">
            <v>154681</v>
          </cell>
        </row>
        <row r="3801">
          <cell r="G3801">
            <v>938970430</v>
          </cell>
          <cell r="J3801">
            <v>267428</v>
          </cell>
          <cell r="K3801">
            <v>41909</v>
          </cell>
          <cell r="L3801">
            <v>22552</v>
          </cell>
          <cell r="M3801">
            <v>0</v>
          </cell>
          <cell r="N3801">
            <v>0</v>
          </cell>
          <cell r="O3801">
            <v>248071</v>
          </cell>
          <cell r="P3801">
            <v>248071</v>
          </cell>
        </row>
        <row r="3802">
          <cell r="G3802">
            <v>938971829</v>
          </cell>
          <cell r="J3802">
            <v>321238</v>
          </cell>
          <cell r="K3802">
            <v>55815</v>
          </cell>
          <cell r="L3802">
            <v>26542</v>
          </cell>
          <cell r="M3802">
            <v>0</v>
          </cell>
          <cell r="N3802">
            <v>0</v>
          </cell>
          <cell r="O3802">
            <v>291965</v>
          </cell>
          <cell r="P3802">
            <v>291965</v>
          </cell>
        </row>
        <row r="3803">
          <cell r="G3803">
            <v>901339398</v>
          </cell>
          <cell r="J3803">
            <v>69686</v>
          </cell>
          <cell r="K3803">
            <v>10453</v>
          </cell>
          <cell r="L3803">
            <v>5923</v>
          </cell>
          <cell r="M3803">
            <v>0</v>
          </cell>
          <cell r="N3803">
            <v>0</v>
          </cell>
          <cell r="O3803">
            <v>65156</v>
          </cell>
          <cell r="P3803">
            <v>65156</v>
          </cell>
        </row>
        <row r="3804">
          <cell r="G3804">
            <v>906779398</v>
          </cell>
          <cell r="J3804">
            <v>44545</v>
          </cell>
          <cell r="K3804">
            <v>0</v>
          </cell>
          <cell r="L3804">
            <v>4455</v>
          </cell>
          <cell r="M3804">
            <v>0</v>
          </cell>
          <cell r="N3804">
            <v>0</v>
          </cell>
          <cell r="O3804">
            <v>49000</v>
          </cell>
          <cell r="P3804">
            <v>49000</v>
          </cell>
        </row>
        <row r="3805">
          <cell r="G3805">
            <v>906815358</v>
          </cell>
          <cell r="J3805">
            <v>156567.9</v>
          </cell>
          <cell r="K3805">
            <v>23485</v>
          </cell>
          <cell r="L3805">
            <v>13308.1</v>
          </cell>
          <cell r="M3805">
            <v>0</v>
          </cell>
          <cell r="N3805">
            <v>0</v>
          </cell>
          <cell r="O3805">
            <v>146391</v>
          </cell>
          <cell r="P3805">
            <v>146391</v>
          </cell>
        </row>
        <row r="3806">
          <cell r="G3806">
            <v>906976269</v>
          </cell>
          <cell r="J3806">
            <v>184624</v>
          </cell>
          <cell r="K3806">
            <v>27694</v>
          </cell>
          <cell r="L3806">
            <v>15693</v>
          </cell>
          <cell r="M3806">
            <v>0</v>
          </cell>
          <cell r="N3806">
            <v>-50000</v>
          </cell>
          <cell r="O3806">
            <v>122623</v>
          </cell>
          <cell r="P3806">
            <v>122623</v>
          </cell>
        </row>
        <row r="3807">
          <cell r="G3807">
            <v>909879398</v>
          </cell>
          <cell r="J3807">
            <v>44544.9</v>
          </cell>
          <cell r="K3807">
            <v>0</v>
          </cell>
          <cell r="L3807">
            <v>4454.1000000000004</v>
          </cell>
          <cell r="M3807">
            <v>0</v>
          </cell>
          <cell r="N3807">
            <v>0</v>
          </cell>
          <cell r="O3807">
            <v>48999</v>
          </cell>
          <cell r="P3807">
            <v>48999</v>
          </cell>
        </row>
        <row r="3808">
          <cell r="G3808">
            <v>933805311</v>
          </cell>
          <cell r="J3808">
            <v>248792.03000000003</v>
          </cell>
          <cell r="K3808">
            <v>37768</v>
          </cell>
          <cell r="L3808">
            <v>21101.97</v>
          </cell>
          <cell r="M3808">
            <v>0</v>
          </cell>
          <cell r="N3808">
            <v>0</v>
          </cell>
          <cell r="O3808">
            <v>232126</v>
          </cell>
          <cell r="P3808">
            <v>232126</v>
          </cell>
        </row>
        <row r="3809">
          <cell r="G3809">
            <v>933805314</v>
          </cell>
          <cell r="J3809">
            <v>315151.90000000002</v>
          </cell>
          <cell r="K3809">
            <v>54678</v>
          </cell>
          <cell r="L3809">
            <v>26047.1</v>
          </cell>
          <cell r="M3809">
            <v>0</v>
          </cell>
          <cell r="N3809">
            <v>0</v>
          </cell>
          <cell r="O3809">
            <v>286521</v>
          </cell>
          <cell r="P3809">
            <v>286521</v>
          </cell>
        </row>
        <row r="3810">
          <cell r="G3810">
            <v>933805321</v>
          </cell>
          <cell r="J3810">
            <v>362596.64</v>
          </cell>
          <cell r="K3810">
            <v>61570</v>
          </cell>
          <cell r="L3810">
            <v>30102.36</v>
          </cell>
          <cell r="M3810">
            <v>0</v>
          </cell>
          <cell r="N3810">
            <v>0</v>
          </cell>
          <cell r="O3810">
            <v>331129</v>
          </cell>
          <cell r="P3810">
            <v>331129</v>
          </cell>
        </row>
        <row r="3811">
          <cell r="G3811">
            <v>933805806</v>
          </cell>
          <cell r="J3811">
            <v>528777.44999999995</v>
          </cell>
          <cell r="K3811">
            <v>79317</v>
          </cell>
          <cell r="L3811">
            <v>44946.55</v>
          </cell>
          <cell r="M3811">
            <v>0</v>
          </cell>
          <cell r="N3811">
            <v>0</v>
          </cell>
          <cell r="O3811">
            <v>494407</v>
          </cell>
          <cell r="P3811">
            <v>494407</v>
          </cell>
        </row>
        <row r="3812">
          <cell r="G3812">
            <v>933805836</v>
          </cell>
          <cell r="J3812">
            <v>712752.4</v>
          </cell>
          <cell r="K3812">
            <v>106913</v>
          </cell>
          <cell r="L3812">
            <v>60584.6</v>
          </cell>
          <cell r="M3812">
            <v>0</v>
          </cell>
          <cell r="N3812">
            <v>0</v>
          </cell>
          <cell r="O3812">
            <v>666424</v>
          </cell>
          <cell r="P3812">
            <v>666424</v>
          </cell>
        </row>
        <row r="3813">
          <cell r="G3813">
            <v>933805865</v>
          </cell>
          <cell r="J3813">
            <v>214342.09</v>
          </cell>
          <cell r="K3813">
            <v>33273</v>
          </cell>
          <cell r="L3813">
            <v>18106.91</v>
          </cell>
          <cell r="M3813">
            <v>0</v>
          </cell>
          <cell r="N3813">
            <v>0</v>
          </cell>
          <cell r="O3813">
            <v>199176</v>
          </cell>
          <cell r="P3813">
            <v>199176</v>
          </cell>
        </row>
        <row r="3814">
          <cell r="G3814">
            <v>933805888</v>
          </cell>
          <cell r="J3814">
            <v>56783.82</v>
          </cell>
          <cell r="K3814">
            <v>8518</v>
          </cell>
          <cell r="L3814">
            <v>4826.18</v>
          </cell>
          <cell r="M3814">
            <v>0</v>
          </cell>
          <cell r="N3814">
            <v>0</v>
          </cell>
          <cell r="O3814">
            <v>53092</v>
          </cell>
          <cell r="P3814">
            <v>53092</v>
          </cell>
        </row>
        <row r="3815">
          <cell r="G3815">
            <v>933805969</v>
          </cell>
          <cell r="J3815">
            <v>654863.53999999992</v>
          </cell>
          <cell r="K3815">
            <v>107206</v>
          </cell>
          <cell r="L3815">
            <v>54765.46</v>
          </cell>
          <cell r="M3815">
            <v>0</v>
          </cell>
          <cell r="N3815">
            <v>0</v>
          </cell>
          <cell r="O3815">
            <v>602423</v>
          </cell>
          <cell r="P3815">
            <v>602423</v>
          </cell>
        </row>
        <row r="3816">
          <cell r="G3816">
            <v>933805984</v>
          </cell>
          <cell r="J3816">
            <v>132726.81</v>
          </cell>
          <cell r="K3816">
            <v>19909</v>
          </cell>
          <cell r="L3816">
            <v>11282.19</v>
          </cell>
          <cell r="M3816">
            <v>0</v>
          </cell>
          <cell r="N3816">
            <v>0</v>
          </cell>
          <cell r="O3816">
            <v>124100</v>
          </cell>
          <cell r="P3816">
            <v>124100</v>
          </cell>
        </row>
        <row r="3817">
          <cell r="G3817">
            <v>933805993</v>
          </cell>
          <cell r="J3817">
            <v>208222.09</v>
          </cell>
          <cell r="K3817">
            <v>33253</v>
          </cell>
          <cell r="L3817">
            <v>17496.91</v>
          </cell>
          <cell r="M3817">
            <v>0</v>
          </cell>
          <cell r="N3817">
            <v>0</v>
          </cell>
          <cell r="O3817">
            <v>192466</v>
          </cell>
          <cell r="P3817">
            <v>192466</v>
          </cell>
        </row>
        <row r="3818">
          <cell r="G3818">
            <v>933805997</v>
          </cell>
          <cell r="J3818">
            <v>224925.27</v>
          </cell>
          <cell r="K3818">
            <v>36880</v>
          </cell>
          <cell r="L3818">
            <v>18804.73</v>
          </cell>
          <cell r="M3818">
            <v>0</v>
          </cell>
          <cell r="N3818">
            <v>0</v>
          </cell>
          <cell r="O3818">
            <v>206850</v>
          </cell>
          <cell r="P3818">
            <v>206850</v>
          </cell>
        </row>
        <row r="3819">
          <cell r="G3819">
            <v>933805998</v>
          </cell>
          <cell r="J3819">
            <v>223491.8</v>
          </cell>
          <cell r="K3819">
            <v>33748</v>
          </cell>
          <cell r="L3819">
            <v>18974.2</v>
          </cell>
          <cell r="M3819">
            <v>0</v>
          </cell>
          <cell r="N3819">
            <v>0</v>
          </cell>
          <cell r="O3819">
            <v>208718</v>
          </cell>
          <cell r="P3819">
            <v>208718</v>
          </cell>
        </row>
        <row r="3820">
          <cell r="G3820">
            <v>933806036</v>
          </cell>
          <cell r="J3820">
            <v>897901.17</v>
          </cell>
          <cell r="K3820">
            <v>525312.44999999995</v>
          </cell>
          <cell r="L3820">
            <v>37259.279999999999</v>
          </cell>
          <cell r="M3820">
            <v>0</v>
          </cell>
          <cell r="N3820">
            <v>0</v>
          </cell>
          <cell r="O3820">
            <v>409848</v>
          </cell>
          <cell r="P3820">
            <v>409848</v>
          </cell>
        </row>
        <row r="3821">
          <cell r="G3821">
            <v>933806048</v>
          </cell>
          <cell r="J3821">
            <v>310807.26999999996</v>
          </cell>
          <cell r="K3821">
            <v>51558</v>
          </cell>
          <cell r="L3821">
            <v>25924.73</v>
          </cell>
          <cell r="M3821">
            <v>0</v>
          </cell>
          <cell r="N3821">
            <v>0</v>
          </cell>
          <cell r="O3821">
            <v>285174</v>
          </cell>
          <cell r="P3821">
            <v>285174</v>
          </cell>
        </row>
        <row r="3822">
          <cell r="G3822">
            <v>933806065</v>
          </cell>
          <cell r="J3822">
            <v>160742.26999999999</v>
          </cell>
          <cell r="K3822">
            <v>25009</v>
          </cell>
          <cell r="L3822">
            <v>13573.73</v>
          </cell>
          <cell r="M3822">
            <v>0</v>
          </cell>
          <cell r="N3822">
            <v>0</v>
          </cell>
          <cell r="O3822">
            <v>149307</v>
          </cell>
          <cell r="P3822">
            <v>149307</v>
          </cell>
        </row>
        <row r="3823">
          <cell r="G3823">
            <v>933806072</v>
          </cell>
          <cell r="J3823">
            <v>270340.71999999997</v>
          </cell>
          <cell r="K3823">
            <v>46386</v>
          </cell>
          <cell r="L3823">
            <v>22396.28</v>
          </cell>
          <cell r="M3823">
            <v>0</v>
          </cell>
          <cell r="N3823">
            <v>0</v>
          </cell>
          <cell r="O3823">
            <v>246351</v>
          </cell>
          <cell r="P3823">
            <v>246351</v>
          </cell>
        </row>
        <row r="3824">
          <cell r="G3824">
            <v>933806303</v>
          </cell>
          <cell r="J3824">
            <v>44544.9</v>
          </cell>
          <cell r="K3824">
            <v>0</v>
          </cell>
          <cell r="L3824">
            <v>4454.1000000000004</v>
          </cell>
          <cell r="M3824">
            <v>0</v>
          </cell>
          <cell r="N3824">
            <v>0</v>
          </cell>
          <cell r="O3824">
            <v>48999</v>
          </cell>
          <cell r="P3824">
            <v>48999</v>
          </cell>
        </row>
        <row r="3825">
          <cell r="G3825">
            <v>933806316</v>
          </cell>
          <cell r="J3825">
            <v>462401.94999999995</v>
          </cell>
          <cell r="K3825">
            <v>71604</v>
          </cell>
          <cell r="L3825">
            <v>39080.050000000003</v>
          </cell>
          <cell r="M3825">
            <v>0</v>
          </cell>
          <cell r="N3825">
            <v>0</v>
          </cell>
          <cell r="O3825">
            <v>429878</v>
          </cell>
          <cell r="P3825">
            <v>429878</v>
          </cell>
        </row>
        <row r="3826">
          <cell r="G3826">
            <v>933806432</v>
          </cell>
          <cell r="J3826">
            <v>267431.71999999997</v>
          </cell>
          <cell r="K3826">
            <v>41686</v>
          </cell>
          <cell r="L3826">
            <v>22574.28</v>
          </cell>
          <cell r="M3826">
            <v>0</v>
          </cell>
          <cell r="N3826">
            <v>0</v>
          </cell>
          <cell r="O3826">
            <v>248320</v>
          </cell>
          <cell r="P3826">
            <v>248320</v>
          </cell>
        </row>
        <row r="3827">
          <cell r="G3827">
            <v>933806687</v>
          </cell>
          <cell r="J3827">
            <v>44545</v>
          </cell>
          <cell r="K3827">
            <v>0</v>
          </cell>
          <cell r="L3827">
            <v>4455</v>
          </cell>
          <cell r="M3827">
            <v>0</v>
          </cell>
          <cell r="N3827">
            <v>0</v>
          </cell>
          <cell r="O3827">
            <v>49000</v>
          </cell>
          <cell r="P3827">
            <v>49000</v>
          </cell>
        </row>
        <row r="3828">
          <cell r="G3828">
            <v>938097218</v>
          </cell>
          <cell r="J3828">
            <v>44545</v>
          </cell>
          <cell r="K3828">
            <v>0</v>
          </cell>
          <cell r="L3828">
            <v>4455</v>
          </cell>
          <cell r="M3828">
            <v>0</v>
          </cell>
          <cell r="N3828">
            <v>0</v>
          </cell>
          <cell r="O3828">
            <v>49000</v>
          </cell>
          <cell r="P3828">
            <v>49000</v>
          </cell>
        </row>
        <row r="3829">
          <cell r="G3829">
            <v>938097263</v>
          </cell>
          <cell r="J3829">
            <v>68394</v>
          </cell>
          <cell r="K3829">
            <v>10259</v>
          </cell>
          <cell r="L3829">
            <v>5814</v>
          </cell>
          <cell r="M3829">
            <v>0</v>
          </cell>
          <cell r="N3829">
            <v>0</v>
          </cell>
          <cell r="O3829">
            <v>63949</v>
          </cell>
          <cell r="P3829">
            <v>63949</v>
          </cell>
        </row>
        <row r="3830">
          <cell r="G3830">
            <v>938097424</v>
          </cell>
          <cell r="J3830">
            <v>112888</v>
          </cell>
          <cell r="K3830">
            <v>16933</v>
          </cell>
          <cell r="L3830">
            <v>9596</v>
          </cell>
          <cell r="M3830">
            <v>0</v>
          </cell>
          <cell r="N3830">
            <v>0</v>
          </cell>
          <cell r="O3830">
            <v>105551</v>
          </cell>
          <cell r="P3830">
            <v>105551</v>
          </cell>
        </row>
        <row r="3831">
          <cell r="G3831">
            <v>938097488</v>
          </cell>
          <cell r="J3831">
            <v>44545</v>
          </cell>
          <cell r="K3831">
            <v>0</v>
          </cell>
          <cell r="L3831">
            <v>4455</v>
          </cell>
          <cell r="M3831">
            <v>0</v>
          </cell>
          <cell r="N3831">
            <v>0</v>
          </cell>
          <cell r="O3831">
            <v>49000</v>
          </cell>
          <cell r="P3831">
            <v>49000</v>
          </cell>
        </row>
        <row r="3832">
          <cell r="G3832">
            <v>938097596</v>
          </cell>
          <cell r="J3832">
            <v>44544.9</v>
          </cell>
          <cell r="K3832">
            <v>0</v>
          </cell>
          <cell r="L3832">
            <v>4454.1000000000004</v>
          </cell>
          <cell r="M3832">
            <v>0</v>
          </cell>
          <cell r="N3832">
            <v>0</v>
          </cell>
          <cell r="O3832">
            <v>48999</v>
          </cell>
          <cell r="P3832">
            <v>48999</v>
          </cell>
        </row>
        <row r="3833">
          <cell r="G3833">
            <v>938097598</v>
          </cell>
          <cell r="J3833">
            <v>201542.39999999999</v>
          </cell>
          <cell r="K3833">
            <v>30231</v>
          </cell>
          <cell r="L3833">
            <v>17131.599999999999</v>
          </cell>
          <cell r="M3833">
            <v>0</v>
          </cell>
          <cell r="N3833">
            <v>0</v>
          </cell>
          <cell r="O3833">
            <v>188443</v>
          </cell>
          <cell r="P3833">
            <v>188443</v>
          </cell>
        </row>
        <row r="3834">
          <cell r="G3834">
            <v>938097823</v>
          </cell>
          <cell r="J3834">
            <v>44545</v>
          </cell>
          <cell r="K3834">
            <v>0</v>
          </cell>
          <cell r="L3834">
            <v>4455</v>
          </cell>
          <cell r="M3834">
            <v>0</v>
          </cell>
          <cell r="N3834">
            <v>0</v>
          </cell>
          <cell r="O3834">
            <v>49000</v>
          </cell>
          <cell r="P3834">
            <v>49000</v>
          </cell>
        </row>
        <row r="3835">
          <cell r="G3835">
            <v>938097922</v>
          </cell>
          <cell r="J3835">
            <v>114821</v>
          </cell>
          <cell r="K3835">
            <v>17223</v>
          </cell>
          <cell r="L3835">
            <v>9760</v>
          </cell>
          <cell r="M3835">
            <v>0</v>
          </cell>
          <cell r="N3835">
            <v>0</v>
          </cell>
          <cell r="O3835">
            <v>107358</v>
          </cell>
          <cell r="P3835">
            <v>107358</v>
          </cell>
        </row>
        <row r="3836">
          <cell r="G3836">
            <v>938098292</v>
          </cell>
          <cell r="J3836">
            <v>106482</v>
          </cell>
          <cell r="K3836">
            <v>15972</v>
          </cell>
          <cell r="L3836">
            <v>9051</v>
          </cell>
          <cell r="M3836">
            <v>0</v>
          </cell>
          <cell r="N3836">
            <v>0</v>
          </cell>
          <cell r="O3836">
            <v>99561</v>
          </cell>
          <cell r="P3836">
            <v>99561</v>
          </cell>
        </row>
        <row r="3837">
          <cell r="G3837">
            <v>938508152</v>
          </cell>
          <cell r="J3837">
            <v>766703.25</v>
          </cell>
          <cell r="K3837">
            <v>116352</v>
          </cell>
          <cell r="L3837">
            <v>65034.75</v>
          </cell>
          <cell r="M3837">
            <v>0</v>
          </cell>
          <cell r="N3837">
            <v>0</v>
          </cell>
          <cell r="O3837">
            <v>715386</v>
          </cell>
          <cell r="P3837">
            <v>715386</v>
          </cell>
        </row>
        <row r="3838">
          <cell r="G3838">
            <v>938508155</v>
          </cell>
          <cell r="J3838">
            <v>235362.36</v>
          </cell>
          <cell r="K3838">
            <v>36651</v>
          </cell>
          <cell r="L3838">
            <v>19871.64</v>
          </cell>
          <cell r="M3838">
            <v>0</v>
          </cell>
          <cell r="N3838">
            <v>0</v>
          </cell>
          <cell r="O3838">
            <v>218583</v>
          </cell>
          <cell r="P3838">
            <v>218583</v>
          </cell>
        </row>
        <row r="3839">
          <cell r="G3839">
            <v>938630866</v>
          </cell>
          <cell r="J3839">
            <v>250222</v>
          </cell>
          <cell r="K3839">
            <v>53241</v>
          </cell>
          <cell r="L3839">
            <v>19698</v>
          </cell>
          <cell r="M3839">
            <v>0</v>
          </cell>
          <cell r="N3839">
            <v>0</v>
          </cell>
          <cell r="O3839">
            <v>216679</v>
          </cell>
          <cell r="P3839">
            <v>216679</v>
          </cell>
        </row>
        <row r="3840">
          <cell r="G3840">
            <v>938803152</v>
          </cell>
          <cell r="J3840">
            <v>144054</v>
          </cell>
          <cell r="K3840">
            <v>21608</v>
          </cell>
          <cell r="L3840">
            <v>12245</v>
          </cell>
          <cell r="M3840">
            <v>0</v>
          </cell>
          <cell r="N3840">
            <v>0</v>
          </cell>
          <cell r="O3840">
            <v>134691</v>
          </cell>
          <cell r="P3840">
            <v>134691</v>
          </cell>
        </row>
        <row r="3841">
          <cell r="G3841">
            <v>938803210</v>
          </cell>
          <cell r="J3841">
            <v>139492</v>
          </cell>
          <cell r="K3841">
            <v>20924</v>
          </cell>
          <cell r="L3841">
            <v>11857</v>
          </cell>
          <cell r="M3841">
            <v>0</v>
          </cell>
          <cell r="N3841">
            <v>0</v>
          </cell>
          <cell r="O3841">
            <v>130425</v>
          </cell>
          <cell r="P3841">
            <v>130425</v>
          </cell>
        </row>
        <row r="3842">
          <cell r="G3842">
            <v>938803230</v>
          </cell>
          <cell r="J3842">
            <v>168109.36</v>
          </cell>
          <cell r="K3842">
            <v>25216</v>
          </cell>
          <cell r="L3842">
            <v>14288.64</v>
          </cell>
          <cell r="M3842">
            <v>0</v>
          </cell>
          <cell r="N3842">
            <v>0</v>
          </cell>
          <cell r="O3842">
            <v>157182</v>
          </cell>
          <cell r="P3842">
            <v>157182</v>
          </cell>
        </row>
        <row r="3843">
          <cell r="G3843">
            <v>938803500</v>
          </cell>
          <cell r="J3843">
            <v>124967.36</v>
          </cell>
          <cell r="K3843">
            <v>18745</v>
          </cell>
          <cell r="L3843">
            <v>10622.64</v>
          </cell>
          <cell r="M3843">
            <v>0</v>
          </cell>
          <cell r="N3843">
            <v>0</v>
          </cell>
          <cell r="O3843">
            <v>116845</v>
          </cell>
          <cell r="P3843">
            <v>116845</v>
          </cell>
        </row>
        <row r="3844">
          <cell r="G3844">
            <v>938805184</v>
          </cell>
          <cell r="J3844">
            <v>206369.9</v>
          </cell>
          <cell r="K3844">
            <v>30955</v>
          </cell>
          <cell r="L3844">
            <v>17541.099999999999</v>
          </cell>
          <cell r="M3844">
            <v>0</v>
          </cell>
          <cell r="N3844">
            <v>0</v>
          </cell>
          <cell r="O3844">
            <v>192956</v>
          </cell>
          <cell r="P3844">
            <v>192956</v>
          </cell>
        </row>
        <row r="3845">
          <cell r="G3845">
            <v>938805185</v>
          </cell>
          <cell r="J3845">
            <v>269527.37</v>
          </cell>
          <cell r="K3845">
            <v>42449</v>
          </cell>
          <cell r="L3845">
            <v>22707.63</v>
          </cell>
          <cell r="M3845">
            <v>0</v>
          </cell>
          <cell r="N3845">
            <v>0</v>
          </cell>
          <cell r="O3845">
            <v>249786</v>
          </cell>
          <cell r="P3845">
            <v>249786</v>
          </cell>
        </row>
        <row r="3846">
          <cell r="G3846">
            <v>938805234</v>
          </cell>
          <cell r="J3846">
            <v>244544.99</v>
          </cell>
          <cell r="K3846">
            <v>36682</v>
          </cell>
          <cell r="L3846">
            <v>20786.009999999998</v>
          </cell>
          <cell r="M3846">
            <v>0</v>
          </cell>
          <cell r="N3846">
            <v>0</v>
          </cell>
          <cell r="O3846">
            <v>228649</v>
          </cell>
          <cell r="P3846">
            <v>228649</v>
          </cell>
        </row>
        <row r="3847">
          <cell r="G3847">
            <v>938805244</v>
          </cell>
          <cell r="J3847">
            <v>213706.51</v>
          </cell>
          <cell r="K3847">
            <v>32280</v>
          </cell>
          <cell r="L3847">
            <v>18142.490000000002</v>
          </cell>
          <cell r="M3847">
            <v>0</v>
          </cell>
          <cell r="N3847">
            <v>0</v>
          </cell>
          <cell r="O3847">
            <v>199569</v>
          </cell>
          <cell r="P3847">
            <v>199569</v>
          </cell>
        </row>
        <row r="3848">
          <cell r="G3848">
            <v>938805275</v>
          </cell>
          <cell r="J3848">
            <v>337237.33999999997</v>
          </cell>
          <cell r="K3848">
            <v>51932</v>
          </cell>
          <cell r="L3848">
            <v>28530.66</v>
          </cell>
          <cell r="M3848">
            <v>0</v>
          </cell>
          <cell r="N3848">
            <v>0</v>
          </cell>
          <cell r="O3848">
            <v>313836</v>
          </cell>
          <cell r="P3848">
            <v>313836</v>
          </cell>
        </row>
        <row r="3849">
          <cell r="G3849">
            <v>938805341</v>
          </cell>
          <cell r="J3849">
            <v>60908.63</v>
          </cell>
          <cell r="K3849">
            <v>9136</v>
          </cell>
          <cell r="L3849">
            <v>5177.37</v>
          </cell>
          <cell r="M3849">
            <v>0</v>
          </cell>
          <cell r="N3849">
            <v>0</v>
          </cell>
          <cell r="O3849">
            <v>56950</v>
          </cell>
          <cell r="P3849">
            <v>56950</v>
          </cell>
        </row>
        <row r="3850">
          <cell r="G3850">
            <v>938806782</v>
          </cell>
          <cell r="J3850">
            <v>241593.18</v>
          </cell>
          <cell r="K3850">
            <v>40727</v>
          </cell>
          <cell r="L3850">
            <v>20086.82</v>
          </cell>
          <cell r="M3850">
            <v>0</v>
          </cell>
          <cell r="N3850">
            <v>0</v>
          </cell>
          <cell r="O3850">
            <v>220953</v>
          </cell>
          <cell r="P3850">
            <v>220953</v>
          </cell>
        </row>
        <row r="3851">
          <cell r="G3851">
            <v>938807054</v>
          </cell>
          <cell r="J3851">
            <v>180513.27</v>
          </cell>
          <cell r="K3851">
            <v>27077</v>
          </cell>
          <cell r="L3851">
            <v>15343.73</v>
          </cell>
          <cell r="M3851">
            <v>0</v>
          </cell>
          <cell r="N3851">
            <v>0</v>
          </cell>
          <cell r="O3851">
            <v>168780</v>
          </cell>
          <cell r="P3851">
            <v>168780</v>
          </cell>
        </row>
        <row r="3852">
          <cell r="G3852">
            <v>938807150</v>
          </cell>
          <cell r="J3852">
            <v>55454.09</v>
          </cell>
          <cell r="K3852">
            <v>8318</v>
          </cell>
          <cell r="L3852">
            <v>4712.91</v>
          </cell>
          <cell r="M3852">
            <v>0</v>
          </cell>
          <cell r="N3852">
            <v>0</v>
          </cell>
          <cell r="O3852">
            <v>51849</v>
          </cell>
          <cell r="P3852">
            <v>51849</v>
          </cell>
        </row>
        <row r="3853">
          <cell r="G3853">
            <v>938807160</v>
          </cell>
          <cell r="J3853">
            <v>337164.97</v>
          </cell>
          <cell r="K3853">
            <v>61122</v>
          </cell>
          <cell r="L3853">
            <v>27604.03</v>
          </cell>
          <cell r="M3853">
            <v>0</v>
          </cell>
          <cell r="N3853">
            <v>0</v>
          </cell>
          <cell r="O3853">
            <v>303647</v>
          </cell>
          <cell r="P3853">
            <v>303647</v>
          </cell>
        </row>
        <row r="3854">
          <cell r="G3854">
            <v>938807231</v>
          </cell>
          <cell r="J3854">
            <v>171764.84999999998</v>
          </cell>
          <cell r="K3854">
            <v>28682</v>
          </cell>
          <cell r="L3854">
            <v>14308.15</v>
          </cell>
          <cell r="M3854">
            <v>0</v>
          </cell>
          <cell r="N3854">
            <v>0</v>
          </cell>
          <cell r="O3854">
            <v>157391</v>
          </cell>
          <cell r="P3854">
            <v>157391</v>
          </cell>
        </row>
        <row r="3855">
          <cell r="G3855">
            <v>938807249</v>
          </cell>
          <cell r="J3855">
            <v>238434.18</v>
          </cell>
          <cell r="K3855">
            <v>36663</v>
          </cell>
          <cell r="L3855">
            <v>20176.82</v>
          </cell>
          <cell r="M3855">
            <v>0</v>
          </cell>
          <cell r="N3855">
            <v>0</v>
          </cell>
          <cell r="O3855">
            <v>221948</v>
          </cell>
          <cell r="P3855">
            <v>221948</v>
          </cell>
        </row>
        <row r="3856">
          <cell r="G3856">
            <v>938807282</v>
          </cell>
          <cell r="J3856">
            <v>226999.18</v>
          </cell>
          <cell r="K3856">
            <v>34050</v>
          </cell>
          <cell r="L3856">
            <v>19294.82</v>
          </cell>
          <cell r="M3856">
            <v>0</v>
          </cell>
          <cell r="N3856">
            <v>0</v>
          </cell>
          <cell r="O3856">
            <v>212244</v>
          </cell>
          <cell r="P3856">
            <v>212244</v>
          </cell>
        </row>
        <row r="3857">
          <cell r="G3857">
            <v>938807801</v>
          </cell>
          <cell r="J3857">
            <v>78097.09</v>
          </cell>
          <cell r="K3857">
            <v>11939</v>
          </cell>
          <cell r="L3857">
            <v>6615.91</v>
          </cell>
          <cell r="M3857">
            <v>0</v>
          </cell>
          <cell r="N3857">
            <v>0</v>
          </cell>
          <cell r="O3857">
            <v>72774</v>
          </cell>
          <cell r="P3857">
            <v>72774</v>
          </cell>
        </row>
        <row r="3858">
          <cell r="G3858">
            <v>938807982</v>
          </cell>
          <cell r="J3858">
            <v>44545</v>
          </cell>
          <cell r="K3858">
            <v>0</v>
          </cell>
          <cell r="L3858">
            <v>4455</v>
          </cell>
          <cell r="M3858">
            <v>0</v>
          </cell>
          <cell r="N3858">
            <v>0</v>
          </cell>
          <cell r="O3858">
            <v>49000</v>
          </cell>
          <cell r="P3858">
            <v>49000</v>
          </cell>
        </row>
        <row r="3859">
          <cell r="G3859">
            <v>938808143</v>
          </cell>
          <cell r="J3859">
            <v>93964</v>
          </cell>
          <cell r="K3859">
            <v>14095</v>
          </cell>
          <cell r="L3859">
            <v>7987</v>
          </cell>
          <cell r="M3859">
            <v>0</v>
          </cell>
          <cell r="N3859">
            <v>0</v>
          </cell>
          <cell r="O3859">
            <v>87856</v>
          </cell>
          <cell r="P3859">
            <v>87856</v>
          </cell>
        </row>
        <row r="3860">
          <cell r="G3860">
            <v>938808145</v>
          </cell>
          <cell r="J3860">
            <v>44545</v>
          </cell>
          <cell r="K3860">
            <v>0</v>
          </cell>
          <cell r="L3860">
            <v>4455</v>
          </cell>
          <cell r="M3860">
            <v>0</v>
          </cell>
          <cell r="N3860">
            <v>0</v>
          </cell>
          <cell r="O3860">
            <v>49000</v>
          </cell>
          <cell r="P3860">
            <v>49000</v>
          </cell>
        </row>
        <row r="3861">
          <cell r="G3861">
            <v>938808148</v>
          </cell>
          <cell r="J3861">
            <v>189999.46000000002</v>
          </cell>
          <cell r="K3861">
            <v>28500</v>
          </cell>
          <cell r="L3861">
            <v>16149.54</v>
          </cell>
          <cell r="M3861">
            <v>0</v>
          </cell>
          <cell r="N3861">
            <v>0</v>
          </cell>
          <cell r="O3861">
            <v>177649</v>
          </cell>
          <cell r="P3861">
            <v>177649</v>
          </cell>
        </row>
        <row r="3862">
          <cell r="G3862">
            <v>938808220</v>
          </cell>
          <cell r="J3862">
            <v>295448.64</v>
          </cell>
          <cell r="K3862">
            <v>47683</v>
          </cell>
          <cell r="L3862">
            <v>24776.36</v>
          </cell>
          <cell r="M3862">
            <v>0</v>
          </cell>
          <cell r="N3862">
            <v>0</v>
          </cell>
          <cell r="O3862">
            <v>272542</v>
          </cell>
          <cell r="P3862">
            <v>272542</v>
          </cell>
        </row>
        <row r="3863">
          <cell r="G3863">
            <v>938808237</v>
          </cell>
          <cell r="J3863">
            <v>495595</v>
          </cell>
          <cell r="K3863">
            <v>143243</v>
          </cell>
          <cell r="L3863">
            <v>35236</v>
          </cell>
          <cell r="M3863">
            <v>0</v>
          </cell>
          <cell r="N3863">
            <v>0</v>
          </cell>
          <cell r="O3863">
            <v>387588</v>
          </cell>
          <cell r="P3863">
            <v>387588</v>
          </cell>
        </row>
        <row r="3864">
          <cell r="G3864">
            <v>938808571</v>
          </cell>
          <cell r="J3864">
            <v>44544.9</v>
          </cell>
          <cell r="K3864">
            <v>0</v>
          </cell>
          <cell r="L3864">
            <v>4454.1000000000004</v>
          </cell>
          <cell r="M3864">
            <v>0</v>
          </cell>
          <cell r="N3864">
            <v>0</v>
          </cell>
          <cell r="O3864">
            <v>48999</v>
          </cell>
          <cell r="P3864">
            <v>48999</v>
          </cell>
        </row>
        <row r="3865">
          <cell r="G3865">
            <v>938808706</v>
          </cell>
          <cell r="J3865">
            <v>44545</v>
          </cell>
          <cell r="K3865">
            <v>0</v>
          </cell>
          <cell r="L3865">
            <v>4455</v>
          </cell>
          <cell r="M3865">
            <v>0</v>
          </cell>
          <cell r="N3865">
            <v>0</v>
          </cell>
          <cell r="O3865">
            <v>49000</v>
          </cell>
          <cell r="P3865">
            <v>49000</v>
          </cell>
        </row>
        <row r="3866">
          <cell r="G3866">
            <v>938808725</v>
          </cell>
          <cell r="J3866">
            <v>238044.4</v>
          </cell>
          <cell r="K3866">
            <v>35707</v>
          </cell>
          <cell r="L3866">
            <v>20233.599999999999</v>
          </cell>
          <cell r="M3866">
            <v>0</v>
          </cell>
          <cell r="N3866">
            <v>0</v>
          </cell>
          <cell r="O3866">
            <v>222571</v>
          </cell>
          <cell r="P3866">
            <v>222571</v>
          </cell>
        </row>
        <row r="3867">
          <cell r="G3867">
            <v>938880290</v>
          </cell>
          <cell r="J3867">
            <v>165279</v>
          </cell>
          <cell r="K3867">
            <v>24792</v>
          </cell>
          <cell r="L3867">
            <v>14049</v>
          </cell>
          <cell r="M3867">
            <v>0</v>
          </cell>
          <cell r="N3867">
            <v>0</v>
          </cell>
          <cell r="O3867">
            <v>154536</v>
          </cell>
          <cell r="P3867">
            <v>154536</v>
          </cell>
        </row>
        <row r="3868">
          <cell r="G3868">
            <v>938880328</v>
          </cell>
          <cell r="J3868">
            <v>44545</v>
          </cell>
          <cell r="K3868">
            <v>0</v>
          </cell>
          <cell r="L3868">
            <v>4455</v>
          </cell>
          <cell r="M3868">
            <v>0</v>
          </cell>
          <cell r="N3868">
            <v>0</v>
          </cell>
          <cell r="O3868">
            <v>49000</v>
          </cell>
          <cell r="P3868">
            <v>49000</v>
          </cell>
        </row>
        <row r="3869">
          <cell r="G3869">
            <v>938880722</v>
          </cell>
          <cell r="J3869">
            <v>670942.4</v>
          </cell>
          <cell r="K3869">
            <v>100641</v>
          </cell>
          <cell r="L3869">
            <v>57030.6</v>
          </cell>
          <cell r="M3869">
            <v>0</v>
          </cell>
          <cell r="N3869">
            <v>0</v>
          </cell>
          <cell r="O3869">
            <v>627332</v>
          </cell>
          <cell r="P3869">
            <v>627332</v>
          </cell>
        </row>
        <row r="3870">
          <cell r="G3870">
            <v>938881256</v>
          </cell>
          <cell r="J3870">
            <v>235943</v>
          </cell>
          <cell r="K3870">
            <v>35391</v>
          </cell>
          <cell r="L3870">
            <v>20055</v>
          </cell>
          <cell r="M3870">
            <v>0</v>
          </cell>
          <cell r="N3870">
            <v>0</v>
          </cell>
          <cell r="O3870">
            <v>220607</v>
          </cell>
          <cell r="P3870">
            <v>220607</v>
          </cell>
        </row>
        <row r="3871">
          <cell r="G3871">
            <v>938885397</v>
          </cell>
          <cell r="J3871">
            <v>145603</v>
          </cell>
          <cell r="K3871">
            <v>21840</v>
          </cell>
          <cell r="L3871">
            <v>12376</v>
          </cell>
          <cell r="M3871">
            <v>0</v>
          </cell>
          <cell r="N3871">
            <v>0</v>
          </cell>
          <cell r="O3871">
            <v>136139</v>
          </cell>
          <cell r="P3871">
            <v>136139</v>
          </cell>
        </row>
        <row r="3872">
          <cell r="G3872">
            <v>938886295</v>
          </cell>
          <cell r="J3872">
            <v>44545</v>
          </cell>
          <cell r="K3872">
            <v>0</v>
          </cell>
          <cell r="L3872">
            <v>4455</v>
          </cell>
          <cell r="M3872">
            <v>0</v>
          </cell>
          <cell r="N3872">
            <v>0</v>
          </cell>
          <cell r="O3872">
            <v>49000</v>
          </cell>
          <cell r="P3872">
            <v>49000</v>
          </cell>
        </row>
        <row r="3873">
          <cell r="G3873">
            <v>938886931</v>
          </cell>
          <cell r="J3873">
            <v>44545</v>
          </cell>
          <cell r="K3873">
            <v>0</v>
          </cell>
          <cell r="L3873">
            <v>4455</v>
          </cell>
          <cell r="M3873">
            <v>0</v>
          </cell>
          <cell r="N3873">
            <v>0</v>
          </cell>
          <cell r="O3873">
            <v>49000</v>
          </cell>
          <cell r="P3873">
            <v>49000</v>
          </cell>
        </row>
        <row r="3874">
          <cell r="G3874">
            <v>938887305</v>
          </cell>
          <cell r="J3874">
            <v>44545</v>
          </cell>
          <cell r="K3874">
            <v>0</v>
          </cell>
          <cell r="L3874">
            <v>4455</v>
          </cell>
          <cell r="M3874">
            <v>0</v>
          </cell>
          <cell r="N3874">
            <v>0</v>
          </cell>
          <cell r="O3874">
            <v>49000</v>
          </cell>
          <cell r="P3874">
            <v>49000</v>
          </cell>
        </row>
        <row r="3875">
          <cell r="G3875">
            <v>938887802</v>
          </cell>
          <cell r="J3875">
            <v>44545</v>
          </cell>
          <cell r="K3875">
            <v>0</v>
          </cell>
          <cell r="L3875">
            <v>4455</v>
          </cell>
          <cell r="M3875">
            <v>0</v>
          </cell>
          <cell r="N3875">
            <v>0</v>
          </cell>
          <cell r="O3875">
            <v>49000</v>
          </cell>
          <cell r="P3875">
            <v>49000</v>
          </cell>
        </row>
        <row r="3876">
          <cell r="G3876">
            <v>938900029</v>
          </cell>
          <cell r="J3876">
            <v>395765.18</v>
          </cell>
          <cell r="K3876">
            <v>60711</v>
          </cell>
          <cell r="L3876">
            <v>33505.82</v>
          </cell>
          <cell r="M3876">
            <v>0</v>
          </cell>
          <cell r="N3876">
            <v>0</v>
          </cell>
          <cell r="O3876">
            <v>368560</v>
          </cell>
          <cell r="P3876">
            <v>368560</v>
          </cell>
        </row>
        <row r="3877">
          <cell r="G3877">
            <v>938901024</v>
          </cell>
          <cell r="J3877">
            <v>236297</v>
          </cell>
          <cell r="K3877">
            <v>39259</v>
          </cell>
          <cell r="L3877">
            <v>19704</v>
          </cell>
          <cell r="M3877">
            <v>0</v>
          </cell>
          <cell r="N3877">
            <v>0</v>
          </cell>
          <cell r="O3877">
            <v>216742</v>
          </cell>
          <cell r="P3877">
            <v>216742</v>
          </cell>
        </row>
        <row r="3878">
          <cell r="G3878">
            <v>938901415</v>
          </cell>
          <cell r="J3878">
            <v>115234</v>
          </cell>
          <cell r="K3878">
            <v>17285</v>
          </cell>
          <cell r="L3878">
            <v>9795</v>
          </cell>
          <cell r="M3878">
            <v>0</v>
          </cell>
          <cell r="N3878">
            <v>0</v>
          </cell>
          <cell r="O3878">
            <v>107744</v>
          </cell>
          <cell r="P3878">
            <v>107744</v>
          </cell>
        </row>
        <row r="3879">
          <cell r="G3879">
            <v>938901724</v>
          </cell>
          <cell r="J3879">
            <v>44545</v>
          </cell>
          <cell r="K3879">
            <v>0</v>
          </cell>
          <cell r="L3879">
            <v>4455</v>
          </cell>
          <cell r="M3879">
            <v>0</v>
          </cell>
          <cell r="N3879">
            <v>0</v>
          </cell>
          <cell r="O3879">
            <v>49000</v>
          </cell>
          <cell r="P3879">
            <v>49000</v>
          </cell>
        </row>
        <row r="3880">
          <cell r="G3880">
            <v>938901726</v>
          </cell>
          <cell r="J3880">
            <v>44545</v>
          </cell>
          <cell r="K3880">
            <v>0</v>
          </cell>
          <cell r="L3880">
            <v>4455</v>
          </cell>
          <cell r="M3880">
            <v>0</v>
          </cell>
          <cell r="N3880">
            <v>0</v>
          </cell>
          <cell r="O3880">
            <v>49000</v>
          </cell>
          <cell r="P3880">
            <v>49000</v>
          </cell>
        </row>
        <row r="3881">
          <cell r="G3881">
            <v>938901729</v>
          </cell>
          <cell r="J3881">
            <v>127087</v>
          </cell>
          <cell r="K3881">
            <v>19063</v>
          </cell>
          <cell r="L3881">
            <v>10802</v>
          </cell>
          <cell r="M3881">
            <v>0</v>
          </cell>
          <cell r="N3881">
            <v>0</v>
          </cell>
          <cell r="O3881">
            <v>118826</v>
          </cell>
          <cell r="P3881">
            <v>118826</v>
          </cell>
        </row>
        <row r="3882">
          <cell r="G3882">
            <v>938901761</v>
          </cell>
          <cell r="J3882">
            <v>102832</v>
          </cell>
          <cell r="K3882">
            <v>16098</v>
          </cell>
          <cell r="L3882">
            <v>8673</v>
          </cell>
          <cell r="M3882">
            <v>0</v>
          </cell>
          <cell r="N3882">
            <v>0</v>
          </cell>
          <cell r="O3882">
            <v>95407</v>
          </cell>
          <cell r="P3882">
            <v>95407</v>
          </cell>
        </row>
        <row r="3883">
          <cell r="G3883">
            <v>938901762</v>
          </cell>
          <cell r="J3883">
            <v>220951.27</v>
          </cell>
          <cell r="K3883">
            <v>34560</v>
          </cell>
          <cell r="L3883">
            <v>18638.73</v>
          </cell>
          <cell r="M3883">
            <v>0</v>
          </cell>
          <cell r="N3883">
            <v>0</v>
          </cell>
          <cell r="O3883">
            <v>205030</v>
          </cell>
          <cell r="P3883">
            <v>205030</v>
          </cell>
        </row>
        <row r="3884">
          <cell r="G3884">
            <v>938901873</v>
          </cell>
          <cell r="J3884">
            <v>214555.39999999997</v>
          </cell>
          <cell r="K3884">
            <v>32183</v>
          </cell>
          <cell r="L3884">
            <v>18237.599999999999</v>
          </cell>
          <cell r="M3884">
            <v>0</v>
          </cell>
          <cell r="N3884">
            <v>0</v>
          </cell>
          <cell r="O3884">
            <v>200610</v>
          </cell>
          <cell r="P3884">
            <v>200610</v>
          </cell>
        </row>
        <row r="3885">
          <cell r="G3885">
            <v>938901874</v>
          </cell>
          <cell r="J3885">
            <v>44545</v>
          </cell>
          <cell r="K3885">
            <v>0</v>
          </cell>
          <cell r="L3885">
            <v>4455</v>
          </cell>
          <cell r="M3885">
            <v>0</v>
          </cell>
          <cell r="N3885">
            <v>0</v>
          </cell>
          <cell r="O3885">
            <v>49000</v>
          </cell>
          <cell r="P3885">
            <v>49000</v>
          </cell>
        </row>
        <row r="3886">
          <cell r="G3886">
            <v>938902122</v>
          </cell>
          <cell r="J3886">
            <v>203100</v>
          </cell>
          <cell r="K3886">
            <v>34280</v>
          </cell>
          <cell r="L3886">
            <v>16882</v>
          </cell>
          <cell r="M3886">
            <v>0</v>
          </cell>
          <cell r="N3886">
            <v>0</v>
          </cell>
          <cell r="O3886">
            <v>185702</v>
          </cell>
          <cell r="P3886">
            <v>185702</v>
          </cell>
        </row>
        <row r="3887">
          <cell r="G3887">
            <v>938902460</v>
          </cell>
          <cell r="J3887">
            <v>325977</v>
          </cell>
          <cell r="K3887">
            <v>51814</v>
          </cell>
          <cell r="L3887">
            <v>27416</v>
          </cell>
          <cell r="M3887">
            <v>0</v>
          </cell>
          <cell r="N3887">
            <v>0</v>
          </cell>
          <cell r="O3887">
            <v>301579</v>
          </cell>
          <cell r="P3887">
            <v>301579</v>
          </cell>
        </row>
        <row r="3888">
          <cell r="G3888">
            <v>938902465</v>
          </cell>
          <cell r="J3888">
            <v>150778.18</v>
          </cell>
          <cell r="K3888">
            <v>24188</v>
          </cell>
          <cell r="L3888">
            <v>12658.82</v>
          </cell>
          <cell r="M3888">
            <v>0</v>
          </cell>
          <cell r="N3888">
            <v>0</v>
          </cell>
          <cell r="O3888">
            <v>139249</v>
          </cell>
          <cell r="P3888">
            <v>139249</v>
          </cell>
        </row>
        <row r="3889">
          <cell r="G3889">
            <v>938903024</v>
          </cell>
          <cell r="J3889">
            <v>129265</v>
          </cell>
          <cell r="K3889">
            <v>19839</v>
          </cell>
          <cell r="L3889">
            <v>10943</v>
          </cell>
          <cell r="M3889">
            <v>0</v>
          </cell>
          <cell r="N3889">
            <v>0</v>
          </cell>
          <cell r="O3889">
            <v>120369</v>
          </cell>
          <cell r="P3889">
            <v>120369</v>
          </cell>
        </row>
        <row r="3890">
          <cell r="G3890">
            <v>938903637</v>
          </cell>
          <cell r="J3890">
            <v>44544.9</v>
          </cell>
          <cell r="K3890">
            <v>0</v>
          </cell>
          <cell r="L3890">
            <v>4454.1000000000004</v>
          </cell>
          <cell r="M3890">
            <v>0</v>
          </cell>
          <cell r="N3890">
            <v>0</v>
          </cell>
          <cell r="O3890">
            <v>48999</v>
          </cell>
          <cell r="P3890">
            <v>48999</v>
          </cell>
        </row>
        <row r="3891">
          <cell r="G3891">
            <v>938903927</v>
          </cell>
          <cell r="J3891">
            <v>190060.18</v>
          </cell>
          <cell r="K3891">
            <v>28733</v>
          </cell>
          <cell r="L3891">
            <v>16132.82</v>
          </cell>
          <cell r="M3891">
            <v>0</v>
          </cell>
          <cell r="N3891">
            <v>0</v>
          </cell>
          <cell r="O3891">
            <v>177460</v>
          </cell>
          <cell r="P3891">
            <v>177460</v>
          </cell>
        </row>
        <row r="3892">
          <cell r="G3892">
            <v>938903974</v>
          </cell>
          <cell r="J3892">
            <v>198081</v>
          </cell>
          <cell r="K3892">
            <v>32181</v>
          </cell>
          <cell r="L3892">
            <v>16590</v>
          </cell>
          <cell r="M3892">
            <v>0</v>
          </cell>
          <cell r="N3892">
            <v>0</v>
          </cell>
          <cell r="O3892">
            <v>182490</v>
          </cell>
          <cell r="P3892">
            <v>182490</v>
          </cell>
        </row>
        <row r="3893">
          <cell r="G3893">
            <v>938903984</v>
          </cell>
          <cell r="J3893">
            <v>44544.9</v>
          </cell>
          <cell r="K3893">
            <v>0</v>
          </cell>
          <cell r="L3893">
            <v>4454.1000000000004</v>
          </cell>
          <cell r="M3893">
            <v>0</v>
          </cell>
          <cell r="N3893">
            <v>0</v>
          </cell>
          <cell r="O3893">
            <v>48999</v>
          </cell>
          <cell r="P3893">
            <v>48999</v>
          </cell>
        </row>
        <row r="3894">
          <cell r="G3894">
            <v>938903992</v>
          </cell>
          <cell r="J3894">
            <v>139450</v>
          </cell>
          <cell r="K3894">
            <v>20918</v>
          </cell>
          <cell r="L3894">
            <v>11853</v>
          </cell>
          <cell r="M3894">
            <v>0</v>
          </cell>
          <cell r="N3894">
            <v>0</v>
          </cell>
          <cell r="O3894">
            <v>130385</v>
          </cell>
          <cell r="P3894">
            <v>130385</v>
          </cell>
        </row>
        <row r="3895">
          <cell r="G3895">
            <v>938905391</v>
          </cell>
          <cell r="J3895">
            <v>89856</v>
          </cell>
          <cell r="K3895">
            <v>13927</v>
          </cell>
          <cell r="L3895">
            <v>7593</v>
          </cell>
          <cell r="M3895">
            <v>0</v>
          </cell>
          <cell r="N3895">
            <v>0</v>
          </cell>
          <cell r="O3895">
            <v>83522</v>
          </cell>
          <cell r="P3895">
            <v>83522</v>
          </cell>
        </row>
        <row r="3896">
          <cell r="G3896">
            <v>938905393</v>
          </cell>
          <cell r="J3896">
            <v>44545</v>
          </cell>
          <cell r="K3896">
            <v>0</v>
          </cell>
          <cell r="L3896">
            <v>4455</v>
          </cell>
          <cell r="M3896">
            <v>0</v>
          </cell>
          <cell r="N3896">
            <v>0</v>
          </cell>
          <cell r="O3896">
            <v>49000</v>
          </cell>
          <cell r="P3896">
            <v>49000</v>
          </cell>
        </row>
        <row r="3897">
          <cell r="G3897">
            <v>938905410</v>
          </cell>
          <cell r="J3897">
            <v>721650.03999999992</v>
          </cell>
          <cell r="K3897">
            <v>487566.7</v>
          </cell>
          <cell r="L3897">
            <v>23408.66</v>
          </cell>
          <cell r="M3897">
            <v>0</v>
          </cell>
          <cell r="N3897">
            <v>0</v>
          </cell>
          <cell r="O3897">
            <v>257492</v>
          </cell>
          <cell r="P3897">
            <v>257492</v>
          </cell>
        </row>
        <row r="3898">
          <cell r="G3898">
            <v>938905413</v>
          </cell>
          <cell r="J3898">
            <v>142723.1</v>
          </cell>
          <cell r="K3898">
            <v>22530</v>
          </cell>
          <cell r="L3898">
            <v>12018.9</v>
          </cell>
          <cell r="M3898">
            <v>0</v>
          </cell>
          <cell r="N3898">
            <v>0</v>
          </cell>
          <cell r="O3898">
            <v>132212</v>
          </cell>
          <cell r="P3898">
            <v>132212</v>
          </cell>
        </row>
        <row r="3899">
          <cell r="G3899">
            <v>938906251</v>
          </cell>
          <cell r="J3899">
            <v>104008.09</v>
          </cell>
          <cell r="K3899">
            <v>15601</v>
          </cell>
          <cell r="L3899">
            <v>8840.91</v>
          </cell>
          <cell r="M3899">
            <v>0</v>
          </cell>
          <cell r="N3899">
            <v>0</v>
          </cell>
          <cell r="O3899">
            <v>97248</v>
          </cell>
          <cell r="P3899">
            <v>97248</v>
          </cell>
        </row>
        <row r="3900">
          <cell r="G3900">
            <v>938906255</v>
          </cell>
          <cell r="J3900">
            <v>251563</v>
          </cell>
          <cell r="K3900">
            <v>41325</v>
          </cell>
          <cell r="L3900">
            <v>21024</v>
          </cell>
          <cell r="M3900">
            <v>0</v>
          </cell>
          <cell r="N3900">
            <v>0</v>
          </cell>
          <cell r="O3900">
            <v>231262</v>
          </cell>
          <cell r="P3900">
            <v>231262</v>
          </cell>
        </row>
        <row r="3901">
          <cell r="G3901">
            <v>938906391</v>
          </cell>
          <cell r="J3901">
            <v>44545</v>
          </cell>
          <cell r="K3901">
            <v>0</v>
          </cell>
          <cell r="L3901">
            <v>4455</v>
          </cell>
          <cell r="M3901">
            <v>0</v>
          </cell>
          <cell r="N3901">
            <v>0</v>
          </cell>
          <cell r="O3901">
            <v>49000</v>
          </cell>
          <cell r="P3901">
            <v>49000</v>
          </cell>
        </row>
        <row r="3902">
          <cell r="G3902">
            <v>938906560</v>
          </cell>
          <cell r="J3902">
            <v>234226.91999999998</v>
          </cell>
          <cell r="K3902">
            <v>36705</v>
          </cell>
          <cell r="L3902">
            <v>19752.080000000002</v>
          </cell>
          <cell r="M3902">
            <v>0</v>
          </cell>
          <cell r="N3902">
            <v>0</v>
          </cell>
          <cell r="O3902">
            <v>217274</v>
          </cell>
          <cell r="P3902">
            <v>217274</v>
          </cell>
        </row>
        <row r="3903">
          <cell r="G3903">
            <v>938906701</v>
          </cell>
          <cell r="J3903">
            <v>357149.38</v>
          </cell>
          <cell r="K3903">
            <v>54694</v>
          </cell>
          <cell r="L3903">
            <v>30245.62</v>
          </cell>
          <cell r="M3903">
            <v>0</v>
          </cell>
          <cell r="N3903">
            <v>0</v>
          </cell>
          <cell r="O3903">
            <v>332701</v>
          </cell>
          <cell r="P3903">
            <v>332701</v>
          </cell>
        </row>
        <row r="3904">
          <cell r="G3904">
            <v>938907049</v>
          </cell>
          <cell r="J3904">
            <v>234665</v>
          </cell>
          <cell r="K3904">
            <v>35424</v>
          </cell>
          <cell r="L3904">
            <v>19924</v>
          </cell>
          <cell r="M3904">
            <v>0</v>
          </cell>
          <cell r="N3904">
            <v>0</v>
          </cell>
          <cell r="O3904">
            <v>219165</v>
          </cell>
          <cell r="P3904">
            <v>219165</v>
          </cell>
        </row>
        <row r="3905">
          <cell r="G3905">
            <v>938907255</v>
          </cell>
          <cell r="J3905">
            <v>311822.66000000003</v>
          </cell>
          <cell r="K3905">
            <v>46773</v>
          </cell>
          <cell r="L3905">
            <v>26505.34</v>
          </cell>
          <cell r="M3905">
            <v>0</v>
          </cell>
          <cell r="N3905">
            <v>0</v>
          </cell>
          <cell r="O3905">
            <v>291555</v>
          </cell>
          <cell r="P3905">
            <v>291555</v>
          </cell>
        </row>
        <row r="3906">
          <cell r="G3906">
            <v>938907392</v>
          </cell>
          <cell r="J3906">
            <v>226545.09</v>
          </cell>
          <cell r="K3906">
            <v>33982</v>
          </cell>
          <cell r="L3906">
            <v>19255.91</v>
          </cell>
          <cell r="M3906">
            <v>0</v>
          </cell>
          <cell r="N3906">
            <v>0</v>
          </cell>
          <cell r="O3906">
            <v>211819</v>
          </cell>
          <cell r="P3906">
            <v>211819</v>
          </cell>
        </row>
        <row r="3907">
          <cell r="G3907">
            <v>938907814</v>
          </cell>
          <cell r="J3907">
            <v>215794.09</v>
          </cell>
          <cell r="K3907">
            <v>39774</v>
          </cell>
          <cell r="L3907">
            <v>17601.91</v>
          </cell>
          <cell r="M3907">
            <v>0</v>
          </cell>
          <cell r="N3907">
            <v>0</v>
          </cell>
          <cell r="O3907">
            <v>193622</v>
          </cell>
          <cell r="P3907">
            <v>193622</v>
          </cell>
        </row>
        <row r="3908">
          <cell r="G3908">
            <v>938907820</v>
          </cell>
          <cell r="J3908">
            <v>168354.4</v>
          </cell>
          <cell r="K3908">
            <v>25478</v>
          </cell>
          <cell r="L3908">
            <v>14287.6</v>
          </cell>
          <cell r="M3908">
            <v>0</v>
          </cell>
          <cell r="N3908">
            <v>0</v>
          </cell>
          <cell r="O3908">
            <v>157164</v>
          </cell>
          <cell r="P3908">
            <v>157164</v>
          </cell>
        </row>
        <row r="3909">
          <cell r="G3909">
            <v>938907822</v>
          </cell>
          <cell r="J3909">
            <v>174135.09</v>
          </cell>
          <cell r="K3909">
            <v>27915</v>
          </cell>
          <cell r="L3909">
            <v>14621.91</v>
          </cell>
          <cell r="M3909">
            <v>0</v>
          </cell>
          <cell r="N3909">
            <v>0</v>
          </cell>
          <cell r="O3909">
            <v>160842</v>
          </cell>
          <cell r="P3909">
            <v>160842</v>
          </cell>
        </row>
        <row r="3910">
          <cell r="G3910">
            <v>938907823</v>
          </cell>
          <cell r="J3910">
            <v>296410.59999999998</v>
          </cell>
          <cell r="K3910">
            <v>48725</v>
          </cell>
          <cell r="L3910">
            <v>24768.400000000001</v>
          </cell>
          <cell r="M3910">
            <v>0</v>
          </cell>
          <cell r="N3910">
            <v>0</v>
          </cell>
          <cell r="O3910">
            <v>272454</v>
          </cell>
          <cell r="P3910">
            <v>272454</v>
          </cell>
        </row>
        <row r="3911">
          <cell r="G3911">
            <v>938907824</v>
          </cell>
          <cell r="J3911">
            <v>122873</v>
          </cell>
          <cell r="K3911">
            <v>18431</v>
          </cell>
          <cell r="L3911">
            <v>10444</v>
          </cell>
          <cell r="M3911">
            <v>0</v>
          </cell>
          <cell r="N3911">
            <v>0</v>
          </cell>
          <cell r="O3911">
            <v>114886</v>
          </cell>
          <cell r="P3911">
            <v>114886</v>
          </cell>
        </row>
        <row r="3912">
          <cell r="G3912">
            <v>938907825</v>
          </cell>
          <cell r="J3912">
            <v>296665.40000000002</v>
          </cell>
          <cell r="K3912">
            <v>47641</v>
          </cell>
          <cell r="L3912">
            <v>24902.6</v>
          </cell>
          <cell r="M3912">
            <v>0</v>
          </cell>
          <cell r="N3912">
            <v>0</v>
          </cell>
          <cell r="O3912">
            <v>273927</v>
          </cell>
          <cell r="P3912">
            <v>273927</v>
          </cell>
        </row>
        <row r="3913">
          <cell r="G3913">
            <v>938907826</v>
          </cell>
          <cell r="J3913">
            <v>131748.09</v>
          </cell>
          <cell r="K3913">
            <v>21782</v>
          </cell>
          <cell r="L3913">
            <v>10996.91</v>
          </cell>
          <cell r="M3913">
            <v>0</v>
          </cell>
          <cell r="N3913">
            <v>0</v>
          </cell>
          <cell r="O3913">
            <v>120963</v>
          </cell>
          <cell r="P3913">
            <v>120963</v>
          </cell>
        </row>
        <row r="3914">
          <cell r="G3914">
            <v>938908076</v>
          </cell>
          <cell r="J3914">
            <v>44545</v>
          </cell>
          <cell r="K3914">
            <v>0</v>
          </cell>
          <cell r="L3914">
            <v>4455</v>
          </cell>
          <cell r="M3914">
            <v>0</v>
          </cell>
          <cell r="N3914">
            <v>0</v>
          </cell>
          <cell r="O3914">
            <v>49000</v>
          </cell>
          <cell r="P3914">
            <v>49000</v>
          </cell>
        </row>
        <row r="3915">
          <cell r="G3915">
            <v>938908107</v>
          </cell>
          <cell r="J3915">
            <v>55454.09</v>
          </cell>
          <cell r="K3915">
            <v>8318</v>
          </cell>
          <cell r="L3915">
            <v>4713.91</v>
          </cell>
          <cell r="M3915">
            <v>0</v>
          </cell>
          <cell r="N3915">
            <v>0</v>
          </cell>
          <cell r="O3915">
            <v>51850</v>
          </cell>
          <cell r="P3915">
            <v>51850</v>
          </cell>
        </row>
        <row r="3916">
          <cell r="G3916">
            <v>938908109</v>
          </cell>
          <cell r="J3916">
            <v>49073</v>
          </cell>
          <cell r="K3916">
            <v>7585</v>
          </cell>
          <cell r="L3916">
            <v>4149</v>
          </cell>
          <cell r="M3916">
            <v>0</v>
          </cell>
          <cell r="N3916">
            <v>0</v>
          </cell>
          <cell r="O3916">
            <v>45637</v>
          </cell>
          <cell r="P3916">
            <v>45637</v>
          </cell>
        </row>
        <row r="3917">
          <cell r="G3917">
            <v>938908114</v>
          </cell>
          <cell r="J3917">
            <v>44545</v>
          </cell>
          <cell r="K3917">
            <v>0</v>
          </cell>
          <cell r="L3917">
            <v>4455</v>
          </cell>
          <cell r="M3917">
            <v>0</v>
          </cell>
          <cell r="N3917">
            <v>0</v>
          </cell>
          <cell r="O3917">
            <v>49000</v>
          </cell>
          <cell r="P3917">
            <v>49000</v>
          </cell>
        </row>
        <row r="3918">
          <cell r="G3918">
            <v>938908194</v>
          </cell>
          <cell r="J3918">
            <v>58106</v>
          </cell>
          <cell r="K3918">
            <v>8716</v>
          </cell>
          <cell r="L3918">
            <v>4939</v>
          </cell>
          <cell r="M3918">
            <v>0</v>
          </cell>
          <cell r="N3918">
            <v>0</v>
          </cell>
          <cell r="O3918">
            <v>54329</v>
          </cell>
          <cell r="P3918">
            <v>54329</v>
          </cell>
        </row>
        <row r="3919">
          <cell r="G3919">
            <v>938908195</v>
          </cell>
          <cell r="J3919">
            <v>44544.9</v>
          </cell>
          <cell r="K3919">
            <v>0</v>
          </cell>
          <cell r="L3919">
            <v>4454.1000000000004</v>
          </cell>
          <cell r="M3919">
            <v>0</v>
          </cell>
          <cell r="N3919">
            <v>0</v>
          </cell>
          <cell r="O3919">
            <v>48999</v>
          </cell>
          <cell r="P3919">
            <v>48999</v>
          </cell>
        </row>
        <row r="3920">
          <cell r="G3920">
            <v>938908198</v>
          </cell>
          <cell r="J3920">
            <v>240258.09</v>
          </cell>
          <cell r="K3920">
            <v>36039</v>
          </cell>
          <cell r="L3920">
            <v>20421.91</v>
          </cell>
          <cell r="M3920">
            <v>0</v>
          </cell>
          <cell r="N3920">
            <v>0</v>
          </cell>
          <cell r="O3920">
            <v>224641</v>
          </cell>
          <cell r="P3920">
            <v>224641</v>
          </cell>
        </row>
        <row r="3921">
          <cell r="G3921">
            <v>938908200</v>
          </cell>
          <cell r="J3921">
            <v>44545</v>
          </cell>
          <cell r="K3921">
            <v>0</v>
          </cell>
          <cell r="L3921">
            <v>4455</v>
          </cell>
          <cell r="M3921">
            <v>0</v>
          </cell>
          <cell r="N3921">
            <v>0</v>
          </cell>
          <cell r="O3921">
            <v>49000</v>
          </cell>
          <cell r="P3921">
            <v>49000</v>
          </cell>
        </row>
        <row r="3922">
          <cell r="G3922">
            <v>938908202</v>
          </cell>
          <cell r="J3922">
            <v>328813.90999999997</v>
          </cell>
          <cell r="K3922">
            <v>49995</v>
          </cell>
          <cell r="L3922">
            <v>27882.09</v>
          </cell>
          <cell r="M3922">
            <v>0</v>
          </cell>
          <cell r="N3922">
            <v>0</v>
          </cell>
          <cell r="O3922">
            <v>306701</v>
          </cell>
          <cell r="P3922">
            <v>306701</v>
          </cell>
        </row>
        <row r="3923">
          <cell r="G3923">
            <v>938909792</v>
          </cell>
          <cell r="J3923">
            <v>193345</v>
          </cell>
          <cell r="K3923">
            <v>29451</v>
          </cell>
          <cell r="L3923">
            <v>16389</v>
          </cell>
          <cell r="M3923">
            <v>0</v>
          </cell>
          <cell r="N3923">
            <v>-100000</v>
          </cell>
          <cell r="O3923">
            <v>80283</v>
          </cell>
          <cell r="P3923">
            <v>80283</v>
          </cell>
        </row>
        <row r="3924">
          <cell r="G3924">
            <v>938909865</v>
          </cell>
          <cell r="J3924">
            <v>83426</v>
          </cell>
          <cell r="K3924">
            <v>12514</v>
          </cell>
          <cell r="L3924">
            <v>7092</v>
          </cell>
          <cell r="M3924">
            <v>0</v>
          </cell>
          <cell r="N3924">
            <v>0</v>
          </cell>
          <cell r="O3924">
            <v>78004</v>
          </cell>
          <cell r="P3924">
            <v>78004</v>
          </cell>
        </row>
        <row r="3925">
          <cell r="G3925">
            <v>938971235</v>
          </cell>
          <cell r="J3925">
            <v>44545</v>
          </cell>
          <cell r="K3925">
            <v>0</v>
          </cell>
          <cell r="L3925">
            <v>4455</v>
          </cell>
          <cell r="M3925">
            <v>0</v>
          </cell>
          <cell r="N3925">
            <v>0</v>
          </cell>
          <cell r="O3925">
            <v>49000</v>
          </cell>
          <cell r="P3925">
            <v>49000</v>
          </cell>
        </row>
        <row r="3926">
          <cell r="G3926">
            <v>933805330</v>
          </cell>
          <cell r="J3926">
            <v>385322.71</v>
          </cell>
          <cell r="K3926">
            <v>60042</v>
          </cell>
          <cell r="L3926">
            <v>32528.29</v>
          </cell>
          <cell r="M3926">
            <v>0</v>
          </cell>
          <cell r="N3926">
            <v>0</v>
          </cell>
          <cell r="O3926">
            <v>357809</v>
          </cell>
          <cell r="P3926">
            <v>357809</v>
          </cell>
        </row>
        <row r="3927">
          <cell r="G3927">
            <v>933805331</v>
          </cell>
          <cell r="J3927">
            <v>233221.82</v>
          </cell>
          <cell r="K3927">
            <v>40593</v>
          </cell>
          <cell r="L3927">
            <v>19263.18</v>
          </cell>
          <cell r="M3927">
            <v>0</v>
          </cell>
          <cell r="N3927">
            <v>0</v>
          </cell>
          <cell r="O3927">
            <v>211892</v>
          </cell>
          <cell r="P3927">
            <v>211892</v>
          </cell>
        </row>
        <row r="3928">
          <cell r="G3928">
            <v>933805348</v>
          </cell>
          <cell r="J3928">
            <v>540855</v>
          </cell>
          <cell r="K3928">
            <v>95041</v>
          </cell>
          <cell r="L3928">
            <v>44581</v>
          </cell>
          <cell r="M3928">
            <v>0</v>
          </cell>
          <cell r="N3928">
            <v>0</v>
          </cell>
          <cell r="O3928">
            <v>490395</v>
          </cell>
          <cell r="P3928">
            <v>490395</v>
          </cell>
        </row>
        <row r="3929">
          <cell r="G3929">
            <v>933805944</v>
          </cell>
          <cell r="J3929">
            <v>99113.91</v>
          </cell>
          <cell r="K3929">
            <v>16213</v>
          </cell>
          <cell r="L3929">
            <v>8290.09</v>
          </cell>
          <cell r="M3929">
            <v>0</v>
          </cell>
          <cell r="N3929">
            <v>0</v>
          </cell>
          <cell r="O3929">
            <v>91191</v>
          </cell>
          <cell r="P3929">
            <v>91191</v>
          </cell>
        </row>
        <row r="3930">
          <cell r="G3930">
            <v>933805950</v>
          </cell>
          <cell r="J3930">
            <v>154395</v>
          </cell>
          <cell r="K3930">
            <v>23608</v>
          </cell>
          <cell r="L3930">
            <v>13079</v>
          </cell>
          <cell r="M3930">
            <v>0</v>
          </cell>
          <cell r="N3930">
            <v>0</v>
          </cell>
          <cell r="O3930">
            <v>143866</v>
          </cell>
          <cell r="P3930">
            <v>143866</v>
          </cell>
        </row>
        <row r="3931">
          <cell r="G3931">
            <v>933806216</v>
          </cell>
          <cell r="J3931">
            <v>280420.91000000003</v>
          </cell>
          <cell r="K3931">
            <v>49020</v>
          </cell>
          <cell r="L3931">
            <v>23140.09</v>
          </cell>
          <cell r="M3931">
            <v>0</v>
          </cell>
          <cell r="N3931">
            <v>0</v>
          </cell>
          <cell r="O3931">
            <v>254541</v>
          </cell>
          <cell r="P3931">
            <v>254541</v>
          </cell>
        </row>
        <row r="3932">
          <cell r="G3932">
            <v>933806217</v>
          </cell>
          <cell r="J3932">
            <v>68309</v>
          </cell>
          <cell r="K3932">
            <v>10471</v>
          </cell>
          <cell r="L3932">
            <v>5784</v>
          </cell>
          <cell r="M3932">
            <v>0</v>
          </cell>
          <cell r="N3932">
            <v>0</v>
          </cell>
          <cell r="O3932">
            <v>63622</v>
          </cell>
          <cell r="P3932">
            <v>63622</v>
          </cell>
        </row>
        <row r="3933">
          <cell r="G3933">
            <v>933806691</v>
          </cell>
          <cell r="J3933">
            <v>44545</v>
          </cell>
          <cell r="K3933">
            <v>0</v>
          </cell>
          <cell r="L3933">
            <v>4455</v>
          </cell>
          <cell r="M3933">
            <v>0</v>
          </cell>
          <cell r="N3933">
            <v>0</v>
          </cell>
          <cell r="O3933">
            <v>49000</v>
          </cell>
          <cell r="P3933">
            <v>49000</v>
          </cell>
        </row>
        <row r="3934">
          <cell r="G3934">
            <v>933806693</v>
          </cell>
          <cell r="J3934">
            <v>191725.5</v>
          </cell>
          <cell r="K3934">
            <v>30330</v>
          </cell>
          <cell r="L3934">
            <v>16139.5</v>
          </cell>
          <cell r="M3934">
            <v>0</v>
          </cell>
          <cell r="N3934">
            <v>0</v>
          </cell>
          <cell r="O3934">
            <v>177535</v>
          </cell>
          <cell r="P3934">
            <v>177535</v>
          </cell>
        </row>
        <row r="3935">
          <cell r="G3935">
            <v>933806694</v>
          </cell>
          <cell r="J3935">
            <v>279659.09000000003</v>
          </cell>
          <cell r="K3935">
            <v>44866</v>
          </cell>
          <cell r="L3935">
            <v>23478.91</v>
          </cell>
          <cell r="M3935">
            <v>0</v>
          </cell>
          <cell r="N3935">
            <v>0</v>
          </cell>
          <cell r="O3935">
            <v>258272</v>
          </cell>
          <cell r="P3935">
            <v>258272</v>
          </cell>
        </row>
        <row r="3936">
          <cell r="G3936">
            <v>933806695</v>
          </cell>
          <cell r="J3936">
            <v>218380</v>
          </cell>
          <cell r="K3936">
            <v>33430</v>
          </cell>
          <cell r="L3936">
            <v>18495</v>
          </cell>
          <cell r="M3936">
            <v>0</v>
          </cell>
          <cell r="N3936">
            <v>0</v>
          </cell>
          <cell r="O3936">
            <v>203445</v>
          </cell>
          <cell r="P3936">
            <v>203445</v>
          </cell>
        </row>
        <row r="3937">
          <cell r="G3937">
            <v>938801086</v>
          </cell>
          <cell r="J3937">
            <v>72805</v>
          </cell>
          <cell r="K3937">
            <v>11370</v>
          </cell>
          <cell r="L3937">
            <v>6144</v>
          </cell>
          <cell r="M3937">
            <v>0</v>
          </cell>
          <cell r="N3937">
            <v>0</v>
          </cell>
          <cell r="O3937">
            <v>67579</v>
          </cell>
          <cell r="P3937">
            <v>67579</v>
          </cell>
        </row>
        <row r="3938">
          <cell r="G3938">
            <v>938801321</v>
          </cell>
          <cell r="J3938">
            <v>44545</v>
          </cell>
          <cell r="K3938">
            <v>0</v>
          </cell>
          <cell r="L3938">
            <v>4455</v>
          </cell>
          <cell r="M3938">
            <v>0</v>
          </cell>
          <cell r="N3938">
            <v>0</v>
          </cell>
          <cell r="O3938">
            <v>49000</v>
          </cell>
          <cell r="P3938">
            <v>49000</v>
          </cell>
        </row>
        <row r="3939">
          <cell r="G3939">
            <v>938801377</v>
          </cell>
          <cell r="J3939">
            <v>156627</v>
          </cell>
          <cell r="K3939">
            <v>23718</v>
          </cell>
          <cell r="L3939">
            <v>13291</v>
          </cell>
          <cell r="M3939">
            <v>0</v>
          </cell>
          <cell r="N3939">
            <v>0</v>
          </cell>
          <cell r="O3939">
            <v>146200</v>
          </cell>
          <cell r="P3939">
            <v>146200</v>
          </cell>
        </row>
        <row r="3940">
          <cell r="G3940">
            <v>938801955</v>
          </cell>
          <cell r="J3940">
            <v>488097</v>
          </cell>
          <cell r="K3940">
            <v>75234</v>
          </cell>
          <cell r="L3940">
            <v>41286</v>
          </cell>
          <cell r="M3940">
            <v>0</v>
          </cell>
          <cell r="N3940">
            <v>0</v>
          </cell>
          <cell r="O3940">
            <v>454149</v>
          </cell>
          <cell r="P3940">
            <v>454149</v>
          </cell>
        </row>
        <row r="3941">
          <cell r="G3941">
            <v>938804234</v>
          </cell>
          <cell r="J3941">
            <v>518632.4</v>
          </cell>
          <cell r="K3941">
            <v>79590</v>
          </cell>
          <cell r="L3941">
            <v>43904.6</v>
          </cell>
          <cell r="M3941">
            <v>0</v>
          </cell>
          <cell r="N3941">
            <v>0</v>
          </cell>
          <cell r="O3941">
            <v>482947</v>
          </cell>
          <cell r="P3941">
            <v>482947</v>
          </cell>
        </row>
        <row r="3942">
          <cell r="G3942">
            <v>938804577</v>
          </cell>
          <cell r="J3942">
            <v>688780.21</v>
          </cell>
          <cell r="K3942">
            <v>113415</v>
          </cell>
          <cell r="L3942">
            <v>57536.79</v>
          </cell>
          <cell r="M3942">
            <v>0</v>
          </cell>
          <cell r="N3942">
            <v>0</v>
          </cell>
          <cell r="O3942">
            <v>632902</v>
          </cell>
          <cell r="P3942">
            <v>632902</v>
          </cell>
        </row>
        <row r="3943">
          <cell r="G3943">
            <v>938805146</v>
          </cell>
          <cell r="J3943">
            <v>501998.82</v>
          </cell>
          <cell r="K3943">
            <v>79788</v>
          </cell>
          <cell r="L3943">
            <v>42221.18</v>
          </cell>
          <cell r="M3943">
            <v>0</v>
          </cell>
          <cell r="N3943">
            <v>0</v>
          </cell>
          <cell r="O3943">
            <v>464432</v>
          </cell>
          <cell r="P3943">
            <v>464432</v>
          </cell>
        </row>
        <row r="3944">
          <cell r="G3944">
            <v>938805147</v>
          </cell>
          <cell r="J3944">
            <v>662086.81000000006</v>
          </cell>
          <cell r="K3944">
            <v>101108</v>
          </cell>
          <cell r="L3944">
            <v>56098.19</v>
          </cell>
          <cell r="M3944">
            <v>0</v>
          </cell>
          <cell r="N3944">
            <v>0</v>
          </cell>
          <cell r="O3944">
            <v>617077</v>
          </cell>
          <cell r="P3944">
            <v>617077</v>
          </cell>
        </row>
        <row r="3945">
          <cell r="G3945">
            <v>938805170</v>
          </cell>
          <cell r="J3945">
            <v>430536.82</v>
          </cell>
          <cell r="K3945">
            <v>71313</v>
          </cell>
          <cell r="L3945">
            <v>35922.18</v>
          </cell>
          <cell r="M3945">
            <v>0</v>
          </cell>
          <cell r="N3945">
            <v>0</v>
          </cell>
          <cell r="O3945">
            <v>395146</v>
          </cell>
          <cell r="P3945">
            <v>395146</v>
          </cell>
        </row>
        <row r="3946">
          <cell r="G3946">
            <v>938806064</v>
          </cell>
          <cell r="J3946">
            <v>157424</v>
          </cell>
          <cell r="K3946">
            <v>24511</v>
          </cell>
          <cell r="L3946">
            <v>13291</v>
          </cell>
          <cell r="M3946">
            <v>0</v>
          </cell>
          <cell r="N3946">
            <v>0</v>
          </cell>
          <cell r="O3946">
            <v>146204</v>
          </cell>
          <cell r="P3946">
            <v>146204</v>
          </cell>
        </row>
        <row r="3947">
          <cell r="G3947">
            <v>938806082</v>
          </cell>
          <cell r="J3947">
            <v>44545</v>
          </cell>
          <cell r="K3947">
            <v>0</v>
          </cell>
          <cell r="L3947">
            <v>4455</v>
          </cell>
          <cell r="M3947">
            <v>0</v>
          </cell>
          <cell r="N3947">
            <v>0</v>
          </cell>
          <cell r="O3947">
            <v>49000</v>
          </cell>
          <cell r="P3947">
            <v>49000</v>
          </cell>
        </row>
        <row r="3948">
          <cell r="G3948">
            <v>938806573</v>
          </cell>
          <cell r="J3948">
            <v>484593</v>
          </cell>
          <cell r="K3948">
            <v>73811</v>
          </cell>
          <cell r="L3948">
            <v>41078</v>
          </cell>
          <cell r="M3948">
            <v>0</v>
          </cell>
          <cell r="N3948">
            <v>0</v>
          </cell>
          <cell r="O3948">
            <v>451860</v>
          </cell>
          <cell r="P3948">
            <v>451860</v>
          </cell>
        </row>
        <row r="3949">
          <cell r="G3949">
            <v>938807089</v>
          </cell>
          <cell r="J3949">
            <v>242062.09</v>
          </cell>
          <cell r="K3949">
            <v>36758</v>
          </cell>
          <cell r="L3949">
            <v>20530.91</v>
          </cell>
          <cell r="M3949">
            <v>0</v>
          </cell>
          <cell r="N3949">
            <v>0</v>
          </cell>
          <cell r="O3949">
            <v>225835</v>
          </cell>
          <cell r="P3949">
            <v>225835</v>
          </cell>
        </row>
        <row r="3950">
          <cell r="G3950">
            <v>938807482</v>
          </cell>
          <cell r="J3950">
            <v>251817.61000000002</v>
          </cell>
          <cell r="K3950">
            <v>37773</v>
          </cell>
          <cell r="L3950">
            <v>21404.39</v>
          </cell>
          <cell r="M3950">
            <v>0</v>
          </cell>
          <cell r="N3950">
            <v>0</v>
          </cell>
          <cell r="O3950">
            <v>235449</v>
          </cell>
          <cell r="P3950">
            <v>235449</v>
          </cell>
        </row>
        <row r="3951">
          <cell r="G3951">
            <v>938807600</v>
          </cell>
          <cell r="J3951">
            <v>310725</v>
          </cell>
          <cell r="K3951">
            <v>47058</v>
          </cell>
          <cell r="L3951">
            <v>26367</v>
          </cell>
          <cell r="M3951">
            <v>0</v>
          </cell>
          <cell r="N3951">
            <v>0</v>
          </cell>
          <cell r="O3951">
            <v>290034</v>
          </cell>
          <cell r="P3951">
            <v>290034</v>
          </cell>
        </row>
        <row r="3952">
          <cell r="G3952">
            <v>938808457</v>
          </cell>
          <cell r="J3952">
            <v>597564.17999999993</v>
          </cell>
          <cell r="K3952">
            <v>95469</v>
          </cell>
          <cell r="L3952">
            <v>50209.82</v>
          </cell>
          <cell r="M3952">
            <v>0</v>
          </cell>
          <cell r="N3952">
            <v>0</v>
          </cell>
          <cell r="O3952">
            <v>552305</v>
          </cell>
          <cell r="P3952">
            <v>552305</v>
          </cell>
        </row>
        <row r="3953">
          <cell r="G3953">
            <v>938808672</v>
          </cell>
          <cell r="J3953">
            <v>44809</v>
          </cell>
          <cell r="K3953">
            <v>6946</v>
          </cell>
          <cell r="L3953">
            <v>3786</v>
          </cell>
          <cell r="M3953">
            <v>0</v>
          </cell>
          <cell r="N3953">
            <v>0</v>
          </cell>
          <cell r="O3953">
            <v>41649</v>
          </cell>
          <cell r="P3953">
            <v>41649</v>
          </cell>
        </row>
        <row r="3954">
          <cell r="G3954">
            <v>938808913</v>
          </cell>
          <cell r="J3954">
            <v>728501.09</v>
          </cell>
          <cell r="K3954">
            <v>109724</v>
          </cell>
          <cell r="L3954">
            <v>61877.91</v>
          </cell>
          <cell r="M3954">
            <v>0</v>
          </cell>
          <cell r="N3954">
            <v>0</v>
          </cell>
          <cell r="O3954">
            <v>680655</v>
          </cell>
          <cell r="P3954">
            <v>680655</v>
          </cell>
        </row>
        <row r="3955">
          <cell r="G3955">
            <v>938809344</v>
          </cell>
          <cell r="J3955">
            <v>44545</v>
          </cell>
          <cell r="K3955">
            <v>0</v>
          </cell>
          <cell r="L3955">
            <v>4455</v>
          </cell>
          <cell r="M3955">
            <v>0</v>
          </cell>
          <cell r="N3955">
            <v>0</v>
          </cell>
          <cell r="O3955">
            <v>49000</v>
          </cell>
          <cell r="P3955">
            <v>49000</v>
          </cell>
        </row>
        <row r="3956">
          <cell r="G3956">
            <v>938809953</v>
          </cell>
          <cell r="J3956">
            <v>463574</v>
          </cell>
          <cell r="K3956">
            <v>72229</v>
          </cell>
          <cell r="L3956">
            <v>39134</v>
          </cell>
          <cell r="M3956">
            <v>0</v>
          </cell>
          <cell r="N3956">
            <v>0</v>
          </cell>
          <cell r="O3956">
            <v>430479</v>
          </cell>
          <cell r="P3956">
            <v>430479</v>
          </cell>
        </row>
        <row r="3957">
          <cell r="G3957">
            <v>938900320</v>
          </cell>
          <cell r="J3957">
            <v>165140</v>
          </cell>
          <cell r="K3957">
            <v>24771</v>
          </cell>
          <cell r="L3957">
            <v>14037</v>
          </cell>
          <cell r="M3957">
            <v>0</v>
          </cell>
          <cell r="N3957">
            <v>0</v>
          </cell>
          <cell r="O3957">
            <v>154406</v>
          </cell>
          <cell r="P3957">
            <v>154406</v>
          </cell>
        </row>
        <row r="3958">
          <cell r="G3958">
            <v>938900745</v>
          </cell>
          <cell r="J3958">
            <v>115300</v>
          </cell>
          <cell r="K3958">
            <v>19315</v>
          </cell>
          <cell r="L3958">
            <v>9599</v>
          </cell>
          <cell r="M3958">
            <v>0</v>
          </cell>
          <cell r="N3958">
            <v>0</v>
          </cell>
          <cell r="O3958">
            <v>105584</v>
          </cell>
          <cell r="P3958">
            <v>105584</v>
          </cell>
        </row>
        <row r="3959">
          <cell r="G3959">
            <v>938900746</v>
          </cell>
          <cell r="J3959">
            <v>254217.9</v>
          </cell>
          <cell r="K3959">
            <v>39928</v>
          </cell>
          <cell r="L3959">
            <v>21429.1</v>
          </cell>
          <cell r="M3959">
            <v>0</v>
          </cell>
          <cell r="N3959">
            <v>0</v>
          </cell>
          <cell r="O3959">
            <v>235719</v>
          </cell>
          <cell r="P3959">
            <v>235719</v>
          </cell>
        </row>
        <row r="3960">
          <cell r="G3960">
            <v>938900780</v>
          </cell>
          <cell r="J3960">
            <v>240889</v>
          </cell>
          <cell r="K3960">
            <v>37255</v>
          </cell>
          <cell r="L3960">
            <v>20363</v>
          </cell>
          <cell r="M3960">
            <v>0</v>
          </cell>
          <cell r="N3960">
            <v>0</v>
          </cell>
          <cell r="O3960">
            <v>223997</v>
          </cell>
          <cell r="P3960">
            <v>223997</v>
          </cell>
        </row>
        <row r="3961">
          <cell r="G3961">
            <v>938903302</v>
          </cell>
          <cell r="J3961">
            <v>344000</v>
          </cell>
          <cell r="K3961">
            <v>52273</v>
          </cell>
          <cell r="L3961">
            <v>29173</v>
          </cell>
          <cell r="M3961">
            <v>0</v>
          </cell>
          <cell r="N3961">
            <v>0</v>
          </cell>
          <cell r="O3961">
            <v>320900</v>
          </cell>
          <cell r="P3961">
            <v>320900</v>
          </cell>
        </row>
        <row r="3962">
          <cell r="G3962">
            <v>938903530</v>
          </cell>
          <cell r="J3962">
            <v>157412.09</v>
          </cell>
          <cell r="K3962">
            <v>24734</v>
          </cell>
          <cell r="L3962">
            <v>13267.91</v>
          </cell>
          <cell r="M3962">
            <v>0</v>
          </cell>
          <cell r="N3962">
            <v>0</v>
          </cell>
          <cell r="O3962">
            <v>145946</v>
          </cell>
          <cell r="P3962">
            <v>145946</v>
          </cell>
        </row>
        <row r="3963">
          <cell r="G3963">
            <v>938903615</v>
          </cell>
          <cell r="J3963">
            <v>340281.9</v>
          </cell>
          <cell r="K3963">
            <v>51715</v>
          </cell>
          <cell r="L3963">
            <v>28857.1</v>
          </cell>
          <cell r="M3963">
            <v>0</v>
          </cell>
          <cell r="N3963">
            <v>0</v>
          </cell>
          <cell r="O3963">
            <v>317424</v>
          </cell>
          <cell r="P3963">
            <v>317424</v>
          </cell>
        </row>
        <row r="3964">
          <cell r="G3964">
            <v>938903641</v>
          </cell>
          <cell r="J3964">
            <v>78995</v>
          </cell>
          <cell r="K3964">
            <v>12522</v>
          </cell>
          <cell r="L3964">
            <v>6647</v>
          </cell>
          <cell r="M3964">
            <v>0</v>
          </cell>
          <cell r="N3964">
            <v>0</v>
          </cell>
          <cell r="O3964">
            <v>73120</v>
          </cell>
          <cell r="P3964">
            <v>73120</v>
          </cell>
        </row>
        <row r="3965">
          <cell r="G3965">
            <v>938904102</v>
          </cell>
          <cell r="J3965">
            <v>261413</v>
          </cell>
          <cell r="K3965">
            <v>41680</v>
          </cell>
          <cell r="L3965">
            <v>21973</v>
          </cell>
          <cell r="M3965">
            <v>0</v>
          </cell>
          <cell r="N3965">
            <v>0</v>
          </cell>
          <cell r="O3965">
            <v>241706</v>
          </cell>
          <cell r="P3965">
            <v>241706</v>
          </cell>
        </row>
        <row r="3966">
          <cell r="G3966">
            <v>938904116</v>
          </cell>
          <cell r="J3966">
            <v>44545</v>
          </cell>
          <cell r="K3966">
            <v>0</v>
          </cell>
          <cell r="L3966">
            <v>4455</v>
          </cell>
          <cell r="M3966">
            <v>0</v>
          </cell>
          <cell r="N3966">
            <v>0</v>
          </cell>
          <cell r="O3966">
            <v>49000</v>
          </cell>
          <cell r="P3966">
            <v>49000</v>
          </cell>
        </row>
        <row r="3967">
          <cell r="G3967">
            <v>938904128</v>
          </cell>
          <cell r="J3967">
            <v>209208</v>
          </cell>
          <cell r="K3967">
            <v>33625</v>
          </cell>
          <cell r="L3967">
            <v>17558</v>
          </cell>
          <cell r="M3967">
            <v>0</v>
          </cell>
          <cell r="N3967">
            <v>0</v>
          </cell>
          <cell r="O3967">
            <v>193141</v>
          </cell>
          <cell r="P3967">
            <v>193141</v>
          </cell>
        </row>
        <row r="3968">
          <cell r="G3968">
            <v>938904987</v>
          </cell>
          <cell r="J3968">
            <v>276492</v>
          </cell>
          <cell r="K3968">
            <v>41923</v>
          </cell>
          <cell r="L3968">
            <v>23457</v>
          </cell>
          <cell r="M3968">
            <v>0</v>
          </cell>
          <cell r="N3968">
            <v>0</v>
          </cell>
          <cell r="O3968">
            <v>258026</v>
          </cell>
          <cell r="P3968">
            <v>258026</v>
          </cell>
        </row>
        <row r="3969">
          <cell r="G3969">
            <v>938905769</v>
          </cell>
          <cell r="J3969">
            <v>357518</v>
          </cell>
          <cell r="K3969">
            <v>56545</v>
          </cell>
          <cell r="L3969">
            <v>30098</v>
          </cell>
          <cell r="M3969">
            <v>0</v>
          </cell>
          <cell r="N3969">
            <v>0</v>
          </cell>
          <cell r="O3969">
            <v>331071</v>
          </cell>
          <cell r="P3969">
            <v>331071</v>
          </cell>
        </row>
        <row r="3970">
          <cell r="G3970">
            <v>938905918</v>
          </cell>
          <cell r="J3970">
            <v>379118</v>
          </cell>
          <cell r="K3970">
            <v>58439</v>
          </cell>
          <cell r="L3970">
            <v>32068</v>
          </cell>
          <cell r="M3970">
            <v>0</v>
          </cell>
          <cell r="N3970">
            <v>0</v>
          </cell>
          <cell r="O3970">
            <v>352747</v>
          </cell>
          <cell r="P3970">
            <v>352747</v>
          </cell>
        </row>
        <row r="3971">
          <cell r="G3971">
            <v>938905965</v>
          </cell>
          <cell r="J3971">
            <v>282705.08999999997</v>
          </cell>
          <cell r="K3971">
            <v>42855</v>
          </cell>
          <cell r="L3971">
            <v>23984.91</v>
          </cell>
          <cell r="M3971">
            <v>0</v>
          </cell>
          <cell r="N3971">
            <v>0</v>
          </cell>
          <cell r="O3971">
            <v>263835</v>
          </cell>
          <cell r="P3971">
            <v>263835</v>
          </cell>
        </row>
        <row r="3972">
          <cell r="G3972">
            <v>938906098</v>
          </cell>
          <cell r="J3972">
            <v>456298.09</v>
          </cell>
          <cell r="K3972">
            <v>69791</v>
          </cell>
          <cell r="L3972">
            <v>38650.910000000003</v>
          </cell>
          <cell r="M3972">
            <v>0</v>
          </cell>
          <cell r="N3972">
            <v>0</v>
          </cell>
          <cell r="O3972">
            <v>425158</v>
          </cell>
          <cell r="P3972">
            <v>425158</v>
          </cell>
        </row>
        <row r="3973">
          <cell r="G3973">
            <v>938906100</v>
          </cell>
          <cell r="J3973">
            <v>130285.26999999999</v>
          </cell>
          <cell r="K3973">
            <v>20216</v>
          </cell>
          <cell r="L3973">
            <v>11007.73</v>
          </cell>
          <cell r="M3973">
            <v>0</v>
          </cell>
          <cell r="N3973">
            <v>0</v>
          </cell>
          <cell r="O3973">
            <v>121077</v>
          </cell>
          <cell r="P3973">
            <v>121077</v>
          </cell>
        </row>
        <row r="3974">
          <cell r="G3974">
            <v>938906351</v>
          </cell>
          <cell r="J3974">
            <v>325706.27</v>
          </cell>
          <cell r="K3974">
            <v>51549</v>
          </cell>
          <cell r="L3974">
            <v>27415.73</v>
          </cell>
          <cell r="M3974">
            <v>0</v>
          </cell>
          <cell r="N3974">
            <v>0</v>
          </cell>
          <cell r="O3974">
            <v>301573</v>
          </cell>
          <cell r="P3974">
            <v>301573</v>
          </cell>
        </row>
        <row r="3975">
          <cell r="G3975">
            <v>938906355</v>
          </cell>
          <cell r="J3975">
            <v>105897.09</v>
          </cell>
          <cell r="K3975">
            <v>37427</v>
          </cell>
          <cell r="L3975">
            <v>6846.91</v>
          </cell>
          <cell r="M3975">
            <v>0</v>
          </cell>
          <cell r="N3975">
            <v>0</v>
          </cell>
          <cell r="O3975">
            <v>75317</v>
          </cell>
          <cell r="P3975">
            <v>75317</v>
          </cell>
        </row>
        <row r="3976">
          <cell r="G3976">
            <v>938906356</v>
          </cell>
          <cell r="J3976">
            <v>366364.73</v>
          </cell>
          <cell r="K3976">
            <v>55628</v>
          </cell>
          <cell r="L3976">
            <v>31073.27</v>
          </cell>
          <cell r="M3976">
            <v>0</v>
          </cell>
          <cell r="N3976">
            <v>0</v>
          </cell>
          <cell r="O3976">
            <v>341810</v>
          </cell>
          <cell r="P3976">
            <v>341810</v>
          </cell>
        </row>
        <row r="3977">
          <cell r="G3977">
            <v>938906358</v>
          </cell>
          <cell r="J3977">
            <v>44545</v>
          </cell>
          <cell r="K3977">
            <v>0</v>
          </cell>
          <cell r="L3977">
            <v>4455</v>
          </cell>
          <cell r="M3977">
            <v>0</v>
          </cell>
          <cell r="N3977">
            <v>0</v>
          </cell>
          <cell r="O3977">
            <v>49000</v>
          </cell>
          <cell r="P3977">
            <v>49000</v>
          </cell>
        </row>
        <row r="3978">
          <cell r="G3978">
            <v>938906992</v>
          </cell>
          <cell r="J3978">
            <v>122710.09</v>
          </cell>
          <cell r="K3978">
            <v>18407</v>
          </cell>
          <cell r="L3978">
            <v>10429.91</v>
          </cell>
          <cell r="M3978">
            <v>0</v>
          </cell>
          <cell r="N3978">
            <v>0</v>
          </cell>
          <cell r="O3978">
            <v>114733</v>
          </cell>
          <cell r="P3978">
            <v>114733</v>
          </cell>
        </row>
        <row r="3979">
          <cell r="G3979">
            <v>938907137</v>
          </cell>
          <cell r="J3979">
            <v>259860</v>
          </cell>
          <cell r="K3979">
            <v>58726</v>
          </cell>
          <cell r="L3979">
            <v>20113</v>
          </cell>
          <cell r="M3979">
            <v>0</v>
          </cell>
          <cell r="N3979">
            <v>0</v>
          </cell>
          <cell r="O3979">
            <v>221247</v>
          </cell>
          <cell r="P3979">
            <v>221247</v>
          </cell>
        </row>
        <row r="3980">
          <cell r="G3980">
            <v>938907138</v>
          </cell>
          <cell r="J3980">
            <v>44545</v>
          </cell>
          <cell r="K3980">
            <v>0</v>
          </cell>
          <cell r="L3980">
            <v>4455</v>
          </cell>
          <cell r="M3980">
            <v>0</v>
          </cell>
          <cell r="N3980">
            <v>0</v>
          </cell>
          <cell r="O3980">
            <v>49000</v>
          </cell>
          <cell r="P3980">
            <v>49000</v>
          </cell>
        </row>
        <row r="3981">
          <cell r="G3981">
            <v>938907139</v>
          </cell>
          <cell r="J3981">
            <v>47443</v>
          </cell>
          <cell r="K3981">
            <v>7116</v>
          </cell>
          <cell r="L3981">
            <v>4033</v>
          </cell>
          <cell r="M3981">
            <v>0</v>
          </cell>
          <cell r="N3981">
            <v>0</v>
          </cell>
          <cell r="O3981">
            <v>44360</v>
          </cell>
          <cell r="P3981">
            <v>44360</v>
          </cell>
        </row>
        <row r="3982">
          <cell r="G3982">
            <v>938907556</v>
          </cell>
          <cell r="J3982">
            <v>144106.91</v>
          </cell>
          <cell r="K3982">
            <v>26777</v>
          </cell>
          <cell r="L3982">
            <v>11733.09</v>
          </cell>
          <cell r="M3982">
            <v>0</v>
          </cell>
          <cell r="N3982">
            <v>0</v>
          </cell>
          <cell r="O3982">
            <v>129063</v>
          </cell>
          <cell r="P3982">
            <v>129063</v>
          </cell>
        </row>
        <row r="3983">
          <cell r="G3983">
            <v>938907642</v>
          </cell>
          <cell r="J3983">
            <v>46109</v>
          </cell>
          <cell r="K3983">
            <v>6916</v>
          </cell>
          <cell r="L3983">
            <v>3919</v>
          </cell>
          <cell r="M3983">
            <v>0</v>
          </cell>
          <cell r="N3983">
            <v>0</v>
          </cell>
          <cell r="O3983">
            <v>43112</v>
          </cell>
          <cell r="P3983">
            <v>43112</v>
          </cell>
        </row>
        <row r="3984">
          <cell r="G3984">
            <v>938907644</v>
          </cell>
          <cell r="J3984">
            <v>291781.27</v>
          </cell>
          <cell r="K3984">
            <v>46684</v>
          </cell>
          <cell r="L3984">
            <v>24509.73</v>
          </cell>
          <cell r="M3984">
            <v>0</v>
          </cell>
          <cell r="N3984">
            <v>-200000</v>
          </cell>
          <cell r="O3984">
            <v>69607</v>
          </cell>
          <cell r="P3984">
            <v>69607</v>
          </cell>
        </row>
        <row r="3985">
          <cell r="G3985">
            <v>938907645</v>
          </cell>
          <cell r="J3985">
            <v>474326</v>
          </cell>
          <cell r="K3985">
            <v>71149</v>
          </cell>
          <cell r="L3985">
            <v>40318</v>
          </cell>
          <cell r="M3985">
            <v>0</v>
          </cell>
          <cell r="N3985">
            <v>0</v>
          </cell>
          <cell r="O3985">
            <v>443495</v>
          </cell>
          <cell r="P3985">
            <v>443495</v>
          </cell>
        </row>
        <row r="3986">
          <cell r="G3986">
            <v>938907646</v>
          </cell>
          <cell r="J3986">
            <v>214334</v>
          </cell>
          <cell r="K3986">
            <v>54590</v>
          </cell>
          <cell r="L3986">
            <v>15974</v>
          </cell>
          <cell r="M3986">
            <v>0</v>
          </cell>
          <cell r="N3986">
            <v>0</v>
          </cell>
          <cell r="O3986">
            <v>175718</v>
          </cell>
          <cell r="P3986">
            <v>175718</v>
          </cell>
        </row>
        <row r="3987">
          <cell r="G3987">
            <v>938907647</v>
          </cell>
          <cell r="J3987">
            <v>44545</v>
          </cell>
          <cell r="K3987">
            <v>0</v>
          </cell>
          <cell r="L3987">
            <v>4455</v>
          </cell>
          <cell r="M3987">
            <v>0</v>
          </cell>
          <cell r="N3987">
            <v>0</v>
          </cell>
          <cell r="O3987">
            <v>49000</v>
          </cell>
          <cell r="P3987">
            <v>49000</v>
          </cell>
        </row>
        <row r="3988">
          <cell r="G3988">
            <v>938908137</v>
          </cell>
          <cell r="J3988">
            <v>82177.09</v>
          </cell>
          <cell r="K3988">
            <v>13000</v>
          </cell>
          <cell r="L3988">
            <v>6917.91</v>
          </cell>
          <cell r="M3988">
            <v>0</v>
          </cell>
          <cell r="N3988">
            <v>0</v>
          </cell>
          <cell r="O3988">
            <v>76095</v>
          </cell>
          <cell r="P3988">
            <v>76095</v>
          </cell>
        </row>
        <row r="3989">
          <cell r="G3989">
            <v>938908139</v>
          </cell>
          <cell r="J3989">
            <v>252960.09</v>
          </cell>
          <cell r="K3989">
            <v>38842</v>
          </cell>
          <cell r="L3989">
            <v>21411.91</v>
          </cell>
          <cell r="M3989">
            <v>0</v>
          </cell>
          <cell r="N3989">
            <v>0</v>
          </cell>
          <cell r="O3989">
            <v>235530</v>
          </cell>
          <cell r="P3989">
            <v>235530</v>
          </cell>
        </row>
        <row r="3990">
          <cell r="G3990">
            <v>938908143</v>
          </cell>
          <cell r="J3990">
            <v>272709.09000000003</v>
          </cell>
          <cell r="K3990">
            <v>41131</v>
          </cell>
          <cell r="L3990">
            <v>23157.91</v>
          </cell>
          <cell r="M3990">
            <v>0</v>
          </cell>
          <cell r="N3990">
            <v>0</v>
          </cell>
          <cell r="O3990">
            <v>254736</v>
          </cell>
          <cell r="P3990">
            <v>254736</v>
          </cell>
        </row>
        <row r="3991">
          <cell r="G3991">
            <v>938908145</v>
          </cell>
          <cell r="J3991">
            <v>203518.36</v>
          </cell>
          <cell r="K3991">
            <v>31201</v>
          </cell>
          <cell r="L3991">
            <v>17231.64</v>
          </cell>
          <cell r="M3991">
            <v>0</v>
          </cell>
          <cell r="N3991">
            <v>-30000</v>
          </cell>
          <cell r="O3991">
            <v>159549</v>
          </cell>
          <cell r="P3991">
            <v>159549</v>
          </cell>
        </row>
        <row r="3992">
          <cell r="G3992">
            <v>938908203</v>
          </cell>
          <cell r="J3992">
            <v>315695.92</v>
          </cell>
          <cell r="K3992">
            <v>48252</v>
          </cell>
          <cell r="L3992">
            <v>26744.080000000002</v>
          </cell>
          <cell r="M3992">
            <v>0</v>
          </cell>
          <cell r="N3992">
            <v>-142452</v>
          </cell>
          <cell r="O3992">
            <v>151736</v>
          </cell>
          <cell r="P3992">
            <v>151736</v>
          </cell>
        </row>
        <row r="3993">
          <cell r="G3993">
            <v>938908204</v>
          </cell>
          <cell r="J3993">
            <v>322164.18</v>
          </cell>
          <cell r="K3993">
            <v>51466</v>
          </cell>
          <cell r="L3993">
            <v>27069.82</v>
          </cell>
          <cell r="M3993">
            <v>0</v>
          </cell>
          <cell r="N3993">
            <v>0</v>
          </cell>
          <cell r="O3993">
            <v>297768</v>
          </cell>
          <cell r="P3993">
            <v>297768</v>
          </cell>
        </row>
        <row r="3994">
          <cell r="G3994">
            <v>938908246</v>
          </cell>
          <cell r="J3994">
            <v>475546.09</v>
          </cell>
          <cell r="K3994">
            <v>322177.27</v>
          </cell>
          <cell r="L3994">
            <v>15337.18</v>
          </cell>
          <cell r="M3994">
            <v>0</v>
          </cell>
          <cell r="N3994">
            <v>0</v>
          </cell>
          <cell r="O3994">
            <v>168706</v>
          </cell>
          <cell r="P3994">
            <v>168706</v>
          </cell>
        </row>
        <row r="3995">
          <cell r="G3995">
            <v>938908376</v>
          </cell>
          <cell r="J3995">
            <v>107433.7</v>
          </cell>
          <cell r="K3995">
            <v>16115</v>
          </cell>
          <cell r="L3995">
            <v>9132.2999999999993</v>
          </cell>
          <cell r="M3995">
            <v>0</v>
          </cell>
          <cell r="N3995">
            <v>0</v>
          </cell>
          <cell r="O3995">
            <v>100451</v>
          </cell>
          <cell r="P3995">
            <v>100451</v>
          </cell>
        </row>
        <row r="3996">
          <cell r="G3996">
            <v>938908471</v>
          </cell>
          <cell r="J3996">
            <v>118582</v>
          </cell>
          <cell r="K3996">
            <v>18012</v>
          </cell>
          <cell r="L3996">
            <v>10057</v>
          </cell>
          <cell r="M3996">
            <v>0</v>
          </cell>
          <cell r="N3996">
            <v>0</v>
          </cell>
          <cell r="O3996">
            <v>110627</v>
          </cell>
          <cell r="P3996">
            <v>110627</v>
          </cell>
        </row>
        <row r="3997">
          <cell r="G3997">
            <v>938908494</v>
          </cell>
          <cell r="J3997">
            <v>473030.91</v>
          </cell>
          <cell r="K3997">
            <v>70955</v>
          </cell>
          <cell r="L3997">
            <v>40208.089999999997</v>
          </cell>
          <cell r="M3997">
            <v>0</v>
          </cell>
          <cell r="N3997">
            <v>0</v>
          </cell>
          <cell r="O3997">
            <v>442284</v>
          </cell>
          <cell r="P3997">
            <v>442284</v>
          </cell>
        </row>
        <row r="3998">
          <cell r="G3998">
            <v>938908501</v>
          </cell>
          <cell r="J3998">
            <v>325748.82</v>
          </cell>
          <cell r="K3998">
            <v>52453</v>
          </cell>
          <cell r="L3998">
            <v>27329.18</v>
          </cell>
          <cell r="M3998">
            <v>0</v>
          </cell>
          <cell r="N3998">
            <v>0</v>
          </cell>
          <cell r="O3998">
            <v>300625</v>
          </cell>
          <cell r="P3998">
            <v>300625</v>
          </cell>
        </row>
        <row r="3999">
          <cell r="G3999">
            <v>938908510</v>
          </cell>
          <cell r="J3999">
            <v>44545</v>
          </cell>
          <cell r="K3999">
            <v>0</v>
          </cell>
          <cell r="L3999">
            <v>4455</v>
          </cell>
          <cell r="M3999">
            <v>0</v>
          </cell>
          <cell r="N3999">
            <v>0</v>
          </cell>
          <cell r="O3999">
            <v>49000</v>
          </cell>
          <cell r="P3999">
            <v>49000</v>
          </cell>
        </row>
        <row r="4000">
          <cell r="G4000">
            <v>938909046</v>
          </cell>
          <cell r="J4000">
            <v>44545</v>
          </cell>
          <cell r="K4000">
            <v>0</v>
          </cell>
          <cell r="L4000">
            <v>4455</v>
          </cell>
          <cell r="M4000">
            <v>0</v>
          </cell>
          <cell r="N4000">
            <v>0</v>
          </cell>
          <cell r="O4000">
            <v>49000</v>
          </cell>
          <cell r="P4000">
            <v>49000</v>
          </cell>
        </row>
        <row r="4001">
          <cell r="G4001">
            <v>938921894</v>
          </cell>
          <cell r="J4001">
            <v>298947.36</v>
          </cell>
          <cell r="K4001">
            <v>45964</v>
          </cell>
          <cell r="L4001">
            <v>25298.639999999999</v>
          </cell>
          <cell r="M4001">
            <v>0</v>
          </cell>
          <cell r="N4001">
            <v>0</v>
          </cell>
          <cell r="O4001">
            <v>278282</v>
          </cell>
          <cell r="P4001">
            <v>278282</v>
          </cell>
        </row>
        <row r="4002">
          <cell r="G4002">
            <v>938925480</v>
          </cell>
          <cell r="J4002">
            <v>411575.08999999997</v>
          </cell>
          <cell r="K4002">
            <v>63756</v>
          </cell>
          <cell r="L4002">
            <v>34781.910000000003</v>
          </cell>
          <cell r="M4002">
            <v>0</v>
          </cell>
          <cell r="N4002">
            <v>-500000</v>
          </cell>
          <cell r="O4002">
            <v>0</v>
          </cell>
          <cell r="P4002">
            <v>-117399</v>
          </cell>
        </row>
        <row r="4003">
          <cell r="G4003">
            <v>938926307</v>
          </cell>
          <cell r="J4003">
            <v>311773.59999999998</v>
          </cell>
          <cell r="K4003">
            <v>47439</v>
          </cell>
          <cell r="L4003">
            <v>26433.4</v>
          </cell>
          <cell r="M4003">
            <v>0</v>
          </cell>
          <cell r="N4003">
            <v>0</v>
          </cell>
          <cell r="O4003">
            <v>290768</v>
          </cell>
          <cell r="P4003">
            <v>290768</v>
          </cell>
        </row>
        <row r="4004">
          <cell r="G4004">
            <v>938928209</v>
          </cell>
          <cell r="J4004">
            <v>44545</v>
          </cell>
          <cell r="K4004">
            <v>0</v>
          </cell>
          <cell r="L4004">
            <v>4455</v>
          </cell>
          <cell r="M4004">
            <v>0</v>
          </cell>
          <cell r="N4004">
            <v>0</v>
          </cell>
          <cell r="O4004">
            <v>49000</v>
          </cell>
          <cell r="P4004">
            <v>49000</v>
          </cell>
        </row>
        <row r="4005">
          <cell r="G4005">
            <v>938933104</v>
          </cell>
          <cell r="J4005">
            <v>773755.45</v>
          </cell>
          <cell r="K4005">
            <v>116961</v>
          </cell>
          <cell r="L4005">
            <v>65679.55</v>
          </cell>
          <cell r="M4005">
            <v>0</v>
          </cell>
          <cell r="N4005">
            <v>0</v>
          </cell>
          <cell r="O4005">
            <v>722474</v>
          </cell>
          <cell r="P4005">
            <v>722474</v>
          </cell>
        </row>
        <row r="4006">
          <cell r="G4006">
            <v>938997648</v>
          </cell>
          <cell r="J4006">
            <v>342167</v>
          </cell>
          <cell r="K4006">
            <v>51998</v>
          </cell>
          <cell r="L4006">
            <v>29017</v>
          </cell>
          <cell r="M4006">
            <v>0</v>
          </cell>
          <cell r="N4006">
            <v>0</v>
          </cell>
          <cell r="O4006">
            <v>319186</v>
          </cell>
          <cell r="P4006">
            <v>319186</v>
          </cell>
        </row>
        <row r="4007">
          <cell r="G4007">
            <v>908004038</v>
          </cell>
          <cell r="J4007">
            <v>331409.18</v>
          </cell>
          <cell r="K4007">
            <v>54648</v>
          </cell>
          <cell r="L4007">
            <v>27675.82</v>
          </cell>
          <cell r="M4007">
            <v>0</v>
          </cell>
          <cell r="N4007">
            <v>0</v>
          </cell>
          <cell r="O4007">
            <v>304437</v>
          </cell>
          <cell r="P4007">
            <v>304437</v>
          </cell>
        </row>
        <row r="4008">
          <cell r="G4008">
            <v>933805193</v>
          </cell>
          <cell r="J4008">
            <v>55454.09</v>
          </cell>
          <cell r="K4008">
            <v>8318</v>
          </cell>
          <cell r="L4008">
            <v>4712.91</v>
          </cell>
          <cell r="M4008">
            <v>0</v>
          </cell>
          <cell r="N4008">
            <v>0</v>
          </cell>
          <cell r="O4008">
            <v>51849</v>
          </cell>
          <cell r="P4008">
            <v>51849</v>
          </cell>
        </row>
        <row r="4009">
          <cell r="G4009">
            <v>933805194</v>
          </cell>
          <cell r="J4009">
            <v>270076.27</v>
          </cell>
          <cell r="K4009">
            <v>42307</v>
          </cell>
          <cell r="L4009">
            <v>22776.73</v>
          </cell>
          <cell r="M4009">
            <v>0</v>
          </cell>
          <cell r="N4009">
            <v>0</v>
          </cell>
          <cell r="O4009">
            <v>250546</v>
          </cell>
          <cell r="P4009">
            <v>250546</v>
          </cell>
        </row>
        <row r="4010">
          <cell r="G4010">
            <v>933805197</v>
          </cell>
          <cell r="J4010">
            <v>44545</v>
          </cell>
          <cell r="K4010">
            <v>0</v>
          </cell>
          <cell r="L4010">
            <v>4455</v>
          </cell>
          <cell r="M4010">
            <v>0</v>
          </cell>
          <cell r="N4010">
            <v>0</v>
          </cell>
          <cell r="O4010">
            <v>49000</v>
          </cell>
          <cell r="P4010">
            <v>49000</v>
          </cell>
        </row>
        <row r="4011">
          <cell r="G4011">
            <v>933805317</v>
          </cell>
          <cell r="J4011">
            <v>365809.09</v>
          </cell>
          <cell r="K4011">
            <v>65194</v>
          </cell>
          <cell r="L4011">
            <v>30061.91</v>
          </cell>
          <cell r="M4011">
            <v>0</v>
          </cell>
          <cell r="N4011">
            <v>0</v>
          </cell>
          <cell r="O4011">
            <v>330677</v>
          </cell>
          <cell r="P4011">
            <v>330677</v>
          </cell>
        </row>
        <row r="4012">
          <cell r="G4012">
            <v>933805776</v>
          </cell>
          <cell r="J4012">
            <v>77730.820000000007</v>
          </cell>
          <cell r="K4012">
            <v>12108</v>
          </cell>
          <cell r="L4012">
            <v>6562.18</v>
          </cell>
          <cell r="M4012">
            <v>0</v>
          </cell>
          <cell r="N4012">
            <v>0</v>
          </cell>
          <cell r="O4012">
            <v>72185</v>
          </cell>
          <cell r="P4012">
            <v>72185</v>
          </cell>
        </row>
        <row r="4013">
          <cell r="G4013">
            <v>933805890</v>
          </cell>
          <cell r="J4013">
            <v>228755.72</v>
          </cell>
          <cell r="K4013">
            <v>59115</v>
          </cell>
          <cell r="L4013">
            <v>16964.28</v>
          </cell>
          <cell r="M4013">
            <v>0</v>
          </cell>
          <cell r="N4013">
            <v>0</v>
          </cell>
          <cell r="O4013">
            <v>186605</v>
          </cell>
          <cell r="P4013">
            <v>186605</v>
          </cell>
        </row>
        <row r="4014">
          <cell r="G4014">
            <v>933805910</v>
          </cell>
          <cell r="J4014">
            <v>178766.09</v>
          </cell>
          <cell r="K4014">
            <v>27039</v>
          </cell>
          <cell r="L4014">
            <v>15172.91</v>
          </cell>
          <cell r="M4014">
            <v>0</v>
          </cell>
          <cell r="N4014">
            <v>0</v>
          </cell>
          <cell r="O4014">
            <v>166900</v>
          </cell>
          <cell r="P4014">
            <v>166900</v>
          </cell>
        </row>
        <row r="4015">
          <cell r="G4015">
            <v>933805924</v>
          </cell>
          <cell r="J4015">
            <v>384882.58</v>
          </cell>
          <cell r="K4015">
            <v>384882.58</v>
          </cell>
          <cell r="L4015">
            <v>0</v>
          </cell>
          <cell r="M4015">
            <v>0</v>
          </cell>
          <cell r="N4015">
            <v>0</v>
          </cell>
          <cell r="O4015">
            <v>0</v>
          </cell>
          <cell r="P4015">
            <v>0</v>
          </cell>
        </row>
        <row r="4016">
          <cell r="G4016">
            <v>933805930</v>
          </cell>
          <cell r="J4016">
            <v>193223</v>
          </cell>
          <cell r="K4016">
            <v>31676</v>
          </cell>
          <cell r="L4016">
            <v>16155</v>
          </cell>
          <cell r="M4016">
            <v>0</v>
          </cell>
          <cell r="N4016">
            <v>0</v>
          </cell>
          <cell r="O4016">
            <v>177702</v>
          </cell>
          <cell r="P4016">
            <v>177702</v>
          </cell>
        </row>
        <row r="4017">
          <cell r="G4017">
            <v>933805936</v>
          </cell>
          <cell r="J4017">
            <v>163055.35999999999</v>
          </cell>
          <cell r="K4017">
            <v>24907</v>
          </cell>
          <cell r="L4017">
            <v>13814.64</v>
          </cell>
          <cell r="M4017">
            <v>0</v>
          </cell>
          <cell r="N4017">
            <v>0</v>
          </cell>
          <cell r="O4017">
            <v>151963</v>
          </cell>
          <cell r="P4017">
            <v>151963</v>
          </cell>
        </row>
        <row r="4018">
          <cell r="G4018">
            <v>933805952</v>
          </cell>
          <cell r="J4018">
            <v>531471.17999999993</v>
          </cell>
          <cell r="K4018">
            <v>81516</v>
          </cell>
          <cell r="L4018">
            <v>44995.82</v>
          </cell>
          <cell r="M4018">
            <v>0</v>
          </cell>
          <cell r="N4018">
            <v>0</v>
          </cell>
          <cell r="O4018">
            <v>494951</v>
          </cell>
          <cell r="P4018">
            <v>494951</v>
          </cell>
        </row>
        <row r="4019">
          <cell r="G4019">
            <v>933805970</v>
          </cell>
          <cell r="J4019">
            <v>44545</v>
          </cell>
          <cell r="K4019">
            <v>0</v>
          </cell>
          <cell r="L4019">
            <v>4455</v>
          </cell>
          <cell r="M4019">
            <v>0</v>
          </cell>
          <cell r="N4019">
            <v>0</v>
          </cell>
          <cell r="O4019">
            <v>49000</v>
          </cell>
          <cell r="P4019">
            <v>49000</v>
          </cell>
        </row>
        <row r="4020">
          <cell r="G4020">
            <v>933806056</v>
          </cell>
          <cell r="J4020">
            <v>255025</v>
          </cell>
          <cell r="K4020">
            <v>39600</v>
          </cell>
          <cell r="L4020">
            <v>21543</v>
          </cell>
          <cell r="M4020">
            <v>0</v>
          </cell>
          <cell r="N4020">
            <v>0</v>
          </cell>
          <cell r="O4020">
            <v>236968</v>
          </cell>
          <cell r="P4020">
            <v>236968</v>
          </cell>
        </row>
        <row r="4021">
          <cell r="G4021">
            <v>933806286</v>
          </cell>
          <cell r="J4021">
            <v>60661</v>
          </cell>
          <cell r="K4021">
            <v>9772</v>
          </cell>
          <cell r="L4021">
            <v>5089</v>
          </cell>
          <cell r="M4021">
            <v>0</v>
          </cell>
          <cell r="N4021">
            <v>0</v>
          </cell>
          <cell r="O4021">
            <v>55978</v>
          </cell>
          <cell r="P4021">
            <v>55978</v>
          </cell>
        </row>
        <row r="4022">
          <cell r="G4022">
            <v>933806376</v>
          </cell>
          <cell r="J4022">
            <v>574871.91</v>
          </cell>
          <cell r="K4022">
            <v>108671</v>
          </cell>
          <cell r="L4022">
            <v>46620.09</v>
          </cell>
          <cell r="M4022">
            <v>0</v>
          </cell>
          <cell r="N4022">
            <v>0</v>
          </cell>
          <cell r="O4022">
            <v>512821</v>
          </cell>
          <cell r="P4022">
            <v>512821</v>
          </cell>
        </row>
        <row r="4023">
          <cell r="G4023">
            <v>933806649</v>
          </cell>
          <cell r="J4023">
            <v>303136.90999999997</v>
          </cell>
          <cell r="K4023">
            <v>49061</v>
          </cell>
          <cell r="L4023">
            <v>25408.09</v>
          </cell>
          <cell r="M4023">
            <v>0</v>
          </cell>
          <cell r="N4023">
            <v>0</v>
          </cell>
          <cell r="O4023">
            <v>279484</v>
          </cell>
          <cell r="P4023">
            <v>279484</v>
          </cell>
        </row>
        <row r="4024">
          <cell r="G4024">
            <v>933806650</v>
          </cell>
          <cell r="J4024">
            <v>55453.990000000005</v>
          </cell>
          <cell r="K4024">
            <v>8318</v>
          </cell>
          <cell r="L4024">
            <v>4714.01</v>
          </cell>
          <cell r="M4024">
            <v>0</v>
          </cell>
          <cell r="N4024">
            <v>0</v>
          </cell>
          <cell r="O4024">
            <v>51850</v>
          </cell>
          <cell r="P4024">
            <v>51850</v>
          </cell>
        </row>
        <row r="4025">
          <cell r="G4025">
            <v>937561177</v>
          </cell>
          <cell r="J4025">
            <v>281538.90999999997</v>
          </cell>
          <cell r="K4025">
            <v>42904</v>
          </cell>
          <cell r="L4025">
            <v>23863.09</v>
          </cell>
          <cell r="M4025">
            <v>0</v>
          </cell>
          <cell r="N4025">
            <v>0</v>
          </cell>
          <cell r="O4025">
            <v>262498</v>
          </cell>
          <cell r="P4025">
            <v>262498</v>
          </cell>
        </row>
        <row r="4026">
          <cell r="G4026">
            <v>938162583</v>
          </cell>
          <cell r="J4026">
            <v>179999.54</v>
          </cell>
          <cell r="K4026">
            <v>27000</v>
          </cell>
          <cell r="L4026">
            <v>15299.46</v>
          </cell>
          <cell r="M4026">
            <v>0</v>
          </cell>
          <cell r="N4026">
            <v>0</v>
          </cell>
          <cell r="O4026">
            <v>168299</v>
          </cell>
          <cell r="P4026">
            <v>168299</v>
          </cell>
        </row>
        <row r="4027">
          <cell r="G4027">
            <v>938603059</v>
          </cell>
          <cell r="J4027">
            <v>216090.09</v>
          </cell>
          <cell r="K4027">
            <v>32414</v>
          </cell>
          <cell r="L4027">
            <v>18367.91</v>
          </cell>
          <cell r="M4027">
            <v>0</v>
          </cell>
          <cell r="N4027">
            <v>0</v>
          </cell>
          <cell r="O4027">
            <v>202044</v>
          </cell>
          <cell r="P4027">
            <v>202044</v>
          </cell>
        </row>
        <row r="4028">
          <cell r="G4028">
            <v>938672975</v>
          </cell>
          <cell r="J4028">
            <v>174143</v>
          </cell>
          <cell r="K4028">
            <v>40259</v>
          </cell>
          <cell r="L4028">
            <v>13388</v>
          </cell>
          <cell r="M4028">
            <v>0</v>
          </cell>
          <cell r="N4028">
            <v>0</v>
          </cell>
          <cell r="O4028">
            <v>147272</v>
          </cell>
          <cell r="P4028">
            <v>147272</v>
          </cell>
        </row>
        <row r="4029">
          <cell r="G4029">
            <v>938700654</v>
          </cell>
          <cell r="J4029">
            <v>44544.9</v>
          </cell>
          <cell r="K4029">
            <v>0</v>
          </cell>
          <cell r="L4029">
            <v>4454.1000000000004</v>
          </cell>
          <cell r="M4029">
            <v>0</v>
          </cell>
          <cell r="N4029">
            <v>0</v>
          </cell>
          <cell r="O4029">
            <v>48999</v>
          </cell>
          <cell r="P4029">
            <v>48999</v>
          </cell>
        </row>
        <row r="4030">
          <cell r="G4030">
            <v>938735278</v>
          </cell>
          <cell r="J4030">
            <v>78321</v>
          </cell>
          <cell r="K4030">
            <v>26334</v>
          </cell>
          <cell r="L4030">
            <v>5199</v>
          </cell>
          <cell r="M4030">
            <v>0</v>
          </cell>
          <cell r="N4030">
            <v>0</v>
          </cell>
          <cell r="O4030">
            <v>57186</v>
          </cell>
          <cell r="P4030">
            <v>57186</v>
          </cell>
        </row>
        <row r="4031">
          <cell r="G4031">
            <v>938763269</v>
          </cell>
          <cell r="J4031">
            <v>119093.36</v>
          </cell>
          <cell r="K4031">
            <v>18986</v>
          </cell>
          <cell r="L4031">
            <v>10010.64</v>
          </cell>
          <cell r="M4031">
            <v>0</v>
          </cell>
          <cell r="N4031">
            <v>0</v>
          </cell>
          <cell r="O4031">
            <v>110118</v>
          </cell>
          <cell r="P4031">
            <v>110118</v>
          </cell>
        </row>
        <row r="4032">
          <cell r="G4032">
            <v>938801615</v>
          </cell>
          <cell r="J4032">
            <v>137475</v>
          </cell>
          <cell r="K4032">
            <v>20621</v>
          </cell>
          <cell r="L4032">
            <v>11685</v>
          </cell>
          <cell r="M4032">
            <v>0</v>
          </cell>
          <cell r="N4032">
            <v>0</v>
          </cell>
          <cell r="O4032">
            <v>128539</v>
          </cell>
          <cell r="P4032">
            <v>128539</v>
          </cell>
        </row>
        <row r="4033">
          <cell r="G4033">
            <v>938801632</v>
          </cell>
          <cell r="J4033">
            <v>241006.82</v>
          </cell>
          <cell r="K4033">
            <v>36824</v>
          </cell>
          <cell r="L4033">
            <v>20418.18</v>
          </cell>
          <cell r="M4033">
            <v>0</v>
          </cell>
          <cell r="N4033">
            <v>0</v>
          </cell>
          <cell r="O4033">
            <v>224601</v>
          </cell>
          <cell r="P4033">
            <v>224601</v>
          </cell>
        </row>
        <row r="4034">
          <cell r="G4034">
            <v>938802081</v>
          </cell>
          <cell r="J4034">
            <v>159286</v>
          </cell>
          <cell r="K4034">
            <v>23893</v>
          </cell>
          <cell r="L4034">
            <v>13539</v>
          </cell>
          <cell r="M4034">
            <v>0</v>
          </cell>
          <cell r="N4034">
            <v>0</v>
          </cell>
          <cell r="O4034">
            <v>148932</v>
          </cell>
          <cell r="P4034">
            <v>148932</v>
          </cell>
        </row>
        <row r="4035">
          <cell r="G4035">
            <v>938803831</v>
          </cell>
          <cell r="J4035">
            <v>47538</v>
          </cell>
          <cell r="K4035">
            <v>7131</v>
          </cell>
          <cell r="L4035">
            <v>4041</v>
          </cell>
          <cell r="M4035">
            <v>0</v>
          </cell>
          <cell r="N4035">
            <v>0</v>
          </cell>
          <cell r="O4035">
            <v>44448</v>
          </cell>
          <cell r="P4035">
            <v>44448</v>
          </cell>
        </row>
        <row r="4036">
          <cell r="G4036">
            <v>938805107</v>
          </cell>
          <cell r="J4036">
            <v>302217.36000000004</v>
          </cell>
          <cell r="K4036">
            <v>50269</v>
          </cell>
          <cell r="L4036">
            <v>25194.639999999999</v>
          </cell>
          <cell r="M4036">
            <v>0</v>
          </cell>
          <cell r="N4036">
            <v>0</v>
          </cell>
          <cell r="O4036">
            <v>277143</v>
          </cell>
          <cell r="P4036">
            <v>277143</v>
          </cell>
        </row>
        <row r="4037">
          <cell r="G4037">
            <v>938805191</v>
          </cell>
          <cell r="J4037">
            <v>309325.44999999995</v>
          </cell>
          <cell r="K4037">
            <v>63678</v>
          </cell>
          <cell r="L4037">
            <v>24564.55</v>
          </cell>
          <cell r="M4037">
            <v>0</v>
          </cell>
          <cell r="N4037">
            <v>0</v>
          </cell>
          <cell r="O4037">
            <v>270212</v>
          </cell>
          <cell r="P4037">
            <v>270212</v>
          </cell>
        </row>
        <row r="4038">
          <cell r="G4038">
            <v>938805482</v>
          </cell>
          <cell r="J4038">
            <v>52726.82</v>
          </cell>
          <cell r="K4038">
            <v>7909</v>
          </cell>
          <cell r="L4038">
            <v>4482.18</v>
          </cell>
          <cell r="M4038">
            <v>0</v>
          </cell>
          <cell r="N4038">
            <v>0</v>
          </cell>
          <cell r="O4038">
            <v>49300</v>
          </cell>
          <cell r="P4038">
            <v>49300</v>
          </cell>
        </row>
        <row r="4039">
          <cell r="G4039">
            <v>938805956</v>
          </cell>
          <cell r="J4039">
            <v>216476.15</v>
          </cell>
          <cell r="K4039">
            <v>32471</v>
          </cell>
          <cell r="L4039">
            <v>18400.849999999999</v>
          </cell>
          <cell r="M4039">
            <v>0</v>
          </cell>
          <cell r="N4039">
            <v>0</v>
          </cell>
          <cell r="O4039">
            <v>202406</v>
          </cell>
          <cell r="P4039">
            <v>202406</v>
          </cell>
        </row>
        <row r="4040">
          <cell r="G4040">
            <v>938806083</v>
          </cell>
          <cell r="J4040">
            <v>195718</v>
          </cell>
          <cell r="K4040">
            <v>30704</v>
          </cell>
          <cell r="L4040">
            <v>16502</v>
          </cell>
          <cell r="M4040">
            <v>0</v>
          </cell>
          <cell r="N4040">
            <v>0</v>
          </cell>
          <cell r="O4040">
            <v>181516</v>
          </cell>
          <cell r="P4040">
            <v>181516</v>
          </cell>
        </row>
        <row r="4041">
          <cell r="G4041">
            <v>938806084</v>
          </cell>
          <cell r="J4041">
            <v>369288.08999999997</v>
          </cell>
          <cell r="K4041">
            <v>56291</v>
          </cell>
          <cell r="L4041">
            <v>31299.91</v>
          </cell>
          <cell r="M4041">
            <v>0</v>
          </cell>
          <cell r="N4041">
            <v>-1999.9999999999418</v>
          </cell>
          <cell r="O4041">
            <v>342297</v>
          </cell>
          <cell r="P4041">
            <v>342297</v>
          </cell>
        </row>
        <row r="4042">
          <cell r="G4042">
            <v>938806381</v>
          </cell>
          <cell r="J4042">
            <v>388588.76</v>
          </cell>
          <cell r="K4042">
            <v>58288</v>
          </cell>
          <cell r="L4042">
            <v>33030.239999999998</v>
          </cell>
          <cell r="M4042">
            <v>-24200</v>
          </cell>
          <cell r="N4042">
            <v>0</v>
          </cell>
          <cell r="O4042">
            <v>339131</v>
          </cell>
          <cell r="P4042">
            <v>339131</v>
          </cell>
        </row>
        <row r="4043">
          <cell r="G4043">
            <v>938806411</v>
          </cell>
          <cell r="J4043">
            <v>196793.09</v>
          </cell>
          <cell r="K4043">
            <v>29519</v>
          </cell>
          <cell r="L4043">
            <v>16727.91</v>
          </cell>
          <cell r="M4043">
            <v>0</v>
          </cell>
          <cell r="N4043">
            <v>0</v>
          </cell>
          <cell r="O4043">
            <v>184002</v>
          </cell>
          <cell r="P4043">
            <v>184002</v>
          </cell>
        </row>
        <row r="4044">
          <cell r="G4044">
            <v>938806503</v>
          </cell>
          <cell r="J4044">
            <v>265271</v>
          </cell>
          <cell r="K4044">
            <v>46298</v>
          </cell>
          <cell r="L4044">
            <v>21897</v>
          </cell>
          <cell r="M4044">
            <v>0</v>
          </cell>
          <cell r="N4044">
            <v>0</v>
          </cell>
          <cell r="O4044">
            <v>240870</v>
          </cell>
          <cell r="P4044">
            <v>240870</v>
          </cell>
        </row>
        <row r="4045">
          <cell r="G4045">
            <v>938806552</v>
          </cell>
          <cell r="J4045">
            <v>63282</v>
          </cell>
          <cell r="K4045">
            <v>9941</v>
          </cell>
          <cell r="L4045">
            <v>5334</v>
          </cell>
          <cell r="M4045">
            <v>0</v>
          </cell>
          <cell r="N4045">
            <v>0</v>
          </cell>
          <cell r="O4045">
            <v>58675</v>
          </cell>
          <cell r="P4045">
            <v>58675</v>
          </cell>
        </row>
        <row r="4046">
          <cell r="G4046">
            <v>938806553</v>
          </cell>
          <cell r="J4046">
            <v>74701</v>
          </cell>
          <cell r="K4046">
            <v>12103</v>
          </cell>
          <cell r="L4046">
            <v>6260</v>
          </cell>
          <cell r="M4046">
            <v>0</v>
          </cell>
          <cell r="N4046">
            <v>0</v>
          </cell>
          <cell r="O4046">
            <v>68858</v>
          </cell>
          <cell r="P4046">
            <v>68858</v>
          </cell>
        </row>
        <row r="4047">
          <cell r="G4047">
            <v>938806603</v>
          </cell>
          <cell r="J4047">
            <v>160065.18</v>
          </cell>
          <cell r="K4047">
            <v>24010</v>
          </cell>
          <cell r="L4047">
            <v>13605.82</v>
          </cell>
          <cell r="M4047">
            <v>0</v>
          </cell>
          <cell r="N4047">
            <v>0</v>
          </cell>
          <cell r="O4047">
            <v>149661</v>
          </cell>
          <cell r="P4047">
            <v>149661</v>
          </cell>
        </row>
        <row r="4048">
          <cell r="G4048">
            <v>938806702</v>
          </cell>
          <cell r="J4048">
            <v>45569</v>
          </cell>
          <cell r="K4048">
            <v>6835</v>
          </cell>
          <cell r="L4048">
            <v>3873</v>
          </cell>
          <cell r="M4048">
            <v>0</v>
          </cell>
          <cell r="N4048">
            <v>0</v>
          </cell>
          <cell r="O4048">
            <v>42607</v>
          </cell>
          <cell r="P4048">
            <v>42607</v>
          </cell>
        </row>
        <row r="4049">
          <cell r="G4049">
            <v>938806727</v>
          </cell>
          <cell r="J4049">
            <v>44544.9</v>
          </cell>
          <cell r="K4049">
            <v>0</v>
          </cell>
          <cell r="L4049">
            <v>4454.1000000000004</v>
          </cell>
          <cell r="M4049">
            <v>0</v>
          </cell>
          <cell r="N4049">
            <v>0</v>
          </cell>
          <cell r="O4049">
            <v>48999</v>
          </cell>
          <cell r="P4049">
            <v>48999</v>
          </cell>
        </row>
        <row r="4050">
          <cell r="G4050">
            <v>938807323</v>
          </cell>
          <cell r="J4050">
            <v>44545</v>
          </cell>
          <cell r="K4050">
            <v>0</v>
          </cell>
          <cell r="L4050">
            <v>4455</v>
          </cell>
          <cell r="M4050">
            <v>0</v>
          </cell>
          <cell r="N4050">
            <v>0</v>
          </cell>
          <cell r="O4050">
            <v>49000</v>
          </cell>
          <cell r="P4050">
            <v>49000</v>
          </cell>
        </row>
        <row r="4051">
          <cell r="G4051">
            <v>938809116</v>
          </cell>
          <cell r="J4051">
            <v>474799.4</v>
          </cell>
          <cell r="K4051">
            <v>77279</v>
          </cell>
          <cell r="L4051">
            <v>39751.599999999999</v>
          </cell>
          <cell r="M4051">
            <v>0</v>
          </cell>
          <cell r="N4051">
            <v>0</v>
          </cell>
          <cell r="O4051">
            <v>437272</v>
          </cell>
          <cell r="P4051">
            <v>437272</v>
          </cell>
        </row>
        <row r="4052">
          <cell r="G4052">
            <v>938809648</v>
          </cell>
          <cell r="J4052">
            <v>274643</v>
          </cell>
          <cell r="K4052">
            <v>43216</v>
          </cell>
          <cell r="L4052">
            <v>23142</v>
          </cell>
          <cell r="M4052">
            <v>0</v>
          </cell>
          <cell r="N4052">
            <v>0</v>
          </cell>
          <cell r="O4052">
            <v>254569</v>
          </cell>
          <cell r="P4052">
            <v>254569</v>
          </cell>
        </row>
        <row r="4053">
          <cell r="G4053">
            <v>938900129</v>
          </cell>
          <cell r="J4053">
            <v>44545</v>
          </cell>
          <cell r="K4053">
            <v>0</v>
          </cell>
          <cell r="L4053">
            <v>4455</v>
          </cell>
          <cell r="M4053">
            <v>0</v>
          </cell>
          <cell r="N4053">
            <v>0</v>
          </cell>
          <cell r="O4053">
            <v>49000</v>
          </cell>
          <cell r="P4053">
            <v>49000</v>
          </cell>
        </row>
        <row r="4054">
          <cell r="G4054">
            <v>938900141</v>
          </cell>
          <cell r="J4054">
            <v>266251.18</v>
          </cell>
          <cell r="K4054">
            <v>43528</v>
          </cell>
          <cell r="L4054">
            <v>22272.82</v>
          </cell>
          <cell r="M4054">
            <v>0</v>
          </cell>
          <cell r="N4054">
            <v>0</v>
          </cell>
          <cell r="O4054">
            <v>244996</v>
          </cell>
          <cell r="P4054">
            <v>244996</v>
          </cell>
        </row>
        <row r="4055">
          <cell r="G4055">
            <v>938900149</v>
          </cell>
          <cell r="J4055">
            <v>44545</v>
          </cell>
          <cell r="K4055">
            <v>0</v>
          </cell>
          <cell r="L4055">
            <v>4455</v>
          </cell>
          <cell r="M4055">
            <v>0</v>
          </cell>
          <cell r="N4055">
            <v>0</v>
          </cell>
          <cell r="O4055">
            <v>49000</v>
          </cell>
          <cell r="P4055">
            <v>49000</v>
          </cell>
        </row>
        <row r="4056">
          <cell r="G4056">
            <v>938900164</v>
          </cell>
          <cell r="J4056">
            <v>123787.09</v>
          </cell>
          <cell r="K4056">
            <v>19241</v>
          </cell>
          <cell r="L4056">
            <v>10454.91</v>
          </cell>
          <cell r="M4056">
            <v>0</v>
          </cell>
          <cell r="N4056">
            <v>0</v>
          </cell>
          <cell r="O4056">
            <v>115001</v>
          </cell>
          <cell r="P4056">
            <v>115001</v>
          </cell>
        </row>
        <row r="4057">
          <cell r="G4057">
            <v>938900175</v>
          </cell>
          <cell r="J4057">
            <v>118055.7</v>
          </cell>
          <cell r="K4057">
            <v>17708</v>
          </cell>
          <cell r="L4057">
            <v>10034.299999999999</v>
          </cell>
          <cell r="M4057">
            <v>0</v>
          </cell>
          <cell r="N4057">
            <v>0</v>
          </cell>
          <cell r="O4057">
            <v>110382</v>
          </cell>
          <cell r="P4057">
            <v>110382</v>
          </cell>
        </row>
        <row r="4058">
          <cell r="G4058">
            <v>938900182</v>
          </cell>
          <cell r="J4058">
            <v>224003.45</v>
          </cell>
          <cell r="K4058">
            <v>33825</v>
          </cell>
          <cell r="L4058">
            <v>19017.55</v>
          </cell>
          <cell r="M4058">
            <v>0</v>
          </cell>
          <cell r="N4058">
            <v>0</v>
          </cell>
          <cell r="O4058">
            <v>209196</v>
          </cell>
          <cell r="P4058">
            <v>209196</v>
          </cell>
        </row>
        <row r="4059">
          <cell r="G4059">
            <v>938902548</v>
          </cell>
          <cell r="J4059">
            <v>158203.91</v>
          </cell>
          <cell r="K4059">
            <v>25301</v>
          </cell>
          <cell r="L4059">
            <v>13290.09</v>
          </cell>
          <cell r="M4059">
            <v>0</v>
          </cell>
          <cell r="N4059">
            <v>0</v>
          </cell>
          <cell r="O4059">
            <v>146193</v>
          </cell>
          <cell r="P4059">
            <v>146193</v>
          </cell>
        </row>
        <row r="4060">
          <cell r="G4060">
            <v>938906930</v>
          </cell>
          <cell r="J4060">
            <v>110823</v>
          </cell>
          <cell r="K4060">
            <v>17970</v>
          </cell>
          <cell r="L4060">
            <v>9285</v>
          </cell>
          <cell r="M4060">
            <v>0</v>
          </cell>
          <cell r="N4060">
            <v>0</v>
          </cell>
          <cell r="O4060">
            <v>102138</v>
          </cell>
          <cell r="P4060">
            <v>102138</v>
          </cell>
        </row>
        <row r="4061">
          <cell r="G4061">
            <v>938907136</v>
          </cell>
          <cell r="J4061">
            <v>243175.4</v>
          </cell>
          <cell r="K4061">
            <v>58916</v>
          </cell>
          <cell r="L4061">
            <v>18425.599999999999</v>
          </cell>
          <cell r="M4061">
            <v>0</v>
          </cell>
          <cell r="N4061">
            <v>0</v>
          </cell>
          <cell r="O4061">
            <v>202685</v>
          </cell>
          <cell r="P4061">
            <v>202685</v>
          </cell>
        </row>
        <row r="4062">
          <cell r="G4062">
            <v>938907867</v>
          </cell>
          <cell r="J4062">
            <v>336821.26</v>
          </cell>
          <cell r="K4062">
            <v>336821.26</v>
          </cell>
          <cell r="L4062">
            <v>0</v>
          </cell>
          <cell r="M4062">
            <v>0</v>
          </cell>
          <cell r="N4062">
            <v>0</v>
          </cell>
          <cell r="O4062">
            <v>0</v>
          </cell>
          <cell r="P4062">
            <v>0</v>
          </cell>
        </row>
        <row r="4063">
          <cell r="G4063">
            <v>938907869</v>
          </cell>
          <cell r="J4063">
            <v>197044.09</v>
          </cell>
          <cell r="K4063">
            <v>29557</v>
          </cell>
          <cell r="L4063">
            <v>16748.91</v>
          </cell>
          <cell r="M4063">
            <v>0</v>
          </cell>
          <cell r="N4063">
            <v>0</v>
          </cell>
          <cell r="O4063">
            <v>184236</v>
          </cell>
          <cell r="P4063">
            <v>184236</v>
          </cell>
        </row>
        <row r="4064">
          <cell r="G4064">
            <v>938907870</v>
          </cell>
          <cell r="J4064">
            <v>44544.9</v>
          </cell>
          <cell r="K4064">
            <v>0</v>
          </cell>
          <cell r="L4064">
            <v>4454.1000000000004</v>
          </cell>
          <cell r="M4064">
            <v>0</v>
          </cell>
          <cell r="N4064">
            <v>0</v>
          </cell>
          <cell r="O4064">
            <v>48999</v>
          </cell>
          <cell r="P4064">
            <v>48999</v>
          </cell>
        </row>
        <row r="4065">
          <cell r="G4065">
            <v>938907871</v>
          </cell>
          <cell r="J4065">
            <v>135942.65</v>
          </cell>
          <cell r="K4065">
            <v>20391</v>
          </cell>
          <cell r="L4065">
            <v>11555.35</v>
          </cell>
          <cell r="M4065">
            <v>0</v>
          </cell>
          <cell r="N4065">
            <v>0</v>
          </cell>
          <cell r="O4065">
            <v>127107</v>
          </cell>
          <cell r="P4065">
            <v>127107</v>
          </cell>
        </row>
        <row r="4066">
          <cell r="G4066">
            <v>938907874</v>
          </cell>
          <cell r="J4066">
            <v>216726.09</v>
          </cell>
          <cell r="K4066">
            <v>32509</v>
          </cell>
          <cell r="L4066">
            <v>18421.91</v>
          </cell>
          <cell r="M4066">
            <v>0</v>
          </cell>
          <cell r="N4066">
            <v>0</v>
          </cell>
          <cell r="O4066">
            <v>202639</v>
          </cell>
          <cell r="P4066">
            <v>202639</v>
          </cell>
        </row>
        <row r="4067">
          <cell r="G4067">
            <v>938907876</v>
          </cell>
          <cell r="J4067">
            <v>143364</v>
          </cell>
          <cell r="K4067">
            <v>23300</v>
          </cell>
          <cell r="L4067">
            <v>12006</v>
          </cell>
          <cell r="M4067">
            <v>0</v>
          </cell>
          <cell r="N4067">
            <v>0</v>
          </cell>
          <cell r="O4067">
            <v>132070</v>
          </cell>
          <cell r="P4067">
            <v>132070</v>
          </cell>
        </row>
        <row r="4068">
          <cell r="G4068">
            <v>938907891</v>
          </cell>
          <cell r="J4068">
            <v>101832</v>
          </cell>
          <cell r="K4068">
            <v>15275</v>
          </cell>
          <cell r="L4068">
            <v>8655</v>
          </cell>
          <cell r="M4068">
            <v>0</v>
          </cell>
          <cell r="N4068">
            <v>0</v>
          </cell>
          <cell r="O4068">
            <v>95212</v>
          </cell>
          <cell r="P4068">
            <v>95212</v>
          </cell>
        </row>
        <row r="4069">
          <cell r="G4069">
            <v>938907892</v>
          </cell>
          <cell r="J4069">
            <v>44545</v>
          </cell>
          <cell r="K4069">
            <v>0</v>
          </cell>
          <cell r="L4069">
            <v>4455</v>
          </cell>
          <cell r="M4069">
            <v>0</v>
          </cell>
          <cell r="N4069">
            <v>0</v>
          </cell>
          <cell r="O4069">
            <v>49000</v>
          </cell>
          <cell r="P4069">
            <v>49000</v>
          </cell>
        </row>
        <row r="4070">
          <cell r="G4070">
            <v>938907893</v>
          </cell>
          <cell r="J4070">
            <v>44545</v>
          </cell>
          <cell r="K4070">
            <v>0</v>
          </cell>
          <cell r="L4070">
            <v>4455</v>
          </cell>
          <cell r="M4070">
            <v>0</v>
          </cell>
          <cell r="N4070">
            <v>0</v>
          </cell>
          <cell r="O4070">
            <v>49000</v>
          </cell>
          <cell r="P4070">
            <v>49000</v>
          </cell>
        </row>
        <row r="4071">
          <cell r="G4071">
            <v>938907894</v>
          </cell>
          <cell r="J4071">
            <v>44545</v>
          </cell>
          <cell r="K4071">
            <v>0</v>
          </cell>
          <cell r="L4071">
            <v>4455</v>
          </cell>
          <cell r="M4071">
            <v>0</v>
          </cell>
          <cell r="N4071">
            <v>0</v>
          </cell>
          <cell r="O4071">
            <v>49000</v>
          </cell>
          <cell r="P4071">
            <v>49000</v>
          </cell>
        </row>
        <row r="4072">
          <cell r="G4072">
            <v>938907895</v>
          </cell>
          <cell r="J4072">
            <v>98667</v>
          </cell>
          <cell r="K4072">
            <v>14800</v>
          </cell>
          <cell r="L4072">
            <v>8387</v>
          </cell>
          <cell r="M4072">
            <v>0</v>
          </cell>
          <cell r="N4072">
            <v>0</v>
          </cell>
          <cell r="O4072">
            <v>92254</v>
          </cell>
          <cell r="P4072">
            <v>92254</v>
          </cell>
        </row>
        <row r="4073">
          <cell r="G4073">
            <v>938907901</v>
          </cell>
          <cell r="J4073">
            <v>195626</v>
          </cell>
          <cell r="K4073">
            <v>29793</v>
          </cell>
          <cell r="L4073">
            <v>16583</v>
          </cell>
          <cell r="M4073">
            <v>0</v>
          </cell>
          <cell r="N4073">
            <v>0</v>
          </cell>
          <cell r="O4073">
            <v>182416</v>
          </cell>
          <cell r="P4073">
            <v>182416</v>
          </cell>
        </row>
        <row r="4074">
          <cell r="G4074">
            <v>938907910</v>
          </cell>
          <cell r="J4074">
            <v>316463</v>
          </cell>
          <cell r="K4074">
            <v>47918</v>
          </cell>
          <cell r="L4074">
            <v>26855</v>
          </cell>
          <cell r="M4074">
            <v>0</v>
          </cell>
          <cell r="N4074">
            <v>0</v>
          </cell>
          <cell r="O4074">
            <v>295400</v>
          </cell>
          <cell r="P4074">
            <v>295400</v>
          </cell>
        </row>
        <row r="4075">
          <cell r="G4075">
            <v>938908229</v>
          </cell>
          <cell r="J4075">
            <v>777617</v>
          </cell>
          <cell r="K4075">
            <v>123150</v>
          </cell>
          <cell r="L4075">
            <v>65447</v>
          </cell>
          <cell r="M4075">
            <v>0</v>
          </cell>
          <cell r="N4075">
            <v>0</v>
          </cell>
          <cell r="O4075">
            <v>719914</v>
          </cell>
          <cell r="P4075">
            <v>719914</v>
          </cell>
        </row>
        <row r="4076">
          <cell r="G4076">
            <v>938909014</v>
          </cell>
          <cell r="J4076">
            <v>233089.72000000003</v>
          </cell>
          <cell r="K4076">
            <v>57372.639999999999</v>
          </cell>
          <cell r="L4076">
            <v>17571.919999999998</v>
          </cell>
          <cell r="M4076">
            <v>0</v>
          </cell>
          <cell r="N4076">
            <v>0</v>
          </cell>
          <cell r="O4076">
            <v>193289</v>
          </cell>
          <cell r="P4076">
            <v>193289</v>
          </cell>
        </row>
        <row r="4077">
          <cell r="G4077">
            <v>938909255</v>
          </cell>
          <cell r="J4077">
            <v>327569.63</v>
          </cell>
          <cell r="K4077">
            <v>49135</v>
          </cell>
          <cell r="L4077">
            <v>27843.37</v>
          </cell>
          <cell r="M4077">
            <v>0</v>
          </cell>
          <cell r="N4077">
            <v>0</v>
          </cell>
          <cell r="O4077">
            <v>306278</v>
          </cell>
          <cell r="P4077">
            <v>306278</v>
          </cell>
        </row>
        <row r="4078">
          <cell r="G4078">
            <v>938909372</v>
          </cell>
          <cell r="J4078">
            <v>290576</v>
          </cell>
          <cell r="K4078">
            <v>43586</v>
          </cell>
          <cell r="L4078">
            <v>24699</v>
          </cell>
          <cell r="M4078">
            <v>0</v>
          </cell>
          <cell r="N4078">
            <v>0</v>
          </cell>
          <cell r="O4078">
            <v>271689</v>
          </cell>
          <cell r="P4078">
            <v>271689</v>
          </cell>
        </row>
        <row r="4079">
          <cell r="G4079">
            <v>938909633</v>
          </cell>
          <cell r="J4079">
            <v>267640.98</v>
          </cell>
          <cell r="K4079">
            <v>40146</v>
          </cell>
          <cell r="L4079">
            <v>22749.02</v>
          </cell>
          <cell r="M4079">
            <v>0</v>
          </cell>
          <cell r="N4079">
            <v>0</v>
          </cell>
          <cell r="O4079">
            <v>250244</v>
          </cell>
          <cell r="P4079">
            <v>250244</v>
          </cell>
        </row>
        <row r="4080">
          <cell r="G4080">
            <v>938909744</v>
          </cell>
          <cell r="J4080">
            <v>252296</v>
          </cell>
          <cell r="K4080">
            <v>38518</v>
          </cell>
          <cell r="L4080">
            <v>21378</v>
          </cell>
          <cell r="M4080">
            <v>0</v>
          </cell>
          <cell r="N4080">
            <v>0</v>
          </cell>
          <cell r="O4080">
            <v>235156</v>
          </cell>
          <cell r="P4080">
            <v>235156</v>
          </cell>
        </row>
        <row r="4081">
          <cell r="G4081">
            <v>938909970</v>
          </cell>
          <cell r="J4081">
            <v>44545</v>
          </cell>
          <cell r="K4081">
            <v>0</v>
          </cell>
          <cell r="L4081">
            <v>4455</v>
          </cell>
          <cell r="M4081">
            <v>0</v>
          </cell>
          <cell r="N4081">
            <v>0</v>
          </cell>
          <cell r="O4081">
            <v>49000</v>
          </cell>
          <cell r="P4081">
            <v>49000</v>
          </cell>
        </row>
        <row r="4082">
          <cell r="G4082">
            <v>938913024</v>
          </cell>
          <cell r="J4082">
            <v>253395.1</v>
          </cell>
          <cell r="K4082">
            <v>41600</v>
          </cell>
          <cell r="L4082">
            <v>21179.9</v>
          </cell>
          <cell r="M4082">
            <v>0</v>
          </cell>
          <cell r="N4082">
            <v>0</v>
          </cell>
          <cell r="O4082">
            <v>232975</v>
          </cell>
          <cell r="P4082">
            <v>232975</v>
          </cell>
        </row>
        <row r="4083">
          <cell r="G4083">
            <v>938913246</v>
          </cell>
          <cell r="J4083">
            <v>254923</v>
          </cell>
          <cell r="K4083">
            <v>39360</v>
          </cell>
          <cell r="L4083">
            <v>21556</v>
          </cell>
          <cell r="M4083">
            <v>0</v>
          </cell>
          <cell r="N4083">
            <v>0</v>
          </cell>
          <cell r="O4083">
            <v>237119</v>
          </cell>
          <cell r="P4083">
            <v>237119</v>
          </cell>
        </row>
        <row r="4084">
          <cell r="G4084">
            <v>938913334</v>
          </cell>
          <cell r="J4084">
            <v>180780.82</v>
          </cell>
          <cell r="K4084">
            <v>27117</v>
          </cell>
          <cell r="L4084">
            <v>15366.18</v>
          </cell>
          <cell r="M4084">
            <v>0</v>
          </cell>
          <cell r="N4084">
            <v>0</v>
          </cell>
          <cell r="O4084">
            <v>169030</v>
          </cell>
          <cell r="P4084">
            <v>169030</v>
          </cell>
        </row>
        <row r="4085">
          <cell r="G4085">
            <v>938915161</v>
          </cell>
          <cell r="J4085">
            <v>113409.91</v>
          </cell>
          <cell r="K4085">
            <v>17011</v>
          </cell>
          <cell r="L4085">
            <v>9640.09</v>
          </cell>
          <cell r="M4085">
            <v>0</v>
          </cell>
          <cell r="N4085">
            <v>0</v>
          </cell>
          <cell r="O4085">
            <v>106039</v>
          </cell>
          <cell r="P4085">
            <v>106039</v>
          </cell>
        </row>
        <row r="4086">
          <cell r="G4086">
            <v>938915455</v>
          </cell>
          <cell r="J4086">
            <v>507475</v>
          </cell>
          <cell r="K4086">
            <v>78365</v>
          </cell>
          <cell r="L4086">
            <v>42911</v>
          </cell>
          <cell r="M4086">
            <v>0</v>
          </cell>
          <cell r="N4086">
            <v>0</v>
          </cell>
          <cell r="O4086">
            <v>472021</v>
          </cell>
          <cell r="P4086">
            <v>472021</v>
          </cell>
        </row>
        <row r="4087">
          <cell r="G4087">
            <v>938917135</v>
          </cell>
          <cell r="J4087">
            <v>200908.09</v>
          </cell>
          <cell r="K4087">
            <v>30136</v>
          </cell>
          <cell r="L4087">
            <v>17076.91</v>
          </cell>
          <cell r="M4087">
            <v>0</v>
          </cell>
          <cell r="N4087">
            <v>0</v>
          </cell>
          <cell r="O4087">
            <v>187849</v>
          </cell>
          <cell r="P4087">
            <v>187849</v>
          </cell>
        </row>
        <row r="4088">
          <cell r="G4088">
            <v>938917834</v>
          </cell>
          <cell r="J4088">
            <v>231694</v>
          </cell>
          <cell r="K4088">
            <v>34979</v>
          </cell>
          <cell r="L4088">
            <v>19672</v>
          </cell>
          <cell r="M4088">
            <v>0</v>
          </cell>
          <cell r="N4088">
            <v>0</v>
          </cell>
          <cell r="O4088">
            <v>216387</v>
          </cell>
          <cell r="P4088">
            <v>216387</v>
          </cell>
        </row>
        <row r="4089">
          <cell r="G4089">
            <v>938920135</v>
          </cell>
          <cell r="J4089">
            <v>113051</v>
          </cell>
          <cell r="K4089">
            <v>17406</v>
          </cell>
          <cell r="L4089">
            <v>9565</v>
          </cell>
          <cell r="M4089">
            <v>0</v>
          </cell>
          <cell r="N4089">
            <v>0</v>
          </cell>
          <cell r="O4089">
            <v>105210</v>
          </cell>
          <cell r="P4089">
            <v>105210</v>
          </cell>
        </row>
        <row r="4090">
          <cell r="G4090">
            <v>938920607</v>
          </cell>
          <cell r="J4090">
            <v>168428</v>
          </cell>
          <cell r="K4090">
            <v>26162</v>
          </cell>
          <cell r="L4090">
            <v>14227</v>
          </cell>
          <cell r="M4090">
            <v>0</v>
          </cell>
          <cell r="N4090">
            <v>0</v>
          </cell>
          <cell r="O4090">
            <v>156493</v>
          </cell>
          <cell r="P4090">
            <v>156493</v>
          </cell>
        </row>
        <row r="4091">
          <cell r="G4091">
            <v>938946472</v>
          </cell>
          <cell r="J4091">
            <v>258969</v>
          </cell>
          <cell r="K4091">
            <v>39070</v>
          </cell>
          <cell r="L4091">
            <v>21990</v>
          </cell>
          <cell r="M4091">
            <v>0</v>
          </cell>
          <cell r="N4091">
            <v>0</v>
          </cell>
          <cell r="O4091">
            <v>241889</v>
          </cell>
          <cell r="P4091">
            <v>241889</v>
          </cell>
        </row>
        <row r="4092">
          <cell r="G4092">
            <v>938984107</v>
          </cell>
          <cell r="J4092">
            <v>44545</v>
          </cell>
          <cell r="K4092">
            <v>0</v>
          </cell>
          <cell r="L4092">
            <v>4455</v>
          </cell>
          <cell r="M4092">
            <v>0</v>
          </cell>
          <cell r="N4092">
            <v>0</v>
          </cell>
          <cell r="O4092">
            <v>49000</v>
          </cell>
          <cell r="P4092">
            <v>49000</v>
          </cell>
        </row>
        <row r="4093">
          <cell r="G4093">
            <v>938984119</v>
          </cell>
          <cell r="J4093">
            <v>853171</v>
          </cell>
          <cell r="K4093">
            <v>129995</v>
          </cell>
          <cell r="L4093">
            <v>72318</v>
          </cell>
          <cell r="M4093">
            <v>0</v>
          </cell>
          <cell r="N4093">
            <v>-130000</v>
          </cell>
          <cell r="O4093">
            <v>665494</v>
          </cell>
          <cell r="P4093">
            <v>665494</v>
          </cell>
        </row>
        <row r="4094">
          <cell r="G4094">
            <v>938984125</v>
          </cell>
          <cell r="J4094">
            <v>116667.82</v>
          </cell>
          <cell r="K4094">
            <v>17949</v>
          </cell>
          <cell r="L4094">
            <v>9872.18</v>
          </cell>
          <cell r="M4094">
            <v>0</v>
          </cell>
          <cell r="N4094">
            <v>0</v>
          </cell>
          <cell r="O4094">
            <v>108591</v>
          </cell>
          <cell r="P4094">
            <v>108591</v>
          </cell>
        </row>
        <row r="4095">
          <cell r="G4095">
            <v>933805572</v>
          </cell>
          <cell r="J4095">
            <v>469267.17</v>
          </cell>
          <cell r="K4095">
            <v>73756</v>
          </cell>
          <cell r="L4095">
            <v>39550.83</v>
          </cell>
          <cell r="M4095">
            <v>0</v>
          </cell>
          <cell r="N4095">
            <v>-3000</v>
          </cell>
          <cell r="O4095">
            <v>432062</v>
          </cell>
          <cell r="P4095">
            <v>432062</v>
          </cell>
        </row>
        <row r="4096">
          <cell r="G4096">
            <v>933805573</v>
          </cell>
          <cell r="J4096">
            <v>150086.91</v>
          </cell>
          <cell r="K4096">
            <v>22513</v>
          </cell>
          <cell r="L4096">
            <v>12757.09</v>
          </cell>
          <cell r="M4096">
            <v>0</v>
          </cell>
          <cell r="N4096">
            <v>0</v>
          </cell>
          <cell r="O4096">
            <v>140331</v>
          </cell>
          <cell r="P4096">
            <v>140331</v>
          </cell>
        </row>
        <row r="4097">
          <cell r="G4097">
            <v>933805626</v>
          </cell>
          <cell r="J4097">
            <v>659555.28</v>
          </cell>
          <cell r="K4097">
            <v>659555.28</v>
          </cell>
          <cell r="L4097">
            <v>0</v>
          </cell>
          <cell r="M4097">
            <v>0</v>
          </cell>
          <cell r="N4097">
            <v>0</v>
          </cell>
          <cell r="O4097">
            <v>0</v>
          </cell>
          <cell r="P4097">
            <v>0</v>
          </cell>
        </row>
        <row r="4098">
          <cell r="G4098">
            <v>933806017</v>
          </cell>
          <cell r="J4098">
            <v>87555.09</v>
          </cell>
          <cell r="K4098">
            <v>14031</v>
          </cell>
          <cell r="L4098">
            <v>7352.91</v>
          </cell>
          <cell r="M4098">
            <v>0</v>
          </cell>
          <cell r="N4098">
            <v>0</v>
          </cell>
          <cell r="O4098">
            <v>80877</v>
          </cell>
          <cell r="P4098">
            <v>80877</v>
          </cell>
        </row>
        <row r="4099">
          <cell r="G4099">
            <v>933806155</v>
          </cell>
          <cell r="J4099">
            <v>170873.27</v>
          </cell>
          <cell r="K4099">
            <v>26529</v>
          </cell>
          <cell r="L4099">
            <v>14434.73</v>
          </cell>
          <cell r="M4099">
            <v>0</v>
          </cell>
          <cell r="N4099">
            <v>0</v>
          </cell>
          <cell r="O4099">
            <v>158779</v>
          </cell>
          <cell r="P4099">
            <v>158779</v>
          </cell>
        </row>
        <row r="4100">
          <cell r="G4100">
            <v>933806245</v>
          </cell>
          <cell r="J4100">
            <v>376141.08999999997</v>
          </cell>
          <cell r="K4100">
            <v>56870</v>
          </cell>
          <cell r="L4100">
            <v>31926.91</v>
          </cell>
          <cell r="M4100">
            <v>0</v>
          </cell>
          <cell r="N4100">
            <v>0</v>
          </cell>
          <cell r="O4100">
            <v>351198</v>
          </cell>
          <cell r="P4100">
            <v>351198</v>
          </cell>
        </row>
        <row r="4101">
          <cell r="G4101">
            <v>933806420</v>
          </cell>
          <cell r="J4101">
            <v>44545</v>
          </cell>
          <cell r="K4101">
            <v>0</v>
          </cell>
          <cell r="L4101">
            <v>4455</v>
          </cell>
          <cell r="M4101">
            <v>0</v>
          </cell>
          <cell r="N4101">
            <v>0</v>
          </cell>
          <cell r="O4101">
            <v>49000</v>
          </cell>
          <cell r="P4101">
            <v>49000</v>
          </cell>
        </row>
        <row r="4102">
          <cell r="G4102">
            <v>938508160</v>
          </cell>
          <cell r="J4102">
            <v>159998.53999999998</v>
          </cell>
          <cell r="K4102">
            <v>24000</v>
          </cell>
          <cell r="L4102">
            <v>13599.46</v>
          </cell>
          <cell r="M4102">
            <v>-5000</v>
          </cell>
          <cell r="N4102">
            <v>-9999.9999999999709</v>
          </cell>
          <cell r="O4102">
            <v>134598</v>
          </cell>
          <cell r="P4102">
            <v>134598</v>
          </cell>
        </row>
        <row r="4103">
          <cell r="G4103">
            <v>938508162</v>
          </cell>
          <cell r="J4103">
            <v>358440.08999999997</v>
          </cell>
          <cell r="K4103">
            <v>54439</v>
          </cell>
          <cell r="L4103">
            <v>30399.91</v>
          </cell>
          <cell r="M4103">
            <v>0</v>
          </cell>
          <cell r="N4103">
            <v>0</v>
          </cell>
          <cell r="O4103">
            <v>334401</v>
          </cell>
          <cell r="P4103">
            <v>334401</v>
          </cell>
        </row>
        <row r="4104">
          <cell r="G4104">
            <v>938806970</v>
          </cell>
          <cell r="J4104">
            <v>126977.1</v>
          </cell>
          <cell r="K4104">
            <v>19047</v>
          </cell>
          <cell r="L4104">
            <v>10792.9</v>
          </cell>
          <cell r="M4104">
            <v>0</v>
          </cell>
          <cell r="N4104">
            <v>0</v>
          </cell>
          <cell r="O4104">
            <v>118723</v>
          </cell>
          <cell r="P4104">
            <v>118723</v>
          </cell>
        </row>
        <row r="4105">
          <cell r="G4105">
            <v>938807301</v>
          </cell>
          <cell r="J4105">
            <v>202513</v>
          </cell>
          <cell r="K4105">
            <v>31050</v>
          </cell>
          <cell r="L4105">
            <v>17146</v>
          </cell>
          <cell r="M4105">
            <v>0</v>
          </cell>
          <cell r="N4105">
            <v>0</v>
          </cell>
          <cell r="O4105">
            <v>188609</v>
          </cell>
          <cell r="P4105">
            <v>188609</v>
          </cell>
        </row>
        <row r="4106">
          <cell r="G4106">
            <v>938807352</v>
          </cell>
          <cell r="J4106">
            <v>63028.09</v>
          </cell>
          <cell r="K4106">
            <v>9454</v>
          </cell>
          <cell r="L4106">
            <v>5357.91</v>
          </cell>
          <cell r="M4106">
            <v>0</v>
          </cell>
          <cell r="N4106">
            <v>0</v>
          </cell>
          <cell r="O4106">
            <v>58932</v>
          </cell>
          <cell r="P4106">
            <v>58932</v>
          </cell>
        </row>
        <row r="4107">
          <cell r="G4107">
            <v>938807720</v>
          </cell>
          <cell r="J4107">
            <v>126571.36</v>
          </cell>
          <cell r="K4107">
            <v>18986</v>
          </cell>
          <cell r="L4107">
            <v>10757.64</v>
          </cell>
          <cell r="M4107">
            <v>0</v>
          </cell>
          <cell r="N4107">
            <v>0</v>
          </cell>
          <cell r="O4107">
            <v>118343</v>
          </cell>
          <cell r="P4107">
            <v>118343</v>
          </cell>
        </row>
        <row r="4108">
          <cell r="G4108">
            <v>938808156</v>
          </cell>
          <cell r="J4108">
            <v>44545</v>
          </cell>
          <cell r="K4108">
            <v>0</v>
          </cell>
          <cell r="L4108">
            <v>4455</v>
          </cell>
          <cell r="M4108">
            <v>0</v>
          </cell>
          <cell r="N4108">
            <v>0</v>
          </cell>
          <cell r="O4108">
            <v>49000</v>
          </cell>
          <cell r="P4108">
            <v>49000</v>
          </cell>
        </row>
        <row r="4109">
          <cell r="G4109">
            <v>938808458</v>
          </cell>
          <cell r="J4109">
            <v>278055</v>
          </cell>
          <cell r="K4109">
            <v>41708</v>
          </cell>
          <cell r="L4109">
            <v>23635</v>
          </cell>
          <cell r="M4109">
            <v>0</v>
          </cell>
          <cell r="N4109">
            <v>0</v>
          </cell>
          <cell r="O4109">
            <v>259982</v>
          </cell>
          <cell r="P4109">
            <v>259982</v>
          </cell>
        </row>
        <row r="4110">
          <cell r="G4110">
            <v>938808532</v>
          </cell>
          <cell r="J4110">
            <v>137272.26999999999</v>
          </cell>
          <cell r="K4110">
            <v>20591</v>
          </cell>
          <cell r="L4110">
            <v>11667.73</v>
          </cell>
          <cell r="M4110">
            <v>0</v>
          </cell>
          <cell r="N4110">
            <v>0</v>
          </cell>
          <cell r="O4110">
            <v>128349</v>
          </cell>
          <cell r="P4110">
            <v>128349</v>
          </cell>
        </row>
        <row r="4111">
          <cell r="G4111">
            <v>938808591</v>
          </cell>
          <cell r="J4111">
            <v>550550.36</v>
          </cell>
          <cell r="K4111">
            <v>82583</v>
          </cell>
          <cell r="L4111">
            <v>46796.639999999999</v>
          </cell>
          <cell r="M4111">
            <v>0</v>
          </cell>
          <cell r="N4111">
            <v>0</v>
          </cell>
          <cell r="O4111">
            <v>514764</v>
          </cell>
          <cell r="P4111">
            <v>514764</v>
          </cell>
        </row>
        <row r="4112">
          <cell r="G4112">
            <v>938808597</v>
          </cell>
          <cell r="J4112">
            <v>45037.9</v>
          </cell>
          <cell r="K4112">
            <v>6756</v>
          </cell>
          <cell r="L4112">
            <v>3828.1</v>
          </cell>
          <cell r="M4112">
            <v>0</v>
          </cell>
          <cell r="N4112">
            <v>0</v>
          </cell>
          <cell r="O4112">
            <v>42110</v>
          </cell>
          <cell r="P4112">
            <v>42110</v>
          </cell>
        </row>
        <row r="4113">
          <cell r="G4113">
            <v>938808936</v>
          </cell>
          <cell r="J4113">
            <v>207815.36</v>
          </cell>
          <cell r="K4113">
            <v>32743</v>
          </cell>
          <cell r="L4113">
            <v>17507.64</v>
          </cell>
          <cell r="M4113">
            <v>0</v>
          </cell>
          <cell r="N4113">
            <v>0</v>
          </cell>
          <cell r="O4113">
            <v>192580</v>
          </cell>
          <cell r="P4113">
            <v>192580</v>
          </cell>
        </row>
        <row r="4114">
          <cell r="G4114">
            <v>938900216</v>
          </cell>
          <cell r="J4114">
            <v>68670</v>
          </cell>
          <cell r="K4114">
            <v>10525</v>
          </cell>
          <cell r="L4114">
            <v>5815</v>
          </cell>
          <cell r="M4114">
            <v>0</v>
          </cell>
          <cell r="N4114">
            <v>0</v>
          </cell>
          <cell r="O4114">
            <v>63960</v>
          </cell>
          <cell r="P4114">
            <v>63960</v>
          </cell>
        </row>
        <row r="4115">
          <cell r="G4115">
            <v>938900464</v>
          </cell>
          <cell r="J4115">
            <v>212147.36</v>
          </cell>
          <cell r="K4115">
            <v>32271</v>
          </cell>
          <cell r="L4115">
            <v>17987.64</v>
          </cell>
          <cell r="M4115">
            <v>0</v>
          </cell>
          <cell r="N4115">
            <v>0</v>
          </cell>
          <cell r="O4115">
            <v>197864</v>
          </cell>
          <cell r="P4115">
            <v>197864</v>
          </cell>
        </row>
        <row r="4116">
          <cell r="G4116">
            <v>938900749</v>
          </cell>
          <cell r="J4116">
            <v>44545</v>
          </cell>
          <cell r="K4116">
            <v>0</v>
          </cell>
          <cell r="L4116">
            <v>4455</v>
          </cell>
          <cell r="M4116">
            <v>0</v>
          </cell>
          <cell r="N4116">
            <v>0</v>
          </cell>
          <cell r="O4116">
            <v>49000</v>
          </cell>
          <cell r="P4116">
            <v>49000</v>
          </cell>
        </row>
        <row r="4117">
          <cell r="G4117">
            <v>938900852</v>
          </cell>
          <cell r="J4117">
            <v>164544.97</v>
          </cell>
          <cell r="K4117">
            <v>24682</v>
          </cell>
          <cell r="L4117">
            <v>13986.03</v>
          </cell>
          <cell r="M4117">
            <v>0</v>
          </cell>
          <cell r="N4117">
            <v>0</v>
          </cell>
          <cell r="O4117">
            <v>153849</v>
          </cell>
          <cell r="P4117">
            <v>153849</v>
          </cell>
        </row>
        <row r="4118">
          <cell r="G4118">
            <v>938901382</v>
          </cell>
          <cell r="J4118">
            <v>174072.36</v>
          </cell>
          <cell r="K4118">
            <v>26111</v>
          </cell>
          <cell r="L4118">
            <v>14796.64</v>
          </cell>
          <cell r="M4118">
            <v>0</v>
          </cell>
          <cell r="N4118">
            <v>0</v>
          </cell>
          <cell r="O4118">
            <v>162758</v>
          </cell>
          <cell r="P4118">
            <v>162758</v>
          </cell>
        </row>
        <row r="4119">
          <cell r="G4119">
            <v>938902516</v>
          </cell>
          <cell r="J4119">
            <v>181700</v>
          </cell>
          <cell r="K4119">
            <v>27255</v>
          </cell>
          <cell r="L4119">
            <v>15445</v>
          </cell>
          <cell r="M4119">
            <v>0</v>
          </cell>
          <cell r="N4119">
            <v>0</v>
          </cell>
          <cell r="O4119">
            <v>169890</v>
          </cell>
          <cell r="P4119">
            <v>169890</v>
          </cell>
        </row>
        <row r="4120">
          <cell r="G4120">
            <v>938906341</v>
          </cell>
          <cell r="J4120">
            <v>218411.81</v>
          </cell>
          <cell r="K4120">
            <v>33211</v>
          </cell>
          <cell r="L4120">
            <v>18520.189999999999</v>
          </cell>
          <cell r="M4120">
            <v>0</v>
          </cell>
          <cell r="N4120">
            <v>0</v>
          </cell>
          <cell r="O4120">
            <v>203721</v>
          </cell>
          <cell r="P4120">
            <v>203721</v>
          </cell>
        </row>
        <row r="4121">
          <cell r="G4121">
            <v>938907062</v>
          </cell>
          <cell r="J4121">
            <v>348555.91</v>
          </cell>
          <cell r="K4121">
            <v>53630</v>
          </cell>
          <cell r="L4121">
            <v>29493.09</v>
          </cell>
          <cell r="M4121">
            <v>0</v>
          </cell>
          <cell r="N4121">
            <v>0</v>
          </cell>
          <cell r="O4121">
            <v>324419</v>
          </cell>
          <cell r="P4121">
            <v>324419</v>
          </cell>
        </row>
        <row r="4122">
          <cell r="G4122">
            <v>938907064</v>
          </cell>
          <cell r="J4122">
            <v>285838.36</v>
          </cell>
          <cell r="K4122">
            <v>44895</v>
          </cell>
          <cell r="L4122">
            <v>24094.639999999999</v>
          </cell>
          <cell r="M4122">
            <v>0</v>
          </cell>
          <cell r="N4122">
            <v>0</v>
          </cell>
          <cell r="O4122">
            <v>265038</v>
          </cell>
          <cell r="P4122">
            <v>265038</v>
          </cell>
        </row>
        <row r="4123">
          <cell r="G4123">
            <v>938907195</v>
          </cell>
          <cell r="J4123">
            <v>112739.91</v>
          </cell>
          <cell r="K4123">
            <v>17809</v>
          </cell>
          <cell r="L4123">
            <v>9493.09</v>
          </cell>
          <cell r="M4123">
            <v>0</v>
          </cell>
          <cell r="N4123">
            <v>0</v>
          </cell>
          <cell r="O4123">
            <v>104424</v>
          </cell>
          <cell r="P4123">
            <v>104424</v>
          </cell>
        </row>
        <row r="4124">
          <cell r="G4124">
            <v>938907196</v>
          </cell>
          <cell r="J4124">
            <v>52726.82</v>
          </cell>
          <cell r="K4124">
            <v>7909</v>
          </cell>
          <cell r="L4124">
            <v>4482.18</v>
          </cell>
          <cell r="M4124">
            <v>0</v>
          </cell>
          <cell r="N4124">
            <v>0</v>
          </cell>
          <cell r="O4124">
            <v>49300</v>
          </cell>
          <cell r="P4124">
            <v>49300</v>
          </cell>
        </row>
        <row r="4125">
          <cell r="G4125">
            <v>938907197</v>
          </cell>
          <cell r="J4125">
            <v>140677.09</v>
          </cell>
          <cell r="K4125">
            <v>21102</v>
          </cell>
          <cell r="L4125">
            <v>11957.91</v>
          </cell>
          <cell r="M4125">
            <v>0</v>
          </cell>
          <cell r="N4125">
            <v>0</v>
          </cell>
          <cell r="O4125">
            <v>131533</v>
          </cell>
          <cell r="P4125">
            <v>131533</v>
          </cell>
        </row>
        <row r="4126">
          <cell r="G4126">
            <v>938907854</v>
          </cell>
          <cell r="J4126">
            <v>223488</v>
          </cell>
          <cell r="K4126">
            <v>34196</v>
          </cell>
          <cell r="L4126">
            <v>18929</v>
          </cell>
          <cell r="M4126">
            <v>0</v>
          </cell>
          <cell r="N4126">
            <v>0</v>
          </cell>
          <cell r="O4126">
            <v>208221</v>
          </cell>
          <cell r="P4126">
            <v>208221</v>
          </cell>
        </row>
        <row r="4127">
          <cell r="G4127">
            <v>938907860</v>
          </cell>
          <cell r="J4127">
            <v>317752</v>
          </cell>
          <cell r="K4127">
            <v>47663</v>
          </cell>
          <cell r="L4127">
            <v>27009</v>
          </cell>
          <cell r="M4127">
            <v>0</v>
          </cell>
          <cell r="N4127">
            <v>0</v>
          </cell>
          <cell r="O4127">
            <v>297098</v>
          </cell>
          <cell r="P4127">
            <v>297098</v>
          </cell>
        </row>
        <row r="4128">
          <cell r="G4128">
            <v>938907958</v>
          </cell>
          <cell r="J4128">
            <v>129634.27</v>
          </cell>
          <cell r="K4128">
            <v>19445</v>
          </cell>
          <cell r="L4128">
            <v>11018.73</v>
          </cell>
          <cell r="M4128">
            <v>0</v>
          </cell>
          <cell r="N4128">
            <v>0</v>
          </cell>
          <cell r="O4128">
            <v>121208</v>
          </cell>
          <cell r="P4128">
            <v>121208</v>
          </cell>
        </row>
        <row r="4129">
          <cell r="G4129">
            <v>938984291</v>
          </cell>
          <cell r="J4129">
            <v>536983.09000000008</v>
          </cell>
          <cell r="K4129">
            <v>81221</v>
          </cell>
          <cell r="L4129">
            <v>45575.91</v>
          </cell>
          <cell r="M4129">
            <v>0</v>
          </cell>
          <cell r="N4129">
            <v>0</v>
          </cell>
          <cell r="O4129">
            <v>501338</v>
          </cell>
          <cell r="P4129">
            <v>501338</v>
          </cell>
        </row>
        <row r="4130">
          <cell r="G4130">
            <v>938984314</v>
          </cell>
          <cell r="J4130">
            <v>443068.66</v>
          </cell>
          <cell r="K4130">
            <v>67807</v>
          </cell>
          <cell r="L4130">
            <v>37527.339999999997</v>
          </cell>
          <cell r="M4130">
            <v>0</v>
          </cell>
          <cell r="N4130">
            <v>0</v>
          </cell>
          <cell r="O4130">
            <v>412789</v>
          </cell>
          <cell r="P4130">
            <v>412789</v>
          </cell>
        </row>
        <row r="4131">
          <cell r="G4131">
            <v>938984381</v>
          </cell>
          <cell r="J4131">
            <v>44545</v>
          </cell>
          <cell r="K4131">
            <v>0</v>
          </cell>
          <cell r="L4131">
            <v>4455</v>
          </cell>
          <cell r="M4131">
            <v>0</v>
          </cell>
          <cell r="N4131">
            <v>0</v>
          </cell>
          <cell r="O4131">
            <v>49000</v>
          </cell>
          <cell r="P4131">
            <v>49000</v>
          </cell>
        </row>
        <row r="4132">
          <cell r="G4132">
            <v>938984435</v>
          </cell>
          <cell r="J4132">
            <v>262375</v>
          </cell>
          <cell r="K4132">
            <v>40254</v>
          </cell>
          <cell r="L4132">
            <v>22212</v>
          </cell>
          <cell r="M4132">
            <v>0</v>
          </cell>
          <cell r="N4132">
            <v>0</v>
          </cell>
          <cell r="O4132">
            <v>244333</v>
          </cell>
          <cell r="P4132">
            <v>244333</v>
          </cell>
        </row>
        <row r="4133">
          <cell r="G4133">
            <v>933805637</v>
          </cell>
          <cell r="J4133">
            <v>373796.18</v>
          </cell>
          <cell r="K4133">
            <v>57416</v>
          </cell>
          <cell r="L4133">
            <v>31637.82</v>
          </cell>
          <cell r="M4133">
            <v>0</v>
          </cell>
          <cell r="N4133">
            <v>-2000</v>
          </cell>
          <cell r="O4133">
            <v>346018</v>
          </cell>
          <cell r="P4133">
            <v>346018</v>
          </cell>
        </row>
        <row r="4134">
          <cell r="G4134">
            <v>933806270</v>
          </cell>
          <cell r="J4134">
            <v>586857.36</v>
          </cell>
          <cell r="K4134">
            <v>88253</v>
          </cell>
          <cell r="L4134">
            <v>49860.639999999999</v>
          </cell>
          <cell r="M4134">
            <v>0</v>
          </cell>
          <cell r="N4134">
            <v>0</v>
          </cell>
          <cell r="O4134">
            <v>548465</v>
          </cell>
          <cell r="P4134">
            <v>548465</v>
          </cell>
        </row>
        <row r="4135">
          <cell r="G4135">
            <v>933806365</v>
          </cell>
          <cell r="J4135">
            <v>389461.07999999996</v>
          </cell>
          <cell r="K4135">
            <v>60214</v>
          </cell>
          <cell r="L4135">
            <v>32924.92</v>
          </cell>
          <cell r="M4135">
            <v>0</v>
          </cell>
          <cell r="N4135">
            <v>0</v>
          </cell>
          <cell r="O4135">
            <v>362172</v>
          </cell>
          <cell r="P4135">
            <v>362172</v>
          </cell>
        </row>
        <row r="4136">
          <cell r="G4136">
            <v>933806624</v>
          </cell>
          <cell r="J4136">
            <v>44545</v>
          </cell>
          <cell r="K4136">
            <v>0</v>
          </cell>
          <cell r="L4136">
            <v>4455</v>
          </cell>
          <cell r="M4136">
            <v>0</v>
          </cell>
          <cell r="N4136">
            <v>0</v>
          </cell>
          <cell r="O4136">
            <v>49000</v>
          </cell>
          <cell r="P4136">
            <v>49000</v>
          </cell>
        </row>
        <row r="4137">
          <cell r="G4137">
            <v>938805483</v>
          </cell>
          <cell r="J4137">
            <v>247613.27</v>
          </cell>
          <cell r="K4137">
            <v>37142</v>
          </cell>
          <cell r="L4137">
            <v>21046.73</v>
          </cell>
          <cell r="M4137">
            <v>0</v>
          </cell>
          <cell r="N4137">
            <v>0</v>
          </cell>
          <cell r="O4137">
            <v>231518</v>
          </cell>
          <cell r="P4137">
            <v>231518</v>
          </cell>
        </row>
        <row r="4138">
          <cell r="G4138">
            <v>938806158</v>
          </cell>
          <cell r="J4138">
            <v>72980</v>
          </cell>
          <cell r="K4138">
            <v>12293</v>
          </cell>
          <cell r="L4138">
            <v>6069</v>
          </cell>
          <cell r="M4138">
            <v>0</v>
          </cell>
          <cell r="N4138">
            <v>0</v>
          </cell>
          <cell r="O4138">
            <v>66756</v>
          </cell>
          <cell r="P4138">
            <v>66756</v>
          </cell>
        </row>
        <row r="4139">
          <cell r="G4139">
            <v>938806502</v>
          </cell>
          <cell r="J4139">
            <v>231097.18</v>
          </cell>
          <cell r="K4139">
            <v>35338</v>
          </cell>
          <cell r="L4139">
            <v>19575.82</v>
          </cell>
          <cell r="M4139">
            <v>0</v>
          </cell>
          <cell r="N4139">
            <v>0</v>
          </cell>
          <cell r="O4139">
            <v>215335</v>
          </cell>
          <cell r="P4139">
            <v>215335</v>
          </cell>
        </row>
        <row r="4140">
          <cell r="G4140">
            <v>938807926</v>
          </cell>
          <cell r="J4140">
            <v>201836.09</v>
          </cell>
          <cell r="K4140">
            <v>30724</v>
          </cell>
          <cell r="L4140">
            <v>17110.91</v>
          </cell>
          <cell r="M4140">
            <v>0</v>
          </cell>
          <cell r="N4140">
            <v>0</v>
          </cell>
          <cell r="O4140">
            <v>188223</v>
          </cell>
          <cell r="P4140">
            <v>188223</v>
          </cell>
        </row>
        <row r="4141">
          <cell r="G4141">
            <v>938808360</v>
          </cell>
          <cell r="J4141">
            <v>625218.44999999995</v>
          </cell>
          <cell r="K4141">
            <v>94232</v>
          </cell>
          <cell r="L4141">
            <v>53098.55</v>
          </cell>
          <cell r="M4141">
            <v>0</v>
          </cell>
          <cell r="N4141">
            <v>0</v>
          </cell>
          <cell r="O4141">
            <v>584085</v>
          </cell>
          <cell r="P4141">
            <v>584085</v>
          </cell>
        </row>
        <row r="4142">
          <cell r="G4142">
            <v>938808374</v>
          </cell>
          <cell r="J4142">
            <v>112358</v>
          </cell>
          <cell r="K4142">
            <v>16854</v>
          </cell>
          <cell r="L4142">
            <v>9550</v>
          </cell>
          <cell r="M4142">
            <v>0</v>
          </cell>
          <cell r="N4142">
            <v>0</v>
          </cell>
          <cell r="O4142">
            <v>105054</v>
          </cell>
          <cell r="P4142">
            <v>105054</v>
          </cell>
        </row>
        <row r="4143">
          <cell r="G4143">
            <v>938808503</v>
          </cell>
          <cell r="J4143">
            <v>241251</v>
          </cell>
          <cell r="K4143">
            <v>42246</v>
          </cell>
          <cell r="L4143">
            <v>19901</v>
          </cell>
          <cell r="M4143">
            <v>0</v>
          </cell>
          <cell r="N4143">
            <v>0</v>
          </cell>
          <cell r="O4143">
            <v>218906</v>
          </cell>
          <cell r="P4143">
            <v>218906</v>
          </cell>
        </row>
        <row r="4144">
          <cell r="G4144">
            <v>938808635</v>
          </cell>
          <cell r="J4144">
            <v>323144.90999999997</v>
          </cell>
          <cell r="K4144">
            <v>48696</v>
          </cell>
          <cell r="L4144">
            <v>27445.09</v>
          </cell>
          <cell r="M4144">
            <v>0</v>
          </cell>
          <cell r="N4144">
            <v>0</v>
          </cell>
          <cell r="O4144">
            <v>301894</v>
          </cell>
          <cell r="P4144">
            <v>301894</v>
          </cell>
        </row>
        <row r="4145">
          <cell r="G4145">
            <v>938808841</v>
          </cell>
          <cell r="J4145">
            <v>181286.72</v>
          </cell>
          <cell r="K4145">
            <v>31008</v>
          </cell>
          <cell r="L4145">
            <v>15028.28</v>
          </cell>
          <cell r="M4145">
            <v>-22000</v>
          </cell>
          <cell r="N4145">
            <v>0</v>
          </cell>
          <cell r="O4145">
            <v>143307</v>
          </cell>
          <cell r="P4145">
            <v>143307</v>
          </cell>
        </row>
        <row r="4146">
          <cell r="G4146">
            <v>938808976</v>
          </cell>
          <cell r="J4146">
            <v>134239</v>
          </cell>
          <cell r="K4146">
            <v>21033</v>
          </cell>
          <cell r="L4146">
            <v>11321</v>
          </cell>
          <cell r="M4146">
            <v>0</v>
          </cell>
          <cell r="N4146">
            <v>0</v>
          </cell>
          <cell r="O4146">
            <v>124527</v>
          </cell>
          <cell r="P4146">
            <v>124527</v>
          </cell>
        </row>
        <row r="4147">
          <cell r="G4147">
            <v>938809436</v>
          </cell>
          <cell r="J4147">
            <v>284420.09000000003</v>
          </cell>
          <cell r="K4147">
            <v>42663</v>
          </cell>
          <cell r="L4147">
            <v>24175.91</v>
          </cell>
          <cell r="M4147">
            <v>0</v>
          </cell>
          <cell r="N4147">
            <v>0</v>
          </cell>
          <cell r="O4147">
            <v>265933</v>
          </cell>
          <cell r="P4147">
            <v>265933</v>
          </cell>
        </row>
        <row r="4148">
          <cell r="G4148">
            <v>938809469</v>
          </cell>
          <cell r="J4148">
            <v>396573.58</v>
          </cell>
          <cell r="K4148">
            <v>59935</v>
          </cell>
          <cell r="L4148">
            <v>33663.42</v>
          </cell>
          <cell r="M4148">
            <v>0</v>
          </cell>
          <cell r="N4148">
            <v>0</v>
          </cell>
          <cell r="O4148">
            <v>370302</v>
          </cell>
          <cell r="P4148">
            <v>370302</v>
          </cell>
        </row>
        <row r="4149">
          <cell r="G4149">
            <v>938809571</v>
          </cell>
          <cell r="J4149">
            <v>44545</v>
          </cell>
          <cell r="K4149">
            <v>0</v>
          </cell>
          <cell r="L4149">
            <v>4455</v>
          </cell>
          <cell r="M4149">
            <v>0</v>
          </cell>
          <cell r="N4149">
            <v>0</v>
          </cell>
          <cell r="O4149">
            <v>49000</v>
          </cell>
          <cell r="P4149">
            <v>49000</v>
          </cell>
        </row>
        <row r="4150">
          <cell r="G4150">
            <v>938809585</v>
          </cell>
          <cell r="J4150">
            <v>257983.53999999998</v>
          </cell>
          <cell r="K4150">
            <v>39820</v>
          </cell>
          <cell r="L4150">
            <v>21816.46</v>
          </cell>
          <cell r="M4150">
            <v>0</v>
          </cell>
          <cell r="N4150">
            <v>0</v>
          </cell>
          <cell r="O4150">
            <v>239980</v>
          </cell>
          <cell r="P4150">
            <v>239980</v>
          </cell>
        </row>
        <row r="4151">
          <cell r="G4151">
            <v>938809670</v>
          </cell>
          <cell r="J4151">
            <v>699313.54999999993</v>
          </cell>
          <cell r="K4151">
            <v>107590</v>
          </cell>
          <cell r="L4151">
            <v>59172.45</v>
          </cell>
          <cell r="M4151">
            <v>0</v>
          </cell>
          <cell r="N4151">
            <v>0</v>
          </cell>
          <cell r="O4151">
            <v>650896</v>
          </cell>
          <cell r="P4151">
            <v>650896</v>
          </cell>
        </row>
        <row r="4152">
          <cell r="G4152">
            <v>938902923</v>
          </cell>
          <cell r="J4152">
            <v>508815.45</v>
          </cell>
          <cell r="K4152">
            <v>76322</v>
          </cell>
          <cell r="L4152">
            <v>43249.55</v>
          </cell>
          <cell r="M4152">
            <v>0</v>
          </cell>
          <cell r="N4152">
            <v>0</v>
          </cell>
          <cell r="O4152">
            <v>475743</v>
          </cell>
          <cell r="P4152">
            <v>475743</v>
          </cell>
        </row>
        <row r="4153">
          <cell r="G4153">
            <v>938902954</v>
          </cell>
          <cell r="J4153">
            <v>258026</v>
          </cell>
          <cell r="K4153">
            <v>40050</v>
          </cell>
          <cell r="L4153">
            <v>21798</v>
          </cell>
          <cell r="M4153">
            <v>0</v>
          </cell>
          <cell r="N4153">
            <v>0</v>
          </cell>
          <cell r="O4153">
            <v>239774</v>
          </cell>
          <cell r="P4153">
            <v>239774</v>
          </cell>
        </row>
        <row r="4154">
          <cell r="G4154">
            <v>938903120</v>
          </cell>
          <cell r="J4154">
            <v>126363.18</v>
          </cell>
          <cell r="K4154">
            <v>18954</v>
          </cell>
          <cell r="L4154">
            <v>10740.82</v>
          </cell>
          <cell r="M4154">
            <v>0</v>
          </cell>
          <cell r="N4154">
            <v>0</v>
          </cell>
          <cell r="O4154">
            <v>118150</v>
          </cell>
          <cell r="P4154">
            <v>118150</v>
          </cell>
        </row>
        <row r="4155">
          <cell r="G4155">
            <v>938903819</v>
          </cell>
          <cell r="J4155">
            <v>132724</v>
          </cell>
          <cell r="K4155">
            <v>19909</v>
          </cell>
          <cell r="L4155">
            <v>11281</v>
          </cell>
          <cell r="M4155">
            <v>0</v>
          </cell>
          <cell r="N4155">
            <v>0</v>
          </cell>
          <cell r="O4155">
            <v>124096</v>
          </cell>
          <cell r="P4155">
            <v>124096</v>
          </cell>
        </row>
        <row r="4156">
          <cell r="G4156">
            <v>938904131</v>
          </cell>
          <cell r="J4156">
            <v>157855</v>
          </cell>
          <cell r="K4156">
            <v>23903</v>
          </cell>
          <cell r="L4156">
            <v>13395</v>
          </cell>
          <cell r="M4156">
            <v>0</v>
          </cell>
          <cell r="N4156">
            <v>0</v>
          </cell>
          <cell r="O4156">
            <v>147347</v>
          </cell>
          <cell r="P4156">
            <v>147347</v>
          </cell>
        </row>
        <row r="4157">
          <cell r="G4157">
            <v>938904140</v>
          </cell>
          <cell r="J4157">
            <v>371944</v>
          </cell>
          <cell r="K4157">
            <v>148700</v>
          </cell>
          <cell r="L4157">
            <v>22324</v>
          </cell>
          <cell r="M4157">
            <v>0</v>
          </cell>
          <cell r="N4157">
            <v>0</v>
          </cell>
          <cell r="O4157">
            <v>245568</v>
          </cell>
          <cell r="P4157">
            <v>245568</v>
          </cell>
        </row>
        <row r="4158">
          <cell r="G4158">
            <v>938904170</v>
          </cell>
          <cell r="J4158">
            <v>379353.18</v>
          </cell>
          <cell r="K4158">
            <v>58249</v>
          </cell>
          <cell r="L4158">
            <v>32110.82</v>
          </cell>
          <cell r="M4158">
            <v>0</v>
          </cell>
          <cell r="N4158">
            <v>0</v>
          </cell>
          <cell r="O4158">
            <v>353215</v>
          </cell>
          <cell r="P4158">
            <v>353215</v>
          </cell>
        </row>
        <row r="4159">
          <cell r="G4159">
            <v>938904200</v>
          </cell>
          <cell r="J4159">
            <v>44545</v>
          </cell>
          <cell r="K4159">
            <v>0</v>
          </cell>
          <cell r="L4159">
            <v>4455</v>
          </cell>
          <cell r="M4159">
            <v>0</v>
          </cell>
          <cell r="N4159">
            <v>0</v>
          </cell>
          <cell r="O4159">
            <v>49000</v>
          </cell>
          <cell r="P4159">
            <v>49000</v>
          </cell>
        </row>
        <row r="4160">
          <cell r="G4160">
            <v>938904210</v>
          </cell>
          <cell r="J4160">
            <v>205108.88</v>
          </cell>
          <cell r="K4160">
            <v>32562</v>
          </cell>
          <cell r="L4160">
            <v>17255.12</v>
          </cell>
          <cell r="M4160">
            <v>0</v>
          </cell>
          <cell r="N4160">
            <v>0</v>
          </cell>
          <cell r="O4160">
            <v>189802</v>
          </cell>
          <cell r="P4160">
            <v>189802</v>
          </cell>
        </row>
        <row r="4161">
          <cell r="G4161">
            <v>938904248</v>
          </cell>
          <cell r="J4161">
            <v>318560.90000000002</v>
          </cell>
          <cell r="K4161">
            <v>48233</v>
          </cell>
          <cell r="L4161">
            <v>27033.1</v>
          </cell>
          <cell r="M4161">
            <v>0</v>
          </cell>
          <cell r="N4161">
            <v>0</v>
          </cell>
          <cell r="O4161">
            <v>297361</v>
          </cell>
          <cell r="P4161">
            <v>297361</v>
          </cell>
        </row>
        <row r="4162">
          <cell r="G4162">
            <v>938906008</v>
          </cell>
          <cell r="J4162">
            <v>46175</v>
          </cell>
          <cell r="K4162">
            <v>7151</v>
          </cell>
          <cell r="L4162">
            <v>3902</v>
          </cell>
          <cell r="M4162">
            <v>0</v>
          </cell>
          <cell r="N4162">
            <v>0</v>
          </cell>
          <cell r="O4162">
            <v>42926</v>
          </cell>
          <cell r="P4162">
            <v>42926</v>
          </cell>
        </row>
        <row r="4163">
          <cell r="G4163">
            <v>938906685</v>
          </cell>
          <cell r="J4163">
            <v>97126</v>
          </cell>
          <cell r="K4163">
            <v>14569</v>
          </cell>
          <cell r="L4163">
            <v>8256</v>
          </cell>
          <cell r="M4163">
            <v>0</v>
          </cell>
          <cell r="N4163">
            <v>0</v>
          </cell>
          <cell r="O4163">
            <v>90813</v>
          </cell>
          <cell r="P4163">
            <v>90813</v>
          </cell>
        </row>
        <row r="4164">
          <cell r="G4164">
            <v>938906698</v>
          </cell>
          <cell r="J4164">
            <v>167435</v>
          </cell>
          <cell r="K4164">
            <v>25340</v>
          </cell>
          <cell r="L4164">
            <v>14210</v>
          </cell>
          <cell r="M4164">
            <v>0</v>
          </cell>
          <cell r="N4164">
            <v>0</v>
          </cell>
          <cell r="O4164">
            <v>156305</v>
          </cell>
          <cell r="P4164">
            <v>156305</v>
          </cell>
        </row>
        <row r="4165">
          <cell r="G4165">
            <v>938907159</v>
          </cell>
          <cell r="J4165">
            <v>77483.91</v>
          </cell>
          <cell r="K4165">
            <v>11623</v>
          </cell>
          <cell r="L4165">
            <v>6586.09</v>
          </cell>
          <cell r="M4165">
            <v>0</v>
          </cell>
          <cell r="N4165">
            <v>0</v>
          </cell>
          <cell r="O4165">
            <v>72447</v>
          </cell>
          <cell r="P4165">
            <v>72447</v>
          </cell>
        </row>
        <row r="4166">
          <cell r="G4166">
            <v>938907184</v>
          </cell>
          <cell r="J4166">
            <v>217536.27</v>
          </cell>
          <cell r="K4166">
            <v>32855</v>
          </cell>
          <cell r="L4166">
            <v>18467.73</v>
          </cell>
          <cell r="M4166">
            <v>0</v>
          </cell>
          <cell r="N4166">
            <v>0</v>
          </cell>
          <cell r="O4166">
            <v>203149</v>
          </cell>
          <cell r="P4166">
            <v>203149</v>
          </cell>
        </row>
        <row r="4167">
          <cell r="G4167">
            <v>938907411</v>
          </cell>
          <cell r="J4167">
            <v>44545</v>
          </cell>
          <cell r="K4167">
            <v>0</v>
          </cell>
          <cell r="L4167">
            <v>4455</v>
          </cell>
          <cell r="M4167">
            <v>0</v>
          </cell>
          <cell r="N4167">
            <v>0</v>
          </cell>
          <cell r="O4167">
            <v>49000</v>
          </cell>
          <cell r="P4167">
            <v>49000</v>
          </cell>
        </row>
        <row r="4168">
          <cell r="G4168">
            <v>938907415</v>
          </cell>
          <cell r="J4168">
            <v>248231.82</v>
          </cell>
          <cell r="K4168">
            <v>38581</v>
          </cell>
          <cell r="L4168">
            <v>20965.18</v>
          </cell>
          <cell r="M4168">
            <v>0</v>
          </cell>
          <cell r="N4168">
            <v>0</v>
          </cell>
          <cell r="O4168">
            <v>230616</v>
          </cell>
          <cell r="P4168">
            <v>230616</v>
          </cell>
        </row>
        <row r="4169">
          <cell r="G4169">
            <v>938907416</v>
          </cell>
          <cell r="J4169">
            <v>144888.64000000001</v>
          </cell>
          <cell r="K4169">
            <v>22182</v>
          </cell>
          <cell r="L4169">
            <v>12270.36</v>
          </cell>
          <cell r="M4169">
            <v>0</v>
          </cell>
          <cell r="N4169">
            <v>0</v>
          </cell>
          <cell r="O4169">
            <v>134977</v>
          </cell>
          <cell r="P4169">
            <v>134977</v>
          </cell>
        </row>
        <row r="4170">
          <cell r="G4170">
            <v>938907417</v>
          </cell>
          <cell r="J4170">
            <v>116803.82</v>
          </cell>
          <cell r="K4170">
            <v>17969</v>
          </cell>
          <cell r="L4170">
            <v>9883.18</v>
          </cell>
          <cell r="M4170">
            <v>0</v>
          </cell>
          <cell r="N4170">
            <v>0</v>
          </cell>
          <cell r="O4170">
            <v>108718</v>
          </cell>
          <cell r="P4170">
            <v>108718</v>
          </cell>
        </row>
        <row r="4171">
          <cell r="G4171">
            <v>938907558</v>
          </cell>
          <cell r="J4171">
            <v>13363.47</v>
          </cell>
          <cell r="K4171">
            <v>0</v>
          </cell>
          <cell r="L4171">
            <v>1336.53</v>
          </cell>
          <cell r="M4171">
            <v>0</v>
          </cell>
          <cell r="N4171">
            <v>0</v>
          </cell>
          <cell r="O4171">
            <v>14700</v>
          </cell>
          <cell r="P4171">
            <v>14700</v>
          </cell>
        </row>
        <row r="4172">
          <cell r="G4172">
            <v>938907561</v>
          </cell>
          <cell r="J4172">
            <v>172608.49</v>
          </cell>
          <cell r="K4172">
            <v>26116</v>
          </cell>
          <cell r="L4172">
            <v>14649.51</v>
          </cell>
          <cell r="M4172">
            <v>0</v>
          </cell>
          <cell r="N4172">
            <v>0</v>
          </cell>
          <cell r="O4172">
            <v>161142</v>
          </cell>
          <cell r="P4172">
            <v>161142</v>
          </cell>
        </row>
        <row r="4173">
          <cell r="G4173">
            <v>938908817</v>
          </cell>
          <cell r="J4173">
            <v>506306.45</v>
          </cell>
          <cell r="K4173">
            <v>75946</v>
          </cell>
          <cell r="L4173">
            <v>43036.55</v>
          </cell>
          <cell r="M4173">
            <v>0</v>
          </cell>
          <cell r="N4173">
            <v>0</v>
          </cell>
          <cell r="O4173">
            <v>473397</v>
          </cell>
          <cell r="P4173">
            <v>473397</v>
          </cell>
        </row>
        <row r="4174">
          <cell r="G4174">
            <v>933805326</v>
          </cell>
          <cell r="J4174">
            <v>447934.36</v>
          </cell>
          <cell r="K4174">
            <v>69210</v>
          </cell>
          <cell r="L4174">
            <v>37872.639999999999</v>
          </cell>
          <cell r="M4174">
            <v>0</v>
          </cell>
          <cell r="N4174">
            <v>0</v>
          </cell>
          <cell r="O4174">
            <v>416597</v>
          </cell>
          <cell r="P4174">
            <v>416597</v>
          </cell>
        </row>
        <row r="4175">
          <cell r="G4175">
            <v>933805337</v>
          </cell>
          <cell r="J4175">
            <v>333710.34999999998</v>
          </cell>
          <cell r="K4175">
            <v>52301</v>
          </cell>
          <cell r="L4175">
            <v>28140.65</v>
          </cell>
          <cell r="M4175">
            <v>0</v>
          </cell>
          <cell r="N4175">
            <v>0</v>
          </cell>
          <cell r="O4175">
            <v>309550</v>
          </cell>
          <cell r="P4175">
            <v>309550</v>
          </cell>
        </row>
        <row r="4176">
          <cell r="G4176">
            <v>933805341</v>
          </cell>
          <cell r="J4176">
            <v>205061.82</v>
          </cell>
          <cell r="K4176">
            <v>31881</v>
          </cell>
          <cell r="L4176">
            <v>17318.18</v>
          </cell>
          <cell r="M4176">
            <v>0</v>
          </cell>
          <cell r="N4176">
            <v>0</v>
          </cell>
          <cell r="O4176">
            <v>190499</v>
          </cell>
          <cell r="P4176">
            <v>190499</v>
          </cell>
        </row>
        <row r="4177">
          <cell r="G4177">
            <v>933805342</v>
          </cell>
          <cell r="J4177">
            <v>317652.63</v>
          </cell>
          <cell r="K4177">
            <v>50565</v>
          </cell>
          <cell r="L4177">
            <v>26708.37</v>
          </cell>
          <cell r="M4177">
            <v>0</v>
          </cell>
          <cell r="N4177">
            <v>0</v>
          </cell>
          <cell r="O4177">
            <v>293796</v>
          </cell>
          <cell r="P4177">
            <v>293796</v>
          </cell>
        </row>
        <row r="4178">
          <cell r="G4178">
            <v>933805828</v>
          </cell>
          <cell r="J4178">
            <v>393606.53</v>
          </cell>
          <cell r="K4178">
            <v>60836</v>
          </cell>
          <cell r="L4178">
            <v>33277.47</v>
          </cell>
          <cell r="M4178">
            <v>0</v>
          </cell>
          <cell r="N4178">
            <v>0</v>
          </cell>
          <cell r="O4178">
            <v>366048</v>
          </cell>
          <cell r="P4178">
            <v>366048</v>
          </cell>
        </row>
        <row r="4179">
          <cell r="G4179">
            <v>933805831</v>
          </cell>
          <cell r="J4179">
            <v>576159.06999999995</v>
          </cell>
          <cell r="K4179">
            <v>96522</v>
          </cell>
          <cell r="L4179">
            <v>47963.93</v>
          </cell>
          <cell r="M4179">
            <v>0</v>
          </cell>
          <cell r="N4179">
            <v>0</v>
          </cell>
          <cell r="O4179">
            <v>527601</v>
          </cell>
          <cell r="P4179">
            <v>527601</v>
          </cell>
        </row>
        <row r="4180">
          <cell r="G4180">
            <v>933805835</v>
          </cell>
          <cell r="J4180">
            <v>493457.18</v>
          </cell>
          <cell r="K4180">
            <v>80526</v>
          </cell>
          <cell r="L4180">
            <v>41292.82</v>
          </cell>
          <cell r="M4180">
            <v>0</v>
          </cell>
          <cell r="N4180">
            <v>0</v>
          </cell>
          <cell r="O4180">
            <v>454224</v>
          </cell>
          <cell r="P4180">
            <v>454224</v>
          </cell>
        </row>
        <row r="4181">
          <cell r="G4181">
            <v>933805923</v>
          </cell>
          <cell r="J4181">
            <v>391747.67</v>
          </cell>
          <cell r="K4181">
            <v>391747.67</v>
          </cell>
          <cell r="L4181">
            <v>0</v>
          </cell>
          <cell r="M4181">
            <v>0</v>
          </cell>
          <cell r="N4181">
            <v>0</v>
          </cell>
          <cell r="O4181">
            <v>0</v>
          </cell>
          <cell r="P4181">
            <v>0</v>
          </cell>
        </row>
        <row r="4182">
          <cell r="G4182">
            <v>933805935</v>
          </cell>
          <cell r="J4182">
            <v>279864.82</v>
          </cell>
          <cell r="K4182">
            <v>43326</v>
          </cell>
          <cell r="L4182">
            <v>23654.18</v>
          </cell>
          <cell r="M4182">
            <v>0</v>
          </cell>
          <cell r="N4182">
            <v>0</v>
          </cell>
          <cell r="O4182">
            <v>260193</v>
          </cell>
          <cell r="P4182">
            <v>260193</v>
          </cell>
        </row>
        <row r="4183">
          <cell r="G4183">
            <v>933806022</v>
          </cell>
          <cell r="J4183">
            <v>689302.63</v>
          </cell>
          <cell r="K4183">
            <v>108108</v>
          </cell>
          <cell r="L4183">
            <v>58119.37</v>
          </cell>
          <cell r="M4183">
            <v>0</v>
          </cell>
          <cell r="N4183">
            <v>0</v>
          </cell>
          <cell r="O4183">
            <v>639314</v>
          </cell>
          <cell r="P4183">
            <v>639314</v>
          </cell>
        </row>
        <row r="4184">
          <cell r="G4184">
            <v>933806147</v>
          </cell>
          <cell r="J4184">
            <v>67181</v>
          </cell>
          <cell r="K4184">
            <v>10077</v>
          </cell>
          <cell r="L4184">
            <v>5710</v>
          </cell>
          <cell r="M4184">
            <v>0</v>
          </cell>
          <cell r="N4184">
            <v>0</v>
          </cell>
          <cell r="O4184">
            <v>62814</v>
          </cell>
          <cell r="P4184">
            <v>62814</v>
          </cell>
        </row>
        <row r="4185">
          <cell r="G4185">
            <v>933806283</v>
          </cell>
          <cell r="J4185">
            <v>298661.27</v>
          </cell>
          <cell r="K4185">
            <v>46146</v>
          </cell>
          <cell r="L4185">
            <v>25251.73</v>
          </cell>
          <cell r="M4185">
            <v>0</v>
          </cell>
          <cell r="N4185">
            <v>0</v>
          </cell>
          <cell r="O4185">
            <v>277767</v>
          </cell>
          <cell r="P4185">
            <v>277767</v>
          </cell>
        </row>
        <row r="4186">
          <cell r="G4186">
            <v>933806298</v>
          </cell>
          <cell r="J4186">
            <v>168371.82</v>
          </cell>
          <cell r="K4186">
            <v>25256</v>
          </cell>
          <cell r="L4186">
            <v>14311.18</v>
          </cell>
          <cell r="M4186">
            <v>0</v>
          </cell>
          <cell r="N4186">
            <v>0</v>
          </cell>
          <cell r="O4186">
            <v>157427</v>
          </cell>
          <cell r="P4186">
            <v>157427</v>
          </cell>
        </row>
        <row r="4187">
          <cell r="G4187">
            <v>938508148</v>
          </cell>
          <cell r="J4187">
            <v>290330.99</v>
          </cell>
          <cell r="K4187">
            <v>46691</v>
          </cell>
          <cell r="L4187">
            <v>24364.01</v>
          </cell>
          <cell r="M4187">
            <v>0</v>
          </cell>
          <cell r="N4187">
            <v>0</v>
          </cell>
          <cell r="O4187">
            <v>268004</v>
          </cell>
          <cell r="P4187">
            <v>268004</v>
          </cell>
        </row>
        <row r="4188">
          <cell r="G4188">
            <v>938508149</v>
          </cell>
          <cell r="J4188">
            <v>124655.45</v>
          </cell>
          <cell r="K4188">
            <v>20269</v>
          </cell>
          <cell r="L4188">
            <v>10438.549999999999</v>
          </cell>
          <cell r="M4188">
            <v>0</v>
          </cell>
          <cell r="N4188">
            <v>0</v>
          </cell>
          <cell r="O4188">
            <v>114825</v>
          </cell>
          <cell r="P4188">
            <v>114825</v>
          </cell>
        </row>
        <row r="4189">
          <cell r="G4189">
            <v>938802700</v>
          </cell>
          <cell r="J4189">
            <v>44545</v>
          </cell>
          <cell r="K4189">
            <v>0</v>
          </cell>
          <cell r="L4189">
            <v>4455</v>
          </cell>
          <cell r="M4189">
            <v>0</v>
          </cell>
          <cell r="N4189">
            <v>0</v>
          </cell>
          <cell r="O4189">
            <v>49000</v>
          </cell>
          <cell r="P4189">
            <v>49000</v>
          </cell>
        </row>
        <row r="4190">
          <cell r="G4190">
            <v>938806087</v>
          </cell>
          <cell r="J4190">
            <v>55169</v>
          </cell>
          <cell r="K4190">
            <v>8275</v>
          </cell>
          <cell r="L4190">
            <v>4689</v>
          </cell>
          <cell r="M4190">
            <v>0</v>
          </cell>
          <cell r="N4190">
            <v>0</v>
          </cell>
          <cell r="O4190">
            <v>51583</v>
          </cell>
          <cell r="P4190">
            <v>51583</v>
          </cell>
        </row>
        <row r="4191">
          <cell r="G4191">
            <v>938806092</v>
          </cell>
          <cell r="J4191">
            <v>307827.90999999997</v>
          </cell>
          <cell r="K4191">
            <v>47745</v>
          </cell>
          <cell r="L4191">
            <v>26008.09</v>
          </cell>
          <cell r="M4191">
            <v>0</v>
          </cell>
          <cell r="N4191">
            <v>0</v>
          </cell>
          <cell r="O4191">
            <v>286091</v>
          </cell>
          <cell r="P4191">
            <v>286091</v>
          </cell>
        </row>
        <row r="4192">
          <cell r="G4192">
            <v>938806094</v>
          </cell>
          <cell r="J4192">
            <v>1136079.7600000002</v>
          </cell>
          <cell r="K4192">
            <v>173105</v>
          </cell>
          <cell r="L4192">
            <v>96297.24</v>
          </cell>
          <cell r="M4192">
            <v>0</v>
          </cell>
          <cell r="N4192">
            <v>0</v>
          </cell>
          <cell r="O4192">
            <v>1059272</v>
          </cell>
          <cell r="P4192">
            <v>1059272</v>
          </cell>
        </row>
        <row r="4193">
          <cell r="G4193">
            <v>938806095</v>
          </cell>
          <cell r="J4193">
            <v>238751.27</v>
          </cell>
          <cell r="K4193">
            <v>39627</v>
          </cell>
          <cell r="L4193">
            <v>19911.73</v>
          </cell>
          <cell r="M4193">
            <v>0</v>
          </cell>
          <cell r="N4193">
            <v>0</v>
          </cell>
          <cell r="O4193">
            <v>219036</v>
          </cell>
          <cell r="P4193">
            <v>219036</v>
          </cell>
        </row>
        <row r="4194">
          <cell r="G4194">
            <v>938806098</v>
          </cell>
          <cell r="J4194">
            <v>187504</v>
          </cell>
          <cell r="K4194">
            <v>29696</v>
          </cell>
          <cell r="L4194">
            <v>15781</v>
          </cell>
          <cell r="M4194">
            <v>0</v>
          </cell>
          <cell r="N4194">
            <v>0</v>
          </cell>
          <cell r="O4194">
            <v>173589</v>
          </cell>
          <cell r="P4194">
            <v>173589</v>
          </cell>
        </row>
        <row r="4195">
          <cell r="G4195">
            <v>938807050</v>
          </cell>
          <cell r="J4195">
            <v>56611</v>
          </cell>
          <cell r="K4195">
            <v>8940</v>
          </cell>
          <cell r="L4195">
            <v>4767</v>
          </cell>
          <cell r="M4195">
            <v>0</v>
          </cell>
          <cell r="N4195">
            <v>0</v>
          </cell>
          <cell r="O4195">
            <v>52438</v>
          </cell>
          <cell r="P4195">
            <v>52438</v>
          </cell>
        </row>
        <row r="4196">
          <cell r="G4196">
            <v>938807093</v>
          </cell>
          <cell r="J4196">
            <v>220116</v>
          </cell>
          <cell r="K4196">
            <v>36383</v>
          </cell>
          <cell r="L4196">
            <v>18373</v>
          </cell>
          <cell r="M4196">
            <v>0</v>
          </cell>
          <cell r="N4196">
            <v>0</v>
          </cell>
          <cell r="O4196">
            <v>202106</v>
          </cell>
          <cell r="P4196">
            <v>202106</v>
          </cell>
        </row>
        <row r="4197">
          <cell r="G4197">
            <v>938807917</v>
          </cell>
          <cell r="J4197">
            <v>221527.54</v>
          </cell>
          <cell r="K4197">
            <v>41308</v>
          </cell>
          <cell r="L4197">
            <v>18021.46</v>
          </cell>
          <cell r="M4197">
            <v>0</v>
          </cell>
          <cell r="N4197">
            <v>0</v>
          </cell>
          <cell r="O4197">
            <v>198241</v>
          </cell>
          <cell r="P4197">
            <v>198241</v>
          </cell>
        </row>
        <row r="4198">
          <cell r="G4198">
            <v>938807953</v>
          </cell>
          <cell r="J4198">
            <v>335216</v>
          </cell>
          <cell r="K4198">
            <v>59034</v>
          </cell>
          <cell r="L4198">
            <v>27618</v>
          </cell>
          <cell r="M4198">
            <v>0</v>
          </cell>
          <cell r="N4198">
            <v>0</v>
          </cell>
          <cell r="O4198">
            <v>303800</v>
          </cell>
          <cell r="P4198">
            <v>303800</v>
          </cell>
        </row>
        <row r="4199">
          <cell r="G4199">
            <v>938808020</v>
          </cell>
          <cell r="J4199">
            <v>192219.15999999997</v>
          </cell>
          <cell r="K4199">
            <v>28833</v>
          </cell>
          <cell r="L4199">
            <v>16338.84</v>
          </cell>
          <cell r="M4199">
            <v>0</v>
          </cell>
          <cell r="N4199">
            <v>0</v>
          </cell>
          <cell r="O4199">
            <v>179725</v>
          </cell>
          <cell r="P4199">
            <v>179725</v>
          </cell>
        </row>
        <row r="4200">
          <cell r="G4200">
            <v>938808396</v>
          </cell>
          <cell r="J4200">
            <v>52395</v>
          </cell>
          <cell r="K4200">
            <v>7859</v>
          </cell>
          <cell r="L4200">
            <v>4454</v>
          </cell>
          <cell r="M4200">
            <v>0</v>
          </cell>
          <cell r="N4200">
            <v>0</v>
          </cell>
          <cell r="O4200">
            <v>48990</v>
          </cell>
          <cell r="P4200">
            <v>48990</v>
          </cell>
        </row>
        <row r="4201">
          <cell r="G4201">
            <v>938809446</v>
          </cell>
          <cell r="J4201">
            <v>100602.82</v>
          </cell>
          <cell r="K4201">
            <v>15090</v>
          </cell>
          <cell r="L4201">
            <v>8551.18</v>
          </cell>
          <cell r="M4201">
            <v>0</v>
          </cell>
          <cell r="N4201">
            <v>0</v>
          </cell>
          <cell r="O4201">
            <v>94064</v>
          </cell>
          <cell r="P4201">
            <v>94064</v>
          </cell>
        </row>
        <row r="4202">
          <cell r="G4202">
            <v>938809674</v>
          </cell>
          <cell r="J4202">
            <v>437041.54000000004</v>
          </cell>
          <cell r="K4202">
            <v>68698</v>
          </cell>
          <cell r="L4202">
            <v>36834.46</v>
          </cell>
          <cell r="M4202">
            <v>0</v>
          </cell>
          <cell r="N4202">
            <v>0</v>
          </cell>
          <cell r="O4202">
            <v>405178</v>
          </cell>
          <cell r="P4202">
            <v>405178</v>
          </cell>
        </row>
        <row r="4203">
          <cell r="G4203">
            <v>938901264</v>
          </cell>
          <cell r="J4203">
            <v>513595.7</v>
          </cell>
          <cell r="K4203">
            <v>79508</v>
          </cell>
          <cell r="L4203">
            <v>43408.3</v>
          </cell>
          <cell r="M4203">
            <v>0</v>
          </cell>
          <cell r="N4203">
            <v>0</v>
          </cell>
          <cell r="O4203">
            <v>477496</v>
          </cell>
          <cell r="P4203">
            <v>477496</v>
          </cell>
        </row>
        <row r="4204">
          <cell r="G4204">
            <v>938901266</v>
          </cell>
          <cell r="J4204">
            <v>259407.21000000002</v>
          </cell>
          <cell r="K4204">
            <v>39809</v>
          </cell>
          <cell r="L4204">
            <v>21959.79</v>
          </cell>
          <cell r="M4204">
            <v>0</v>
          </cell>
          <cell r="N4204">
            <v>0</v>
          </cell>
          <cell r="O4204">
            <v>241558</v>
          </cell>
          <cell r="P4204">
            <v>241558</v>
          </cell>
        </row>
        <row r="4205">
          <cell r="G4205">
            <v>938901267</v>
          </cell>
          <cell r="J4205">
            <v>733541.79</v>
          </cell>
          <cell r="K4205">
            <v>112051</v>
          </cell>
          <cell r="L4205">
            <v>62149.21</v>
          </cell>
          <cell r="M4205">
            <v>0</v>
          </cell>
          <cell r="N4205">
            <v>0</v>
          </cell>
          <cell r="O4205">
            <v>683640</v>
          </cell>
          <cell r="P4205">
            <v>683640</v>
          </cell>
        </row>
        <row r="4206">
          <cell r="G4206">
            <v>938901344</v>
          </cell>
          <cell r="J4206">
            <v>297457</v>
          </cell>
          <cell r="K4206">
            <v>44619</v>
          </cell>
          <cell r="L4206">
            <v>25284</v>
          </cell>
          <cell r="M4206">
            <v>0</v>
          </cell>
          <cell r="N4206">
            <v>0</v>
          </cell>
          <cell r="O4206">
            <v>278122</v>
          </cell>
          <cell r="P4206">
            <v>278122</v>
          </cell>
        </row>
        <row r="4207">
          <cell r="G4207">
            <v>938901346</v>
          </cell>
          <cell r="J4207">
            <v>234668</v>
          </cell>
          <cell r="K4207">
            <v>35649</v>
          </cell>
          <cell r="L4207">
            <v>19902</v>
          </cell>
          <cell r="M4207">
            <v>0</v>
          </cell>
          <cell r="N4207">
            <v>0</v>
          </cell>
          <cell r="O4207">
            <v>218921</v>
          </cell>
          <cell r="P4207">
            <v>218921</v>
          </cell>
        </row>
        <row r="4208">
          <cell r="G4208">
            <v>938901348</v>
          </cell>
          <cell r="J4208">
            <v>142037.35999999999</v>
          </cell>
          <cell r="K4208">
            <v>21306</v>
          </cell>
          <cell r="L4208">
            <v>12073.64</v>
          </cell>
          <cell r="M4208">
            <v>0</v>
          </cell>
          <cell r="N4208">
            <v>0</v>
          </cell>
          <cell r="O4208">
            <v>132805</v>
          </cell>
          <cell r="P4208">
            <v>132805</v>
          </cell>
        </row>
        <row r="4209">
          <cell r="G4209">
            <v>938901349</v>
          </cell>
          <cell r="J4209">
            <v>204882</v>
          </cell>
          <cell r="K4209">
            <v>30957</v>
          </cell>
          <cell r="L4209">
            <v>17393</v>
          </cell>
          <cell r="M4209">
            <v>0</v>
          </cell>
          <cell r="N4209">
            <v>-200000</v>
          </cell>
          <cell r="O4209">
            <v>0</v>
          </cell>
          <cell r="P4209">
            <v>-8682</v>
          </cell>
        </row>
        <row r="4210">
          <cell r="G4210">
            <v>938901500</v>
          </cell>
          <cell r="J4210">
            <v>217679</v>
          </cell>
          <cell r="K4210">
            <v>36018</v>
          </cell>
          <cell r="L4210">
            <v>18166</v>
          </cell>
          <cell r="M4210">
            <v>0</v>
          </cell>
          <cell r="N4210">
            <v>0</v>
          </cell>
          <cell r="O4210">
            <v>199827</v>
          </cell>
          <cell r="P4210">
            <v>199827</v>
          </cell>
        </row>
        <row r="4211">
          <cell r="G4211">
            <v>938903041</v>
          </cell>
          <cell r="J4211">
            <v>247244.69</v>
          </cell>
          <cell r="K4211">
            <v>37087</v>
          </cell>
          <cell r="L4211">
            <v>21015.31</v>
          </cell>
          <cell r="M4211">
            <v>0</v>
          </cell>
          <cell r="N4211">
            <v>0</v>
          </cell>
          <cell r="O4211">
            <v>231173</v>
          </cell>
          <cell r="P4211">
            <v>231173</v>
          </cell>
        </row>
        <row r="4212">
          <cell r="G4212">
            <v>938903191</v>
          </cell>
          <cell r="J4212">
            <v>183473</v>
          </cell>
          <cell r="K4212">
            <v>36048</v>
          </cell>
          <cell r="L4212">
            <v>14743</v>
          </cell>
          <cell r="M4212">
            <v>0</v>
          </cell>
          <cell r="N4212">
            <v>0</v>
          </cell>
          <cell r="O4212">
            <v>162168</v>
          </cell>
          <cell r="P4212">
            <v>162168</v>
          </cell>
        </row>
        <row r="4213">
          <cell r="G4213">
            <v>938903215</v>
          </cell>
          <cell r="J4213">
            <v>487250.9</v>
          </cell>
          <cell r="K4213">
            <v>78698</v>
          </cell>
          <cell r="L4213">
            <v>40855.1</v>
          </cell>
          <cell r="M4213">
            <v>0</v>
          </cell>
          <cell r="N4213">
            <v>0</v>
          </cell>
          <cell r="O4213">
            <v>449408</v>
          </cell>
          <cell r="P4213">
            <v>449408</v>
          </cell>
        </row>
        <row r="4214">
          <cell r="G4214">
            <v>938903227</v>
          </cell>
          <cell r="J4214">
            <v>263008.55</v>
          </cell>
          <cell r="K4214">
            <v>43266</v>
          </cell>
          <cell r="L4214">
            <v>21974.45</v>
          </cell>
          <cell r="M4214">
            <v>0</v>
          </cell>
          <cell r="N4214">
            <v>0</v>
          </cell>
          <cell r="O4214">
            <v>241717</v>
          </cell>
          <cell r="P4214">
            <v>241717</v>
          </cell>
        </row>
        <row r="4215">
          <cell r="G4215">
            <v>938903286</v>
          </cell>
          <cell r="J4215">
            <v>175349</v>
          </cell>
          <cell r="K4215">
            <v>27200</v>
          </cell>
          <cell r="L4215">
            <v>14815</v>
          </cell>
          <cell r="M4215">
            <v>0</v>
          </cell>
          <cell r="N4215">
            <v>0</v>
          </cell>
          <cell r="O4215">
            <v>162964</v>
          </cell>
          <cell r="P4215">
            <v>162964</v>
          </cell>
        </row>
        <row r="4216">
          <cell r="G4216">
            <v>938905369</v>
          </cell>
          <cell r="J4216">
            <v>44545</v>
          </cell>
          <cell r="K4216">
            <v>0</v>
          </cell>
          <cell r="L4216">
            <v>4455</v>
          </cell>
          <cell r="M4216">
            <v>0</v>
          </cell>
          <cell r="N4216">
            <v>0</v>
          </cell>
          <cell r="O4216">
            <v>49000</v>
          </cell>
          <cell r="P4216">
            <v>49000</v>
          </cell>
        </row>
        <row r="4217">
          <cell r="G4217">
            <v>938905370</v>
          </cell>
          <cell r="J4217">
            <v>44545</v>
          </cell>
          <cell r="K4217">
            <v>0</v>
          </cell>
          <cell r="L4217">
            <v>4455</v>
          </cell>
          <cell r="M4217">
            <v>0</v>
          </cell>
          <cell r="N4217">
            <v>0</v>
          </cell>
          <cell r="O4217">
            <v>49000</v>
          </cell>
          <cell r="P4217">
            <v>49000</v>
          </cell>
        </row>
        <row r="4218">
          <cell r="G4218">
            <v>938905382</v>
          </cell>
          <cell r="J4218">
            <v>313548.90000000002</v>
          </cell>
          <cell r="K4218">
            <v>51296</v>
          </cell>
          <cell r="L4218">
            <v>26225.1</v>
          </cell>
          <cell r="M4218">
            <v>0</v>
          </cell>
          <cell r="N4218">
            <v>0</v>
          </cell>
          <cell r="O4218">
            <v>288478</v>
          </cell>
          <cell r="P4218">
            <v>288478</v>
          </cell>
        </row>
        <row r="4219">
          <cell r="G4219">
            <v>938905383</v>
          </cell>
          <cell r="J4219">
            <v>83008.25</v>
          </cell>
          <cell r="K4219">
            <v>12451</v>
          </cell>
          <cell r="L4219">
            <v>7055.75</v>
          </cell>
          <cell r="M4219">
            <v>0</v>
          </cell>
          <cell r="N4219">
            <v>0</v>
          </cell>
          <cell r="O4219">
            <v>77613</v>
          </cell>
          <cell r="P4219">
            <v>77613</v>
          </cell>
        </row>
        <row r="4220">
          <cell r="G4220">
            <v>938905386</v>
          </cell>
          <cell r="J4220">
            <v>291014.18</v>
          </cell>
          <cell r="K4220">
            <v>44325</v>
          </cell>
          <cell r="L4220">
            <v>24668.82</v>
          </cell>
          <cell r="M4220">
            <v>0</v>
          </cell>
          <cell r="N4220">
            <v>0</v>
          </cell>
          <cell r="O4220">
            <v>271358</v>
          </cell>
          <cell r="P4220">
            <v>271358</v>
          </cell>
        </row>
        <row r="4221">
          <cell r="G4221">
            <v>938908075</v>
          </cell>
          <cell r="J4221">
            <v>44545</v>
          </cell>
          <cell r="K4221">
            <v>0</v>
          </cell>
          <cell r="L4221">
            <v>4455</v>
          </cell>
          <cell r="M4221">
            <v>0</v>
          </cell>
          <cell r="N4221">
            <v>0</v>
          </cell>
          <cell r="O4221">
            <v>49000</v>
          </cell>
          <cell r="P4221">
            <v>49000</v>
          </cell>
        </row>
        <row r="4222">
          <cell r="G4222">
            <v>938908112</v>
          </cell>
          <cell r="J4222">
            <v>355781.27</v>
          </cell>
          <cell r="K4222">
            <v>238497.27</v>
          </cell>
          <cell r="L4222">
            <v>11728</v>
          </cell>
          <cell r="M4222">
            <v>0</v>
          </cell>
          <cell r="N4222">
            <v>0</v>
          </cell>
          <cell r="O4222">
            <v>129012</v>
          </cell>
          <cell r="P4222">
            <v>129012</v>
          </cell>
        </row>
        <row r="4223">
          <cell r="G4223">
            <v>938908130</v>
          </cell>
          <cell r="J4223">
            <v>345466</v>
          </cell>
          <cell r="K4223">
            <v>54064</v>
          </cell>
          <cell r="L4223">
            <v>29140</v>
          </cell>
          <cell r="M4223">
            <v>0</v>
          </cell>
          <cell r="N4223">
            <v>0</v>
          </cell>
          <cell r="O4223">
            <v>320542</v>
          </cell>
          <cell r="P4223">
            <v>320542</v>
          </cell>
        </row>
        <row r="4224">
          <cell r="G4224">
            <v>938908131</v>
          </cell>
          <cell r="J4224">
            <v>217003.09</v>
          </cell>
          <cell r="K4224">
            <v>37263</v>
          </cell>
          <cell r="L4224">
            <v>17973.91</v>
          </cell>
          <cell r="M4224">
            <v>0</v>
          </cell>
          <cell r="N4224">
            <v>0</v>
          </cell>
          <cell r="O4224">
            <v>197714</v>
          </cell>
          <cell r="P4224">
            <v>197714</v>
          </cell>
        </row>
        <row r="4225">
          <cell r="G4225">
            <v>938908162</v>
          </cell>
          <cell r="J4225">
            <v>52726.82</v>
          </cell>
          <cell r="K4225">
            <v>7909</v>
          </cell>
          <cell r="L4225">
            <v>4482.18</v>
          </cell>
          <cell r="M4225">
            <v>0</v>
          </cell>
          <cell r="N4225">
            <v>0</v>
          </cell>
          <cell r="O4225">
            <v>49300</v>
          </cell>
          <cell r="P4225">
            <v>49300</v>
          </cell>
        </row>
        <row r="4226">
          <cell r="G4226">
            <v>938908167</v>
          </cell>
          <cell r="J4226">
            <v>169755</v>
          </cell>
          <cell r="K4226">
            <v>25688</v>
          </cell>
          <cell r="L4226">
            <v>14407</v>
          </cell>
          <cell r="M4226">
            <v>0</v>
          </cell>
          <cell r="N4226">
            <v>0</v>
          </cell>
          <cell r="O4226">
            <v>158474</v>
          </cell>
          <cell r="P4226">
            <v>158474</v>
          </cell>
        </row>
        <row r="4227">
          <cell r="G4227">
            <v>938908176</v>
          </cell>
          <cell r="J4227">
            <v>44545</v>
          </cell>
          <cell r="K4227">
            <v>0</v>
          </cell>
          <cell r="L4227">
            <v>4455</v>
          </cell>
          <cell r="M4227">
            <v>0</v>
          </cell>
          <cell r="N4227">
            <v>0</v>
          </cell>
          <cell r="O4227">
            <v>49000</v>
          </cell>
          <cell r="P4227">
            <v>49000</v>
          </cell>
        </row>
        <row r="4228">
          <cell r="G4228">
            <v>909618183</v>
          </cell>
          <cell r="J4228">
            <v>351904.69999999995</v>
          </cell>
          <cell r="K4228">
            <v>52786</v>
          </cell>
          <cell r="L4228">
            <v>29912.3</v>
          </cell>
          <cell r="M4228">
            <v>0</v>
          </cell>
          <cell r="N4228">
            <v>0</v>
          </cell>
          <cell r="O4228">
            <v>329031</v>
          </cell>
          <cell r="P4228">
            <v>329031</v>
          </cell>
        </row>
        <row r="4229">
          <cell r="G4229">
            <v>933805162</v>
          </cell>
          <cell r="J4229">
            <v>250246.09</v>
          </cell>
          <cell r="K4229">
            <v>41576</v>
          </cell>
          <cell r="L4229">
            <v>20866.91</v>
          </cell>
          <cell r="M4229">
            <v>0</v>
          </cell>
          <cell r="N4229">
            <v>0</v>
          </cell>
          <cell r="O4229">
            <v>229537</v>
          </cell>
          <cell r="P4229">
            <v>229537</v>
          </cell>
        </row>
        <row r="4230">
          <cell r="G4230">
            <v>933805304</v>
          </cell>
          <cell r="J4230">
            <v>912218.36</v>
          </cell>
          <cell r="K4230">
            <v>159273</v>
          </cell>
          <cell r="L4230">
            <v>75294.64</v>
          </cell>
          <cell r="M4230">
            <v>0</v>
          </cell>
          <cell r="N4230">
            <v>0</v>
          </cell>
          <cell r="O4230">
            <v>828240</v>
          </cell>
          <cell r="P4230">
            <v>828240</v>
          </cell>
        </row>
        <row r="4231">
          <cell r="G4231">
            <v>933805307</v>
          </cell>
          <cell r="J4231">
            <v>191025.65</v>
          </cell>
          <cell r="K4231">
            <v>28654</v>
          </cell>
          <cell r="L4231">
            <v>16237.35</v>
          </cell>
          <cell r="M4231">
            <v>0</v>
          </cell>
          <cell r="N4231">
            <v>0</v>
          </cell>
          <cell r="O4231">
            <v>178609</v>
          </cell>
          <cell r="P4231">
            <v>178609</v>
          </cell>
        </row>
        <row r="4232">
          <cell r="G4232">
            <v>933805308</v>
          </cell>
          <cell r="J4232">
            <v>469717.64999999997</v>
          </cell>
          <cell r="K4232">
            <v>79882</v>
          </cell>
          <cell r="L4232">
            <v>38983.35</v>
          </cell>
          <cell r="M4232">
            <v>0</v>
          </cell>
          <cell r="N4232">
            <v>0</v>
          </cell>
          <cell r="O4232">
            <v>428819</v>
          </cell>
          <cell r="P4232">
            <v>428819</v>
          </cell>
        </row>
        <row r="4233">
          <cell r="G4233">
            <v>933805585</v>
          </cell>
          <cell r="J4233">
            <v>368030.71999999997</v>
          </cell>
          <cell r="K4233">
            <v>60366</v>
          </cell>
          <cell r="L4233">
            <v>30766.28</v>
          </cell>
          <cell r="M4233">
            <v>0</v>
          </cell>
          <cell r="N4233">
            <v>0</v>
          </cell>
          <cell r="O4233">
            <v>338431</v>
          </cell>
          <cell r="P4233">
            <v>338431</v>
          </cell>
        </row>
        <row r="4234">
          <cell r="G4234">
            <v>933805918</v>
          </cell>
          <cell r="J4234">
            <v>892502.81</v>
          </cell>
          <cell r="K4234">
            <v>684206.81</v>
          </cell>
          <cell r="L4234">
            <v>20830</v>
          </cell>
          <cell r="M4234">
            <v>0</v>
          </cell>
          <cell r="N4234">
            <v>0</v>
          </cell>
          <cell r="O4234">
            <v>229126</v>
          </cell>
          <cell r="P4234">
            <v>229126</v>
          </cell>
        </row>
        <row r="4235">
          <cell r="G4235">
            <v>933805949</v>
          </cell>
          <cell r="J4235">
            <v>159588.09</v>
          </cell>
          <cell r="K4235">
            <v>23938</v>
          </cell>
          <cell r="L4235">
            <v>13564.91</v>
          </cell>
          <cell r="M4235">
            <v>0</v>
          </cell>
          <cell r="N4235">
            <v>0</v>
          </cell>
          <cell r="O4235">
            <v>149215</v>
          </cell>
          <cell r="P4235">
            <v>149215</v>
          </cell>
        </row>
        <row r="4236">
          <cell r="G4236">
            <v>933806049</v>
          </cell>
          <cell r="J4236">
            <v>298212.40999999997</v>
          </cell>
          <cell r="K4236">
            <v>45181</v>
          </cell>
          <cell r="L4236">
            <v>25303.59</v>
          </cell>
          <cell r="M4236">
            <v>0</v>
          </cell>
          <cell r="N4236">
            <v>0</v>
          </cell>
          <cell r="O4236">
            <v>278335</v>
          </cell>
          <cell r="P4236">
            <v>278335</v>
          </cell>
        </row>
        <row r="4237">
          <cell r="G4237">
            <v>933806191</v>
          </cell>
          <cell r="J4237">
            <v>232350.28</v>
          </cell>
          <cell r="K4237">
            <v>37321</v>
          </cell>
          <cell r="L4237">
            <v>19502.72</v>
          </cell>
          <cell r="M4237">
            <v>0</v>
          </cell>
          <cell r="N4237">
            <v>0</v>
          </cell>
          <cell r="O4237">
            <v>214532</v>
          </cell>
          <cell r="P4237">
            <v>214532</v>
          </cell>
        </row>
        <row r="4238">
          <cell r="G4238">
            <v>933806610</v>
          </cell>
          <cell r="J4238">
            <v>571403.17999999993</v>
          </cell>
          <cell r="K4238">
            <v>92218</v>
          </cell>
          <cell r="L4238">
            <v>47918.82</v>
          </cell>
          <cell r="M4238">
            <v>0</v>
          </cell>
          <cell r="N4238">
            <v>0</v>
          </cell>
          <cell r="O4238">
            <v>527104</v>
          </cell>
          <cell r="P4238">
            <v>527104</v>
          </cell>
        </row>
        <row r="4239">
          <cell r="G4239">
            <v>933806614</v>
          </cell>
          <cell r="J4239">
            <v>406019.44999999995</v>
          </cell>
          <cell r="K4239">
            <v>66962</v>
          </cell>
          <cell r="L4239">
            <v>33905.550000000003</v>
          </cell>
          <cell r="M4239">
            <v>0</v>
          </cell>
          <cell r="N4239">
            <v>0</v>
          </cell>
          <cell r="O4239">
            <v>372963</v>
          </cell>
          <cell r="P4239">
            <v>372963</v>
          </cell>
        </row>
        <row r="4240">
          <cell r="G4240">
            <v>933806941</v>
          </cell>
          <cell r="J4240">
            <v>794176.85</v>
          </cell>
          <cell r="K4240">
            <v>120024</v>
          </cell>
          <cell r="L4240">
            <v>67415.149999999994</v>
          </cell>
          <cell r="M4240">
            <v>0</v>
          </cell>
          <cell r="N4240">
            <v>0</v>
          </cell>
          <cell r="O4240">
            <v>741568</v>
          </cell>
          <cell r="P4240">
            <v>741568</v>
          </cell>
        </row>
        <row r="4241">
          <cell r="G4241">
            <v>938805177</v>
          </cell>
          <cell r="J4241">
            <v>93396.82</v>
          </cell>
          <cell r="K4241">
            <v>14458</v>
          </cell>
          <cell r="L4241">
            <v>7894.18</v>
          </cell>
          <cell r="M4241">
            <v>0</v>
          </cell>
          <cell r="N4241">
            <v>0</v>
          </cell>
          <cell r="O4241">
            <v>86833</v>
          </cell>
          <cell r="P4241">
            <v>86833</v>
          </cell>
        </row>
        <row r="4242">
          <cell r="G4242">
            <v>938805832</v>
          </cell>
          <cell r="J4242">
            <v>181643.36</v>
          </cell>
          <cell r="K4242">
            <v>28817</v>
          </cell>
          <cell r="L4242">
            <v>15282.64</v>
          </cell>
          <cell r="M4242">
            <v>0</v>
          </cell>
          <cell r="N4242">
            <v>0</v>
          </cell>
          <cell r="O4242">
            <v>168109</v>
          </cell>
          <cell r="P4242">
            <v>168109</v>
          </cell>
        </row>
        <row r="4243">
          <cell r="G4243">
            <v>938807051</v>
          </cell>
          <cell r="J4243">
            <v>308445.36</v>
          </cell>
          <cell r="K4243">
            <v>46491</v>
          </cell>
          <cell r="L4243">
            <v>26195.64</v>
          </cell>
          <cell r="M4243">
            <v>0</v>
          </cell>
          <cell r="N4243">
            <v>0</v>
          </cell>
          <cell r="O4243">
            <v>288150</v>
          </cell>
          <cell r="P4243">
            <v>288150</v>
          </cell>
        </row>
        <row r="4244">
          <cell r="G4244">
            <v>938807063</v>
          </cell>
          <cell r="J4244">
            <v>261232.1</v>
          </cell>
          <cell r="K4244">
            <v>45244</v>
          </cell>
          <cell r="L4244">
            <v>21598.9</v>
          </cell>
          <cell r="M4244">
            <v>0</v>
          </cell>
          <cell r="N4244">
            <v>0</v>
          </cell>
          <cell r="O4244">
            <v>237587</v>
          </cell>
          <cell r="P4244">
            <v>237587</v>
          </cell>
        </row>
        <row r="4245">
          <cell r="G4245">
            <v>938807094</v>
          </cell>
          <cell r="J4245">
            <v>220067.4</v>
          </cell>
          <cell r="K4245">
            <v>33010</v>
          </cell>
          <cell r="L4245">
            <v>18705.599999999999</v>
          </cell>
          <cell r="M4245">
            <v>0</v>
          </cell>
          <cell r="N4245">
            <v>0</v>
          </cell>
          <cell r="O4245">
            <v>205763</v>
          </cell>
          <cell r="P4245">
            <v>205763</v>
          </cell>
        </row>
        <row r="4246">
          <cell r="G4246">
            <v>938807096</v>
          </cell>
          <cell r="J4246">
            <v>309397.18</v>
          </cell>
          <cell r="K4246">
            <v>47307</v>
          </cell>
          <cell r="L4246">
            <v>26208.82</v>
          </cell>
          <cell r="M4246">
            <v>0</v>
          </cell>
          <cell r="N4246">
            <v>0</v>
          </cell>
          <cell r="O4246">
            <v>288299</v>
          </cell>
          <cell r="P4246">
            <v>288299</v>
          </cell>
        </row>
        <row r="4247">
          <cell r="G4247">
            <v>938807520</v>
          </cell>
          <cell r="J4247">
            <v>55454.09</v>
          </cell>
          <cell r="K4247">
            <v>8318</v>
          </cell>
          <cell r="L4247">
            <v>4713.91</v>
          </cell>
          <cell r="M4247">
            <v>0</v>
          </cell>
          <cell r="N4247">
            <v>0</v>
          </cell>
          <cell r="O4247">
            <v>51850</v>
          </cell>
          <cell r="P4247">
            <v>51850</v>
          </cell>
        </row>
        <row r="4248">
          <cell r="G4248">
            <v>938807664</v>
          </cell>
          <cell r="J4248">
            <v>55454.09</v>
          </cell>
          <cell r="K4248">
            <v>8318</v>
          </cell>
          <cell r="L4248">
            <v>4713.91</v>
          </cell>
          <cell r="M4248">
            <v>0</v>
          </cell>
          <cell r="N4248">
            <v>0</v>
          </cell>
          <cell r="O4248">
            <v>51850</v>
          </cell>
          <cell r="P4248">
            <v>51850</v>
          </cell>
        </row>
        <row r="4249">
          <cell r="G4249">
            <v>938808371</v>
          </cell>
          <cell r="J4249">
            <v>560673.44999999995</v>
          </cell>
          <cell r="K4249">
            <v>84325</v>
          </cell>
          <cell r="L4249">
            <v>47634.55</v>
          </cell>
          <cell r="M4249">
            <v>0</v>
          </cell>
          <cell r="N4249">
            <v>0</v>
          </cell>
          <cell r="O4249">
            <v>523983</v>
          </cell>
          <cell r="P4249">
            <v>523983</v>
          </cell>
        </row>
        <row r="4250">
          <cell r="G4250">
            <v>938808961</v>
          </cell>
          <cell r="J4250">
            <v>258822.54</v>
          </cell>
          <cell r="K4250">
            <v>39721</v>
          </cell>
          <cell r="L4250">
            <v>21910.46</v>
          </cell>
          <cell r="M4250">
            <v>0</v>
          </cell>
          <cell r="N4250">
            <v>0</v>
          </cell>
          <cell r="O4250">
            <v>241012</v>
          </cell>
          <cell r="P4250">
            <v>241012</v>
          </cell>
        </row>
        <row r="4251">
          <cell r="G4251">
            <v>938809037</v>
          </cell>
          <cell r="J4251">
            <v>161862.9</v>
          </cell>
          <cell r="K4251">
            <v>25177</v>
          </cell>
          <cell r="L4251">
            <v>13668.1</v>
          </cell>
          <cell r="M4251">
            <v>0</v>
          </cell>
          <cell r="N4251">
            <v>0</v>
          </cell>
          <cell r="O4251">
            <v>150354</v>
          </cell>
          <cell r="P4251">
            <v>150354</v>
          </cell>
        </row>
        <row r="4252">
          <cell r="G4252">
            <v>938809140</v>
          </cell>
          <cell r="J4252">
            <v>55454.09</v>
          </cell>
          <cell r="K4252">
            <v>8318</v>
          </cell>
          <cell r="L4252">
            <v>4713.91</v>
          </cell>
          <cell r="M4252">
            <v>0</v>
          </cell>
          <cell r="N4252">
            <v>0</v>
          </cell>
          <cell r="O4252">
            <v>51850</v>
          </cell>
          <cell r="P4252">
            <v>51850</v>
          </cell>
        </row>
        <row r="4253">
          <cell r="G4253">
            <v>938809382</v>
          </cell>
          <cell r="J4253">
            <v>303953.75</v>
          </cell>
          <cell r="K4253">
            <v>46042</v>
          </cell>
          <cell r="L4253">
            <v>25791.25</v>
          </cell>
          <cell r="M4253">
            <v>0</v>
          </cell>
          <cell r="N4253">
            <v>0</v>
          </cell>
          <cell r="O4253">
            <v>283703</v>
          </cell>
          <cell r="P4253">
            <v>283703</v>
          </cell>
        </row>
        <row r="4254">
          <cell r="G4254">
            <v>938809572</v>
          </cell>
          <cell r="J4254">
            <v>262584.3</v>
          </cell>
          <cell r="K4254">
            <v>39388</v>
          </cell>
          <cell r="L4254">
            <v>22319.7</v>
          </cell>
          <cell r="M4254">
            <v>0</v>
          </cell>
          <cell r="N4254">
            <v>0</v>
          </cell>
          <cell r="O4254">
            <v>245516</v>
          </cell>
          <cell r="P4254">
            <v>245516</v>
          </cell>
        </row>
        <row r="4255">
          <cell r="G4255">
            <v>938809640</v>
          </cell>
          <cell r="J4255">
            <v>244902.27</v>
          </cell>
          <cell r="K4255">
            <v>36735</v>
          </cell>
          <cell r="L4255">
            <v>20816.73</v>
          </cell>
          <cell r="M4255">
            <v>0</v>
          </cell>
          <cell r="N4255">
            <v>0</v>
          </cell>
          <cell r="O4255">
            <v>228984</v>
          </cell>
          <cell r="P4255">
            <v>228984</v>
          </cell>
        </row>
        <row r="4256">
          <cell r="G4256">
            <v>938809940</v>
          </cell>
          <cell r="J4256">
            <v>348100.37</v>
          </cell>
          <cell r="K4256">
            <v>52664</v>
          </cell>
          <cell r="L4256">
            <v>29543.63</v>
          </cell>
          <cell r="M4256">
            <v>0</v>
          </cell>
          <cell r="N4256">
            <v>0</v>
          </cell>
          <cell r="O4256">
            <v>324980</v>
          </cell>
          <cell r="P4256">
            <v>324980</v>
          </cell>
        </row>
        <row r="4257">
          <cell r="G4257">
            <v>938809951</v>
          </cell>
          <cell r="J4257">
            <v>13363.47</v>
          </cell>
          <cell r="K4257">
            <v>0</v>
          </cell>
          <cell r="L4257">
            <v>1336.53</v>
          </cell>
          <cell r="M4257">
            <v>0</v>
          </cell>
          <cell r="N4257">
            <v>0</v>
          </cell>
          <cell r="O4257">
            <v>14700</v>
          </cell>
          <cell r="P4257">
            <v>14700</v>
          </cell>
        </row>
        <row r="4258">
          <cell r="G4258">
            <v>938887397</v>
          </cell>
          <cell r="J4258">
            <v>167127</v>
          </cell>
          <cell r="K4258">
            <v>25069</v>
          </cell>
          <cell r="L4258">
            <v>14206</v>
          </cell>
          <cell r="M4258">
            <v>0</v>
          </cell>
          <cell r="N4258">
            <v>0</v>
          </cell>
          <cell r="O4258">
            <v>156264</v>
          </cell>
          <cell r="P4258">
            <v>156264</v>
          </cell>
        </row>
        <row r="4259">
          <cell r="G4259">
            <v>938901648</v>
          </cell>
          <cell r="J4259">
            <v>189558</v>
          </cell>
          <cell r="K4259">
            <v>28434</v>
          </cell>
          <cell r="L4259">
            <v>16112</v>
          </cell>
          <cell r="M4259">
            <v>0</v>
          </cell>
          <cell r="N4259">
            <v>0</v>
          </cell>
          <cell r="O4259">
            <v>177236</v>
          </cell>
          <cell r="P4259">
            <v>177236</v>
          </cell>
        </row>
        <row r="4260">
          <cell r="G4260">
            <v>938901650</v>
          </cell>
          <cell r="J4260">
            <v>277735.63</v>
          </cell>
          <cell r="K4260">
            <v>42782</v>
          </cell>
          <cell r="L4260">
            <v>23495.37</v>
          </cell>
          <cell r="M4260">
            <v>0</v>
          </cell>
          <cell r="N4260">
            <v>0</v>
          </cell>
          <cell r="O4260">
            <v>258449</v>
          </cell>
          <cell r="P4260">
            <v>258449</v>
          </cell>
        </row>
        <row r="4261">
          <cell r="G4261">
            <v>938901651</v>
          </cell>
          <cell r="J4261">
            <v>154777.82</v>
          </cell>
          <cell r="K4261">
            <v>26807</v>
          </cell>
          <cell r="L4261">
            <v>12797.18</v>
          </cell>
          <cell r="M4261">
            <v>0</v>
          </cell>
          <cell r="N4261">
            <v>0</v>
          </cell>
          <cell r="O4261">
            <v>140768</v>
          </cell>
          <cell r="P4261">
            <v>140768</v>
          </cell>
        </row>
        <row r="4262">
          <cell r="G4262">
            <v>938903162</v>
          </cell>
          <cell r="J4262">
            <v>44977</v>
          </cell>
          <cell r="K4262">
            <v>6747</v>
          </cell>
          <cell r="L4262">
            <v>3823</v>
          </cell>
          <cell r="M4262">
            <v>0</v>
          </cell>
          <cell r="N4262">
            <v>0</v>
          </cell>
          <cell r="O4262">
            <v>42053</v>
          </cell>
          <cell r="P4262">
            <v>42053</v>
          </cell>
        </row>
        <row r="4263">
          <cell r="G4263">
            <v>938903275</v>
          </cell>
          <cell r="J4263">
            <v>259778</v>
          </cell>
          <cell r="K4263">
            <v>40762</v>
          </cell>
          <cell r="L4263">
            <v>21902</v>
          </cell>
          <cell r="M4263">
            <v>0</v>
          </cell>
          <cell r="N4263">
            <v>0</v>
          </cell>
          <cell r="O4263">
            <v>240918</v>
          </cell>
          <cell r="P4263">
            <v>240918</v>
          </cell>
        </row>
        <row r="4264">
          <cell r="G4264">
            <v>938903295</v>
          </cell>
          <cell r="J4264">
            <v>761986.45</v>
          </cell>
          <cell r="K4264">
            <v>117440</v>
          </cell>
          <cell r="L4264">
            <v>64454.55</v>
          </cell>
          <cell r="M4264">
            <v>0</v>
          </cell>
          <cell r="N4264">
            <v>0</v>
          </cell>
          <cell r="O4264">
            <v>709001</v>
          </cell>
          <cell r="P4264">
            <v>709001</v>
          </cell>
        </row>
        <row r="4265">
          <cell r="G4265">
            <v>938906244</v>
          </cell>
          <cell r="J4265">
            <v>270611.27</v>
          </cell>
          <cell r="K4265">
            <v>41489</v>
          </cell>
          <cell r="L4265">
            <v>22912.73</v>
          </cell>
          <cell r="M4265">
            <v>0</v>
          </cell>
          <cell r="N4265">
            <v>0</v>
          </cell>
          <cell r="O4265">
            <v>252035</v>
          </cell>
          <cell r="P4265">
            <v>252035</v>
          </cell>
        </row>
        <row r="4266">
          <cell r="G4266">
            <v>938906903</v>
          </cell>
          <cell r="J4266">
            <v>125961.09</v>
          </cell>
          <cell r="K4266">
            <v>20914</v>
          </cell>
          <cell r="L4266">
            <v>10504.91</v>
          </cell>
          <cell r="M4266">
            <v>0</v>
          </cell>
          <cell r="N4266">
            <v>0</v>
          </cell>
          <cell r="O4266">
            <v>115552</v>
          </cell>
          <cell r="P4266">
            <v>115552</v>
          </cell>
        </row>
        <row r="4267">
          <cell r="G4267">
            <v>938906911</v>
          </cell>
          <cell r="J4267">
            <v>251992.2</v>
          </cell>
          <cell r="K4267">
            <v>40267</v>
          </cell>
          <cell r="L4267">
            <v>21172.799999999999</v>
          </cell>
          <cell r="M4267">
            <v>0</v>
          </cell>
          <cell r="N4267">
            <v>0</v>
          </cell>
          <cell r="O4267">
            <v>232898</v>
          </cell>
          <cell r="P4267">
            <v>232898</v>
          </cell>
        </row>
        <row r="4268">
          <cell r="G4268">
            <v>938906913</v>
          </cell>
          <cell r="J4268">
            <v>257105.27</v>
          </cell>
          <cell r="K4268">
            <v>38566</v>
          </cell>
          <cell r="L4268">
            <v>21853.73</v>
          </cell>
          <cell r="M4268">
            <v>0</v>
          </cell>
          <cell r="N4268">
            <v>0</v>
          </cell>
          <cell r="O4268">
            <v>240393</v>
          </cell>
          <cell r="P4268">
            <v>240393</v>
          </cell>
        </row>
        <row r="4269">
          <cell r="G4269">
            <v>938906915</v>
          </cell>
          <cell r="J4269">
            <v>63498.64</v>
          </cell>
          <cell r="K4269">
            <v>9525</v>
          </cell>
          <cell r="L4269">
            <v>5397.36</v>
          </cell>
          <cell r="M4269">
            <v>0</v>
          </cell>
          <cell r="N4269">
            <v>0</v>
          </cell>
          <cell r="O4269">
            <v>59371</v>
          </cell>
          <cell r="P4269">
            <v>59371</v>
          </cell>
        </row>
        <row r="4270">
          <cell r="G4270">
            <v>938906918</v>
          </cell>
          <cell r="J4270">
            <v>377005.91</v>
          </cell>
          <cell r="K4270">
            <v>58570</v>
          </cell>
          <cell r="L4270">
            <v>31844.09</v>
          </cell>
          <cell r="M4270">
            <v>0</v>
          </cell>
          <cell r="N4270">
            <v>0</v>
          </cell>
          <cell r="O4270">
            <v>350280</v>
          </cell>
          <cell r="P4270">
            <v>350280</v>
          </cell>
        </row>
        <row r="4271">
          <cell r="G4271">
            <v>938907816</v>
          </cell>
          <cell r="J4271">
            <v>267940.18</v>
          </cell>
          <cell r="K4271">
            <v>40640</v>
          </cell>
          <cell r="L4271">
            <v>22729.82</v>
          </cell>
          <cell r="M4271">
            <v>0</v>
          </cell>
          <cell r="N4271">
            <v>0</v>
          </cell>
          <cell r="O4271">
            <v>250030</v>
          </cell>
          <cell r="P4271">
            <v>250030</v>
          </cell>
        </row>
        <row r="4272">
          <cell r="G4272">
            <v>938908073</v>
          </cell>
          <cell r="J4272">
            <v>266938.76</v>
          </cell>
          <cell r="K4272">
            <v>42285</v>
          </cell>
          <cell r="L4272">
            <v>22465.24</v>
          </cell>
          <cell r="M4272">
            <v>0</v>
          </cell>
          <cell r="N4272">
            <v>0</v>
          </cell>
          <cell r="O4272">
            <v>247119</v>
          </cell>
          <cell r="P4272">
            <v>247119</v>
          </cell>
        </row>
        <row r="4273">
          <cell r="G4273">
            <v>938908095</v>
          </cell>
          <cell r="J4273">
            <v>237097.18</v>
          </cell>
          <cell r="K4273">
            <v>35565</v>
          </cell>
          <cell r="L4273">
            <v>20152.82</v>
          </cell>
          <cell r="M4273">
            <v>0</v>
          </cell>
          <cell r="N4273">
            <v>0</v>
          </cell>
          <cell r="O4273">
            <v>221685</v>
          </cell>
          <cell r="P4273">
            <v>221685</v>
          </cell>
        </row>
        <row r="4274">
          <cell r="G4274">
            <v>938921853</v>
          </cell>
          <cell r="J4274">
            <v>523134</v>
          </cell>
          <cell r="K4274">
            <v>82734</v>
          </cell>
          <cell r="L4274">
            <v>44039</v>
          </cell>
          <cell r="M4274">
            <v>0</v>
          </cell>
          <cell r="N4274">
            <v>0</v>
          </cell>
          <cell r="O4274">
            <v>484439</v>
          </cell>
          <cell r="P4274">
            <v>484439</v>
          </cell>
        </row>
        <row r="4275">
          <cell r="G4275">
            <v>938928174</v>
          </cell>
          <cell r="J4275">
            <v>281498.11</v>
          </cell>
          <cell r="K4275">
            <v>135530.35999999999</v>
          </cell>
          <cell r="L4275">
            <v>14597.25</v>
          </cell>
          <cell r="M4275">
            <v>0</v>
          </cell>
          <cell r="N4275">
            <v>0</v>
          </cell>
          <cell r="O4275">
            <v>160565</v>
          </cell>
          <cell r="P4275">
            <v>160565</v>
          </cell>
        </row>
        <row r="4276">
          <cell r="G4276">
            <v>938933753</v>
          </cell>
          <cell r="J4276">
            <v>251903</v>
          </cell>
          <cell r="K4276">
            <v>37785</v>
          </cell>
          <cell r="L4276">
            <v>21412</v>
          </cell>
          <cell r="M4276">
            <v>0</v>
          </cell>
          <cell r="N4276">
            <v>0</v>
          </cell>
          <cell r="O4276">
            <v>235530</v>
          </cell>
          <cell r="P4276">
            <v>235530</v>
          </cell>
        </row>
        <row r="4277">
          <cell r="G4277">
            <v>933805689</v>
          </cell>
          <cell r="J4277">
            <v>627510.39</v>
          </cell>
          <cell r="K4277">
            <v>116567</v>
          </cell>
          <cell r="L4277">
            <v>51094.61</v>
          </cell>
          <cell r="M4277">
            <v>0</v>
          </cell>
          <cell r="N4277">
            <v>0</v>
          </cell>
          <cell r="O4277">
            <v>562038</v>
          </cell>
          <cell r="P4277">
            <v>562038</v>
          </cell>
        </row>
        <row r="4278">
          <cell r="G4278">
            <v>933806408</v>
          </cell>
          <cell r="J4278">
            <v>185831.09</v>
          </cell>
          <cell r="K4278">
            <v>28772</v>
          </cell>
          <cell r="L4278">
            <v>15705.91</v>
          </cell>
          <cell r="M4278">
            <v>0</v>
          </cell>
          <cell r="N4278">
            <v>0</v>
          </cell>
          <cell r="O4278">
            <v>172765</v>
          </cell>
          <cell r="P4278">
            <v>172765</v>
          </cell>
        </row>
        <row r="4279">
          <cell r="G4279">
            <v>933806491</v>
          </cell>
          <cell r="J4279">
            <v>116363.18</v>
          </cell>
          <cell r="K4279">
            <v>17454</v>
          </cell>
          <cell r="L4279">
            <v>9890.82</v>
          </cell>
          <cell r="M4279">
            <v>0</v>
          </cell>
          <cell r="N4279">
            <v>0</v>
          </cell>
          <cell r="O4279">
            <v>108800</v>
          </cell>
          <cell r="P4279">
            <v>108800</v>
          </cell>
        </row>
        <row r="4280">
          <cell r="G4280">
            <v>933806495</v>
          </cell>
          <cell r="J4280">
            <v>424243.45</v>
          </cell>
          <cell r="K4280">
            <v>65207</v>
          </cell>
          <cell r="L4280">
            <v>35903.550000000003</v>
          </cell>
          <cell r="M4280">
            <v>0</v>
          </cell>
          <cell r="N4280">
            <v>0</v>
          </cell>
          <cell r="O4280">
            <v>394940</v>
          </cell>
          <cell r="P4280">
            <v>394940</v>
          </cell>
        </row>
        <row r="4281">
          <cell r="G4281">
            <v>933806496</v>
          </cell>
          <cell r="J4281">
            <v>451522.01</v>
          </cell>
          <cell r="K4281">
            <v>67953</v>
          </cell>
          <cell r="L4281">
            <v>38356.99</v>
          </cell>
          <cell r="M4281">
            <v>0</v>
          </cell>
          <cell r="N4281">
            <v>-250000</v>
          </cell>
          <cell r="O4281">
            <v>171926</v>
          </cell>
          <cell r="P4281">
            <v>171926</v>
          </cell>
        </row>
        <row r="4282">
          <cell r="G4282">
            <v>933806498</v>
          </cell>
          <cell r="J4282">
            <v>185875.31</v>
          </cell>
          <cell r="K4282">
            <v>28106</v>
          </cell>
          <cell r="L4282">
            <v>15776.69</v>
          </cell>
          <cell r="M4282">
            <v>0</v>
          </cell>
          <cell r="N4282">
            <v>0</v>
          </cell>
          <cell r="O4282">
            <v>173546</v>
          </cell>
          <cell r="P4282">
            <v>173546</v>
          </cell>
        </row>
        <row r="4283">
          <cell r="G4283">
            <v>933806713</v>
          </cell>
          <cell r="J4283">
            <v>199085.31</v>
          </cell>
          <cell r="K4283">
            <v>33004</v>
          </cell>
          <cell r="L4283">
            <v>16607.689999999999</v>
          </cell>
          <cell r="M4283">
            <v>0</v>
          </cell>
          <cell r="N4283">
            <v>0</v>
          </cell>
          <cell r="O4283">
            <v>182689</v>
          </cell>
          <cell r="P4283">
            <v>182689</v>
          </cell>
        </row>
        <row r="4284">
          <cell r="G4284">
            <v>933806714</v>
          </cell>
          <cell r="J4284">
            <v>187335.91</v>
          </cell>
          <cell r="K4284">
            <v>28998</v>
          </cell>
          <cell r="L4284">
            <v>15834.09</v>
          </cell>
          <cell r="M4284">
            <v>0</v>
          </cell>
          <cell r="N4284">
            <v>0</v>
          </cell>
          <cell r="O4284">
            <v>174172</v>
          </cell>
          <cell r="P4284">
            <v>174172</v>
          </cell>
        </row>
        <row r="4285">
          <cell r="G4285">
            <v>933806715</v>
          </cell>
          <cell r="J4285">
            <v>127272.27</v>
          </cell>
          <cell r="K4285">
            <v>19091</v>
          </cell>
          <cell r="L4285">
            <v>10817.73</v>
          </cell>
          <cell r="M4285">
            <v>0</v>
          </cell>
          <cell r="N4285">
            <v>0</v>
          </cell>
          <cell r="O4285">
            <v>118999</v>
          </cell>
          <cell r="P4285">
            <v>118999</v>
          </cell>
        </row>
        <row r="4286">
          <cell r="G4286">
            <v>933806716</v>
          </cell>
          <cell r="J4286">
            <v>561827.09</v>
          </cell>
          <cell r="K4286">
            <v>86742</v>
          </cell>
          <cell r="L4286">
            <v>47508.91</v>
          </cell>
          <cell r="M4286">
            <v>0</v>
          </cell>
          <cell r="N4286">
            <v>0</v>
          </cell>
          <cell r="O4286">
            <v>522594</v>
          </cell>
          <cell r="P4286">
            <v>522594</v>
          </cell>
        </row>
        <row r="4287">
          <cell r="G4287">
            <v>938805164</v>
          </cell>
          <cell r="J4287">
            <v>249017.41</v>
          </cell>
          <cell r="K4287">
            <v>37353</v>
          </cell>
          <cell r="L4287">
            <v>21166.59</v>
          </cell>
          <cell r="M4287">
            <v>0</v>
          </cell>
          <cell r="N4287">
            <v>0</v>
          </cell>
          <cell r="O4287">
            <v>232831</v>
          </cell>
          <cell r="P4287">
            <v>232831</v>
          </cell>
        </row>
        <row r="4288">
          <cell r="G4288">
            <v>938805165</v>
          </cell>
          <cell r="J4288">
            <v>57262.09</v>
          </cell>
          <cell r="K4288">
            <v>9038</v>
          </cell>
          <cell r="L4288">
            <v>4822.91</v>
          </cell>
          <cell r="M4288">
            <v>0</v>
          </cell>
          <cell r="N4288">
            <v>0</v>
          </cell>
          <cell r="O4288">
            <v>53047</v>
          </cell>
          <cell r="P4288">
            <v>53047</v>
          </cell>
        </row>
        <row r="4289">
          <cell r="G4289">
            <v>938805166</v>
          </cell>
          <cell r="J4289">
            <v>143088</v>
          </cell>
          <cell r="K4289">
            <v>25502</v>
          </cell>
          <cell r="L4289">
            <v>11759</v>
          </cell>
          <cell r="M4289">
            <v>0</v>
          </cell>
          <cell r="N4289">
            <v>0</v>
          </cell>
          <cell r="O4289">
            <v>129345</v>
          </cell>
          <cell r="P4289">
            <v>129345</v>
          </cell>
        </row>
        <row r="4290">
          <cell r="G4290">
            <v>938805397</v>
          </cell>
          <cell r="J4290">
            <v>182627.09</v>
          </cell>
          <cell r="K4290">
            <v>28965</v>
          </cell>
          <cell r="L4290">
            <v>15365.91</v>
          </cell>
          <cell r="M4290">
            <v>0</v>
          </cell>
          <cell r="N4290">
            <v>0</v>
          </cell>
          <cell r="O4290">
            <v>169028</v>
          </cell>
          <cell r="P4290">
            <v>169028</v>
          </cell>
        </row>
        <row r="4291">
          <cell r="G4291">
            <v>938805398</v>
          </cell>
          <cell r="J4291">
            <v>52726.82</v>
          </cell>
          <cell r="K4291">
            <v>7909</v>
          </cell>
          <cell r="L4291">
            <v>4482.18</v>
          </cell>
          <cell r="M4291">
            <v>0</v>
          </cell>
          <cell r="N4291">
            <v>0</v>
          </cell>
          <cell r="O4291">
            <v>49300</v>
          </cell>
          <cell r="P4291">
            <v>49300</v>
          </cell>
        </row>
        <row r="4292">
          <cell r="G4292">
            <v>938806164</v>
          </cell>
          <cell r="J4292">
            <v>248051.99</v>
          </cell>
          <cell r="K4292">
            <v>37657</v>
          </cell>
          <cell r="L4292">
            <v>21039.01</v>
          </cell>
          <cell r="M4292">
            <v>0</v>
          </cell>
          <cell r="N4292">
            <v>0</v>
          </cell>
          <cell r="O4292">
            <v>231434</v>
          </cell>
          <cell r="P4292">
            <v>231434</v>
          </cell>
        </row>
        <row r="4293">
          <cell r="G4293">
            <v>938806972</v>
          </cell>
          <cell r="J4293">
            <v>68465.09</v>
          </cell>
          <cell r="K4293">
            <v>10270</v>
          </cell>
          <cell r="L4293">
            <v>5819.91</v>
          </cell>
          <cell r="M4293">
            <v>0</v>
          </cell>
          <cell r="N4293">
            <v>0</v>
          </cell>
          <cell r="O4293">
            <v>64015</v>
          </cell>
          <cell r="P4293">
            <v>64015</v>
          </cell>
        </row>
        <row r="4294">
          <cell r="G4294">
            <v>938806973</v>
          </cell>
          <cell r="J4294">
            <v>176342.09</v>
          </cell>
          <cell r="K4294">
            <v>27349</v>
          </cell>
          <cell r="L4294">
            <v>14898.91</v>
          </cell>
          <cell r="M4294">
            <v>0</v>
          </cell>
          <cell r="N4294">
            <v>0</v>
          </cell>
          <cell r="O4294">
            <v>163892</v>
          </cell>
          <cell r="P4294">
            <v>163892</v>
          </cell>
        </row>
        <row r="4295">
          <cell r="G4295">
            <v>938807442</v>
          </cell>
          <cell r="J4295">
            <v>447457.67</v>
          </cell>
          <cell r="K4295">
            <v>70036</v>
          </cell>
          <cell r="L4295">
            <v>37742.33</v>
          </cell>
          <cell r="M4295">
            <v>0</v>
          </cell>
          <cell r="N4295">
            <v>0</v>
          </cell>
          <cell r="O4295">
            <v>415164</v>
          </cell>
          <cell r="P4295">
            <v>415164</v>
          </cell>
        </row>
        <row r="4296">
          <cell r="G4296">
            <v>938809221</v>
          </cell>
          <cell r="J4296">
            <v>119726.09</v>
          </cell>
          <cell r="K4296">
            <v>17959</v>
          </cell>
          <cell r="L4296">
            <v>10176.91</v>
          </cell>
          <cell r="M4296">
            <v>0</v>
          </cell>
          <cell r="N4296">
            <v>0</v>
          </cell>
          <cell r="O4296">
            <v>111944</v>
          </cell>
          <cell r="P4296">
            <v>111944</v>
          </cell>
        </row>
        <row r="4297">
          <cell r="G4297">
            <v>938809904</v>
          </cell>
          <cell r="J4297">
            <v>170174.65</v>
          </cell>
          <cell r="K4297">
            <v>25975</v>
          </cell>
          <cell r="L4297">
            <v>14420.35</v>
          </cell>
          <cell r="M4297">
            <v>0</v>
          </cell>
          <cell r="N4297">
            <v>0</v>
          </cell>
          <cell r="O4297">
            <v>158620</v>
          </cell>
          <cell r="P4297">
            <v>158620</v>
          </cell>
        </row>
        <row r="4298">
          <cell r="G4298">
            <v>938900367</v>
          </cell>
          <cell r="J4298">
            <v>55454.09</v>
          </cell>
          <cell r="K4298">
            <v>8318</v>
          </cell>
          <cell r="L4298">
            <v>4713.91</v>
          </cell>
          <cell r="M4298">
            <v>0</v>
          </cell>
          <cell r="N4298">
            <v>0</v>
          </cell>
          <cell r="O4298">
            <v>51850</v>
          </cell>
          <cell r="P4298">
            <v>51850</v>
          </cell>
        </row>
        <row r="4299">
          <cell r="G4299">
            <v>938900467</v>
          </cell>
          <cell r="J4299">
            <v>104235.09</v>
          </cell>
          <cell r="K4299">
            <v>16308</v>
          </cell>
          <cell r="L4299">
            <v>8792.91</v>
          </cell>
          <cell r="M4299">
            <v>0</v>
          </cell>
          <cell r="N4299">
            <v>0</v>
          </cell>
          <cell r="O4299">
            <v>96720</v>
          </cell>
          <cell r="P4299">
            <v>96720</v>
          </cell>
        </row>
        <row r="4300">
          <cell r="G4300">
            <v>938901312</v>
          </cell>
          <cell r="J4300">
            <v>399517.09</v>
          </cell>
          <cell r="K4300">
            <v>399517.09</v>
          </cell>
          <cell r="L4300">
            <v>0</v>
          </cell>
          <cell r="M4300">
            <v>0</v>
          </cell>
          <cell r="N4300">
            <v>0</v>
          </cell>
          <cell r="O4300">
            <v>0</v>
          </cell>
          <cell r="P4300">
            <v>0</v>
          </cell>
        </row>
        <row r="4301">
          <cell r="G4301">
            <v>938901390</v>
          </cell>
          <cell r="J4301">
            <v>98893.09</v>
          </cell>
          <cell r="K4301">
            <v>14834</v>
          </cell>
          <cell r="L4301">
            <v>8405.91</v>
          </cell>
          <cell r="M4301">
            <v>0</v>
          </cell>
          <cell r="N4301">
            <v>0</v>
          </cell>
          <cell r="O4301">
            <v>92465</v>
          </cell>
          <cell r="P4301">
            <v>92465</v>
          </cell>
        </row>
        <row r="4302">
          <cell r="G4302">
            <v>938901391</v>
          </cell>
          <cell r="J4302">
            <v>245449.09</v>
          </cell>
          <cell r="K4302">
            <v>37715</v>
          </cell>
          <cell r="L4302">
            <v>20773.91</v>
          </cell>
          <cell r="M4302">
            <v>0</v>
          </cell>
          <cell r="N4302">
            <v>-50000</v>
          </cell>
          <cell r="O4302">
            <v>178508</v>
          </cell>
          <cell r="P4302">
            <v>178508</v>
          </cell>
        </row>
        <row r="4303">
          <cell r="G4303">
            <v>938901510</v>
          </cell>
          <cell r="J4303">
            <v>733661.54</v>
          </cell>
          <cell r="K4303">
            <v>119025</v>
          </cell>
          <cell r="L4303">
            <v>61463.46</v>
          </cell>
          <cell r="M4303">
            <v>0</v>
          </cell>
          <cell r="N4303">
            <v>0</v>
          </cell>
          <cell r="O4303">
            <v>676100</v>
          </cell>
          <cell r="P4303">
            <v>676100</v>
          </cell>
        </row>
        <row r="4304">
          <cell r="G4304">
            <v>938901538</v>
          </cell>
          <cell r="J4304">
            <v>201604.09</v>
          </cell>
          <cell r="K4304">
            <v>41685</v>
          </cell>
          <cell r="L4304">
            <v>15991.91</v>
          </cell>
          <cell r="M4304">
            <v>-1000</v>
          </cell>
          <cell r="N4304">
            <v>0</v>
          </cell>
          <cell r="O4304">
            <v>174911</v>
          </cell>
          <cell r="P4304">
            <v>174911</v>
          </cell>
        </row>
        <row r="4305">
          <cell r="G4305">
            <v>938901543</v>
          </cell>
          <cell r="J4305">
            <v>298067.09000000003</v>
          </cell>
          <cell r="K4305">
            <v>46056</v>
          </cell>
          <cell r="L4305">
            <v>25201.91</v>
          </cell>
          <cell r="M4305">
            <v>0</v>
          </cell>
          <cell r="N4305">
            <v>0</v>
          </cell>
          <cell r="O4305">
            <v>277213</v>
          </cell>
          <cell r="P4305">
            <v>277213</v>
          </cell>
        </row>
        <row r="4306">
          <cell r="G4306">
            <v>938901544</v>
          </cell>
          <cell r="J4306">
            <v>102464.09</v>
          </cell>
          <cell r="K4306">
            <v>15370</v>
          </cell>
          <cell r="L4306">
            <v>8708.91</v>
          </cell>
          <cell r="M4306">
            <v>0</v>
          </cell>
          <cell r="N4306">
            <v>0</v>
          </cell>
          <cell r="O4306">
            <v>95803</v>
          </cell>
          <cell r="P4306">
            <v>95803</v>
          </cell>
        </row>
        <row r="4307">
          <cell r="G4307">
            <v>938904876</v>
          </cell>
          <cell r="J4307">
            <v>251102.27</v>
          </cell>
          <cell r="K4307">
            <v>40807</v>
          </cell>
          <cell r="L4307">
            <v>21029.73</v>
          </cell>
          <cell r="M4307">
            <v>0</v>
          </cell>
          <cell r="N4307">
            <v>0</v>
          </cell>
          <cell r="O4307">
            <v>231325</v>
          </cell>
          <cell r="P4307">
            <v>231325</v>
          </cell>
        </row>
        <row r="4308">
          <cell r="G4308">
            <v>938904941</v>
          </cell>
          <cell r="J4308">
            <v>303853.08999999997</v>
          </cell>
          <cell r="K4308">
            <v>46251</v>
          </cell>
          <cell r="L4308">
            <v>25759.91</v>
          </cell>
          <cell r="M4308">
            <v>0</v>
          </cell>
          <cell r="N4308">
            <v>0</v>
          </cell>
          <cell r="O4308">
            <v>283362</v>
          </cell>
          <cell r="P4308">
            <v>283362</v>
          </cell>
        </row>
        <row r="4309">
          <cell r="G4309">
            <v>938904961</v>
          </cell>
          <cell r="J4309">
            <v>335013</v>
          </cell>
          <cell r="K4309">
            <v>51150</v>
          </cell>
          <cell r="L4309">
            <v>28386</v>
          </cell>
          <cell r="M4309">
            <v>0</v>
          </cell>
          <cell r="N4309">
            <v>0</v>
          </cell>
          <cell r="O4309">
            <v>312249</v>
          </cell>
          <cell r="P4309">
            <v>312249</v>
          </cell>
        </row>
        <row r="4310">
          <cell r="G4310">
            <v>938905684</v>
          </cell>
          <cell r="J4310">
            <v>157687</v>
          </cell>
          <cell r="K4310">
            <v>24102</v>
          </cell>
          <cell r="L4310">
            <v>13359</v>
          </cell>
          <cell r="M4310">
            <v>0</v>
          </cell>
          <cell r="N4310">
            <v>0</v>
          </cell>
          <cell r="O4310">
            <v>146944</v>
          </cell>
          <cell r="P4310">
            <v>146944</v>
          </cell>
        </row>
        <row r="4311">
          <cell r="G4311">
            <v>938905931</v>
          </cell>
          <cell r="J4311">
            <v>301233.08999999997</v>
          </cell>
          <cell r="K4311">
            <v>47205</v>
          </cell>
          <cell r="L4311">
            <v>25402.91</v>
          </cell>
          <cell r="M4311">
            <v>0</v>
          </cell>
          <cell r="N4311">
            <v>0</v>
          </cell>
          <cell r="O4311">
            <v>279431</v>
          </cell>
          <cell r="P4311">
            <v>279431</v>
          </cell>
        </row>
        <row r="4312">
          <cell r="G4312">
            <v>938905935</v>
          </cell>
          <cell r="J4312">
            <v>71974.09</v>
          </cell>
          <cell r="K4312">
            <v>10796</v>
          </cell>
          <cell r="L4312">
            <v>6117.91</v>
          </cell>
          <cell r="M4312">
            <v>0</v>
          </cell>
          <cell r="N4312">
            <v>0</v>
          </cell>
          <cell r="O4312">
            <v>67296</v>
          </cell>
          <cell r="P4312">
            <v>67296</v>
          </cell>
        </row>
        <row r="4313">
          <cell r="G4313">
            <v>938905944</v>
          </cell>
          <cell r="J4313">
            <v>109802.09</v>
          </cell>
          <cell r="K4313">
            <v>16470</v>
          </cell>
          <cell r="L4313">
            <v>9332.91</v>
          </cell>
          <cell r="M4313">
            <v>0</v>
          </cell>
          <cell r="N4313">
            <v>0</v>
          </cell>
          <cell r="O4313">
            <v>102665</v>
          </cell>
          <cell r="P4313">
            <v>102665</v>
          </cell>
        </row>
        <row r="4314">
          <cell r="G4314">
            <v>938905966</v>
          </cell>
          <cell r="J4314">
            <v>75254</v>
          </cell>
          <cell r="K4314">
            <v>11288</v>
          </cell>
          <cell r="L4314">
            <v>6397</v>
          </cell>
          <cell r="M4314">
            <v>0</v>
          </cell>
          <cell r="N4314">
            <v>0</v>
          </cell>
          <cell r="O4314">
            <v>70363</v>
          </cell>
          <cell r="P4314">
            <v>70363</v>
          </cell>
        </row>
        <row r="4315">
          <cell r="G4315">
            <v>938907568</v>
          </cell>
          <cell r="J4315">
            <v>507130.63</v>
          </cell>
          <cell r="K4315">
            <v>76070</v>
          </cell>
          <cell r="L4315">
            <v>43106.37</v>
          </cell>
          <cell r="M4315">
            <v>0</v>
          </cell>
          <cell r="N4315">
            <v>0</v>
          </cell>
          <cell r="O4315">
            <v>474167</v>
          </cell>
          <cell r="P4315">
            <v>474167</v>
          </cell>
        </row>
        <row r="4316">
          <cell r="G4316">
            <v>938908439</v>
          </cell>
          <cell r="J4316">
            <v>108614.36</v>
          </cell>
          <cell r="K4316">
            <v>17190</v>
          </cell>
          <cell r="L4316">
            <v>9142.64</v>
          </cell>
          <cell r="M4316">
            <v>0</v>
          </cell>
          <cell r="N4316">
            <v>0</v>
          </cell>
          <cell r="O4316">
            <v>100567</v>
          </cell>
          <cell r="P4316">
            <v>100567</v>
          </cell>
        </row>
        <row r="4317">
          <cell r="G4317">
            <v>938943101</v>
          </cell>
          <cell r="J4317">
            <v>103086.91</v>
          </cell>
          <cell r="K4317">
            <v>17034</v>
          </cell>
          <cell r="L4317">
            <v>8605.09</v>
          </cell>
          <cell r="M4317">
            <v>0</v>
          </cell>
          <cell r="N4317">
            <v>0</v>
          </cell>
          <cell r="O4317">
            <v>94658</v>
          </cell>
          <cell r="P4317">
            <v>94658</v>
          </cell>
        </row>
        <row r="4318">
          <cell r="G4318">
            <v>938943559</v>
          </cell>
          <cell r="J4318">
            <v>55454.09</v>
          </cell>
          <cell r="K4318">
            <v>8318</v>
          </cell>
          <cell r="L4318">
            <v>4713.91</v>
          </cell>
          <cell r="M4318">
            <v>0</v>
          </cell>
          <cell r="N4318">
            <v>0</v>
          </cell>
          <cell r="O4318">
            <v>51850</v>
          </cell>
          <cell r="P4318">
            <v>51850</v>
          </cell>
        </row>
        <row r="4319">
          <cell r="G4319">
            <v>938982130</v>
          </cell>
          <cell r="J4319">
            <v>53743</v>
          </cell>
          <cell r="K4319">
            <v>8061</v>
          </cell>
          <cell r="L4319">
            <v>4568</v>
          </cell>
          <cell r="M4319">
            <v>0</v>
          </cell>
          <cell r="N4319">
            <v>0</v>
          </cell>
          <cell r="O4319">
            <v>50250</v>
          </cell>
          <cell r="P4319">
            <v>50250</v>
          </cell>
        </row>
        <row r="4320">
          <cell r="G4320">
            <v>938983549</v>
          </cell>
          <cell r="J4320">
            <v>87918.82</v>
          </cell>
          <cell r="K4320">
            <v>13412</v>
          </cell>
          <cell r="L4320">
            <v>7451.18</v>
          </cell>
          <cell r="M4320">
            <v>0</v>
          </cell>
          <cell r="N4320">
            <v>0</v>
          </cell>
          <cell r="O4320">
            <v>81958</v>
          </cell>
          <cell r="P4320">
            <v>81958</v>
          </cell>
        </row>
        <row r="4321">
          <cell r="G4321">
            <v>938983657</v>
          </cell>
          <cell r="J4321">
            <v>88801.82</v>
          </cell>
          <cell r="K4321">
            <v>13320</v>
          </cell>
          <cell r="L4321">
            <v>7548.18</v>
          </cell>
          <cell r="M4321">
            <v>0</v>
          </cell>
          <cell r="N4321">
            <v>0</v>
          </cell>
          <cell r="O4321">
            <v>83030</v>
          </cell>
          <cell r="P4321">
            <v>83030</v>
          </cell>
        </row>
        <row r="4322">
          <cell r="G4322">
            <v>933805356</v>
          </cell>
          <cell r="J4322">
            <v>490871.10000000003</v>
          </cell>
          <cell r="K4322">
            <v>79914</v>
          </cell>
          <cell r="L4322">
            <v>41095.9</v>
          </cell>
          <cell r="M4322">
            <v>0</v>
          </cell>
          <cell r="N4322">
            <v>0</v>
          </cell>
          <cell r="O4322">
            <v>452053</v>
          </cell>
          <cell r="P4322">
            <v>452053</v>
          </cell>
        </row>
        <row r="4323">
          <cell r="G4323">
            <v>933805359</v>
          </cell>
          <cell r="J4323">
            <v>657303.99999999988</v>
          </cell>
          <cell r="K4323">
            <v>498872.45</v>
          </cell>
          <cell r="L4323">
            <v>15843.45</v>
          </cell>
          <cell r="M4323">
            <v>0</v>
          </cell>
          <cell r="N4323">
            <v>-1499.9999999998836</v>
          </cell>
          <cell r="O4323">
            <v>172775</v>
          </cell>
          <cell r="P4323">
            <v>172775</v>
          </cell>
        </row>
        <row r="4324">
          <cell r="G4324">
            <v>933806238</v>
          </cell>
          <cell r="J4324">
            <v>287103.81</v>
          </cell>
          <cell r="K4324">
            <v>50246</v>
          </cell>
          <cell r="L4324">
            <v>23686.19</v>
          </cell>
          <cell r="M4324">
            <v>0</v>
          </cell>
          <cell r="N4324">
            <v>0</v>
          </cell>
          <cell r="O4324">
            <v>260544</v>
          </cell>
          <cell r="P4324">
            <v>260544</v>
          </cell>
        </row>
        <row r="4325">
          <cell r="G4325">
            <v>933806240</v>
          </cell>
          <cell r="J4325">
            <v>221496.09</v>
          </cell>
          <cell r="K4325">
            <v>33224</v>
          </cell>
          <cell r="L4325">
            <v>18827.91</v>
          </cell>
          <cell r="M4325">
            <v>0</v>
          </cell>
          <cell r="N4325">
            <v>0</v>
          </cell>
          <cell r="O4325">
            <v>207100</v>
          </cell>
          <cell r="P4325">
            <v>207100</v>
          </cell>
        </row>
        <row r="4326">
          <cell r="G4326">
            <v>933806241</v>
          </cell>
          <cell r="J4326">
            <v>485648.18</v>
          </cell>
          <cell r="K4326">
            <v>460781.45</v>
          </cell>
          <cell r="L4326">
            <v>2486.27</v>
          </cell>
          <cell r="M4326">
            <v>0</v>
          </cell>
          <cell r="N4326">
            <v>0</v>
          </cell>
          <cell r="O4326">
            <v>27353</v>
          </cell>
          <cell r="P4326">
            <v>27353</v>
          </cell>
        </row>
        <row r="4327">
          <cell r="G4327">
            <v>933806249</v>
          </cell>
          <cell r="J4327">
            <v>465620.9</v>
          </cell>
          <cell r="K4327">
            <v>85551</v>
          </cell>
          <cell r="L4327">
            <v>38007.1</v>
          </cell>
          <cell r="M4327">
            <v>-1000</v>
          </cell>
          <cell r="N4327">
            <v>0</v>
          </cell>
          <cell r="O4327">
            <v>417077</v>
          </cell>
          <cell r="P4327">
            <v>417077</v>
          </cell>
        </row>
        <row r="4328">
          <cell r="G4328">
            <v>933806257</v>
          </cell>
          <cell r="J4328">
            <v>809704.31</v>
          </cell>
          <cell r="K4328">
            <v>128636</v>
          </cell>
          <cell r="L4328">
            <v>68106.69</v>
          </cell>
          <cell r="M4328">
            <v>0</v>
          </cell>
          <cell r="N4328">
            <v>0</v>
          </cell>
          <cell r="O4328">
            <v>749175</v>
          </cell>
          <cell r="P4328">
            <v>749175</v>
          </cell>
        </row>
        <row r="4329">
          <cell r="G4329">
            <v>933806314</v>
          </cell>
          <cell r="J4329">
            <v>504773.52</v>
          </cell>
          <cell r="K4329">
            <v>81775</v>
          </cell>
          <cell r="L4329">
            <v>42299.48</v>
          </cell>
          <cell r="M4329">
            <v>0</v>
          </cell>
          <cell r="N4329">
            <v>0</v>
          </cell>
          <cell r="O4329">
            <v>465298</v>
          </cell>
          <cell r="P4329">
            <v>465298</v>
          </cell>
        </row>
        <row r="4330">
          <cell r="G4330">
            <v>933806473</v>
          </cell>
          <cell r="J4330">
            <v>106924</v>
          </cell>
          <cell r="K4330">
            <v>16039</v>
          </cell>
          <cell r="L4330">
            <v>9089</v>
          </cell>
          <cell r="M4330">
            <v>0</v>
          </cell>
          <cell r="N4330">
            <v>0</v>
          </cell>
          <cell r="O4330">
            <v>99974</v>
          </cell>
          <cell r="P4330">
            <v>99974</v>
          </cell>
        </row>
        <row r="4331">
          <cell r="G4331">
            <v>933806551</v>
          </cell>
          <cell r="J4331">
            <v>308437.81</v>
          </cell>
          <cell r="K4331">
            <v>50305</v>
          </cell>
          <cell r="L4331">
            <v>25813.19</v>
          </cell>
          <cell r="M4331">
            <v>0</v>
          </cell>
          <cell r="N4331">
            <v>0</v>
          </cell>
          <cell r="O4331">
            <v>283946</v>
          </cell>
          <cell r="P4331">
            <v>283946</v>
          </cell>
        </row>
        <row r="4332">
          <cell r="G4332">
            <v>933806718</v>
          </cell>
          <cell r="J4332">
            <v>44545</v>
          </cell>
          <cell r="K4332">
            <v>44545</v>
          </cell>
          <cell r="L4332">
            <v>0</v>
          </cell>
          <cell r="M4332">
            <v>0</v>
          </cell>
          <cell r="N4332">
            <v>0</v>
          </cell>
          <cell r="O4332">
            <v>0</v>
          </cell>
          <cell r="P4332">
            <v>0</v>
          </cell>
        </row>
        <row r="4333">
          <cell r="G4333">
            <v>933806721</v>
          </cell>
          <cell r="J4333">
            <v>480451.18</v>
          </cell>
          <cell r="K4333">
            <v>305160.18</v>
          </cell>
          <cell r="L4333">
            <v>17529</v>
          </cell>
          <cell r="M4333">
            <v>0</v>
          </cell>
          <cell r="N4333">
            <v>0</v>
          </cell>
          <cell r="O4333">
            <v>192820</v>
          </cell>
          <cell r="P4333">
            <v>192820</v>
          </cell>
        </row>
        <row r="4334">
          <cell r="G4334">
            <v>933806722</v>
          </cell>
          <cell r="J4334">
            <v>305341.18</v>
          </cell>
          <cell r="K4334">
            <v>49392</v>
          </cell>
          <cell r="L4334">
            <v>25594.82</v>
          </cell>
          <cell r="M4334">
            <v>0</v>
          </cell>
          <cell r="N4334">
            <v>0</v>
          </cell>
          <cell r="O4334">
            <v>281544</v>
          </cell>
          <cell r="P4334">
            <v>281544</v>
          </cell>
        </row>
        <row r="4335">
          <cell r="G4335">
            <v>933806724</v>
          </cell>
          <cell r="J4335">
            <v>384618.08</v>
          </cell>
          <cell r="K4335">
            <v>63527</v>
          </cell>
          <cell r="L4335">
            <v>32108.92</v>
          </cell>
          <cell r="M4335">
            <v>0</v>
          </cell>
          <cell r="N4335">
            <v>0</v>
          </cell>
          <cell r="O4335">
            <v>353200</v>
          </cell>
          <cell r="P4335">
            <v>353200</v>
          </cell>
        </row>
        <row r="4336">
          <cell r="G4336">
            <v>933806725</v>
          </cell>
          <cell r="J4336">
            <v>48181.26</v>
          </cell>
          <cell r="K4336">
            <v>7227</v>
          </cell>
          <cell r="L4336">
            <v>4095.74</v>
          </cell>
          <cell r="M4336">
            <v>0</v>
          </cell>
          <cell r="N4336">
            <v>0</v>
          </cell>
          <cell r="O4336">
            <v>45050</v>
          </cell>
          <cell r="P4336">
            <v>45050</v>
          </cell>
        </row>
        <row r="4337">
          <cell r="G4337">
            <v>933806728</v>
          </cell>
          <cell r="J4337">
            <v>417466.27</v>
          </cell>
          <cell r="K4337">
            <v>70474</v>
          </cell>
          <cell r="L4337">
            <v>34699.730000000003</v>
          </cell>
          <cell r="M4337">
            <v>0</v>
          </cell>
          <cell r="N4337">
            <v>0</v>
          </cell>
          <cell r="O4337">
            <v>381692</v>
          </cell>
          <cell r="P4337">
            <v>381692</v>
          </cell>
        </row>
        <row r="4338">
          <cell r="G4338">
            <v>938805328</v>
          </cell>
          <cell r="J4338">
            <v>92987.09</v>
          </cell>
          <cell r="K4338">
            <v>17090</v>
          </cell>
          <cell r="L4338">
            <v>7589.91</v>
          </cell>
          <cell r="M4338">
            <v>0</v>
          </cell>
          <cell r="N4338">
            <v>0</v>
          </cell>
          <cell r="O4338">
            <v>83487</v>
          </cell>
          <cell r="P4338">
            <v>83487</v>
          </cell>
        </row>
        <row r="4339">
          <cell r="G4339">
            <v>938805371</v>
          </cell>
          <cell r="J4339">
            <v>386696.97</v>
          </cell>
          <cell r="K4339">
            <v>58005</v>
          </cell>
          <cell r="L4339">
            <v>32869.03</v>
          </cell>
          <cell r="M4339">
            <v>0</v>
          </cell>
          <cell r="N4339">
            <v>0</v>
          </cell>
          <cell r="O4339">
            <v>361561</v>
          </cell>
          <cell r="P4339">
            <v>361561</v>
          </cell>
        </row>
        <row r="4340">
          <cell r="G4340">
            <v>938805373</v>
          </cell>
          <cell r="J4340">
            <v>55453.990000000005</v>
          </cell>
          <cell r="K4340">
            <v>8318</v>
          </cell>
          <cell r="L4340">
            <v>4713.01</v>
          </cell>
          <cell r="M4340">
            <v>0</v>
          </cell>
          <cell r="N4340">
            <v>0</v>
          </cell>
          <cell r="O4340">
            <v>51849</v>
          </cell>
          <cell r="P4340">
            <v>51849</v>
          </cell>
        </row>
        <row r="4341">
          <cell r="G4341">
            <v>938805519</v>
          </cell>
          <cell r="J4341">
            <v>104543</v>
          </cell>
          <cell r="K4341">
            <v>15681</v>
          </cell>
          <cell r="L4341">
            <v>8886</v>
          </cell>
          <cell r="M4341">
            <v>0</v>
          </cell>
          <cell r="N4341">
            <v>0</v>
          </cell>
          <cell r="O4341">
            <v>97748</v>
          </cell>
          <cell r="P4341">
            <v>97748</v>
          </cell>
        </row>
        <row r="4342">
          <cell r="G4342">
            <v>938805630</v>
          </cell>
          <cell r="J4342">
            <v>140079.18</v>
          </cell>
          <cell r="K4342">
            <v>23256</v>
          </cell>
          <cell r="L4342">
            <v>11682.82</v>
          </cell>
          <cell r="M4342">
            <v>0</v>
          </cell>
          <cell r="N4342">
            <v>0</v>
          </cell>
          <cell r="O4342">
            <v>128506</v>
          </cell>
          <cell r="P4342">
            <v>128506</v>
          </cell>
        </row>
        <row r="4343">
          <cell r="G4343">
            <v>938806766</v>
          </cell>
          <cell r="J4343">
            <v>44863</v>
          </cell>
          <cell r="K4343">
            <v>6729</v>
          </cell>
          <cell r="L4343">
            <v>3813</v>
          </cell>
          <cell r="M4343">
            <v>0</v>
          </cell>
          <cell r="N4343">
            <v>0</v>
          </cell>
          <cell r="O4343">
            <v>41947</v>
          </cell>
          <cell r="P4343">
            <v>41947</v>
          </cell>
        </row>
        <row r="4344">
          <cell r="G4344">
            <v>938807631</v>
          </cell>
          <cell r="J4344">
            <v>598448.76</v>
          </cell>
          <cell r="K4344">
            <v>103905</v>
          </cell>
          <cell r="L4344">
            <v>49455.24</v>
          </cell>
          <cell r="M4344">
            <v>0</v>
          </cell>
          <cell r="N4344">
            <v>0</v>
          </cell>
          <cell r="O4344">
            <v>543999</v>
          </cell>
          <cell r="P4344">
            <v>543999</v>
          </cell>
        </row>
        <row r="4345">
          <cell r="G4345">
            <v>938808326</v>
          </cell>
          <cell r="J4345">
            <v>74444.09</v>
          </cell>
          <cell r="K4345">
            <v>11391</v>
          </cell>
          <cell r="L4345">
            <v>6304.91</v>
          </cell>
          <cell r="M4345">
            <v>0</v>
          </cell>
          <cell r="N4345">
            <v>0</v>
          </cell>
          <cell r="O4345">
            <v>69358</v>
          </cell>
          <cell r="P4345">
            <v>69358</v>
          </cell>
        </row>
        <row r="4346">
          <cell r="G4346">
            <v>938808644</v>
          </cell>
          <cell r="J4346">
            <v>281095.78000000003</v>
          </cell>
          <cell r="K4346">
            <v>49794</v>
          </cell>
          <cell r="L4346">
            <v>23130.22</v>
          </cell>
          <cell r="M4346">
            <v>0</v>
          </cell>
          <cell r="N4346">
            <v>0</v>
          </cell>
          <cell r="O4346">
            <v>254432</v>
          </cell>
          <cell r="P4346">
            <v>254432</v>
          </cell>
        </row>
        <row r="4347">
          <cell r="G4347">
            <v>938809416</v>
          </cell>
          <cell r="J4347">
            <v>434492.54</v>
          </cell>
          <cell r="K4347">
            <v>87614</v>
          </cell>
          <cell r="L4347">
            <v>34687.46</v>
          </cell>
          <cell r="M4347">
            <v>0</v>
          </cell>
          <cell r="N4347">
            <v>0</v>
          </cell>
          <cell r="O4347">
            <v>381566</v>
          </cell>
          <cell r="P4347">
            <v>381566</v>
          </cell>
        </row>
        <row r="4348">
          <cell r="G4348">
            <v>938809534</v>
          </cell>
          <cell r="J4348">
            <v>317904.69</v>
          </cell>
          <cell r="K4348">
            <v>47686</v>
          </cell>
          <cell r="L4348">
            <v>27022.31</v>
          </cell>
          <cell r="M4348">
            <v>0</v>
          </cell>
          <cell r="N4348">
            <v>0</v>
          </cell>
          <cell r="O4348">
            <v>297241</v>
          </cell>
          <cell r="P4348">
            <v>297241</v>
          </cell>
        </row>
        <row r="4349">
          <cell r="G4349">
            <v>938809581</v>
          </cell>
          <cell r="J4349">
            <v>216304</v>
          </cell>
          <cell r="K4349">
            <v>37382</v>
          </cell>
          <cell r="L4349">
            <v>17892</v>
          </cell>
          <cell r="M4349">
            <v>0</v>
          </cell>
          <cell r="N4349">
            <v>0</v>
          </cell>
          <cell r="O4349">
            <v>196814</v>
          </cell>
          <cell r="P4349">
            <v>196814</v>
          </cell>
        </row>
        <row r="4350">
          <cell r="G4350">
            <v>938809616</v>
          </cell>
          <cell r="J4350">
            <v>217680.09</v>
          </cell>
          <cell r="K4350">
            <v>32652</v>
          </cell>
          <cell r="L4350">
            <v>18502.91</v>
          </cell>
          <cell r="M4350">
            <v>0</v>
          </cell>
          <cell r="N4350">
            <v>0</v>
          </cell>
          <cell r="O4350">
            <v>203531</v>
          </cell>
          <cell r="P4350">
            <v>203531</v>
          </cell>
        </row>
        <row r="4351">
          <cell r="G4351">
            <v>938881453</v>
          </cell>
          <cell r="J4351">
            <v>246971</v>
          </cell>
          <cell r="K4351">
            <v>37046</v>
          </cell>
          <cell r="L4351">
            <v>20993</v>
          </cell>
          <cell r="M4351">
            <v>0</v>
          </cell>
          <cell r="N4351">
            <v>0</v>
          </cell>
          <cell r="O4351">
            <v>230918</v>
          </cell>
          <cell r="P4351">
            <v>230918</v>
          </cell>
        </row>
        <row r="4352">
          <cell r="G4352">
            <v>938900120</v>
          </cell>
          <cell r="J4352">
            <v>424350.36</v>
          </cell>
          <cell r="K4352">
            <v>64326</v>
          </cell>
          <cell r="L4352">
            <v>36002.639999999999</v>
          </cell>
          <cell r="M4352">
            <v>0</v>
          </cell>
          <cell r="N4352">
            <v>0</v>
          </cell>
          <cell r="O4352">
            <v>396027</v>
          </cell>
          <cell r="P4352">
            <v>396027</v>
          </cell>
        </row>
        <row r="4353">
          <cell r="G4353">
            <v>938900536</v>
          </cell>
          <cell r="J4353">
            <v>336860.57999999996</v>
          </cell>
          <cell r="K4353">
            <v>61525</v>
          </cell>
          <cell r="L4353">
            <v>27533.42</v>
          </cell>
          <cell r="M4353">
            <v>0</v>
          </cell>
          <cell r="N4353">
            <v>0</v>
          </cell>
          <cell r="O4353">
            <v>302869</v>
          </cell>
          <cell r="P4353">
            <v>302869</v>
          </cell>
        </row>
        <row r="4354">
          <cell r="G4354">
            <v>938901560</v>
          </cell>
          <cell r="J4354">
            <v>251490.53999999998</v>
          </cell>
          <cell r="K4354">
            <v>38172</v>
          </cell>
          <cell r="L4354">
            <v>21331.46</v>
          </cell>
          <cell r="M4354">
            <v>0</v>
          </cell>
          <cell r="N4354">
            <v>0</v>
          </cell>
          <cell r="O4354">
            <v>234650</v>
          </cell>
          <cell r="P4354">
            <v>234650</v>
          </cell>
        </row>
        <row r="4355">
          <cell r="G4355">
            <v>938901681</v>
          </cell>
          <cell r="J4355">
            <v>286728.67</v>
          </cell>
          <cell r="K4355">
            <v>43907</v>
          </cell>
          <cell r="L4355">
            <v>24282.33</v>
          </cell>
          <cell r="M4355">
            <v>0</v>
          </cell>
          <cell r="N4355">
            <v>0</v>
          </cell>
          <cell r="O4355">
            <v>267104</v>
          </cell>
          <cell r="P4355">
            <v>267104</v>
          </cell>
        </row>
        <row r="4356">
          <cell r="G4356">
            <v>938901803</v>
          </cell>
          <cell r="J4356">
            <v>263138.36</v>
          </cell>
          <cell r="K4356">
            <v>52037</v>
          </cell>
          <cell r="L4356">
            <v>21110.639999999999</v>
          </cell>
          <cell r="M4356">
            <v>0</v>
          </cell>
          <cell r="N4356">
            <v>0</v>
          </cell>
          <cell r="O4356">
            <v>232212</v>
          </cell>
          <cell r="P4356">
            <v>232212</v>
          </cell>
        </row>
        <row r="4357">
          <cell r="G4357">
            <v>938901876</v>
          </cell>
          <cell r="J4357">
            <v>79046</v>
          </cell>
          <cell r="K4357">
            <v>12979</v>
          </cell>
          <cell r="L4357">
            <v>6607</v>
          </cell>
          <cell r="M4357">
            <v>0</v>
          </cell>
          <cell r="N4357">
            <v>0</v>
          </cell>
          <cell r="O4357">
            <v>72674</v>
          </cell>
          <cell r="P4357">
            <v>72674</v>
          </cell>
        </row>
        <row r="4358">
          <cell r="G4358">
            <v>938901877</v>
          </cell>
          <cell r="J4358">
            <v>223202.82</v>
          </cell>
          <cell r="K4358">
            <v>38642</v>
          </cell>
          <cell r="L4358">
            <v>18456.18</v>
          </cell>
          <cell r="M4358">
            <v>0</v>
          </cell>
          <cell r="N4358">
            <v>0</v>
          </cell>
          <cell r="O4358">
            <v>203017</v>
          </cell>
          <cell r="P4358">
            <v>203017</v>
          </cell>
        </row>
        <row r="4359">
          <cell r="G4359">
            <v>938901880</v>
          </cell>
          <cell r="J4359">
            <v>669742.36</v>
          </cell>
          <cell r="K4359">
            <v>110784</v>
          </cell>
          <cell r="L4359">
            <v>55895.64</v>
          </cell>
          <cell r="M4359">
            <v>0</v>
          </cell>
          <cell r="N4359">
            <v>0</v>
          </cell>
          <cell r="O4359">
            <v>614854</v>
          </cell>
          <cell r="P4359">
            <v>614854</v>
          </cell>
        </row>
        <row r="4360">
          <cell r="G4360">
            <v>938901891</v>
          </cell>
          <cell r="J4360">
            <v>191045.09</v>
          </cell>
          <cell r="K4360">
            <v>28657</v>
          </cell>
          <cell r="L4360">
            <v>16238.91</v>
          </cell>
          <cell r="M4360">
            <v>0</v>
          </cell>
          <cell r="N4360">
            <v>0</v>
          </cell>
          <cell r="O4360">
            <v>178627</v>
          </cell>
          <cell r="P4360">
            <v>178627</v>
          </cell>
        </row>
        <row r="4361">
          <cell r="G4361">
            <v>938901922</v>
          </cell>
          <cell r="J4361">
            <v>70857</v>
          </cell>
          <cell r="K4361">
            <v>10629</v>
          </cell>
          <cell r="L4361">
            <v>6023</v>
          </cell>
          <cell r="M4361">
            <v>0</v>
          </cell>
          <cell r="N4361">
            <v>0</v>
          </cell>
          <cell r="O4361">
            <v>66251</v>
          </cell>
          <cell r="P4361">
            <v>66251</v>
          </cell>
        </row>
        <row r="4362">
          <cell r="G4362">
            <v>938901923</v>
          </cell>
          <cell r="J4362">
            <v>163506</v>
          </cell>
          <cell r="K4362">
            <v>24975</v>
          </cell>
          <cell r="L4362">
            <v>13853</v>
          </cell>
          <cell r="M4362">
            <v>0</v>
          </cell>
          <cell r="N4362">
            <v>0</v>
          </cell>
          <cell r="O4362">
            <v>152384</v>
          </cell>
          <cell r="P4362">
            <v>152384</v>
          </cell>
        </row>
        <row r="4363">
          <cell r="G4363">
            <v>938904037</v>
          </cell>
          <cell r="J4363">
            <v>255065.09</v>
          </cell>
          <cell r="K4363">
            <v>38260</v>
          </cell>
          <cell r="L4363">
            <v>21680.91</v>
          </cell>
          <cell r="M4363">
            <v>0</v>
          </cell>
          <cell r="N4363">
            <v>0</v>
          </cell>
          <cell r="O4363">
            <v>238486</v>
          </cell>
          <cell r="P4363">
            <v>238486</v>
          </cell>
        </row>
        <row r="4364">
          <cell r="G4364">
            <v>938904038</v>
          </cell>
          <cell r="J4364">
            <v>44545</v>
          </cell>
          <cell r="K4364">
            <v>0</v>
          </cell>
          <cell r="L4364">
            <v>4455</v>
          </cell>
          <cell r="M4364">
            <v>0</v>
          </cell>
          <cell r="N4364">
            <v>0</v>
          </cell>
          <cell r="O4364">
            <v>49000</v>
          </cell>
          <cell r="P4364">
            <v>49000</v>
          </cell>
        </row>
        <row r="4365">
          <cell r="G4365">
            <v>938904056</v>
          </cell>
          <cell r="J4365">
            <v>228930.5</v>
          </cell>
          <cell r="K4365">
            <v>34340</v>
          </cell>
          <cell r="L4365">
            <v>19459.5</v>
          </cell>
          <cell r="M4365">
            <v>0</v>
          </cell>
          <cell r="N4365">
            <v>0</v>
          </cell>
          <cell r="O4365">
            <v>214050</v>
          </cell>
          <cell r="P4365">
            <v>214050</v>
          </cell>
        </row>
        <row r="4366">
          <cell r="G4366">
            <v>938904066</v>
          </cell>
          <cell r="J4366">
            <v>120770</v>
          </cell>
          <cell r="K4366">
            <v>18564</v>
          </cell>
          <cell r="L4366">
            <v>10220</v>
          </cell>
          <cell r="M4366">
            <v>0</v>
          </cell>
          <cell r="N4366">
            <v>0</v>
          </cell>
          <cell r="O4366">
            <v>112426</v>
          </cell>
          <cell r="P4366">
            <v>112426</v>
          </cell>
        </row>
        <row r="4367">
          <cell r="G4367">
            <v>938904707</v>
          </cell>
          <cell r="J4367">
            <v>188942.63</v>
          </cell>
          <cell r="K4367">
            <v>33278</v>
          </cell>
          <cell r="L4367">
            <v>15566.37</v>
          </cell>
          <cell r="M4367">
            <v>0</v>
          </cell>
          <cell r="N4367">
            <v>0</v>
          </cell>
          <cell r="O4367">
            <v>171231</v>
          </cell>
          <cell r="P4367">
            <v>171231</v>
          </cell>
        </row>
        <row r="4368">
          <cell r="G4368">
            <v>938905442</v>
          </cell>
          <cell r="J4368">
            <v>276997.08999999997</v>
          </cell>
          <cell r="K4368">
            <v>41550</v>
          </cell>
          <cell r="L4368">
            <v>23544.91</v>
          </cell>
          <cell r="M4368">
            <v>0</v>
          </cell>
          <cell r="N4368">
            <v>0</v>
          </cell>
          <cell r="O4368">
            <v>258992</v>
          </cell>
          <cell r="P4368">
            <v>258992</v>
          </cell>
        </row>
        <row r="4369">
          <cell r="G4369">
            <v>938905443</v>
          </cell>
          <cell r="J4369">
            <v>238120</v>
          </cell>
          <cell r="K4369">
            <v>35718</v>
          </cell>
          <cell r="L4369">
            <v>20240</v>
          </cell>
          <cell r="M4369">
            <v>0</v>
          </cell>
          <cell r="N4369">
            <v>0</v>
          </cell>
          <cell r="O4369">
            <v>222642</v>
          </cell>
          <cell r="P4369">
            <v>222642</v>
          </cell>
        </row>
        <row r="4370">
          <cell r="G4370">
            <v>938905447</v>
          </cell>
          <cell r="J4370">
            <v>145195.09</v>
          </cell>
          <cell r="K4370">
            <v>25145</v>
          </cell>
          <cell r="L4370">
            <v>12004.91</v>
          </cell>
          <cell r="M4370">
            <v>0</v>
          </cell>
          <cell r="N4370">
            <v>0</v>
          </cell>
          <cell r="O4370">
            <v>132055</v>
          </cell>
          <cell r="P4370">
            <v>132055</v>
          </cell>
        </row>
        <row r="4371">
          <cell r="G4371">
            <v>938905475</v>
          </cell>
          <cell r="J4371">
            <v>44545</v>
          </cell>
          <cell r="K4371">
            <v>0</v>
          </cell>
          <cell r="L4371">
            <v>4455</v>
          </cell>
          <cell r="M4371">
            <v>0</v>
          </cell>
          <cell r="N4371">
            <v>0</v>
          </cell>
          <cell r="O4371">
            <v>49000</v>
          </cell>
          <cell r="P4371">
            <v>49000</v>
          </cell>
        </row>
        <row r="4372">
          <cell r="G4372">
            <v>938907526</v>
          </cell>
          <cell r="J4372">
            <v>188352.09</v>
          </cell>
          <cell r="K4372">
            <v>30272</v>
          </cell>
          <cell r="L4372">
            <v>15807.91</v>
          </cell>
          <cell r="M4372">
            <v>0</v>
          </cell>
          <cell r="N4372">
            <v>0</v>
          </cell>
          <cell r="O4372">
            <v>173888</v>
          </cell>
          <cell r="P4372">
            <v>173888</v>
          </cell>
        </row>
        <row r="4373">
          <cell r="G4373">
            <v>938907527</v>
          </cell>
          <cell r="J4373">
            <v>285443.18</v>
          </cell>
          <cell r="K4373">
            <v>42816</v>
          </cell>
          <cell r="L4373">
            <v>24262.82</v>
          </cell>
          <cell r="M4373">
            <v>0</v>
          </cell>
          <cell r="N4373">
            <v>0</v>
          </cell>
          <cell r="O4373">
            <v>266890</v>
          </cell>
          <cell r="P4373">
            <v>266890</v>
          </cell>
        </row>
        <row r="4374">
          <cell r="G4374">
            <v>938907798</v>
          </cell>
          <cell r="J4374">
            <v>197998.09</v>
          </cell>
          <cell r="K4374">
            <v>29700</v>
          </cell>
          <cell r="L4374">
            <v>16829.91</v>
          </cell>
          <cell r="M4374">
            <v>0</v>
          </cell>
          <cell r="N4374">
            <v>0</v>
          </cell>
          <cell r="O4374">
            <v>185128</v>
          </cell>
          <cell r="P4374">
            <v>185128</v>
          </cell>
        </row>
        <row r="4375">
          <cell r="G4375">
            <v>938908101</v>
          </cell>
          <cell r="J4375">
            <v>355740.54</v>
          </cell>
          <cell r="K4375">
            <v>56951</v>
          </cell>
          <cell r="L4375">
            <v>29878.46</v>
          </cell>
          <cell r="M4375">
            <v>0</v>
          </cell>
          <cell r="N4375">
            <v>0</v>
          </cell>
          <cell r="O4375">
            <v>328668</v>
          </cell>
          <cell r="P4375">
            <v>328668</v>
          </cell>
        </row>
        <row r="4376">
          <cell r="G4376">
            <v>938908104</v>
          </cell>
          <cell r="J4376">
            <v>219807.09</v>
          </cell>
          <cell r="K4376">
            <v>32971</v>
          </cell>
          <cell r="L4376">
            <v>18683.91</v>
          </cell>
          <cell r="M4376">
            <v>0</v>
          </cell>
          <cell r="N4376">
            <v>0</v>
          </cell>
          <cell r="O4376">
            <v>205520</v>
          </cell>
          <cell r="P4376">
            <v>205520</v>
          </cell>
        </row>
        <row r="4377">
          <cell r="G4377">
            <v>938908120</v>
          </cell>
          <cell r="J4377">
            <v>44544.9</v>
          </cell>
          <cell r="K4377">
            <v>0</v>
          </cell>
          <cell r="L4377">
            <v>4454.1000000000004</v>
          </cell>
          <cell r="M4377">
            <v>0</v>
          </cell>
          <cell r="N4377">
            <v>0</v>
          </cell>
          <cell r="O4377">
            <v>48999</v>
          </cell>
          <cell r="P4377">
            <v>48999</v>
          </cell>
        </row>
        <row r="4378">
          <cell r="G4378">
            <v>938908133</v>
          </cell>
          <cell r="J4378">
            <v>264880.09000000003</v>
          </cell>
          <cell r="K4378">
            <v>44669</v>
          </cell>
          <cell r="L4378">
            <v>22020.91</v>
          </cell>
          <cell r="M4378">
            <v>0</v>
          </cell>
          <cell r="N4378">
            <v>0</v>
          </cell>
          <cell r="O4378">
            <v>242232</v>
          </cell>
          <cell r="P4378">
            <v>242232</v>
          </cell>
        </row>
        <row r="4379">
          <cell r="G4379">
            <v>938908134</v>
          </cell>
          <cell r="J4379">
            <v>189232.09</v>
          </cell>
          <cell r="K4379">
            <v>31526</v>
          </cell>
          <cell r="L4379">
            <v>15770.91</v>
          </cell>
          <cell r="M4379">
            <v>0</v>
          </cell>
          <cell r="N4379">
            <v>0</v>
          </cell>
          <cell r="O4379">
            <v>173477</v>
          </cell>
          <cell r="P4379">
            <v>173477</v>
          </cell>
        </row>
        <row r="4380">
          <cell r="G4380">
            <v>938908170</v>
          </cell>
          <cell r="J4380">
            <v>384867.27</v>
          </cell>
          <cell r="K4380">
            <v>57730</v>
          </cell>
          <cell r="L4380">
            <v>32713.73</v>
          </cell>
          <cell r="M4380">
            <v>0</v>
          </cell>
          <cell r="N4380">
            <v>0</v>
          </cell>
          <cell r="O4380">
            <v>359851</v>
          </cell>
          <cell r="P4380">
            <v>359851</v>
          </cell>
        </row>
        <row r="4381">
          <cell r="G4381">
            <v>938908187</v>
          </cell>
          <cell r="J4381">
            <v>313129.08999999997</v>
          </cell>
          <cell r="K4381">
            <v>47194</v>
          </cell>
          <cell r="L4381">
            <v>26593.91</v>
          </cell>
          <cell r="M4381">
            <v>0</v>
          </cell>
          <cell r="N4381">
            <v>0</v>
          </cell>
          <cell r="O4381">
            <v>292529</v>
          </cell>
          <cell r="P4381">
            <v>292529</v>
          </cell>
        </row>
        <row r="4382">
          <cell r="G4382">
            <v>938908193</v>
          </cell>
          <cell r="J4382">
            <v>306275.18</v>
          </cell>
          <cell r="K4382">
            <v>306275.18</v>
          </cell>
          <cell r="L4382">
            <v>0</v>
          </cell>
          <cell r="M4382">
            <v>0</v>
          </cell>
          <cell r="N4382">
            <v>-6</v>
          </cell>
          <cell r="O4382">
            <v>0</v>
          </cell>
          <cell r="P4382">
            <v>-6</v>
          </cell>
        </row>
        <row r="4383">
          <cell r="G4383">
            <v>938908749</v>
          </cell>
          <cell r="J4383">
            <v>111516</v>
          </cell>
          <cell r="K4383">
            <v>17625</v>
          </cell>
          <cell r="L4383">
            <v>9389</v>
          </cell>
          <cell r="M4383">
            <v>0</v>
          </cell>
          <cell r="N4383">
            <v>0</v>
          </cell>
          <cell r="O4383">
            <v>103280</v>
          </cell>
          <cell r="P4383">
            <v>103280</v>
          </cell>
        </row>
        <row r="4384">
          <cell r="G4384">
            <v>938909113</v>
          </cell>
          <cell r="J4384">
            <v>84767</v>
          </cell>
          <cell r="K4384">
            <v>12715</v>
          </cell>
          <cell r="L4384">
            <v>7205</v>
          </cell>
          <cell r="M4384">
            <v>0</v>
          </cell>
          <cell r="N4384">
            <v>0</v>
          </cell>
          <cell r="O4384">
            <v>79257</v>
          </cell>
          <cell r="P4384">
            <v>79257</v>
          </cell>
        </row>
        <row r="4385">
          <cell r="G4385">
            <v>938909619</v>
          </cell>
          <cell r="J4385">
            <v>53271.82</v>
          </cell>
          <cell r="K4385">
            <v>7991</v>
          </cell>
          <cell r="L4385">
            <v>4528.18</v>
          </cell>
          <cell r="M4385">
            <v>0</v>
          </cell>
          <cell r="N4385">
            <v>0</v>
          </cell>
          <cell r="O4385">
            <v>49809</v>
          </cell>
          <cell r="P4385">
            <v>49809</v>
          </cell>
        </row>
        <row r="4386">
          <cell r="G4386">
            <v>938909863</v>
          </cell>
          <cell r="J4386">
            <v>88893</v>
          </cell>
          <cell r="K4386">
            <v>13334</v>
          </cell>
          <cell r="L4386">
            <v>7556</v>
          </cell>
          <cell r="M4386">
            <v>0</v>
          </cell>
          <cell r="N4386">
            <v>0</v>
          </cell>
          <cell r="O4386">
            <v>83115</v>
          </cell>
          <cell r="P4386">
            <v>83115</v>
          </cell>
        </row>
        <row r="4387">
          <cell r="G4387">
            <v>938910878</v>
          </cell>
          <cell r="J4387">
            <v>607873.18000000005</v>
          </cell>
          <cell r="K4387">
            <v>91854</v>
          </cell>
          <cell r="L4387">
            <v>51601.82</v>
          </cell>
          <cell r="M4387">
            <v>0</v>
          </cell>
          <cell r="N4387">
            <v>0</v>
          </cell>
          <cell r="O4387">
            <v>567621</v>
          </cell>
          <cell r="P4387">
            <v>567621</v>
          </cell>
        </row>
        <row r="4388">
          <cell r="G4388">
            <v>938957707</v>
          </cell>
          <cell r="J4388">
            <v>71120.820000000007</v>
          </cell>
          <cell r="K4388">
            <v>10668</v>
          </cell>
          <cell r="L4388">
            <v>6045.18</v>
          </cell>
          <cell r="M4388">
            <v>0</v>
          </cell>
          <cell r="N4388">
            <v>0</v>
          </cell>
          <cell r="O4388">
            <v>66498</v>
          </cell>
          <cell r="P4388">
            <v>66498</v>
          </cell>
        </row>
        <row r="4389">
          <cell r="G4389">
            <v>938995352</v>
          </cell>
          <cell r="J4389">
            <v>44545</v>
          </cell>
          <cell r="K4389">
            <v>0</v>
          </cell>
          <cell r="L4389">
            <v>4455</v>
          </cell>
          <cell r="M4389">
            <v>0</v>
          </cell>
          <cell r="N4389">
            <v>0</v>
          </cell>
          <cell r="O4389">
            <v>49000</v>
          </cell>
          <cell r="P4389">
            <v>49000</v>
          </cell>
        </row>
        <row r="4390">
          <cell r="G4390">
            <v>906679398</v>
          </cell>
          <cell r="J4390">
            <v>357113.36000000004</v>
          </cell>
          <cell r="K4390">
            <v>53567</v>
          </cell>
          <cell r="L4390">
            <v>30354.639999999999</v>
          </cell>
          <cell r="M4390">
            <v>0</v>
          </cell>
          <cell r="N4390">
            <v>0</v>
          </cell>
          <cell r="O4390">
            <v>333901</v>
          </cell>
          <cell r="P4390">
            <v>333901</v>
          </cell>
        </row>
        <row r="4391">
          <cell r="G4391">
            <v>931155359</v>
          </cell>
          <cell r="J4391">
            <v>44545</v>
          </cell>
          <cell r="K4391">
            <v>0</v>
          </cell>
          <cell r="L4391">
            <v>4455</v>
          </cell>
          <cell r="M4391">
            <v>0</v>
          </cell>
          <cell r="N4391">
            <v>0</v>
          </cell>
          <cell r="O4391">
            <v>49000</v>
          </cell>
          <cell r="P4391">
            <v>49000</v>
          </cell>
        </row>
        <row r="4392">
          <cell r="G4392">
            <v>938092134</v>
          </cell>
          <cell r="J4392">
            <v>44545</v>
          </cell>
          <cell r="K4392">
            <v>0</v>
          </cell>
          <cell r="L4392">
            <v>4455</v>
          </cell>
          <cell r="M4392">
            <v>0</v>
          </cell>
          <cell r="N4392">
            <v>0</v>
          </cell>
          <cell r="O4392">
            <v>49000</v>
          </cell>
          <cell r="P4392">
            <v>49000</v>
          </cell>
        </row>
        <row r="4393">
          <cell r="G4393">
            <v>938801227</v>
          </cell>
          <cell r="J4393">
            <v>113406</v>
          </cell>
          <cell r="K4393">
            <v>17011</v>
          </cell>
          <cell r="L4393">
            <v>9640</v>
          </cell>
          <cell r="M4393">
            <v>0</v>
          </cell>
          <cell r="N4393">
            <v>0</v>
          </cell>
          <cell r="O4393">
            <v>106035</v>
          </cell>
          <cell r="P4393">
            <v>106035</v>
          </cell>
        </row>
        <row r="4394">
          <cell r="G4394">
            <v>938801233</v>
          </cell>
          <cell r="J4394">
            <v>44545</v>
          </cell>
          <cell r="K4394">
            <v>0</v>
          </cell>
          <cell r="L4394">
            <v>4455</v>
          </cell>
          <cell r="M4394">
            <v>0</v>
          </cell>
          <cell r="N4394">
            <v>0</v>
          </cell>
          <cell r="O4394">
            <v>49000</v>
          </cell>
          <cell r="P4394">
            <v>49000</v>
          </cell>
        </row>
        <row r="4395">
          <cell r="G4395">
            <v>938803351</v>
          </cell>
          <cell r="J4395">
            <v>157778.18</v>
          </cell>
          <cell r="K4395">
            <v>23667</v>
          </cell>
          <cell r="L4395">
            <v>13410.82</v>
          </cell>
          <cell r="M4395">
            <v>0</v>
          </cell>
          <cell r="N4395">
            <v>0</v>
          </cell>
          <cell r="O4395">
            <v>147522</v>
          </cell>
          <cell r="P4395">
            <v>147522</v>
          </cell>
        </row>
        <row r="4396">
          <cell r="G4396">
            <v>938803850</v>
          </cell>
          <cell r="J4396">
            <v>108181.36</v>
          </cell>
          <cell r="K4396">
            <v>16227</v>
          </cell>
          <cell r="L4396">
            <v>9194.64</v>
          </cell>
          <cell r="M4396">
            <v>0</v>
          </cell>
          <cell r="N4396">
            <v>0</v>
          </cell>
          <cell r="O4396">
            <v>101149</v>
          </cell>
          <cell r="P4396">
            <v>101149</v>
          </cell>
        </row>
        <row r="4397">
          <cell r="G4397">
            <v>938803875</v>
          </cell>
          <cell r="J4397">
            <v>139279.09</v>
          </cell>
          <cell r="K4397">
            <v>20892</v>
          </cell>
          <cell r="L4397">
            <v>11838.91</v>
          </cell>
          <cell r="M4397">
            <v>0</v>
          </cell>
          <cell r="N4397">
            <v>0</v>
          </cell>
          <cell r="O4397">
            <v>130226</v>
          </cell>
          <cell r="P4397">
            <v>130226</v>
          </cell>
        </row>
        <row r="4398">
          <cell r="G4398">
            <v>938803891</v>
          </cell>
          <cell r="J4398">
            <v>138579</v>
          </cell>
          <cell r="K4398">
            <v>20787</v>
          </cell>
          <cell r="L4398">
            <v>11779</v>
          </cell>
          <cell r="M4398">
            <v>0</v>
          </cell>
          <cell r="N4398">
            <v>0</v>
          </cell>
          <cell r="O4398">
            <v>129571</v>
          </cell>
          <cell r="P4398">
            <v>129571</v>
          </cell>
        </row>
        <row r="4399">
          <cell r="G4399">
            <v>938803892</v>
          </cell>
          <cell r="J4399">
            <v>109354.36</v>
          </cell>
          <cell r="K4399">
            <v>16403</v>
          </cell>
          <cell r="L4399">
            <v>9295.64</v>
          </cell>
          <cell r="M4399">
            <v>0</v>
          </cell>
          <cell r="N4399">
            <v>0</v>
          </cell>
          <cell r="O4399">
            <v>102247</v>
          </cell>
          <cell r="P4399">
            <v>102247</v>
          </cell>
        </row>
        <row r="4400">
          <cell r="G4400">
            <v>938803916</v>
          </cell>
          <cell r="J4400">
            <v>153635.9</v>
          </cell>
          <cell r="K4400">
            <v>23045</v>
          </cell>
          <cell r="L4400">
            <v>13059.1</v>
          </cell>
          <cell r="M4400">
            <v>0</v>
          </cell>
          <cell r="N4400">
            <v>0</v>
          </cell>
          <cell r="O4400">
            <v>143650</v>
          </cell>
          <cell r="P4400">
            <v>143650</v>
          </cell>
        </row>
        <row r="4401">
          <cell r="G4401">
            <v>938803996</v>
          </cell>
          <cell r="J4401">
            <v>181993.36</v>
          </cell>
          <cell r="K4401">
            <v>27299</v>
          </cell>
          <cell r="L4401">
            <v>15469.64</v>
          </cell>
          <cell r="M4401">
            <v>0</v>
          </cell>
          <cell r="N4401">
            <v>0</v>
          </cell>
          <cell r="O4401">
            <v>170164</v>
          </cell>
          <cell r="P4401">
            <v>170164</v>
          </cell>
        </row>
        <row r="4402">
          <cell r="G4402">
            <v>938805620</v>
          </cell>
          <cell r="J4402">
            <v>810778.42999999993</v>
          </cell>
          <cell r="K4402">
            <v>132837</v>
          </cell>
          <cell r="L4402">
            <v>67794.570000000007</v>
          </cell>
          <cell r="M4402">
            <v>0</v>
          </cell>
          <cell r="N4402">
            <v>0</v>
          </cell>
          <cell r="O4402">
            <v>745736</v>
          </cell>
          <cell r="P4402">
            <v>745736</v>
          </cell>
        </row>
        <row r="4403">
          <cell r="G4403">
            <v>938805737</v>
          </cell>
          <cell r="J4403">
            <v>126779.18</v>
          </cell>
          <cell r="K4403">
            <v>19017</v>
          </cell>
          <cell r="L4403">
            <v>10775.82</v>
          </cell>
          <cell r="M4403">
            <v>0</v>
          </cell>
          <cell r="N4403">
            <v>0</v>
          </cell>
          <cell r="O4403">
            <v>118538</v>
          </cell>
          <cell r="P4403">
            <v>118538</v>
          </cell>
        </row>
        <row r="4404">
          <cell r="G4404">
            <v>938806925</v>
          </cell>
          <cell r="J4404">
            <v>46223</v>
          </cell>
          <cell r="K4404">
            <v>6933</v>
          </cell>
          <cell r="L4404">
            <v>3929</v>
          </cell>
          <cell r="M4404">
            <v>0</v>
          </cell>
          <cell r="N4404">
            <v>0</v>
          </cell>
          <cell r="O4404">
            <v>43219</v>
          </cell>
          <cell r="P4404">
            <v>43219</v>
          </cell>
        </row>
        <row r="4405">
          <cell r="G4405">
            <v>938807017</v>
          </cell>
          <cell r="J4405">
            <v>44545</v>
          </cell>
          <cell r="K4405">
            <v>0</v>
          </cell>
          <cell r="L4405">
            <v>4455</v>
          </cell>
          <cell r="M4405">
            <v>0</v>
          </cell>
          <cell r="N4405">
            <v>0</v>
          </cell>
          <cell r="O4405">
            <v>49000</v>
          </cell>
          <cell r="P4405">
            <v>49000</v>
          </cell>
        </row>
        <row r="4406">
          <cell r="G4406">
            <v>938808758</v>
          </cell>
          <cell r="J4406">
            <v>113796.09</v>
          </cell>
          <cell r="K4406">
            <v>18640</v>
          </cell>
          <cell r="L4406">
            <v>9515.91</v>
          </cell>
          <cell r="M4406">
            <v>0</v>
          </cell>
          <cell r="N4406">
            <v>0</v>
          </cell>
          <cell r="O4406">
            <v>104672</v>
          </cell>
          <cell r="P4406">
            <v>104672</v>
          </cell>
        </row>
        <row r="4407">
          <cell r="G4407">
            <v>938808861</v>
          </cell>
          <cell r="J4407">
            <v>566141.44999999995</v>
          </cell>
          <cell r="K4407">
            <v>84921</v>
          </cell>
          <cell r="L4407">
            <v>48122.55</v>
          </cell>
          <cell r="M4407">
            <v>0</v>
          </cell>
          <cell r="N4407">
            <v>0</v>
          </cell>
          <cell r="O4407">
            <v>529343</v>
          </cell>
          <cell r="P4407">
            <v>529343</v>
          </cell>
        </row>
        <row r="4408">
          <cell r="G4408">
            <v>938809126</v>
          </cell>
          <cell r="J4408">
            <v>252685.09</v>
          </cell>
          <cell r="K4408">
            <v>39698</v>
          </cell>
          <cell r="L4408">
            <v>21298.91</v>
          </cell>
          <cell r="M4408">
            <v>0</v>
          </cell>
          <cell r="N4408">
            <v>-200000</v>
          </cell>
          <cell r="O4408">
            <v>34286</v>
          </cell>
          <cell r="P4408">
            <v>34286</v>
          </cell>
        </row>
        <row r="4409">
          <cell r="G4409">
            <v>938809455</v>
          </cell>
          <cell r="J4409">
            <v>146849.44999999998</v>
          </cell>
          <cell r="K4409">
            <v>22252</v>
          </cell>
          <cell r="L4409">
            <v>12459.55</v>
          </cell>
          <cell r="M4409">
            <v>0</v>
          </cell>
          <cell r="N4409">
            <v>0</v>
          </cell>
          <cell r="O4409">
            <v>137057</v>
          </cell>
          <cell r="P4409">
            <v>137057</v>
          </cell>
        </row>
        <row r="4410">
          <cell r="G4410">
            <v>938882460</v>
          </cell>
          <cell r="J4410">
            <v>227297</v>
          </cell>
          <cell r="K4410">
            <v>34095</v>
          </cell>
          <cell r="L4410">
            <v>19320</v>
          </cell>
          <cell r="M4410">
            <v>0</v>
          </cell>
          <cell r="N4410">
            <v>0</v>
          </cell>
          <cell r="O4410">
            <v>212522</v>
          </cell>
          <cell r="P4410">
            <v>212522</v>
          </cell>
        </row>
        <row r="4411">
          <cell r="G4411">
            <v>938882497</v>
          </cell>
          <cell r="J4411">
            <v>44545</v>
          </cell>
          <cell r="K4411">
            <v>0</v>
          </cell>
          <cell r="L4411">
            <v>4455</v>
          </cell>
          <cell r="M4411">
            <v>0</v>
          </cell>
          <cell r="N4411">
            <v>0</v>
          </cell>
          <cell r="O4411">
            <v>49000</v>
          </cell>
          <cell r="P4411">
            <v>49000</v>
          </cell>
        </row>
        <row r="4412">
          <cell r="G4412">
            <v>938883946</v>
          </cell>
          <cell r="J4412">
            <v>177334.9</v>
          </cell>
          <cell r="K4412">
            <v>26600</v>
          </cell>
          <cell r="L4412">
            <v>15073.1</v>
          </cell>
          <cell r="M4412">
            <v>0</v>
          </cell>
          <cell r="N4412">
            <v>0</v>
          </cell>
          <cell r="O4412">
            <v>165808</v>
          </cell>
          <cell r="P4412">
            <v>165808</v>
          </cell>
        </row>
        <row r="4413">
          <cell r="G4413">
            <v>938889432</v>
          </cell>
          <cell r="J4413">
            <v>316424.90000000002</v>
          </cell>
          <cell r="K4413">
            <v>47464</v>
          </cell>
          <cell r="L4413">
            <v>26896.1</v>
          </cell>
          <cell r="M4413">
            <v>0</v>
          </cell>
          <cell r="N4413">
            <v>0</v>
          </cell>
          <cell r="O4413">
            <v>295857</v>
          </cell>
          <cell r="P4413">
            <v>295857</v>
          </cell>
        </row>
        <row r="4414">
          <cell r="G4414">
            <v>938889470</v>
          </cell>
          <cell r="J4414">
            <v>175376</v>
          </cell>
          <cell r="K4414">
            <v>26306</v>
          </cell>
          <cell r="L4414">
            <v>14907</v>
          </cell>
          <cell r="M4414">
            <v>0</v>
          </cell>
          <cell r="N4414">
            <v>0</v>
          </cell>
          <cell r="O4414">
            <v>163977</v>
          </cell>
          <cell r="P4414">
            <v>163977</v>
          </cell>
        </row>
        <row r="4415">
          <cell r="G4415">
            <v>938889514</v>
          </cell>
          <cell r="J4415">
            <v>236739.78999999998</v>
          </cell>
          <cell r="K4415">
            <v>35511</v>
          </cell>
          <cell r="L4415">
            <v>20123.21</v>
          </cell>
          <cell r="M4415">
            <v>0</v>
          </cell>
          <cell r="N4415">
            <v>0</v>
          </cell>
          <cell r="O4415">
            <v>221352</v>
          </cell>
          <cell r="P4415">
            <v>221352</v>
          </cell>
        </row>
        <row r="4416">
          <cell r="G4416">
            <v>938889731</v>
          </cell>
          <cell r="J4416">
            <v>292144.90000000002</v>
          </cell>
          <cell r="K4416">
            <v>43822</v>
          </cell>
          <cell r="L4416">
            <v>24832.1</v>
          </cell>
          <cell r="M4416">
            <v>0</v>
          </cell>
          <cell r="N4416">
            <v>0</v>
          </cell>
          <cell r="O4416">
            <v>273155</v>
          </cell>
          <cell r="P4416">
            <v>273155</v>
          </cell>
        </row>
        <row r="4417">
          <cell r="G4417">
            <v>938900840</v>
          </cell>
          <cell r="J4417">
            <v>44545</v>
          </cell>
          <cell r="K4417">
            <v>0</v>
          </cell>
          <cell r="L4417">
            <v>4455</v>
          </cell>
          <cell r="M4417">
            <v>0</v>
          </cell>
          <cell r="N4417">
            <v>0</v>
          </cell>
          <cell r="O4417">
            <v>49000</v>
          </cell>
          <cell r="P4417">
            <v>49000</v>
          </cell>
        </row>
        <row r="4418">
          <cell r="G4418">
            <v>938901473</v>
          </cell>
          <cell r="J4418">
            <v>126363.16</v>
          </cell>
          <cell r="K4418">
            <v>18954</v>
          </cell>
          <cell r="L4418">
            <v>10740.84</v>
          </cell>
          <cell r="M4418">
            <v>0</v>
          </cell>
          <cell r="N4418">
            <v>0</v>
          </cell>
          <cell r="O4418">
            <v>118150</v>
          </cell>
          <cell r="P4418">
            <v>118150</v>
          </cell>
        </row>
        <row r="4419">
          <cell r="G4419">
            <v>938901476</v>
          </cell>
          <cell r="J4419">
            <v>313372.36</v>
          </cell>
          <cell r="K4419">
            <v>47006</v>
          </cell>
          <cell r="L4419">
            <v>26636.639999999999</v>
          </cell>
          <cell r="M4419">
            <v>0</v>
          </cell>
          <cell r="N4419">
            <v>0</v>
          </cell>
          <cell r="O4419">
            <v>293003</v>
          </cell>
          <cell r="P4419">
            <v>293003</v>
          </cell>
        </row>
        <row r="4420">
          <cell r="G4420">
            <v>938901490</v>
          </cell>
          <cell r="J4420">
            <v>130332.82</v>
          </cell>
          <cell r="K4420">
            <v>19999</v>
          </cell>
          <cell r="L4420">
            <v>11033.18</v>
          </cell>
          <cell r="M4420">
            <v>0</v>
          </cell>
          <cell r="N4420">
            <v>0</v>
          </cell>
          <cell r="O4420">
            <v>121367</v>
          </cell>
          <cell r="P4420">
            <v>121367</v>
          </cell>
        </row>
        <row r="4421">
          <cell r="G4421">
            <v>938901496</v>
          </cell>
          <cell r="J4421">
            <v>174297.36</v>
          </cell>
          <cell r="K4421">
            <v>26145</v>
          </cell>
          <cell r="L4421">
            <v>14815.64</v>
          </cell>
          <cell r="M4421">
            <v>0</v>
          </cell>
          <cell r="N4421">
            <v>0</v>
          </cell>
          <cell r="O4421">
            <v>162968</v>
          </cell>
          <cell r="P4421">
            <v>162968</v>
          </cell>
        </row>
        <row r="4422">
          <cell r="G4422">
            <v>938901499</v>
          </cell>
          <cell r="J4422">
            <v>49185.9</v>
          </cell>
          <cell r="K4422">
            <v>7378</v>
          </cell>
          <cell r="L4422">
            <v>4181.1000000000004</v>
          </cell>
          <cell r="M4422">
            <v>0</v>
          </cell>
          <cell r="N4422">
            <v>0</v>
          </cell>
          <cell r="O4422">
            <v>45989</v>
          </cell>
          <cell r="P4422">
            <v>45989</v>
          </cell>
        </row>
        <row r="4423">
          <cell r="G4423">
            <v>938901502</v>
          </cell>
          <cell r="J4423">
            <v>88211</v>
          </cell>
          <cell r="K4423">
            <v>13232</v>
          </cell>
          <cell r="L4423">
            <v>7498</v>
          </cell>
          <cell r="M4423">
            <v>0</v>
          </cell>
          <cell r="N4423">
            <v>0</v>
          </cell>
          <cell r="O4423">
            <v>82477</v>
          </cell>
          <cell r="P4423">
            <v>82477</v>
          </cell>
        </row>
        <row r="4424">
          <cell r="G4424">
            <v>938901696</v>
          </cell>
          <cell r="J4424">
            <v>47915</v>
          </cell>
          <cell r="K4424">
            <v>7187</v>
          </cell>
          <cell r="L4424">
            <v>4073</v>
          </cell>
          <cell r="M4424">
            <v>0</v>
          </cell>
          <cell r="N4424">
            <v>0</v>
          </cell>
          <cell r="O4424">
            <v>44801</v>
          </cell>
          <cell r="P4424">
            <v>44801</v>
          </cell>
        </row>
        <row r="4425">
          <cell r="G4425">
            <v>938903529</v>
          </cell>
          <cell r="J4425">
            <v>119533.9</v>
          </cell>
          <cell r="K4425">
            <v>17930</v>
          </cell>
          <cell r="L4425">
            <v>10160.1</v>
          </cell>
          <cell r="M4425">
            <v>0</v>
          </cell>
          <cell r="N4425">
            <v>0</v>
          </cell>
          <cell r="O4425">
            <v>111764</v>
          </cell>
          <cell r="P4425">
            <v>111764</v>
          </cell>
        </row>
        <row r="4426">
          <cell r="G4426">
            <v>938905072</v>
          </cell>
          <cell r="J4426">
            <v>241930.2</v>
          </cell>
          <cell r="K4426">
            <v>36738</v>
          </cell>
          <cell r="L4426">
            <v>20518.8</v>
          </cell>
          <cell r="M4426">
            <v>0</v>
          </cell>
          <cell r="N4426">
            <v>0</v>
          </cell>
          <cell r="O4426">
            <v>225711</v>
          </cell>
          <cell r="P4426">
            <v>225711</v>
          </cell>
        </row>
        <row r="4427">
          <cell r="G4427">
            <v>938906339</v>
          </cell>
          <cell r="J4427">
            <v>55454.09</v>
          </cell>
          <cell r="K4427">
            <v>8318</v>
          </cell>
          <cell r="L4427">
            <v>4713.91</v>
          </cell>
          <cell r="M4427">
            <v>0</v>
          </cell>
          <cell r="N4427">
            <v>0</v>
          </cell>
          <cell r="O4427">
            <v>51850</v>
          </cell>
          <cell r="P4427">
            <v>51850</v>
          </cell>
        </row>
        <row r="4428">
          <cell r="G4428">
            <v>938906933</v>
          </cell>
          <cell r="J4428">
            <v>237272.16999999998</v>
          </cell>
          <cell r="K4428">
            <v>35591</v>
          </cell>
          <cell r="L4428">
            <v>20167.830000000002</v>
          </cell>
          <cell r="M4428">
            <v>0</v>
          </cell>
          <cell r="N4428">
            <v>0</v>
          </cell>
          <cell r="O4428">
            <v>221849</v>
          </cell>
          <cell r="P4428">
            <v>221849</v>
          </cell>
        </row>
        <row r="4429">
          <cell r="G4429">
            <v>938907963</v>
          </cell>
          <cell r="J4429">
            <v>44545</v>
          </cell>
          <cell r="K4429">
            <v>0</v>
          </cell>
          <cell r="L4429">
            <v>4455</v>
          </cell>
          <cell r="M4429">
            <v>0</v>
          </cell>
          <cell r="N4429">
            <v>0</v>
          </cell>
          <cell r="O4429">
            <v>49000</v>
          </cell>
          <cell r="P4429">
            <v>49000</v>
          </cell>
        </row>
        <row r="4430">
          <cell r="G4430">
            <v>938908858</v>
          </cell>
          <cell r="J4430">
            <v>158527.82</v>
          </cell>
          <cell r="K4430">
            <v>28347</v>
          </cell>
          <cell r="L4430">
            <v>13018.18</v>
          </cell>
          <cell r="M4430">
            <v>0</v>
          </cell>
          <cell r="N4430">
            <v>0</v>
          </cell>
          <cell r="O4430">
            <v>143199</v>
          </cell>
          <cell r="P4430">
            <v>143199</v>
          </cell>
        </row>
        <row r="4431">
          <cell r="G4431">
            <v>938945242</v>
          </cell>
          <cell r="J4431">
            <v>44545</v>
          </cell>
          <cell r="K4431">
            <v>0</v>
          </cell>
          <cell r="L4431">
            <v>4455</v>
          </cell>
          <cell r="M4431">
            <v>0</v>
          </cell>
          <cell r="N4431">
            <v>0</v>
          </cell>
          <cell r="O4431">
            <v>49000</v>
          </cell>
          <cell r="P4431">
            <v>49000</v>
          </cell>
        </row>
        <row r="4432">
          <cell r="G4432">
            <v>938947178</v>
          </cell>
          <cell r="J4432">
            <v>82793</v>
          </cell>
          <cell r="K4432">
            <v>12419</v>
          </cell>
          <cell r="L4432">
            <v>7037</v>
          </cell>
          <cell r="M4432">
            <v>0</v>
          </cell>
          <cell r="N4432">
            <v>0</v>
          </cell>
          <cell r="O4432">
            <v>77411</v>
          </cell>
          <cell r="P4432">
            <v>77411</v>
          </cell>
        </row>
        <row r="4433">
          <cell r="G4433">
            <v>931337278</v>
          </cell>
          <cell r="J4433">
            <v>326835.45999999996</v>
          </cell>
          <cell r="K4433">
            <v>49025</v>
          </cell>
          <cell r="L4433">
            <v>27780.54</v>
          </cell>
          <cell r="M4433">
            <v>0</v>
          </cell>
          <cell r="N4433">
            <v>0</v>
          </cell>
          <cell r="O4433">
            <v>305591</v>
          </cell>
          <cell r="P4433">
            <v>305591</v>
          </cell>
        </row>
        <row r="4434">
          <cell r="G4434">
            <v>933805683</v>
          </cell>
          <cell r="J4434">
            <v>515813.52999999997</v>
          </cell>
          <cell r="K4434">
            <v>94202</v>
          </cell>
          <cell r="L4434">
            <v>42161.47</v>
          </cell>
          <cell r="M4434">
            <v>0</v>
          </cell>
          <cell r="N4434">
            <v>0</v>
          </cell>
          <cell r="O4434">
            <v>463773</v>
          </cell>
          <cell r="P4434">
            <v>463773</v>
          </cell>
        </row>
        <row r="4435">
          <cell r="G4435">
            <v>933806232</v>
          </cell>
          <cell r="J4435">
            <v>523891.41</v>
          </cell>
          <cell r="K4435">
            <v>84418</v>
          </cell>
          <cell r="L4435">
            <v>43947.59</v>
          </cell>
          <cell r="M4435">
            <v>0</v>
          </cell>
          <cell r="N4435">
            <v>0</v>
          </cell>
          <cell r="O4435">
            <v>483421</v>
          </cell>
          <cell r="P4435">
            <v>483421</v>
          </cell>
        </row>
        <row r="4436">
          <cell r="G4436">
            <v>933806294</v>
          </cell>
          <cell r="J4436">
            <v>438262.9</v>
          </cell>
          <cell r="K4436">
            <v>69330</v>
          </cell>
          <cell r="L4436">
            <v>36893.1</v>
          </cell>
          <cell r="M4436">
            <v>0</v>
          </cell>
          <cell r="N4436">
            <v>0</v>
          </cell>
          <cell r="O4436">
            <v>405826</v>
          </cell>
          <cell r="P4436">
            <v>405826</v>
          </cell>
        </row>
        <row r="4437">
          <cell r="G4437">
            <v>933806403</v>
          </cell>
          <cell r="J4437">
            <v>477086.19</v>
          </cell>
          <cell r="K4437">
            <v>72461</v>
          </cell>
          <cell r="L4437">
            <v>40462.81</v>
          </cell>
          <cell r="M4437">
            <v>0</v>
          </cell>
          <cell r="N4437">
            <v>0</v>
          </cell>
          <cell r="O4437">
            <v>445088</v>
          </cell>
          <cell r="P4437">
            <v>445088</v>
          </cell>
        </row>
        <row r="4438">
          <cell r="G4438">
            <v>933806463</v>
          </cell>
          <cell r="J4438">
            <v>225983</v>
          </cell>
          <cell r="K4438">
            <v>37039</v>
          </cell>
          <cell r="L4438">
            <v>18894</v>
          </cell>
          <cell r="M4438">
            <v>0</v>
          </cell>
          <cell r="N4438">
            <v>0</v>
          </cell>
          <cell r="O4438">
            <v>207838</v>
          </cell>
          <cell r="P4438">
            <v>207838</v>
          </cell>
        </row>
        <row r="4439">
          <cell r="G4439">
            <v>933806489</v>
          </cell>
          <cell r="J4439">
            <v>589118.36</v>
          </cell>
          <cell r="K4439">
            <v>90163</v>
          </cell>
          <cell r="L4439">
            <v>49895.64</v>
          </cell>
          <cell r="M4439">
            <v>0</v>
          </cell>
          <cell r="N4439">
            <v>0</v>
          </cell>
          <cell r="O4439">
            <v>548851</v>
          </cell>
          <cell r="P4439">
            <v>548851</v>
          </cell>
        </row>
        <row r="4440">
          <cell r="G4440">
            <v>933806711</v>
          </cell>
          <cell r="J4440">
            <v>273697</v>
          </cell>
          <cell r="K4440">
            <v>41055</v>
          </cell>
          <cell r="L4440">
            <v>23264</v>
          </cell>
          <cell r="M4440">
            <v>0</v>
          </cell>
          <cell r="N4440">
            <v>0</v>
          </cell>
          <cell r="O4440">
            <v>255906</v>
          </cell>
          <cell r="P4440">
            <v>255906</v>
          </cell>
        </row>
        <row r="4441">
          <cell r="G4441">
            <v>933806907</v>
          </cell>
          <cell r="J4441">
            <v>93201</v>
          </cell>
          <cell r="K4441">
            <v>14205</v>
          </cell>
          <cell r="L4441">
            <v>7900</v>
          </cell>
          <cell r="M4441">
            <v>0</v>
          </cell>
          <cell r="N4441">
            <v>0</v>
          </cell>
          <cell r="O4441">
            <v>86896</v>
          </cell>
          <cell r="P4441">
            <v>86896</v>
          </cell>
        </row>
        <row r="4442">
          <cell r="G4442">
            <v>933806946</v>
          </cell>
          <cell r="J4442">
            <v>560175.54</v>
          </cell>
          <cell r="K4442">
            <v>89188</v>
          </cell>
          <cell r="L4442">
            <v>47098.46</v>
          </cell>
          <cell r="M4442">
            <v>-1500</v>
          </cell>
          <cell r="N4442">
            <v>0</v>
          </cell>
          <cell r="O4442">
            <v>516586</v>
          </cell>
          <cell r="P4442">
            <v>516586</v>
          </cell>
        </row>
        <row r="4443">
          <cell r="G4443">
            <v>933806950</v>
          </cell>
          <cell r="J4443">
            <v>378896.27</v>
          </cell>
          <cell r="K4443">
            <v>59078</v>
          </cell>
          <cell r="L4443">
            <v>31981.73</v>
          </cell>
          <cell r="M4443">
            <v>0</v>
          </cell>
          <cell r="N4443">
            <v>0</v>
          </cell>
          <cell r="O4443">
            <v>351800</v>
          </cell>
          <cell r="P4443">
            <v>351800</v>
          </cell>
        </row>
        <row r="4444">
          <cell r="G4444">
            <v>938233380</v>
          </cell>
          <cell r="J4444">
            <v>116202</v>
          </cell>
          <cell r="K4444">
            <v>17430</v>
          </cell>
          <cell r="L4444">
            <v>9877</v>
          </cell>
          <cell r="M4444">
            <v>0</v>
          </cell>
          <cell r="N4444">
            <v>0</v>
          </cell>
          <cell r="O4444">
            <v>108649</v>
          </cell>
          <cell r="P4444">
            <v>108649</v>
          </cell>
        </row>
        <row r="4445">
          <cell r="G4445">
            <v>938667278</v>
          </cell>
          <cell r="J4445">
            <v>333206.08999999997</v>
          </cell>
          <cell r="K4445">
            <v>49981</v>
          </cell>
          <cell r="L4445">
            <v>28322.91</v>
          </cell>
          <cell r="M4445">
            <v>0</v>
          </cell>
          <cell r="N4445">
            <v>0</v>
          </cell>
          <cell r="O4445">
            <v>311548</v>
          </cell>
          <cell r="P4445">
            <v>311548</v>
          </cell>
        </row>
        <row r="4446">
          <cell r="G4446">
            <v>938805310</v>
          </cell>
          <cell r="J4446">
            <v>327203.52</v>
          </cell>
          <cell r="K4446">
            <v>52222</v>
          </cell>
          <cell r="L4446">
            <v>27498.48</v>
          </cell>
          <cell r="M4446">
            <v>0</v>
          </cell>
          <cell r="N4446">
            <v>0</v>
          </cell>
          <cell r="O4446">
            <v>302480</v>
          </cell>
          <cell r="P4446">
            <v>302480</v>
          </cell>
        </row>
        <row r="4447">
          <cell r="G4447">
            <v>938805314</v>
          </cell>
          <cell r="J4447">
            <v>98318</v>
          </cell>
          <cell r="K4447">
            <v>15197</v>
          </cell>
          <cell r="L4447">
            <v>8312</v>
          </cell>
          <cell r="M4447">
            <v>0</v>
          </cell>
          <cell r="N4447">
            <v>0</v>
          </cell>
          <cell r="O4447">
            <v>91433</v>
          </cell>
          <cell r="P4447">
            <v>91433</v>
          </cell>
        </row>
        <row r="4448">
          <cell r="G4448">
            <v>938805423</v>
          </cell>
          <cell r="J4448">
            <v>278473.63</v>
          </cell>
          <cell r="K4448">
            <v>42444</v>
          </cell>
          <cell r="L4448">
            <v>23603.37</v>
          </cell>
          <cell r="M4448">
            <v>0</v>
          </cell>
          <cell r="N4448">
            <v>-20000</v>
          </cell>
          <cell r="O4448">
            <v>239633</v>
          </cell>
          <cell r="P4448">
            <v>239633</v>
          </cell>
        </row>
        <row r="4449">
          <cell r="G4449">
            <v>938805426</v>
          </cell>
          <cell r="J4449">
            <v>266143.63</v>
          </cell>
          <cell r="K4449">
            <v>43512</v>
          </cell>
          <cell r="L4449">
            <v>22263.37</v>
          </cell>
          <cell r="M4449">
            <v>0</v>
          </cell>
          <cell r="N4449">
            <v>0</v>
          </cell>
          <cell r="O4449">
            <v>244895</v>
          </cell>
          <cell r="P4449">
            <v>244895</v>
          </cell>
        </row>
        <row r="4450">
          <cell r="G4450">
            <v>938805428</v>
          </cell>
          <cell r="J4450">
            <v>220230.27</v>
          </cell>
          <cell r="K4450">
            <v>34157</v>
          </cell>
          <cell r="L4450">
            <v>18607.73</v>
          </cell>
          <cell r="M4450">
            <v>0</v>
          </cell>
          <cell r="N4450">
            <v>0</v>
          </cell>
          <cell r="O4450">
            <v>204681</v>
          </cell>
          <cell r="P4450">
            <v>204681</v>
          </cell>
        </row>
        <row r="4451">
          <cell r="G4451">
            <v>938805430</v>
          </cell>
          <cell r="J4451">
            <v>131821.18</v>
          </cell>
          <cell r="K4451">
            <v>20671</v>
          </cell>
          <cell r="L4451">
            <v>11113.82</v>
          </cell>
          <cell r="M4451">
            <v>0</v>
          </cell>
          <cell r="N4451">
            <v>0</v>
          </cell>
          <cell r="O4451">
            <v>122264</v>
          </cell>
          <cell r="P4451">
            <v>122264</v>
          </cell>
        </row>
        <row r="4452">
          <cell r="G4452">
            <v>938807061</v>
          </cell>
          <cell r="J4452">
            <v>44545</v>
          </cell>
          <cell r="K4452">
            <v>44545</v>
          </cell>
          <cell r="L4452">
            <v>0</v>
          </cell>
          <cell r="M4452">
            <v>0</v>
          </cell>
          <cell r="N4452">
            <v>0</v>
          </cell>
          <cell r="O4452">
            <v>0</v>
          </cell>
          <cell r="P4452">
            <v>0</v>
          </cell>
        </row>
        <row r="4453">
          <cell r="G4453">
            <v>938808477</v>
          </cell>
          <cell r="J4453">
            <v>434546.5</v>
          </cell>
          <cell r="K4453">
            <v>69446</v>
          </cell>
          <cell r="L4453">
            <v>36510.5</v>
          </cell>
          <cell r="M4453">
            <v>0</v>
          </cell>
          <cell r="N4453">
            <v>-20000</v>
          </cell>
          <cell r="O4453">
            <v>381611</v>
          </cell>
          <cell r="P4453">
            <v>381611</v>
          </cell>
        </row>
        <row r="4454">
          <cell r="G4454">
            <v>938809045</v>
          </cell>
          <cell r="J4454">
            <v>237027.27</v>
          </cell>
          <cell r="K4454">
            <v>36452</v>
          </cell>
          <cell r="L4454">
            <v>20056.73</v>
          </cell>
          <cell r="M4454">
            <v>0</v>
          </cell>
          <cell r="N4454">
            <v>0</v>
          </cell>
          <cell r="O4454">
            <v>220632</v>
          </cell>
          <cell r="P4454">
            <v>220632</v>
          </cell>
        </row>
        <row r="4455">
          <cell r="G4455">
            <v>938809067</v>
          </cell>
          <cell r="J4455">
            <v>172397</v>
          </cell>
          <cell r="K4455">
            <v>25860</v>
          </cell>
          <cell r="L4455">
            <v>14654</v>
          </cell>
          <cell r="M4455">
            <v>0</v>
          </cell>
          <cell r="N4455">
            <v>0</v>
          </cell>
          <cell r="O4455">
            <v>161191</v>
          </cell>
          <cell r="P4455">
            <v>161191</v>
          </cell>
        </row>
        <row r="4456">
          <cell r="G4456">
            <v>938809133</v>
          </cell>
          <cell r="J4456">
            <v>304544</v>
          </cell>
          <cell r="K4456">
            <v>47252</v>
          </cell>
          <cell r="L4456">
            <v>25729</v>
          </cell>
          <cell r="M4456">
            <v>0</v>
          </cell>
          <cell r="N4456">
            <v>0</v>
          </cell>
          <cell r="O4456">
            <v>283021</v>
          </cell>
          <cell r="P4456">
            <v>283021</v>
          </cell>
        </row>
        <row r="4457">
          <cell r="G4457">
            <v>938809214</v>
          </cell>
          <cell r="J4457">
            <v>135600</v>
          </cell>
          <cell r="K4457">
            <v>20340</v>
          </cell>
          <cell r="L4457">
            <v>11526</v>
          </cell>
          <cell r="M4457">
            <v>0</v>
          </cell>
          <cell r="N4457">
            <v>-20000</v>
          </cell>
          <cell r="O4457">
            <v>106786</v>
          </cell>
          <cell r="P4457">
            <v>106786</v>
          </cell>
        </row>
        <row r="4458">
          <cell r="G4458">
            <v>938809334</v>
          </cell>
          <cell r="J4458">
            <v>255440.82</v>
          </cell>
          <cell r="K4458">
            <v>38316</v>
          </cell>
          <cell r="L4458">
            <v>21712.18</v>
          </cell>
          <cell r="M4458">
            <v>0</v>
          </cell>
          <cell r="N4458">
            <v>0</v>
          </cell>
          <cell r="O4458">
            <v>238837</v>
          </cell>
          <cell r="P4458">
            <v>238837</v>
          </cell>
        </row>
        <row r="4459">
          <cell r="G4459">
            <v>938809503</v>
          </cell>
          <cell r="J4459">
            <v>687767.89</v>
          </cell>
          <cell r="K4459">
            <v>492894.45</v>
          </cell>
          <cell r="L4459">
            <v>19487.560000000001</v>
          </cell>
          <cell r="M4459">
            <v>0</v>
          </cell>
          <cell r="N4459">
            <v>0</v>
          </cell>
          <cell r="O4459">
            <v>214361</v>
          </cell>
          <cell r="P4459">
            <v>214361</v>
          </cell>
        </row>
        <row r="4460">
          <cell r="G4460">
            <v>938809513</v>
          </cell>
          <cell r="J4460">
            <v>202909.73</v>
          </cell>
          <cell r="K4460">
            <v>30436</v>
          </cell>
          <cell r="L4460">
            <v>17247.27</v>
          </cell>
          <cell r="M4460">
            <v>0</v>
          </cell>
          <cell r="N4460">
            <v>0</v>
          </cell>
          <cell r="O4460">
            <v>189721</v>
          </cell>
          <cell r="P4460">
            <v>189721</v>
          </cell>
        </row>
        <row r="4461">
          <cell r="G4461">
            <v>938809514</v>
          </cell>
          <cell r="J4461">
            <v>345224.91000000003</v>
          </cell>
          <cell r="K4461">
            <v>52681</v>
          </cell>
          <cell r="L4461">
            <v>29254.09</v>
          </cell>
          <cell r="M4461">
            <v>0</v>
          </cell>
          <cell r="N4461">
            <v>0</v>
          </cell>
          <cell r="O4461">
            <v>321798</v>
          </cell>
          <cell r="P4461">
            <v>321798</v>
          </cell>
        </row>
        <row r="4462">
          <cell r="G4462">
            <v>938809531</v>
          </cell>
          <cell r="J4462">
            <v>194557.57</v>
          </cell>
          <cell r="K4462">
            <v>37038</v>
          </cell>
          <cell r="L4462">
            <v>15752.43</v>
          </cell>
          <cell r="M4462">
            <v>0</v>
          </cell>
          <cell r="N4462">
            <v>0</v>
          </cell>
          <cell r="O4462">
            <v>173272</v>
          </cell>
          <cell r="P4462">
            <v>173272</v>
          </cell>
        </row>
        <row r="4463">
          <cell r="G4463">
            <v>938809602</v>
          </cell>
          <cell r="J4463">
            <v>199179</v>
          </cell>
          <cell r="K4463">
            <v>30550</v>
          </cell>
          <cell r="L4463">
            <v>16863</v>
          </cell>
          <cell r="M4463">
            <v>0</v>
          </cell>
          <cell r="N4463">
            <v>0</v>
          </cell>
          <cell r="O4463">
            <v>185492</v>
          </cell>
          <cell r="P4463">
            <v>185492</v>
          </cell>
        </row>
        <row r="4464">
          <cell r="G4464">
            <v>938809680</v>
          </cell>
          <cell r="J4464">
            <v>70132</v>
          </cell>
          <cell r="K4464">
            <v>10520</v>
          </cell>
          <cell r="L4464">
            <v>5961</v>
          </cell>
          <cell r="M4464">
            <v>0</v>
          </cell>
          <cell r="N4464">
            <v>0</v>
          </cell>
          <cell r="O4464">
            <v>65573</v>
          </cell>
          <cell r="P4464">
            <v>65573</v>
          </cell>
        </row>
        <row r="4465">
          <cell r="G4465">
            <v>938809690</v>
          </cell>
          <cell r="J4465">
            <v>44634</v>
          </cell>
          <cell r="K4465">
            <v>6695</v>
          </cell>
          <cell r="L4465">
            <v>3794</v>
          </cell>
          <cell r="M4465">
            <v>0</v>
          </cell>
          <cell r="N4465">
            <v>0</v>
          </cell>
          <cell r="O4465">
            <v>41733</v>
          </cell>
          <cell r="P4465">
            <v>41733</v>
          </cell>
        </row>
        <row r="4466">
          <cell r="G4466">
            <v>938809762</v>
          </cell>
          <cell r="J4466">
            <v>241970.82</v>
          </cell>
          <cell r="K4466">
            <v>37193</v>
          </cell>
          <cell r="L4466">
            <v>20478.18</v>
          </cell>
          <cell r="M4466">
            <v>0</v>
          </cell>
          <cell r="N4466">
            <v>0</v>
          </cell>
          <cell r="O4466">
            <v>225256</v>
          </cell>
          <cell r="P4466">
            <v>225256</v>
          </cell>
        </row>
        <row r="4467">
          <cell r="G4467">
            <v>938889691</v>
          </cell>
          <cell r="J4467">
            <v>87807</v>
          </cell>
          <cell r="K4467">
            <v>13171</v>
          </cell>
          <cell r="L4467">
            <v>7464</v>
          </cell>
          <cell r="M4467">
            <v>0</v>
          </cell>
          <cell r="N4467">
            <v>0</v>
          </cell>
          <cell r="O4467">
            <v>82100</v>
          </cell>
          <cell r="P4467">
            <v>82100</v>
          </cell>
        </row>
        <row r="4468">
          <cell r="G4468">
            <v>938900313</v>
          </cell>
          <cell r="J4468">
            <v>44544.9</v>
          </cell>
          <cell r="K4468">
            <v>0</v>
          </cell>
          <cell r="L4468">
            <v>4454.1000000000004</v>
          </cell>
          <cell r="M4468">
            <v>0</v>
          </cell>
          <cell r="N4468">
            <v>0</v>
          </cell>
          <cell r="O4468">
            <v>48999</v>
          </cell>
          <cell r="P4468">
            <v>48999</v>
          </cell>
        </row>
        <row r="4469">
          <cell r="G4469">
            <v>938901042</v>
          </cell>
          <cell r="J4469">
            <v>237060.74</v>
          </cell>
          <cell r="K4469">
            <v>36681</v>
          </cell>
          <cell r="L4469">
            <v>20038.259999999998</v>
          </cell>
          <cell r="M4469">
            <v>0</v>
          </cell>
          <cell r="N4469">
            <v>0</v>
          </cell>
          <cell r="O4469">
            <v>220418</v>
          </cell>
          <cell r="P4469">
            <v>220418</v>
          </cell>
        </row>
        <row r="4470">
          <cell r="G4470">
            <v>938902961</v>
          </cell>
          <cell r="J4470">
            <v>141290.18</v>
          </cell>
          <cell r="K4470">
            <v>21194</v>
          </cell>
          <cell r="L4470">
            <v>12009.82</v>
          </cell>
          <cell r="M4470">
            <v>0</v>
          </cell>
          <cell r="N4470">
            <v>0</v>
          </cell>
          <cell r="O4470">
            <v>132106</v>
          </cell>
          <cell r="P4470">
            <v>132106</v>
          </cell>
        </row>
        <row r="4471">
          <cell r="G4471">
            <v>938904249</v>
          </cell>
          <cell r="J4471">
            <v>61350</v>
          </cell>
          <cell r="K4471">
            <v>9203</v>
          </cell>
          <cell r="L4471">
            <v>5215</v>
          </cell>
          <cell r="M4471">
            <v>0</v>
          </cell>
          <cell r="N4471">
            <v>0</v>
          </cell>
          <cell r="O4471">
            <v>57362</v>
          </cell>
          <cell r="P4471">
            <v>57362</v>
          </cell>
        </row>
        <row r="4472">
          <cell r="G4472">
            <v>938904270</v>
          </cell>
          <cell r="J4472">
            <v>171987.81</v>
          </cell>
          <cell r="K4472">
            <v>26247</v>
          </cell>
          <cell r="L4472">
            <v>14574.19</v>
          </cell>
          <cell r="M4472">
            <v>0</v>
          </cell>
          <cell r="N4472">
            <v>0</v>
          </cell>
          <cell r="O4472">
            <v>160315</v>
          </cell>
          <cell r="P4472">
            <v>160315</v>
          </cell>
        </row>
        <row r="4473">
          <cell r="G4473">
            <v>938904517</v>
          </cell>
          <cell r="J4473">
            <v>275124</v>
          </cell>
          <cell r="K4473">
            <v>41493</v>
          </cell>
          <cell r="L4473">
            <v>23363</v>
          </cell>
          <cell r="M4473">
            <v>0</v>
          </cell>
          <cell r="N4473">
            <v>0</v>
          </cell>
          <cell r="O4473">
            <v>256994</v>
          </cell>
          <cell r="P4473">
            <v>256994</v>
          </cell>
        </row>
        <row r="4474">
          <cell r="G4474">
            <v>938905017</v>
          </cell>
          <cell r="J4474">
            <v>317201.76</v>
          </cell>
          <cell r="K4474">
            <v>222441.36</v>
          </cell>
          <cell r="L4474">
            <v>9475.6</v>
          </cell>
          <cell r="M4474">
            <v>0</v>
          </cell>
          <cell r="N4474">
            <v>0</v>
          </cell>
          <cell r="O4474">
            <v>104236</v>
          </cell>
          <cell r="P4474">
            <v>104236</v>
          </cell>
        </row>
        <row r="4475">
          <cell r="G4475">
            <v>938905041</v>
          </cell>
          <cell r="J4475">
            <v>232438.09</v>
          </cell>
          <cell r="K4475">
            <v>37559</v>
          </cell>
          <cell r="L4475">
            <v>19487.91</v>
          </cell>
          <cell r="M4475">
            <v>0</v>
          </cell>
          <cell r="N4475">
            <v>0</v>
          </cell>
          <cell r="O4475">
            <v>214367</v>
          </cell>
          <cell r="P4475">
            <v>214367</v>
          </cell>
        </row>
        <row r="4476">
          <cell r="G4476">
            <v>938905282</v>
          </cell>
          <cell r="J4476">
            <v>52726.82</v>
          </cell>
          <cell r="K4476">
            <v>7909</v>
          </cell>
          <cell r="L4476">
            <v>4482.18</v>
          </cell>
          <cell r="M4476">
            <v>0</v>
          </cell>
          <cell r="N4476">
            <v>0</v>
          </cell>
          <cell r="O4476">
            <v>49300</v>
          </cell>
          <cell r="P4476">
            <v>49300</v>
          </cell>
        </row>
        <row r="4477">
          <cell r="G4477">
            <v>938905670</v>
          </cell>
          <cell r="J4477">
            <v>224072.28</v>
          </cell>
          <cell r="K4477">
            <v>33611</v>
          </cell>
          <cell r="L4477">
            <v>19046.72</v>
          </cell>
          <cell r="M4477">
            <v>0</v>
          </cell>
          <cell r="N4477">
            <v>0</v>
          </cell>
          <cell r="O4477">
            <v>209508</v>
          </cell>
          <cell r="P4477">
            <v>209508</v>
          </cell>
        </row>
        <row r="4478">
          <cell r="G4478">
            <v>938905697</v>
          </cell>
          <cell r="J4478">
            <v>205241.18</v>
          </cell>
          <cell r="K4478">
            <v>31011</v>
          </cell>
          <cell r="L4478">
            <v>17422.82</v>
          </cell>
          <cell r="M4478">
            <v>0</v>
          </cell>
          <cell r="N4478">
            <v>0</v>
          </cell>
          <cell r="O4478">
            <v>191653</v>
          </cell>
          <cell r="P4478">
            <v>191653</v>
          </cell>
        </row>
        <row r="4479">
          <cell r="G4479">
            <v>938905713</v>
          </cell>
          <cell r="J4479">
            <v>127347</v>
          </cell>
          <cell r="K4479">
            <v>19326</v>
          </cell>
          <cell r="L4479">
            <v>10802</v>
          </cell>
          <cell r="M4479">
            <v>0</v>
          </cell>
          <cell r="N4479">
            <v>0</v>
          </cell>
          <cell r="O4479">
            <v>118823</v>
          </cell>
          <cell r="P4479">
            <v>118823</v>
          </cell>
        </row>
        <row r="4480">
          <cell r="G4480">
            <v>938905981</v>
          </cell>
          <cell r="J4480">
            <v>265781.09000000003</v>
          </cell>
          <cell r="K4480">
            <v>43682</v>
          </cell>
          <cell r="L4480">
            <v>22209.91</v>
          </cell>
          <cell r="M4480">
            <v>0</v>
          </cell>
          <cell r="N4480">
            <v>0</v>
          </cell>
          <cell r="O4480">
            <v>244309</v>
          </cell>
          <cell r="P4480">
            <v>244309</v>
          </cell>
        </row>
        <row r="4481">
          <cell r="G4481">
            <v>938906256</v>
          </cell>
          <cell r="J4481">
            <v>160066.9</v>
          </cell>
          <cell r="K4481">
            <v>24459</v>
          </cell>
          <cell r="L4481">
            <v>13561.1</v>
          </cell>
          <cell r="M4481">
            <v>0</v>
          </cell>
          <cell r="N4481">
            <v>0</v>
          </cell>
          <cell r="O4481">
            <v>149169</v>
          </cell>
          <cell r="P4481">
            <v>149169</v>
          </cell>
        </row>
        <row r="4482">
          <cell r="G4482">
            <v>938906326</v>
          </cell>
          <cell r="J4482">
            <v>117957</v>
          </cell>
          <cell r="K4482">
            <v>17918</v>
          </cell>
          <cell r="L4482">
            <v>10004</v>
          </cell>
          <cell r="M4482">
            <v>0</v>
          </cell>
          <cell r="N4482">
            <v>0</v>
          </cell>
          <cell r="O4482">
            <v>110043</v>
          </cell>
          <cell r="P4482">
            <v>110043</v>
          </cell>
        </row>
        <row r="4483">
          <cell r="G4483">
            <v>938906327</v>
          </cell>
          <cell r="J4483">
            <v>296841.53000000003</v>
          </cell>
          <cell r="K4483">
            <v>44975</v>
          </cell>
          <cell r="L4483">
            <v>25186.47</v>
          </cell>
          <cell r="M4483">
            <v>0</v>
          </cell>
          <cell r="N4483">
            <v>0</v>
          </cell>
          <cell r="O4483">
            <v>277053</v>
          </cell>
          <cell r="P4483">
            <v>277053</v>
          </cell>
        </row>
        <row r="4484">
          <cell r="G4484">
            <v>938906373</v>
          </cell>
          <cell r="J4484">
            <v>70584</v>
          </cell>
          <cell r="K4484">
            <v>11485</v>
          </cell>
          <cell r="L4484">
            <v>5910</v>
          </cell>
          <cell r="M4484">
            <v>0</v>
          </cell>
          <cell r="N4484">
            <v>0</v>
          </cell>
          <cell r="O4484">
            <v>65009</v>
          </cell>
          <cell r="P4484">
            <v>65009</v>
          </cell>
        </row>
        <row r="4485">
          <cell r="G4485">
            <v>938907476</v>
          </cell>
          <cell r="J4485">
            <v>363089.36</v>
          </cell>
          <cell r="K4485">
            <v>55585</v>
          </cell>
          <cell r="L4485">
            <v>30749.64</v>
          </cell>
          <cell r="M4485">
            <v>0</v>
          </cell>
          <cell r="N4485">
            <v>0</v>
          </cell>
          <cell r="O4485">
            <v>338254</v>
          </cell>
          <cell r="P4485">
            <v>338254</v>
          </cell>
        </row>
        <row r="4486">
          <cell r="G4486">
            <v>938907548</v>
          </cell>
          <cell r="J4486">
            <v>259802.27</v>
          </cell>
          <cell r="K4486">
            <v>46600</v>
          </cell>
          <cell r="L4486">
            <v>21320.73</v>
          </cell>
          <cell r="M4486">
            <v>0</v>
          </cell>
          <cell r="N4486">
            <v>0</v>
          </cell>
          <cell r="O4486">
            <v>234523</v>
          </cell>
          <cell r="P4486">
            <v>234523</v>
          </cell>
        </row>
        <row r="4487">
          <cell r="G4487">
            <v>938907589</v>
          </cell>
          <cell r="J4487">
            <v>126993.18</v>
          </cell>
          <cell r="K4487">
            <v>19049</v>
          </cell>
          <cell r="L4487">
            <v>10794.82</v>
          </cell>
          <cell r="M4487">
            <v>0</v>
          </cell>
          <cell r="N4487">
            <v>0</v>
          </cell>
          <cell r="O4487">
            <v>118739</v>
          </cell>
          <cell r="P4487">
            <v>118739</v>
          </cell>
        </row>
        <row r="4488">
          <cell r="G4488">
            <v>938909147</v>
          </cell>
          <cell r="J4488">
            <v>160694</v>
          </cell>
          <cell r="K4488">
            <v>28143</v>
          </cell>
          <cell r="L4488">
            <v>13255</v>
          </cell>
          <cell r="M4488">
            <v>0</v>
          </cell>
          <cell r="N4488">
            <v>0</v>
          </cell>
          <cell r="O4488">
            <v>145806</v>
          </cell>
          <cell r="P4488">
            <v>145806</v>
          </cell>
        </row>
        <row r="4489">
          <cell r="G4489">
            <v>938909342</v>
          </cell>
          <cell r="J4489">
            <v>232751.18</v>
          </cell>
          <cell r="K4489">
            <v>36035</v>
          </cell>
          <cell r="L4489">
            <v>19671.82</v>
          </cell>
          <cell r="M4489">
            <v>0</v>
          </cell>
          <cell r="N4489">
            <v>0</v>
          </cell>
          <cell r="O4489">
            <v>216388</v>
          </cell>
          <cell r="P4489">
            <v>216388</v>
          </cell>
        </row>
        <row r="4490">
          <cell r="G4490">
            <v>938909528</v>
          </cell>
          <cell r="J4490">
            <v>70351</v>
          </cell>
          <cell r="K4490">
            <v>10553</v>
          </cell>
          <cell r="L4490">
            <v>5980</v>
          </cell>
          <cell r="M4490">
            <v>0</v>
          </cell>
          <cell r="N4490">
            <v>0</v>
          </cell>
          <cell r="O4490">
            <v>65778</v>
          </cell>
          <cell r="P4490">
            <v>65778</v>
          </cell>
        </row>
        <row r="4491">
          <cell r="G4491">
            <v>938909546</v>
          </cell>
          <cell r="J4491">
            <v>167435</v>
          </cell>
          <cell r="K4491">
            <v>25564</v>
          </cell>
          <cell r="L4491">
            <v>14187</v>
          </cell>
          <cell r="M4491">
            <v>0</v>
          </cell>
          <cell r="N4491">
            <v>0</v>
          </cell>
          <cell r="O4491">
            <v>156058</v>
          </cell>
          <cell r="P4491">
            <v>156058</v>
          </cell>
        </row>
        <row r="4492">
          <cell r="G4492">
            <v>938909611</v>
          </cell>
          <cell r="J4492">
            <v>123450.36</v>
          </cell>
          <cell r="K4492">
            <v>18518</v>
          </cell>
          <cell r="L4492">
            <v>10493.64</v>
          </cell>
          <cell r="M4492">
            <v>0</v>
          </cell>
          <cell r="N4492">
            <v>0</v>
          </cell>
          <cell r="O4492">
            <v>115426</v>
          </cell>
          <cell r="P4492">
            <v>115426</v>
          </cell>
        </row>
        <row r="4493">
          <cell r="G4493">
            <v>938909614</v>
          </cell>
          <cell r="J4493">
            <v>283353</v>
          </cell>
          <cell r="K4493">
            <v>45869</v>
          </cell>
          <cell r="L4493">
            <v>23748</v>
          </cell>
          <cell r="M4493">
            <v>0</v>
          </cell>
          <cell r="N4493">
            <v>0</v>
          </cell>
          <cell r="O4493">
            <v>261232</v>
          </cell>
          <cell r="P4493">
            <v>261232</v>
          </cell>
        </row>
        <row r="4494">
          <cell r="G4494">
            <v>938909618</v>
          </cell>
          <cell r="J4494">
            <v>204199.87999999998</v>
          </cell>
          <cell r="K4494">
            <v>30630</v>
          </cell>
          <cell r="L4494">
            <v>17357.12</v>
          </cell>
          <cell r="M4494">
            <v>0</v>
          </cell>
          <cell r="N4494">
            <v>0</v>
          </cell>
          <cell r="O4494">
            <v>190927</v>
          </cell>
          <cell r="P4494">
            <v>190927</v>
          </cell>
        </row>
        <row r="4495">
          <cell r="G4495">
            <v>938909623</v>
          </cell>
          <cell r="J4495">
            <v>49227</v>
          </cell>
          <cell r="K4495">
            <v>7384</v>
          </cell>
          <cell r="L4495">
            <v>4184</v>
          </cell>
          <cell r="M4495">
            <v>0</v>
          </cell>
          <cell r="N4495">
            <v>0</v>
          </cell>
          <cell r="O4495">
            <v>46027</v>
          </cell>
          <cell r="P4495">
            <v>46027</v>
          </cell>
        </row>
        <row r="4496">
          <cell r="G4496">
            <v>938909702</v>
          </cell>
          <cell r="J4496">
            <v>77158</v>
          </cell>
          <cell r="K4496">
            <v>11574</v>
          </cell>
          <cell r="L4496">
            <v>6558</v>
          </cell>
          <cell r="M4496">
            <v>0</v>
          </cell>
          <cell r="N4496">
            <v>0</v>
          </cell>
          <cell r="O4496">
            <v>72142</v>
          </cell>
          <cell r="P4496">
            <v>72142</v>
          </cell>
        </row>
        <row r="4497">
          <cell r="G4497">
            <v>938986661</v>
          </cell>
          <cell r="J4497">
            <v>77140</v>
          </cell>
          <cell r="K4497">
            <v>11571</v>
          </cell>
          <cell r="L4497">
            <v>6557</v>
          </cell>
          <cell r="M4497">
            <v>0</v>
          </cell>
          <cell r="N4497">
            <v>0</v>
          </cell>
          <cell r="O4497">
            <v>72126</v>
          </cell>
          <cell r="P4497">
            <v>72126</v>
          </cell>
        </row>
        <row r="4498">
          <cell r="G4498">
            <v>938992283</v>
          </cell>
          <cell r="J4498">
            <v>45825</v>
          </cell>
          <cell r="K4498">
            <v>6874</v>
          </cell>
          <cell r="L4498">
            <v>3895</v>
          </cell>
          <cell r="M4498">
            <v>0</v>
          </cell>
          <cell r="N4498">
            <v>0</v>
          </cell>
          <cell r="O4498">
            <v>42846</v>
          </cell>
          <cell r="P4498">
            <v>42846</v>
          </cell>
        </row>
        <row r="4499">
          <cell r="G4499">
            <v>938995238</v>
          </cell>
          <cell r="J4499">
            <v>117498.18</v>
          </cell>
          <cell r="K4499">
            <v>17625</v>
          </cell>
          <cell r="L4499">
            <v>9986.82</v>
          </cell>
          <cell r="M4499">
            <v>0</v>
          </cell>
          <cell r="N4499">
            <v>0</v>
          </cell>
          <cell r="O4499">
            <v>109860</v>
          </cell>
          <cell r="P4499">
            <v>109860</v>
          </cell>
        </row>
        <row r="4500">
          <cell r="G4500">
            <v>933805644</v>
          </cell>
          <cell r="J4500">
            <v>717824.45</v>
          </cell>
          <cell r="K4500">
            <v>107898</v>
          </cell>
          <cell r="L4500">
            <v>60992.55</v>
          </cell>
          <cell r="M4500">
            <v>0</v>
          </cell>
          <cell r="N4500">
            <v>0</v>
          </cell>
          <cell r="O4500">
            <v>670919</v>
          </cell>
          <cell r="P4500">
            <v>670919</v>
          </cell>
        </row>
        <row r="4501">
          <cell r="G4501">
            <v>933806628</v>
          </cell>
          <cell r="J4501">
            <v>58376.82</v>
          </cell>
          <cell r="K4501">
            <v>9205</v>
          </cell>
          <cell r="L4501">
            <v>4917.18</v>
          </cell>
          <cell r="M4501">
            <v>0</v>
          </cell>
          <cell r="N4501">
            <v>0</v>
          </cell>
          <cell r="O4501">
            <v>54089</v>
          </cell>
          <cell r="P4501">
            <v>54089</v>
          </cell>
        </row>
        <row r="4502">
          <cell r="G4502">
            <v>938102986</v>
          </cell>
          <cell r="J4502">
            <v>176982.36</v>
          </cell>
          <cell r="K4502">
            <v>26547</v>
          </cell>
          <cell r="L4502">
            <v>15043.64</v>
          </cell>
          <cell r="M4502">
            <v>-30000</v>
          </cell>
          <cell r="N4502">
            <v>0</v>
          </cell>
          <cell r="O4502">
            <v>135479</v>
          </cell>
          <cell r="P4502">
            <v>135479</v>
          </cell>
        </row>
        <row r="4503">
          <cell r="G4503">
            <v>938801795</v>
          </cell>
          <cell r="J4503">
            <v>173581.88</v>
          </cell>
          <cell r="K4503">
            <v>26037</v>
          </cell>
          <cell r="L4503">
            <v>14754.12</v>
          </cell>
          <cell r="M4503">
            <v>0</v>
          </cell>
          <cell r="N4503">
            <v>0</v>
          </cell>
          <cell r="O4503">
            <v>162299</v>
          </cell>
          <cell r="P4503">
            <v>162299</v>
          </cell>
        </row>
        <row r="4504">
          <cell r="G4504">
            <v>938802701</v>
          </cell>
          <cell r="J4504">
            <v>256937</v>
          </cell>
          <cell r="K4504">
            <v>38541</v>
          </cell>
          <cell r="L4504">
            <v>21840</v>
          </cell>
          <cell r="M4504">
            <v>0</v>
          </cell>
          <cell r="N4504">
            <v>0</v>
          </cell>
          <cell r="O4504">
            <v>240236</v>
          </cell>
          <cell r="P4504">
            <v>240236</v>
          </cell>
        </row>
        <row r="4505">
          <cell r="G4505">
            <v>938805148</v>
          </cell>
          <cell r="J4505">
            <v>380104</v>
          </cell>
          <cell r="K4505">
            <v>57689</v>
          </cell>
          <cell r="L4505">
            <v>32242</v>
          </cell>
          <cell r="M4505">
            <v>0</v>
          </cell>
          <cell r="N4505">
            <v>0</v>
          </cell>
          <cell r="O4505">
            <v>354657</v>
          </cell>
          <cell r="P4505">
            <v>354657</v>
          </cell>
        </row>
        <row r="4506">
          <cell r="G4506">
            <v>938805616</v>
          </cell>
          <cell r="J4506">
            <v>351173.12</v>
          </cell>
          <cell r="K4506">
            <v>52900</v>
          </cell>
          <cell r="L4506">
            <v>29826.880000000001</v>
          </cell>
          <cell r="M4506">
            <v>0</v>
          </cell>
          <cell r="N4506">
            <v>0</v>
          </cell>
          <cell r="O4506">
            <v>328100</v>
          </cell>
          <cell r="P4506">
            <v>328100</v>
          </cell>
        </row>
        <row r="4507">
          <cell r="G4507">
            <v>938806009</v>
          </cell>
          <cell r="J4507">
            <v>253020.99</v>
          </cell>
          <cell r="K4507">
            <v>37953</v>
          </cell>
          <cell r="L4507">
            <v>21507.01</v>
          </cell>
          <cell r="M4507">
            <v>0</v>
          </cell>
          <cell r="N4507">
            <v>0</v>
          </cell>
          <cell r="O4507">
            <v>236575</v>
          </cell>
          <cell r="P4507">
            <v>236575</v>
          </cell>
        </row>
        <row r="4508">
          <cell r="G4508">
            <v>938806020</v>
          </cell>
          <cell r="J4508">
            <v>256125.18</v>
          </cell>
          <cell r="K4508">
            <v>38643</v>
          </cell>
          <cell r="L4508">
            <v>21747.82</v>
          </cell>
          <cell r="M4508">
            <v>0</v>
          </cell>
          <cell r="N4508">
            <v>0</v>
          </cell>
          <cell r="O4508">
            <v>239230</v>
          </cell>
          <cell r="P4508">
            <v>239230</v>
          </cell>
        </row>
        <row r="4509">
          <cell r="G4509">
            <v>938806242</v>
          </cell>
          <cell r="J4509">
            <v>55454.09</v>
          </cell>
          <cell r="K4509">
            <v>8318</v>
          </cell>
          <cell r="L4509">
            <v>4713.91</v>
          </cell>
          <cell r="M4509">
            <v>0</v>
          </cell>
          <cell r="N4509">
            <v>0</v>
          </cell>
          <cell r="O4509">
            <v>51850</v>
          </cell>
          <cell r="P4509">
            <v>51850</v>
          </cell>
        </row>
        <row r="4510">
          <cell r="G4510">
            <v>938807283</v>
          </cell>
          <cell r="J4510">
            <v>345046.76</v>
          </cell>
          <cell r="K4510">
            <v>51981</v>
          </cell>
          <cell r="L4510">
            <v>29306.240000000002</v>
          </cell>
          <cell r="M4510">
            <v>0</v>
          </cell>
          <cell r="N4510">
            <v>0</v>
          </cell>
          <cell r="O4510">
            <v>322372</v>
          </cell>
          <cell r="P4510">
            <v>322372</v>
          </cell>
        </row>
        <row r="4511">
          <cell r="G4511">
            <v>938807622</v>
          </cell>
          <cell r="J4511">
            <v>412618.45</v>
          </cell>
          <cell r="K4511">
            <v>64586</v>
          </cell>
          <cell r="L4511">
            <v>34803.550000000003</v>
          </cell>
          <cell r="M4511">
            <v>0</v>
          </cell>
          <cell r="N4511">
            <v>0</v>
          </cell>
          <cell r="O4511">
            <v>382836</v>
          </cell>
          <cell r="P4511">
            <v>382836</v>
          </cell>
        </row>
        <row r="4512">
          <cell r="G4512">
            <v>938808340</v>
          </cell>
          <cell r="J4512">
            <v>261260.18</v>
          </cell>
          <cell r="K4512">
            <v>261260.18</v>
          </cell>
          <cell r="L4512">
            <v>-1</v>
          </cell>
          <cell r="M4512">
            <v>0</v>
          </cell>
          <cell r="N4512">
            <v>-50005</v>
          </cell>
          <cell r="O4512">
            <v>0</v>
          </cell>
          <cell r="P4512">
            <v>-50006</v>
          </cell>
        </row>
        <row r="4513">
          <cell r="G4513">
            <v>938808341</v>
          </cell>
          <cell r="J4513">
            <v>359664.36</v>
          </cell>
          <cell r="K4513">
            <v>181234.18</v>
          </cell>
          <cell r="L4513">
            <v>17842.82</v>
          </cell>
          <cell r="M4513">
            <v>0</v>
          </cell>
          <cell r="N4513">
            <v>0</v>
          </cell>
          <cell r="O4513">
            <v>196273</v>
          </cell>
          <cell r="P4513">
            <v>196273</v>
          </cell>
        </row>
        <row r="4514">
          <cell r="G4514">
            <v>938808367</v>
          </cell>
          <cell r="J4514">
            <v>163028.18</v>
          </cell>
          <cell r="K4514">
            <v>24454</v>
          </cell>
          <cell r="L4514">
            <v>13857.82</v>
          </cell>
          <cell r="M4514">
            <v>0</v>
          </cell>
          <cell r="N4514">
            <v>0</v>
          </cell>
          <cell r="O4514">
            <v>152432</v>
          </cell>
          <cell r="P4514">
            <v>152432</v>
          </cell>
        </row>
        <row r="4515">
          <cell r="G4515">
            <v>938808435</v>
          </cell>
          <cell r="J4515">
            <v>448752.67</v>
          </cell>
          <cell r="K4515">
            <v>68659</v>
          </cell>
          <cell r="L4515">
            <v>38009.33</v>
          </cell>
          <cell r="M4515">
            <v>0</v>
          </cell>
          <cell r="N4515">
            <v>0</v>
          </cell>
          <cell r="O4515">
            <v>418103</v>
          </cell>
          <cell r="P4515">
            <v>418103</v>
          </cell>
        </row>
        <row r="4516">
          <cell r="G4516">
            <v>938808437</v>
          </cell>
          <cell r="J4516">
            <v>259805.18</v>
          </cell>
          <cell r="K4516">
            <v>40093</v>
          </cell>
          <cell r="L4516">
            <v>21970.82</v>
          </cell>
          <cell r="M4516">
            <v>0</v>
          </cell>
          <cell r="N4516">
            <v>0</v>
          </cell>
          <cell r="O4516">
            <v>241683</v>
          </cell>
          <cell r="P4516">
            <v>241683</v>
          </cell>
        </row>
        <row r="4517">
          <cell r="G4517">
            <v>938808465</v>
          </cell>
          <cell r="J4517">
            <v>71008.179999999993</v>
          </cell>
          <cell r="K4517">
            <v>10651</v>
          </cell>
          <cell r="L4517">
            <v>6035.82</v>
          </cell>
          <cell r="M4517">
            <v>0</v>
          </cell>
          <cell r="N4517">
            <v>0</v>
          </cell>
          <cell r="O4517">
            <v>66393</v>
          </cell>
          <cell r="P4517">
            <v>66393</v>
          </cell>
        </row>
        <row r="4518">
          <cell r="G4518">
            <v>938808748</v>
          </cell>
          <cell r="J4518">
            <v>486359.09</v>
          </cell>
          <cell r="K4518">
            <v>460888.45</v>
          </cell>
          <cell r="L4518">
            <v>2547.36</v>
          </cell>
          <cell r="M4518">
            <v>0</v>
          </cell>
          <cell r="N4518">
            <v>0</v>
          </cell>
          <cell r="O4518">
            <v>28018</v>
          </cell>
          <cell r="P4518">
            <v>28018</v>
          </cell>
        </row>
        <row r="4519">
          <cell r="G4519">
            <v>938808957</v>
          </cell>
          <cell r="J4519">
            <v>326801.18</v>
          </cell>
          <cell r="K4519">
            <v>49245</v>
          </cell>
          <cell r="L4519">
            <v>27755.82</v>
          </cell>
          <cell r="M4519">
            <v>0</v>
          </cell>
          <cell r="N4519">
            <v>0</v>
          </cell>
          <cell r="O4519">
            <v>305312</v>
          </cell>
          <cell r="P4519">
            <v>305312</v>
          </cell>
        </row>
        <row r="4520">
          <cell r="G4520">
            <v>938808974</v>
          </cell>
          <cell r="J4520">
            <v>529800.82000000007</v>
          </cell>
          <cell r="K4520">
            <v>79919</v>
          </cell>
          <cell r="L4520">
            <v>44988.18</v>
          </cell>
          <cell r="M4520">
            <v>0</v>
          </cell>
          <cell r="N4520">
            <v>0</v>
          </cell>
          <cell r="O4520">
            <v>494870</v>
          </cell>
          <cell r="P4520">
            <v>494870</v>
          </cell>
        </row>
        <row r="4521">
          <cell r="G4521">
            <v>938809156</v>
          </cell>
          <cell r="J4521">
            <v>152880.82</v>
          </cell>
          <cell r="K4521">
            <v>24503</v>
          </cell>
          <cell r="L4521">
            <v>12837.18</v>
          </cell>
          <cell r="M4521">
            <v>0</v>
          </cell>
          <cell r="N4521">
            <v>0</v>
          </cell>
          <cell r="O4521">
            <v>141215</v>
          </cell>
          <cell r="P4521">
            <v>141215</v>
          </cell>
        </row>
        <row r="4522">
          <cell r="G4522">
            <v>938809441</v>
          </cell>
          <cell r="J4522">
            <v>182676.44999999998</v>
          </cell>
          <cell r="K4522">
            <v>27626</v>
          </cell>
          <cell r="L4522">
            <v>15505.55</v>
          </cell>
          <cell r="M4522">
            <v>0</v>
          </cell>
          <cell r="N4522">
            <v>0</v>
          </cell>
          <cell r="O4522">
            <v>170556</v>
          </cell>
          <cell r="P4522">
            <v>170556</v>
          </cell>
        </row>
        <row r="4523">
          <cell r="G4523">
            <v>938809461</v>
          </cell>
          <cell r="J4523">
            <v>376873</v>
          </cell>
          <cell r="K4523">
            <v>58551</v>
          </cell>
          <cell r="L4523">
            <v>31832</v>
          </cell>
          <cell r="M4523">
            <v>0</v>
          </cell>
          <cell r="N4523">
            <v>0</v>
          </cell>
          <cell r="O4523">
            <v>350154</v>
          </cell>
          <cell r="P4523">
            <v>350154</v>
          </cell>
        </row>
        <row r="4524">
          <cell r="G4524">
            <v>938809472</v>
          </cell>
          <cell r="J4524">
            <v>321443</v>
          </cell>
          <cell r="K4524">
            <v>48216</v>
          </cell>
          <cell r="L4524">
            <v>27323</v>
          </cell>
          <cell r="M4524">
            <v>0</v>
          </cell>
          <cell r="N4524">
            <v>0</v>
          </cell>
          <cell r="O4524">
            <v>300550</v>
          </cell>
          <cell r="P4524">
            <v>300550</v>
          </cell>
        </row>
        <row r="4525">
          <cell r="G4525">
            <v>938809474</v>
          </cell>
          <cell r="J4525">
            <v>44545</v>
          </cell>
          <cell r="K4525">
            <v>0</v>
          </cell>
          <cell r="L4525">
            <v>4455</v>
          </cell>
          <cell r="M4525">
            <v>0</v>
          </cell>
          <cell r="N4525">
            <v>0</v>
          </cell>
          <cell r="O4525">
            <v>49000</v>
          </cell>
          <cell r="P4525">
            <v>49000</v>
          </cell>
        </row>
        <row r="4526">
          <cell r="G4526">
            <v>938809510</v>
          </cell>
          <cell r="J4526">
            <v>222991</v>
          </cell>
          <cell r="K4526">
            <v>34122</v>
          </cell>
          <cell r="L4526">
            <v>18887</v>
          </cell>
          <cell r="M4526">
            <v>0</v>
          </cell>
          <cell r="N4526">
            <v>0</v>
          </cell>
          <cell r="O4526">
            <v>207756</v>
          </cell>
          <cell r="P4526">
            <v>207756</v>
          </cell>
        </row>
        <row r="4527">
          <cell r="G4527">
            <v>938809516</v>
          </cell>
          <cell r="J4527">
            <v>66122</v>
          </cell>
          <cell r="K4527">
            <v>9918</v>
          </cell>
          <cell r="L4527">
            <v>5620</v>
          </cell>
          <cell r="M4527">
            <v>0</v>
          </cell>
          <cell r="N4527">
            <v>0</v>
          </cell>
          <cell r="O4527">
            <v>61824</v>
          </cell>
          <cell r="P4527">
            <v>61824</v>
          </cell>
        </row>
        <row r="4528">
          <cell r="G4528">
            <v>938809621</v>
          </cell>
          <cell r="J4528">
            <v>91252.09</v>
          </cell>
          <cell r="K4528">
            <v>13688</v>
          </cell>
          <cell r="L4528">
            <v>7756.91</v>
          </cell>
          <cell r="M4528">
            <v>0</v>
          </cell>
          <cell r="N4528">
            <v>0</v>
          </cell>
          <cell r="O4528">
            <v>85321</v>
          </cell>
          <cell r="P4528">
            <v>85321</v>
          </cell>
        </row>
        <row r="4529">
          <cell r="G4529">
            <v>938809645</v>
          </cell>
          <cell r="J4529">
            <v>169437</v>
          </cell>
          <cell r="K4529">
            <v>25416</v>
          </cell>
          <cell r="L4529">
            <v>14402</v>
          </cell>
          <cell r="M4529">
            <v>0</v>
          </cell>
          <cell r="N4529">
            <v>-40157</v>
          </cell>
          <cell r="O4529">
            <v>118266</v>
          </cell>
          <cell r="P4529">
            <v>118266</v>
          </cell>
        </row>
        <row r="4530">
          <cell r="G4530">
            <v>938809685</v>
          </cell>
          <cell r="J4530">
            <v>232244.45</v>
          </cell>
          <cell r="K4530">
            <v>36407</v>
          </cell>
          <cell r="L4530">
            <v>19583.55</v>
          </cell>
          <cell r="M4530">
            <v>0</v>
          </cell>
          <cell r="N4530">
            <v>0</v>
          </cell>
          <cell r="O4530">
            <v>215421</v>
          </cell>
          <cell r="P4530">
            <v>215421</v>
          </cell>
        </row>
        <row r="4531">
          <cell r="G4531">
            <v>938809734</v>
          </cell>
          <cell r="J4531">
            <v>158270.06999999998</v>
          </cell>
          <cell r="K4531">
            <v>23741</v>
          </cell>
          <cell r="L4531">
            <v>13452.93</v>
          </cell>
          <cell r="M4531">
            <v>0</v>
          </cell>
          <cell r="N4531">
            <v>0</v>
          </cell>
          <cell r="O4531">
            <v>147982</v>
          </cell>
          <cell r="P4531">
            <v>147982</v>
          </cell>
        </row>
        <row r="4532">
          <cell r="G4532">
            <v>938809823</v>
          </cell>
          <cell r="J4532">
            <v>382900.05</v>
          </cell>
          <cell r="K4532">
            <v>60352</v>
          </cell>
          <cell r="L4532">
            <v>32254.95</v>
          </cell>
          <cell r="M4532">
            <v>0</v>
          </cell>
          <cell r="N4532">
            <v>0</v>
          </cell>
          <cell r="O4532">
            <v>354803</v>
          </cell>
          <cell r="P4532">
            <v>354803</v>
          </cell>
        </row>
        <row r="4533">
          <cell r="G4533">
            <v>938809835</v>
          </cell>
          <cell r="J4533">
            <v>219089.82</v>
          </cell>
          <cell r="K4533">
            <v>33312</v>
          </cell>
          <cell r="L4533">
            <v>18578.18</v>
          </cell>
          <cell r="M4533">
            <v>0</v>
          </cell>
          <cell r="N4533">
            <v>0</v>
          </cell>
          <cell r="O4533">
            <v>204356</v>
          </cell>
          <cell r="P4533">
            <v>204356</v>
          </cell>
        </row>
        <row r="4534">
          <cell r="G4534">
            <v>938809976</v>
          </cell>
          <cell r="J4534">
            <v>186692.16</v>
          </cell>
          <cell r="K4534">
            <v>28004</v>
          </cell>
          <cell r="L4534">
            <v>15868.84</v>
          </cell>
          <cell r="M4534">
            <v>0</v>
          </cell>
          <cell r="N4534">
            <v>0</v>
          </cell>
          <cell r="O4534">
            <v>174557</v>
          </cell>
          <cell r="P4534">
            <v>174557</v>
          </cell>
        </row>
        <row r="4535">
          <cell r="G4535">
            <v>938821319</v>
          </cell>
          <cell r="J4535">
            <v>177699.18</v>
          </cell>
          <cell r="K4535">
            <v>26655</v>
          </cell>
          <cell r="L4535">
            <v>15104.82</v>
          </cell>
          <cell r="M4535">
            <v>0</v>
          </cell>
          <cell r="N4535">
            <v>0</v>
          </cell>
          <cell r="O4535">
            <v>166149</v>
          </cell>
          <cell r="P4535">
            <v>166149</v>
          </cell>
        </row>
        <row r="4536">
          <cell r="G4536">
            <v>938833631</v>
          </cell>
          <cell r="J4536">
            <v>350300.3</v>
          </cell>
          <cell r="K4536">
            <v>52545</v>
          </cell>
          <cell r="L4536">
            <v>29775.7</v>
          </cell>
          <cell r="M4536">
            <v>0</v>
          </cell>
          <cell r="N4536">
            <v>0</v>
          </cell>
          <cell r="O4536">
            <v>327531</v>
          </cell>
          <cell r="P4536">
            <v>327531</v>
          </cell>
        </row>
        <row r="4537">
          <cell r="G4537">
            <v>938881601</v>
          </cell>
          <cell r="J4537">
            <v>326444.99</v>
          </cell>
          <cell r="K4537">
            <v>48967</v>
          </cell>
          <cell r="L4537">
            <v>27748.01</v>
          </cell>
          <cell r="M4537">
            <v>0</v>
          </cell>
          <cell r="N4537">
            <v>0</v>
          </cell>
          <cell r="O4537">
            <v>305226</v>
          </cell>
          <cell r="P4537">
            <v>305226</v>
          </cell>
        </row>
        <row r="4538">
          <cell r="G4538">
            <v>938883342</v>
          </cell>
          <cell r="J4538">
            <v>45456</v>
          </cell>
          <cell r="K4538">
            <v>6818</v>
          </cell>
          <cell r="L4538">
            <v>3864</v>
          </cell>
          <cell r="M4538">
            <v>0</v>
          </cell>
          <cell r="N4538">
            <v>0</v>
          </cell>
          <cell r="O4538">
            <v>42502</v>
          </cell>
          <cell r="P4538">
            <v>42502</v>
          </cell>
        </row>
        <row r="4539">
          <cell r="G4539">
            <v>938889715</v>
          </cell>
          <cell r="J4539">
            <v>77192</v>
          </cell>
          <cell r="K4539">
            <v>11579</v>
          </cell>
          <cell r="L4539">
            <v>6561</v>
          </cell>
          <cell r="M4539">
            <v>0</v>
          </cell>
          <cell r="N4539">
            <v>0</v>
          </cell>
          <cell r="O4539">
            <v>72174</v>
          </cell>
          <cell r="P4539">
            <v>72174</v>
          </cell>
        </row>
        <row r="4540">
          <cell r="G4540">
            <v>938900192</v>
          </cell>
          <cell r="J4540">
            <v>340093.72</v>
          </cell>
          <cell r="K4540">
            <v>51014</v>
          </cell>
          <cell r="L4540">
            <v>28908.28</v>
          </cell>
          <cell r="M4540">
            <v>0</v>
          </cell>
          <cell r="N4540">
            <v>0</v>
          </cell>
          <cell r="O4540">
            <v>317988</v>
          </cell>
          <cell r="P4540">
            <v>317988</v>
          </cell>
        </row>
        <row r="4541">
          <cell r="G4541">
            <v>938901262</v>
          </cell>
          <cell r="J4541">
            <v>208181.28</v>
          </cell>
          <cell r="K4541">
            <v>31227</v>
          </cell>
          <cell r="L4541">
            <v>17695.72</v>
          </cell>
          <cell r="M4541">
            <v>0</v>
          </cell>
          <cell r="N4541">
            <v>0</v>
          </cell>
          <cell r="O4541">
            <v>194650</v>
          </cell>
          <cell r="P4541">
            <v>194650</v>
          </cell>
        </row>
        <row r="4542">
          <cell r="G4542">
            <v>938901574</v>
          </cell>
          <cell r="J4542">
            <v>293968.72000000003</v>
          </cell>
          <cell r="K4542">
            <v>44544</v>
          </cell>
          <cell r="L4542">
            <v>24942.28</v>
          </cell>
          <cell r="M4542">
            <v>0</v>
          </cell>
          <cell r="N4542">
            <v>0</v>
          </cell>
          <cell r="O4542">
            <v>274367</v>
          </cell>
          <cell r="P4542">
            <v>274367</v>
          </cell>
        </row>
        <row r="4543">
          <cell r="G4543">
            <v>938901640</v>
          </cell>
          <cell r="J4543">
            <v>46818</v>
          </cell>
          <cell r="K4543">
            <v>7023</v>
          </cell>
          <cell r="L4543">
            <v>3980</v>
          </cell>
          <cell r="M4543">
            <v>0</v>
          </cell>
          <cell r="N4543">
            <v>0</v>
          </cell>
          <cell r="O4543">
            <v>43775</v>
          </cell>
          <cell r="P4543">
            <v>43775</v>
          </cell>
        </row>
        <row r="4544">
          <cell r="G4544">
            <v>938902138</v>
          </cell>
          <cell r="J4544">
            <v>495295.05</v>
          </cell>
          <cell r="K4544">
            <v>74294</v>
          </cell>
          <cell r="L4544">
            <v>42100.95</v>
          </cell>
          <cell r="M4544">
            <v>0</v>
          </cell>
          <cell r="N4544">
            <v>0</v>
          </cell>
          <cell r="O4544">
            <v>463102</v>
          </cell>
          <cell r="P4544">
            <v>463102</v>
          </cell>
        </row>
        <row r="4545">
          <cell r="G4545">
            <v>938902697</v>
          </cell>
          <cell r="J4545">
            <v>44545</v>
          </cell>
          <cell r="K4545">
            <v>0</v>
          </cell>
          <cell r="L4545">
            <v>4455</v>
          </cell>
          <cell r="M4545">
            <v>0</v>
          </cell>
          <cell r="N4545">
            <v>0</v>
          </cell>
          <cell r="O4545">
            <v>49000</v>
          </cell>
          <cell r="P4545">
            <v>49000</v>
          </cell>
        </row>
        <row r="4546">
          <cell r="G4546">
            <v>938903537</v>
          </cell>
          <cell r="J4546">
            <v>227377</v>
          </cell>
          <cell r="K4546">
            <v>36126</v>
          </cell>
          <cell r="L4546">
            <v>19125</v>
          </cell>
          <cell r="M4546">
            <v>0</v>
          </cell>
          <cell r="N4546">
            <v>0</v>
          </cell>
          <cell r="O4546">
            <v>210376</v>
          </cell>
          <cell r="P4546">
            <v>210376</v>
          </cell>
        </row>
        <row r="4547">
          <cell r="G4547">
            <v>938904509</v>
          </cell>
          <cell r="J4547">
            <v>130450.36</v>
          </cell>
          <cell r="K4547">
            <v>19568</v>
          </cell>
          <cell r="L4547">
            <v>11088.64</v>
          </cell>
          <cell r="M4547">
            <v>0</v>
          </cell>
          <cell r="N4547">
            <v>0</v>
          </cell>
          <cell r="O4547">
            <v>121971</v>
          </cell>
          <cell r="P4547">
            <v>121971</v>
          </cell>
        </row>
        <row r="4548">
          <cell r="G4548">
            <v>938904706</v>
          </cell>
          <cell r="J4548">
            <v>44545</v>
          </cell>
          <cell r="K4548">
            <v>0</v>
          </cell>
          <cell r="L4548">
            <v>4455</v>
          </cell>
          <cell r="M4548">
            <v>0</v>
          </cell>
          <cell r="N4548">
            <v>0</v>
          </cell>
          <cell r="O4548">
            <v>49000</v>
          </cell>
          <cell r="P4548">
            <v>49000</v>
          </cell>
        </row>
        <row r="4549">
          <cell r="G4549">
            <v>938904716</v>
          </cell>
          <cell r="J4549">
            <v>153254.39999999999</v>
          </cell>
          <cell r="K4549">
            <v>22988</v>
          </cell>
          <cell r="L4549">
            <v>13026.6</v>
          </cell>
          <cell r="M4549">
            <v>0</v>
          </cell>
          <cell r="N4549">
            <v>0</v>
          </cell>
          <cell r="O4549">
            <v>143293</v>
          </cell>
          <cell r="P4549">
            <v>143293</v>
          </cell>
        </row>
        <row r="4550">
          <cell r="G4550">
            <v>938904756</v>
          </cell>
          <cell r="J4550">
            <v>380013</v>
          </cell>
          <cell r="K4550">
            <v>57900</v>
          </cell>
          <cell r="L4550">
            <v>32211</v>
          </cell>
          <cell r="M4550">
            <v>0</v>
          </cell>
          <cell r="N4550">
            <v>0</v>
          </cell>
          <cell r="O4550">
            <v>354324</v>
          </cell>
          <cell r="P4550">
            <v>354324</v>
          </cell>
        </row>
        <row r="4551">
          <cell r="G4551">
            <v>938904976</v>
          </cell>
          <cell r="J4551">
            <v>156929.18</v>
          </cell>
          <cell r="K4551">
            <v>24213</v>
          </cell>
          <cell r="L4551">
            <v>13271.82</v>
          </cell>
          <cell r="M4551">
            <v>0</v>
          </cell>
          <cell r="N4551">
            <v>0</v>
          </cell>
          <cell r="O4551">
            <v>145988</v>
          </cell>
          <cell r="P4551">
            <v>145988</v>
          </cell>
        </row>
        <row r="4552">
          <cell r="G4552">
            <v>938906166</v>
          </cell>
          <cell r="J4552">
            <v>98333.91</v>
          </cell>
          <cell r="K4552">
            <v>14750</v>
          </cell>
          <cell r="L4552">
            <v>8358.09</v>
          </cell>
          <cell r="M4552">
            <v>0</v>
          </cell>
          <cell r="N4552">
            <v>0</v>
          </cell>
          <cell r="O4552">
            <v>91942</v>
          </cell>
          <cell r="P4552">
            <v>91942</v>
          </cell>
        </row>
        <row r="4553">
          <cell r="G4553">
            <v>938906566</v>
          </cell>
          <cell r="J4553">
            <v>55454.09</v>
          </cell>
          <cell r="K4553">
            <v>8318</v>
          </cell>
          <cell r="L4553">
            <v>4713.91</v>
          </cell>
          <cell r="M4553">
            <v>0</v>
          </cell>
          <cell r="N4553">
            <v>0</v>
          </cell>
          <cell r="O4553">
            <v>51850</v>
          </cell>
          <cell r="P4553">
            <v>51850</v>
          </cell>
        </row>
        <row r="4554">
          <cell r="G4554">
            <v>938906626</v>
          </cell>
          <cell r="J4554">
            <v>347841.14</v>
          </cell>
          <cell r="K4554">
            <v>52176</v>
          </cell>
          <cell r="L4554">
            <v>29566.86</v>
          </cell>
          <cell r="M4554">
            <v>0</v>
          </cell>
          <cell r="N4554">
            <v>0</v>
          </cell>
          <cell r="O4554">
            <v>325232</v>
          </cell>
          <cell r="P4554">
            <v>325232</v>
          </cell>
        </row>
        <row r="4555">
          <cell r="G4555">
            <v>938907419</v>
          </cell>
          <cell r="J4555">
            <v>416075.27</v>
          </cell>
          <cell r="K4555">
            <v>62411</v>
          </cell>
          <cell r="L4555">
            <v>35366.730000000003</v>
          </cell>
          <cell r="M4555">
            <v>0</v>
          </cell>
          <cell r="N4555">
            <v>0</v>
          </cell>
          <cell r="O4555">
            <v>389031</v>
          </cell>
          <cell r="P4555">
            <v>389031</v>
          </cell>
        </row>
        <row r="4556">
          <cell r="G4556">
            <v>938907452</v>
          </cell>
          <cell r="J4556">
            <v>55454.09</v>
          </cell>
          <cell r="K4556">
            <v>8318</v>
          </cell>
          <cell r="L4556">
            <v>4713.91</v>
          </cell>
          <cell r="M4556">
            <v>0</v>
          </cell>
          <cell r="N4556">
            <v>0</v>
          </cell>
          <cell r="O4556">
            <v>51850</v>
          </cell>
          <cell r="P4556">
            <v>51850</v>
          </cell>
        </row>
        <row r="4557">
          <cell r="G4557">
            <v>938907454</v>
          </cell>
          <cell r="J4557">
            <v>174016.91</v>
          </cell>
          <cell r="K4557">
            <v>26327</v>
          </cell>
          <cell r="L4557">
            <v>14770.09</v>
          </cell>
          <cell r="M4557">
            <v>0</v>
          </cell>
          <cell r="N4557">
            <v>0</v>
          </cell>
          <cell r="O4557">
            <v>162460</v>
          </cell>
          <cell r="P4557">
            <v>162460</v>
          </cell>
        </row>
        <row r="4558">
          <cell r="G4558">
            <v>938907455</v>
          </cell>
          <cell r="J4558">
            <v>44545</v>
          </cell>
          <cell r="K4558">
            <v>0</v>
          </cell>
          <cell r="L4558">
            <v>4455</v>
          </cell>
          <cell r="M4558">
            <v>0</v>
          </cell>
          <cell r="N4558">
            <v>0</v>
          </cell>
          <cell r="O4558">
            <v>49000</v>
          </cell>
          <cell r="P4558">
            <v>49000</v>
          </cell>
        </row>
        <row r="4559">
          <cell r="G4559">
            <v>938907724</v>
          </cell>
          <cell r="J4559">
            <v>44545</v>
          </cell>
          <cell r="K4559">
            <v>0</v>
          </cell>
          <cell r="L4559">
            <v>4455</v>
          </cell>
          <cell r="M4559">
            <v>0</v>
          </cell>
          <cell r="N4559">
            <v>0</v>
          </cell>
          <cell r="O4559">
            <v>49000</v>
          </cell>
          <cell r="P4559">
            <v>49000</v>
          </cell>
        </row>
        <row r="4560">
          <cell r="G4560">
            <v>938907843</v>
          </cell>
          <cell r="J4560">
            <v>65991.360000000001</v>
          </cell>
          <cell r="K4560">
            <v>9899</v>
          </cell>
          <cell r="L4560">
            <v>5609.64</v>
          </cell>
          <cell r="M4560">
            <v>0</v>
          </cell>
          <cell r="N4560">
            <v>0</v>
          </cell>
          <cell r="O4560">
            <v>61702</v>
          </cell>
          <cell r="P4560">
            <v>61702</v>
          </cell>
        </row>
        <row r="4561">
          <cell r="G4561">
            <v>938910561</v>
          </cell>
          <cell r="J4561">
            <v>301730.72000000003</v>
          </cell>
          <cell r="K4561">
            <v>47055</v>
          </cell>
          <cell r="L4561">
            <v>25467.279999999999</v>
          </cell>
          <cell r="M4561">
            <v>0</v>
          </cell>
          <cell r="N4561">
            <v>0</v>
          </cell>
          <cell r="O4561">
            <v>280143</v>
          </cell>
          <cell r="P4561">
            <v>280143</v>
          </cell>
        </row>
        <row r="4562">
          <cell r="G4562">
            <v>938928932</v>
          </cell>
          <cell r="J4562">
            <v>123640.82</v>
          </cell>
          <cell r="K4562">
            <v>19668</v>
          </cell>
          <cell r="L4562">
            <v>10397.18</v>
          </cell>
          <cell r="M4562">
            <v>0</v>
          </cell>
          <cell r="N4562">
            <v>0</v>
          </cell>
          <cell r="O4562">
            <v>114370</v>
          </cell>
          <cell r="P4562">
            <v>114370</v>
          </cell>
        </row>
        <row r="4563">
          <cell r="G4563">
            <v>938930257</v>
          </cell>
          <cell r="J4563">
            <v>126681.18</v>
          </cell>
          <cell r="K4563">
            <v>19002</v>
          </cell>
          <cell r="L4563">
            <v>10767.82</v>
          </cell>
          <cell r="M4563">
            <v>0</v>
          </cell>
          <cell r="N4563">
            <v>0</v>
          </cell>
          <cell r="O4563">
            <v>118447</v>
          </cell>
          <cell r="P4563">
            <v>118447</v>
          </cell>
        </row>
        <row r="4564">
          <cell r="G4564">
            <v>938931326</v>
          </cell>
          <cell r="J4564">
            <v>59645</v>
          </cell>
          <cell r="K4564">
            <v>9171</v>
          </cell>
          <cell r="L4564">
            <v>5047</v>
          </cell>
          <cell r="M4564">
            <v>0</v>
          </cell>
          <cell r="N4564">
            <v>0</v>
          </cell>
          <cell r="O4564">
            <v>55521</v>
          </cell>
          <cell r="P4564">
            <v>55521</v>
          </cell>
        </row>
        <row r="4565">
          <cell r="G4565">
            <v>938938297</v>
          </cell>
          <cell r="J4565">
            <v>44545</v>
          </cell>
          <cell r="K4565">
            <v>0</v>
          </cell>
          <cell r="L4565">
            <v>4455</v>
          </cell>
          <cell r="M4565">
            <v>0</v>
          </cell>
          <cell r="N4565">
            <v>0</v>
          </cell>
          <cell r="O4565">
            <v>49000</v>
          </cell>
          <cell r="P4565">
            <v>49000</v>
          </cell>
        </row>
        <row r="4566">
          <cell r="G4566">
            <v>933805171</v>
          </cell>
          <cell r="J4566">
            <v>433768</v>
          </cell>
          <cell r="K4566">
            <v>75388</v>
          </cell>
          <cell r="L4566">
            <v>35838</v>
          </cell>
          <cell r="M4566">
            <v>0</v>
          </cell>
          <cell r="N4566">
            <v>0</v>
          </cell>
          <cell r="O4566">
            <v>394218</v>
          </cell>
          <cell r="P4566">
            <v>394218</v>
          </cell>
        </row>
        <row r="4567">
          <cell r="G4567">
            <v>933805174</v>
          </cell>
          <cell r="J4567">
            <v>370368.72000000003</v>
          </cell>
          <cell r="K4567">
            <v>56229</v>
          </cell>
          <cell r="L4567">
            <v>31414.28</v>
          </cell>
          <cell r="M4567">
            <v>0</v>
          </cell>
          <cell r="N4567">
            <v>0</v>
          </cell>
          <cell r="O4567">
            <v>345554</v>
          </cell>
          <cell r="P4567">
            <v>345554</v>
          </cell>
        </row>
        <row r="4568">
          <cell r="G4568">
            <v>933805213</v>
          </cell>
          <cell r="J4568">
            <v>555412.17999999993</v>
          </cell>
          <cell r="K4568">
            <v>87351</v>
          </cell>
          <cell r="L4568">
            <v>46805.82</v>
          </cell>
          <cell r="M4568">
            <v>0</v>
          </cell>
          <cell r="N4568">
            <v>0</v>
          </cell>
          <cell r="O4568">
            <v>514867</v>
          </cell>
          <cell r="P4568">
            <v>514867</v>
          </cell>
        </row>
        <row r="4569">
          <cell r="G4569">
            <v>933805270</v>
          </cell>
          <cell r="J4569">
            <v>286363.64</v>
          </cell>
          <cell r="K4569">
            <v>42955</v>
          </cell>
          <cell r="L4569">
            <v>24341.360000000001</v>
          </cell>
          <cell r="M4569">
            <v>0</v>
          </cell>
          <cell r="N4569">
            <v>0</v>
          </cell>
          <cell r="O4569">
            <v>267750</v>
          </cell>
          <cell r="P4569">
            <v>267750</v>
          </cell>
        </row>
        <row r="4570">
          <cell r="G4570">
            <v>933805595</v>
          </cell>
          <cell r="J4570">
            <v>346643.63</v>
          </cell>
          <cell r="K4570">
            <v>346643.63</v>
          </cell>
          <cell r="L4570">
            <v>0</v>
          </cell>
          <cell r="M4570">
            <v>0</v>
          </cell>
          <cell r="N4570">
            <v>0</v>
          </cell>
          <cell r="O4570">
            <v>0</v>
          </cell>
          <cell r="P4570">
            <v>0</v>
          </cell>
        </row>
        <row r="4571">
          <cell r="G4571">
            <v>933805666</v>
          </cell>
          <cell r="J4571">
            <v>263531.01</v>
          </cell>
          <cell r="K4571">
            <v>59726</v>
          </cell>
          <cell r="L4571">
            <v>20380.990000000002</v>
          </cell>
          <cell r="M4571">
            <v>0</v>
          </cell>
          <cell r="N4571">
            <v>0</v>
          </cell>
          <cell r="O4571">
            <v>224186</v>
          </cell>
          <cell r="P4571">
            <v>224186</v>
          </cell>
        </row>
        <row r="4572">
          <cell r="G4572">
            <v>933805839</v>
          </cell>
          <cell r="J4572">
            <v>319347.06</v>
          </cell>
          <cell r="K4572">
            <v>48351</v>
          </cell>
          <cell r="L4572">
            <v>27099.94</v>
          </cell>
          <cell r="M4572">
            <v>0</v>
          </cell>
          <cell r="N4572">
            <v>0</v>
          </cell>
          <cell r="O4572">
            <v>298096</v>
          </cell>
          <cell r="P4572">
            <v>298096</v>
          </cell>
        </row>
        <row r="4573">
          <cell r="G4573">
            <v>933805840</v>
          </cell>
          <cell r="J4573">
            <v>180908.63</v>
          </cell>
          <cell r="K4573">
            <v>27136</v>
          </cell>
          <cell r="L4573">
            <v>15377.37</v>
          </cell>
          <cell r="M4573">
            <v>0</v>
          </cell>
          <cell r="N4573">
            <v>0</v>
          </cell>
          <cell r="O4573">
            <v>169150</v>
          </cell>
          <cell r="P4573">
            <v>169150</v>
          </cell>
        </row>
        <row r="4574">
          <cell r="G4574">
            <v>933805893</v>
          </cell>
          <cell r="J4574">
            <v>126830.18</v>
          </cell>
          <cell r="K4574">
            <v>19025</v>
          </cell>
          <cell r="L4574">
            <v>10780.82</v>
          </cell>
          <cell r="M4574">
            <v>0</v>
          </cell>
          <cell r="N4574">
            <v>0</v>
          </cell>
          <cell r="O4574">
            <v>118586</v>
          </cell>
          <cell r="P4574">
            <v>118586</v>
          </cell>
        </row>
        <row r="4575">
          <cell r="G4575">
            <v>933805899</v>
          </cell>
          <cell r="J4575">
            <v>401772.3</v>
          </cell>
          <cell r="K4575">
            <v>74403</v>
          </cell>
          <cell r="L4575">
            <v>32736.7</v>
          </cell>
          <cell r="M4575">
            <v>0</v>
          </cell>
          <cell r="N4575">
            <v>0</v>
          </cell>
          <cell r="O4575">
            <v>360106</v>
          </cell>
          <cell r="P4575">
            <v>360106</v>
          </cell>
        </row>
        <row r="4576">
          <cell r="G4576">
            <v>933805938</v>
          </cell>
          <cell r="J4576">
            <v>162670.35999999999</v>
          </cell>
          <cell r="K4576">
            <v>24849</v>
          </cell>
          <cell r="L4576">
            <v>13782.64</v>
          </cell>
          <cell r="M4576">
            <v>0</v>
          </cell>
          <cell r="N4576">
            <v>0</v>
          </cell>
          <cell r="O4576">
            <v>151604</v>
          </cell>
          <cell r="P4576">
            <v>151604</v>
          </cell>
        </row>
        <row r="4577">
          <cell r="G4577">
            <v>933805989</v>
          </cell>
          <cell r="J4577">
            <v>216137</v>
          </cell>
          <cell r="K4577">
            <v>35338</v>
          </cell>
          <cell r="L4577">
            <v>18080</v>
          </cell>
          <cell r="M4577">
            <v>0</v>
          </cell>
          <cell r="N4577">
            <v>0</v>
          </cell>
          <cell r="O4577">
            <v>198879</v>
          </cell>
          <cell r="P4577">
            <v>198879</v>
          </cell>
        </row>
        <row r="4578">
          <cell r="G4578">
            <v>933805990</v>
          </cell>
          <cell r="J4578">
            <v>187077.72</v>
          </cell>
          <cell r="K4578">
            <v>38833</v>
          </cell>
          <cell r="L4578">
            <v>14824.28</v>
          </cell>
          <cell r="M4578">
            <v>0</v>
          </cell>
          <cell r="N4578">
            <v>0</v>
          </cell>
          <cell r="O4578">
            <v>163069</v>
          </cell>
          <cell r="P4578">
            <v>163069</v>
          </cell>
        </row>
        <row r="4579">
          <cell r="G4579">
            <v>933806284</v>
          </cell>
          <cell r="J4579">
            <v>10151.42</v>
          </cell>
          <cell r="K4579">
            <v>1523</v>
          </cell>
          <cell r="L4579">
            <v>862.58</v>
          </cell>
          <cell r="M4579">
            <v>0</v>
          </cell>
          <cell r="N4579">
            <v>0</v>
          </cell>
          <cell r="O4579">
            <v>9491</v>
          </cell>
          <cell r="P4579">
            <v>9491</v>
          </cell>
        </row>
        <row r="4580">
          <cell r="G4580">
            <v>933806285</v>
          </cell>
          <cell r="J4580">
            <v>995517.61999999988</v>
          </cell>
          <cell r="K4580">
            <v>171768</v>
          </cell>
          <cell r="L4580">
            <v>82375.38</v>
          </cell>
          <cell r="M4580">
            <v>0</v>
          </cell>
          <cell r="N4580">
            <v>0</v>
          </cell>
          <cell r="O4580">
            <v>906125</v>
          </cell>
          <cell r="P4580">
            <v>906125</v>
          </cell>
        </row>
        <row r="4581">
          <cell r="G4581">
            <v>938604154</v>
          </cell>
          <cell r="J4581">
            <v>44545</v>
          </cell>
          <cell r="K4581">
            <v>0</v>
          </cell>
          <cell r="L4581">
            <v>4455</v>
          </cell>
          <cell r="M4581">
            <v>0</v>
          </cell>
          <cell r="N4581">
            <v>0</v>
          </cell>
          <cell r="O4581">
            <v>49000</v>
          </cell>
          <cell r="P4581">
            <v>49000</v>
          </cell>
        </row>
        <row r="4582">
          <cell r="G4582">
            <v>938805042</v>
          </cell>
          <cell r="J4582">
            <v>499137.9</v>
          </cell>
          <cell r="K4582">
            <v>77115</v>
          </cell>
          <cell r="L4582">
            <v>42202.1</v>
          </cell>
          <cell r="M4582">
            <v>0</v>
          </cell>
          <cell r="N4582">
            <v>0</v>
          </cell>
          <cell r="O4582">
            <v>464225</v>
          </cell>
          <cell r="P4582">
            <v>464225</v>
          </cell>
        </row>
        <row r="4583">
          <cell r="G4583">
            <v>938805046</v>
          </cell>
          <cell r="J4583">
            <v>239712.26</v>
          </cell>
          <cell r="K4583">
            <v>36181</v>
          </cell>
          <cell r="L4583">
            <v>20352.740000000002</v>
          </cell>
          <cell r="M4583">
            <v>0</v>
          </cell>
          <cell r="N4583">
            <v>0</v>
          </cell>
          <cell r="O4583">
            <v>223884</v>
          </cell>
          <cell r="P4583">
            <v>223884</v>
          </cell>
        </row>
        <row r="4584">
          <cell r="G4584">
            <v>938805113</v>
          </cell>
          <cell r="J4584">
            <v>205334.18</v>
          </cell>
          <cell r="K4584">
            <v>35513</v>
          </cell>
          <cell r="L4584">
            <v>16982.82</v>
          </cell>
          <cell r="M4584">
            <v>0</v>
          </cell>
          <cell r="N4584">
            <v>0</v>
          </cell>
          <cell r="O4584">
            <v>186804</v>
          </cell>
          <cell r="P4584">
            <v>186804</v>
          </cell>
        </row>
        <row r="4585">
          <cell r="G4585">
            <v>938805116</v>
          </cell>
          <cell r="J4585">
            <v>881939.07</v>
          </cell>
          <cell r="K4585">
            <v>535035.44999999995</v>
          </cell>
          <cell r="L4585">
            <v>34690.379999999997</v>
          </cell>
          <cell r="M4585">
            <v>0</v>
          </cell>
          <cell r="N4585">
            <v>0</v>
          </cell>
          <cell r="O4585">
            <v>381594</v>
          </cell>
          <cell r="P4585">
            <v>381594</v>
          </cell>
        </row>
        <row r="4586">
          <cell r="G4586">
            <v>938805122</v>
          </cell>
          <cell r="J4586">
            <v>282188.3</v>
          </cell>
          <cell r="K4586">
            <v>42553</v>
          </cell>
          <cell r="L4586">
            <v>23963.7</v>
          </cell>
          <cell r="M4586">
            <v>0</v>
          </cell>
          <cell r="N4586">
            <v>0</v>
          </cell>
          <cell r="O4586">
            <v>263599</v>
          </cell>
          <cell r="P4586">
            <v>263599</v>
          </cell>
        </row>
        <row r="4587">
          <cell r="G4587">
            <v>938805130</v>
          </cell>
          <cell r="J4587">
            <v>314312.36</v>
          </cell>
          <cell r="K4587">
            <v>53430</v>
          </cell>
          <cell r="L4587">
            <v>26088.639999999999</v>
          </cell>
          <cell r="M4587">
            <v>0</v>
          </cell>
          <cell r="N4587">
            <v>0</v>
          </cell>
          <cell r="O4587">
            <v>286971</v>
          </cell>
          <cell r="P4587">
            <v>286971</v>
          </cell>
        </row>
        <row r="4588">
          <cell r="G4588">
            <v>938805187</v>
          </cell>
          <cell r="J4588">
            <v>226284.9</v>
          </cell>
          <cell r="K4588">
            <v>98495.09</v>
          </cell>
          <cell r="L4588">
            <v>12779.19</v>
          </cell>
          <cell r="M4588">
            <v>0</v>
          </cell>
          <cell r="N4588">
            <v>0</v>
          </cell>
          <cell r="O4588">
            <v>140569</v>
          </cell>
          <cell r="P4588">
            <v>140569</v>
          </cell>
        </row>
        <row r="4589">
          <cell r="G4589">
            <v>938805192</v>
          </cell>
          <cell r="J4589">
            <v>53712</v>
          </cell>
          <cell r="K4589">
            <v>8954</v>
          </cell>
          <cell r="L4589">
            <v>4476</v>
          </cell>
          <cell r="M4589">
            <v>0</v>
          </cell>
          <cell r="N4589">
            <v>0</v>
          </cell>
          <cell r="O4589">
            <v>49234</v>
          </cell>
          <cell r="P4589">
            <v>49234</v>
          </cell>
        </row>
        <row r="4590">
          <cell r="G4590">
            <v>938805284</v>
          </cell>
          <cell r="J4590">
            <v>101604</v>
          </cell>
          <cell r="K4590">
            <v>15914</v>
          </cell>
          <cell r="L4590">
            <v>8569</v>
          </cell>
          <cell r="M4590">
            <v>0</v>
          </cell>
          <cell r="N4590">
            <v>0</v>
          </cell>
          <cell r="O4590">
            <v>94259</v>
          </cell>
          <cell r="P4590">
            <v>94259</v>
          </cell>
        </row>
        <row r="4591">
          <cell r="G4591">
            <v>938805466</v>
          </cell>
          <cell r="J4591">
            <v>44545</v>
          </cell>
          <cell r="K4591">
            <v>0</v>
          </cell>
          <cell r="L4591">
            <v>4455</v>
          </cell>
          <cell r="M4591">
            <v>0</v>
          </cell>
          <cell r="N4591">
            <v>0</v>
          </cell>
          <cell r="O4591">
            <v>49000</v>
          </cell>
          <cell r="P4591">
            <v>49000</v>
          </cell>
        </row>
        <row r="4592">
          <cell r="G4592">
            <v>938805471</v>
          </cell>
          <cell r="J4592">
            <v>224994</v>
          </cell>
          <cell r="K4592">
            <v>35320</v>
          </cell>
          <cell r="L4592">
            <v>18967</v>
          </cell>
          <cell r="M4592">
            <v>0</v>
          </cell>
          <cell r="N4592">
            <v>0</v>
          </cell>
          <cell r="O4592">
            <v>208641</v>
          </cell>
          <cell r="P4592">
            <v>208641</v>
          </cell>
        </row>
        <row r="4593">
          <cell r="G4593">
            <v>938805472</v>
          </cell>
          <cell r="J4593">
            <v>205153.82</v>
          </cell>
          <cell r="K4593">
            <v>31446</v>
          </cell>
          <cell r="L4593">
            <v>17371.18</v>
          </cell>
          <cell r="M4593">
            <v>0</v>
          </cell>
          <cell r="N4593">
            <v>0</v>
          </cell>
          <cell r="O4593">
            <v>191079</v>
          </cell>
          <cell r="P4593">
            <v>191079</v>
          </cell>
        </row>
        <row r="4594">
          <cell r="G4594">
            <v>938805481</v>
          </cell>
          <cell r="J4594">
            <v>44545</v>
          </cell>
          <cell r="K4594">
            <v>0</v>
          </cell>
          <cell r="L4594">
            <v>4455</v>
          </cell>
          <cell r="M4594">
            <v>0</v>
          </cell>
          <cell r="N4594">
            <v>0</v>
          </cell>
          <cell r="O4594">
            <v>49000</v>
          </cell>
          <cell r="P4594">
            <v>49000</v>
          </cell>
        </row>
        <row r="4595">
          <cell r="G4595">
            <v>938805486</v>
          </cell>
          <cell r="J4595">
            <v>557826.75</v>
          </cell>
          <cell r="K4595">
            <v>90406</v>
          </cell>
          <cell r="L4595">
            <v>46742.25</v>
          </cell>
          <cell r="M4595">
            <v>0</v>
          </cell>
          <cell r="N4595">
            <v>0</v>
          </cell>
          <cell r="O4595">
            <v>514163</v>
          </cell>
          <cell r="P4595">
            <v>514163</v>
          </cell>
        </row>
        <row r="4596">
          <cell r="G4596">
            <v>938806054</v>
          </cell>
          <cell r="J4596">
            <v>265694.08999999997</v>
          </cell>
          <cell r="K4596">
            <v>39854</v>
          </cell>
          <cell r="L4596">
            <v>22583.91</v>
          </cell>
          <cell r="M4596">
            <v>0</v>
          </cell>
          <cell r="N4596">
            <v>0</v>
          </cell>
          <cell r="O4596">
            <v>248424</v>
          </cell>
          <cell r="P4596">
            <v>248424</v>
          </cell>
        </row>
        <row r="4597">
          <cell r="G4597">
            <v>938806058</v>
          </cell>
          <cell r="J4597">
            <v>44545</v>
          </cell>
          <cell r="K4597">
            <v>0</v>
          </cell>
          <cell r="L4597">
            <v>4455</v>
          </cell>
          <cell r="M4597">
            <v>0</v>
          </cell>
          <cell r="N4597">
            <v>0</v>
          </cell>
          <cell r="O4597">
            <v>49000</v>
          </cell>
          <cell r="P4597">
            <v>49000</v>
          </cell>
        </row>
        <row r="4598">
          <cell r="G4598">
            <v>938806075</v>
          </cell>
          <cell r="J4598">
            <v>173627</v>
          </cell>
          <cell r="K4598">
            <v>26044</v>
          </cell>
          <cell r="L4598">
            <v>14758</v>
          </cell>
          <cell r="M4598">
            <v>0</v>
          </cell>
          <cell r="N4598">
            <v>0</v>
          </cell>
          <cell r="O4598">
            <v>162341</v>
          </cell>
          <cell r="P4598">
            <v>162341</v>
          </cell>
        </row>
        <row r="4599">
          <cell r="G4599">
            <v>938806362</v>
          </cell>
          <cell r="J4599">
            <v>175368.77</v>
          </cell>
          <cell r="K4599">
            <v>26305</v>
          </cell>
          <cell r="L4599">
            <v>14906.23</v>
          </cell>
          <cell r="M4599">
            <v>0</v>
          </cell>
          <cell r="N4599">
            <v>0</v>
          </cell>
          <cell r="O4599">
            <v>163970</v>
          </cell>
          <cell r="P4599">
            <v>163970</v>
          </cell>
        </row>
        <row r="4600">
          <cell r="G4600">
            <v>938806412</v>
          </cell>
          <cell r="J4600">
            <v>225680.66999999998</v>
          </cell>
          <cell r="K4600">
            <v>34301</v>
          </cell>
          <cell r="L4600">
            <v>19138.330000000002</v>
          </cell>
          <cell r="M4600">
            <v>0</v>
          </cell>
          <cell r="N4600">
            <v>0</v>
          </cell>
          <cell r="O4600">
            <v>210518</v>
          </cell>
          <cell r="P4600">
            <v>210518</v>
          </cell>
        </row>
        <row r="4601">
          <cell r="G4601">
            <v>938806462</v>
          </cell>
          <cell r="J4601">
            <v>244425</v>
          </cell>
          <cell r="K4601">
            <v>38683</v>
          </cell>
          <cell r="L4601">
            <v>20574</v>
          </cell>
          <cell r="M4601">
            <v>0</v>
          </cell>
          <cell r="N4601">
            <v>0</v>
          </cell>
          <cell r="O4601">
            <v>226316</v>
          </cell>
          <cell r="P4601">
            <v>226316</v>
          </cell>
        </row>
        <row r="4602">
          <cell r="G4602">
            <v>938806467</v>
          </cell>
          <cell r="J4602">
            <v>44545</v>
          </cell>
          <cell r="K4602">
            <v>0</v>
          </cell>
          <cell r="L4602">
            <v>4455</v>
          </cell>
          <cell r="M4602">
            <v>0</v>
          </cell>
          <cell r="N4602">
            <v>0</v>
          </cell>
          <cell r="O4602">
            <v>49000</v>
          </cell>
          <cell r="P4602">
            <v>49000</v>
          </cell>
        </row>
        <row r="4603">
          <cell r="G4603">
            <v>938806470</v>
          </cell>
          <cell r="J4603">
            <v>44545</v>
          </cell>
          <cell r="K4603">
            <v>0</v>
          </cell>
          <cell r="L4603">
            <v>4455</v>
          </cell>
          <cell r="M4603">
            <v>0</v>
          </cell>
          <cell r="N4603">
            <v>0</v>
          </cell>
          <cell r="O4603">
            <v>49000</v>
          </cell>
          <cell r="P4603">
            <v>49000</v>
          </cell>
        </row>
        <row r="4604">
          <cell r="G4604">
            <v>938806481</v>
          </cell>
          <cell r="J4604">
            <v>78290</v>
          </cell>
          <cell r="K4604">
            <v>11744</v>
          </cell>
          <cell r="L4604">
            <v>6655</v>
          </cell>
          <cell r="M4604">
            <v>0</v>
          </cell>
          <cell r="N4604">
            <v>0</v>
          </cell>
          <cell r="O4604">
            <v>73201</v>
          </cell>
          <cell r="P4604">
            <v>73201</v>
          </cell>
        </row>
        <row r="4605">
          <cell r="G4605">
            <v>938806517</v>
          </cell>
          <cell r="J4605">
            <v>291863.15000000002</v>
          </cell>
          <cell r="K4605">
            <v>43779</v>
          </cell>
          <cell r="L4605">
            <v>24807.85</v>
          </cell>
          <cell r="M4605">
            <v>0</v>
          </cell>
          <cell r="N4605">
            <v>0</v>
          </cell>
          <cell r="O4605">
            <v>272892</v>
          </cell>
          <cell r="P4605">
            <v>272892</v>
          </cell>
        </row>
        <row r="4606">
          <cell r="G4606">
            <v>938806540</v>
          </cell>
          <cell r="J4606">
            <v>220106</v>
          </cell>
          <cell r="K4606">
            <v>33016</v>
          </cell>
          <cell r="L4606">
            <v>18709</v>
          </cell>
          <cell r="M4606">
            <v>0</v>
          </cell>
          <cell r="N4606">
            <v>0</v>
          </cell>
          <cell r="O4606">
            <v>205799</v>
          </cell>
          <cell r="P4606">
            <v>205799</v>
          </cell>
        </row>
        <row r="4607">
          <cell r="G4607">
            <v>938806582</v>
          </cell>
          <cell r="J4607">
            <v>44545</v>
          </cell>
          <cell r="K4607">
            <v>0</v>
          </cell>
          <cell r="L4607">
            <v>4455</v>
          </cell>
          <cell r="M4607">
            <v>0</v>
          </cell>
          <cell r="N4607">
            <v>0</v>
          </cell>
          <cell r="O4607">
            <v>49000</v>
          </cell>
          <cell r="P4607">
            <v>49000</v>
          </cell>
        </row>
        <row r="4608">
          <cell r="G4608">
            <v>938806670</v>
          </cell>
          <cell r="J4608">
            <v>224544.94</v>
          </cell>
          <cell r="K4608">
            <v>33682</v>
          </cell>
          <cell r="L4608">
            <v>19086.060000000001</v>
          </cell>
          <cell r="M4608">
            <v>0</v>
          </cell>
          <cell r="N4608">
            <v>0</v>
          </cell>
          <cell r="O4608">
            <v>209949</v>
          </cell>
          <cell r="P4608">
            <v>209949</v>
          </cell>
        </row>
        <row r="4609">
          <cell r="G4609">
            <v>938806697</v>
          </cell>
          <cell r="J4609">
            <v>44545</v>
          </cell>
          <cell r="K4609">
            <v>0</v>
          </cell>
          <cell r="L4609">
            <v>4455</v>
          </cell>
          <cell r="M4609">
            <v>0</v>
          </cell>
          <cell r="N4609">
            <v>0</v>
          </cell>
          <cell r="O4609">
            <v>49000</v>
          </cell>
          <cell r="P4609">
            <v>49000</v>
          </cell>
        </row>
        <row r="4610">
          <cell r="G4610">
            <v>938806701</v>
          </cell>
          <cell r="J4610">
            <v>76621</v>
          </cell>
          <cell r="K4610">
            <v>11718</v>
          </cell>
          <cell r="L4610">
            <v>6490</v>
          </cell>
          <cell r="M4610">
            <v>0</v>
          </cell>
          <cell r="N4610">
            <v>0</v>
          </cell>
          <cell r="O4610">
            <v>71393</v>
          </cell>
          <cell r="P4610">
            <v>71393</v>
          </cell>
        </row>
        <row r="4611">
          <cell r="G4611">
            <v>938806771</v>
          </cell>
          <cell r="J4611">
            <v>68749.09</v>
          </cell>
          <cell r="K4611">
            <v>10312</v>
          </cell>
          <cell r="L4611">
            <v>5843.91</v>
          </cell>
          <cell r="M4611">
            <v>0</v>
          </cell>
          <cell r="N4611">
            <v>0</v>
          </cell>
          <cell r="O4611">
            <v>64281</v>
          </cell>
          <cell r="P4611">
            <v>64281</v>
          </cell>
        </row>
        <row r="4612">
          <cell r="G4612">
            <v>938806835</v>
          </cell>
          <cell r="J4612">
            <v>241432.36</v>
          </cell>
          <cell r="K4612">
            <v>36215</v>
          </cell>
          <cell r="L4612">
            <v>20521.64</v>
          </cell>
          <cell r="M4612">
            <v>0</v>
          </cell>
          <cell r="N4612">
            <v>0</v>
          </cell>
          <cell r="O4612">
            <v>225739</v>
          </cell>
          <cell r="P4612">
            <v>225739</v>
          </cell>
        </row>
        <row r="4613">
          <cell r="G4613">
            <v>938806850</v>
          </cell>
          <cell r="J4613">
            <v>83906</v>
          </cell>
          <cell r="K4613">
            <v>12586</v>
          </cell>
          <cell r="L4613">
            <v>7132</v>
          </cell>
          <cell r="M4613">
            <v>0</v>
          </cell>
          <cell r="N4613">
            <v>0</v>
          </cell>
          <cell r="O4613">
            <v>78452</v>
          </cell>
          <cell r="P4613">
            <v>78452</v>
          </cell>
        </row>
        <row r="4614">
          <cell r="G4614">
            <v>938806908</v>
          </cell>
          <cell r="J4614">
            <v>137272.26999999999</v>
          </cell>
          <cell r="K4614">
            <v>20591</v>
          </cell>
          <cell r="L4614">
            <v>11667.73</v>
          </cell>
          <cell r="M4614">
            <v>0</v>
          </cell>
          <cell r="N4614">
            <v>0</v>
          </cell>
          <cell r="O4614">
            <v>128349</v>
          </cell>
          <cell r="P4614">
            <v>128349</v>
          </cell>
        </row>
        <row r="4615">
          <cell r="G4615">
            <v>938806946</v>
          </cell>
          <cell r="J4615">
            <v>223092.27</v>
          </cell>
          <cell r="K4615">
            <v>35708</v>
          </cell>
          <cell r="L4615">
            <v>18738.73</v>
          </cell>
          <cell r="M4615">
            <v>0</v>
          </cell>
          <cell r="N4615">
            <v>0</v>
          </cell>
          <cell r="O4615">
            <v>206123</v>
          </cell>
          <cell r="P4615">
            <v>206123</v>
          </cell>
        </row>
        <row r="4616">
          <cell r="G4616">
            <v>938806964</v>
          </cell>
          <cell r="J4616">
            <v>69876</v>
          </cell>
          <cell r="K4616">
            <v>12277</v>
          </cell>
          <cell r="L4616">
            <v>5760</v>
          </cell>
          <cell r="M4616">
            <v>0</v>
          </cell>
          <cell r="N4616">
            <v>0</v>
          </cell>
          <cell r="O4616">
            <v>63359</v>
          </cell>
          <cell r="P4616">
            <v>63359</v>
          </cell>
        </row>
        <row r="4617">
          <cell r="G4617">
            <v>938806967</v>
          </cell>
          <cell r="J4617">
            <v>164163.35999999999</v>
          </cell>
          <cell r="K4617">
            <v>24625</v>
          </cell>
          <cell r="L4617">
            <v>13953.64</v>
          </cell>
          <cell r="M4617">
            <v>0</v>
          </cell>
          <cell r="N4617">
            <v>0</v>
          </cell>
          <cell r="O4617">
            <v>153492</v>
          </cell>
          <cell r="P4617">
            <v>153492</v>
          </cell>
        </row>
        <row r="4618">
          <cell r="G4618">
            <v>938806987</v>
          </cell>
          <cell r="J4618">
            <v>329729.40000000002</v>
          </cell>
          <cell r="K4618">
            <v>50581</v>
          </cell>
          <cell r="L4618">
            <v>27914.6</v>
          </cell>
          <cell r="M4618">
            <v>0</v>
          </cell>
          <cell r="N4618">
            <v>0</v>
          </cell>
          <cell r="O4618">
            <v>307063</v>
          </cell>
          <cell r="P4618">
            <v>307063</v>
          </cell>
        </row>
        <row r="4619">
          <cell r="G4619">
            <v>938807024</v>
          </cell>
          <cell r="J4619">
            <v>262582.93</v>
          </cell>
          <cell r="K4619">
            <v>41183</v>
          </cell>
          <cell r="L4619">
            <v>22140.07</v>
          </cell>
          <cell r="M4619">
            <v>0</v>
          </cell>
          <cell r="N4619">
            <v>0</v>
          </cell>
          <cell r="O4619">
            <v>243540</v>
          </cell>
          <cell r="P4619">
            <v>243540</v>
          </cell>
        </row>
        <row r="4620">
          <cell r="G4620">
            <v>938807101</v>
          </cell>
          <cell r="J4620">
            <v>121189.18</v>
          </cell>
          <cell r="K4620">
            <v>19076</v>
          </cell>
          <cell r="L4620">
            <v>10211.82</v>
          </cell>
          <cell r="M4620">
            <v>0</v>
          </cell>
          <cell r="N4620">
            <v>0</v>
          </cell>
          <cell r="O4620">
            <v>112325</v>
          </cell>
          <cell r="P4620">
            <v>112325</v>
          </cell>
        </row>
        <row r="4621">
          <cell r="G4621">
            <v>938807139</v>
          </cell>
          <cell r="J4621">
            <v>44545</v>
          </cell>
          <cell r="K4621">
            <v>0</v>
          </cell>
          <cell r="L4621">
            <v>4455</v>
          </cell>
          <cell r="M4621">
            <v>0</v>
          </cell>
          <cell r="N4621">
            <v>0</v>
          </cell>
          <cell r="O4621">
            <v>49000</v>
          </cell>
          <cell r="P4621">
            <v>49000</v>
          </cell>
        </row>
        <row r="4622">
          <cell r="G4622">
            <v>938807608</v>
          </cell>
          <cell r="J4622">
            <v>339599.55</v>
          </cell>
          <cell r="K4622">
            <v>51838</v>
          </cell>
          <cell r="L4622">
            <v>28776.45</v>
          </cell>
          <cell r="M4622">
            <v>0</v>
          </cell>
          <cell r="N4622">
            <v>0</v>
          </cell>
          <cell r="O4622">
            <v>316538</v>
          </cell>
          <cell r="P4622">
            <v>316538</v>
          </cell>
        </row>
        <row r="4623">
          <cell r="G4623">
            <v>938808375</v>
          </cell>
          <cell r="J4623">
            <v>94560.8</v>
          </cell>
          <cell r="K4623">
            <v>14184</v>
          </cell>
          <cell r="L4623">
            <v>8037.2</v>
          </cell>
          <cell r="M4623">
            <v>0</v>
          </cell>
          <cell r="N4623">
            <v>0</v>
          </cell>
          <cell r="O4623">
            <v>88414</v>
          </cell>
          <cell r="P4623">
            <v>88414</v>
          </cell>
        </row>
        <row r="4624">
          <cell r="G4624">
            <v>938808507</v>
          </cell>
          <cell r="J4624">
            <v>413981</v>
          </cell>
          <cell r="K4624">
            <v>84537</v>
          </cell>
          <cell r="L4624">
            <v>32944</v>
          </cell>
          <cell r="M4624">
            <v>0</v>
          </cell>
          <cell r="N4624">
            <v>0</v>
          </cell>
          <cell r="O4624">
            <v>362388</v>
          </cell>
          <cell r="P4624">
            <v>362388</v>
          </cell>
        </row>
        <row r="4625">
          <cell r="G4625">
            <v>938808513</v>
          </cell>
          <cell r="J4625">
            <v>320780.19</v>
          </cell>
          <cell r="K4625">
            <v>48117</v>
          </cell>
          <cell r="L4625">
            <v>27265.81</v>
          </cell>
          <cell r="M4625">
            <v>0</v>
          </cell>
          <cell r="N4625">
            <v>0</v>
          </cell>
          <cell r="O4625">
            <v>299929</v>
          </cell>
          <cell r="P4625">
            <v>299929</v>
          </cell>
        </row>
        <row r="4626">
          <cell r="G4626">
            <v>938808542</v>
          </cell>
          <cell r="J4626">
            <v>134152</v>
          </cell>
          <cell r="K4626">
            <v>20347</v>
          </cell>
          <cell r="L4626">
            <v>11381</v>
          </cell>
          <cell r="M4626">
            <v>0</v>
          </cell>
          <cell r="N4626">
            <v>0</v>
          </cell>
          <cell r="O4626">
            <v>125186</v>
          </cell>
          <cell r="P4626">
            <v>125186</v>
          </cell>
        </row>
        <row r="4627">
          <cell r="G4627">
            <v>938808551</v>
          </cell>
          <cell r="J4627">
            <v>466347.6</v>
          </cell>
          <cell r="K4627">
            <v>69952</v>
          </cell>
          <cell r="L4627">
            <v>39639.4</v>
          </cell>
          <cell r="M4627">
            <v>0</v>
          </cell>
          <cell r="N4627">
            <v>0</v>
          </cell>
          <cell r="O4627">
            <v>436035</v>
          </cell>
          <cell r="P4627">
            <v>436035</v>
          </cell>
        </row>
        <row r="4628">
          <cell r="G4628">
            <v>938808645</v>
          </cell>
          <cell r="J4628">
            <v>212683.18</v>
          </cell>
          <cell r="K4628">
            <v>31902</v>
          </cell>
          <cell r="L4628">
            <v>18077.82</v>
          </cell>
          <cell r="M4628">
            <v>0</v>
          </cell>
          <cell r="N4628">
            <v>0</v>
          </cell>
          <cell r="O4628">
            <v>198859</v>
          </cell>
          <cell r="P4628">
            <v>198859</v>
          </cell>
        </row>
        <row r="4629">
          <cell r="G4629">
            <v>938808671</v>
          </cell>
          <cell r="J4629">
            <v>300170.18</v>
          </cell>
          <cell r="K4629">
            <v>46372</v>
          </cell>
          <cell r="L4629">
            <v>25379.82</v>
          </cell>
          <cell r="M4629">
            <v>0</v>
          </cell>
          <cell r="N4629">
            <v>0</v>
          </cell>
          <cell r="O4629">
            <v>279178</v>
          </cell>
          <cell r="P4629">
            <v>279178</v>
          </cell>
        </row>
        <row r="4630">
          <cell r="G4630">
            <v>938808695</v>
          </cell>
          <cell r="J4630">
            <v>240773</v>
          </cell>
          <cell r="K4630">
            <v>36116</v>
          </cell>
          <cell r="L4630">
            <v>20466</v>
          </cell>
          <cell r="M4630">
            <v>0</v>
          </cell>
          <cell r="N4630">
            <v>0</v>
          </cell>
          <cell r="O4630">
            <v>225123</v>
          </cell>
          <cell r="P4630">
            <v>225123</v>
          </cell>
        </row>
        <row r="4631">
          <cell r="G4631">
            <v>938808745</v>
          </cell>
          <cell r="J4631">
            <v>385265.36</v>
          </cell>
          <cell r="K4631">
            <v>59136</v>
          </cell>
          <cell r="L4631">
            <v>32612.639999999999</v>
          </cell>
          <cell r="M4631">
            <v>0</v>
          </cell>
          <cell r="N4631">
            <v>0</v>
          </cell>
          <cell r="O4631">
            <v>358742</v>
          </cell>
          <cell r="P4631">
            <v>358742</v>
          </cell>
        </row>
        <row r="4632">
          <cell r="G4632">
            <v>938809565</v>
          </cell>
          <cell r="J4632">
            <v>364521.77999999997</v>
          </cell>
          <cell r="K4632">
            <v>246839.6</v>
          </cell>
          <cell r="L4632">
            <v>11767.82</v>
          </cell>
          <cell r="M4632">
            <v>0</v>
          </cell>
          <cell r="N4632">
            <v>0</v>
          </cell>
          <cell r="O4632">
            <v>129450</v>
          </cell>
          <cell r="P4632">
            <v>129450</v>
          </cell>
        </row>
        <row r="4633">
          <cell r="G4633">
            <v>938809574</v>
          </cell>
          <cell r="J4633">
            <v>210690.09</v>
          </cell>
          <cell r="K4633">
            <v>32726</v>
          </cell>
          <cell r="L4633">
            <v>17796.91</v>
          </cell>
          <cell r="M4633">
            <v>0</v>
          </cell>
          <cell r="N4633">
            <v>-1000</v>
          </cell>
          <cell r="O4633">
            <v>194761</v>
          </cell>
          <cell r="P4633">
            <v>194761</v>
          </cell>
        </row>
        <row r="4634">
          <cell r="G4634">
            <v>938809652</v>
          </cell>
          <cell r="J4634">
            <v>44545</v>
          </cell>
          <cell r="K4634">
            <v>0</v>
          </cell>
          <cell r="L4634">
            <v>4455</v>
          </cell>
          <cell r="M4634">
            <v>0</v>
          </cell>
          <cell r="N4634">
            <v>0</v>
          </cell>
          <cell r="O4634">
            <v>49000</v>
          </cell>
          <cell r="P4634">
            <v>49000</v>
          </cell>
        </row>
        <row r="4635">
          <cell r="G4635">
            <v>938809865</v>
          </cell>
          <cell r="J4635">
            <v>227441.4</v>
          </cell>
          <cell r="K4635">
            <v>34116</v>
          </cell>
          <cell r="L4635">
            <v>19332.599999999999</v>
          </cell>
          <cell r="M4635">
            <v>0</v>
          </cell>
          <cell r="N4635">
            <v>0</v>
          </cell>
          <cell r="O4635">
            <v>212658</v>
          </cell>
          <cell r="P4635">
            <v>212658</v>
          </cell>
        </row>
        <row r="4636">
          <cell r="G4636">
            <v>938809921</v>
          </cell>
          <cell r="J4636">
            <v>52726.82</v>
          </cell>
          <cell r="K4636">
            <v>7909</v>
          </cell>
          <cell r="L4636">
            <v>4482.18</v>
          </cell>
          <cell r="M4636">
            <v>0</v>
          </cell>
          <cell r="N4636">
            <v>0</v>
          </cell>
          <cell r="O4636">
            <v>49300</v>
          </cell>
          <cell r="P4636">
            <v>49300</v>
          </cell>
        </row>
        <row r="4637">
          <cell r="G4637">
            <v>938809946</v>
          </cell>
          <cell r="J4637">
            <v>261921.3</v>
          </cell>
          <cell r="K4637">
            <v>40410</v>
          </cell>
          <cell r="L4637">
            <v>22150.7</v>
          </cell>
          <cell r="M4637">
            <v>0</v>
          </cell>
          <cell r="N4637">
            <v>0</v>
          </cell>
          <cell r="O4637">
            <v>243662</v>
          </cell>
          <cell r="P4637">
            <v>243662</v>
          </cell>
        </row>
        <row r="4638">
          <cell r="G4638">
            <v>938900365</v>
          </cell>
          <cell r="J4638">
            <v>44545</v>
          </cell>
          <cell r="K4638">
            <v>0</v>
          </cell>
          <cell r="L4638">
            <v>4455</v>
          </cell>
          <cell r="M4638">
            <v>0</v>
          </cell>
          <cell r="N4638">
            <v>0</v>
          </cell>
          <cell r="O4638">
            <v>49000</v>
          </cell>
          <cell r="P4638">
            <v>49000</v>
          </cell>
        </row>
        <row r="4639">
          <cell r="G4639">
            <v>938900428</v>
          </cell>
          <cell r="J4639">
            <v>44545</v>
          </cell>
          <cell r="K4639">
            <v>0</v>
          </cell>
          <cell r="L4639">
            <v>4455</v>
          </cell>
          <cell r="M4639">
            <v>0</v>
          </cell>
          <cell r="N4639">
            <v>0</v>
          </cell>
          <cell r="O4639">
            <v>49000</v>
          </cell>
          <cell r="P4639">
            <v>49000</v>
          </cell>
        </row>
        <row r="4640">
          <cell r="G4640">
            <v>938900430</v>
          </cell>
          <cell r="J4640">
            <v>44545</v>
          </cell>
          <cell r="K4640">
            <v>0</v>
          </cell>
          <cell r="L4640">
            <v>4455</v>
          </cell>
          <cell r="M4640">
            <v>0</v>
          </cell>
          <cell r="N4640">
            <v>0</v>
          </cell>
          <cell r="O4640">
            <v>49000</v>
          </cell>
          <cell r="P4640">
            <v>49000</v>
          </cell>
        </row>
        <row r="4641">
          <cell r="G4641">
            <v>938900431</v>
          </cell>
          <cell r="J4641">
            <v>215473</v>
          </cell>
          <cell r="K4641">
            <v>32321</v>
          </cell>
          <cell r="L4641">
            <v>18315</v>
          </cell>
          <cell r="M4641">
            <v>0</v>
          </cell>
          <cell r="N4641">
            <v>0</v>
          </cell>
          <cell r="O4641">
            <v>201467</v>
          </cell>
          <cell r="P4641">
            <v>201467</v>
          </cell>
        </row>
        <row r="4642">
          <cell r="G4642">
            <v>938900433</v>
          </cell>
          <cell r="J4642">
            <v>352274.28</v>
          </cell>
          <cell r="K4642">
            <v>52841</v>
          </cell>
          <cell r="L4642">
            <v>29943.72</v>
          </cell>
          <cell r="M4642">
            <v>0</v>
          </cell>
          <cell r="N4642">
            <v>0</v>
          </cell>
          <cell r="O4642">
            <v>329377</v>
          </cell>
          <cell r="P4642">
            <v>329377</v>
          </cell>
        </row>
        <row r="4643">
          <cell r="G4643">
            <v>938900435</v>
          </cell>
          <cell r="J4643">
            <v>44545</v>
          </cell>
          <cell r="K4643">
            <v>0</v>
          </cell>
          <cell r="L4643">
            <v>4455</v>
          </cell>
          <cell r="M4643">
            <v>0</v>
          </cell>
          <cell r="N4643">
            <v>0</v>
          </cell>
          <cell r="O4643">
            <v>49000</v>
          </cell>
          <cell r="P4643">
            <v>49000</v>
          </cell>
        </row>
        <row r="4644">
          <cell r="G4644">
            <v>938900436</v>
          </cell>
          <cell r="J4644">
            <v>158728.9</v>
          </cell>
          <cell r="K4644">
            <v>23809</v>
          </cell>
          <cell r="L4644">
            <v>13492.1</v>
          </cell>
          <cell r="M4644">
            <v>0</v>
          </cell>
          <cell r="N4644">
            <v>0</v>
          </cell>
          <cell r="O4644">
            <v>148412</v>
          </cell>
          <cell r="P4644">
            <v>148412</v>
          </cell>
        </row>
        <row r="4645">
          <cell r="G4645">
            <v>938900470</v>
          </cell>
          <cell r="J4645">
            <v>270825.8</v>
          </cell>
          <cell r="K4645">
            <v>122686</v>
          </cell>
          <cell r="L4645">
            <v>14814.2</v>
          </cell>
          <cell r="M4645">
            <v>0</v>
          </cell>
          <cell r="N4645">
            <v>0</v>
          </cell>
          <cell r="O4645">
            <v>162954</v>
          </cell>
          <cell r="P4645">
            <v>162954</v>
          </cell>
        </row>
        <row r="4646">
          <cell r="G4646">
            <v>938900471</v>
          </cell>
          <cell r="J4646">
            <v>301783</v>
          </cell>
          <cell r="K4646">
            <v>47287</v>
          </cell>
          <cell r="L4646">
            <v>25450</v>
          </cell>
          <cell r="M4646">
            <v>0</v>
          </cell>
          <cell r="N4646">
            <v>0</v>
          </cell>
          <cell r="O4646">
            <v>279946</v>
          </cell>
          <cell r="P4646">
            <v>279946</v>
          </cell>
        </row>
        <row r="4647">
          <cell r="G4647">
            <v>938900472</v>
          </cell>
          <cell r="J4647">
            <v>45814</v>
          </cell>
          <cell r="K4647">
            <v>6872</v>
          </cell>
          <cell r="L4647">
            <v>3894</v>
          </cell>
          <cell r="M4647">
            <v>0</v>
          </cell>
          <cell r="N4647">
            <v>0</v>
          </cell>
          <cell r="O4647">
            <v>42836</v>
          </cell>
          <cell r="P4647">
            <v>42836</v>
          </cell>
        </row>
        <row r="4648">
          <cell r="G4648">
            <v>938900474</v>
          </cell>
          <cell r="J4648">
            <v>174743</v>
          </cell>
          <cell r="K4648">
            <v>26211</v>
          </cell>
          <cell r="L4648">
            <v>14853</v>
          </cell>
          <cell r="M4648">
            <v>0</v>
          </cell>
          <cell r="N4648">
            <v>-61</v>
          </cell>
          <cell r="O4648">
            <v>163324</v>
          </cell>
          <cell r="P4648">
            <v>163324</v>
          </cell>
        </row>
        <row r="4649">
          <cell r="G4649">
            <v>938900475</v>
          </cell>
          <cell r="J4649">
            <v>283763.26</v>
          </cell>
          <cell r="K4649">
            <v>42564</v>
          </cell>
          <cell r="L4649">
            <v>24119.74</v>
          </cell>
          <cell r="M4649">
            <v>0</v>
          </cell>
          <cell r="N4649">
            <v>0</v>
          </cell>
          <cell r="O4649">
            <v>265319</v>
          </cell>
          <cell r="P4649">
            <v>265319</v>
          </cell>
        </row>
        <row r="4650">
          <cell r="G4650">
            <v>938900492</v>
          </cell>
          <cell r="J4650">
            <v>555043.44999999995</v>
          </cell>
          <cell r="K4650">
            <v>88193</v>
          </cell>
          <cell r="L4650">
            <v>46685.55</v>
          </cell>
          <cell r="M4650">
            <v>0</v>
          </cell>
          <cell r="N4650">
            <v>0</v>
          </cell>
          <cell r="O4650">
            <v>513536</v>
          </cell>
          <cell r="P4650">
            <v>513536</v>
          </cell>
        </row>
        <row r="4651">
          <cell r="G4651">
            <v>938900495</v>
          </cell>
          <cell r="J4651">
            <v>341818.81</v>
          </cell>
          <cell r="K4651">
            <v>65410</v>
          </cell>
          <cell r="L4651">
            <v>27641.19</v>
          </cell>
          <cell r="M4651">
            <v>0</v>
          </cell>
          <cell r="N4651">
            <v>0</v>
          </cell>
          <cell r="O4651">
            <v>304050</v>
          </cell>
          <cell r="P4651">
            <v>304050</v>
          </cell>
        </row>
        <row r="4652">
          <cell r="G4652">
            <v>938900496</v>
          </cell>
          <cell r="J4652">
            <v>375822</v>
          </cell>
          <cell r="K4652">
            <v>62432</v>
          </cell>
          <cell r="L4652">
            <v>31339</v>
          </cell>
          <cell r="M4652">
            <v>0</v>
          </cell>
          <cell r="N4652">
            <v>0</v>
          </cell>
          <cell r="O4652">
            <v>344729</v>
          </cell>
          <cell r="P4652">
            <v>344729</v>
          </cell>
        </row>
        <row r="4653">
          <cell r="G4653">
            <v>938900498</v>
          </cell>
          <cell r="J4653">
            <v>172522.18</v>
          </cell>
          <cell r="K4653">
            <v>25878</v>
          </cell>
          <cell r="L4653">
            <v>14664.82</v>
          </cell>
          <cell r="M4653">
            <v>0</v>
          </cell>
          <cell r="N4653">
            <v>0</v>
          </cell>
          <cell r="O4653">
            <v>161309</v>
          </cell>
          <cell r="P4653">
            <v>161309</v>
          </cell>
        </row>
        <row r="4654">
          <cell r="G4654">
            <v>938900504</v>
          </cell>
          <cell r="J4654">
            <v>75402</v>
          </cell>
          <cell r="K4654">
            <v>11310</v>
          </cell>
          <cell r="L4654">
            <v>6409</v>
          </cell>
          <cell r="M4654">
            <v>0</v>
          </cell>
          <cell r="N4654">
            <v>0</v>
          </cell>
          <cell r="O4654">
            <v>70501</v>
          </cell>
          <cell r="P4654">
            <v>70501</v>
          </cell>
        </row>
        <row r="4655">
          <cell r="G4655">
            <v>938900507</v>
          </cell>
          <cell r="J4655">
            <v>495037.65</v>
          </cell>
          <cell r="K4655">
            <v>83680</v>
          </cell>
          <cell r="L4655">
            <v>41135.35</v>
          </cell>
          <cell r="M4655">
            <v>0</v>
          </cell>
          <cell r="N4655">
            <v>0</v>
          </cell>
          <cell r="O4655">
            <v>452493</v>
          </cell>
          <cell r="P4655">
            <v>452493</v>
          </cell>
        </row>
        <row r="4656">
          <cell r="G4656">
            <v>938900508</v>
          </cell>
          <cell r="J4656">
            <v>153635.91</v>
          </cell>
          <cell r="K4656">
            <v>23045</v>
          </cell>
          <cell r="L4656">
            <v>13059.09</v>
          </cell>
          <cell r="M4656">
            <v>0</v>
          </cell>
          <cell r="N4656">
            <v>0</v>
          </cell>
          <cell r="O4656">
            <v>143650</v>
          </cell>
          <cell r="P4656">
            <v>143650</v>
          </cell>
        </row>
        <row r="4657">
          <cell r="G4657">
            <v>938900511</v>
          </cell>
          <cell r="J4657">
            <v>428619.8</v>
          </cell>
          <cell r="K4657">
            <v>66313</v>
          </cell>
          <cell r="L4657">
            <v>36230.199999999997</v>
          </cell>
          <cell r="M4657">
            <v>0</v>
          </cell>
          <cell r="N4657">
            <v>0</v>
          </cell>
          <cell r="O4657">
            <v>398537</v>
          </cell>
          <cell r="P4657">
            <v>398537</v>
          </cell>
        </row>
        <row r="4658">
          <cell r="G4658">
            <v>938902312</v>
          </cell>
          <cell r="J4658">
            <v>221813</v>
          </cell>
          <cell r="K4658">
            <v>33272</v>
          </cell>
          <cell r="L4658">
            <v>18854</v>
          </cell>
          <cell r="M4658">
            <v>0</v>
          </cell>
          <cell r="N4658">
            <v>-15000</v>
          </cell>
          <cell r="O4658">
            <v>192395</v>
          </cell>
          <cell r="P4658">
            <v>192395</v>
          </cell>
        </row>
        <row r="4659">
          <cell r="G4659">
            <v>938903453</v>
          </cell>
          <cell r="J4659">
            <v>466883.86</v>
          </cell>
          <cell r="K4659">
            <v>74521</v>
          </cell>
          <cell r="L4659">
            <v>39236.14</v>
          </cell>
          <cell r="M4659">
            <v>0</v>
          </cell>
          <cell r="N4659">
            <v>-1000</v>
          </cell>
          <cell r="O4659">
            <v>430599</v>
          </cell>
          <cell r="P4659">
            <v>430599</v>
          </cell>
        </row>
        <row r="4660">
          <cell r="G4660">
            <v>938904348</v>
          </cell>
          <cell r="J4660">
            <v>66585</v>
          </cell>
          <cell r="K4660">
            <v>9988</v>
          </cell>
          <cell r="L4660">
            <v>5660</v>
          </cell>
          <cell r="M4660">
            <v>0</v>
          </cell>
          <cell r="N4660">
            <v>0</v>
          </cell>
          <cell r="O4660">
            <v>62257</v>
          </cell>
          <cell r="P4660">
            <v>62257</v>
          </cell>
        </row>
        <row r="4661">
          <cell r="G4661">
            <v>938904358</v>
          </cell>
          <cell r="J4661">
            <v>44545</v>
          </cell>
          <cell r="K4661">
            <v>0</v>
          </cell>
          <cell r="L4661">
            <v>4455</v>
          </cell>
          <cell r="M4661">
            <v>0</v>
          </cell>
          <cell r="N4661">
            <v>0</v>
          </cell>
          <cell r="O4661">
            <v>49000</v>
          </cell>
          <cell r="P4661">
            <v>49000</v>
          </cell>
        </row>
        <row r="4662">
          <cell r="G4662">
            <v>938904387</v>
          </cell>
          <cell r="J4662">
            <v>226363.18</v>
          </cell>
          <cell r="K4662">
            <v>33954</v>
          </cell>
          <cell r="L4662">
            <v>19240.82</v>
          </cell>
          <cell r="M4662">
            <v>0</v>
          </cell>
          <cell r="N4662">
            <v>0</v>
          </cell>
          <cell r="O4662">
            <v>211650</v>
          </cell>
          <cell r="P4662">
            <v>211650</v>
          </cell>
        </row>
        <row r="4663">
          <cell r="G4663">
            <v>938904393</v>
          </cell>
          <cell r="J4663">
            <v>176489.27</v>
          </cell>
          <cell r="K4663">
            <v>26473</v>
          </cell>
          <cell r="L4663">
            <v>15001.73</v>
          </cell>
          <cell r="M4663">
            <v>0</v>
          </cell>
          <cell r="N4663">
            <v>0</v>
          </cell>
          <cell r="O4663">
            <v>165018</v>
          </cell>
          <cell r="P4663">
            <v>165018</v>
          </cell>
        </row>
        <row r="4664">
          <cell r="G4664">
            <v>938904405</v>
          </cell>
          <cell r="J4664">
            <v>44545</v>
          </cell>
          <cell r="K4664">
            <v>0</v>
          </cell>
          <cell r="L4664">
            <v>4455</v>
          </cell>
          <cell r="M4664">
            <v>0</v>
          </cell>
          <cell r="N4664">
            <v>0</v>
          </cell>
          <cell r="O4664">
            <v>49000</v>
          </cell>
          <cell r="P4664">
            <v>49000</v>
          </cell>
        </row>
        <row r="4665">
          <cell r="G4665">
            <v>938904414</v>
          </cell>
          <cell r="J4665">
            <v>44545</v>
          </cell>
          <cell r="K4665">
            <v>0</v>
          </cell>
          <cell r="L4665">
            <v>4455</v>
          </cell>
          <cell r="M4665">
            <v>0</v>
          </cell>
          <cell r="N4665">
            <v>0</v>
          </cell>
          <cell r="O4665">
            <v>49000</v>
          </cell>
          <cell r="P4665">
            <v>49000</v>
          </cell>
        </row>
        <row r="4666">
          <cell r="G4666">
            <v>938904415</v>
          </cell>
          <cell r="J4666">
            <v>52084</v>
          </cell>
          <cell r="K4666">
            <v>8710</v>
          </cell>
          <cell r="L4666">
            <v>4337</v>
          </cell>
          <cell r="M4666">
            <v>0</v>
          </cell>
          <cell r="N4666">
            <v>0</v>
          </cell>
          <cell r="O4666">
            <v>47711</v>
          </cell>
          <cell r="P4666">
            <v>47711</v>
          </cell>
        </row>
        <row r="4667">
          <cell r="G4667">
            <v>938904454</v>
          </cell>
          <cell r="J4667">
            <v>327123.90999999997</v>
          </cell>
          <cell r="K4667">
            <v>49517</v>
          </cell>
          <cell r="L4667">
            <v>27761.09</v>
          </cell>
          <cell r="M4667">
            <v>0</v>
          </cell>
          <cell r="N4667">
            <v>0</v>
          </cell>
          <cell r="O4667">
            <v>305368</v>
          </cell>
          <cell r="P4667">
            <v>305368</v>
          </cell>
        </row>
        <row r="4668">
          <cell r="G4668">
            <v>938904592</v>
          </cell>
          <cell r="J4668">
            <v>128926.18</v>
          </cell>
          <cell r="K4668">
            <v>19339</v>
          </cell>
          <cell r="L4668">
            <v>10958.82</v>
          </cell>
          <cell r="M4668">
            <v>0</v>
          </cell>
          <cell r="N4668">
            <v>0</v>
          </cell>
          <cell r="O4668">
            <v>120546</v>
          </cell>
          <cell r="P4668">
            <v>120546</v>
          </cell>
        </row>
        <row r="4669">
          <cell r="G4669">
            <v>938904637</v>
          </cell>
          <cell r="J4669">
            <v>44545</v>
          </cell>
          <cell r="K4669">
            <v>0</v>
          </cell>
          <cell r="L4669">
            <v>4455</v>
          </cell>
          <cell r="M4669">
            <v>0</v>
          </cell>
          <cell r="N4669">
            <v>0</v>
          </cell>
          <cell r="O4669">
            <v>49000</v>
          </cell>
          <cell r="P4669">
            <v>49000</v>
          </cell>
        </row>
        <row r="4670">
          <cell r="G4670">
            <v>938904663</v>
          </cell>
          <cell r="J4670">
            <v>45852</v>
          </cell>
          <cell r="K4670">
            <v>6878</v>
          </cell>
          <cell r="L4670">
            <v>3897</v>
          </cell>
          <cell r="M4670">
            <v>0</v>
          </cell>
          <cell r="N4670">
            <v>0</v>
          </cell>
          <cell r="O4670">
            <v>42871</v>
          </cell>
          <cell r="P4670">
            <v>42871</v>
          </cell>
        </row>
        <row r="4671">
          <cell r="G4671">
            <v>938904670</v>
          </cell>
          <cell r="J4671">
            <v>7424.15</v>
          </cell>
          <cell r="K4671">
            <v>0</v>
          </cell>
          <cell r="L4671">
            <v>742.85</v>
          </cell>
          <cell r="M4671">
            <v>0</v>
          </cell>
          <cell r="N4671">
            <v>0</v>
          </cell>
          <cell r="O4671">
            <v>8167</v>
          </cell>
          <cell r="P4671">
            <v>8167</v>
          </cell>
        </row>
        <row r="4672">
          <cell r="G4672">
            <v>938904694</v>
          </cell>
          <cell r="J4672">
            <v>307960</v>
          </cell>
          <cell r="K4672">
            <v>153980</v>
          </cell>
          <cell r="L4672">
            <v>15398</v>
          </cell>
          <cell r="M4672">
            <v>0</v>
          </cell>
          <cell r="N4672">
            <v>0</v>
          </cell>
          <cell r="O4672">
            <v>169378</v>
          </cell>
          <cell r="P4672">
            <v>169378</v>
          </cell>
        </row>
        <row r="4673">
          <cell r="G4673">
            <v>938904738</v>
          </cell>
          <cell r="J4673">
            <v>248609.18</v>
          </cell>
          <cell r="K4673">
            <v>37291</v>
          </cell>
          <cell r="L4673">
            <v>21131.82</v>
          </cell>
          <cell r="M4673">
            <v>0</v>
          </cell>
          <cell r="N4673">
            <v>0</v>
          </cell>
          <cell r="O4673">
            <v>232450</v>
          </cell>
          <cell r="P4673">
            <v>232450</v>
          </cell>
        </row>
        <row r="4674">
          <cell r="G4674">
            <v>938904829</v>
          </cell>
          <cell r="J4674">
            <v>44545</v>
          </cell>
          <cell r="K4674">
            <v>0</v>
          </cell>
          <cell r="L4674">
            <v>4455</v>
          </cell>
          <cell r="M4674">
            <v>0</v>
          </cell>
          <cell r="N4674">
            <v>0</v>
          </cell>
          <cell r="O4674">
            <v>49000</v>
          </cell>
          <cell r="P4674">
            <v>49000</v>
          </cell>
        </row>
        <row r="4675">
          <cell r="G4675">
            <v>938904833</v>
          </cell>
          <cell r="J4675">
            <v>141927</v>
          </cell>
          <cell r="K4675">
            <v>21289</v>
          </cell>
          <cell r="L4675">
            <v>12064</v>
          </cell>
          <cell r="M4675">
            <v>0</v>
          </cell>
          <cell r="N4675">
            <v>0</v>
          </cell>
          <cell r="O4675">
            <v>132702</v>
          </cell>
          <cell r="P4675">
            <v>132702</v>
          </cell>
        </row>
        <row r="4676">
          <cell r="G4676">
            <v>938904836</v>
          </cell>
          <cell r="J4676">
            <v>44545</v>
          </cell>
          <cell r="K4676">
            <v>0</v>
          </cell>
          <cell r="L4676">
            <v>4455</v>
          </cell>
          <cell r="M4676">
            <v>0</v>
          </cell>
          <cell r="N4676">
            <v>0</v>
          </cell>
          <cell r="O4676">
            <v>49000</v>
          </cell>
          <cell r="P4676">
            <v>49000</v>
          </cell>
        </row>
        <row r="4677">
          <cell r="G4677">
            <v>938904862</v>
          </cell>
          <cell r="J4677">
            <v>44545</v>
          </cell>
          <cell r="K4677">
            <v>0</v>
          </cell>
          <cell r="L4677">
            <v>4455</v>
          </cell>
          <cell r="M4677">
            <v>0</v>
          </cell>
          <cell r="N4677">
            <v>0</v>
          </cell>
          <cell r="O4677">
            <v>49000</v>
          </cell>
          <cell r="P4677">
            <v>49000</v>
          </cell>
        </row>
        <row r="4678">
          <cell r="G4678">
            <v>938905028</v>
          </cell>
          <cell r="J4678">
            <v>367136.9</v>
          </cell>
          <cell r="K4678">
            <v>58661</v>
          </cell>
          <cell r="L4678">
            <v>30847.1</v>
          </cell>
          <cell r="M4678">
            <v>0</v>
          </cell>
          <cell r="N4678">
            <v>0</v>
          </cell>
          <cell r="O4678">
            <v>339323</v>
          </cell>
          <cell r="P4678">
            <v>339323</v>
          </cell>
        </row>
        <row r="4679">
          <cell r="G4679">
            <v>938905032</v>
          </cell>
          <cell r="J4679">
            <v>524537.49</v>
          </cell>
          <cell r="K4679">
            <v>467961.45</v>
          </cell>
          <cell r="L4679">
            <v>5657.96</v>
          </cell>
          <cell r="M4679">
            <v>0</v>
          </cell>
          <cell r="N4679">
            <v>0</v>
          </cell>
          <cell r="O4679">
            <v>62234</v>
          </cell>
          <cell r="P4679">
            <v>62234</v>
          </cell>
        </row>
        <row r="4680">
          <cell r="G4680">
            <v>938905896</v>
          </cell>
          <cell r="J4680">
            <v>256384.09</v>
          </cell>
          <cell r="K4680">
            <v>39131</v>
          </cell>
          <cell r="L4680">
            <v>21724.91</v>
          </cell>
          <cell r="M4680">
            <v>0</v>
          </cell>
          <cell r="N4680">
            <v>0</v>
          </cell>
          <cell r="O4680">
            <v>238978</v>
          </cell>
          <cell r="P4680">
            <v>238978</v>
          </cell>
        </row>
        <row r="4681">
          <cell r="G4681">
            <v>938906386</v>
          </cell>
          <cell r="J4681">
            <v>229453.36</v>
          </cell>
          <cell r="K4681">
            <v>34418</v>
          </cell>
          <cell r="L4681">
            <v>19503.64</v>
          </cell>
          <cell r="M4681">
            <v>0</v>
          </cell>
          <cell r="N4681">
            <v>0</v>
          </cell>
          <cell r="O4681">
            <v>214539</v>
          </cell>
          <cell r="P4681">
            <v>214539</v>
          </cell>
        </row>
        <row r="4682">
          <cell r="G4682">
            <v>938906393</v>
          </cell>
          <cell r="J4682">
            <v>147908.09</v>
          </cell>
          <cell r="K4682">
            <v>26674</v>
          </cell>
          <cell r="L4682">
            <v>12123.91</v>
          </cell>
          <cell r="M4682">
            <v>0</v>
          </cell>
          <cell r="N4682">
            <v>0</v>
          </cell>
          <cell r="O4682">
            <v>133358</v>
          </cell>
          <cell r="P4682">
            <v>133358</v>
          </cell>
        </row>
        <row r="4683">
          <cell r="G4683">
            <v>938906601</v>
          </cell>
          <cell r="J4683">
            <v>63635.91</v>
          </cell>
          <cell r="K4683">
            <v>9545</v>
          </cell>
          <cell r="L4683">
            <v>5409.09</v>
          </cell>
          <cell r="M4683">
            <v>0</v>
          </cell>
          <cell r="N4683">
            <v>0</v>
          </cell>
          <cell r="O4683">
            <v>59500</v>
          </cell>
          <cell r="P4683">
            <v>59500</v>
          </cell>
        </row>
        <row r="4684">
          <cell r="G4684">
            <v>938907266</v>
          </cell>
          <cell r="J4684">
            <v>188382</v>
          </cell>
          <cell r="K4684">
            <v>28257</v>
          </cell>
          <cell r="L4684">
            <v>16013</v>
          </cell>
          <cell r="M4684">
            <v>0</v>
          </cell>
          <cell r="N4684">
            <v>0</v>
          </cell>
          <cell r="O4684">
            <v>176138</v>
          </cell>
          <cell r="P4684">
            <v>176138</v>
          </cell>
        </row>
        <row r="4685">
          <cell r="G4685">
            <v>938908851</v>
          </cell>
          <cell r="J4685">
            <v>11343.15</v>
          </cell>
          <cell r="K4685">
            <v>1701</v>
          </cell>
          <cell r="L4685">
            <v>963.85</v>
          </cell>
          <cell r="M4685">
            <v>0</v>
          </cell>
          <cell r="N4685">
            <v>0</v>
          </cell>
          <cell r="O4685">
            <v>10606</v>
          </cell>
          <cell r="P4685">
            <v>10606</v>
          </cell>
        </row>
        <row r="4686">
          <cell r="G4686">
            <v>938908853</v>
          </cell>
          <cell r="J4686">
            <v>44545</v>
          </cell>
          <cell r="K4686">
            <v>0</v>
          </cell>
          <cell r="L4686">
            <v>4455</v>
          </cell>
          <cell r="M4686">
            <v>0</v>
          </cell>
          <cell r="N4686">
            <v>0</v>
          </cell>
          <cell r="O4686">
            <v>49000</v>
          </cell>
          <cell r="P4686">
            <v>49000</v>
          </cell>
        </row>
        <row r="4687">
          <cell r="G4687">
            <v>938910312</v>
          </cell>
          <cell r="J4687">
            <v>316879.51</v>
          </cell>
          <cell r="K4687">
            <v>48430</v>
          </cell>
          <cell r="L4687">
            <v>26844.49</v>
          </cell>
          <cell r="M4687">
            <v>0</v>
          </cell>
          <cell r="N4687">
            <v>0</v>
          </cell>
          <cell r="O4687">
            <v>295294</v>
          </cell>
          <cell r="P4687">
            <v>295294</v>
          </cell>
        </row>
        <row r="4688">
          <cell r="G4688">
            <v>938912627</v>
          </cell>
          <cell r="J4688">
            <v>116363.18</v>
          </cell>
          <cell r="K4688">
            <v>17454</v>
          </cell>
          <cell r="L4688">
            <v>9890.82</v>
          </cell>
          <cell r="M4688">
            <v>0</v>
          </cell>
          <cell r="N4688">
            <v>0</v>
          </cell>
          <cell r="O4688">
            <v>108800</v>
          </cell>
          <cell r="P4688">
            <v>108800</v>
          </cell>
        </row>
        <row r="4689">
          <cell r="G4689">
            <v>938918388</v>
          </cell>
          <cell r="J4689">
            <v>258376.45</v>
          </cell>
          <cell r="K4689">
            <v>42122</v>
          </cell>
          <cell r="L4689">
            <v>21625.55</v>
          </cell>
          <cell r="M4689">
            <v>0</v>
          </cell>
          <cell r="N4689">
            <v>0</v>
          </cell>
          <cell r="O4689">
            <v>237880</v>
          </cell>
          <cell r="P4689">
            <v>237880</v>
          </cell>
        </row>
        <row r="4690">
          <cell r="G4690">
            <v>938922709</v>
          </cell>
          <cell r="J4690">
            <v>206052.75999999998</v>
          </cell>
          <cell r="K4690">
            <v>32703</v>
          </cell>
          <cell r="L4690">
            <v>17335.240000000002</v>
          </cell>
          <cell r="M4690">
            <v>0</v>
          </cell>
          <cell r="N4690">
            <v>0</v>
          </cell>
          <cell r="O4690">
            <v>190685</v>
          </cell>
          <cell r="P4690">
            <v>190685</v>
          </cell>
        </row>
        <row r="4691">
          <cell r="G4691">
            <v>938922869</v>
          </cell>
          <cell r="J4691">
            <v>566328.42000000004</v>
          </cell>
          <cell r="K4691">
            <v>86071</v>
          </cell>
          <cell r="L4691">
            <v>48025.58</v>
          </cell>
          <cell r="M4691">
            <v>0</v>
          </cell>
          <cell r="N4691">
            <v>0</v>
          </cell>
          <cell r="O4691">
            <v>528283</v>
          </cell>
          <cell r="P4691">
            <v>528283</v>
          </cell>
        </row>
        <row r="4692">
          <cell r="G4692">
            <v>938922946</v>
          </cell>
          <cell r="J4692">
            <v>280267.40000000002</v>
          </cell>
          <cell r="K4692">
            <v>42040</v>
          </cell>
          <cell r="L4692">
            <v>23822.6</v>
          </cell>
          <cell r="M4692">
            <v>0</v>
          </cell>
          <cell r="N4692">
            <v>0</v>
          </cell>
          <cell r="O4692">
            <v>262050</v>
          </cell>
          <cell r="P4692">
            <v>262050</v>
          </cell>
        </row>
        <row r="4693">
          <cell r="G4693">
            <v>938923240</v>
          </cell>
          <cell r="J4693">
            <v>169734</v>
          </cell>
          <cell r="K4693">
            <v>25460</v>
          </cell>
          <cell r="L4693">
            <v>14427</v>
          </cell>
          <cell r="M4693">
            <v>0</v>
          </cell>
          <cell r="N4693">
            <v>0</v>
          </cell>
          <cell r="O4693">
            <v>158701</v>
          </cell>
          <cell r="P4693">
            <v>158701</v>
          </cell>
        </row>
        <row r="4694">
          <cell r="G4694">
            <v>938923530</v>
          </cell>
          <cell r="J4694">
            <v>45094</v>
          </cell>
          <cell r="K4694">
            <v>6764</v>
          </cell>
          <cell r="L4694">
            <v>3833</v>
          </cell>
          <cell r="M4694">
            <v>0</v>
          </cell>
          <cell r="N4694">
            <v>0</v>
          </cell>
          <cell r="O4694">
            <v>42163</v>
          </cell>
          <cell r="P4694">
            <v>42163</v>
          </cell>
        </row>
        <row r="4695">
          <cell r="G4695">
            <v>938924541</v>
          </cell>
          <cell r="J4695">
            <v>234545</v>
          </cell>
          <cell r="K4695">
            <v>35182</v>
          </cell>
          <cell r="L4695">
            <v>19936</v>
          </cell>
          <cell r="M4695">
            <v>0</v>
          </cell>
          <cell r="N4695">
            <v>0</v>
          </cell>
          <cell r="O4695">
            <v>219299</v>
          </cell>
          <cell r="P4695">
            <v>219299</v>
          </cell>
        </row>
        <row r="4696">
          <cell r="G4696">
            <v>938925178</v>
          </cell>
          <cell r="J4696">
            <v>44545</v>
          </cell>
          <cell r="K4696">
            <v>0</v>
          </cell>
          <cell r="L4696">
            <v>4455</v>
          </cell>
          <cell r="M4696">
            <v>0</v>
          </cell>
          <cell r="N4696">
            <v>0</v>
          </cell>
          <cell r="O4696">
            <v>49000</v>
          </cell>
          <cell r="P4696">
            <v>49000</v>
          </cell>
        </row>
        <row r="4697">
          <cell r="G4697">
            <v>938925696</v>
          </cell>
          <cell r="J4697">
            <v>53635.91</v>
          </cell>
          <cell r="K4697">
            <v>8045</v>
          </cell>
          <cell r="L4697">
            <v>4559.09</v>
          </cell>
          <cell r="M4697">
            <v>0</v>
          </cell>
          <cell r="N4697">
            <v>0</v>
          </cell>
          <cell r="O4697">
            <v>50150</v>
          </cell>
          <cell r="P4697">
            <v>50150</v>
          </cell>
        </row>
        <row r="4698">
          <cell r="G4698">
            <v>938927137</v>
          </cell>
          <cell r="J4698">
            <v>265954.8</v>
          </cell>
          <cell r="K4698">
            <v>39893</v>
          </cell>
          <cell r="L4698">
            <v>22606.2</v>
          </cell>
          <cell r="M4698">
            <v>0</v>
          </cell>
          <cell r="N4698">
            <v>0</v>
          </cell>
          <cell r="O4698">
            <v>248668</v>
          </cell>
          <cell r="P4698">
            <v>248668</v>
          </cell>
        </row>
        <row r="4699">
          <cell r="G4699">
            <v>938964687</v>
          </cell>
          <cell r="J4699">
            <v>229796.64</v>
          </cell>
          <cell r="K4699">
            <v>35367</v>
          </cell>
          <cell r="L4699">
            <v>19443.36</v>
          </cell>
          <cell r="M4699">
            <v>0</v>
          </cell>
          <cell r="N4699">
            <v>0</v>
          </cell>
          <cell r="O4699">
            <v>213873</v>
          </cell>
          <cell r="P4699">
            <v>213873</v>
          </cell>
        </row>
        <row r="4700">
          <cell r="G4700">
            <v>938968447</v>
          </cell>
          <cell r="J4700">
            <v>289993</v>
          </cell>
          <cell r="K4700">
            <v>43723</v>
          </cell>
          <cell r="L4700">
            <v>24627</v>
          </cell>
          <cell r="M4700">
            <v>0</v>
          </cell>
          <cell r="N4700">
            <v>0</v>
          </cell>
          <cell r="O4700">
            <v>270897</v>
          </cell>
          <cell r="P4700">
            <v>270897</v>
          </cell>
        </row>
        <row r="4701">
          <cell r="G4701">
            <v>938979962</v>
          </cell>
          <cell r="J4701">
            <v>44545</v>
          </cell>
          <cell r="K4701">
            <v>0</v>
          </cell>
          <cell r="L4701">
            <v>4455</v>
          </cell>
          <cell r="M4701">
            <v>0</v>
          </cell>
          <cell r="N4701">
            <v>0</v>
          </cell>
          <cell r="O4701">
            <v>49000</v>
          </cell>
          <cell r="P4701">
            <v>49000</v>
          </cell>
        </row>
        <row r="4702">
          <cell r="G4702">
            <v>938981572</v>
          </cell>
          <cell r="J4702">
            <v>44545</v>
          </cell>
          <cell r="K4702">
            <v>0</v>
          </cell>
          <cell r="L4702">
            <v>4455</v>
          </cell>
          <cell r="M4702">
            <v>0</v>
          </cell>
          <cell r="N4702">
            <v>0</v>
          </cell>
          <cell r="O4702">
            <v>49000</v>
          </cell>
          <cell r="P4702">
            <v>49000</v>
          </cell>
        </row>
        <row r="4703">
          <cell r="G4703">
            <v>933805144</v>
          </cell>
          <cell r="J4703">
            <v>244832.9</v>
          </cell>
          <cell r="K4703">
            <v>38520</v>
          </cell>
          <cell r="L4703">
            <v>20631.099999999999</v>
          </cell>
          <cell r="M4703">
            <v>0</v>
          </cell>
          <cell r="N4703">
            <v>0</v>
          </cell>
          <cell r="O4703">
            <v>226944</v>
          </cell>
          <cell r="P4703">
            <v>226944</v>
          </cell>
        </row>
        <row r="4704">
          <cell r="G4704">
            <v>933805266</v>
          </cell>
          <cell r="J4704">
            <v>233494.27</v>
          </cell>
          <cell r="K4704">
            <v>35024</v>
          </cell>
          <cell r="L4704">
            <v>19847.73</v>
          </cell>
          <cell r="M4704">
            <v>0</v>
          </cell>
          <cell r="N4704">
            <v>0</v>
          </cell>
          <cell r="O4704">
            <v>218318</v>
          </cell>
          <cell r="P4704">
            <v>218318</v>
          </cell>
        </row>
        <row r="4705">
          <cell r="G4705">
            <v>933805283</v>
          </cell>
          <cell r="J4705">
            <v>44545</v>
          </cell>
          <cell r="K4705">
            <v>0</v>
          </cell>
          <cell r="L4705">
            <v>4455</v>
          </cell>
          <cell r="M4705">
            <v>0</v>
          </cell>
          <cell r="N4705">
            <v>0</v>
          </cell>
          <cell r="O4705">
            <v>49000</v>
          </cell>
          <cell r="P4705">
            <v>49000</v>
          </cell>
        </row>
        <row r="4706">
          <cell r="G4706">
            <v>933805285</v>
          </cell>
          <cell r="J4706">
            <v>140824.45000000001</v>
          </cell>
          <cell r="K4706">
            <v>21124</v>
          </cell>
          <cell r="L4706">
            <v>11970.55</v>
          </cell>
          <cell r="M4706">
            <v>0</v>
          </cell>
          <cell r="N4706">
            <v>0</v>
          </cell>
          <cell r="O4706">
            <v>131671</v>
          </cell>
          <cell r="P4706">
            <v>131671</v>
          </cell>
        </row>
        <row r="4707">
          <cell r="G4707">
            <v>933806153</v>
          </cell>
          <cell r="J4707">
            <v>44545</v>
          </cell>
          <cell r="K4707">
            <v>0</v>
          </cell>
          <cell r="L4707">
            <v>4455</v>
          </cell>
          <cell r="M4707">
            <v>0</v>
          </cell>
          <cell r="N4707">
            <v>0</v>
          </cell>
          <cell r="O4707">
            <v>49000</v>
          </cell>
          <cell r="P4707">
            <v>49000</v>
          </cell>
        </row>
        <row r="4708">
          <cell r="G4708">
            <v>938805021</v>
          </cell>
          <cell r="J4708">
            <v>145993.09</v>
          </cell>
          <cell r="K4708">
            <v>22572</v>
          </cell>
          <cell r="L4708">
            <v>12341.91</v>
          </cell>
          <cell r="M4708">
            <v>0</v>
          </cell>
          <cell r="N4708">
            <v>0</v>
          </cell>
          <cell r="O4708">
            <v>135763</v>
          </cell>
          <cell r="P4708">
            <v>135763</v>
          </cell>
        </row>
        <row r="4709">
          <cell r="G4709">
            <v>938805059</v>
          </cell>
          <cell r="J4709">
            <v>314475.08999999997</v>
          </cell>
          <cell r="K4709">
            <v>68938</v>
          </cell>
          <cell r="L4709">
            <v>24553.91</v>
          </cell>
          <cell r="M4709">
            <v>0</v>
          </cell>
          <cell r="N4709">
            <v>0</v>
          </cell>
          <cell r="O4709">
            <v>270091</v>
          </cell>
          <cell r="P4709">
            <v>270091</v>
          </cell>
        </row>
        <row r="4710">
          <cell r="G4710">
            <v>938805101</v>
          </cell>
          <cell r="J4710">
            <v>61966</v>
          </cell>
          <cell r="K4710">
            <v>9295</v>
          </cell>
          <cell r="L4710">
            <v>5267</v>
          </cell>
          <cell r="M4710">
            <v>0</v>
          </cell>
          <cell r="N4710">
            <v>0</v>
          </cell>
          <cell r="O4710">
            <v>57938</v>
          </cell>
          <cell r="P4710">
            <v>57938</v>
          </cell>
        </row>
        <row r="4711">
          <cell r="G4711">
            <v>938805131</v>
          </cell>
          <cell r="J4711">
            <v>251730</v>
          </cell>
          <cell r="K4711">
            <v>37984</v>
          </cell>
          <cell r="L4711">
            <v>21375</v>
          </cell>
          <cell r="M4711">
            <v>0</v>
          </cell>
          <cell r="N4711">
            <v>0</v>
          </cell>
          <cell r="O4711">
            <v>235121</v>
          </cell>
          <cell r="P4711">
            <v>235121</v>
          </cell>
        </row>
        <row r="4712">
          <cell r="G4712">
            <v>938805246</v>
          </cell>
          <cell r="J4712">
            <v>317272.27</v>
          </cell>
          <cell r="K4712">
            <v>47591</v>
          </cell>
          <cell r="L4712">
            <v>26967.73</v>
          </cell>
          <cell r="M4712">
            <v>0</v>
          </cell>
          <cell r="N4712">
            <v>0</v>
          </cell>
          <cell r="O4712">
            <v>296649</v>
          </cell>
          <cell r="P4712">
            <v>296649</v>
          </cell>
        </row>
        <row r="4713">
          <cell r="G4713">
            <v>938805337</v>
          </cell>
          <cell r="J4713">
            <v>142246.26999999999</v>
          </cell>
          <cell r="K4713">
            <v>21337</v>
          </cell>
          <cell r="L4713">
            <v>12090.73</v>
          </cell>
          <cell r="M4713">
            <v>0</v>
          </cell>
          <cell r="N4713">
            <v>0</v>
          </cell>
          <cell r="O4713">
            <v>133000</v>
          </cell>
          <cell r="P4713">
            <v>133000</v>
          </cell>
        </row>
        <row r="4714">
          <cell r="G4714">
            <v>938805340</v>
          </cell>
          <cell r="J4714">
            <v>179104.07</v>
          </cell>
          <cell r="K4714">
            <v>28212</v>
          </cell>
          <cell r="L4714">
            <v>15088.93</v>
          </cell>
          <cell r="M4714">
            <v>0</v>
          </cell>
          <cell r="N4714">
            <v>0</v>
          </cell>
          <cell r="O4714">
            <v>165981</v>
          </cell>
          <cell r="P4714">
            <v>165981</v>
          </cell>
        </row>
        <row r="4715">
          <cell r="G4715">
            <v>938806391</v>
          </cell>
          <cell r="J4715">
            <v>292330.18</v>
          </cell>
          <cell r="K4715">
            <v>44972</v>
          </cell>
          <cell r="L4715">
            <v>24735.82</v>
          </cell>
          <cell r="M4715">
            <v>0</v>
          </cell>
          <cell r="N4715">
            <v>0</v>
          </cell>
          <cell r="O4715">
            <v>272094</v>
          </cell>
          <cell r="P4715">
            <v>272094</v>
          </cell>
        </row>
        <row r="4716">
          <cell r="G4716">
            <v>938806413</v>
          </cell>
          <cell r="J4716">
            <v>481453</v>
          </cell>
          <cell r="K4716">
            <v>77604</v>
          </cell>
          <cell r="L4716">
            <v>40385</v>
          </cell>
          <cell r="M4716">
            <v>0</v>
          </cell>
          <cell r="N4716">
            <v>0</v>
          </cell>
          <cell r="O4716">
            <v>444234</v>
          </cell>
          <cell r="P4716">
            <v>444234</v>
          </cell>
        </row>
        <row r="4717">
          <cell r="G4717">
            <v>938806436</v>
          </cell>
          <cell r="J4717">
            <v>44545</v>
          </cell>
          <cell r="K4717">
            <v>0</v>
          </cell>
          <cell r="L4717">
            <v>4455</v>
          </cell>
          <cell r="M4717">
            <v>0</v>
          </cell>
          <cell r="N4717">
            <v>0</v>
          </cell>
          <cell r="O4717">
            <v>49000</v>
          </cell>
          <cell r="P4717">
            <v>49000</v>
          </cell>
        </row>
        <row r="4718">
          <cell r="G4718">
            <v>938806457</v>
          </cell>
          <cell r="J4718">
            <v>153953.9</v>
          </cell>
          <cell r="K4718">
            <v>23093</v>
          </cell>
          <cell r="L4718">
            <v>13086.1</v>
          </cell>
          <cell r="M4718">
            <v>0</v>
          </cell>
          <cell r="N4718">
            <v>0</v>
          </cell>
          <cell r="O4718">
            <v>143947</v>
          </cell>
          <cell r="P4718">
            <v>143947</v>
          </cell>
        </row>
        <row r="4719">
          <cell r="G4719">
            <v>938806492</v>
          </cell>
          <cell r="J4719">
            <v>251482.8</v>
          </cell>
          <cell r="K4719">
            <v>38844</v>
          </cell>
          <cell r="L4719">
            <v>21264.2</v>
          </cell>
          <cell r="M4719">
            <v>0</v>
          </cell>
          <cell r="N4719">
            <v>0</v>
          </cell>
          <cell r="O4719">
            <v>233903</v>
          </cell>
          <cell r="P4719">
            <v>233903</v>
          </cell>
        </row>
        <row r="4720">
          <cell r="G4720">
            <v>938806497</v>
          </cell>
          <cell r="J4720">
            <v>277449.90000000002</v>
          </cell>
          <cell r="K4720">
            <v>43637</v>
          </cell>
          <cell r="L4720">
            <v>23381.1</v>
          </cell>
          <cell r="M4720">
            <v>0</v>
          </cell>
          <cell r="N4720">
            <v>0</v>
          </cell>
          <cell r="O4720">
            <v>257194</v>
          </cell>
          <cell r="P4720">
            <v>257194</v>
          </cell>
        </row>
        <row r="4721">
          <cell r="G4721">
            <v>938806629</v>
          </cell>
          <cell r="J4721">
            <v>175833.82</v>
          </cell>
          <cell r="K4721">
            <v>29517</v>
          </cell>
          <cell r="L4721">
            <v>14632.18</v>
          </cell>
          <cell r="M4721">
            <v>0</v>
          </cell>
          <cell r="N4721">
            <v>0</v>
          </cell>
          <cell r="O4721">
            <v>160949</v>
          </cell>
          <cell r="P4721">
            <v>160949</v>
          </cell>
        </row>
        <row r="4722">
          <cell r="G4722">
            <v>938806694</v>
          </cell>
          <cell r="J4722">
            <v>412028.01</v>
          </cell>
          <cell r="K4722">
            <v>62253</v>
          </cell>
          <cell r="L4722">
            <v>34977.99</v>
          </cell>
          <cell r="M4722">
            <v>0</v>
          </cell>
          <cell r="N4722">
            <v>0</v>
          </cell>
          <cell r="O4722">
            <v>384753</v>
          </cell>
          <cell r="P4722">
            <v>384753</v>
          </cell>
        </row>
        <row r="4723">
          <cell r="G4723">
            <v>938806724</v>
          </cell>
          <cell r="J4723">
            <v>132830.18</v>
          </cell>
          <cell r="K4723">
            <v>20373</v>
          </cell>
          <cell r="L4723">
            <v>11245.82</v>
          </cell>
          <cell r="M4723">
            <v>0</v>
          </cell>
          <cell r="N4723">
            <v>0</v>
          </cell>
          <cell r="O4723">
            <v>123703</v>
          </cell>
          <cell r="P4723">
            <v>123703</v>
          </cell>
        </row>
        <row r="4724">
          <cell r="G4724">
            <v>938806742</v>
          </cell>
          <cell r="J4724">
            <v>93405</v>
          </cell>
          <cell r="K4724">
            <v>14011</v>
          </cell>
          <cell r="L4724">
            <v>7939</v>
          </cell>
          <cell r="M4724">
            <v>0</v>
          </cell>
          <cell r="N4724">
            <v>0</v>
          </cell>
          <cell r="O4724">
            <v>87333</v>
          </cell>
          <cell r="P4724">
            <v>87333</v>
          </cell>
        </row>
        <row r="4725">
          <cell r="G4725">
            <v>938807607</v>
          </cell>
          <cell r="J4725">
            <v>140765.45000000001</v>
          </cell>
          <cell r="K4725">
            <v>85835.36</v>
          </cell>
          <cell r="L4725">
            <v>5492.91</v>
          </cell>
          <cell r="M4725">
            <v>0</v>
          </cell>
          <cell r="N4725">
            <v>0</v>
          </cell>
          <cell r="O4725">
            <v>60423</v>
          </cell>
          <cell r="P4725">
            <v>60423</v>
          </cell>
        </row>
        <row r="4726">
          <cell r="G4726">
            <v>938808192</v>
          </cell>
          <cell r="J4726">
            <v>203200</v>
          </cell>
          <cell r="K4726">
            <v>34070</v>
          </cell>
          <cell r="L4726">
            <v>16913</v>
          </cell>
          <cell r="M4726">
            <v>0</v>
          </cell>
          <cell r="N4726">
            <v>0</v>
          </cell>
          <cell r="O4726">
            <v>186043</v>
          </cell>
          <cell r="P4726">
            <v>186043</v>
          </cell>
        </row>
        <row r="4727">
          <cell r="G4727">
            <v>938809564</v>
          </cell>
          <cell r="J4727">
            <v>52726.82</v>
          </cell>
          <cell r="K4727">
            <v>7909</v>
          </cell>
          <cell r="L4727">
            <v>4482.18</v>
          </cell>
          <cell r="M4727">
            <v>0</v>
          </cell>
          <cell r="N4727">
            <v>0</v>
          </cell>
          <cell r="O4727">
            <v>49300</v>
          </cell>
          <cell r="P4727">
            <v>49300</v>
          </cell>
        </row>
        <row r="4728">
          <cell r="G4728">
            <v>938903317</v>
          </cell>
          <cell r="J4728">
            <v>44545</v>
          </cell>
          <cell r="K4728">
            <v>0</v>
          </cell>
          <cell r="L4728">
            <v>4455</v>
          </cell>
          <cell r="M4728">
            <v>0</v>
          </cell>
          <cell r="N4728">
            <v>0</v>
          </cell>
          <cell r="O4728">
            <v>49000</v>
          </cell>
          <cell r="P4728">
            <v>49000</v>
          </cell>
        </row>
        <row r="4729">
          <cell r="G4729">
            <v>938903364</v>
          </cell>
          <cell r="J4729">
            <v>185867.08</v>
          </cell>
          <cell r="K4729">
            <v>27880</v>
          </cell>
          <cell r="L4729">
            <v>15798.92</v>
          </cell>
          <cell r="M4729">
            <v>0</v>
          </cell>
          <cell r="N4729">
            <v>0</v>
          </cell>
          <cell r="O4729">
            <v>173786</v>
          </cell>
          <cell r="P4729">
            <v>173786</v>
          </cell>
        </row>
        <row r="4730">
          <cell r="G4730">
            <v>938904376</v>
          </cell>
          <cell r="J4730">
            <v>230904.18</v>
          </cell>
          <cell r="K4730">
            <v>37104</v>
          </cell>
          <cell r="L4730">
            <v>19379.82</v>
          </cell>
          <cell r="M4730">
            <v>0</v>
          </cell>
          <cell r="N4730">
            <v>0</v>
          </cell>
          <cell r="O4730">
            <v>213180</v>
          </cell>
          <cell r="P4730">
            <v>213180</v>
          </cell>
        </row>
        <row r="4731">
          <cell r="G4731">
            <v>938904451</v>
          </cell>
          <cell r="J4731">
            <v>328201.36</v>
          </cell>
          <cell r="K4731">
            <v>51699</v>
          </cell>
          <cell r="L4731">
            <v>27649.64</v>
          </cell>
          <cell r="M4731">
            <v>0</v>
          </cell>
          <cell r="N4731">
            <v>0</v>
          </cell>
          <cell r="O4731">
            <v>304152</v>
          </cell>
          <cell r="P4731">
            <v>304152</v>
          </cell>
        </row>
        <row r="4732">
          <cell r="G4732">
            <v>938906014</v>
          </cell>
          <cell r="J4732">
            <v>44545</v>
          </cell>
          <cell r="K4732">
            <v>0</v>
          </cell>
          <cell r="L4732">
            <v>4455</v>
          </cell>
          <cell r="M4732">
            <v>0</v>
          </cell>
          <cell r="N4732">
            <v>0</v>
          </cell>
          <cell r="O4732">
            <v>49000</v>
          </cell>
          <cell r="P4732">
            <v>49000</v>
          </cell>
        </row>
        <row r="4733">
          <cell r="G4733">
            <v>938906015</v>
          </cell>
          <cell r="J4733">
            <v>44545</v>
          </cell>
          <cell r="K4733">
            <v>0</v>
          </cell>
          <cell r="L4733">
            <v>4455</v>
          </cell>
          <cell r="M4733">
            <v>0</v>
          </cell>
          <cell r="N4733">
            <v>0</v>
          </cell>
          <cell r="O4733">
            <v>49000</v>
          </cell>
          <cell r="P4733">
            <v>49000</v>
          </cell>
        </row>
        <row r="4734">
          <cell r="G4734">
            <v>938906017</v>
          </cell>
          <cell r="J4734">
            <v>71923.09</v>
          </cell>
          <cell r="K4734">
            <v>10788</v>
          </cell>
          <cell r="L4734">
            <v>6113.91</v>
          </cell>
          <cell r="M4734">
            <v>0</v>
          </cell>
          <cell r="N4734">
            <v>0</v>
          </cell>
          <cell r="O4734">
            <v>67249</v>
          </cell>
          <cell r="P4734">
            <v>67249</v>
          </cell>
        </row>
        <row r="4735">
          <cell r="G4735">
            <v>938906093</v>
          </cell>
          <cell r="J4735">
            <v>44545</v>
          </cell>
          <cell r="K4735">
            <v>0</v>
          </cell>
          <cell r="L4735">
            <v>4455</v>
          </cell>
          <cell r="M4735">
            <v>0</v>
          </cell>
          <cell r="N4735">
            <v>0</v>
          </cell>
          <cell r="O4735">
            <v>49000</v>
          </cell>
          <cell r="P4735">
            <v>49000</v>
          </cell>
        </row>
        <row r="4736">
          <cell r="G4736">
            <v>938906095</v>
          </cell>
          <cell r="J4736">
            <v>108181.36</v>
          </cell>
          <cell r="K4736">
            <v>16227</v>
          </cell>
          <cell r="L4736">
            <v>9195.64</v>
          </cell>
          <cell r="M4736">
            <v>0</v>
          </cell>
          <cell r="N4736">
            <v>0</v>
          </cell>
          <cell r="O4736">
            <v>101150</v>
          </cell>
          <cell r="P4736">
            <v>101150</v>
          </cell>
        </row>
        <row r="4737">
          <cell r="G4737">
            <v>938906096</v>
          </cell>
          <cell r="J4737">
            <v>118689.09</v>
          </cell>
          <cell r="K4737">
            <v>18252</v>
          </cell>
          <cell r="L4737">
            <v>10043.91</v>
          </cell>
          <cell r="M4737">
            <v>0</v>
          </cell>
          <cell r="N4737">
            <v>0</v>
          </cell>
          <cell r="O4737">
            <v>110481</v>
          </cell>
          <cell r="P4737">
            <v>110481</v>
          </cell>
        </row>
        <row r="4738">
          <cell r="G4738">
            <v>938907914</v>
          </cell>
          <cell r="J4738">
            <v>139759</v>
          </cell>
          <cell r="K4738">
            <v>22759</v>
          </cell>
          <cell r="L4738">
            <v>11700</v>
          </cell>
          <cell r="M4738">
            <v>0</v>
          </cell>
          <cell r="N4738">
            <v>0</v>
          </cell>
          <cell r="O4738">
            <v>128700</v>
          </cell>
          <cell r="P4738">
            <v>128700</v>
          </cell>
        </row>
        <row r="4739">
          <cell r="G4739">
            <v>938907915</v>
          </cell>
          <cell r="J4739">
            <v>163592.26999999999</v>
          </cell>
          <cell r="K4739">
            <v>109247.18</v>
          </cell>
          <cell r="L4739">
            <v>5434.91</v>
          </cell>
          <cell r="M4739">
            <v>0</v>
          </cell>
          <cell r="N4739">
            <v>0</v>
          </cell>
          <cell r="O4739">
            <v>59780</v>
          </cell>
          <cell r="P4739">
            <v>59780</v>
          </cell>
        </row>
        <row r="4740">
          <cell r="G4740">
            <v>938907916</v>
          </cell>
          <cell r="J4740">
            <v>91805</v>
          </cell>
          <cell r="K4740">
            <v>13771</v>
          </cell>
          <cell r="L4740">
            <v>7803</v>
          </cell>
          <cell r="M4740">
            <v>0</v>
          </cell>
          <cell r="N4740">
            <v>0</v>
          </cell>
          <cell r="O4740">
            <v>85837</v>
          </cell>
          <cell r="P4740">
            <v>85837</v>
          </cell>
        </row>
        <row r="4741">
          <cell r="G4741">
            <v>938908074</v>
          </cell>
          <cell r="J4741">
            <v>329352</v>
          </cell>
          <cell r="K4741">
            <v>55013</v>
          </cell>
          <cell r="L4741">
            <v>27434</v>
          </cell>
          <cell r="M4741">
            <v>0</v>
          </cell>
          <cell r="N4741">
            <v>0</v>
          </cell>
          <cell r="O4741">
            <v>301773</v>
          </cell>
          <cell r="P4741">
            <v>301773</v>
          </cell>
        </row>
        <row r="4742">
          <cell r="G4742">
            <v>938908084</v>
          </cell>
          <cell r="J4742">
            <v>44545</v>
          </cell>
          <cell r="K4742">
            <v>0</v>
          </cell>
          <cell r="L4742">
            <v>4455</v>
          </cell>
          <cell r="M4742">
            <v>0</v>
          </cell>
          <cell r="N4742">
            <v>0</v>
          </cell>
          <cell r="O4742">
            <v>49000</v>
          </cell>
          <cell r="P4742">
            <v>49000</v>
          </cell>
        </row>
        <row r="4743">
          <cell r="G4743">
            <v>938908124</v>
          </cell>
          <cell r="J4743">
            <v>44545</v>
          </cell>
          <cell r="K4743">
            <v>0</v>
          </cell>
          <cell r="L4743">
            <v>4455</v>
          </cell>
          <cell r="M4743">
            <v>0</v>
          </cell>
          <cell r="N4743">
            <v>0</v>
          </cell>
          <cell r="O4743">
            <v>49000</v>
          </cell>
          <cell r="P4743">
            <v>49000</v>
          </cell>
        </row>
        <row r="4744">
          <cell r="G4744">
            <v>938908128</v>
          </cell>
          <cell r="J4744">
            <v>192688.91</v>
          </cell>
          <cell r="K4744">
            <v>33391</v>
          </cell>
          <cell r="L4744">
            <v>15930.09</v>
          </cell>
          <cell r="M4744">
            <v>0</v>
          </cell>
          <cell r="N4744">
            <v>0</v>
          </cell>
          <cell r="O4744">
            <v>175228</v>
          </cell>
          <cell r="P4744">
            <v>175228</v>
          </cell>
        </row>
        <row r="4745">
          <cell r="G4745">
            <v>938908964</v>
          </cell>
          <cell r="J4745">
            <v>135928.18</v>
          </cell>
          <cell r="K4745">
            <v>20389</v>
          </cell>
          <cell r="L4745">
            <v>11553.82</v>
          </cell>
          <cell r="M4745">
            <v>0</v>
          </cell>
          <cell r="N4745">
            <v>0</v>
          </cell>
          <cell r="O4745">
            <v>127093</v>
          </cell>
          <cell r="P4745">
            <v>127093</v>
          </cell>
        </row>
        <row r="4746">
          <cell r="G4746">
            <v>938975042</v>
          </cell>
          <cell r="J4746">
            <v>420703.28</v>
          </cell>
          <cell r="K4746">
            <v>64003</v>
          </cell>
          <cell r="L4746">
            <v>35669.72</v>
          </cell>
          <cell r="M4746">
            <v>0</v>
          </cell>
          <cell r="N4746">
            <v>0</v>
          </cell>
          <cell r="O4746">
            <v>392370</v>
          </cell>
          <cell r="P4746">
            <v>392370</v>
          </cell>
        </row>
        <row r="4747">
          <cell r="G4747">
            <v>938981566</v>
          </cell>
          <cell r="J4747">
            <v>375445</v>
          </cell>
          <cell r="K4747">
            <v>71800</v>
          </cell>
          <cell r="L4747">
            <v>30365</v>
          </cell>
          <cell r="M4747">
            <v>0</v>
          </cell>
          <cell r="N4747">
            <v>0</v>
          </cell>
          <cell r="O4747">
            <v>334010</v>
          </cell>
          <cell r="P4747">
            <v>334010</v>
          </cell>
        </row>
        <row r="4748">
          <cell r="G4748">
            <v>938981766</v>
          </cell>
          <cell r="J4748">
            <v>44545</v>
          </cell>
          <cell r="K4748">
            <v>0</v>
          </cell>
          <cell r="L4748">
            <v>4455</v>
          </cell>
          <cell r="M4748">
            <v>0</v>
          </cell>
          <cell r="N4748">
            <v>0</v>
          </cell>
          <cell r="O4748">
            <v>49000</v>
          </cell>
          <cell r="P4748">
            <v>49000</v>
          </cell>
        </row>
        <row r="4749">
          <cell r="G4749">
            <v>938983473</v>
          </cell>
          <cell r="J4749">
            <v>126363.18</v>
          </cell>
          <cell r="K4749">
            <v>18954</v>
          </cell>
          <cell r="L4749">
            <v>10740.82</v>
          </cell>
          <cell r="M4749">
            <v>0</v>
          </cell>
          <cell r="N4749">
            <v>0</v>
          </cell>
          <cell r="O4749">
            <v>118150</v>
          </cell>
          <cell r="P4749">
            <v>118150</v>
          </cell>
        </row>
        <row r="4750">
          <cell r="G4750">
            <v>938984731</v>
          </cell>
          <cell r="J4750">
            <v>155156.9</v>
          </cell>
          <cell r="K4750">
            <v>23274</v>
          </cell>
          <cell r="L4750">
            <v>13188.1</v>
          </cell>
          <cell r="M4750">
            <v>0</v>
          </cell>
          <cell r="N4750">
            <v>0</v>
          </cell>
          <cell r="O4750">
            <v>145071</v>
          </cell>
          <cell r="P4750">
            <v>145071</v>
          </cell>
        </row>
        <row r="4751">
          <cell r="G4751">
            <v>938984912</v>
          </cell>
          <cell r="J4751">
            <v>130909.18</v>
          </cell>
          <cell r="K4751">
            <v>19636</v>
          </cell>
          <cell r="L4751">
            <v>11127.82</v>
          </cell>
          <cell r="M4751">
            <v>0</v>
          </cell>
          <cell r="N4751">
            <v>0</v>
          </cell>
          <cell r="O4751">
            <v>122401</v>
          </cell>
          <cell r="P4751">
            <v>122401</v>
          </cell>
        </row>
        <row r="4752">
          <cell r="G4752">
            <v>938985506</v>
          </cell>
          <cell r="J4752">
            <v>79974.27</v>
          </cell>
          <cell r="K4752">
            <v>11996</v>
          </cell>
          <cell r="L4752">
            <v>6797.73</v>
          </cell>
          <cell r="M4752">
            <v>0</v>
          </cell>
          <cell r="N4752">
            <v>0</v>
          </cell>
          <cell r="O4752">
            <v>74776</v>
          </cell>
          <cell r="P4752">
            <v>74776</v>
          </cell>
        </row>
        <row r="4753">
          <cell r="G4753">
            <v>938985804</v>
          </cell>
          <cell r="J4753">
            <v>138598</v>
          </cell>
          <cell r="K4753">
            <v>22136</v>
          </cell>
          <cell r="L4753">
            <v>11646</v>
          </cell>
          <cell r="M4753">
            <v>0</v>
          </cell>
          <cell r="N4753">
            <v>0</v>
          </cell>
          <cell r="O4753">
            <v>128108</v>
          </cell>
          <cell r="P4753">
            <v>128108</v>
          </cell>
        </row>
        <row r="4754">
          <cell r="G4754">
            <v>906377278</v>
          </cell>
          <cell r="J4754">
            <v>44545</v>
          </cell>
          <cell r="K4754">
            <v>0</v>
          </cell>
          <cell r="L4754">
            <v>4455</v>
          </cell>
          <cell r="M4754">
            <v>0</v>
          </cell>
          <cell r="N4754">
            <v>0</v>
          </cell>
          <cell r="O4754">
            <v>49000</v>
          </cell>
          <cell r="P4754">
            <v>49000</v>
          </cell>
        </row>
        <row r="4755">
          <cell r="G4755">
            <v>906865358</v>
          </cell>
          <cell r="J4755">
            <v>158025.9</v>
          </cell>
          <cell r="K4755">
            <v>23704</v>
          </cell>
          <cell r="L4755">
            <v>13432.1</v>
          </cell>
          <cell r="M4755">
            <v>0</v>
          </cell>
          <cell r="N4755">
            <v>0</v>
          </cell>
          <cell r="O4755">
            <v>147754</v>
          </cell>
          <cell r="P4755">
            <v>147754</v>
          </cell>
        </row>
        <row r="4756">
          <cell r="G4756">
            <v>909215359</v>
          </cell>
          <cell r="J4756">
            <v>44545</v>
          </cell>
          <cell r="K4756">
            <v>0</v>
          </cell>
          <cell r="L4756">
            <v>4455</v>
          </cell>
          <cell r="M4756">
            <v>0</v>
          </cell>
          <cell r="N4756">
            <v>0</v>
          </cell>
          <cell r="O4756">
            <v>49000</v>
          </cell>
          <cell r="P4756">
            <v>49000</v>
          </cell>
        </row>
        <row r="4757">
          <cell r="G4757">
            <v>909352737</v>
          </cell>
          <cell r="J4757">
            <v>44545</v>
          </cell>
          <cell r="K4757">
            <v>0</v>
          </cell>
          <cell r="L4757">
            <v>4455</v>
          </cell>
          <cell r="M4757">
            <v>0</v>
          </cell>
          <cell r="N4757">
            <v>0</v>
          </cell>
          <cell r="O4757">
            <v>49000</v>
          </cell>
          <cell r="P4757">
            <v>49000</v>
          </cell>
        </row>
        <row r="4758">
          <cell r="G4758">
            <v>909912737</v>
          </cell>
          <cell r="J4758">
            <v>44545</v>
          </cell>
          <cell r="K4758">
            <v>0</v>
          </cell>
          <cell r="L4758">
            <v>4455</v>
          </cell>
          <cell r="M4758">
            <v>0</v>
          </cell>
          <cell r="N4758">
            <v>0</v>
          </cell>
          <cell r="O4758">
            <v>49000</v>
          </cell>
          <cell r="P4758">
            <v>49000</v>
          </cell>
        </row>
        <row r="4759">
          <cell r="G4759">
            <v>938092952</v>
          </cell>
          <cell r="J4759">
            <v>44545</v>
          </cell>
          <cell r="K4759">
            <v>0</v>
          </cell>
          <cell r="L4759">
            <v>4455</v>
          </cell>
          <cell r="M4759">
            <v>0</v>
          </cell>
          <cell r="N4759">
            <v>0</v>
          </cell>
          <cell r="O4759">
            <v>49000</v>
          </cell>
          <cell r="P4759">
            <v>49000</v>
          </cell>
        </row>
        <row r="4760">
          <cell r="G4760">
            <v>938802756</v>
          </cell>
          <cell r="J4760">
            <v>127548.4</v>
          </cell>
          <cell r="K4760">
            <v>19132</v>
          </cell>
          <cell r="L4760">
            <v>10841.6</v>
          </cell>
          <cell r="M4760">
            <v>0</v>
          </cell>
          <cell r="N4760">
            <v>0</v>
          </cell>
          <cell r="O4760">
            <v>119258</v>
          </cell>
          <cell r="P4760">
            <v>119258</v>
          </cell>
        </row>
        <row r="4761">
          <cell r="G4761">
            <v>938806214</v>
          </cell>
          <cell r="J4761">
            <v>243429.82</v>
          </cell>
          <cell r="K4761">
            <v>40778</v>
          </cell>
          <cell r="L4761">
            <v>20265.18</v>
          </cell>
          <cell r="M4761">
            <v>0</v>
          </cell>
          <cell r="N4761">
            <v>0</v>
          </cell>
          <cell r="O4761">
            <v>222917</v>
          </cell>
          <cell r="P4761">
            <v>222917</v>
          </cell>
        </row>
        <row r="4762">
          <cell r="G4762">
            <v>938806352</v>
          </cell>
          <cell r="J4762">
            <v>417535.62999999995</v>
          </cell>
          <cell r="K4762">
            <v>62630</v>
          </cell>
          <cell r="L4762">
            <v>35490.370000000003</v>
          </cell>
          <cell r="M4762">
            <v>0</v>
          </cell>
          <cell r="N4762">
            <v>0</v>
          </cell>
          <cell r="O4762">
            <v>390396</v>
          </cell>
          <cell r="P4762">
            <v>390396</v>
          </cell>
        </row>
        <row r="4763">
          <cell r="G4763">
            <v>938806521</v>
          </cell>
          <cell r="J4763">
            <v>130454.1</v>
          </cell>
          <cell r="K4763">
            <v>19568</v>
          </cell>
          <cell r="L4763">
            <v>11088.9</v>
          </cell>
          <cell r="M4763">
            <v>0</v>
          </cell>
          <cell r="N4763">
            <v>0</v>
          </cell>
          <cell r="O4763">
            <v>121975</v>
          </cell>
          <cell r="P4763">
            <v>121975</v>
          </cell>
        </row>
        <row r="4764">
          <cell r="G4764">
            <v>938806590</v>
          </cell>
          <cell r="J4764">
            <v>309092.54000000004</v>
          </cell>
          <cell r="K4764">
            <v>47261</v>
          </cell>
          <cell r="L4764">
            <v>26183.46</v>
          </cell>
          <cell r="M4764">
            <v>0</v>
          </cell>
          <cell r="N4764">
            <v>0</v>
          </cell>
          <cell r="O4764">
            <v>288015</v>
          </cell>
          <cell r="P4764">
            <v>288015</v>
          </cell>
        </row>
        <row r="4765">
          <cell r="G4765">
            <v>938808152</v>
          </cell>
          <cell r="J4765">
            <v>279579.99000000005</v>
          </cell>
          <cell r="K4765">
            <v>42835</v>
          </cell>
          <cell r="L4765">
            <v>23674.01</v>
          </cell>
          <cell r="M4765">
            <v>0</v>
          </cell>
          <cell r="N4765">
            <v>0</v>
          </cell>
          <cell r="O4765">
            <v>260419</v>
          </cell>
          <cell r="P4765">
            <v>260419</v>
          </cell>
        </row>
        <row r="4766">
          <cell r="G4766">
            <v>938808216</v>
          </cell>
          <cell r="J4766">
            <v>415717.17</v>
          </cell>
          <cell r="K4766">
            <v>62582</v>
          </cell>
          <cell r="L4766">
            <v>35313.83</v>
          </cell>
          <cell r="M4766">
            <v>0</v>
          </cell>
          <cell r="N4766">
            <v>0</v>
          </cell>
          <cell r="O4766">
            <v>388449</v>
          </cell>
          <cell r="P4766">
            <v>388449</v>
          </cell>
        </row>
        <row r="4767">
          <cell r="G4767">
            <v>938808278</v>
          </cell>
          <cell r="J4767">
            <v>44545</v>
          </cell>
          <cell r="K4767">
            <v>0</v>
          </cell>
          <cell r="L4767">
            <v>4455</v>
          </cell>
          <cell r="M4767">
            <v>0</v>
          </cell>
          <cell r="N4767">
            <v>0</v>
          </cell>
          <cell r="O4767">
            <v>49000</v>
          </cell>
          <cell r="P4767">
            <v>49000</v>
          </cell>
        </row>
        <row r="4768">
          <cell r="G4768">
            <v>938808401</v>
          </cell>
          <cell r="J4768">
            <v>327421.40000000002</v>
          </cell>
          <cell r="K4768">
            <v>50908</v>
          </cell>
          <cell r="L4768">
            <v>27651.599999999999</v>
          </cell>
          <cell r="M4768">
            <v>0</v>
          </cell>
          <cell r="N4768">
            <v>0</v>
          </cell>
          <cell r="O4768">
            <v>304165</v>
          </cell>
          <cell r="P4768">
            <v>304165</v>
          </cell>
        </row>
        <row r="4769">
          <cell r="G4769">
            <v>938808510</v>
          </cell>
          <cell r="J4769">
            <v>242726.82</v>
          </cell>
          <cell r="K4769">
            <v>36409</v>
          </cell>
          <cell r="L4769">
            <v>20632.18</v>
          </cell>
          <cell r="M4769">
            <v>0</v>
          </cell>
          <cell r="N4769">
            <v>0</v>
          </cell>
          <cell r="O4769">
            <v>226950</v>
          </cell>
          <cell r="P4769">
            <v>226950</v>
          </cell>
        </row>
        <row r="4770">
          <cell r="G4770">
            <v>938808521</v>
          </cell>
          <cell r="J4770">
            <v>544191.44999999995</v>
          </cell>
          <cell r="K4770">
            <v>83648</v>
          </cell>
          <cell r="L4770">
            <v>46054.55</v>
          </cell>
          <cell r="M4770">
            <v>0</v>
          </cell>
          <cell r="N4770">
            <v>0</v>
          </cell>
          <cell r="O4770">
            <v>506598</v>
          </cell>
          <cell r="P4770">
            <v>506598</v>
          </cell>
        </row>
        <row r="4771">
          <cell r="G4771">
            <v>938808522</v>
          </cell>
          <cell r="J4771">
            <v>252166.82</v>
          </cell>
          <cell r="K4771">
            <v>38049</v>
          </cell>
          <cell r="L4771">
            <v>21412.18</v>
          </cell>
          <cell r="M4771">
            <v>0</v>
          </cell>
          <cell r="N4771">
            <v>0</v>
          </cell>
          <cell r="O4771">
            <v>235530</v>
          </cell>
          <cell r="P4771">
            <v>235530</v>
          </cell>
        </row>
        <row r="4772">
          <cell r="G4772">
            <v>938808523</v>
          </cell>
          <cell r="J4772">
            <v>426761.53</v>
          </cell>
          <cell r="K4772">
            <v>64239</v>
          </cell>
          <cell r="L4772">
            <v>36252.47</v>
          </cell>
          <cell r="M4772">
            <v>0</v>
          </cell>
          <cell r="N4772">
            <v>0</v>
          </cell>
          <cell r="O4772">
            <v>398775</v>
          </cell>
          <cell r="P4772">
            <v>398775</v>
          </cell>
        </row>
        <row r="4773">
          <cell r="G4773">
            <v>938808524</v>
          </cell>
          <cell r="J4773">
            <v>330090.27</v>
          </cell>
          <cell r="K4773">
            <v>49962</v>
          </cell>
          <cell r="L4773">
            <v>28012.73</v>
          </cell>
          <cell r="M4773">
            <v>0</v>
          </cell>
          <cell r="N4773">
            <v>0</v>
          </cell>
          <cell r="O4773">
            <v>308141</v>
          </cell>
          <cell r="P4773">
            <v>308141</v>
          </cell>
        </row>
        <row r="4774">
          <cell r="G4774">
            <v>938808526</v>
          </cell>
          <cell r="J4774">
            <v>137272.26999999999</v>
          </cell>
          <cell r="K4774">
            <v>20591</v>
          </cell>
          <cell r="L4774">
            <v>11667.73</v>
          </cell>
          <cell r="M4774">
            <v>0</v>
          </cell>
          <cell r="N4774">
            <v>0</v>
          </cell>
          <cell r="O4774">
            <v>128349</v>
          </cell>
          <cell r="P4774">
            <v>128349</v>
          </cell>
        </row>
        <row r="4775">
          <cell r="G4775">
            <v>938808528</v>
          </cell>
          <cell r="J4775">
            <v>128645.13</v>
          </cell>
          <cell r="K4775">
            <v>19297</v>
          </cell>
          <cell r="L4775">
            <v>10934.87</v>
          </cell>
          <cell r="M4775">
            <v>0</v>
          </cell>
          <cell r="N4775">
            <v>0</v>
          </cell>
          <cell r="O4775">
            <v>120283</v>
          </cell>
          <cell r="P4775">
            <v>120283</v>
          </cell>
        </row>
        <row r="4776">
          <cell r="G4776">
            <v>938808601</v>
          </cell>
          <cell r="J4776">
            <v>153817.91</v>
          </cell>
          <cell r="K4776">
            <v>23073</v>
          </cell>
          <cell r="L4776">
            <v>13074.09</v>
          </cell>
          <cell r="M4776">
            <v>0</v>
          </cell>
          <cell r="N4776">
            <v>0</v>
          </cell>
          <cell r="O4776">
            <v>143819</v>
          </cell>
          <cell r="P4776">
            <v>143819</v>
          </cell>
        </row>
        <row r="4777">
          <cell r="G4777">
            <v>938808670</v>
          </cell>
          <cell r="J4777">
            <v>340002.18</v>
          </cell>
          <cell r="K4777">
            <v>52347</v>
          </cell>
          <cell r="L4777">
            <v>28765.82</v>
          </cell>
          <cell r="M4777">
            <v>0</v>
          </cell>
          <cell r="N4777">
            <v>0</v>
          </cell>
          <cell r="O4777">
            <v>316421</v>
          </cell>
          <cell r="P4777">
            <v>316421</v>
          </cell>
        </row>
        <row r="4778">
          <cell r="G4778">
            <v>938808722</v>
          </cell>
          <cell r="J4778">
            <v>44545</v>
          </cell>
          <cell r="K4778">
            <v>0</v>
          </cell>
          <cell r="L4778">
            <v>4455</v>
          </cell>
          <cell r="M4778">
            <v>0</v>
          </cell>
          <cell r="N4778">
            <v>0</v>
          </cell>
          <cell r="O4778">
            <v>49000</v>
          </cell>
          <cell r="P4778">
            <v>49000</v>
          </cell>
        </row>
        <row r="4779">
          <cell r="G4779">
            <v>938808873</v>
          </cell>
          <cell r="J4779">
            <v>299648</v>
          </cell>
          <cell r="K4779">
            <v>44947</v>
          </cell>
          <cell r="L4779">
            <v>25470</v>
          </cell>
          <cell r="M4779">
            <v>0</v>
          </cell>
          <cell r="N4779">
            <v>0</v>
          </cell>
          <cell r="O4779">
            <v>280171</v>
          </cell>
          <cell r="P4779">
            <v>280171</v>
          </cell>
        </row>
        <row r="4780">
          <cell r="G4780">
            <v>938808982</v>
          </cell>
          <cell r="J4780">
            <v>282681.18</v>
          </cell>
          <cell r="K4780">
            <v>42402</v>
          </cell>
          <cell r="L4780">
            <v>24027.82</v>
          </cell>
          <cell r="M4780">
            <v>0</v>
          </cell>
          <cell r="N4780">
            <v>0</v>
          </cell>
          <cell r="O4780">
            <v>264307</v>
          </cell>
          <cell r="P4780">
            <v>264307</v>
          </cell>
        </row>
        <row r="4781">
          <cell r="G4781">
            <v>938809160</v>
          </cell>
          <cell r="J4781">
            <v>90856</v>
          </cell>
          <cell r="K4781">
            <v>13628</v>
          </cell>
          <cell r="L4781">
            <v>7723</v>
          </cell>
          <cell r="M4781">
            <v>0</v>
          </cell>
          <cell r="N4781">
            <v>0</v>
          </cell>
          <cell r="O4781">
            <v>84951</v>
          </cell>
          <cell r="P4781">
            <v>84951</v>
          </cell>
        </row>
        <row r="4782">
          <cell r="G4782">
            <v>938809207</v>
          </cell>
          <cell r="J4782">
            <v>427113.09</v>
          </cell>
          <cell r="K4782">
            <v>66311</v>
          </cell>
          <cell r="L4782">
            <v>36079.910000000003</v>
          </cell>
          <cell r="M4782">
            <v>0</v>
          </cell>
          <cell r="N4782">
            <v>0</v>
          </cell>
          <cell r="O4782">
            <v>396882</v>
          </cell>
          <cell r="P4782">
            <v>396882</v>
          </cell>
        </row>
        <row r="4783">
          <cell r="G4783">
            <v>938809210</v>
          </cell>
          <cell r="J4783">
            <v>153635.9</v>
          </cell>
          <cell r="K4783">
            <v>23045</v>
          </cell>
          <cell r="L4783">
            <v>13059.1</v>
          </cell>
          <cell r="M4783">
            <v>0</v>
          </cell>
          <cell r="N4783">
            <v>0</v>
          </cell>
          <cell r="O4783">
            <v>143650</v>
          </cell>
          <cell r="P4783">
            <v>143650</v>
          </cell>
        </row>
        <row r="4784">
          <cell r="G4784">
            <v>938809245</v>
          </cell>
          <cell r="J4784">
            <v>257180.99</v>
          </cell>
          <cell r="K4784">
            <v>44187</v>
          </cell>
          <cell r="L4784">
            <v>21299.01</v>
          </cell>
          <cell r="M4784">
            <v>0</v>
          </cell>
          <cell r="N4784">
            <v>0</v>
          </cell>
          <cell r="O4784">
            <v>234293</v>
          </cell>
          <cell r="P4784">
            <v>234293</v>
          </cell>
        </row>
        <row r="4785">
          <cell r="G4785">
            <v>938809261</v>
          </cell>
          <cell r="J4785">
            <v>52726.82</v>
          </cell>
          <cell r="K4785">
            <v>7909</v>
          </cell>
          <cell r="L4785">
            <v>4482.18</v>
          </cell>
          <cell r="M4785">
            <v>0</v>
          </cell>
          <cell r="N4785">
            <v>0</v>
          </cell>
          <cell r="O4785">
            <v>49300</v>
          </cell>
          <cell r="P4785">
            <v>49300</v>
          </cell>
        </row>
        <row r="4786">
          <cell r="G4786">
            <v>938809262</v>
          </cell>
          <cell r="J4786">
            <v>64829</v>
          </cell>
          <cell r="K4786">
            <v>15559</v>
          </cell>
          <cell r="L4786">
            <v>4927</v>
          </cell>
          <cell r="M4786">
            <v>0</v>
          </cell>
          <cell r="N4786">
            <v>0</v>
          </cell>
          <cell r="O4786">
            <v>54197</v>
          </cell>
          <cell r="P4786">
            <v>54197</v>
          </cell>
        </row>
        <row r="4787">
          <cell r="G4787">
            <v>938809332</v>
          </cell>
          <cell r="J4787">
            <v>57272.270000000004</v>
          </cell>
          <cell r="K4787">
            <v>8591</v>
          </cell>
          <cell r="L4787">
            <v>4867.7299999999996</v>
          </cell>
          <cell r="M4787">
            <v>0</v>
          </cell>
          <cell r="N4787">
            <v>0</v>
          </cell>
          <cell r="O4787">
            <v>53549</v>
          </cell>
          <cell r="P4787">
            <v>53549</v>
          </cell>
        </row>
        <row r="4788">
          <cell r="G4788">
            <v>938809417</v>
          </cell>
          <cell r="J4788">
            <v>52726.82</v>
          </cell>
          <cell r="K4788">
            <v>7909</v>
          </cell>
          <cell r="L4788">
            <v>4482.18</v>
          </cell>
          <cell r="M4788">
            <v>0</v>
          </cell>
          <cell r="N4788">
            <v>0</v>
          </cell>
          <cell r="O4788">
            <v>49300</v>
          </cell>
          <cell r="P4788">
            <v>49300</v>
          </cell>
        </row>
        <row r="4789">
          <cell r="G4789">
            <v>938809434</v>
          </cell>
          <cell r="J4789">
            <v>117492</v>
          </cell>
          <cell r="K4789">
            <v>18521</v>
          </cell>
          <cell r="L4789">
            <v>9897</v>
          </cell>
          <cell r="M4789">
            <v>0</v>
          </cell>
          <cell r="N4789">
            <v>0</v>
          </cell>
          <cell r="O4789">
            <v>108868</v>
          </cell>
          <cell r="P4789">
            <v>108868</v>
          </cell>
        </row>
        <row r="4790">
          <cell r="G4790">
            <v>938809448</v>
          </cell>
          <cell r="J4790">
            <v>280425.18</v>
          </cell>
          <cell r="K4790">
            <v>43635</v>
          </cell>
          <cell r="L4790">
            <v>23678.82</v>
          </cell>
          <cell r="M4790">
            <v>0</v>
          </cell>
          <cell r="N4790">
            <v>0</v>
          </cell>
          <cell r="O4790">
            <v>260469</v>
          </cell>
          <cell r="P4790">
            <v>260469</v>
          </cell>
        </row>
        <row r="4791">
          <cell r="G4791">
            <v>938809454</v>
          </cell>
          <cell r="J4791">
            <v>458675.82</v>
          </cell>
          <cell r="K4791">
            <v>70148</v>
          </cell>
          <cell r="L4791">
            <v>38853.18</v>
          </cell>
          <cell r="M4791">
            <v>0</v>
          </cell>
          <cell r="N4791">
            <v>0</v>
          </cell>
          <cell r="O4791">
            <v>427381</v>
          </cell>
          <cell r="P4791">
            <v>427381</v>
          </cell>
        </row>
        <row r="4792">
          <cell r="G4792">
            <v>938809524</v>
          </cell>
          <cell r="J4792">
            <v>312906</v>
          </cell>
          <cell r="K4792">
            <v>46936</v>
          </cell>
          <cell r="L4792">
            <v>26597</v>
          </cell>
          <cell r="M4792">
            <v>0</v>
          </cell>
          <cell r="N4792">
            <v>0</v>
          </cell>
          <cell r="O4792">
            <v>292567</v>
          </cell>
          <cell r="P4792">
            <v>292567</v>
          </cell>
        </row>
        <row r="4793">
          <cell r="G4793">
            <v>938809545</v>
          </cell>
          <cell r="J4793">
            <v>153953.91</v>
          </cell>
          <cell r="K4793">
            <v>23093</v>
          </cell>
          <cell r="L4793">
            <v>13086.09</v>
          </cell>
          <cell r="M4793">
            <v>0</v>
          </cell>
          <cell r="N4793">
            <v>0</v>
          </cell>
          <cell r="O4793">
            <v>143947</v>
          </cell>
          <cell r="P4793">
            <v>143947</v>
          </cell>
        </row>
        <row r="4794">
          <cell r="G4794">
            <v>938809727</v>
          </cell>
          <cell r="J4794">
            <v>228181.36</v>
          </cell>
          <cell r="K4794">
            <v>34227</v>
          </cell>
          <cell r="L4794">
            <v>19395.64</v>
          </cell>
          <cell r="M4794">
            <v>0</v>
          </cell>
          <cell r="N4794">
            <v>0</v>
          </cell>
          <cell r="O4794">
            <v>213350</v>
          </cell>
          <cell r="P4794">
            <v>213350</v>
          </cell>
        </row>
        <row r="4795">
          <cell r="G4795">
            <v>938809783</v>
          </cell>
          <cell r="J4795">
            <v>85362</v>
          </cell>
          <cell r="K4795">
            <v>12804</v>
          </cell>
          <cell r="L4795">
            <v>7256</v>
          </cell>
          <cell r="M4795">
            <v>0</v>
          </cell>
          <cell r="N4795">
            <v>0</v>
          </cell>
          <cell r="O4795">
            <v>79814</v>
          </cell>
          <cell r="P4795">
            <v>79814</v>
          </cell>
        </row>
        <row r="4796">
          <cell r="G4796">
            <v>938809804</v>
          </cell>
          <cell r="J4796">
            <v>44545</v>
          </cell>
          <cell r="K4796">
            <v>0</v>
          </cell>
          <cell r="L4796">
            <v>4455</v>
          </cell>
          <cell r="M4796">
            <v>0</v>
          </cell>
          <cell r="N4796">
            <v>0</v>
          </cell>
          <cell r="O4796">
            <v>49000</v>
          </cell>
          <cell r="P4796">
            <v>49000</v>
          </cell>
        </row>
        <row r="4797">
          <cell r="G4797">
            <v>938809810</v>
          </cell>
          <cell r="J4797">
            <v>155439.62</v>
          </cell>
          <cell r="K4797">
            <v>23316</v>
          </cell>
          <cell r="L4797">
            <v>13212.38</v>
          </cell>
          <cell r="M4797">
            <v>0</v>
          </cell>
          <cell r="N4797">
            <v>0</v>
          </cell>
          <cell r="O4797">
            <v>145336</v>
          </cell>
          <cell r="P4797">
            <v>145336</v>
          </cell>
        </row>
        <row r="4798">
          <cell r="G4798">
            <v>938880516</v>
          </cell>
          <cell r="J4798">
            <v>165853.35999999999</v>
          </cell>
          <cell r="K4798">
            <v>24878</v>
          </cell>
          <cell r="L4798">
            <v>14097.64</v>
          </cell>
          <cell r="M4798">
            <v>0</v>
          </cell>
          <cell r="N4798">
            <v>0</v>
          </cell>
          <cell r="O4798">
            <v>155073</v>
          </cell>
          <cell r="P4798">
            <v>155073</v>
          </cell>
        </row>
        <row r="4799">
          <cell r="G4799">
            <v>938880612</v>
          </cell>
          <cell r="J4799">
            <v>44545</v>
          </cell>
          <cell r="K4799">
            <v>0</v>
          </cell>
          <cell r="L4799">
            <v>4455</v>
          </cell>
          <cell r="M4799">
            <v>0</v>
          </cell>
          <cell r="N4799">
            <v>0</v>
          </cell>
          <cell r="O4799">
            <v>49000</v>
          </cell>
          <cell r="P4799">
            <v>49000</v>
          </cell>
        </row>
        <row r="4800">
          <cell r="G4800">
            <v>938880713</v>
          </cell>
          <cell r="J4800">
            <v>111187.82</v>
          </cell>
          <cell r="K4800">
            <v>16678</v>
          </cell>
          <cell r="L4800">
            <v>9451.18</v>
          </cell>
          <cell r="M4800">
            <v>0</v>
          </cell>
          <cell r="N4800">
            <v>0</v>
          </cell>
          <cell r="O4800">
            <v>103961</v>
          </cell>
          <cell r="P4800">
            <v>103961</v>
          </cell>
        </row>
        <row r="4801">
          <cell r="G4801">
            <v>938881293</v>
          </cell>
          <cell r="J4801">
            <v>114807</v>
          </cell>
          <cell r="K4801">
            <v>17221</v>
          </cell>
          <cell r="L4801">
            <v>9759</v>
          </cell>
          <cell r="M4801">
            <v>0</v>
          </cell>
          <cell r="N4801">
            <v>0</v>
          </cell>
          <cell r="O4801">
            <v>107345</v>
          </cell>
          <cell r="P4801">
            <v>107345</v>
          </cell>
        </row>
        <row r="4802">
          <cell r="G4802">
            <v>938881530</v>
          </cell>
          <cell r="J4802">
            <v>184883</v>
          </cell>
          <cell r="K4802">
            <v>27732</v>
          </cell>
          <cell r="L4802">
            <v>15715</v>
          </cell>
          <cell r="M4802">
            <v>0</v>
          </cell>
          <cell r="N4802">
            <v>0</v>
          </cell>
          <cell r="O4802">
            <v>172866</v>
          </cell>
          <cell r="P4802">
            <v>172866</v>
          </cell>
        </row>
        <row r="4803">
          <cell r="G4803">
            <v>938885382</v>
          </cell>
          <cell r="J4803">
            <v>44545</v>
          </cell>
          <cell r="K4803">
            <v>0</v>
          </cell>
          <cell r="L4803">
            <v>4455</v>
          </cell>
          <cell r="M4803">
            <v>0</v>
          </cell>
          <cell r="N4803">
            <v>0</v>
          </cell>
          <cell r="O4803">
            <v>49000</v>
          </cell>
          <cell r="P4803">
            <v>49000</v>
          </cell>
        </row>
        <row r="4804">
          <cell r="G4804">
            <v>938899848</v>
          </cell>
          <cell r="J4804">
            <v>217590.27</v>
          </cell>
          <cell r="K4804">
            <v>32639</v>
          </cell>
          <cell r="L4804">
            <v>18494.73</v>
          </cell>
          <cell r="M4804">
            <v>0</v>
          </cell>
          <cell r="N4804">
            <v>0</v>
          </cell>
          <cell r="O4804">
            <v>203446</v>
          </cell>
          <cell r="P4804">
            <v>203446</v>
          </cell>
        </row>
        <row r="4805">
          <cell r="G4805">
            <v>938900672</v>
          </cell>
          <cell r="J4805">
            <v>181365</v>
          </cell>
          <cell r="K4805">
            <v>27205</v>
          </cell>
          <cell r="L4805">
            <v>15416</v>
          </cell>
          <cell r="M4805">
            <v>0</v>
          </cell>
          <cell r="N4805">
            <v>0</v>
          </cell>
          <cell r="O4805">
            <v>169576</v>
          </cell>
          <cell r="P4805">
            <v>169576</v>
          </cell>
        </row>
        <row r="4806">
          <cell r="G4806">
            <v>938901066</v>
          </cell>
          <cell r="J4806">
            <v>176511.18</v>
          </cell>
          <cell r="K4806">
            <v>26477</v>
          </cell>
          <cell r="L4806">
            <v>15003.82</v>
          </cell>
          <cell r="M4806">
            <v>0</v>
          </cell>
          <cell r="N4806">
            <v>0</v>
          </cell>
          <cell r="O4806">
            <v>165038</v>
          </cell>
          <cell r="P4806">
            <v>165038</v>
          </cell>
        </row>
        <row r="4807">
          <cell r="G4807">
            <v>938902231</v>
          </cell>
          <cell r="J4807">
            <v>162065</v>
          </cell>
          <cell r="K4807">
            <v>24310</v>
          </cell>
          <cell r="L4807">
            <v>13776</v>
          </cell>
          <cell r="M4807">
            <v>0</v>
          </cell>
          <cell r="N4807">
            <v>0</v>
          </cell>
          <cell r="O4807">
            <v>151531</v>
          </cell>
          <cell r="P4807">
            <v>151531</v>
          </cell>
        </row>
        <row r="4808">
          <cell r="G4808">
            <v>938902595</v>
          </cell>
          <cell r="J4808">
            <v>160502.35999999999</v>
          </cell>
          <cell r="K4808">
            <v>24300</v>
          </cell>
          <cell r="L4808">
            <v>13620.64</v>
          </cell>
          <cell r="M4808">
            <v>0</v>
          </cell>
          <cell r="N4808">
            <v>0</v>
          </cell>
          <cell r="O4808">
            <v>149823</v>
          </cell>
          <cell r="P4808">
            <v>149823</v>
          </cell>
        </row>
        <row r="4809">
          <cell r="G4809">
            <v>938902807</v>
          </cell>
          <cell r="J4809">
            <v>316076.18</v>
          </cell>
          <cell r="K4809">
            <v>47636</v>
          </cell>
          <cell r="L4809">
            <v>26843.82</v>
          </cell>
          <cell r="M4809">
            <v>0</v>
          </cell>
          <cell r="N4809">
            <v>0</v>
          </cell>
          <cell r="O4809">
            <v>295284</v>
          </cell>
          <cell r="P4809">
            <v>295284</v>
          </cell>
        </row>
        <row r="4810">
          <cell r="G4810">
            <v>938902850</v>
          </cell>
          <cell r="J4810">
            <v>275560.40000000002</v>
          </cell>
          <cell r="K4810">
            <v>41783</v>
          </cell>
          <cell r="L4810">
            <v>23376.6</v>
          </cell>
          <cell r="M4810">
            <v>0</v>
          </cell>
          <cell r="N4810">
            <v>0</v>
          </cell>
          <cell r="O4810">
            <v>257154</v>
          </cell>
          <cell r="P4810">
            <v>257154</v>
          </cell>
        </row>
        <row r="4811">
          <cell r="G4811">
            <v>938902853</v>
          </cell>
          <cell r="J4811">
            <v>44545</v>
          </cell>
          <cell r="K4811">
            <v>0</v>
          </cell>
          <cell r="L4811">
            <v>4455</v>
          </cell>
          <cell r="M4811">
            <v>0</v>
          </cell>
          <cell r="N4811">
            <v>0</v>
          </cell>
          <cell r="O4811">
            <v>49000</v>
          </cell>
          <cell r="P4811">
            <v>49000</v>
          </cell>
        </row>
        <row r="4812">
          <cell r="G4812">
            <v>938902854</v>
          </cell>
          <cell r="J4812">
            <v>174744.18</v>
          </cell>
          <cell r="K4812">
            <v>26212</v>
          </cell>
          <cell r="L4812">
            <v>14852.82</v>
          </cell>
          <cell r="M4812">
            <v>0</v>
          </cell>
          <cell r="N4812">
            <v>0</v>
          </cell>
          <cell r="O4812">
            <v>163385</v>
          </cell>
          <cell r="P4812">
            <v>163385</v>
          </cell>
        </row>
        <row r="4813">
          <cell r="G4813">
            <v>938903006</v>
          </cell>
          <cell r="J4813">
            <v>44545</v>
          </cell>
          <cell r="K4813">
            <v>0</v>
          </cell>
          <cell r="L4813">
            <v>4455</v>
          </cell>
          <cell r="M4813">
            <v>0</v>
          </cell>
          <cell r="N4813">
            <v>0</v>
          </cell>
          <cell r="O4813">
            <v>49000</v>
          </cell>
          <cell r="P4813">
            <v>49000</v>
          </cell>
        </row>
        <row r="4814">
          <cell r="G4814">
            <v>938903065</v>
          </cell>
          <cell r="J4814">
            <v>234727</v>
          </cell>
          <cell r="K4814">
            <v>35209</v>
          </cell>
          <cell r="L4814">
            <v>19952</v>
          </cell>
          <cell r="M4814">
            <v>0</v>
          </cell>
          <cell r="N4814">
            <v>0</v>
          </cell>
          <cell r="O4814">
            <v>219470</v>
          </cell>
          <cell r="P4814">
            <v>219470</v>
          </cell>
        </row>
        <row r="4815">
          <cell r="G4815">
            <v>938903114</v>
          </cell>
          <cell r="J4815">
            <v>234727</v>
          </cell>
          <cell r="K4815">
            <v>35209</v>
          </cell>
          <cell r="L4815">
            <v>19952</v>
          </cell>
          <cell r="M4815">
            <v>0</v>
          </cell>
          <cell r="N4815">
            <v>0</v>
          </cell>
          <cell r="O4815">
            <v>219470</v>
          </cell>
          <cell r="P4815">
            <v>219470</v>
          </cell>
        </row>
        <row r="4816">
          <cell r="G4816">
            <v>938903532</v>
          </cell>
          <cell r="J4816">
            <v>44545</v>
          </cell>
          <cell r="K4816">
            <v>0</v>
          </cell>
          <cell r="L4816">
            <v>4455</v>
          </cell>
          <cell r="M4816">
            <v>0</v>
          </cell>
          <cell r="N4816">
            <v>0</v>
          </cell>
          <cell r="O4816">
            <v>49000</v>
          </cell>
          <cell r="P4816">
            <v>49000</v>
          </cell>
        </row>
        <row r="4817">
          <cell r="G4817">
            <v>938903862</v>
          </cell>
          <cell r="J4817">
            <v>259418.27</v>
          </cell>
          <cell r="K4817">
            <v>38913</v>
          </cell>
          <cell r="L4817">
            <v>22050.73</v>
          </cell>
          <cell r="M4817">
            <v>0</v>
          </cell>
          <cell r="N4817">
            <v>0</v>
          </cell>
          <cell r="O4817">
            <v>242556</v>
          </cell>
          <cell r="P4817">
            <v>242556</v>
          </cell>
        </row>
        <row r="4818">
          <cell r="G4818">
            <v>938904764</v>
          </cell>
          <cell r="J4818">
            <v>52726.82</v>
          </cell>
          <cell r="K4818">
            <v>7909</v>
          </cell>
          <cell r="L4818">
            <v>4482.18</v>
          </cell>
          <cell r="M4818">
            <v>0</v>
          </cell>
          <cell r="N4818">
            <v>0</v>
          </cell>
          <cell r="O4818">
            <v>49300</v>
          </cell>
          <cell r="P4818">
            <v>49300</v>
          </cell>
        </row>
        <row r="4819">
          <cell r="G4819">
            <v>938904795</v>
          </cell>
          <cell r="J4819">
            <v>100797.7</v>
          </cell>
          <cell r="K4819">
            <v>15120</v>
          </cell>
          <cell r="L4819">
            <v>8567.2999999999993</v>
          </cell>
          <cell r="M4819">
            <v>0</v>
          </cell>
          <cell r="N4819">
            <v>0</v>
          </cell>
          <cell r="O4819">
            <v>94245</v>
          </cell>
          <cell r="P4819">
            <v>94245</v>
          </cell>
        </row>
        <row r="4820">
          <cell r="G4820">
            <v>938904856</v>
          </cell>
          <cell r="J4820">
            <v>271702.45</v>
          </cell>
          <cell r="K4820">
            <v>42551</v>
          </cell>
          <cell r="L4820">
            <v>22915.55</v>
          </cell>
          <cell r="M4820">
            <v>0</v>
          </cell>
          <cell r="N4820">
            <v>0</v>
          </cell>
          <cell r="O4820">
            <v>252067</v>
          </cell>
          <cell r="P4820">
            <v>252067</v>
          </cell>
        </row>
        <row r="4821">
          <cell r="G4821">
            <v>938905200</v>
          </cell>
          <cell r="J4821">
            <v>601002.70000000007</v>
          </cell>
          <cell r="K4821">
            <v>91946</v>
          </cell>
          <cell r="L4821">
            <v>50905.3</v>
          </cell>
          <cell r="M4821">
            <v>0</v>
          </cell>
          <cell r="N4821">
            <v>0</v>
          </cell>
          <cell r="O4821">
            <v>559962</v>
          </cell>
          <cell r="P4821">
            <v>559962</v>
          </cell>
        </row>
        <row r="4822">
          <cell r="G4822">
            <v>938905438</v>
          </cell>
          <cell r="J4822">
            <v>44545</v>
          </cell>
          <cell r="K4822">
            <v>0</v>
          </cell>
          <cell r="L4822">
            <v>4455</v>
          </cell>
          <cell r="M4822">
            <v>0</v>
          </cell>
          <cell r="N4822">
            <v>0</v>
          </cell>
          <cell r="O4822">
            <v>49000</v>
          </cell>
          <cell r="P4822">
            <v>49000</v>
          </cell>
        </row>
        <row r="4823">
          <cell r="G4823">
            <v>938905737</v>
          </cell>
          <cell r="J4823">
            <v>189112.9</v>
          </cell>
          <cell r="K4823">
            <v>28367</v>
          </cell>
          <cell r="L4823">
            <v>16074.1</v>
          </cell>
          <cell r="M4823">
            <v>0</v>
          </cell>
          <cell r="N4823">
            <v>0</v>
          </cell>
          <cell r="O4823">
            <v>176820</v>
          </cell>
          <cell r="P4823">
            <v>176820</v>
          </cell>
        </row>
        <row r="4824">
          <cell r="G4824">
            <v>938905833</v>
          </cell>
          <cell r="J4824">
            <v>256461.36</v>
          </cell>
          <cell r="K4824">
            <v>124367.18</v>
          </cell>
          <cell r="L4824">
            <v>13208.82</v>
          </cell>
          <cell r="M4824">
            <v>0</v>
          </cell>
          <cell r="N4824">
            <v>0</v>
          </cell>
          <cell r="O4824">
            <v>145303</v>
          </cell>
          <cell r="P4824">
            <v>145303</v>
          </cell>
        </row>
        <row r="4825">
          <cell r="G4825">
            <v>938906012</v>
          </cell>
          <cell r="J4825">
            <v>536483.89</v>
          </cell>
          <cell r="K4825">
            <v>82492</v>
          </cell>
          <cell r="L4825">
            <v>45399.11</v>
          </cell>
          <cell r="M4825">
            <v>0</v>
          </cell>
          <cell r="N4825">
            <v>0</v>
          </cell>
          <cell r="O4825">
            <v>499391</v>
          </cell>
          <cell r="P4825">
            <v>499391</v>
          </cell>
        </row>
        <row r="4826">
          <cell r="G4826">
            <v>938906013</v>
          </cell>
          <cell r="J4826">
            <v>135793.91</v>
          </cell>
          <cell r="K4826">
            <v>20593</v>
          </cell>
          <cell r="L4826">
            <v>11520.09</v>
          </cell>
          <cell r="M4826">
            <v>0</v>
          </cell>
          <cell r="N4826">
            <v>0</v>
          </cell>
          <cell r="O4826">
            <v>126721</v>
          </cell>
          <cell r="P4826">
            <v>126721</v>
          </cell>
        </row>
        <row r="4827">
          <cell r="G4827">
            <v>938906931</v>
          </cell>
          <cell r="J4827">
            <v>131340.09</v>
          </cell>
          <cell r="K4827">
            <v>19925</v>
          </cell>
          <cell r="L4827">
            <v>11141.91</v>
          </cell>
          <cell r="M4827">
            <v>0</v>
          </cell>
          <cell r="N4827">
            <v>0</v>
          </cell>
          <cell r="O4827">
            <v>122557</v>
          </cell>
          <cell r="P4827">
            <v>122557</v>
          </cell>
        </row>
        <row r="4828">
          <cell r="G4828">
            <v>938907562</v>
          </cell>
          <cell r="J4828">
            <v>266923.45</v>
          </cell>
          <cell r="K4828">
            <v>40936</v>
          </cell>
          <cell r="L4828">
            <v>22598.55</v>
          </cell>
          <cell r="M4828">
            <v>0</v>
          </cell>
          <cell r="N4828">
            <v>0</v>
          </cell>
          <cell r="O4828">
            <v>248586</v>
          </cell>
          <cell r="P4828">
            <v>248586</v>
          </cell>
        </row>
        <row r="4829">
          <cell r="G4829">
            <v>938907810</v>
          </cell>
          <cell r="J4829">
            <v>319272.45</v>
          </cell>
          <cell r="K4829">
            <v>47891</v>
          </cell>
          <cell r="L4829">
            <v>27138.55</v>
          </cell>
          <cell r="M4829">
            <v>0</v>
          </cell>
          <cell r="N4829">
            <v>0</v>
          </cell>
          <cell r="O4829">
            <v>298520</v>
          </cell>
          <cell r="P4829">
            <v>298520</v>
          </cell>
        </row>
        <row r="4830">
          <cell r="G4830">
            <v>938907955</v>
          </cell>
          <cell r="J4830">
            <v>44545</v>
          </cell>
          <cell r="K4830">
            <v>0</v>
          </cell>
          <cell r="L4830">
            <v>4455</v>
          </cell>
          <cell r="M4830">
            <v>0</v>
          </cell>
          <cell r="N4830">
            <v>0</v>
          </cell>
          <cell r="O4830">
            <v>49000</v>
          </cell>
          <cell r="P4830">
            <v>49000</v>
          </cell>
        </row>
        <row r="4831">
          <cell r="G4831">
            <v>938907956</v>
          </cell>
          <cell r="J4831">
            <v>55275</v>
          </cell>
          <cell r="K4831">
            <v>8291</v>
          </cell>
          <cell r="L4831">
            <v>4699</v>
          </cell>
          <cell r="M4831">
            <v>0</v>
          </cell>
          <cell r="N4831">
            <v>0</v>
          </cell>
          <cell r="O4831">
            <v>51683</v>
          </cell>
          <cell r="P4831">
            <v>51683</v>
          </cell>
        </row>
        <row r="4832">
          <cell r="G4832">
            <v>938907962</v>
          </cell>
          <cell r="J4832">
            <v>45095</v>
          </cell>
          <cell r="K4832">
            <v>6764</v>
          </cell>
          <cell r="L4832">
            <v>3833</v>
          </cell>
          <cell r="M4832">
            <v>0</v>
          </cell>
          <cell r="N4832">
            <v>0</v>
          </cell>
          <cell r="O4832">
            <v>42164</v>
          </cell>
          <cell r="P4832">
            <v>42164</v>
          </cell>
        </row>
        <row r="4833">
          <cell r="G4833">
            <v>938908214</v>
          </cell>
          <cell r="J4833">
            <v>44545</v>
          </cell>
          <cell r="K4833">
            <v>0</v>
          </cell>
          <cell r="L4833">
            <v>4455</v>
          </cell>
          <cell r="M4833">
            <v>0</v>
          </cell>
          <cell r="N4833">
            <v>0</v>
          </cell>
          <cell r="O4833">
            <v>49000</v>
          </cell>
          <cell r="P4833">
            <v>49000</v>
          </cell>
        </row>
        <row r="4834">
          <cell r="G4834">
            <v>938908966</v>
          </cell>
          <cell r="J4834">
            <v>350708.27</v>
          </cell>
          <cell r="K4834">
            <v>53055</v>
          </cell>
          <cell r="L4834">
            <v>29765.73</v>
          </cell>
          <cell r="M4834">
            <v>0</v>
          </cell>
          <cell r="N4834">
            <v>0</v>
          </cell>
          <cell r="O4834">
            <v>327419</v>
          </cell>
          <cell r="P4834">
            <v>327419</v>
          </cell>
        </row>
        <row r="4835">
          <cell r="G4835">
            <v>938915183</v>
          </cell>
          <cell r="J4835">
            <v>153635.9</v>
          </cell>
          <cell r="K4835">
            <v>23045</v>
          </cell>
          <cell r="L4835">
            <v>13059.1</v>
          </cell>
          <cell r="M4835">
            <v>0</v>
          </cell>
          <cell r="N4835">
            <v>0</v>
          </cell>
          <cell r="O4835">
            <v>143650</v>
          </cell>
          <cell r="P4835">
            <v>143650</v>
          </cell>
        </row>
        <row r="4836">
          <cell r="G4836">
            <v>938916300</v>
          </cell>
          <cell r="J4836">
            <v>352872.27</v>
          </cell>
          <cell r="K4836">
            <v>59887</v>
          </cell>
          <cell r="L4836">
            <v>29298.73</v>
          </cell>
          <cell r="M4836">
            <v>0</v>
          </cell>
          <cell r="N4836">
            <v>0</v>
          </cell>
          <cell r="O4836">
            <v>322284</v>
          </cell>
          <cell r="P4836">
            <v>322284</v>
          </cell>
        </row>
        <row r="4837">
          <cell r="G4837">
            <v>938922452</v>
          </cell>
          <cell r="J4837">
            <v>232098.18</v>
          </cell>
          <cell r="K4837">
            <v>34815</v>
          </cell>
          <cell r="L4837">
            <v>19728.82</v>
          </cell>
          <cell r="M4837">
            <v>0</v>
          </cell>
          <cell r="N4837">
            <v>0</v>
          </cell>
          <cell r="O4837">
            <v>217012</v>
          </cell>
          <cell r="P4837">
            <v>217012</v>
          </cell>
        </row>
        <row r="4838">
          <cell r="G4838">
            <v>938926378</v>
          </cell>
          <cell r="J4838">
            <v>575881</v>
          </cell>
          <cell r="K4838">
            <v>87055</v>
          </cell>
          <cell r="L4838">
            <v>48883</v>
          </cell>
          <cell r="M4838">
            <v>0</v>
          </cell>
          <cell r="N4838">
            <v>0</v>
          </cell>
          <cell r="O4838">
            <v>537709</v>
          </cell>
          <cell r="P4838">
            <v>537709</v>
          </cell>
        </row>
        <row r="4839">
          <cell r="G4839">
            <v>938928384</v>
          </cell>
          <cell r="J4839">
            <v>334879.18</v>
          </cell>
          <cell r="K4839">
            <v>51578</v>
          </cell>
          <cell r="L4839">
            <v>28329.82</v>
          </cell>
          <cell r="M4839">
            <v>0</v>
          </cell>
          <cell r="N4839">
            <v>0</v>
          </cell>
          <cell r="O4839">
            <v>311631</v>
          </cell>
          <cell r="P4839">
            <v>311631</v>
          </cell>
        </row>
        <row r="4840">
          <cell r="G4840">
            <v>938928967</v>
          </cell>
          <cell r="J4840">
            <v>152227.35999999999</v>
          </cell>
          <cell r="K4840">
            <v>23059</v>
          </cell>
          <cell r="L4840">
            <v>12916.64</v>
          </cell>
          <cell r="M4840">
            <v>0</v>
          </cell>
          <cell r="N4840">
            <v>0</v>
          </cell>
          <cell r="O4840">
            <v>142085</v>
          </cell>
          <cell r="P4840">
            <v>142085</v>
          </cell>
        </row>
        <row r="4841">
          <cell r="G4841">
            <v>938934135</v>
          </cell>
          <cell r="J4841">
            <v>176339.91</v>
          </cell>
          <cell r="K4841">
            <v>26451</v>
          </cell>
          <cell r="L4841">
            <v>14989.09</v>
          </cell>
          <cell r="M4841">
            <v>0</v>
          </cell>
          <cell r="N4841">
            <v>0</v>
          </cell>
          <cell r="O4841">
            <v>164878</v>
          </cell>
          <cell r="P4841">
            <v>164878</v>
          </cell>
        </row>
        <row r="4842">
          <cell r="G4842">
            <v>938943918</v>
          </cell>
          <cell r="J4842">
            <v>414611.18</v>
          </cell>
          <cell r="K4842">
            <v>69372</v>
          </cell>
          <cell r="L4842">
            <v>34523.82</v>
          </cell>
          <cell r="M4842">
            <v>0</v>
          </cell>
          <cell r="N4842">
            <v>0</v>
          </cell>
          <cell r="O4842">
            <v>379763</v>
          </cell>
          <cell r="P4842">
            <v>379763</v>
          </cell>
        </row>
        <row r="4843">
          <cell r="G4843">
            <v>938944319</v>
          </cell>
          <cell r="J4843">
            <v>208294.39999999999</v>
          </cell>
          <cell r="K4843">
            <v>31244</v>
          </cell>
          <cell r="L4843">
            <v>17704.599999999999</v>
          </cell>
          <cell r="M4843">
            <v>0</v>
          </cell>
          <cell r="N4843">
            <v>0</v>
          </cell>
          <cell r="O4843">
            <v>194755</v>
          </cell>
          <cell r="P4843">
            <v>194755</v>
          </cell>
        </row>
        <row r="4844">
          <cell r="G4844">
            <v>938984165</v>
          </cell>
          <cell r="J4844">
            <v>255439.99</v>
          </cell>
          <cell r="K4844">
            <v>38316</v>
          </cell>
          <cell r="L4844">
            <v>21712.01</v>
          </cell>
          <cell r="M4844">
            <v>0</v>
          </cell>
          <cell r="N4844">
            <v>0</v>
          </cell>
          <cell r="O4844">
            <v>238836</v>
          </cell>
          <cell r="P4844">
            <v>238836</v>
          </cell>
        </row>
        <row r="4845">
          <cell r="G4845">
            <v>938997098</v>
          </cell>
          <cell r="J4845">
            <v>87027</v>
          </cell>
          <cell r="K4845">
            <v>26069</v>
          </cell>
          <cell r="L4845">
            <v>6096</v>
          </cell>
          <cell r="M4845">
            <v>0</v>
          </cell>
          <cell r="N4845">
            <v>0</v>
          </cell>
          <cell r="O4845">
            <v>67054</v>
          </cell>
          <cell r="P4845">
            <v>67054</v>
          </cell>
        </row>
        <row r="4846">
          <cell r="G4846">
            <v>938998615</v>
          </cell>
          <cell r="J4846">
            <v>144302</v>
          </cell>
          <cell r="K4846">
            <v>21645</v>
          </cell>
          <cell r="L4846">
            <v>12265</v>
          </cell>
          <cell r="M4846">
            <v>0</v>
          </cell>
          <cell r="N4846">
            <v>0</v>
          </cell>
          <cell r="O4846">
            <v>134922</v>
          </cell>
          <cell r="P4846">
            <v>134922</v>
          </cell>
        </row>
        <row r="4847">
          <cell r="G4847">
            <v>938998640</v>
          </cell>
          <cell r="J4847">
            <v>217949.27</v>
          </cell>
          <cell r="K4847">
            <v>32692</v>
          </cell>
          <cell r="L4847">
            <v>18525.73</v>
          </cell>
          <cell r="M4847">
            <v>0</v>
          </cell>
          <cell r="N4847">
            <v>0</v>
          </cell>
          <cell r="O4847">
            <v>203783</v>
          </cell>
          <cell r="P4847">
            <v>203783</v>
          </cell>
        </row>
        <row r="4848">
          <cell r="G4848">
            <v>938998746</v>
          </cell>
          <cell r="J4848">
            <v>44545</v>
          </cell>
          <cell r="K4848">
            <v>0</v>
          </cell>
          <cell r="L4848">
            <v>4455</v>
          </cell>
          <cell r="M4848">
            <v>0</v>
          </cell>
          <cell r="N4848">
            <v>0</v>
          </cell>
          <cell r="O4848">
            <v>49000</v>
          </cell>
          <cell r="P4848">
            <v>49000</v>
          </cell>
        </row>
        <row r="4849">
          <cell r="G4849">
            <v>938998862</v>
          </cell>
          <cell r="J4849">
            <v>226675.18</v>
          </cell>
          <cell r="K4849">
            <v>34001</v>
          </cell>
          <cell r="L4849">
            <v>19267.82</v>
          </cell>
          <cell r="M4849">
            <v>0</v>
          </cell>
          <cell r="N4849">
            <v>0</v>
          </cell>
          <cell r="O4849">
            <v>211942</v>
          </cell>
          <cell r="P4849">
            <v>211942</v>
          </cell>
        </row>
        <row r="4850">
          <cell r="G4850">
            <v>906861319</v>
          </cell>
          <cell r="J4850">
            <v>318772.3</v>
          </cell>
          <cell r="K4850">
            <v>47816</v>
          </cell>
          <cell r="L4850">
            <v>27095.7</v>
          </cell>
          <cell r="M4850">
            <v>0</v>
          </cell>
          <cell r="N4850">
            <v>0</v>
          </cell>
          <cell r="O4850">
            <v>298052</v>
          </cell>
          <cell r="P4850">
            <v>298052</v>
          </cell>
        </row>
        <row r="4851">
          <cell r="G4851">
            <v>933805215</v>
          </cell>
          <cell r="J4851">
            <v>471036.99000000005</v>
          </cell>
          <cell r="K4851">
            <v>76041</v>
          </cell>
          <cell r="L4851">
            <v>39500.01</v>
          </cell>
          <cell r="M4851">
            <v>0</v>
          </cell>
          <cell r="N4851">
            <v>0</v>
          </cell>
          <cell r="O4851">
            <v>434496</v>
          </cell>
          <cell r="P4851">
            <v>434496</v>
          </cell>
        </row>
        <row r="4852">
          <cell r="G4852">
            <v>933805812</v>
          </cell>
          <cell r="J4852">
            <v>243696</v>
          </cell>
          <cell r="K4852">
            <v>45082</v>
          </cell>
          <cell r="L4852">
            <v>19862</v>
          </cell>
          <cell r="M4852">
            <v>0</v>
          </cell>
          <cell r="N4852">
            <v>0</v>
          </cell>
          <cell r="O4852">
            <v>218476</v>
          </cell>
          <cell r="P4852">
            <v>218476</v>
          </cell>
        </row>
        <row r="4853">
          <cell r="G4853">
            <v>933806613</v>
          </cell>
          <cell r="J4853">
            <v>520788.98</v>
          </cell>
          <cell r="K4853">
            <v>80811</v>
          </cell>
          <cell r="L4853">
            <v>43998.02</v>
          </cell>
          <cell r="M4853">
            <v>0</v>
          </cell>
          <cell r="N4853">
            <v>0</v>
          </cell>
          <cell r="O4853">
            <v>483976</v>
          </cell>
          <cell r="P4853">
            <v>483976</v>
          </cell>
        </row>
        <row r="4854">
          <cell r="G4854">
            <v>938043166</v>
          </cell>
          <cell r="J4854">
            <v>44545</v>
          </cell>
          <cell r="K4854">
            <v>0</v>
          </cell>
          <cell r="L4854">
            <v>4455</v>
          </cell>
          <cell r="M4854">
            <v>0</v>
          </cell>
          <cell r="N4854">
            <v>0</v>
          </cell>
          <cell r="O4854">
            <v>49000</v>
          </cell>
          <cell r="P4854">
            <v>49000</v>
          </cell>
        </row>
        <row r="4855">
          <cell r="G4855">
            <v>938326738</v>
          </cell>
          <cell r="J4855">
            <v>334880.34999999998</v>
          </cell>
          <cell r="K4855">
            <v>50905</v>
          </cell>
          <cell r="L4855">
            <v>28397.65</v>
          </cell>
          <cell r="M4855">
            <v>0</v>
          </cell>
          <cell r="N4855">
            <v>0</v>
          </cell>
          <cell r="O4855">
            <v>312373</v>
          </cell>
          <cell r="P4855">
            <v>312373</v>
          </cell>
        </row>
        <row r="4856">
          <cell r="G4856">
            <v>938801203</v>
          </cell>
          <cell r="J4856">
            <v>44545</v>
          </cell>
          <cell r="K4856">
            <v>0</v>
          </cell>
          <cell r="L4856">
            <v>4455</v>
          </cell>
          <cell r="M4856">
            <v>0</v>
          </cell>
          <cell r="N4856">
            <v>0</v>
          </cell>
          <cell r="O4856">
            <v>49000</v>
          </cell>
          <cell r="P4856">
            <v>49000</v>
          </cell>
        </row>
        <row r="4857">
          <cell r="G4857">
            <v>938801840</v>
          </cell>
          <cell r="J4857">
            <v>600989.27</v>
          </cell>
          <cell r="K4857">
            <v>90148</v>
          </cell>
          <cell r="L4857">
            <v>51083.73</v>
          </cell>
          <cell r="M4857">
            <v>0</v>
          </cell>
          <cell r="N4857">
            <v>0</v>
          </cell>
          <cell r="O4857">
            <v>561925</v>
          </cell>
          <cell r="P4857">
            <v>561925</v>
          </cell>
        </row>
        <row r="4858">
          <cell r="G4858">
            <v>938801885</v>
          </cell>
          <cell r="J4858">
            <v>237111.36</v>
          </cell>
          <cell r="K4858">
            <v>35567</v>
          </cell>
          <cell r="L4858">
            <v>20154.64</v>
          </cell>
          <cell r="M4858">
            <v>0</v>
          </cell>
          <cell r="N4858">
            <v>0</v>
          </cell>
          <cell r="O4858">
            <v>221699</v>
          </cell>
          <cell r="P4858">
            <v>221699</v>
          </cell>
        </row>
        <row r="4859">
          <cell r="G4859">
            <v>938805014</v>
          </cell>
          <cell r="J4859">
            <v>122265.36</v>
          </cell>
          <cell r="K4859">
            <v>18340</v>
          </cell>
          <cell r="L4859">
            <v>10392.64</v>
          </cell>
          <cell r="M4859">
            <v>0</v>
          </cell>
          <cell r="N4859">
            <v>0</v>
          </cell>
          <cell r="O4859">
            <v>114318</v>
          </cell>
          <cell r="P4859">
            <v>114318</v>
          </cell>
        </row>
        <row r="4860">
          <cell r="G4860">
            <v>938805019</v>
          </cell>
          <cell r="J4860">
            <v>200219.64</v>
          </cell>
          <cell r="K4860">
            <v>55761.27</v>
          </cell>
          <cell r="L4860">
            <v>14445.63</v>
          </cell>
          <cell r="M4860">
            <v>0</v>
          </cell>
          <cell r="N4860">
            <v>0</v>
          </cell>
          <cell r="O4860">
            <v>158904</v>
          </cell>
          <cell r="P4860">
            <v>158904</v>
          </cell>
        </row>
        <row r="4861">
          <cell r="G4861">
            <v>938805032</v>
          </cell>
          <cell r="J4861">
            <v>67204</v>
          </cell>
          <cell r="K4861">
            <v>10081</v>
          </cell>
          <cell r="L4861">
            <v>5712</v>
          </cell>
          <cell r="M4861">
            <v>0</v>
          </cell>
          <cell r="N4861">
            <v>0</v>
          </cell>
          <cell r="O4861">
            <v>62835</v>
          </cell>
          <cell r="P4861">
            <v>62835</v>
          </cell>
        </row>
        <row r="4862">
          <cell r="G4862">
            <v>938805347</v>
          </cell>
          <cell r="J4862">
            <v>60321</v>
          </cell>
          <cell r="K4862">
            <v>9048</v>
          </cell>
          <cell r="L4862">
            <v>5127</v>
          </cell>
          <cell r="M4862">
            <v>0</v>
          </cell>
          <cell r="N4862">
            <v>0</v>
          </cell>
          <cell r="O4862">
            <v>56400</v>
          </cell>
          <cell r="P4862">
            <v>56400</v>
          </cell>
        </row>
        <row r="4863">
          <cell r="G4863">
            <v>938805660</v>
          </cell>
          <cell r="J4863">
            <v>287953.18</v>
          </cell>
          <cell r="K4863">
            <v>43193</v>
          </cell>
          <cell r="L4863">
            <v>24475.82</v>
          </cell>
          <cell r="M4863">
            <v>0</v>
          </cell>
          <cell r="N4863">
            <v>0</v>
          </cell>
          <cell r="O4863">
            <v>269236</v>
          </cell>
          <cell r="P4863">
            <v>269236</v>
          </cell>
        </row>
        <row r="4864">
          <cell r="G4864">
            <v>938805682</v>
          </cell>
          <cell r="J4864">
            <v>55454.09</v>
          </cell>
          <cell r="K4864">
            <v>8318</v>
          </cell>
          <cell r="L4864">
            <v>4713.91</v>
          </cell>
          <cell r="M4864">
            <v>0</v>
          </cell>
          <cell r="N4864">
            <v>0</v>
          </cell>
          <cell r="O4864">
            <v>51850</v>
          </cell>
          <cell r="P4864">
            <v>51850</v>
          </cell>
        </row>
        <row r="4865">
          <cell r="G4865">
            <v>938805684</v>
          </cell>
          <cell r="J4865">
            <v>88302</v>
          </cell>
          <cell r="K4865">
            <v>13245</v>
          </cell>
          <cell r="L4865">
            <v>7506</v>
          </cell>
          <cell r="M4865">
            <v>0</v>
          </cell>
          <cell r="N4865">
            <v>0</v>
          </cell>
          <cell r="O4865">
            <v>82563</v>
          </cell>
          <cell r="P4865">
            <v>82563</v>
          </cell>
        </row>
        <row r="4866">
          <cell r="G4866">
            <v>938805933</v>
          </cell>
          <cell r="J4866">
            <v>67180.820000000007</v>
          </cell>
          <cell r="K4866">
            <v>10302</v>
          </cell>
          <cell r="L4866">
            <v>5688.18</v>
          </cell>
          <cell r="M4866">
            <v>0</v>
          </cell>
          <cell r="N4866">
            <v>0</v>
          </cell>
          <cell r="O4866">
            <v>62567</v>
          </cell>
          <cell r="P4866">
            <v>62567</v>
          </cell>
        </row>
        <row r="4867">
          <cell r="G4867">
            <v>938806172</v>
          </cell>
          <cell r="J4867">
            <v>205859</v>
          </cell>
          <cell r="K4867">
            <v>33796</v>
          </cell>
          <cell r="L4867">
            <v>17206</v>
          </cell>
          <cell r="M4867">
            <v>0</v>
          </cell>
          <cell r="N4867">
            <v>0</v>
          </cell>
          <cell r="O4867">
            <v>189269</v>
          </cell>
          <cell r="P4867">
            <v>189269</v>
          </cell>
        </row>
        <row r="4868">
          <cell r="G4868">
            <v>938806192</v>
          </cell>
          <cell r="J4868">
            <v>44545</v>
          </cell>
          <cell r="K4868">
            <v>0</v>
          </cell>
          <cell r="L4868">
            <v>4455</v>
          </cell>
          <cell r="M4868">
            <v>0</v>
          </cell>
          <cell r="N4868">
            <v>0</v>
          </cell>
          <cell r="O4868">
            <v>49000</v>
          </cell>
          <cell r="P4868">
            <v>49000</v>
          </cell>
        </row>
        <row r="4869">
          <cell r="G4869">
            <v>938806301</v>
          </cell>
          <cell r="J4869">
            <v>228181.36</v>
          </cell>
          <cell r="K4869">
            <v>34227</v>
          </cell>
          <cell r="L4869">
            <v>19395.64</v>
          </cell>
          <cell r="M4869">
            <v>0</v>
          </cell>
          <cell r="N4869">
            <v>0</v>
          </cell>
          <cell r="O4869">
            <v>213350</v>
          </cell>
          <cell r="P4869">
            <v>213350</v>
          </cell>
        </row>
        <row r="4870">
          <cell r="G4870">
            <v>938806495</v>
          </cell>
          <cell r="J4870">
            <v>307024.90000000002</v>
          </cell>
          <cell r="K4870">
            <v>49195</v>
          </cell>
          <cell r="L4870">
            <v>25783.1</v>
          </cell>
          <cell r="M4870">
            <v>0</v>
          </cell>
          <cell r="N4870">
            <v>0</v>
          </cell>
          <cell r="O4870">
            <v>283613</v>
          </cell>
          <cell r="P4870">
            <v>283613</v>
          </cell>
        </row>
        <row r="4871">
          <cell r="G4871">
            <v>938806635</v>
          </cell>
          <cell r="J4871">
            <v>63635.91</v>
          </cell>
          <cell r="K4871">
            <v>9545</v>
          </cell>
          <cell r="L4871">
            <v>5409.09</v>
          </cell>
          <cell r="M4871">
            <v>0</v>
          </cell>
          <cell r="N4871">
            <v>0</v>
          </cell>
          <cell r="O4871">
            <v>59500</v>
          </cell>
          <cell r="P4871">
            <v>59500</v>
          </cell>
        </row>
        <row r="4872">
          <cell r="G4872">
            <v>938807207</v>
          </cell>
          <cell r="J4872">
            <v>91857.82</v>
          </cell>
          <cell r="K4872">
            <v>14003</v>
          </cell>
          <cell r="L4872">
            <v>7785.18</v>
          </cell>
          <cell r="M4872">
            <v>0</v>
          </cell>
          <cell r="N4872">
            <v>0</v>
          </cell>
          <cell r="O4872">
            <v>85640</v>
          </cell>
          <cell r="P4872">
            <v>85640</v>
          </cell>
        </row>
        <row r="4873">
          <cell r="G4873">
            <v>938807212</v>
          </cell>
          <cell r="J4873">
            <v>424508.6</v>
          </cell>
          <cell r="K4873">
            <v>67940</v>
          </cell>
          <cell r="L4873">
            <v>35656.400000000001</v>
          </cell>
          <cell r="M4873">
            <v>0</v>
          </cell>
          <cell r="N4873">
            <v>0</v>
          </cell>
          <cell r="O4873">
            <v>392225</v>
          </cell>
          <cell r="P4873">
            <v>392225</v>
          </cell>
        </row>
        <row r="4874">
          <cell r="G4874">
            <v>938807610</v>
          </cell>
          <cell r="J4874">
            <v>150479</v>
          </cell>
          <cell r="K4874">
            <v>26162</v>
          </cell>
          <cell r="L4874">
            <v>12432</v>
          </cell>
          <cell r="M4874">
            <v>0</v>
          </cell>
          <cell r="N4874">
            <v>0</v>
          </cell>
          <cell r="O4874">
            <v>136749</v>
          </cell>
          <cell r="P4874">
            <v>136749</v>
          </cell>
        </row>
        <row r="4875">
          <cell r="G4875">
            <v>938807930</v>
          </cell>
          <cell r="J4875">
            <v>153635.91</v>
          </cell>
          <cell r="K4875">
            <v>23045</v>
          </cell>
          <cell r="L4875">
            <v>13059.09</v>
          </cell>
          <cell r="M4875">
            <v>0</v>
          </cell>
          <cell r="N4875">
            <v>0</v>
          </cell>
          <cell r="O4875">
            <v>143650</v>
          </cell>
          <cell r="P4875">
            <v>143650</v>
          </cell>
        </row>
        <row r="4876">
          <cell r="G4876">
            <v>938807949</v>
          </cell>
          <cell r="J4876">
            <v>345372.9</v>
          </cell>
          <cell r="K4876">
            <v>51806</v>
          </cell>
          <cell r="L4876">
            <v>29356.1</v>
          </cell>
          <cell r="M4876">
            <v>0</v>
          </cell>
          <cell r="N4876">
            <v>0</v>
          </cell>
          <cell r="O4876">
            <v>322923</v>
          </cell>
          <cell r="P4876">
            <v>322923</v>
          </cell>
        </row>
        <row r="4877">
          <cell r="G4877">
            <v>938807954</v>
          </cell>
          <cell r="J4877">
            <v>237593.27</v>
          </cell>
          <cell r="K4877">
            <v>36088</v>
          </cell>
          <cell r="L4877">
            <v>20150.73</v>
          </cell>
          <cell r="M4877">
            <v>0</v>
          </cell>
          <cell r="N4877">
            <v>0</v>
          </cell>
          <cell r="O4877">
            <v>221656</v>
          </cell>
          <cell r="P4877">
            <v>221656</v>
          </cell>
        </row>
        <row r="4878">
          <cell r="G4878">
            <v>938807956</v>
          </cell>
          <cell r="J4878">
            <v>558765</v>
          </cell>
          <cell r="K4878">
            <v>85161</v>
          </cell>
          <cell r="L4878">
            <v>47361</v>
          </cell>
          <cell r="M4878">
            <v>0</v>
          </cell>
          <cell r="N4878">
            <v>0</v>
          </cell>
          <cell r="O4878">
            <v>520965</v>
          </cell>
          <cell r="P4878">
            <v>520965</v>
          </cell>
        </row>
        <row r="4879">
          <cell r="G4879">
            <v>938808150</v>
          </cell>
          <cell r="J4879">
            <v>218490.27</v>
          </cell>
          <cell r="K4879">
            <v>32998</v>
          </cell>
          <cell r="L4879">
            <v>18549.73</v>
          </cell>
          <cell r="M4879">
            <v>0</v>
          </cell>
          <cell r="N4879">
            <v>-100000</v>
          </cell>
          <cell r="O4879">
            <v>104042</v>
          </cell>
          <cell r="P4879">
            <v>104042</v>
          </cell>
        </row>
        <row r="4880">
          <cell r="G4880">
            <v>938808193</v>
          </cell>
          <cell r="J4880">
            <v>159776.35999999999</v>
          </cell>
          <cell r="K4880">
            <v>24864</v>
          </cell>
          <cell r="L4880">
            <v>13491.64</v>
          </cell>
          <cell r="M4880">
            <v>0</v>
          </cell>
          <cell r="N4880">
            <v>0</v>
          </cell>
          <cell r="O4880">
            <v>148404</v>
          </cell>
          <cell r="P4880">
            <v>148404</v>
          </cell>
        </row>
        <row r="4881">
          <cell r="G4881">
            <v>938808306</v>
          </cell>
          <cell r="J4881">
            <v>108181.36</v>
          </cell>
          <cell r="K4881">
            <v>16227</v>
          </cell>
          <cell r="L4881">
            <v>9194.64</v>
          </cell>
          <cell r="M4881">
            <v>0</v>
          </cell>
          <cell r="N4881">
            <v>0</v>
          </cell>
          <cell r="O4881">
            <v>101149</v>
          </cell>
          <cell r="P4881">
            <v>101149</v>
          </cell>
        </row>
        <row r="4882">
          <cell r="G4882">
            <v>938808312</v>
          </cell>
          <cell r="J4882">
            <v>572268.54</v>
          </cell>
          <cell r="K4882">
            <v>474223.45</v>
          </cell>
          <cell r="L4882">
            <v>9804.91</v>
          </cell>
          <cell r="M4882">
            <v>0</v>
          </cell>
          <cell r="N4882">
            <v>0</v>
          </cell>
          <cell r="O4882">
            <v>107850</v>
          </cell>
          <cell r="P4882">
            <v>107850</v>
          </cell>
        </row>
        <row r="4883">
          <cell r="G4883">
            <v>938808574</v>
          </cell>
          <cell r="J4883">
            <v>48315</v>
          </cell>
          <cell r="K4883">
            <v>7472</v>
          </cell>
          <cell r="L4883">
            <v>4084</v>
          </cell>
          <cell r="M4883">
            <v>0</v>
          </cell>
          <cell r="N4883">
            <v>0</v>
          </cell>
          <cell r="O4883">
            <v>44927</v>
          </cell>
          <cell r="P4883">
            <v>44927</v>
          </cell>
        </row>
        <row r="4884">
          <cell r="G4884">
            <v>938808651</v>
          </cell>
          <cell r="J4884">
            <v>304427.18</v>
          </cell>
          <cell r="K4884">
            <v>47010</v>
          </cell>
          <cell r="L4884">
            <v>25741.82</v>
          </cell>
          <cell r="M4884">
            <v>0</v>
          </cell>
          <cell r="N4884">
            <v>0</v>
          </cell>
          <cell r="O4884">
            <v>283159</v>
          </cell>
          <cell r="P4884">
            <v>283159</v>
          </cell>
        </row>
        <row r="4885">
          <cell r="G4885">
            <v>938808674</v>
          </cell>
          <cell r="J4885">
            <v>176241.36</v>
          </cell>
          <cell r="K4885">
            <v>27783</v>
          </cell>
          <cell r="L4885">
            <v>14845.64</v>
          </cell>
          <cell r="M4885">
            <v>0</v>
          </cell>
          <cell r="N4885">
            <v>0</v>
          </cell>
          <cell r="O4885">
            <v>163304</v>
          </cell>
          <cell r="P4885">
            <v>163304</v>
          </cell>
        </row>
        <row r="4886">
          <cell r="G4886">
            <v>938809058</v>
          </cell>
          <cell r="J4886">
            <v>99005</v>
          </cell>
          <cell r="K4886">
            <v>19788</v>
          </cell>
          <cell r="L4886">
            <v>7922</v>
          </cell>
          <cell r="M4886">
            <v>0</v>
          </cell>
          <cell r="N4886">
            <v>0</v>
          </cell>
          <cell r="O4886">
            <v>87139</v>
          </cell>
          <cell r="P4886">
            <v>87139</v>
          </cell>
        </row>
        <row r="4887">
          <cell r="G4887">
            <v>938885752</v>
          </cell>
          <cell r="J4887">
            <v>258062</v>
          </cell>
          <cell r="K4887">
            <v>38709</v>
          </cell>
          <cell r="L4887">
            <v>21935</v>
          </cell>
          <cell r="M4887">
            <v>0</v>
          </cell>
          <cell r="N4887">
            <v>0</v>
          </cell>
          <cell r="O4887">
            <v>241288</v>
          </cell>
          <cell r="P4887">
            <v>241288</v>
          </cell>
        </row>
        <row r="4888">
          <cell r="G4888">
            <v>938886374</v>
          </cell>
          <cell r="J4888">
            <v>44545</v>
          </cell>
          <cell r="K4888">
            <v>0</v>
          </cell>
          <cell r="L4888">
            <v>4455</v>
          </cell>
          <cell r="M4888">
            <v>0</v>
          </cell>
          <cell r="N4888">
            <v>0</v>
          </cell>
          <cell r="O4888">
            <v>49000</v>
          </cell>
          <cell r="P4888">
            <v>49000</v>
          </cell>
        </row>
        <row r="4889">
          <cell r="G4889">
            <v>938886437</v>
          </cell>
          <cell r="J4889">
            <v>45020</v>
          </cell>
          <cell r="K4889">
            <v>6753</v>
          </cell>
          <cell r="L4889">
            <v>3827</v>
          </cell>
          <cell r="M4889">
            <v>0</v>
          </cell>
          <cell r="N4889">
            <v>0</v>
          </cell>
          <cell r="O4889">
            <v>42094</v>
          </cell>
          <cell r="P4889">
            <v>42094</v>
          </cell>
        </row>
        <row r="4890">
          <cell r="G4890">
            <v>938886837</v>
          </cell>
          <cell r="J4890">
            <v>45005</v>
          </cell>
          <cell r="K4890">
            <v>6751</v>
          </cell>
          <cell r="L4890">
            <v>3826</v>
          </cell>
          <cell r="M4890">
            <v>0</v>
          </cell>
          <cell r="N4890">
            <v>0</v>
          </cell>
          <cell r="O4890">
            <v>42080</v>
          </cell>
          <cell r="P4890">
            <v>42080</v>
          </cell>
        </row>
        <row r="4891">
          <cell r="G4891">
            <v>938886994</v>
          </cell>
          <cell r="J4891">
            <v>47574</v>
          </cell>
          <cell r="K4891">
            <v>7136</v>
          </cell>
          <cell r="L4891">
            <v>4044</v>
          </cell>
          <cell r="M4891">
            <v>0</v>
          </cell>
          <cell r="N4891">
            <v>0</v>
          </cell>
          <cell r="O4891">
            <v>44482</v>
          </cell>
          <cell r="P4891">
            <v>44482</v>
          </cell>
        </row>
        <row r="4892">
          <cell r="G4892">
            <v>938887153</v>
          </cell>
          <cell r="J4892">
            <v>44545</v>
          </cell>
          <cell r="K4892">
            <v>0</v>
          </cell>
          <cell r="L4892">
            <v>4455</v>
          </cell>
          <cell r="M4892">
            <v>0</v>
          </cell>
          <cell r="N4892">
            <v>0</v>
          </cell>
          <cell r="O4892">
            <v>49000</v>
          </cell>
          <cell r="P4892">
            <v>49000</v>
          </cell>
        </row>
        <row r="4893">
          <cell r="G4893">
            <v>938887545</v>
          </cell>
          <cell r="J4893">
            <v>44545</v>
          </cell>
          <cell r="K4893">
            <v>0</v>
          </cell>
          <cell r="L4893">
            <v>4455</v>
          </cell>
          <cell r="M4893">
            <v>0</v>
          </cell>
          <cell r="N4893">
            <v>0</v>
          </cell>
          <cell r="O4893">
            <v>49000</v>
          </cell>
          <cell r="P4893">
            <v>49000</v>
          </cell>
        </row>
        <row r="4894">
          <cell r="G4894">
            <v>938887944</v>
          </cell>
          <cell r="J4894">
            <v>44545</v>
          </cell>
          <cell r="K4894">
            <v>0</v>
          </cell>
          <cell r="L4894">
            <v>4455</v>
          </cell>
          <cell r="M4894">
            <v>0</v>
          </cell>
          <cell r="N4894">
            <v>0</v>
          </cell>
          <cell r="O4894">
            <v>49000</v>
          </cell>
          <cell r="P4894">
            <v>49000</v>
          </cell>
        </row>
        <row r="4895">
          <cell r="G4895">
            <v>938900258</v>
          </cell>
          <cell r="J4895">
            <v>137614.18</v>
          </cell>
          <cell r="K4895">
            <v>20642</v>
          </cell>
          <cell r="L4895">
            <v>11696.82</v>
          </cell>
          <cell r="M4895">
            <v>0</v>
          </cell>
          <cell r="N4895">
            <v>0</v>
          </cell>
          <cell r="O4895">
            <v>128669</v>
          </cell>
          <cell r="P4895">
            <v>128669</v>
          </cell>
        </row>
        <row r="4896">
          <cell r="G4896">
            <v>938900271</v>
          </cell>
          <cell r="J4896">
            <v>108181.36</v>
          </cell>
          <cell r="K4896">
            <v>16227</v>
          </cell>
          <cell r="L4896">
            <v>9195.64</v>
          </cell>
          <cell r="M4896">
            <v>0</v>
          </cell>
          <cell r="N4896">
            <v>0</v>
          </cell>
          <cell r="O4896">
            <v>101150</v>
          </cell>
          <cell r="P4896">
            <v>101150</v>
          </cell>
        </row>
        <row r="4897">
          <cell r="G4897">
            <v>938900340</v>
          </cell>
          <cell r="J4897">
            <v>182891</v>
          </cell>
          <cell r="K4897">
            <v>27434</v>
          </cell>
          <cell r="L4897">
            <v>15546</v>
          </cell>
          <cell r="M4897">
            <v>0</v>
          </cell>
          <cell r="N4897">
            <v>0</v>
          </cell>
          <cell r="O4897">
            <v>171003</v>
          </cell>
          <cell r="P4897">
            <v>171003</v>
          </cell>
        </row>
        <row r="4898">
          <cell r="G4898">
            <v>938900425</v>
          </cell>
          <cell r="J4898">
            <v>44545</v>
          </cell>
          <cell r="K4898">
            <v>0</v>
          </cell>
          <cell r="L4898">
            <v>4455</v>
          </cell>
          <cell r="M4898">
            <v>0</v>
          </cell>
          <cell r="N4898">
            <v>0</v>
          </cell>
          <cell r="O4898">
            <v>49000</v>
          </cell>
          <cell r="P4898">
            <v>49000</v>
          </cell>
        </row>
        <row r="4899">
          <cell r="G4899">
            <v>938901451</v>
          </cell>
          <cell r="J4899">
            <v>204321</v>
          </cell>
          <cell r="K4899">
            <v>31546</v>
          </cell>
          <cell r="L4899">
            <v>17278</v>
          </cell>
          <cell r="M4899">
            <v>0</v>
          </cell>
          <cell r="N4899">
            <v>0</v>
          </cell>
          <cell r="O4899">
            <v>190053</v>
          </cell>
          <cell r="P4899">
            <v>190053</v>
          </cell>
        </row>
        <row r="4900">
          <cell r="G4900">
            <v>938901452</v>
          </cell>
          <cell r="J4900">
            <v>392201</v>
          </cell>
          <cell r="K4900">
            <v>61523</v>
          </cell>
          <cell r="L4900">
            <v>33067</v>
          </cell>
          <cell r="M4900">
            <v>0</v>
          </cell>
          <cell r="N4900">
            <v>0</v>
          </cell>
          <cell r="O4900">
            <v>363745</v>
          </cell>
          <cell r="P4900">
            <v>363745</v>
          </cell>
        </row>
        <row r="4901">
          <cell r="G4901">
            <v>938907226</v>
          </cell>
          <cell r="J4901">
            <v>52726.82</v>
          </cell>
          <cell r="K4901">
            <v>7909</v>
          </cell>
          <cell r="L4901">
            <v>4482.18</v>
          </cell>
          <cell r="M4901">
            <v>0</v>
          </cell>
          <cell r="N4901">
            <v>0</v>
          </cell>
          <cell r="O4901">
            <v>49300</v>
          </cell>
          <cell r="P4901">
            <v>49300</v>
          </cell>
        </row>
        <row r="4902">
          <cell r="G4902">
            <v>938907287</v>
          </cell>
          <cell r="J4902">
            <v>252257.9</v>
          </cell>
          <cell r="K4902">
            <v>40083</v>
          </cell>
          <cell r="L4902">
            <v>21218.1</v>
          </cell>
          <cell r="M4902">
            <v>0</v>
          </cell>
          <cell r="N4902">
            <v>0</v>
          </cell>
          <cell r="O4902">
            <v>233393</v>
          </cell>
          <cell r="P4902">
            <v>233393</v>
          </cell>
        </row>
        <row r="4903">
          <cell r="G4903">
            <v>938907291</v>
          </cell>
          <cell r="J4903">
            <v>112186</v>
          </cell>
          <cell r="K4903">
            <v>17052</v>
          </cell>
          <cell r="L4903">
            <v>9513</v>
          </cell>
          <cell r="M4903">
            <v>0</v>
          </cell>
          <cell r="N4903">
            <v>0</v>
          </cell>
          <cell r="O4903">
            <v>104647</v>
          </cell>
          <cell r="P4903">
            <v>104647</v>
          </cell>
        </row>
        <row r="4904">
          <cell r="G4904">
            <v>938908116</v>
          </cell>
          <cell r="J4904">
            <v>55454.09</v>
          </cell>
          <cell r="K4904">
            <v>8318</v>
          </cell>
          <cell r="L4904">
            <v>4713.91</v>
          </cell>
          <cell r="M4904">
            <v>0</v>
          </cell>
          <cell r="N4904">
            <v>0</v>
          </cell>
          <cell r="O4904">
            <v>51850</v>
          </cell>
          <cell r="P4904">
            <v>51850</v>
          </cell>
        </row>
        <row r="4905">
          <cell r="G4905">
            <v>938908873</v>
          </cell>
          <cell r="J4905">
            <v>110649.36</v>
          </cell>
          <cell r="K4905">
            <v>16597</v>
          </cell>
          <cell r="L4905">
            <v>9404.64</v>
          </cell>
          <cell r="M4905">
            <v>0</v>
          </cell>
          <cell r="N4905">
            <v>0</v>
          </cell>
          <cell r="O4905">
            <v>103457</v>
          </cell>
          <cell r="P4905">
            <v>103457</v>
          </cell>
        </row>
        <row r="4906">
          <cell r="G4906">
            <v>938908875</v>
          </cell>
          <cell r="J4906">
            <v>230385</v>
          </cell>
          <cell r="K4906">
            <v>137770</v>
          </cell>
          <cell r="L4906">
            <v>9262</v>
          </cell>
          <cell r="M4906">
            <v>0</v>
          </cell>
          <cell r="N4906">
            <v>0</v>
          </cell>
          <cell r="O4906">
            <v>101877</v>
          </cell>
          <cell r="P4906">
            <v>101877</v>
          </cell>
        </row>
        <row r="4907">
          <cell r="G4907">
            <v>938920056</v>
          </cell>
          <cell r="J4907">
            <v>44545</v>
          </cell>
          <cell r="K4907">
            <v>0</v>
          </cell>
          <cell r="L4907">
            <v>4455</v>
          </cell>
          <cell r="M4907">
            <v>0</v>
          </cell>
          <cell r="N4907">
            <v>0</v>
          </cell>
          <cell r="O4907">
            <v>49000</v>
          </cell>
          <cell r="P4907">
            <v>49000</v>
          </cell>
        </row>
        <row r="4908">
          <cell r="G4908">
            <v>938920848</v>
          </cell>
          <cell r="J4908">
            <v>108181.36</v>
          </cell>
          <cell r="K4908">
            <v>16227</v>
          </cell>
          <cell r="L4908">
            <v>9195.64</v>
          </cell>
          <cell r="M4908">
            <v>0</v>
          </cell>
          <cell r="N4908">
            <v>0</v>
          </cell>
          <cell r="O4908">
            <v>101150</v>
          </cell>
          <cell r="P4908">
            <v>101150</v>
          </cell>
        </row>
        <row r="4909">
          <cell r="G4909">
            <v>938931569</v>
          </cell>
          <cell r="J4909">
            <v>44545</v>
          </cell>
          <cell r="K4909">
            <v>0</v>
          </cell>
          <cell r="L4909">
            <v>4455</v>
          </cell>
          <cell r="M4909">
            <v>0</v>
          </cell>
          <cell r="N4909">
            <v>0</v>
          </cell>
          <cell r="O4909">
            <v>49000</v>
          </cell>
          <cell r="P4909">
            <v>49000</v>
          </cell>
        </row>
        <row r="4910">
          <cell r="G4910">
            <v>938946547</v>
          </cell>
          <cell r="J4910">
            <v>138476.60999999999</v>
          </cell>
          <cell r="K4910">
            <v>21445</v>
          </cell>
          <cell r="L4910">
            <v>11703.39</v>
          </cell>
          <cell r="M4910">
            <v>0</v>
          </cell>
          <cell r="N4910">
            <v>0</v>
          </cell>
          <cell r="O4910">
            <v>128735</v>
          </cell>
          <cell r="P4910">
            <v>128735</v>
          </cell>
        </row>
        <row r="4911">
          <cell r="G4911">
            <v>938995166</v>
          </cell>
          <cell r="J4911">
            <v>201393.09</v>
          </cell>
          <cell r="K4911">
            <v>32229</v>
          </cell>
          <cell r="L4911">
            <v>16916.91</v>
          </cell>
          <cell r="M4911">
            <v>0</v>
          </cell>
          <cell r="N4911">
            <v>0</v>
          </cell>
          <cell r="O4911">
            <v>186081</v>
          </cell>
          <cell r="P4911">
            <v>186081</v>
          </cell>
        </row>
        <row r="4912">
          <cell r="G4912">
            <v>938997466</v>
          </cell>
          <cell r="J4912">
            <v>298850.90000000002</v>
          </cell>
          <cell r="K4912">
            <v>45052</v>
          </cell>
          <cell r="L4912">
            <v>25380.1</v>
          </cell>
          <cell r="M4912">
            <v>0</v>
          </cell>
          <cell r="N4912">
            <v>0</v>
          </cell>
          <cell r="O4912">
            <v>279179</v>
          </cell>
          <cell r="P4912">
            <v>279179</v>
          </cell>
        </row>
        <row r="4913">
          <cell r="G4913">
            <v>903176369</v>
          </cell>
          <cell r="J4913">
            <v>203601</v>
          </cell>
          <cell r="K4913">
            <v>30540</v>
          </cell>
          <cell r="L4913">
            <v>17306</v>
          </cell>
          <cell r="M4913">
            <v>0</v>
          </cell>
          <cell r="N4913">
            <v>0</v>
          </cell>
          <cell r="O4913">
            <v>190367</v>
          </cell>
          <cell r="P4913">
            <v>190367</v>
          </cell>
        </row>
        <row r="4914">
          <cell r="G4914">
            <v>906635359</v>
          </cell>
          <cell r="J4914">
            <v>71823.47</v>
          </cell>
          <cell r="K4914">
            <v>10774</v>
          </cell>
          <cell r="L4914">
            <v>6104.53</v>
          </cell>
          <cell r="M4914">
            <v>0</v>
          </cell>
          <cell r="N4914">
            <v>0</v>
          </cell>
          <cell r="O4914">
            <v>67154</v>
          </cell>
          <cell r="P4914">
            <v>67154</v>
          </cell>
        </row>
        <row r="4915">
          <cell r="G4915">
            <v>909719398</v>
          </cell>
          <cell r="J4915">
            <v>165736</v>
          </cell>
          <cell r="K4915">
            <v>24860</v>
          </cell>
          <cell r="L4915">
            <v>14088</v>
          </cell>
          <cell r="M4915">
            <v>0</v>
          </cell>
          <cell r="N4915">
            <v>0</v>
          </cell>
          <cell r="O4915">
            <v>154964</v>
          </cell>
          <cell r="P4915">
            <v>154964</v>
          </cell>
        </row>
        <row r="4916">
          <cell r="G4916">
            <v>933805620</v>
          </cell>
          <cell r="J4916">
            <v>510701.27</v>
          </cell>
          <cell r="K4916">
            <v>80420</v>
          </cell>
          <cell r="L4916">
            <v>43027.73</v>
          </cell>
          <cell r="M4916">
            <v>0</v>
          </cell>
          <cell r="N4916">
            <v>0</v>
          </cell>
          <cell r="O4916">
            <v>473309</v>
          </cell>
          <cell r="P4916">
            <v>473309</v>
          </cell>
        </row>
        <row r="4917">
          <cell r="G4917">
            <v>933805640</v>
          </cell>
          <cell r="J4917">
            <v>368439.09</v>
          </cell>
          <cell r="K4917">
            <v>112996</v>
          </cell>
          <cell r="L4917">
            <v>25543.91</v>
          </cell>
          <cell r="M4917">
            <v>0</v>
          </cell>
          <cell r="N4917">
            <v>0</v>
          </cell>
          <cell r="O4917">
            <v>280987</v>
          </cell>
          <cell r="P4917">
            <v>280987</v>
          </cell>
        </row>
        <row r="4918">
          <cell r="G4918">
            <v>933805642</v>
          </cell>
          <cell r="J4918">
            <v>730461.5</v>
          </cell>
          <cell r="K4918">
            <v>502440.45</v>
          </cell>
          <cell r="L4918">
            <v>22801.95</v>
          </cell>
          <cell r="M4918">
            <v>0</v>
          </cell>
          <cell r="N4918">
            <v>0</v>
          </cell>
          <cell r="O4918">
            <v>250823</v>
          </cell>
          <cell r="P4918">
            <v>250823</v>
          </cell>
        </row>
        <row r="4919">
          <cell r="G4919">
            <v>938093543</v>
          </cell>
          <cell r="J4919">
            <v>701702</v>
          </cell>
          <cell r="K4919">
            <v>105255</v>
          </cell>
          <cell r="L4919">
            <v>59645</v>
          </cell>
          <cell r="M4919">
            <v>0</v>
          </cell>
          <cell r="N4919">
            <v>0</v>
          </cell>
          <cell r="O4919">
            <v>656092</v>
          </cell>
          <cell r="P4919">
            <v>656092</v>
          </cell>
        </row>
        <row r="4920">
          <cell r="G4920">
            <v>938805381</v>
          </cell>
          <cell r="J4920">
            <v>189562</v>
          </cell>
          <cell r="K4920">
            <v>28434</v>
          </cell>
          <cell r="L4920">
            <v>16113</v>
          </cell>
          <cell r="M4920">
            <v>0</v>
          </cell>
          <cell r="N4920">
            <v>0</v>
          </cell>
          <cell r="O4920">
            <v>177241</v>
          </cell>
          <cell r="P4920">
            <v>177241</v>
          </cell>
        </row>
        <row r="4921">
          <cell r="G4921">
            <v>938807309</v>
          </cell>
          <cell r="J4921">
            <v>284795.27</v>
          </cell>
          <cell r="K4921">
            <v>42719</v>
          </cell>
          <cell r="L4921">
            <v>24207.73</v>
          </cell>
          <cell r="M4921">
            <v>0</v>
          </cell>
          <cell r="N4921">
            <v>0</v>
          </cell>
          <cell r="O4921">
            <v>266284</v>
          </cell>
          <cell r="P4921">
            <v>266284</v>
          </cell>
        </row>
        <row r="4922">
          <cell r="G4922">
            <v>938808517</v>
          </cell>
          <cell r="J4922">
            <v>231412.72</v>
          </cell>
          <cell r="K4922">
            <v>35610</v>
          </cell>
          <cell r="L4922">
            <v>19580.28</v>
          </cell>
          <cell r="M4922">
            <v>0</v>
          </cell>
          <cell r="N4922">
            <v>0</v>
          </cell>
          <cell r="O4922">
            <v>215383</v>
          </cell>
          <cell r="P4922">
            <v>215383</v>
          </cell>
        </row>
        <row r="4923">
          <cell r="G4923">
            <v>938808546</v>
          </cell>
          <cell r="J4923">
            <v>198241.36000000002</v>
          </cell>
          <cell r="K4923">
            <v>30634</v>
          </cell>
          <cell r="L4923">
            <v>16760.64</v>
          </cell>
          <cell r="M4923">
            <v>0</v>
          </cell>
          <cell r="N4923">
            <v>0</v>
          </cell>
          <cell r="O4923">
            <v>184368</v>
          </cell>
          <cell r="P4923">
            <v>184368</v>
          </cell>
        </row>
        <row r="4924">
          <cell r="G4924">
            <v>938808547</v>
          </cell>
          <cell r="J4924">
            <v>234720.36</v>
          </cell>
          <cell r="K4924">
            <v>35208</v>
          </cell>
          <cell r="L4924">
            <v>19951.64</v>
          </cell>
          <cell r="M4924">
            <v>0</v>
          </cell>
          <cell r="N4924">
            <v>0</v>
          </cell>
          <cell r="O4924">
            <v>219464</v>
          </cell>
          <cell r="P4924">
            <v>219464</v>
          </cell>
        </row>
        <row r="4925">
          <cell r="G4925">
            <v>938808548</v>
          </cell>
          <cell r="J4925">
            <v>312513.82</v>
          </cell>
          <cell r="K4925">
            <v>47775</v>
          </cell>
          <cell r="L4925">
            <v>26474.18</v>
          </cell>
          <cell r="M4925">
            <v>0</v>
          </cell>
          <cell r="N4925">
            <v>0</v>
          </cell>
          <cell r="O4925">
            <v>291213</v>
          </cell>
          <cell r="P4925">
            <v>291213</v>
          </cell>
        </row>
        <row r="4926">
          <cell r="G4926">
            <v>938808550</v>
          </cell>
          <cell r="J4926">
            <v>134512</v>
          </cell>
          <cell r="K4926">
            <v>20401</v>
          </cell>
          <cell r="L4926">
            <v>11411</v>
          </cell>
          <cell r="M4926">
            <v>0</v>
          </cell>
          <cell r="N4926">
            <v>0</v>
          </cell>
          <cell r="O4926">
            <v>125522</v>
          </cell>
          <cell r="P4926">
            <v>125522</v>
          </cell>
        </row>
        <row r="4927">
          <cell r="G4927">
            <v>938808594</v>
          </cell>
          <cell r="J4927">
            <v>92318.09</v>
          </cell>
          <cell r="K4927">
            <v>13848</v>
          </cell>
          <cell r="L4927">
            <v>7846.91</v>
          </cell>
          <cell r="M4927">
            <v>0</v>
          </cell>
          <cell r="N4927">
            <v>0</v>
          </cell>
          <cell r="O4927">
            <v>86317</v>
          </cell>
          <cell r="P4927">
            <v>86317</v>
          </cell>
        </row>
        <row r="4928">
          <cell r="G4928">
            <v>938808764</v>
          </cell>
          <cell r="J4928">
            <v>44545</v>
          </cell>
          <cell r="K4928">
            <v>0</v>
          </cell>
          <cell r="L4928">
            <v>4455</v>
          </cell>
          <cell r="M4928">
            <v>0</v>
          </cell>
          <cell r="N4928">
            <v>0</v>
          </cell>
          <cell r="O4928">
            <v>49000</v>
          </cell>
          <cell r="P4928">
            <v>49000</v>
          </cell>
        </row>
        <row r="4929">
          <cell r="G4929">
            <v>938808935</v>
          </cell>
          <cell r="J4929">
            <v>314332.90000000002</v>
          </cell>
          <cell r="K4929">
            <v>48272</v>
          </cell>
          <cell r="L4929">
            <v>26606.1</v>
          </cell>
          <cell r="M4929">
            <v>0</v>
          </cell>
          <cell r="N4929">
            <v>0</v>
          </cell>
          <cell r="O4929">
            <v>292667</v>
          </cell>
          <cell r="P4929">
            <v>292667</v>
          </cell>
        </row>
        <row r="4930">
          <cell r="G4930">
            <v>938809712</v>
          </cell>
          <cell r="J4930">
            <v>63966</v>
          </cell>
          <cell r="K4930">
            <v>9819</v>
          </cell>
          <cell r="L4930">
            <v>5415</v>
          </cell>
          <cell r="M4930">
            <v>0</v>
          </cell>
          <cell r="N4930">
            <v>0</v>
          </cell>
          <cell r="O4930">
            <v>59562</v>
          </cell>
          <cell r="P4930">
            <v>59562</v>
          </cell>
        </row>
        <row r="4931">
          <cell r="G4931">
            <v>938885309</v>
          </cell>
          <cell r="J4931">
            <v>141629.09</v>
          </cell>
          <cell r="K4931">
            <v>21244</v>
          </cell>
          <cell r="L4931">
            <v>12038.91</v>
          </cell>
          <cell r="M4931">
            <v>0</v>
          </cell>
          <cell r="N4931">
            <v>0</v>
          </cell>
          <cell r="O4931">
            <v>132424</v>
          </cell>
          <cell r="P4931">
            <v>132424</v>
          </cell>
        </row>
        <row r="4932">
          <cell r="G4932">
            <v>938885429</v>
          </cell>
          <cell r="J4932">
            <v>180908.6</v>
          </cell>
          <cell r="K4932">
            <v>27136</v>
          </cell>
          <cell r="L4932">
            <v>15377.4</v>
          </cell>
          <cell r="M4932">
            <v>0</v>
          </cell>
          <cell r="N4932">
            <v>0</v>
          </cell>
          <cell r="O4932">
            <v>169150</v>
          </cell>
          <cell r="P4932">
            <v>169150</v>
          </cell>
        </row>
        <row r="4933">
          <cell r="G4933">
            <v>938885504</v>
          </cell>
          <cell r="J4933">
            <v>59394</v>
          </cell>
          <cell r="K4933">
            <v>8909</v>
          </cell>
          <cell r="L4933">
            <v>5049</v>
          </cell>
          <cell r="M4933">
            <v>0</v>
          </cell>
          <cell r="N4933">
            <v>0</v>
          </cell>
          <cell r="O4933">
            <v>55534</v>
          </cell>
          <cell r="P4933">
            <v>55534</v>
          </cell>
        </row>
        <row r="4934">
          <cell r="G4934">
            <v>938885625</v>
          </cell>
          <cell r="J4934">
            <v>185073.95</v>
          </cell>
          <cell r="K4934">
            <v>27761</v>
          </cell>
          <cell r="L4934">
            <v>15731.05</v>
          </cell>
          <cell r="M4934">
            <v>0</v>
          </cell>
          <cell r="N4934">
            <v>0</v>
          </cell>
          <cell r="O4934">
            <v>173044</v>
          </cell>
          <cell r="P4934">
            <v>173044</v>
          </cell>
        </row>
        <row r="4935">
          <cell r="G4935">
            <v>938885635</v>
          </cell>
          <cell r="J4935">
            <v>255453.18</v>
          </cell>
          <cell r="K4935">
            <v>38318</v>
          </cell>
          <cell r="L4935">
            <v>21712.82</v>
          </cell>
          <cell r="M4935">
            <v>0</v>
          </cell>
          <cell r="N4935">
            <v>-15000</v>
          </cell>
          <cell r="O4935">
            <v>223848</v>
          </cell>
          <cell r="P4935">
            <v>223848</v>
          </cell>
        </row>
        <row r="4936">
          <cell r="G4936">
            <v>938886315</v>
          </cell>
          <cell r="J4936">
            <v>108181.36</v>
          </cell>
          <cell r="K4936">
            <v>16227</v>
          </cell>
          <cell r="L4936">
            <v>9195.64</v>
          </cell>
          <cell r="M4936">
            <v>0</v>
          </cell>
          <cell r="N4936">
            <v>0</v>
          </cell>
          <cell r="O4936">
            <v>101150</v>
          </cell>
          <cell r="P4936">
            <v>101150</v>
          </cell>
        </row>
        <row r="4937">
          <cell r="G4937">
            <v>938900314</v>
          </cell>
          <cell r="J4937">
            <v>185088.55</v>
          </cell>
          <cell r="K4937">
            <v>27763</v>
          </cell>
          <cell r="L4937">
            <v>15732.45</v>
          </cell>
          <cell r="M4937">
            <v>0</v>
          </cell>
          <cell r="N4937">
            <v>0</v>
          </cell>
          <cell r="O4937">
            <v>173058</v>
          </cell>
          <cell r="P4937">
            <v>173058</v>
          </cell>
        </row>
        <row r="4938">
          <cell r="G4938">
            <v>938900850</v>
          </cell>
          <cell r="J4938">
            <v>44545</v>
          </cell>
          <cell r="K4938">
            <v>0</v>
          </cell>
          <cell r="L4938">
            <v>4455</v>
          </cell>
          <cell r="M4938">
            <v>0</v>
          </cell>
          <cell r="N4938">
            <v>0</v>
          </cell>
          <cell r="O4938">
            <v>49000</v>
          </cell>
          <cell r="P4938">
            <v>49000</v>
          </cell>
        </row>
        <row r="4939">
          <cell r="G4939">
            <v>938901033</v>
          </cell>
          <cell r="J4939">
            <v>44545</v>
          </cell>
          <cell r="K4939">
            <v>0</v>
          </cell>
          <cell r="L4939">
            <v>4455</v>
          </cell>
          <cell r="M4939">
            <v>0</v>
          </cell>
          <cell r="N4939">
            <v>0</v>
          </cell>
          <cell r="O4939">
            <v>49000</v>
          </cell>
          <cell r="P4939">
            <v>49000</v>
          </cell>
        </row>
        <row r="4940">
          <cell r="G4940">
            <v>938901182</v>
          </cell>
          <cell r="J4940">
            <v>56352</v>
          </cell>
          <cell r="K4940">
            <v>8453</v>
          </cell>
          <cell r="L4940">
            <v>4790</v>
          </cell>
          <cell r="M4940">
            <v>0</v>
          </cell>
          <cell r="N4940">
            <v>0</v>
          </cell>
          <cell r="O4940">
            <v>52689</v>
          </cell>
          <cell r="P4940">
            <v>52689</v>
          </cell>
        </row>
        <row r="4941">
          <cell r="G4941">
            <v>938901576</v>
          </cell>
          <cell r="J4941">
            <v>51331</v>
          </cell>
          <cell r="K4941">
            <v>7700</v>
          </cell>
          <cell r="L4941">
            <v>4363</v>
          </cell>
          <cell r="M4941">
            <v>0</v>
          </cell>
          <cell r="N4941">
            <v>0</v>
          </cell>
          <cell r="O4941">
            <v>47994</v>
          </cell>
          <cell r="P4941">
            <v>47994</v>
          </cell>
        </row>
        <row r="4942">
          <cell r="G4942">
            <v>938902591</v>
          </cell>
          <cell r="J4942">
            <v>260103</v>
          </cell>
          <cell r="K4942">
            <v>39464</v>
          </cell>
          <cell r="L4942">
            <v>22064</v>
          </cell>
          <cell r="M4942">
            <v>0</v>
          </cell>
          <cell r="N4942">
            <v>0</v>
          </cell>
          <cell r="O4942">
            <v>242703</v>
          </cell>
          <cell r="P4942">
            <v>242703</v>
          </cell>
        </row>
        <row r="4943">
          <cell r="G4943">
            <v>938904256</v>
          </cell>
          <cell r="J4943">
            <v>66011.27</v>
          </cell>
          <cell r="K4943">
            <v>9902</v>
          </cell>
          <cell r="L4943">
            <v>5610.73</v>
          </cell>
          <cell r="M4943">
            <v>0</v>
          </cell>
          <cell r="N4943">
            <v>0</v>
          </cell>
          <cell r="O4943">
            <v>61720</v>
          </cell>
          <cell r="P4943">
            <v>61720</v>
          </cell>
        </row>
        <row r="4944">
          <cell r="G4944">
            <v>938904754</v>
          </cell>
          <cell r="J4944">
            <v>44545</v>
          </cell>
          <cell r="K4944">
            <v>0</v>
          </cell>
          <cell r="L4944">
            <v>4455</v>
          </cell>
          <cell r="M4944">
            <v>0</v>
          </cell>
          <cell r="N4944">
            <v>0</v>
          </cell>
          <cell r="O4944">
            <v>49000</v>
          </cell>
          <cell r="P4944">
            <v>49000</v>
          </cell>
        </row>
        <row r="4945">
          <cell r="G4945">
            <v>938904892</v>
          </cell>
          <cell r="J4945">
            <v>367720.89999999997</v>
          </cell>
          <cell r="K4945">
            <v>56056</v>
          </cell>
          <cell r="L4945">
            <v>31166.1</v>
          </cell>
          <cell r="M4945">
            <v>0</v>
          </cell>
          <cell r="N4945">
            <v>0</v>
          </cell>
          <cell r="O4945">
            <v>342831</v>
          </cell>
          <cell r="P4945">
            <v>342831</v>
          </cell>
        </row>
        <row r="4946">
          <cell r="G4946">
            <v>938904946</v>
          </cell>
          <cell r="J4946">
            <v>217272.27</v>
          </cell>
          <cell r="K4946">
            <v>32591</v>
          </cell>
          <cell r="L4946">
            <v>18467.73</v>
          </cell>
          <cell r="M4946">
            <v>0</v>
          </cell>
          <cell r="N4946">
            <v>0</v>
          </cell>
          <cell r="O4946">
            <v>203149</v>
          </cell>
          <cell r="P4946">
            <v>203149</v>
          </cell>
        </row>
        <row r="4947">
          <cell r="G4947">
            <v>938906347</v>
          </cell>
          <cell r="J4947">
            <v>71611.09</v>
          </cell>
          <cell r="K4947">
            <v>10742</v>
          </cell>
          <cell r="L4947">
            <v>6086.91</v>
          </cell>
          <cell r="M4947">
            <v>0</v>
          </cell>
          <cell r="N4947">
            <v>0</v>
          </cell>
          <cell r="O4947">
            <v>66956</v>
          </cell>
          <cell r="P4947">
            <v>66956</v>
          </cell>
        </row>
        <row r="4948">
          <cell r="G4948">
            <v>938907183</v>
          </cell>
          <cell r="J4948">
            <v>44545</v>
          </cell>
          <cell r="K4948">
            <v>0</v>
          </cell>
          <cell r="L4948">
            <v>4455</v>
          </cell>
          <cell r="M4948">
            <v>0</v>
          </cell>
          <cell r="N4948">
            <v>0</v>
          </cell>
          <cell r="O4948">
            <v>49000</v>
          </cell>
          <cell r="P4948">
            <v>49000</v>
          </cell>
        </row>
        <row r="4949">
          <cell r="G4949">
            <v>938907185</v>
          </cell>
          <cell r="J4949">
            <v>312150.90999999997</v>
          </cell>
          <cell r="K4949">
            <v>47047</v>
          </cell>
          <cell r="L4949">
            <v>26510.09</v>
          </cell>
          <cell r="M4949">
            <v>0</v>
          </cell>
          <cell r="N4949">
            <v>0</v>
          </cell>
          <cell r="O4949">
            <v>291614</v>
          </cell>
          <cell r="P4949">
            <v>291614</v>
          </cell>
        </row>
        <row r="4950">
          <cell r="G4950">
            <v>938907190</v>
          </cell>
          <cell r="J4950">
            <v>248637.27</v>
          </cell>
          <cell r="K4950">
            <v>37296</v>
          </cell>
          <cell r="L4950">
            <v>21133.73</v>
          </cell>
          <cell r="M4950">
            <v>0</v>
          </cell>
          <cell r="N4950">
            <v>0</v>
          </cell>
          <cell r="O4950">
            <v>232475</v>
          </cell>
          <cell r="P4950">
            <v>232475</v>
          </cell>
        </row>
        <row r="4951">
          <cell r="G4951">
            <v>938907840</v>
          </cell>
          <cell r="J4951">
            <v>228113</v>
          </cell>
          <cell r="K4951">
            <v>34217</v>
          </cell>
          <cell r="L4951">
            <v>19390</v>
          </cell>
          <cell r="M4951">
            <v>0</v>
          </cell>
          <cell r="N4951">
            <v>0</v>
          </cell>
          <cell r="O4951">
            <v>213286</v>
          </cell>
          <cell r="P4951">
            <v>213286</v>
          </cell>
        </row>
        <row r="4952">
          <cell r="G4952">
            <v>938907960</v>
          </cell>
          <cell r="J4952">
            <v>59375</v>
          </cell>
          <cell r="K4952">
            <v>8906</v>
          </cell>
          <cell r="L4952">
            <v>5047</v>
          </cell>
          <cell r="M4952">
            <v>0</v>
          </cell>
          <cell r="N4952">
            <v>0</v>
          </cell>
          <cell r="O4952">
            <v>55516</v>
          </cell>
          <cell r="P4952">
            <v>55516</v>
          </cell>
        </row>
        <row r="4953">
          <cell r="G4953">
            <v>938907961</v>
          </cell>
          <cell r="J4953">
            <v>88680</v>
          </cell>
          <cell r="K4953">
            <v>13526</v>
          </cell>
          <cell r="L4953">
            <v>7515</v>
          </cell>
          <cell r="M4953">
            <v>0</v>
          </cell>
          <cell r="N4953">
            <v>0</v>
          </cell>
          <cell r="O4953">
            <v>82669</v>
          </cell>
          <cell r="P4953">
            <v>82669</v>
          </cell>
        </row>
        <row r="4954">
          <cell r="G4954">
            <v>938908509</v>
          </cell>
          <cell r="J4954">
            <v>512062.54000000004</v>
          </cell>
          <cell r="K4954">
            <v>76809</v>
          </cell>
          <cell r="L4954">
            <v>43525.46</v>
          </cell>
          <cell r="M4954">
            <v>0</v>
          </cell>
          <cell r="N4954">
            <v>0</v>
          </cell>
          <cell r="O4954">
            <v>478779</v>
          </cell>
          <cell r="P4954">
            <v>478779</v>
          </cell>
        </row>
        <row r="4955">
          <cell r="G4955">
            <v>938908815</v>
          </cell>
          <cell r="J4955">
            <v>98908</v>
          </cell>
          <cell r="K4955">
            <v>14836</v>
          </cell>
          <cell r="L4955">
            <v>8407</v>
          </cell>
          <cell r="M4955">
            <v>0</v>
          </cell>
          <cell r="N4955">
            <v>0</v>
          </cell>
          <cell r="O4955">
            <v>92479</v>
          </cell>
          <cell r="P4955">
            <v>92479</v>
          </cell>
        </row>
        <row r="4956">
          <cell r="G4956">
            <v>938909335</v>
          </cell>
          <cell r="J4956">
            <v>176477.4</v>
          </cell>
          <cell r="K4956">
            <v>26472</v>
          </cell>
          <cell r="L4956">
            <v>15000.6</v>
          </cell>
          <cell r="M4956">
            <v>0</v>
          </cell>
          <cell r="N4956">
            <v>0</v>
          </cell>
          <cell r="O4956">
            <v>165006</v>
          </cell>
          <cell r="P4956">
            <v>165006</v>
          </cell>
        </row>
        <row r="4957">
          <cell r="G4957">
            <v>938909356</v>
          </cell>
          <cell r="J4957">
            <v>244292</v>
          </cell>
          <cell r="K4957">
            <v>36644</v>
          </cell>
          <cell r="L4957">
            <v>20765</v>
          </cell>
          <cell r="M4957">
            <v>0</v>
          </cell>
          <cell r="N4957">
            <v>0</v>
          </cell>
          <cell r="O4957">
            <v>228413</v>
          </cell>
          <cell r="P4957">
            <v>228413</v>
          </cell>
        </row>
        <row r="4958">
          <cell r="G4958">
            <v>938909360</v>
          </cell>
          <cell r="J4958">
            <v>234267.91999999998</v>
          </cell>
          <cell r="K4958">
            <v>35140</v>
          </cell>
          <cell r="L4958">
            <v>19913.080000000002</v>
          </cell>
          <cell r="M4958">
            <v>0</v>
          </cell>
          <cell r="N4958">
            <v>0</v>
          </cell>
          <cell r="O4958">
            <v>219041</v>
          </cell>
          <cell r="P4958">
            <v>219041</v>
          </cell>
        </row>
        <row r="4959">
          <cell r="G4959">
            <v>938925512</v>
          </cell>
          <cell r="J4959">
            <v>44545</v>
          </cell>
          <cell r="K4959">
            <v>0</v>
          </cell>
          <cell r="L4959">
            <v>4455</v>
          </cell>
          <cell r="M4959">
            <v>0</v>
          </cell>
          <cell r="N4959">
            <v>0</v>
          </cell>
          <cell r="O4959">
            <v>49000</v>
          </cell>
          <cell r="P4959">
            <v>49000</v>
          </cell>
        </row>
        <row r="4960">
          <cell r="G4960">
            <v>938928134</v>
          </cell>
          <cell r="J4960">
            <v>65124</v>
          </cell>
          <cell r="K4960">
            <v>9769</v>
          </cell>
          <cell r="L4960">
            <v>5536</v>
          </cell>
          <cell r="M4960">
            <v>0</v>
          </cell>
          <cell r="N4960">
            <v>0</v>
          </cell>
          <cell r="O4960">
            <v>60891</v>
          </cell>
          <cell r="P4960">
            <v>60891</v>
          </cell>
        </row>
        <row r="4961">
          <cell r="G4961">
            <v>938930146</v>
          </cell>
          <cell r="J4961">
            <v>217272.27</v>
          </cell>
          <cell r="K4961">
            <v>32591</v>
          </cell>
          <cell r="L4961">
            <v>18467.73</v>
          </cell>
          <cell r="M4961">
            <v>0</v>
          </cell>
          <cell r="N4961">
            <v>0</v>
          </cell>
          <cell r="O4961">
            <v>203149</v>
          </cell>
          <cell r="P4961">
            <v>203149</v>
          </cell>
        </row>
        <row r="4962">
          <cell r="G4962">
            <v>938944212</v>
          </cell>
          <cell r="J4962">
            <v>44545</v>
          </cell>
          <cell r="K4962">
            <v>0</v>
          </cell>
          <cell r="L4962">
            <v>4455</v>
          </cell>
          <cell r="M4962">
            <v>0</v>
          </cell>
          <cell r="N4962">
            <v>0</v>
          </cell>
          <cell r="O4962">
            <v>49000</v>
          </cell>
          <cell r="P4962">
            <v>49000</v>
          </cell>
        </row>
        <row r="4963">
          <cell r="G4963">
            <v>938987697</v>
          </cell>
          <cell r="J4963">
            <v>52246.81</v>
          </cell>
          <cell r="K4963">
            <v>7837</v>
          </cell>
          <cell r="L4963">
            <v>4441.1899999999996</v>
          </cell>
          <cell r="M4963">
            <v>0</v>
          </cell>
          <cell r="N4963">
            <v>0</v>
          </cell>
          <cell r="O4963">
            <v>48851</v>
          </cell>
          <cell r="P4963">
            <v>48851</v>
          </cell>
        </row>
        <row r="4964">
          <cell r="G4964">
            <v>933806053</v>
          </cell>
          <cell r="J4964">
            <v>359446</v>
          </cell>
          <cell r="K4964">
            <v>359446</v>
          </cell>
          <cell r="L4964">
            <v>0</v>
          </cell>
          <cell r="M4964">
            <v>0</v>
          </cell>
          <cell r="N4964">
            <v>0</v>
          </cell>
          <cell r="O4964">
            <v>0</v>
          </cell>
          <cell r="P4964">
            <v>0</v>
          </cell>
        </row>
        <row r="4965">
          <cell r="G4965">
            <v>933806265</v>
          </cell>
          <cell r="J4965">
            <v>126412.06</v>
          </cell>
          <cell r="K4965">
            <v>126412.06</v>
          </cell>
          <cell r="L4965">
            <v>0</v>
          </cell>
          <cell r="M4965">
            <v>0</v>
          </cell>
          <cell r="N4965">
            <v>0</v>
          </cell>
          <cell r="O4965">
            <v>0</v>
          </cell>
          <cell r="P4965">
            <v>0</v>
          </cell>
        </row>
        <row r="4966">
          <cell r="G4966">
            <v>933806435</v>
          </cell>
          <cell r="J4966">
            <v>146124.6</v>
          </cell>
          <cell r="K4966">
            <v>21919</v>
          </cell>
          <cell r="L4966">
            <v>12420.4</v>
          </cell>
          <cell r="M4966">
            <v>0</v>
          </cell>
          <cell r="N4966">
            <v>0</v>
          </cell>
          <cell r="O4966">
            <v>136626</v>
          </cell>
          <cell r="P4966">
            <v>136626</v>
          </cell>
        </row>
        <row r="4967">
          <cell r="G4967">
            <v>933806455</v>
          </cell>
          <cell r="J4967">
            <v>168618.9</v>
          </cell>
          <cell r="K4967">
            <v>25293</v>
          </cell>
          <cell r="L4967">
            <v>14332.1</v>
          </cell>
          <cell r="M4967">
            <v>0</v>
          </cell>
          <cell r="N4967">
            <v>0</v>
          </cell>
          <cell r="O4967">
            <v>157658</v>
          </cell>
          <cell r="P4967">
            <v>157658</v>
          </cell>
        </row>
        <row r="4968">
          <cell r="G4968">
            <v>938805143</v>
          </cell>
          <cell r="J4968">
            <v>481549.09</v>
          </cell>
          <cell r="K4968">
            <v>459718.45</v>
          </cell>
          <cell r="L4968">
            <v>2183.36</v>
          </cell>
          <cell r="M4968">
            <v>0</v>
          </cell>
          <cell r="N4968">
            <v>0</v>
          </cell>
          <cell r="O4968">
            <v>24014</v>
          </cell>
          <cell r="P4968">
            <v>24014</v>
          </cell>
        </row>
        <row r="4969">
          <cell r="G4969">
            <v>938805464</v>
          </cell>
          <cell r="J4969">
            <v>172726.81</v>
          </cell>
          <cell r="K4969">
            <v>25909</v>
          </cell>
          <cell r="L4969">
            <v>14682.19</v>
          </cell>
          <cell r="M4969">
            <v>0</v>
          </cell>
          <cell r="N4969">
            <v>0</v>
          </cell>
          <cell r="O4969">
            <v>161500</v>
          </cell>
          <cell r="P4969">
            <v>161500</v>
          </cell>
        </row>
        <row r="4970">
          <cell r="G4970">
            <v>938807164</v>
          </cell>
          <cell r="J4970">
            <v>150322.79</v>
          </cell>
          <cell r="K4970">
            <v>22548</v>
          </cell>
          <cell r="L4970">
            <v>12777.21</v>
          </cell>
          <cell r="M4970">
            <v>0</v>
          </cell>
          <cell r="N4970">
            <v>0</v>
          </cell>
          <cell r="O4970">
            <v>140552</v>
          </cell>
          <cell r="P4970">
            <v>140552</v>
          </cell>
        </row>
        <row r="4971">
          <cell r="G4971">
            <v>938807190</v>
          </cell>
          <cell r="J4971">
            <v>96799</v>
          </cell>
          <cell r="K4971">
            <v>14520</v>
          </cell>
          <cell r="L4971">
            <v>8228</v>
          </cell>
          <cell r="M4971">
            <v>0</v>
          </cell>
          <cell r="N4971">
            <v>0</v>
          </cell>
          <cell r="O4971">
            <v>90507</v>
          </cell>
          <cell r="P4971">
            <v>90507</v>
          </cell>
        </row>
        <row r="4972">
          <cell r="G4972">
            <v>938807426</v>
          </cell>
          <cell r="J4972">
            <v>76126.09</v>
          </cell>
          <cell r="K4972">
            <v>12092</v>
          </cell>
          <cell r="L4972">
            <v>6403.91</v>
          </cell>
          <cell r="M4972">
            <v>0</v>
          </cell>
          <cell r="N4972">
            <v>0</v>
          </cell>
          <cell r="O4972">
            <v>70438</v>
          </cell>
          <cell r="P4972">
            <v>70438</v>
          </cell>
        </row>
        <row r="4973">
          <cell r="G4973">
            <v>938807472</v>
          </cell>
          <cell r="J4973">
            <v>308883.91000000003</v>
          </cell>
          <cell r="K4973">
            <v>46557</v>
          </cell>
          <cell r="L4973">
            <v>26233.09</v>
          </cell>
          <cell r="M4973">
            <v>0</v>
          </cell>
          <cell r="N4973">
            <v>0</v>
          </cell>
          <cell r="O4973">
            <v>288560</v>
          </cell>
          <cell r="P4973">
            <v>288560</v>
          </cell>
        </row>
        <row r="4974">
          <cell r="G4974">
            <v>938807908</v>
          </cell>
          <cell r="J4974">
            <v>988837.36</v>
          </cell>
          <cell r="K4974">
            <v>535138.44999999995</v>
          </cell>
          <cell r="L4974">
            <v>45369.09</v>
          </cell>
          <cell r="M4974">
            <v>0</v>
          </cell>
          <cell r="N4974">
            <v>0</v>
          </cell>
          <cell r="O4974">
            <v>499068</v>
          </cell>
          <cell r="P4974">
            <v>499068</v>
          </cell>
        </row>
        <row r="4975">
          <cell r="G4975">
            <v>938809041</v>
          </cell>
          <cell r="J4975">
            <v>55454.09</v>
          </cell>
          <cell r="K4975">
            <v>8318</v>
          </cell>
          <cell r="L4975">
            <v>4713.91</v>
          </cell>
          <cell r="M4975">
            <v>0</v>
          </cell>
          <cell r="N4975">
            <v>0</v>
          </cell>
          <cell r="O4975">
            <v>51850</v>
          </cell>
          <cell r="P4975">
            <v>51850</v>
          </cell>
        </row>
        <row r="4976">
          <cell r="G4976">
            <v>938809043</v>
          </cell>
          <cell r="J4976">
            <v>101195</v>
          </cell>
          <cell r="K4976">
            <v>15179</v>
          </cell>
          <cell r="L4976">
            <v>8602</v>
          </cell>
          <cell r="M4976">
            <v>0</v>
          </cell>
          <cell r="N4976">
            <v>0</v>
          </cell>
          <cell r="O4976">
            <v>94618</v>
          </cell>
          <cell r="P4976">
            <v>94618</v>
          </cell>
        </row>
        <row r="4977">
          <cell r="G4977">
            <v>938809047</v>
          </cell>
          <cell r="J4977">
            <v>161171</v>
          </cell>
          <cell r="K4977">
            <v>24176</v>
          </cell>
          <cell r="L4977">
            <v>13700</v>
          </cell>
          <cell r="M4977">
            <v>0</v>
          </cell>
          <cell r="N4977">
            <v>0</v>
          </cell>
          <cell r="O4977">
            <v>150695</v>
          </cell>
          <cell r="P4977">
            <v>150695</v>
          </cell>
        </row>
        <row r="4978">
          <cell r="G4978">
            <v>938809048</v>
          </cell>
          <cell r="J4978">
            <v>83014.09</v>
          </cell>
          <cell r="K4978">
            <v>12452</v>
          </cell>
          <cell r="L4978">
            <v>7055.91</v>
          </cell>
          <cell r="M4978">
            <v>0</v>
          </cell>
          <cell r="N4978">
            <v>0</v>
          </cell>
          <cell r="O4978">
            <v>77618</v>
          </cell>
          <cell r="P4978">
            <v>77618</v>
          </cell>
        </row>
        <row r="4979">
          <cell r="G4979">
            <v>938809049</v>
          </cell>
          <cell r="J4979">
            <v>44545</v>
          </cell>
          <cell r="K4979">
            <v>0</v>
          </cell>
          <cell r="L4979">
            <v>4455</v>
          </cell>
          <cell r="M4979">
            <v>0</v>
          </cell>
          <cell r="N4979">
            <v>0</v>
          </cell>
          <cell r="O4979">
            <v>49000</v>
          </cell>
          <cell r="P4979">
            <v>49000</v>
          </cell>
        </row>
        <row r="4980">
          <cell r="G4980">
            <v>938809475</v>
          </cell>
          <cell r="J4980">
            <v>296018.36</v>
          </cell>
          <cell r="K4980">
            <v>296018.36</v>
          </cell>
          <cell r="L4980">
            <v>-1</v>
          </cell>
          <cell r="M4980">
            <v>0</v>
          </cell>
          <cell r="N4980">
            <v>-1</v>
          </cell>
          <cell r="O4980">
            <v>0</v>
          </cell>
          <cell r="P4980">
            <v>-2</v>
          </cell>
        </row>
        <row r="4981">
          <cell r="G4981">
            <v>938809540</v>
          </cell>
          <cell r="J4981">
            <v>181147.18</v>
          </cell>
          <cell r="K4981">
            <v>181147.18</v>
          </cell>
          <cell r="L4981">
            <v>0</v>
          </cell>
          <cell r="M4981">
            <v>0</v>
          </cell>
          <cell r="N4981">
            <v>-2000</v>
          </cell>
          <cell r="O4981">
            <v>0</v>
          </cell>
          <cell r="P4981">
            <v>-2000</v>
          </cell>
        </row>
        <row r="4982">
          <cell r="G4982">
            <v>938901946</v>
          </cell>
          <cell r="J4982">
            <v>223387</v>
          </cell>
          <cell r="K4982">
            <v>33508</v>
          </cell>
          <cell r="L4982">
            <v>18988</v>
          </cell>
          <cell r="M4982">
            <v>0</v>
          </cell>
          <cell r="N4982">
            <v>0</v>
          </cell>
          <cell r="O4982">
            <v>208867</v>
          </cell>
          <cell r="P4982">
            <v>208867</v>
          </cell>
        </row>
        <row r="4983">
          <cell r="G4983">
            <v>938901953</v>
          </cell>
          <cell r="J4983">
            <v>108181.36</v>
          </cell>
          <cell r="K4983">
            <v>16227</v>
          </cell>
          <cell r="L4983">
            <v>9195.64</v>
          </cell>
          <cell r="M4983">
            <v>0</v>
          </cell>
          <cell r="N4983">
            <v>0</v>
          </cell>
          <cell r="O4983">
            <v>101150</v>
          </cell>
          <cell r="P4983">
            <v>101150</v>
          </cell>
        </row>
        <row r="4984">
          <cell r="G4984">
            <v>938901955</v>
          </cell>
          <cell r="J4984">
            <v>154184.9</v>
          </cell>
          <cell r="K4984">
            <v>23128</v>
          </cell>
          <cell r="L4984">
            <v>13106.1</v>
          </cell>
          <cell r="M4984">
            <v>0</v>
          </cell>
          <cell r="N4984">
            <v>0</v>
          </cell>
          <cell r="O4984">
            <v>144163</v>
          </cell>
          <cell r="P4984">
            <v>144163</v>
          </cell>
        </row>
        <row r="4985">
          <cell r="G4985">
            <v>938902037</v>
          </cell>
          <cell r="J4985">
            <v>107429</v>
          </cell>
          <cell r="K4985">
            <v>16563</v>
          </cell>
          <cell r="L4985">
            <v>9087</v>
          </cell>
          <cell r="M4985">
            <v>0</v>
          </cell>
          <cell r="N4985">
            <v>0</v>
          </cell>
          <cell r="O4985">
            <v>99953</v>
          </cell>
          <cell r="P4985">
            <v>99953</v>
          </cell>
        </row>
        <row r="4986">
          <cell r="G4986">
            <v>938902081</v>
          </cell>
          <cell r="J4986">
            <v>161200.91</v>
          </cell>
          <cell r="K4986">
            <v>24180</v>
          </cell>
          <cell r="L4986">
            <v>13702.09</v>
          </cell>
          <cell r="M4986">
            <v>0</v>
          </cell>
          <cell r="N4986">
            <v>0</v>
          </cell>
          <cell r="O4986">
            <v>150723</v>
          </cell>
          <cell r="P4986">
            <v>150723</v>
          </cell>
        </row>
        <row r="4987">
          <cell r="G4987">
            <v>938902471</v>
          </cell>
          <cell r="J4987">
            <v>258172.36</v>
          </cell>
          <cell r="K4987">
            <v>38726</v>
          </cell>
          <cell r="L4987">
            <v>21944.639999999999</v>
          </cell>
          <cell r="M4987">
            <v>0</v>
          </cell>
          <cell r="N4987">
            <v>0</v>
          </cell>
          <cell r="O4987">
            <v>241391</v>
          </cell>
          <cell r="P4987">
            <v>241391</v>
          </cell>
        </row>
        <row r="4988">
          <cell r="G4988">
            <v>938903028</v>
          </cell>
          <cell r="J4988">
            <v>193348.82</v>
          </cell>
          <cell r="K4988">
            <v>29676</v>
          </cell>
          <cell r="L4988">
            <v>16367.18</v>
          </cell>
          <cell r="M4988">
            <v>0</v>
          </cell>
          <cell r="N4988">
            <v>0</v>
          </cell>
          <cell r="O4988">
            <v>180040</v>
          </cell>
          <cell r="P4988">
            <v>180040</v>
          </cell>
        </row>
        <row r="4989">
          <cell r="G4989">
            <v>938905202</v>
          </cell>
          <cell r="J4989">
            <v>61757.09</v>
          </cell>
          <cell r="K4989">
            <v>9264</v>
          </cell>
          <cell r="L4989">
            <v>5248.91</v>
          </cell>
          <cell r="M4989">
            <v>0</v>
          </cell>
          <cell r="N4989">
            <v>0</v>
          </cell>
          <cell r="O4989">
            <v>57742</v>
          </cell>
          <cell r="P4989">
            <v>57742</v>
          </cell>
        </row>
        <row r="4990">
          <cell r="G4990">
            <v>938905214</v>
          </cell>
          <cell r="J4990">
            <v>171649</v>
          </cell>
          <cell r="K4990">
            <v>25747</v>
          </cell>
          <cell r="L4990">
            <v>14590</v>
          </cell>
          <cell r="M4990">
            <v>0</v>
          </cell>
          <cell r="N4990">
            <v>0</v>
          </cell>
          <cell r="O4990">
            <v>160492</v>
          </cell>
          <cell r="P4990">
            <v>160492</v>
          </cell>
        </row>
        <row r="4991">
          <cell r="G4991">
            <v>938905751</v>
          </cell>
          <cell r="J4991">
            <v>251410.36</v>
          </cell>
          <cell r="K4991">
            <v>37936</v>
          </cell>
          <cell r="L4991">
            <v>21347.64</v>
          </cell>
          <cell r="M4991">
            <v>0</v>
          </cell>
          <cell r="N4991">
            <v>0</v>
          </cell>
          <cell r="O4991">
            <v>234822</v>
          </cell>
          <cell r="P4991">
            <v>234822</v>
          </cell>
        </row>
        <row r="4992">
          <cell r="G4992">
            <v>938906001</v>
          </cell>
          <cell r="J4992">
            <v>180363</v>
          </cell>
          <cell r="K4992">
            <v>27728</v>
          </cell>
          <cell r="L4992">
            <v>15264</v>
          </cell>
          <cell r="M4992">
            <v>0</v>
          </cell>
          <cell r="N4992">
            <v>0</v>
          </cell>
          <cell r="O4992">
            <v>167899</v>
          </cell>
          <cell r="P4992">
            <v>167899</v>
          </cell>
        </row>
        <row r="4993">
          <cell r="G4993">
            <v>938906233</v>
          </cell>
          <cell r="J4993">
            <v>58176.82</v>
          </cell>
          <cell r="K4993">
            <v>8727</v>
          </cell>
          <cell r="L4993">
            <v>4945.18</v>
          </cell>
          <cell r="M4993">
            <v>0</v>
          </cell>
          <cell r="N4993">
            <v>0</v>
          </cell>
          <cell r="O4993">
            <v>54395</v>
          </cell>
          <cell r="P4993">
            <v>54395</v>
          </cell>
        </row>
        <row r="4994">
          <cell r="G4994">
            <v>938906336</v>
          </cell>
          <cell r="J4994">
            <v>53143</v>
          </cell>
          <cell r="K4994">
            <v>7971</v>
          </cell>
          <cell r="L4994">
            <v>4517</v>
          </cell>
          <cell r="M4994">
            <v>0</v>
          </cell>
          <cell r="N4994">
            <v>0</v>
          </cell>
          <cell r="O4994">
            <v>49689</v>
          </cell>
          <cell r="P4994">
            <v>49689</v>
          </cell>
        </row>
        <row r="4995">
          <cell r="G4995">
            <v>938907068</v>
          </cell>
          <cell r="J4995">
            <v>204188.69</v>
          </cell>
          <cell r="K4995">
            <v>30628</v>
          </cell>
          <cell r="L4995">
            <v>17356.310000000001</v>
          </cell>
          <cell r="M4995">
            <v>0</v>
          </cell>
          <cell r="N4995">
            <v>0</v>
          </cell>
          <cell r="O4995">
            <v>190917</v>
          </cell>
          <cell r="P4995">
            <v>190917</v>
          </cell>
        </row>
        <row r="4996">
          <cell r="G4996">
            <v>938907621</v>
          </cell>
          <cell r="J4996">
            <v>175475</v>
          </cell>
          <cell r="K4996">
            <v>26546</v>
          </cell>
          <cell r="L4996">
            <v>14893</v>
          </cell>
          <cell r="M4996">
            <v>0</v>
          </cell>
          <cell r="N4996">
            <v>0</v>
          </cell>
          <cell r="O4996">
            <v>163822</v>
          </cell>
          <cell r="P4996">
            <v>163822</v>
          </cell>
        </row>
        <row r="4997">
          <cell r="G4997">
            <v>938907622</v>
          </cell>
          <cell r="J4997">
            <v>373651.91000000003</v>
          </cell>
          <cell r="K4997">
            <v>56048</v>
          </cell>
          <cell r="L4997">
            <v>31760.09</v>
          </cell>
          <cell r="M4997">
            <v>0</v>
          </cell>
          <cell r="N4997">
            <v>0</v>
          </cell>
          <cell r="O4997">
            <v>349364</v>
          </cell>
          <cell r="P4997">
            <v>349364</v>
          </cell>
        </row>
        <row r="4998">
          <cell r="G4998">
            <v>938907624</v>
          </cell>
          <cell r="J4998">
            <v>151094.53999999998</v>
          </cell>
          <cell r="K4998">
            <v>22664</v>
          </cell>
          <cell r="L4998">
            <v>12843.46</v>
          </cell>
          <cell r="M4998">
            <v>0</v>
          </cell>
          <cell r="N4998">
            <v>0</v>
          </cell>
          <cell r="O4998">
            <v>141274</v>
          </cell>
          <cell r="P4998">
            <v>141274</v>
          </cell>
        </row>
        <row r="4999">
          <cell r="G4999">
            <v>938907626</v>
          </cell>
          <cell r="J4999">
            <v>44545</v>
          </cell>
          <cell r="K4999">
            <v>0</v>
          </cell>
          <cell r="L4999">
            <v>4455</v>
          </cell>
          <cell r="M4999">
            <v>0</v>
          </cell>
          <cell r="N4999">
            <v>0</v>
          </cell>
          <cell r="O4999">
            <v>49000</v>
          </cell>
          <cell r="P4999">
            <v>49000</v>
          </cell>
        </row>
        <row r="5000">
          <cell r="G5000">
            <v>938907629</v>
          </cell>
          <cell r="J5000">
            <v>104707.91</v>
          </cell>
          <cell r="K5000">
            <v>15706</v>
          </cell>
          <cell r="L5000">
            <v>8900.09</v>
          </cell>
          <cell r="M5000">
            <v>0</v>
          </cell>
          <cell r="N5000">
            <v>0</v>
          </cell>
          <cell r="O5000">
            <v>97902</v>
          </cell>
          <cell r="P5000">
            <v>97902</v>
          </cell>
        </row>
        <row r="5001">
          <cell r="G5001">
            <v>938907631</v>
          </cell>
          <cell r="J5001">
            <v>283706</v>
          </cell>
          <cell r="K5001">
            <v>44800</v>
          </cell>
          <cell r="L5001">
            <v>23891</v>
          </cell>
          <cell r="M5001">
            <v>0</v>
          </cell>
          <cell r="N5001">
            <v>0</v>
          </cell>
          <cell r="O5001">
            <v>262797</v>
          </cell>
          <cell r="P5001">
            <v>262797</v>
          </cell>
        </row>
        <row r="5002">
          <cell r="G5002">
            <v>938907815</v>
          </cell>
          <cell r="J5002">
            <v>56425</v>
          </cell>
          <cell r="K5002">
            <v>8464</v>
          </cell>
          <cell r="L5002">
            <v>4797</v>
          </cell>
          <cell r="M5002">
            <v>0</v>
          </cell>
          <cell r="N5002">
            <v>0</v>
          </cell>
          <cell r="O5002">
            <v>52758</v>
          </cell>
          <cell r="P5002">
            <v>52758</v>
          </cell>
        </row>
        <row r="5003">
          <cell r="G5003">
            <v>933805198</v>
          </cell>
          <cell r="J5003">
            <v>349205.9</v>
          </cell>
          <cell r="K5003">
            <v>52381</v>
          </cell>
          <cell r="L5003">
            <v>29682.1</v>
          </cell>
          <cell r="M5003">
            <v>0</v>
          </cell>
          <cell r="N5003">
            <v>0</v>
          </cell>
          <cell r="O5003">
            <v>326507</v>
          </cell>
          <cell r="P5003">
            <v>326507</v>
          </cell>
        </row>
        <row r="5004">
          <cell r="G5004">
            <v>933805581</v>
          </cell>
          <cell r="J5004">
            <v>478262.18</v>
          </cell>
          <cell r="K5004">
            <v>71739</v>
          </cell>
          <cell r="L5004">
            <v>40652.82</v>
          </cell>
          <cell r="M5004">
            <v>0</v>
          </cell>
          <cell r="N5004">
            <v>0</v>
          </cell>
          <cell r="O5004">
            <v>447176</v>
          </cell>
          <cell r="P5004">
            <v>447176</v>
          </cell>
        </row>
        <row r="5005">
          <cell r="G5005">
            <v>933806092</v>
          </cell>
          <cell r="J5005">
            <v>250921.27</v>
          </cell>
          <cell r="K5005">
            <v>37863</v>
          </cell>
          <cell r="L5005">
            <v>21305.73</v>
          </cell>
          <cell r="M5005">
            <v>0</v>
          </cell>
          <cell r="N5005">
            <v>0</v>
          </cell>
          <cell r="O5005">
            <v>234364</v>
          </cell>
          <cell r="P5005">
            <v>234364</v>
          </cell>
        </row>
        <row r="5006">
          <cell r="G5006">
            <v>933806105</v>
          </cell>
          <cell r="J5006">
            <v>340467.54</v>
          </cell>
          <cell r="K5006">
            <v>51295</v>
          </cell>
          <cell r="L5006">
            <v>28917.46</v>
          </cell>
          <cell r="M5006">
            <v>0</v>
          </cell>
          <cell r="N5006">
            <v>0</v>
          </cell>
          <cell r="O5006">
            <v>318090</v>
          </cell>
          <cell r="P5006">
            <v>318090</v>
          </cell>
        </row>
        <row r="5007">
          <cell r="G5007">
            <v>933806192</v>
          </cell>
          <cell r="J5007">
            <v>418979.18000000005</v>
          </cell>
          <cell r="K5007">
            <v>374368.27</v>
          </cell>
          <cell r="L5007">
            <v>4461.09</v>
          </cell>
          <cell r="M5007">
            <v>0</v>
          </cell>
          <cell r="N5007">
            <v>0</v>
          </cell>
          <cell r="O5007">
            <v>49072</v>
          </cell>
          <cell r="P5007">
            <v>49072</v>
          </cell>
        </row>
        <row r="5008">
          <cell r="G5008">
            <v>933806261</v>
          </cell>
          <cell r="J5008">
            <v>142356.26999999999</v>
          </cell>
          <cell r="K5008">
            <v>21353</v>
          </cell>
          <cell r="L5008">
            <v>12100.73</v>
          </cell>
          <cell r="M5008">
            <v>0</v>
          </cell>
          <cell r="N5008">
            <v>0</v>
          </cell>
          <cell r="O5008">
            <v>133104</v>
          </cell>
          <cell r="P5008">
            <v>133104</v>
          </cell>
        </row>
        <row r="5009">
          <cell r="G5009">
            <v>933806269</v>
          </cell>
          <cell r="J5009">
            <v>420435.27</v>
          </cell>
          <cell r="K5009">
            <v>64860</v>
          </cell>
          <cell r="L5009">
            <v>35557.730000000003</v>
          </cell>
          <cell r="M5009">
            <v>0</v>
          </cell>
          <cell r="N5009">
            <v>0</v>
          </cell>
          <cell r="O5009">
            <v>391133</v>
          </cell>
          <cell r="P5009">
            <v>391133</v>
          </cell>
        </row>
        <row r="5010">
          <cell r="G5010">
            <v>933806417</v>
          </cell>
          <cell r="J5010">
            <v>181543.91</v>
          </cell>
          <cell r="K5010">
            <v>28354</v>
          </cell>
          <cell r="L5010">
            <v>15319.09</v>
          </cell>
          <cell r="M5010">
            <v>0</v>
          </cell>
          <cell r="N5010">
            <v>0</v>
          </cell>
          <cell r="O5010">
            <v>168509</v>
          </cell>
          <cell r="P5010">
            <v>168509</v>
          </cell>
        </row>
        <row r="5011">
          <cell r="G5011">
            <v>933806433</v>
          </cell>
          <cell r="J5011">
            <v>479804.18</v>
          </cell>
          <cell r="K5011">
            <v>73766</v>
          </cell>
          <cell r="L5011">
            <v>40603.82</v>
          </cell>
          <cell r="M5011">
            <v>0</v>
          </cell>
          <cell r="N5011">
            <v>0</v>
          </cell>
          <cell r="O5011">
            <v>446642</v>
          </cell>
          <cell r="P5011">
            <v>446642</v>
          </cell>
        </row>
        <row r="5012">
          <cell r="G5012">
            <v>933806592</v>
          </cell>
          <cell r="J5012">
            <v>291044.26999999996</v>
          </cell>
          <cell r="K5012">
            <v>43657</v>
          </cell>
          <cell r="L5012">
            <v>24738.73</v>
          </cell>
          <cell r="M5012">
            <v>0</v>
          </cell>
          <cell r="N5012">
            <v>0</v>
          </cell>
          <cell r="O5012">
            <v>272126</v>
          </cell>
          <cell r="P5012">
            <v>272126</v>
          </cell>
        </row>
        <row r="5013">
          <cell r="G5013">
            <v>938803513</v>
          </cell>
          <cell r="J5013">
            <v>107133</v>
          </cell>
          <cell r="K5013">
            <v>16070</v>
          </cell>
          <cell r="L5013">
            <v>9106</v>
          </cell>
          <cell r="M5013">
            <v>0</v>
          </cell>
          <cell r="N5013">
            <v>0</v>
          </cell>
          <cell r="O5013">
            <v>100169</v>
          </cell>
          <cell r="P5013">
            <v>100169</v>
          </cell>
        </row>
        <row r="5014">
          <cell r="G5014">
            <v>938803526</v>
          </cell>
          <cell r="J5014">
            <v>250559</v>
          </cell>
          <cell r="K5014">
            <v>37584</v>
          </cell>
          <cell r="L5014">
            <v>21298</v>
          </cell>
          <cell r="M5014">
            <v>0</v>
          </cell>
          <cell r="N5014">
            <v>0</v>
          </cell>
          <cell r="O5014">
            <v>234273</v>
          </cell>
          <cell r="P5014">
            <v>234273</v>
          </cell>
        </row>
        <row r="5015">
          <cell r="G5015">
            <v>938805683</v>
          </cell>
          <cell r="J5015">
            <v>90871</v>
          </cell>
          <cell r="K5015">
            <v>13631</v>
          </cell>
          <cell r="L5015">
            <v>7724</v>
          </cell>
          <cell r="M5015">
            <v>0</v>
          </cell>
          <cell r="N5015">
            <v>0</v>
          </cell>
          <cell r="O5015">
            <v>84964</v>
          </cell>
          <cell r="P5015">
            <v>84964</v>
          </cell>
        </row>
        <row r="5016">
          <cell r="G5016">
            <v>938806408</v>
          </cell>
          <cell r="J5016">
            <v>408936.36000000004</v>
          </cell>
          <cell r="K5016">
            <v>61789</v>
          </cell>
          <cell r="L5016">
            <v>34714.639999999999</v>
          </cell>
          <cell r="M5016">
            <v>0</v>
          </cell>
          <cell r="N5016">
            <v>0</v>
          </cell>
          <cell r="O5016">
            <v>381862</v>
          </cell>
          <cell r="P5016">
            <v>381862</v>
          </cell>
        </row>
        <row r="5017">
          <cell r="G5017">
            <v>938806562</v>
          </cell>
          <cell r="J5017">
            <v>235398</v>
          </cell>
          <cell r="K5017">
            <v>35310</v>
          </cell>
          <cell r="L5017">
            <v>20009</v>
          </cell>
          <cell r="M5017">
            <v>0</v>
          </cell>
          <cell r="N5017">
            <v>0</v>
          </cell>
          <cell r="O5017">
            <v>220097</v>
          </cell>
          <cell r="P5017">
            <v>220097</v>
          </cell>
        </row>
        <row r="5018">
          <cell r="G5018">
            <v>938806632</v>
          </cell>
          <cell r="J5018">
            <v>44545</v>
          </cell>
          <cell r="K5018">
            <v>0</v>
          </cell>
          <cell r="L5018">
            <v>4455</v>
          </cell>
          <cell r="M5018">
            <v>0</v>
          </cell>
          <cell r="N5018">
            <v>0</v>
          </cell>
          <cell r="O5018">
            <v>49000</v>
          </cell>
          <cell r="P5018">
            <v>49000</v>
          </cell>
        </row>
        <row r="5019">
          <cell r="G5019">
            <v>938806749</v>
          </cell>
          <cell r="J5019">
            <v>44545</v>
          </cell>
          <cell r="K5019">
            <v>0</v>
          </cell>
          <cell r="L5019">
            <v>4455</v>
          </cell>
          <cell r="M5019">
            <v>0</v>
          </cell>
          <cell r="N5019">
            <v>0</v>
          </cell>
          <cell r="O5019">
            <v>49000</v>
          </cell>
          <cell r="P5019">
            <v>49000</v>
          </cell>
        </row>
        <row r="5020">
          <cell r="G5020">
            <v>938806761</v>
          </cell>
          <cell r="J5020">
            <v>713312.45</v>
          </cell>
          <cell r="K5020">
            <v>108568</v>
          </cell>
          <cell r="L5020">
            <v>60474.55</v>
          </cell>
          <cell r="M5020">
            <v>0</v>
          </cell>
          <cell r="N5020">
            <v>0</v>
          </cell>
          <cell r="O5020">
            <v>665219</v>
          </cell>
          <cell r="P5020">
            <v>665219</v>
          </cell>
        </row>
        <row r="5021">
          <cell r="G5021">
            <v>938806887</v>
          </cell>
          <cell r="J5021">
            <v>78801.09</v>
          </cell>
          <cell r="K5021">
            <v>11820</v>
          </cell>
          <cell r="L5021">
            <v>6697.91</v>
          </cell>
          <cell r="M5021">
            <v>0</v>
          </cell>
          <cell r="N5021">
            <v>0</v>
          </cell>
          <cell r="O5021">
            <v>73679</v>
          </cell>
          <cell r="P5021">
            <v>73679</v>
          </cell>
        </row>
        <row r="5022">
          <cell r="G5022">
            <v>938806890</v>
          </cell>
          <cell r="J5022">
            <v>218033.27</v>
          </cell>
          <cell r="K5022">
            <v>32705</v>
          </cell>
          <cell r="L5022">
            <v>18532.73</v>
          </cell>
          <cell r="M5022">
            <v>0</v>
          </cell>
          <cell r="N5022">
            <v>0</v>
          </cell>
          <cell r="O5022">
            <v>203861</v>
          </cell>
          <cell r="P5022">
            <v>203861</v>
          </cell>
        </row>
        <row r="5023">
          <cell r="G5023">
            <v>938806891</v>
          </cell>
          <cell r="J5023">
            <v>182435.18</v>
          </cell>
          <cell r="K5023">
            <v>27814</v>
          </cell>
          <cell r="L5023">
            <v>15461.82</v>
          </cell>
          <cell r="M5023">
            <v>0</v>
          </cell>
          <cell r="N5023">
            <v>0</v>
          </cell>
          <cell r="O5023">
            <v>170083</v>
          </cell>
          <cell r="P5023">
            <v>170083</v>
          </cell>
        </row>
        <row r="5024">
          <cell r="G5024">
            <v>938807548</v>
          </cell>
          <cell r="J5024">
            <v>55454.09</v>
          </cell>
          <cell r="K5024">
            <v>8318</v>
          </cell>
          <cell r="L5024">
            <v>4713.91</v>
          </cell>
          <cell r="M5024">
            <v>0</v>
          </cell>
          <cell r="N5024">
            <v>0</v>
          </cell>
          <cell r="O5024">
            <v>51850</v>
          </cell>
          <cell r="P5024">
            <v>51850</v>
          </cell>
        </row>
        <row r="5025">
          <cell r="G5025">
            <v>938808323</v>
          </cell>
          <cell r="J5025">
            <v>52726.82</v>
          </cell>
          <cell r="K5025">
            <v>7909</v>
          </cell>
          <cell r="L5025">
            <v>4482.18</v>
          </cell>
          <cell r="M5025">
            <v>0</v>
          </cell>
          <cell r="N5025">
            <v>0</v>
          </cell>
          <cell r="O5025">
            <v>49300</v>
          </cell>
          <cell r="P5025">
            <v>49300</v>
          </cell>
        </row>
        <row r="5026">
          <cell r="G5026">
            <v>938809177</v>
          </cell>
          <cell r="J5026">
            <v>44545</v>
          </cell>
          <cell r="K5026">
            <v>0</v>
          </cell>
          <cell r="L5026">
            <v>4455</v>
          </cell>
          <cell r="M5026">
            <v>0</v>
          </cell>
          <cell r="N5026">
            <v>0</v>
          </cell>
          <cell r="O5026">
            <v>49000</v>
          </cell>
          <cell r="P5026">
            <v>49000</v>
          </cell>
        </row>
        <row r="5027">
          <cell r="G5027">
            <v>938809182</v>
          </cell>
          <cell r="J5027">
            <v>238137.72</v>
          </cell>
          <cell r="K5027">
            <v>36843</v>
          </cell>
          <cell r="L5027">
            <v>20129.28</v>
          </cell>
          <cell r="M5027">
            <v>0</v>
          </cell>
          <cell r="N5027">
            <v>0</v>
          </cell>
          <cell r="O5027">
            <v>221424</v>
          </cell>
          <cell r="P5027">
            <v>221424</v>
          </cell>
        </row>
        <row r="5028">
          <cell r="G5028">
            <v>938809183</v>
          </cell>
          <cell r="J5028">
            <v>53483.82</v>
          </cell>
          <cell r="K5028">
            <v>8023</v>
          </cell>
          <cell r="L5028">
            <v>4546.18</v>
          </cell>
          <cell r="M5028">
            <v>0</v>
          </cell>
          <cell r="N5028">
            <v>0</v>
          </cell>
          <cell r="O5028">
            <v>50007</v>
          </cell>
          <cell r="P5028">
            <v>50007</v>
          </cell>
        </row>
        <row r="5029">
          <cell r="G5029">
            <v>938809346</v>
          </cell>
          <cell r="J5029">
            <v>247547.36</v>
          </cell>
          <cell r="K5029">
            <v>38030</v>
          </cell>
          <cell r="L5029">
            <v>20951.64</v>
          </cell>
          <cell r="M5029">
            <v>0</v>
          </cell>
          <cell r="N5029">
            <v>0</v>
          </cell>
          <cell r="O5029">
            <v>230469</v>
          </cell>
          <cell r="P5029">
            <v>230469</v>
          </cell>
        </row>
        <row r="5030">
          <cell r="G5030">
            <v>938809372</v>
          </cell>
          <cell r="J5030">
            <v>246161</v>
          </cell>
          <cell r="K5030">
            <v>36924</v>
          </cell>
          <cell r="L5030">
            <v>20924</v>
          </cell>
          <cell r="M5030">
            <v>0</v>
          </cell>
          <cell r="N5030">
            <v>0</v>
          </cell>
          <cell r="O5030">
            <v>230161</v>
          </cell>
          <cell r="P5030">
            <v>230161</v>
          </cell>
        </row>
        <row r="5031">
          <cell r="G5031">
            <v>938809483</v>
          </cell>
          <cell r="J5031">
            <v>197077.09</v>
          </cell>
          <cell r="K5031">
            <v>29562</v>
          </cell>
          <cell r="L5031">
            <v>16751.91</v>
          </cell>
          <cell r="M5031">
            <v>0</v>
          </cell>
          <cell r="N5031">
            <v>0</v>
          </cell>
          <cell r="O5031">
            <v>184267</v>
          </cell>
          <cell r="P5031">
            <v>184267</v>
          </cell>
        </row>
        <row r="5032">
          <cell r="G5032">
            <v>938809612</v>
          </cell>
          <cell r="J5032">
            <v>124057</v>
          </cell>
          <cell r="K5032">
            <v>18609</v>
          </cell>
          <cell r="L5032">
            <v>10545</v>
          </cell>
          <cell r="M5032">
            <v>0</v>
          </cell>
          <cell r="N5032">
            <v>0</v>
          </cell>
          <cell r="O5032">
            <v>115993</v>
          </cell>
          <cell r="P5032">
            <v>115993</v>
          </cell>
        </row>
        <row r="5033">
          <cell r="G5033">
            <v>938809665</v>
          </cell>
          <cell r="J5033">
            <v>63631.5</v>
          </cell>
          <cell r="K5033">
            <v>9545</v>
          </cell>
          <cell r="L5033">
            <v>5408.5</v>
          </cell>
          <cell r="M5033">
            <v>0</v>
          </cell>
          <cell r="N5033">
            <v>0</v>
          </cell>
          <cell r="O5033">
            <v>59495</v>
          </cell>
          <cell r="P5033">
            <v>59495</v>
          </cell>
        </row>
        <row r="5034">
          <cell r="G5034">
            <v>938809840</v>
          </cell>
          <cell r="J5034">
            <v>70406</v>
          </cell>
          <cell r="K5034">
            <v>10561</v>
          </cell>
          <cell r="L5034">
            <v>5985</v>
          </cell>
          <cell r="M5034">
            <v>0</v>
          </cell>
          <cell r="N5034">
            <v>0</v>
          </cell>
          <cell r="O5034">
            <v>65830</v>
          </cell>
          <cell r="P5034">
            <v>65830</v>
          </cell>
        </row>
        <row r="5035">
          <cell r="G5035">
            <v>938882359</v>
          </cell>
          <cell r="J5035">
            <v>81868</v>
          </cell>
          <cell r="K5035">
            <v>12280</v>
          </cell>
          <cell r="L5035">
            <v>6959</v>
          </cell>
          <cell r="M5035">
            <v>0</v>
          </cell>
          <cell r="N5035">
            <v>0</v>
          </cell>
          <cell r="O5035">
            <v>76547</v>
          </cell>
          <cell r="P5035">
            <v>76547</v>
          </cell>
        </row>
        <row r="5036">
          <cell r="G5036">
            <v>938902303</v>
          </cell>
          <cell r="J5036">
            <v>180491.9</v>
          </cell>
          <cell r="K5036">
            <v>27074</v>
          </cell>
          <cell r="L5036">
            <v>15342.1</v>
          </cell>
          <cell r="M5036">
            <v>0</v>
          </cell>
          <cell r="N5036">
            <v>0</v>
          </cell>
          <cell r="O5036">
            <v>168760</v>
          </cell>
          <cell r="P5036">
            <v>168760</v>
          </cell>
        </row>
        <row r="5037">
          <cell r="G5037">
            <v>938902320</v>
          </cell>
          <cell r="J5037">
            <v>126363.18</v>
          </cell>
          <cell r="K5037">
            <v>18954</v>
          </cell>
          <cell r="L5037">
            <v>10740.82</v>
          </cell>
          <cell r="M5037">
            <v>0</v>
          </cell>
          <cell r="N5037">
            <v>0</v>
          </cell>
          <cell r="O5037">
            <v>118150</v>
          </cell>
          <cell r="P5037">
            <v>118150</v>
          </cell>
        </row>
        <row r="5038">
          <cell r="G5038">
            <v>938902364</v>
          </cell>
          <cell r="J5038">
            <v>46347</v>
          </cell>
          <cell r="K5038">
            <v>6952</v>
          </cell>
          <cell r="L5038">
            <v>3940</v>
          </cell>
          <cell r="M5038">
            <v>0</v>
          </cell>
          <cell r="N5038">
            <v>0</v>
          </cell>
          <cell r="O5038">
            <v>43335</v>
          </cell>
          <cell r="P5038">
            <v>43335</v>
          </cell>
        </row>
        <row r="5039">
          <cell r="G5039">
            <v>938902391</v>
          </cell>
          <cell r="J5039">
            <v>44545</v>
          </cell>
          <cell r="K5039">
            <v>0</v>
          </cell>
          <cell r="L5039">
            <v>4455</v>
          </cell>
          <cell r="M5039">
            <v>0</v>
          </cell>
          <cell r="N5039">
            <v>0</v>
          </cell>
          <cell r="O5039">
            <v>49000</v>
          </cell>
          <cell r="P5039">
            <v>49000</v>
          </cell>
        </row>
        <row r="5040">
          <cell r="G5040">
            <v>938902415</v>
          </cell>
          <cell r="J5040">
            <v>156213.79999999999</v>
          </cell>
          <cell r="K5040">
            <v>23432</v>
          </cell>
          <cell r="L5040">
            <v>13278.2</v>
          </cell>
          <cell r="M5040">
            <v>0</v>
          </cell>
          <cell r="N5040">
            <v>0</v>
          </cell>
          <cell r="O5040">
            <v>146060</v>
          </cell>
          <cell r="P5040">
            <v>146060</v>
          </cell>
        </row>
        <row r="5041">
          <cell r="G5041">
            <v>938902432</v>
          </cell>
          <cell r="J5041">
            <v>52726.82</v>
          </cell>
          <cell r="K5041">
            <v>7909</v>
          </cell>
          <cell r="L5041">
            <v>4482.18</v>
          </cell>
          <cell r="M5041">
            <v>0</v>
          </cell>
          <cell r="N5041">
            <v>0</v>
          </cell>
          <cell r="O5041">
            <v>49300</v>
          </cell>
          <cell r="P5041">
            <v>49300</v>
          </cell>
        </row>
        <row r="5042">
          <cell r="G5042">
            <v>938902518</v>
          </cell>
          <cell r="J5042">
            <v>448413.36</v>
          </cell>
          <cell r="K5042">
            <v>67935</v>
          </cell>
          <cell r="L5042">
            <v>38047.64</v>
          </cell>
          <cell r="M5042">
            <v>0</v>
          </cell>
          <cell r="N5042">
            <v>0</v>
          </cell>
          <cell r="O5042">
            <v>418526</v>
          </cell>
          <cell r="P5042">
            <v>418526</v>
          </cell>
        </row>
        <row r="5043">
          <cell r="G5043">
            <v>938906411</v>
          </cell>
          <cell r="J5043">
            <v>55454.09</v>
          </cell>
          <cell r="K5043">
            <v>8318</v>
          </cell>
          <cell r="L5043">
            <v>4713.91</v>
          </cell>
          <cell r="M5043">
            <v>0</v>
          </cell>
          <cell r="N5043">
            <v>0</v>
          </cell>
          <cell r="O5043">
            <v>51850</v>
          </cell>
          <cell r="P5043">
            <v>51850</v>
          </cell>
        </row>
        <row r="5044">
          <cell r="G5044">
            <v>938906412</v>
          </cell>
          <cell r="J5044">
            <v>216635.09</v>
          </cell>
          <cell r="K5044">
            <v>32495</v>
          </cell>
          <cell r="L5044">
            <v>18413.91</v>
          </cell>
          <cell r="M5044">
            <v>0</v>
          </cell>
          <cell r="N5044">
            <v>0</v>
          </cell>
          <cell r="O5044">
            <v>202554</v>
          </cell>
          <cell r="P5044">
            <v>202554</v>
          </cell>
        </row>
        <row r="5045">
          <cell r="G5045">
            <v>938906414</v>
          </cell>
          <cell r="J5045">
            <v>118373.36</v>
          </cell>
          <cell r="K5045">
            <v>17980</v>
          </cell>
          <cell r="L5045">
            <v>10039.64</v>
          </cell>
          <cell r="M5045">
            <v>0</v>
          </cell>
          <cell r="N5045">
            <v>0</v>
          </cell>
          <cell r="O5045">
            <v>110433</v>
          </cell>
          <cell r="P5045">
            <v>110433</v>
          </cell>
        </row>
        <row r="5046">
          <cell r="G5046">
            <v>938906686</v>
          </cell>
          <cell r="J5046">
            <v>226968.42</v>
          </cell>
          <cell r="K5046">
            <v>34494</v>
          </cell>
          <cell r="L5046">
            <v>19247.580000000002</v>
          </cell>
          <cell r="M5046">
            <v>0</v>
          </cell>
          <cell r="N5046">
            <v>0</v>
          </cell>
          <cell r="O5046">
            <v>211722</v>
          </cell>
          <cell r="P5046">
            <v>211722</v>
          </cell>
        </row>
        <row r="5047">
          <cell r="G5047">
            <v>938907762</v>
          </cell>
          <cell r="J5047">
            <v>57340.09</v>
          </cell>
          <cell r="K5047">
            <v>8601</v>
          </cell>
          <cell r="L5047">
            <v>4873.91</v>
          </cell>
          <cell r="M5047">
            <v>0</v>
          </cell>
          <cell r="N5047">
            <v>0</v>
          </cell>
          <cell r="O5047">
            <v>53613</v>
          </cell>
          <cell r="P5047">
            <v>53613</v>
          </cell>
        </row>
        <row r="5048">
          <cell r="G5048">
            <v>938907763</v>
          </cell>
          <cell r="J5048">
            <v>120111.36</v>
          </cell>
          <cell r="K5048">
            <v>18017</v>
          </cell>
          <cell r="L5048">
            <v>10209.64</v>
          </cell>
          <cell r="M5048">
            <v>0</v>
          </cell>
          <cell r="N5048">
            <v>0</v>
          </cell>
          <cell r="O5048">
            <v>112304</v>
          </cell>
          <cell r="P5048">
            <v>112304</v>
          </cell>
        </row>
        <row r="5049">
          <cell r="G5049">
            <v>938907764</v>
          </cell>
          <cell r="J5049">
            <v>137419.26999999999</v>
          </cell>
          <cell r="K5049">
            <v>20613</v>
          </cell>
          <cell r="L5049">
            <v>11680.73</v>
          </cell>
          <cell r="M5049">
            <v>0</v>
          </cell>
          <cell r="N5049">
            <v>0</v>
          </cell>
          <cell r="O5049">
            <v>128487</v>
          </cell>
          <cell r="P5049">
            <v>128487</v>
          </cell>
        </row>
        <row r="5050">
          <cell r="G5050">
            <v>938907765</v>
          </cell>
          <cell r="J5050">
            <v>237721.36</v>
          </cell>
          <cell r="K5050">
            <v>35658</v>
          </cell>
          <cell r="L5050">
            <v>20206.64</v>
          </cell>
          <cell r="M5050">
            <v>0</v>
          </cell>
          <cell r="N5050">
            <v>0</v>
          </cell>
          <cell r="O5050">
            <v>222270</v>
          </cell>
          <cell r="P5050">
            <v>222270</v>
          </cell>
        </row>
        <row r="5051">
          <cell r="G5051">
            <v>938907846</v>
          </cell>
          <cell r="J5051">
            <v>51687</v>
          </cell>
          <cell r="K5051">
            <v>7753</v>
          </cell>
          <cell r="L5051">
            <v>4393</v>
          </cell>
          <cell r="M5051">
            <v>0</v>
          </cell>
          <cell r="N5051">
            <v>0</v>
          </cell>
          <cell r="O5051">
            <v>48327</v>
          </cell>
          <cell r="P5051">
            <v>48327</v>
          </cell>
        </row>
        <row r="5052">
          <cell r="G5052">
            <v>938907866</v>
          </cell>
          <cell r="J5052">
            <v>153185.35999999999</v>
          </cell>
          <cell r="K5052">
            <v>25671</v>
          </cell>
          <cell r="L5052">
            <v>12751.64</v>
          </cell>
          <cell r="M5052">
            <v>0</v>
          </cell>
          <cell r="N5052">
            <v>0</v>
          </cell>
          <cell r="O5052">
            <v>140266</v>
          </cell>
          <cell r="P5052">
            <v>140266</v>
          </cell>
        </row>
        <row r="5053">
          <cell r="G5053">
            <v>938908217</v>
          </cell>
          <cell r="J5053">
            <v>44545</v>
          </cell>
          <cell r="K5053">
            <v>0</v>
          </cell>
          <cell r="L5053">
            <v>4455</v>
          </cell>
          <cell r="M5053">
            <v>0</v>
          </cell>
          <cell r="N5053">
            <v>0</v>
          </cell>
          <cell r="O5053">
            <v>49000</v>
          </cell>
          <cell r="P5053">
            <v>49000</v>
          </cell>
        </row>
        <row r="5054">
          <cell r="G5054">
            <v>938932430</v>
          </cell>
          <cell r="J5054">
            <v>44545</v>
          </cell>
          <cell r="K5054">
            <v>0</v>
          </cell>
          <cell r="L5054">
            <v>4455</v>
          </cell>
          <cell r="M5054">
            <v>0</v>
          </cell>
          <cell r="N5054">
            <v>0</v>
          </cell>
          <cell r="O5054">
            <v>49000</v>
          </cell>
          <cell r="P5054">
            <v>49000</v>
          </cell>
        </row>
        <row r="5055">
          <cell r="G5055">
            <v>938935223</v>
          </cell>
          <cell r="J5055">
            <v>155378.9</v>
          </cell>
          <cell r="K5055">
            <v>23307</v>
          </cell>
          <cell r="L5055">
            <v>13207.1</v>
          </cell>
          <cell r="M5055">
            <v>0</v>
          </cell>
          <cell r="N5055">
            <v>0</v>
          </cell>
          <cell r="O5055">
            <v>145279</v>
          </cell>
          <cell r="P5055">
            <v>145279</v>
          </cell>
        </row>
        <row r="5056">
          <cell r="G5056">
            <v>938937103</v>
          </cell>
          <cell r="J5056">
            <v>217272.27</v>
          </cell>
          <cell r="K5056">
            <v>32591</v>
          </cell>
          <cell r="L5056">
            <v>18467.73</v>
          </cell>
          <cell r="M5056">
            <v>0</v>
          </cell>
          <cell r="N5056">
            <v>0</v>
          </cell>
          <cell r="O5056">
            <v>203149</v>
          </cell>
          <cell r="P5056">
            <v>203149</v>
          </cell>
        </row>
        <row r="5057">
          <cell r="G5057">
            <v>938937644</v>
          </cell>
          <cell r="J5057">
            <v>44545</v>
          </cell>
          <cell r="K5057">
            <v>0</v>
          </cell>
          <cell r="L5057">
            <v>4455</v>
          </cell>
          <cell r="M5057">
            <v>0</v>
          </cell>
          <cell r="N5057">
            <v>0</v>
          </cell>
          <cell r="O5057">
            <v>49000</v>
          </cell>
          <cell r="P5057">
            <v>49000</v>
          </cell>
        </row>
        <row r="5058">
          <cell r="G5058">
            <v>938939743</v>
          </cell>
          <cell r="J5058">
            <v>126363.18</v>
          </cell>
          <cell r="K5058">
            <v>18954</v>
          </cell>
          <cell r="L5058">
            <v>10740.82</v>
          </cell>
          <cell r="M5058">
            <v>0</v>
          </cell>
          <cell r="N5058">
            <v>0</v>
          </cell>
          <cell r="O5058">
            <v>118150</v>
          </cell>
          <cell r="P5058">
            <v>118150</v>
          </cell>
        </row>
        <row r="5059">
          <cell r="G5059">
            <v>938942844</v>
          </cell>
          <cell r="J5059">
            <v>44545</v>
          </cell>
          <cell r="K5059">
            <v>0</v>
          </cell>
          <cell r="L5059">
            <v>4455</v>
          </cell>
          <cell r="M5059">
            <v>0</v>
          </cell>
          <cell r="N5059">
            <v>0</v>
          </cell>
          <cell r="O5059">
            <v>49000</v>
          </cell>
          <cell r="P5059">
            <v>49000</v>
          </cell>
        </row>
        <row r="5060">
          <cell r="G5060">
            <v>938984250</v>
          </cell>
          <cell r="J5060">
            <v>50424</v>
          </cell>
          <cell r="K5060">
            <v>7564</v>
          </cell>
          <cell r="L5060">
            <v>4286</v>
          </cell>
          <cell r="M5060">
            <v>0</v>
          </cell>
          <cell r="N5060">
            <v>0</v>
          </cell>
          <cell r="O5060">
            <v>47146</v>
          </cell>
          <cell r="P5060">
            <v>47146</v>
          </cell>
        </row>
        <row r="5061">
          <cell r="G5061">
            <v>938984270</v>
          </cell>
          <cell r="J5061">
            <v>52653</v>
          </cell>
          <cell r="K5061">
            <v>7898</v>
          </cell>
          <cell r="L5061">
            <v>4476</v>
          </cell>
          <cell r="M5061">
            <v>0</v>
          </cell>
          <cell r="N5061">
            <v>0</v>
          </cell>
          <cell r="O5061">
            <v>49231</v>
          </cell>
          <cell r="P5061">
            <v>49231</v>
          </cell>
        </row>
        <row r="5062">
          <cell r="G5062">
            <v>938984285</v>
          </cell>
          <cell r="J5062">
            <v>207573.9</v>
          </cell>
          <cell r="K5062">
            <v>31136</v>
          </cell>
          <cell r="L5062">
            <v>17644.099999999999</v>
          </cell>
          <cell r="M5062">
            <v>0</v>
          </cell>
          <cell r="N5062">
            <v>0</v>
          </cell>
          <cell r="O5062">
            <v>194082</v>
          </cell>
          <cell r="P5062">
            <v>194082</v>
          </cell>
        </row>
        <row r="5063">
          <cell r="G5063">
            <v>906639093</v>
          </cell>
          <cell r="J5063">
            <v>122934</v>
          </cell>
          <cell r="K5063">
            <v>18440</v>
          </cell>
          <cell r="L5063">
            <v>10449</v>
          </cell>
          <cell r="M5063">
            <v>0</v>
          </cell>
          <cell r="N5063">
            <v>0</v>
          </cell>
          <cell r="O5063">
            <v>114943</v>
          </cell>
          <cell r="P5063">
            <v>114943</v>
          </cell>
        </row>
        <row r="5064">
          <cell r="G5064">
            <v>906819396</v>
          </cell>
          <cell r="J5064">
            <v>231401</v>
          </cell>
          <cell r="K5064">
            <v>34710</v>
          </cell>
          <cell r="L5064">
            <v>19669</v>
          </cell>
          <cell r="M5064">
            <v>0</v>
          </cell>
          <cell r="N5064">
            <v>0</v>
          </cell>
          <cell r="O5064">
            <v>216360</v>
          </cell>
          <cell r="P5064">
            <v>216360</v>
          </cell>
        </row>
        <row r="5065">
          <cell r="G5065">
            <v>933805757</v>
          </cell>
          <cell r="J5065">
            <v>209092.18</v>
          </cell>
          <cell r="K5065">
            <v>31588</v>
          </cell>
          <cell r="L5065">
            <v>17750.82</v>
          </cell>
          <cell r="M5065">
            <v>0</v>
          </cell>
          <cell r="N5065">
            <v>0</v>
          </cell>
          <cell r="O5065">
            <v>195255</v>
          </cell>
          <cell r="P5065">
            <v>195255</v>
          </cell>
        </row>
        <row r="5066">
          <cell r="G5066">
            <v>933805873</v>
          </cell>
          <cell r="J5066">
            <v>540116</v>
          </cell>
          <cell r="K5066">
            <v>81466</v>
          </cell>
          <cell r="L5066">
            <v>45865</v>
          </cell>
          <cell r="M5066">
            <v>0</v>
          </cell>
          <cell r="N5066">
            <v>0</v>
          </cell>
          <cell r="O5066">
            <v>504515</v>
          </cell>
          <cell r="P5066">
            <v>504515</v>
          </cell>
        </row>
        <row r="5067">
          <cell r="G5067">
            <v>933805953</v>
          </cell>
          <cell r="J5067">
            <v>647934.26</v>
          </cell>
          <cell r="K5067">
            <v>505993.45</v>
          </cell>
          <cell r="L5067">
            <v>14194.19</v>
          </cell>
          <cell r="M5067">
            <v>0</v>
          </cell>
          <cell r="N5067">
            <v>0</v>
          </cell>
          <cell r="O5067">
            <v>156135</v>
          </cell>
          <cell r="P5067">
            <v>156135</v>
          </cell>
        </row>
        <row r="5068">
          <cell r="G5068">
            <v>933805955</v>
          </cell>
          <cell r="J5068">
            <v>436741.1</v>
          </cell>
          <cell r="K5068">
            <v>66184</v>
          </cell>
          <cell r="L5068">
            <v>37055.9</v>
          </cell>
          <cell r="M5068">
            <v>0</v>
          </cell>
          <cell r="N5068">
            <v>0</v>
          </cell>
          <cell r="O5068">
            <v>407613</v>
          </cell>
          <cell r="P5068">
            <v>407613</v>
          </cell>
        </row>
        <row r="5069">
          <cell r="G5069">
            <v>933805967</v>
          </cell>
          <cell r="J5069">
            <v>382191</v>
          </cell>
          <cell r="K5069">
            <v>71915</v>
          </cell>
          <cell r="L5069">
            <v>31027</v>
          </cell>
          <cell r="M5069">
            <v>0</v>
          </cell>
          <cell r="N5069">
            <v>0</v>
          </cell>
          <cell r="O5069">
            <v>341303</v>
          </cell>
          <cell r="P5069">
            <v>341303</v>
          </cell>
        </row>
        <row r="5070">
          <cell r="G5070">
            <v>933806742</v>
          </cell>
          <cell r="J5070">
            <v>309826</v>
          </cell>
          <cell r="K5070">
            <v>46698</v>
          </cell>
          <cell r="L5070">
            <v>26313</v>
          </cell>
          <cell r="M5070">
            <v>0</v>
          </cell>
          <cell r="N5070">
            <v>0</v>
          </cell>
          <cell r="O5070">
            <v>289441</v>
          </cell>
          <cell r="P5070">
            <v>289441</v>
          </cell>
        </row>
        <row r="5071">
          <cell r="G5071">
            <v>937206996</v>
          </cell>
          <cell r="J5071">
            <v>44634</v>
          </cell>
          <cell r="K5071">
            <v>6695</v>
          </cell>
          <cell r="L5071">
            <v>3794</v>
          </cell>
          <cell r="M5071">
            <v>0</v>
          </cell>
          <cell r="N5071">
            <v>0</v>
          </cell>
          <cell r="O5071">
            <v>41733</v>
          </cell>
          <cell r="P5071">
            <v>41733</v>
          </cell>
        </row>
        <row r="5072">
          <cell r="G5072">
            <v>938801522</v>
          </cell>
          <cell r="J5072">
            <v>114495</v>
          </cell>
          <cell r="K5072">
            <v>17174</v>
          </cell>
          <cell r="L5072">
            <v>9732</v>
          </cell>
          <cell r="M5072">
            <v>0</v>
          </cell>
          <cell r="N5072">
            <v>0</v>
          </cell>
          <cell r="O5072">
            <v>107053</v>
          </cell>
          <cell r="P5072">
            <v>107053</v>
          </cell>
        </row>
        <row r="5073">
          <cell r="G5073">
            <v>938801540</v>
          </cell>
          <cell r="J5073">
            <v>217161</v>
          </cell>
          <cell r="K5073">
            <v>32574</v>
          </cell>
          <cell r="L5073">
            <v>18459</v>
          </cell>
          <cell r="M5073">
            <v>0</v>
          </cell>
          <cell r="N5073">
            <v>0</v>
          </cell>
          <cell r="O5073">
            <v>203046</v>
          </cell>
          <cell r="P5073">
            <v>203046</v>
          </cell>
        </row>
        <row r="5074">
          <cell r="G5074">
            <v>938803552</v>
          </cell>
          <cell r="J5074">
            <v>84342</v>
          </cell>
          <cell r="K5074">
            <v>12651</v>
          </cell>
          <cell r="L5074">
            <v>7169</v>
          </cell>
          <cell r="M5074">
            <v>0</v>
          </cell>
          <cell r="N5074">
            <v>0</v>
          </cell>
          <cell r="O5074">
            <v>78860</v>
          </cell>
          <cell r="P5074">
            <v>78860</v>
          </cell>
        </row>
        <row r="5075">
          <cell r="G5075">
            <v>938806894</v>
          </cell>
          <cell r="J5075">
            <v>90557.82</v>
          </cell>
          <cell r="K5075">
            <v>13584</v>
          </cell>
          <cell r="L5075">
            <v>7698.18</v>
          </cell>
          <cell r="M5075">
            <v>0</v>
          </cell>
          <cell r="N5075">
            <v>0</v>
          </cell>
          <cell r="O5075">
            <v>84672</v>
          </cell>
          <cell r="P5075">
            <v>84672</v>
          </cell>
        </row>
        <row r="5076">
          <cell r="G5076">
            <v>938806915</v>
          </cell>
          <cell r="J5076">
            <v>73170</v>
          </cell>
          <cell r="K5076">
            <v>73170</v>
          </cell>
          <cell r="L5076">
            <v>0</v>
          </cell>
          <cell r="M5076">
            <v>0</v>
          </cell>
          <cell r="N5076">
            <v>-1</v>
          </cell>
          <cell r="O5076">
            <v>0</v>
          </cell>
          <cell r="P5076">
            <v>-1</v>
          </cell>
        </row>
        <row r="5077">
          <cell r="G5077">
            <v>938807237</v>
          </cell>
          <cell r="J5077">
            <v>44545</v>
          </cell>
          <cell r="K5077">
            <v>0</v>
          </cell>
          <cell r="L5077">
            <v>4455</v>
          </cell>
          <cell r="M5077">
            <v>0</v>
          </cell>
          <cell r="N5077">
            <v>0</v>
          </cell>
          <cell r="O5077">
            <v>49000</v>
          </cell>
          <cell r="P5077">
            <v>49000</v>
          </cell>
        </row>
        <row r="5078">
          <cell r="G5078">
            <v>938807349</v>
          </cell>
          <cell r="J5078">
            <v>296993.82</v>
          </cell>
          <cell r="K5078">
            <v>45671</v>
          </cell>
          <cell r="L5078">
            <v>25132.18</v>
          </cell>
          <cell r="M5078">
            <v>0</v>
          </cell>
          <cell r="N5078">
            <v>0</v>
          </cell>
          <cell r="O5078">
            <v>276455</v>
          </cell>
          <cell r="P5078">
            <v>276455</v>
          </cell>
        </row>
        <row r="5079">
          <cell r="G5079">
            <v>938807552</v>
          </cell>
          <cell r="J5079">
            <v>44545</v>
          </cell>
          <cell r="K5079">
            <v>0</v>
          </cell>
          <cell r="L5079">
            <v>4455</v>
          </cell>
          <cell r="M5079">
            <v>0</v>
          </cell>
          <cell r="N5079">
            <v>0</v>
          </cell>
          <cell r="O5079">
            <v>49000</v>
          </cell>
          <cell r="P5079">
            <v>49000</v>
          </cell>
        </row>
        <row r="5080">
          <cell r="G5080">
            <v>938807893</v>
          </cell>
          <cell r="J5080">
            <v>161881.09</v>
          </cell>
          <cell r="K5080">
            <v>24282</v>
          </cell>
          <cell r="L5080">
            <v>13759.91</v>
          </cell>
          <cell r="M5080">
            <v>0</v>
          </cell>
          <cell r="N5080">
            <v>0</v>
          </cell>
          <cell r="O5080">
            <v>151359</v>
          </cell>
          <cell r="P5080">
            <v>151359</v>
          </cell>
        </row>
        <row r="5081">
          <cell r="G5081">
            <v>938807933</v>
          </cell>
          <cell r="J5081">
            <v>44545</v>
          </cell>
          <cell r="K5081">
            <v>0</v>
          </cell>
          <cell r="L5081">
            <v>4455</v>
          </cell>
          <cell r="M5081">
            <v>0</v>
          </cell>
          <cell r="N5081">
            <v>0</v>
          </cell>
          <cell r="O5081">
            <v>49000</v>
          </cell>
          <cell r="P5081">
            <v>49000</v>
          </cell>
        </row>
        <row r="5082">
          <cell r="G5082">
            <v>938807984</v>
          </cell>
          <cell r="J5082">
            <v>132558</v>
          </cell>
          <cell r="K5082">
            <v>20108</v>
          </cell>
          <cell r="L5082">
            <v>11245</v>
          </cell>
          <cell r="M5082">
            <v>0</v>
          </cell>
          <cell r="N5082">
            <v>0</v>
          </cell>
          <cell r="O5082">
            <v>123695</v>
          </cell>
          <cell r="P5082">
            <v>123695</v>
          </cell>
        </row>
        <row r="5083">
          <cell r="G5083">
            <v>938808194</v>
          </cell>
          <cell r="J5083">
            <v>459797.36</v>
          </cell>
          <cell r="K5083">
            <v>73906</v>
          </cell>
          <cell r="L5083">
            <v>38589.64</v>
          </cell>
          <cell r="M5083">
            <v>0</v>
          </cell>
          <cell r="N5083">
            <v>0</v>
          </cell>
          <cell r="O5083">
            <v>424481</v>
          </cell>
          <cell r="P5083">
            <v>424481</v>
          </cell>
        </row>
        <row r="5084">
          <cell r="G5084">
            <v>938808301</v>
          </cell>
          <cell r="J5084">
            <v>54299</v>
          </cell>
          <cell r="K5084">
            <v>9483</v>
          </cell>
          <cell r="L5084">
            <v>4482</v>
          </cell>
          <cell r="M5084">
            <v>0</v>
          </cell>
          <cell r="N5084">
            <v>0</v>
          </cell>
          <cell r="O5084">
            <v>49298</v>
          </cell>
          <cell r="P5084">
            <v>49298</v>
          </cell>
        </row>
        <row r="5085">
          <cell r="G5085">
            <v>938808305</v>
          </cell>
          <cell r="J5085">
            <v>221310</v>
          </cell>
          <cell r="K5085">
            <v>33197</v>
          </cell>
          <cell r="L5085">
            <v>18811</v>
          </cell>
          <cell r="M5085">
            <v>0</v>
          </cell>
          <cell r="N5085">
            <v>0</v>
          </cell>
          <cell r="O5085">
            <v>206924</v>
          </cell>
          <cell r="P5085">
            <v>206924</v>
          </cell>
        </row>
        <row r="5086">
          <cell r="G5086">
            <v>938808317</v>
          </cell>
          <cell r="J5086">
            <v>215577.49</v>
          </cell>
          <cell r="K5086">
            <v>33683</v>
          </cell>
          <cell r="L5086">
            <v>18189.509999999998</v>
          </cell>
          <cell r="M5086">
            <v>0</v>
          </cell>
          <cell r="N5086">
            <v>0</v>
          </cell>
          <cell r="O5086">
            <v>200084</v>
          </cell>
          <cell r="P5086">
            <v>200084</v>
          </cell>
        </row>
        <row r="5087">
          <cell r="G5087">
            <v>938808324</v>
          </cell>
          <cell r="J5087">
            <v>165194</v>
          </cell>
          <cell r="K5087">
            <v>24779</v>
          </cell>
          <cell r="L5087">
            <v>14042</v>
          </cell>
          <cell r="M5087">
            <v>0</v>
          </cell>
          <cell r="N5087">
            <v>0</v>
          </cell>
          <cell r="O5087">
            <v>154457</v>
          </cell>
          <cell r="P5087">
            <v>154457</v>
          </cell>
        </row>
        <row r="5088">
          <cell r="G5088">
            <v>938808406</v>
          </cell>
          <cell r="J5088">
            <v>142726.82</v>
          </cell>
          <cell r="K5088">
            <v>21409</v>
          </cell>
          <cell r="L5088">
            <v>12132.18</v>
          </cell>
          <cell r="M5088">
            <v>0</v>
          </cell>
          <cell r="N5088">
            <v>0</v>
          </cell>
          <cell r="O5088">
            <v>133450</v>
          </cell>
          <cell r="P5088">
            <v>133450</v>
          </cell>
        </row>
        <row r="5089">
          <cell r="G5089">
            <v>938808495</v>
          </cell>
          <cell r="J5089">
            <v>202011</v>
          </cell>
          <cell r="K5089">
            <v>30302</v>
          </cell>
          <cell r="L5089">
            <v>17171</v>
          </cell>
          <cell r="M5089">
            <v>0</v>
          </cell>
          <cell r="N5089">
            <v>0</v>
          </cell>
          <cell r="O5089">
            <v>188880</v>
          </cell>
          <cell r="P5089">
            <v>188880</v>
          </cell>
        </row>
        <row r="5090">
          <cell r="G5090">
            <v>938808619</v>
          </cell>
          <cell r="J5090">
            <v>668134.26</v>
          </cell>
          <cell r="K5090">
            <v>100893</v>
          </cell>
          <cell r="L5090">
            <v>56723.74</v>
          </cell>
          <cell r="M5090">
            <v>0</v>
          </cell>
          <cell r="N5090">
            <v>0</v>
          </cell>
          <cell r="O5090">
            <v>623965</v>
          </cell>
          <cell r="P5090">
            <v>623965</v>
          </cell>
        </row>
        <row r="5091">
          <cell r="G5091">
            <v>938808637</v>
          </cell>
          <cell r="J5091">
            <v>44652</v>
          </cell>
          <cell r="K5091">
            <v>6698</v>
          </cell>
          <cell r="L5091">
            <v>3795</v>
          </cell>
          <cell r="M5091">
            <v>0</v>
          </cell>
          <cell r="N5091">
            <v>0</v>
          </cell>
          <cell r="O5091">
            <v>41749</v>
          </cell>
          <cell r="P5091">
            <v>41749</v>
          </cell>
        </row>
        <row r="5092">
          <cell r="G5092">
            <v>938808761</v>
          </cell>
          <cell r="J5092">
            <v>144745.35999999999</v>
          </cell>
          <cell r="K5092">
            <v>21712</v>
          </cell>
          <cell r="L5092">
            <v>12303.64</v>
          </cell>
          <cell r="M5092">
            <v>0</v>
          </cell>
          <cell r="N5092">
            <v>0</v>
          </cell>
          <cell r="O5092">
            <v>135337</v>
          </cell>
          <cell r="P5092">
            <v>135337</v>
          </cell>
        </row>
        <row r="5093">
          <cell r="G5093">
            <v>938808973</v>
          </cell>
          <cell r="J5093">
            <v>163919.35999999999</v>
          </cell>
          <cell r="K5093">
            <v>24588</v>
          </cell>
          <cell r="L5093">
            <v>13933.64</v>
          </cell>
          <cell r="M5093">
            <v>0</v>
          </cell>
          <cell r="N5093">
            <v>0</v>
          </cell>
          <cell r="O5093">
            <v>153265</v>
          </cell>
          <cell r="P5093">
            <v>153265</v>
          </cell>
        </row>
        <row r="5094">
          <cell r="G5094">
            <v>938809523</v>
          </cell>
          <cell r="J5094">
            <v>206372</v>
          </cell>
          <cell r="K5094">
            <v>32302</v>
          </cell>
          <cell r="L5094">
            <v>17407</v>
          </cell>
          <cell r="M5094">
            <v>0</v>
          </cell>
          <cell r="N5094">
            <v>0</v>
          </cell>
          <cell r="O5094">
            <v>191477</v>
          </cell>
          <cell r="P5094">
            <v>191477</v>
          </cell>
        </row>
        <row r="5095">
          <cell r="G5095">
            <v>938809673</v>
          </cell>
          <cell r="J5095">
            <v>267799.04000000004</v>
          </cell>
          <cell r="K5095">
            <v>40619</v>
          </cell>
          <cell r="L5095">
            <v>22717.96</v>
          </cell>
          <cell r="M5095">
            <v>0</v>
          </cell>
          <cell r="N5095">
            <v>0</v>
          </cell>
          <cell r="O5095">
            <v>249898</v>
          </cell>
          <cell r="P5095">
            <v>249898</v>
          </cell>
        </row>
        <row r="5096">
          <cell r="G5096">
            <v>938809684</v>
          </cell>
          <cell r="J5096">
            <v>95971</v>
          </cell>
          <cell r="K5096">
            <v>14620</v>
          </cell>
          <cell r="L5096">
            <v>8135</v>
          </cell>
          <cell r="M5096">
            <v>0</v>
          </cell>
          <cell r="N5096">
            <v>0</v>
          </cell>
          <cell r="O5096">
            <v>89486</v>
          </cell>
          <cell r="P5096">
            <v>89486</v>
          </cell>
        </row>
        <row r="5097">
          <cell r="G5097">
            <v>938809714</v>
          </cell>
          <cell r="J5097">
            <v>747114</v>
          </cell>
          <cell r="K5097">
            <v>115209</v>
          </cell>
          <cell r="L5097">
            <v>63191</v>
          </cell>
          <cell r="M5097">
            <v>0</v>
          </cell>
          <cell r="N5097">
            <v>-20000</v>
          </cell>
          <cell r="O5097">
            <v>675096</v>
          </cell>
          <cell r="P5097">
            <v>675096</v>
          </cell>
        </row>
        <row r="5098">
          <cell r="G5098">
            <v>938901682</v>
          </cell>
          <cell r="J5098">
            <v>50908.53</v>
          </cell>
          <cell r="K5098">
            <v>7636</v>
          </cell>
          <cell r="L5098">
            <v>4327.47</v>
          </cell>
          <cell r="M5098">
            <v>0</v>
          </cell>
          <cell r="N5098">
            <v>0</v>
          </cell>
          <cell r="O5098">
            <v>47600</v>
          </cell>
          <cell r="P5098">
            <v>47600</v>
          </cell>
        </row>
        <row r="5099">
          <cell r="G5099">
            <v>938901685</v>
          </cell>
          <cell r="J5099">
            <v>179691</v>
          </cell>
          <cell r="K5099">
            <v>28076</v>
          </cell>
          <cell r="L5099">
            <v>15161</v>
          </cell>
          <cell r="M5099">
            <v>0</v>
          </cell>
          <cell r="N5099">
            <v>0</v>
          </cell>
          <cell r="O5099">
            <v>166776</v>
          </cell>
          <cell r="P5099">
            <v>166776</v>
          </cell>
        </row>
        <row r="5100">
          <cell r="G5100">
            <v>938901709</v>
          </cell>
          <cell r="J5100">
            <v>136038</v>
          </cell>
          <cell r="K5100">
            <v>20406</v>
          </cell>
          <cell r="L5100">
            <v>11563</v>
          </cell>
          <cell r="M5100">
            <v>0</v>
          </cell>
          <cell r="N5100">
            <v>0</v>
          </cell>
          <cell r="O5100">
            <v>127195</v>
          </cell>
          <cell r="P5100">
            <v>127195</v>
          </cell>
        </row>
        <row r="5101">
          <cell r="G5101">
            <v>938901716</v>
          </cell>
          <cell r="J5101">
            <v>85493</v>
          </cell>
          <cell r="K5101">
            <v>12824</v>
          </cell>
          <cell r="L5101">
            <v>7267</v>
          </cell>
          <cell r="M5101">
            <v>0</v>
          </cell>
          <cell r="N5101">
            <v>0</v>
          </cell>
          <cell r="O5101">
            <v>79936</v>
          </cell>
          <cell r="P5101">
            <v>79936</v>
          </cell>
        </row>
        <row r="5102">
          <cell r="G5102">
            <v>938901756</v>
          </cell>
          <cell r="J5102">
            <v>210695</v>
          </cell>
          <cell r="K5102">
            <v>32277</v>
          </cell>
          <cell r="L5102">
            <v>17842</v>
          </cell>
          <cell r="M5102">
            <v>0</v>
          </cell>
          <cell r="N5102">
            <v>0</v>
          </cell>
          <cell r="O5102">
            <v>196260</v>
          </cell>
          <cell r="P5102">
            <v>196260</v>
          </cell>
        </row>
        <row r="5103">
          <cell r="G5103">
            <v>938902981</v>
          </cell>
          <cell r="J5103">
            <v>240997</v>
          </cell>
          <cell r="K5103">
            <v>36374</v>
          </cell>
          <cell r="L5103">
            <v>20462</v>
          </cell>
          <cell r="M5103">
            <v>0</v>
          </cell>
          <cell r="N5103">
            <v>0</v>
          </cell>
          <cell r="O5103">
            <v>225085</v>
          </cell>
          <cell r="P5103">
            <v>225085</v>
          </cell>
        </row>
        <row r="5104">
          <cell r="G5104">
            <v>938905404</v>
          </cell>
          <cell r="J5104">
            <v>108181.36</v>
          </cell>
          <cell r="K5104">
            <v>16227</v>
          </cell>
          <cell r="L5104">
            <v>9195.64</v>
          </cell>
          <cell r="M5104">
            <v>0</v>
          </cell>
          <cell r="N5104">
            <v>0</v>
          </cell>
          <cell r="O5104">
            <v>101150</v>
          </cell>
          <cell r="P5104">
            <v>101150</v>
          </cell>
        </row>
        <row r="5105">
          <cell r="G5105">
            <v>938906873</v>
          </cell>
          <cell r="J5105">
            <v>163954.09</v>
          </cell>
          <cell r="K5105">
            <v>24818</v>
          </cell>
          <cell r="L5105">
            <v>13913.91</v>
          </cell>
          <cell r="M5105">
            <v>0</v>
          </cell>
          <cell r="N5105">
            <v>0</v>
          </cell>
          <cell r="O5105">
            <v>153050</v>
          </cell>
          <cell r="P5105">
            <v>153050</v>
          </cell>
        </row>
        <row r="5106">
          <cell r="G5106">
            <v>938906874</v>
          </cell>
          <cell r="J5106">
            <v>561057.91</v>
          </cell>
          <cell r="K5106">
            <v>86627</v>
          </cell>
          <cell r="L5106">
            <v>47443.09</v>
          </cell>
          <cell r="M5106">
            <v>0</v>
          </cell>
          <cell r="N5106">
            <v>0</v>
          </cell>
          <cell r="O5106">
            <v>521874</v>
          </cell>
          <cell r="P5106">
            <v>521874</v>
          </cell>
        </row>
        <row r="5107">
          <cell r="G5107">
            <v>938906876</v>
          </cell>
          <cell r="J5107">
            <v>242785</v>
          </cell>
          <cell r="K5107">
            <v>37989</v>
          </cell>
          <cell r="L5107">
            <v>20480</v>
          </cell>
          <cell r="M5107">
            <v>0</v>
          </cell>
          <cell r="N5107">
            <v>-78989</v>
          </cell>
          <cell r="O5107">
            <v>146287</v>
          </cell>
          <cell r="P5107">
            <v>146287</v>
          </cell>
        </row>
        <row r="5108">
          <cell r="G5108">
            <v>938906880</v>
          </cell>
          <cell r="J5108">
            <v>401116.05</v>
          </cell>
          <cell r="K5108">
            <v>60392</v>
          </cell>
          <cell r="L5108">
            <v>34071.949999999997</v>
          </cell>
          <cell r="M5108">
            <v>0</v>
          </cell>
          <cell r="N5108">
            <v>0</v>
          </cell>
          <cell r="O5108">
            <v>374796</v>
          </cell>
          <cell r="P5108">
            <v>374796</v>
          </cell>
        </row>
        <row r="5109">
          <cell r="G5109">
            <v>938907003</v>
          </cell>
          <cell r="J5109">
            <v>112554</v>
          </cell>
          <cell r="K5109">
            <v>17556</v>
          </cell>
          <cell r="L5109">
            <v>9500</v>
          </cell>
          <cell r="M5109">
            <v>0</v>
          </cell>
          <cell r="N5109">
            <v>0</v>
          </cell>
          <cell r="O5109">
            <v>104498</v>
          </cell>
          <cell r="P5109">
            <v>104498</v>
          </cell>
        </row>
        <row r="5110">
          <cell r="G5110">
            <v>938907801</v>
          </cell>
          <cell r="J5110">
            <v>125760.09</v>
          </cell>
          <cell r="K5110">
            <v>19088</v>
          </cell>
          <cell r="L5110">
            <v>10667.91</v>
          </cell>
          <cell r="M5110">
            <v>0</v>
          </cell>
          <cell r="N5110">
            <v>0</v>
          </cell>
          <cell r="O5110">
            <v>117340</v>
          </cell>
          <cell r="P5110">
            <v>117340</v>
          </cell>
        </row>
        <row r="5111">
          <cell r="G5111">
            <v>938907805</v>
          </cell>
          <cell r="J5111">
            <v>523915.64</v>
          </cell>
          <cell r="K5111">
            <v>79709</v>
          </cell>
          <cell r="L5111">
            <v>44420.36</v>
          </cell>
          <cell r="M5111">
            <v>0</v>
          </cell>
          <cell r="N5111">
            <v>0</v>
          </cell>
          <cell r="O5111">
            <v>488627</v>
          </cell>
          <cell r="P5111">
            <v>488627</v>
          </cell>
        </row>
        <row r="5112">
          <cell r="G5112">
            <v>938907806</v>
          </cell>
          <cell r="J5112">
            <v>115078.44</v>
          </cell>
          <cell r="K5112">
            <v>17486</v>
          </cell>
          <cell r="L5112">
            <v>9759.56</v>
          </cell>
          <cell r="M5112">
            <v>0</v>
          </cell>
          <cell r="N5112">
            <v>0</v>
          </cell>
          <cell r="O5112">
            <v>107352</v>
          </cell>
          <cell r="P5112">
            <v>107352</v>
          </cell>
        </row>
        <row r="5113">
          <cell r="G5113">
            <v>938907808</v>
          </cell>
          <cell r="J5113">
            <v>46565.9</v>
          </cell>
          <cell r="K5113">
            <v>6985</v>
          </cell>
          <cell r="L5113">
            <v>3958.1</v>
          </cell>
          <cell r="M5113">
            <v>0</v>
          </cell>
          <cell r="N5113">
            <v>0</v>
          </cell>
          <cell r="O5113">
            <v>43539</v>
          </cell>
          <cell r="P5113">
            <v>43539</v>
          </cell>
        </row>
        <row r="5114">
          <cell r="G5114">
            <v>938907809</v>
          </cell>
          <cell r="J5114">
            <v>237197.37</v>
          </cell>
          <cell r="K5114">
            <v>36028</v>
          </cell>
          <cell r="L5114">
            <v>20116.63</v>
          </cell>
          <cell r="M5114">
            <v>0</v>
          </cell>
          <cell r="N5114">
            <v>0</v>
          </cell>
          <cell r="O5114">
            <v>221286</v>
          </cell>
          <cell r="P5114">
            <v>221286</v>
          </cell>
        </row>
        <row r="5115">
          <cell r="G5115">
            <v>938907811</v>
          </cell>
          <cell r="J5115">
            <v>119037</v>
          </cell>
          <cell r="K5115">
            <v>17856</v>
          </cell>
          <cell r="L5115">
            <v>10118</v>
          </cell>
          <cell r="M5115">
            <v>0</v>
          </cell>
          <cell r="N5115">
            <v>0</v>
          </cell>
          <cell r="O5115">
            <v>111299</v>
          </cell>
          <cell r="P5115">
            <v>111299</v>
          </cell>
        </row>
        <row r="5116">
          <cell r="G5116">
            <v>938907812</v>
          </cell>
          <cell r="J5116">
            <v>170938.44999999998</v>
          </cell>
          <cell r="K5116">
            <v>25641</v>
          </cell>
          <cell r="L5116">
            <v>14529.55</v>
          </cell>
          <cell r="M5116">
            <v>0</v>
          </cell>
          <cell r="N5116">
            <v>0</v>
          </cell>
          <cell r="O5116">
            <v>159827</v>
          </cell>
          <cell r="P5116">
            <v>159827</v>
          </cell>
        </row>
        <row r="5117">
          <cell r="G5117">
            <v>938907813</v>
          </cell>
          <cell r="J5117">
            <v>162849.09</v>
          </cell>
          <cell r="K5117">
            <v>24427</v>
          </cell>
          <cell r="L5117">
            <v>13841.91</v>
          </cell>
          <cell r="M5117">
            <v>0</v>
          </cell>
          <cell r="N5117">
            <v>0</v>
          </cell>
          <cell r="O5117">
            <v>152264</v>
          </cell>
          <cell r="P5117">
            <v>152264</v>
          </cell>
        </row>
        <row r="5118">
          <cell r="G5118">
            <v>938983731</v>
          </cell>
          <cell r="J5118">
            <v>241430</v>
          </cell>
          <cell r="K5118">
            <v>37337</v>
          </cell>
          <cell r="L5118">
            <v>20409</v>
          </cell>
          <cell r="M5118">
            <v>0</v>
          </cell>
          <cell r="N5118">
            <v>0</v>
          </cell>
          <cell r="O5118">
            <v>224502</v>
          </cell>
          <cell r="P5118">
            <v>224502</v>
          </cell>
        </row>
        <row r="5119">
          <cell r="G5119">
            <v>938983732</v>
          </cell>
          <cell r="J5119">
            <v>201069</v>
          </cell>
          <cell r="K5119">
            <v>30609</v>
          </cell>
          <cell r="L5119">
            <v>17046</v>
          </cell>
          <cell r="M5119">
            <v>0</v>
          </cell>
          <cell r="N5119">
            <v>0</v>
          </cell>
          <cell r="O5119">
            <v>187506</v>
          </cell>
          <cell r="P5119">
            <v>187506</v>
          </cell>
        </row>
        <row r="5120">
          <cell r="G5120">
            <v>909955658</v>
          </cell>
          <cell r="J5120">
            <v>66457.64</v>
          </cell>
          <cell r="K5120">
            <v>9969</v>
          </cell>
          <cell r="L5120">
            <v>5649.36</v>
          </cell>
          <cell r="M5120">
            <v>0</v>
          </cell>
          <cell r="N5120">
            <v>0</v>
          </cell>
          <cell r="O5120">
            <v>62138</v>
          </cell>
          <cell r="P5120">
            <v>62138</v>
          </cell>
        </row>
        <row r="5121">
          <cell r="G5121">
            <v>933806014</v>
          </cell>
          <cell r="J5121">
            <v>400134.27</v>
          </cell>
          <cell r="K5121">
            <v>60020</v>
          </cell>
          <cell r="L5121">
            <v>34011.730000000003</v>
          </cell>
          <cell r="M5121">
            <v>0</v>
          </cell>
          <cell r="N5121">
            <v>0</v>
          </cell>
          <cell r="O5121">
            <v>374126</v>
          </cell>
          <cell r="P5121">
            <v>374126</v>
          </cell>
        </row>
        <row r="5122">
          <cell r="G5122">
            <v>933806266</v>
          </cell>
          <cell r="J5122">
            <v>300304.08999999997</v>
          </cell>
          <cell r="K5122">
            <v>229582.18</v>
          </cell>
          <cell r="L5122">
            <v>7072.09</v>
          </cell>
          <cell r="M5122">
            <v>0</v>
          </cell>
          <cell r="N5122">
            <v>0</v>
          </cell>
          <cell r="O5122">
            <v>77794</v>
          </cell>
          <cell r="P5122">
            <v>77794</v>
          </cell>
        </row>
        <row r="5123">
          <cell r="G5123">
            <v>938506010</v>
          </cell>
          <cell r="J5123">
            <v>148123</v>
          </cell>
          <cell r="K5123">
            <v>22218</v>
          </cell>
          <cell r="L5123">
            <v>12591</v>
          </cell>
          <cell r="M5123">
            <v>0</v>
          </cell>
          <cell r="N5123">
            <v>0</v>
          </cell>
          <cell r="O5123">
            <v>138496</v>
          </cell>
          <cell r="P5123">
            <v>138496</v>
          </cell>
        </row>
        <row r="5124">
          <cell r="G5124">
            <v>938805242</v>
          </cell>
          <cell r="J5124">
            <v>314596.55</v>
          </cell>
          <cell r="K5124">
            <v>47414</v>
          </cell>
          <cell r="L5124">
            <v>26718.45</v>
          </cell>
          <cell r="M5124">
            <v>0</v>
          </cell>
          <cell r="N5124">
            <v>0</v>
          </cell>
          <cell r="O5124">
            <v>293901</v>
          </cell>
          <cell r="P5124">
            <v>293901</v>
          </cell>
        </row>
        <row r="5125">
          <cell r="G5125">
            <v>938805245</v>
          </cell>
          <cell r="J5125">
            <v>308681.36</v>
          </cell>
          <cell r="K5125">
            <v>46302</v>
          </cell>
          <cell r="L5125">
            <v>26237.64</v>
          </cell>
          <cell r="M5125">
            <v>0</v>
          </cell>
          <cell r="N5125">
            <v>0</v>
          </cell>
          <cell r="O5125">
            <v>288617</v>
          </cell>
          <cell r="P5125">
            <v>288617</v>
          </cell>
        </row>
        <row r="5126">
          <cell r="G5126">
            <v>938805250</v>
          </cell>
          <cell r="J5126">
            <v>157206</v>
          </cell>
          <cell r="K5126">
            <v>23805</v>
          </cell>
          <cell r="L5126">
            <v>13340</v>
          </cell>
          <cell r="M5126">
            <v>0</v>
          </cell>
          <cell r="N5126">
            <v>0</v>
          </cell>
          <cell r="O5126">
            <v>146741</v>
          </cell>
          <cell r="P5126">
            <v>146741</v>
          </cell>
        </row>
        <row r="5127">
          <cell r="G5127">
            <v>938808436</v>
          </cell>
          <cell r="J5127">
            <v>63817.91</v>
          </cell>
          <cell r="K5127">
            <v>9573</v>
          </cell>
          <cell r="L5127">
            <v>5425.09</v>
          </cell>
          <cell r="M5127">
            <v>0</v>
          </cell>
          <cell r="N5127">
            <v>0</v>
          </cell>
          <cell r="O5127">
            <v>59670</v>
          </cell>
          <cell r="P5127">
            <v>59670</v>
          </cell>
        </row>
        <row r="5128">
          <cell r="G5128">
            <v>938808625</v>
          </cell>
          <cell r="J5128">
            <v>58994</v>
          </cell>
          <cell r="K5128">
            <v>8849</v>
          </cell>
          <cell r="L5128">
            <v>5015</v>
          </cell>
          <cell r="M5128">
            <v>0</v>
          </cell>
          <cell r="N5128">
            <v>0</v>
          </cell>
          <cell r="O5128">
            <v>55160</v>
          </cell>
          <cell r="P5128">
            <v>55160</v>
          </cell>
        </row>
        <row r="5129">
          <cell r="G5129">
            <v>938808675</v>
          </cell>
          <cell r="J5129">
            <v>290297.27</v>
          </cell>
          <cell r="K5129">
            <v>43769</v>
          </cell>
          <cell r="L5129">
            <v>24652.73</v>
          </cell>
          <cell r="M5129">
            <v>0</v>
          </cell>
          <cell r="N5129">
            <v>0</v>
          </cell>
          <cell r="O5129">
            <v>271181</v>
          </cell>
          <cell r="P5129">
            <v>271181</v>
          </cell>
        </row>
        <row r="5130">
          <cell r="G5130">
            <v>938808746</v>
          </cell>
          <cell r="J5130">
            <v>216038.09</v>
          </cell>
          <cell r="K5130">
            <v>33752</v>
          </cell>
          <cell r="L5130">
            <v>18228.91</v>
          </cell>
          <cell r="M5130">
            <v>0</v>
          </cell>
          <cell r="N5130">
            <v>0</v>
          </cell>
          <cell r="O5130">
            <v>200515</v>
          </cell>
          <cell r="P5130">
            <v>200515</v>
          </cell>
        </row>
        <row r="5131">
          <cell r="G5131">
            <v>938808790</v>
          </cell>
          <cell r="J5131">
            <v>448906.18</v>
          </cell>
          <cell r="K5131">
            <v>69356</v>
          </cell>
          <cell r="L5131">
            <v>37954.82</v>
          </cell>
          <cell r="M5131">
            <v>0</v>
          </cell>
          <cell r="N5131">
            <v>0</v>
          </cell>
          <cell r="O5131">
            <v>417505</v>
          </cell>
          <cell r="P5131">
            <v>417505</v>
          </cell>
        </row>
        <row r="5132">
          <cell r="G5132">
            <v>938808970</v>
          </cell>
          <cell r="J5132">
            <v>191374.18</v>
          </cell>
          <cell r="K5132">
            <v>28706</v>
          </cell>
          <cell r="L5132">
            <v>16266.82</v>
          </cell>
          <cell r="M5132">
            <v>0</v>
          </cell>
          <cell r="N5132">
            <v>0</v>
          </cell>
          <cell r="O5132">
            <v>178935</v>
          </cell>
          <cell r="P5132">
            <v>178935</v>
          </cell>
        </row>
        <row r="5133">
          <cell r="G5133">
            <v>938809460</v>
          </cell>
          <cell r="J5133">
            <v>173726</v>
          </cell>
          <cell r="K5133">
            <v>26283</v>
          </cell>
          <cell r="L5133">
            <v>14744</v>
          </cell>
          <cell r="M5133">
            <v>0</v>
          </cell>
          <cell r="N5133">
            <v>0</v>
          </cell>
          <cell r="O5133">
            <v>162187</v>
          </cell>
          <cell r="P5133">
            <v>162187</v>
          </cell>
        </row>
        <row r="5134">
          <cell r="G5134">
            <v>938809504</v>
          </cell>
          <cell r="J5134">
            <v>371336.27</v>
          </cell>
          <cell r="K5134">
            <v>60637</v>
          </cell>
          <cell r="L5134">
            <v>31069.73</v>
          </cell>
          <cell r="M5134">
            <v>0</v>
          </cell>
          <cell r="N5134">
            <v>0</v>
          </cell>
          <cell r="O5134">
            <v>341769</v>
          </cell>
          <cell r="P5134">
            <v>341769</v>
          </cell>
        </row>
        <row r="5135">
          <cell r="G5135">
            <v>938809691</v>
          </cell>
          <cell r="J5135">
            <v>138003.70000000001</v>
          </cell>
          <cell r="K5135">
            <v>20701</v>
          </cell>
          <cell r="L5135">
            <v>11730.3</v>
          </cell>
          <cell r="M5135">
            <v>0</v>
          </cell>
          <cell r="N5135">
            <v>0</v>
          </cell>
          <cell r="O5135">
            <v>129033</v>
          </cell>
          <cell r="P5135">
            <v>129033</v>
          </cell>
        </row>
        <row r="5136">
          <cell r="G5136">
            <v>938809754</v>
          </cell>
          <cell r="J5136">
            <v>301680</v>
          </cell>
          <cell r="K5136">
            <v>49516</v>
          </cell>
          <cell r="L5136">
            <v>25216</v>
          </cell>
          <cell r="M5136">
            <v>0</v>
          </cell>
          <cell r="N5136">
            <v>0</v>
          </cell>
          <cell r="O5136">
            <v>277380</v>
          </cell>
          <cell r="P5136">
            <v>277380</v>
          </cell>
        </row>
        <row r="5137">
          <cell r="G5137">
            <v>938809775</v>
          </cell>
          <cell r="J5137">
            <v>197191</v>
          </cell>
          <cell r="K5137">
            <v>29803</v>
          </cell>
          <cell r="L5137">
            <v>16739</v>
          </cell>
          <cell r="M5137">
            <v>0</v>
          </cell>
          <cell r="N5137">
            <v>0</v>
          </cell>
          <cell r="O5137">
            <v>184127</v>
          </cell>
          <cell r="P5137">
            <v>184127</v>
          </cell>
        </row>
        <row r="5138">
          <cell r="G5138">
            <v>938907161</v>
          </cell>
          <cell r="J5138">
            <v>80728.820000000007</v>
          </cell>
          <cell r="K5138">
            <v>12109</v>
          </cell>
          <cell r="L5138">
            <v>6862.18</v>
          </cell>
          <cell r="M5138">
            <v>0</v>
          </cell>
          <cell r="N5138">
            <v>0</v>
          </cell>
          <cell r="O5138">
            <v>75482</v>
          </cell>
          <cell r="P5138">
            <v>75482</v>
          </cell>
        </row>
        <row r="5139">
          <cell r="G5139">
            <v>938907162</v>
          </cell>
          <cell r="J5139">
            <v>251328.01</v>
          </cell>
          <cell r="K5139">
            <v>38372</v>
          </cell>
          <cell r="L5139">
            <v>21295.99</v>
          </cell>
          <cell r="M5139">
            <v>0</v>
          </cell>
          <cell r="N5139">
            <v>0</v>
          </cell>
          <cell r="O5139">
            <v>234252</v>
          </cell>
          <cell r="P5139">
            <v>234252</v>
          </cell>
        </row>
        <row r="5140">
          <cell r="G5140">
            <v>938907163</v>
          </cell>
          <cell r="J5140">
            <v>617347.03</v>
          </cell>
          <cell r="K5140">
            <v>92602</v>
          </cell>
          <cell r="L5140">
            <v>52474.97</v>
          </cell>
          <cell r="M5140">
            <v>0</v>
          </cell>
          <cell r="N5140">
            <v>0</v>
          </cell>
          <cell r="O5140">
            <v>577220</v>
          </cell>
          <cell r="P5140">
            <v>577220</v>
          </cell>
        </row>
        <row r="5141">
          <cell r="G5141">
            <v>938908220</v>
          </cell>
          <cell r="J5141">
            <v>52987</v>
          </cell>
          <cell r="K5141">
            <v>7948</v>
          </cell>
          <cell r="L5141">
            <v>4504</v>
          </cell>
          <cell r="M5141">
            <v>0</v>
          </cell>
          <cell r="N5141">
            <v>0</v>
          </cell>
          <cell r="O5141">
            <v>49543</v>
          </cell>
          <cell r="P5141">
            <v>49543</v>
          </cell>
        </row>
        <row r="5142">
          <cell r="G5142">
            <v>938908700</v>
          </cell>
          <cell r="J5142">
            <v>391994.88</v>
          </cell>
          <cell r="K5142">
            <v>60594</v>
          </cell>
          <cell r="L5142">
            <v>33140.120000000003</v>
          </cell>
          <cell r="M5142">
            <v>0</v>
          </cell>
          <cell r="N5142">
            <v>0</v>
          </cell>
          <cell r="O5142">
            <v>364541</v>
          </cell>
          <cell r="P5142">
            <v>364541</v>
          </cell>
        </row>
        <row r="5143">
          <cell r="G5143">
            <v>938909602</v>
          </cell>
          <cell r="J5143">
            <v>238427.36</v>
          </cell>
          <cell r="K5143">
            <v>35764</v>
          </cell>
          <cell r="L5143">
            <v>20266.64</v>
          </cell>
          <cell r="M5143">
            <v>0</v>
          </cell>
          <cell r="N5143">
            <v>0</v>
          </cell>
          <cell r="O5143">
            <v>222930</v>
          </cell>
          <cell r="P5143">
            <v>222930</v>
          </cell>
        </row>
        <row r="5144">
          <cell r="G5144">
            <v>938940782</v>
          </cell>
          <cell r="J5144">
            <v>186538.91</v>
          </cell>
          <cell r="K5144">
            <v>36059</v>
          </cell>
          <cell r="L5144">
            <v>15048.09</v>
          </cell>
          <cell r="M5144">
            <v>0</v>
          </cell>
          <cell r="N5144">
            <v>0</v>
          </cell>
          <cell r="O5144">
            <v>165528</v>
          </cell>
          <cell r="P5144">
            <v>165528</v>
          </cell>
        </row>
        <row r="5145">
          <cell r="G5145">
            <v>938941066</v>
          </cell>
          <cell r="J5145">
            <v>232653.61</v>
          </cell>
          <cell r="K5145">
            <v>37366</v>
          </cell>
          <cell r="L5145">
            <v>19528.39</v>
          </cell>
          <cell r="M5145">
            <v>0</v>
          </cell>
          <cell r="N5145">
            <v>0</v>
          </cell>
          <cell r="O5145">
            <v>214816</v>
          </cell>
          <cell r="P5145">
            <v>214816</v>
          </cell>
        </row>
        <row r="5146">
          <cell r="G5146">
            <v>938995075</v>
          </cell>
          <cell r="J5146">
            <v>44545</v>
          </cell>
          <cell r="K5146">
            <v>0</v>
          </cell>
          <cell r="L5146">
            <v>4455</v>
          </cell>
          <cell r="M5146">
            <v>0</v>
          </cell>
          <cell r="N5146">
            <v>0</v>
          </cell>
          <cell r="O5146">
            <v>49000</v>
          </cell>
          <cell r="P5146">
            <v>49000</v>
          </cell>
        </row>
        <row r="5147">
          <cell r="G5147">
            <v>909193858</v>
          </cell>
          <cell r="J5147">
            <v>302832.99</v>
          </cell>
          <cell r="K5147">
            <v>45425</v>
          </cell>
          <cell r="L5147">
            <v>25741.01</v>
          </cell>
          <cell r="M5147">
            <v>0</v>
          </cell>
          <cell r="N5147">
            <v>0</v>
          </cell>
          <cell r="O5147">
            <v>283149</v>
          </cell>
          <cell r="P5147">
            <v>283149</v>
          </cell>
        </row>
        <row r="5148">
          <cell r="G5148">
            <v>933805327</v>
          </cell>
          <cell r="J5148">
            <v>44545</v>
          </cell>
          <cell r="K5148">
            <v>0</v>
          </cell>
          <cell r="L5148">
            <v>4455</v>
          </cell>
          <cell r="M5148">
            <v>0</v>
          </cell>
          <cell r="N5148">
            <v>0</v>
          </cell>
          <cell r="O5148">
            <v>49000</v>
          </cell>
          <cell r="P5148">
            <v>49000</v>
          </cell>
        </row>
        <row r="5149">
          <cell r="G5149">
            <v>933805328</v>
          </cell>
          <cell r="J5149">
            <v>328312.18</v>
          </cell>
          <cell r="K5149">
            <v>55979</v>
          </cell>
          <cell r="L5149">
            <v>27233.82</v>
          </cell>
          <cell r="M5149">
            <v>0</v>
          </cell>
          <cell r="N5149">
            <v>0</v>
          </cell>
          <cell r="O5149">
            <v>299567</v>
          </cell>
          <cell r="P5149">
            <v>299567</v>
          </cell>
        </row>
        <row r="5150">
          <cell r="G5150">
            <v>933805593</v>
          </cell>
          <cell r="J5150">
            <v>44545</v>
          </cell>
          <cell r="K5150">
            <v>0</v>
          </cell>
          <cell r="L5150">
            <v>4455</v>
          </cell>
          <cell r="M5150">
            <v>0</v>
          </cell>
          <cell r="N5150">
            <v>0</v>
          </cell>
          <cell r="O5150">
            <v>49000</v>
          </cell>
          <cell r="P5150">
            <v>49000</v>
          </cell>
        </row>
        <row r="5151">
          <cell r="G5151">
            <v>933805855</v>
          </cell>
          <cell r="J5151">
            <v>341209</v>
          </cell>
          <cell r="K5151">
            <v>341209</v>
          </cell>
          <cell r="L5151">
            <v>0</v>
          </cell>
          <cell r="M5151">
            <v>0</v>
          </cell>
          <cell r="N5151">
            <v>0</v>
          </cell>
          <cell r="O5151">
            <v>0</v>
          </cell>
          <cell r="P5151">
            <v>0</v>
          </cell>
        </row>
        <row r="5152">
          <cell r="G5152">
            <v>933805856</v>
          </cell>
          <cell r="J5152">
            <v>55454.09</v>
          </cell>
          <cell r="K5152">
            <v>8318</v>
          </cell>
          <cell r="L5152">
            <v>4713.91</v>
          </cell>
          <cell r="M5152">
            <v>0</v>
          </cell>
          <cell r="N5152">
            <v>0</v>
          </cell>
          <cell r="O5152">
            <v>51850</v>
          </cell>
          <cell r="P5152">
            <v>51850</v>
          </cell>
        </row>
        <row r="5153">
          <cell r="G5153">
            <v>933805861</v>
          </cell>
          <cell r="J5153">
            <v>667954.65</v>
          </cell>
          <cell r="K5153">
            <v>495084.45</v>
          </cell>
          <cell r="L5153">
            <v>17286.8</v>
          </cell>
          <cell r="M5153">
            <v>0</v>
          </cell>
          <cell r="N5153">
            <v>0</v>
          </cell>
          <cell r="O5153">
            <v>190157</v>
          </cell>
          <cell r="P5153">
            <v>190157</v>
          </cell>
        </row>
        <row r="5154">
          <cell r="G5154">
            <v>933805862</v>
          </cell>
          <cell r="J5154">
            <v>256157.82</v>
          </cell>
          <cell r="K5154">
            <v>39770</v>
          </cell>
          <cell r="L5154">
            <v>21639.18</v>
          </cell>
          <cell r="M5154">
            <v>0</v>
          </cell>
          <cell r="N5154">
            <v>0</v>
          </cell>
          <cell r="O5154">
            <v>238027</v>
          </cell>
          <cell r="P5154">
            <v>238027</v>
          </cell>
        </row>
        <row r="5155">
          <cell r="G5155">
            <v>933805904</v>
          </cell>
          <cell r="J5155">
            <v>240163.62</v>
          </cell>
          <cell r="K5155">
            <v>39166</v>
          </cell>
          <cell r="L5155">
            <v>20099.38</v>
          </cell>
          <cell r="M5155">
            <v>0</v>
          </cell>
          <cell r="N5155">
            <v>0</v>
          </cell>
          <cell r="O5155">
            <v>221097</v>
          </cell>
          <cell r="P5155">
            <v>221097</v>
          </cell>
        </row>
        <row r="5156">
          <cell r="G5156">
            <v>933806051</v>
          </cell>
          <cell r="J5156">
            <v>171583.09</v>
          </cell>
          <cell r="K5156">
            <v>26411</v>
          </cell>
          <cell r="L5156">
            <v>14516.91</v>
          </cell>
          <cell r="M5156">
            <v>0</v>
          </cell>
          <cell r="N5156">
            <v>0</v>
          </cell>
          <cell r="O5156">
            <v>159689</v>
          </cell>
          <cell r="P5156">
            <v>159689</v>
          </cell>
        </row>
        <row r="5157">
          <cell r="G5157">
            <v>933806074</v>
          </cell>
          <cell r="J5157">
            <v>403763.82</v>
          </cell>
          <cell r="K5157">
            <v>68867</v>
          </cell>
          <cell r="L5157">
            <v>33489.18</v>
          </cell>
          <cell r="M5157">
            <v>0</v>
          </cell>
          <cell r="N5157">
            <v>0</v>
          </cell>
          <cell r="O5157">
            <v>368386</v>
          </cell>
          <cell r="P5157">
            <v>368386</v>
          </cell>
        </row>
        <row r="5158">
          <cell r="G5158">
            <v>933806075</v>
          </cell>
          <cell r="J5158">
            <v>52070</v>
          </cell>
          <cell r="K5158">
            <v>7811</v>
          </cell>
          <cell r="L5158">
            <v>4426</v>
          </cell>
          <cell r="M5158">
            <v>0</v>
          </cell>
          <cell r="N5158">
            <v>0</v>
          </cell>
          <cell r="O5158">
            <v>48685</v>
          </cell>
          <cell r="P5158">
            <v>48685</v>
          </cell>
        </row>
        <row r="5159">
          <cell r="G5159">
            <v>933806076</v>
          </cell>
          <cell r="J5159">
            <v>219314.55</v>
          </cell>
          <cell r="K5159">
            <v>34019</v>
          </cell>
          <cell r="L5159">
            <v>18529.45</v>
          </cell>
          <cell r="M5159">
            <v>0</v>
          </cell>
          <cell r="N5159">
            <v>0</v>
          </cell>
          <cell r="O5159">
            <v>203825</v>
          </cell>
          <cell r="P5159">
            <v>203825</v>
          </cell>
        </row>
        <row r="5160">
          <cell r="G5160">
            <v>933806362</v>
          </cell>
          <cell r="J5160">
            <v>506433</v>
          </cell>
          <cell r="K5160">
            <v>85390</v>
          </cell>
          <cell r="L5160">
            <v>42104</v>
          </cell>
          <cell r="M5160">
            <v>0</v>
          </cell>
          <cell r="N5160">
            <v>0</v>
          </cell>
          <cell r="O5160">
            <v>463147</v>
          </cell>
          <cell r="P5160">
            <v>463147</v>
          </cell>
        </row>
        <row r="5161">
          <cell r="G5161">
            <v>933806452</v>
          </cell>
          <cell r="J5161">
            <v>668656.6</v>
          </cell>
          <cell r="K5161">
            <v>105011</v>
          </cell>
          <cell r="L5161">
            <v>56364.4</v>
          </cell>
          <cell r="M5161">
            <v>0</v>
          </cell>
          <cell r="N5161">
            <v>0</v>
          </cell>
          <cell r="O5161">
            <v>620010</v>
          </cell>
          <cell r="P5161">
            <v>620010</v>
          </cell>
        </row>
        <row r="5162">
          <cell r="G5162">
            <v>933806482</v>
          </cell>
          <cell r="J5162">
            <v>196948.82</v>
          </cell>
          <cell r="K5162">
            <v>29542</v>
          </cell>
          <cell r="L5162">
            <v>16741.18</v>
          </cell>
          <cell r="M5162">
            <v>0</v>
          </cell>
          <cell r="N5162">
            <v>0</v>
          </cell>
          <cell r="O5162">
            <v>184148</v>
          </cell>
          <cell r="P5162">
            <v>184148</v>
          </cell>
        </row>
        <row r="5163">
          <cell r="G5163">
            <v>933806820</v>
          </cell>
          <cell r="J5163">
            <v>370748.01</v>
          </cell>
          <cell r="K5163">
            <v>56734</v>
          </cell>
          <cell r="L5163">
            <v>31400.99</v>
          </cell>
          <cell r="M5163">
            <v>0</v>
          </cell>
          <cell r="N5163">
            <v>0</v>
          </cell>
          <cell r="O5163">
            <v>345415</v>
          </cell>
          <cell r="P5163">
            <v>345415</v>
          </cell>
        </row>
        <row r="5164">
          <cell r="G5164">
            <v>933806821</v>
          </cell>
          <cell r="J5164">
            <v>391035.02</v>
          </cell>
          <cell r="K5164">
            <v>62021</v>
          </cell>
          <cell r="L5164">
            <v>32900.980000000003</v>
          </cell>
          <cell r="M5164">
            <v>0</v>
          </cell>
          <cell r="N5164">
            <v>0</v>
          </cell>
          <cell r="O5164">
            <v>361915</v>
          </cell>
          <cell r="P5164">
            <v>361915</v>
          </cell>
        </row>
        <row r="5165">
          <cell r="G5165">
            <v>933806822</v>
          </cell>
          <cell r="J5165">
            <v>116139.82</v>
          </cell>
          <cell r="K5165">
            <v>17870</v>
          </cell>
          <cell r="L5165">
            <v>9827.18</v>
          </cell>
          <cell r="M5165">
            <v>0</v>
          </cell>
          <cell r="N5165">
            <v>0</v>
          </cell>
          <cell r="O5165">
            <v>108097</v>
          </cell>
          <cell r="P5165">
            <v>108097</v>
          </cell>
        </row>
        <row r="5166">
          <cell r="G5166">
            <v>933806823</v>
          </cell>
          <cell r="J5166">
            <v>372831.22</v>
          </cell>
          <cell r="K5166">
            <v>56598</v>
          </cell>
          <cell r="L5166">
            <v>31623.78</v>
          </cell>
          <cell r="M5166">
            <v>-1500</v>
          </cell>
          <cell r="N5166">
            <v>0</v>
          </cell>
          <cell r="O5166">
            <v>346357</v>
          </cell>
          <cell r="P5166">
            <v>346357</v>
          </cell>
        </row>
        <row r="5167">
          <cell r="G5167">
            <v>938802116</v>
          </cell>
          <cell r="J5167">
            <v>567613.99</v>
          </cell>
          <cell r="K5167">
            <v>85142</v>
          </cell>
          <cell r="L5167">
            <v>48247.01</v>
          </cell>
          <cell r="M5167">
            <v>0</v>
          </cell>
          <cell r="N5167">
            <v>0</v>
          </cell>
          <cell r="O5167">
            <v>530719</v>
          </cell>
          <cell r="P5167">
            <v>530719</v>
          </cell>
        </row>
        <row r="5168">
          <cell r="G5168">
            <v>938803136</v>
          </cell>
          <cell r="J5168">
            <v>181460</v>
          </cell>
          <cell r="K5168">
            <v>27219</v>
          </cell>
          <cell r="L5168">
            <v>15424</v>
          </cell>
          <cell r="M5168">
            <v>0</v>
          </cell>
          <cell r="N5168">
            <v>0</v>
          </cell>
          <cell r="O5168">
            <v>169665</v>
          </cell>
          <cell r="P5168">
            <v>169665</v>
          </cell>
        </row>
        <row r="5169">
          <cell r="G5169">
            <v>938805040</v>
          </cell>
          <cell r="J5169">
            <v>157960.82</v>
          </cell>
          <cell r="K5169">
            <v>23694</v>
          </cell>
          <cell r="L5169">
            <v>13427.18</v>
          </cell>
          <cell r="M5169">
            <v>0</v>
          </cell>
          <cell r="N5169">
            <v>0</v>
          </cell>
          <cell r="O5169">
            <v>147694</v>
          </cell>
          <cell r="P5169">
            <v>147694</v>
          </cell>
        </row>
        <row r="5170">
          <cell r="G5170">
            <v>938805075</v>
          </cell>
          <cell r="J5170">
            <v>193181</v>
          </cell>
          <cell r="K5170">
            <v>28977</v>
          </cell>
          <cell r="L5170">
            <v>16420</v>
          </cell>
          <cell r="M5170">
            <v>0</v>
          </cell>
          <cell r="N5170">
            <v>0</v>
          </cell>
          <cell r="O5170">
            <v>180624</v>
          </cell>
          <cell r="P5170">
            <v>180624</v>
          </cell>
        </row>
        <row r="5171">
          <cell r="G5171">
            <v>938805133</v>
          </cell>
          <cell r="J5171">
            <v>246606.82</v>
          </cell>
          <cell r="K5171">
            <v>37664</v>
          </cell>
          <cell r="L5171">
            <v>20894.18</v>
          </cell>
          <cell r="M5171">
            <v>0</v>
          </cell>
          <cell r="N5171">
            <v>0</v>
          </cell>
          <cell r="O5171">
            <v>229837</v>
          </cell>
          <cell r="P5171">
            <v>229837</v>
          </cell>
        </row>
        <row r="5172">
          <cell r="G5172">
            <v>938805134</v>
          </cell>
          <cell r="J5172">
            <v>687755.45</v>
          </cell>
          <cell r="K5172">
            <v>104061</v>
          </cell>
          <cell r="L5172">
            <v>58369.55</v>
          </cell>
          <cell r="M5172">
            <v>0</v>
          </cell>
          <cell r="N5172">
            <v>0</v>
          </cell>
          <cell r="O5172">
            <v>642064</v>
          </cell>
          <cell r="P5172">
            <v>642064</v>
          </cell>
        </row>
        <row r="5173">
          <cell r="G5173">
            <v>938805136</v>
          </cell>
          <cell r="J5173">
            <v>387652.54</v>
          </cell>
          <cell r="K5173">
            <v>60392</v>
          </cell>
          <cell r="L5173">
            <v>32726.46</v>
          </cell>
          <cell r="M5173">
            <v>0</v>
          </cell>
          <cell r="N5173">
            <v>0</v>
          </cell>
          <cell r="O5173">
            <v>359987</v>
          </cell>
          <cell r="P5173">
            <v>359987</v>
          </cell>
        </row>
        <row r="5174">
          <cell r="G5174">
            <v>938805138</v>
          </cell>
          <cell r="J5174">
            <v>44723</v>
          </cell>
          <cell r="K5174">
            <v>6708</v>
          </cell>
          <cell r="L5174">
            <v>3802</v>
          </cell>
          <cell r="M5174">
            <v>0</v>
          </cell>
          <cell r="N5174">
            <v>0</v>
          </cell>
          <cell r="O5174">
            <v>41817</v>
          </cell>
          <cell r="P5174">
            <v>41817</v>
          </cell>
        </row>
        <row r="5175">
          <cell r="G5175">
            <v>938805167</v>
          </cell>
          <cell r="J5175">
            <v>230222</v>
          </cell>
          <cell r="K5175">
            <v>36777</v>
          </cell>
          <cell r="L5175">
            <v>19344</v>
          </cell>
          <cell r="M5175">
            <v>0</v>
          </cell>
          <cell r="N5175">
            <v>0</v>
          </cell>
          <cell r="O5175">
            <v>212789</v>
          </cell>
          <cell r="P5175">
            <v>212789</v>
          </cell>
        </row>
        <row r="5176">
          <cell r="G5176">
            <v>938805344</v>
          </cell>
          <cell r="J5176">
            <v>251219.18</v>
          </cell>
          <cell r="K5176">
            <v>38132</v>
          </cell>
          <cell r="L5176">
            <v>21308.82</v>
          </cell>
          <cell r="M5176">
            <v>0</v>
          </cell>
          <cell r="N5176">
            <v>0</v>
          </cell>
          <cell r="O5176">
            <v>234396</v>
          </cell>
          <cell r="P5176">
            <v>234396</v>
          </cell>
        </row>
        <row r="5177">
          <cell r="G5177">
            <v>938806228</v>
          </cell>
          <cell r="J5177">
            <v>189758</v>
          </cell>
          <cell r="K5177">
            <v>30932</v>
          </cell>
          <cell r="L5177">
            <v>15883</v>
          </cell>
          <cell r="M5177">
            <v>0</v>
          </cell>
          <cell r="N5177">
            <v>0</v>
          </cell>
          <cell r="O5177">
            <v>174709</v>
          </cell>
          <cell r="P5177">
            <v>174709</v>
          </cell>
        </row>
        <row r="5178">
          <cell r="G5178">
            <v>938806431</v>
          </cell>
          <cell r="J5178">
            <v>136963</v>
          </cell>
          <cell r="K5178">
            <v>20544</v>
          </cell>
          <cell r="L5178">
            <v>11642</v>
          </cell>
          <cell r="M5178">
            <v>0</v>
          </cell>
          <cell r="N5178">
            <v>0</v>
          </cell>
          <cell r="O5178">
            <v>128061</v>
          </cell>
          <cell r="P5178">
            <v>128061</v>
          </cell>
        </row>
        <row r="5179">
          <cell r="G5179">
            <v>938806465</v>
          </cell>
          <cell r="J5179">
            <v>258321</v>
          </cell>
          <cell r="K5179">
            <v>41441</v>
          </cell>
          <cell r="L5179">
            <v>21688</v>
          </cell>
          <cell r="M5179">
            <v>0</v>
          </cell>
          <cell r="N5179">
            <v>0</v>
          </cell>
          <cell r="O5179">
            <v>238568</v>
          </cell>
          <cell r="P5179">
            <v>238568</v>
          </cell>
        </row>
        <row r="5180">
          <cell r="G5180">
            <v>938806591</v>
          </cell>
          <cell r="J5180">
            <v>259721.36</v>
          </cell>
          <cell r="K5180">
            <v>40080</v>
          </cell>
          <cell r="L5180">
            <v>21963.64</v>
          </cell>
          <cell r="M5180">
            <v>0</v>
          </cell>
          <cell r="N5180">
            <v>0</v>
          </cell>
          <cell r="O5180">
            <v>241605</v>
          </cell>
          <cell r="P5180">
            <v>241605</v>
          </cell>
        </row>
        <row r="5181">
          <cell r="G5181">
            <v>938806705</v>
          </cell>
          <cell r="J5181">
            <v>65576</v>
          </cell>
          <cell r="K5181">
            <v>9836</v>
          </cell>
          <cell r="L5181">
            <v>5574</v>
          </cell>
          <cell r="M5181">
            <v>0</v>
          </cell>
          <cell r="N5181">
            <v>0</v>
          </cell>
          <cell r="O5181">
            <v>61314</v>
          </cell>
          <cell r="P5181">
            <v>61314</v>
          </cell>
        </row>
        <row r="5182">
          <cell r="G5182">
            <v>938806853</v>
          </cell>
          <cell r="J5182">
            <v>354311.43999999994</v>
          </cell>
          <cell r="K5182">
            <v>53820</v>
          </cell>
          <cell r="L5182">
            <v>30049.56</v>
          </cell>
          <cell r="M5182">
            <v>0</v>
          </cell>
          <cell r="N5182">
            <v>0</v>
          </cell>
          <cell r="O5182">
            <v>330541</v>
          </cell>
          <cell r="P5182">
            <v>330541</v>
          </cell>
        </row>
        <row r="5183">
          <cell r="G5183">
            <v>938807142</v>
          </cell>
          <cell r="J5183">
            <v>129857</v>
          </cell>
          <cell r="K5183">
            <v>20376</v>
          </cell>
          <cell r="L5183">
            <v>10948</v>
          </cell>
          <cell r="M5183">
            <v>0</v>
          </cell>
          <cell r="N5183">
            <v>0</v>
          </cell>
          <cell r="O5183">
            <v>120429</v>
          </cell>
          <cell r="P5183">
            <v>120429</v>
          </cell>
        </row>
        <row r="5184">
          <cell r="G5184">
            <v>938807149</v>
          </cell>
          <cell r="J5184">
            <v>44545</v>
          </cell>
          <cell r="K5184">
            <v>0</v>
          </cell>
          <cell r="L5184">
            <v>4455</v>
          </cell>
          <cell r="M5184">
            <v>0</v>
          </cell>
          <cell r="N5184">
            <v>0</v>
          </cell>
          <cell r="O5184">
            <v>49000</v>
          </cell>
          <cell r="P5184">
            <v>49000</v>
          </cell>
        </row>
        <row r="5185">
          <cell r="G5185">
            <v>938807774</v>
          </cell>
          <cell r="J5185">
            <v>255163.73</v>
          </cell>
          <cell r="K5185">
            <v>39397</v>
          </cell>
          <cell r="L5185">
            <v>21576.27</v>
          </cell>
          <cell r="M5185">
            <v>0</v>
          </cell>
          <cell r="N5185">
            <v>0</v>
          </cell>
          <cell r="O5185">
            <v>237343</v>
          </cell>
          <cell r="P5185">
            <v>237343</v>
          </cell>
        </row>
        <row r="5186">
          <cell r="G5186">
            <v>938808206</v>
          </cell>
          <cell r="J5186">
            <v>383595</v>
          </cell>
          <cell r="K5186">
            <v>62476</v>
          </cell>
          <cell r="L5186">
            <v>32112</v>
          </cell>
          <cell r="M5186">
            <v>0</v>
          </cell>
          <cell r="N5186">
            <v>0</v>
          </cell>
          <cell r="O5186">
            <v>353231</v>
          </cell>
          <cell r="P5186">
            <v>353231</v>
          </cell>
        </row>
        <row r="5187">
          <cell r="G5187">
            <v>938808364</v>
          </cell>
          <cell r="J5187">
            <v>227880</v>
          </cell>
          <cell r="K5187">
            <v>39792</v>
          </cell>
          <cell r="L5187">
            <v>18809</v>
          </cell>
          <cell r="M5187">
            <v>0</v>
          </cell>
          <cell r="N5187">
            <v>0</v>
          </cell>
          <cell r="O5187">
            <v>206897</v>
          </cell>
          <cell r="P5187">
            <v>206897</v>
          </cell>
        </row>
        <row r="5188">
          <cell r="G5188">
            <v>938808376</v>
          </cell>
          <cell r="J5188">
            <v>410749.82</v>
          </cell>
          <cell r="K5188">
            <v>65876</v>
          </cell>
          <cell r="L5188">
            <v>34487.18</v>
          </cell>
          <cell r="M5188">
            <v>0</v>
          </cell>
          <cell r="N5188">
            <v>0</v>
          </cell>
          <cell r="O5188">
            <v>379361</v>
          </cell>
          <cell r="P5188">
            <v>379361</v>
          </cell>
        </row>
        <row r="5189">
          <cell r="G5189">
            <v>938808561</v>
          </cell>
          <cell r="J5189">
            <v>88542</v>
          </cell>
          <cell r="K5189">
            <v>13281</v>
          </cell>
          <cell r="L5189">
            <v>7526</v>
          </cell>
          <cell r="M5189">
            <v>0</v>
          </cell>
          <cell r="N5189">
            <v>0</v>
          </cell>
          <cell r="O5189">
            <v>82787</v>
          </cell>
          <cell r="P5189">
            <v>82787</v>
          </cell>
        </row>
        <row r="5190">
          <cell r="G5190">
            <v>938808673</v>
          </cell>
          <cell r="J5190">
            <v>263071.18</v>
          </cell>
          <cell r="K5190">
            <v>224591.27</v>
          </cell>
          <cell r="L5190">
            <v>3848.09</v>
          </cell>
          <cell r="M5190">
            <v>0</v>
          </cell>
          <cell r="N5190">
            <v>0</v>
          </cell>
          <cell r="O5190">
            <v>42328</v>
          </cell>
          <cell r="P5190">
            <v>42328</v>
          </cell>
        </row>
        <row r="5191">
          <cell r="G5191">
            <v>938809032</v>
          </cell>
          <cell r="J5191">
            <v>404048.18</v>
          </cell>
          <cell r="K5191">
            <v>66666</v>
          </cell>
          <cell r="L5191">
            <v>33737.82</v>
          </cell>
          <cell r="M5191">
            <v>0</v>
          </cell>
          <cell r="N5191">
            <v>0</v>
          </cell>
          <cell r="O5191">
            <v>371120</v>
          </cell>
          <cell r="P5191">
            <v>371120</v>
          </cell>
        </row>
        <row r="5192">
          <cell r="G5192">
            <v>938809036</v>
          </cell>
          <cell r="J5192">
            <v>191766.82</v>
          </cell>
          <cell r="K5192">
            <v>35946</v>
          </cell>
          <cell r="L5192">
            <v>15582.18</v>
          </cell>
          <cell r="M5192">
            <v>0</v>
          </cell>
          <cell r="N5192">
            <v>0</v>
          </cell>
          <cell r="O5192">
            <v>171403</v>
          </cell>
          <cell r="P5192">
            <v>171403</v>
          </cell>
        </row>
        <row r="5193">
          <cell r="G5193">
            <v>938809072</v>
          </cell>
          <cell r="J5193">
            <v>276614</v>
          </cell>
          <cell r="K5193">
            <v>49346</v>
          </cell>
          <cell r="L5193">
            <v>22727</v>
          </cell>
          <cell r="M5193">
            <v>0</v>
          </cell>
          <cell r="N5193">
            <v>0</v>
          </cell>
          <cell r="O5193">
            <v>249995</v>
          </cell>
          <cell r="P5193">
            <v>249995</v>
          </cell>
        </row>
        <row r="5194">
          <cell r="G5194">
            <v>938809401</v>
          </cell>
          <cell r="J5194">
            <v>604320.83000000007</v>
          </cell>
          <cell r="K5194">
            <v>387326.01</v>
          </cell>
          <cell r="L5194">
            <v>21699.18</v>
          </cell>
          <cell r="M5194">
            <v>0</v>
          </cell>
          <cell r="N5194">
            <v>-3000.0000000000582</v>
          </cell>
          <cell r="O5194">
            <v>235694</v>
          </cell>
          <cell r="P5194">
            <v>235694</v>
          </cell>
        </row>
        <row r="5195">
          <cell r="G5195">
            <v>938809427</v>
          </cell>
          <cell r="J5195">
            <v>155678.82</v>
          </cell>
          <cell r="K5195">
            <v>23801</v>
          </cell>
          <cell r="L5195">
            <v>13188.18</v>
          </cell>
          <cell r="M5195">
            <v>0</v>
          </cell>
          <cell r="N5195">
            <v>0</v>
          </cell>
          <cell r="O5195">
            <v>145066</v>
          </cell>
          <cell r="P5195">
            <v>145066</v>
          </cell>
        </row>
        <row r="5196">
          <cell r="G5196">
            <v>938809643</v>
          </cell>
          <cell r="J5196">
            <v>44931</v>
          </cell>
          <cell r="K5196">
            <v>6740</v>
          </cell>
          <cell r="L5196">
            <v>3819</v>
          </cell>
          <cell r="M5196">
            <v>0</v>
          </cell>
          <cell r="N5196">
            <v>0</v>
          </cell>
          <cell r="O5196">
            <v>42010</v>
          </cell>
          <cell r="P5196">
            <v>42010</v>
          </cell>
        </row>
        <row r="5197">
          <cell r="G5197">
            <v>938809695</v>
          </cell>
          <cell r="J5197">
            <v>268819.45999999996</v>
          </cell>
          <cell r="K5197">
            <v>44587</v>
          </cell>
          <cell r="L5197">
            <v>22422.54</v>
          </cell>
          <cell r="M5197">
            <v>0</v>
          </cell>
          <cell r="N5197">
            <v>0</v>
          </cell>
          <cell r="O5197">
            <v>246655</v>
          </cell>
          <cell r="P5197">
            <v>246655</v>
          </cell>
        </row>
        <row r="5198">
          <cell r="G5198">
            <v>938883074</v>
          </cell>
          <cell r="J5198">
            <v>44545</v>
          </cell>
          <cell r="K5198">
            <v>0</v>
          </cell>
          <cell r="L5198">
            <v>4455</v>
          </cell>
          <cell r="M5198">
            <v>0</v>
          </cell>
          <cell r="N5198">
            <v>0</v>
          </cell>
          <cell r="O5198">
            <v>49000</v>
          </cell>
          <cell r="P5198">
            <v>49000</v>
          </cell>
        </row>
        <row r="5199">
          <cell r="G5199">
            <v>938886145</v>
          </cell>
          <cell r="J5199">
            <v>227476.3</v>
          </cell>
          <cell r="K5199">
            <v>34121</v>
          </cell>
          <cell r="L5199">
            <v>19335.7</v>
          </cell>
          <cell r="M5199">
            <v>0</v>
          </cell>
          <cell r="N5199">
            <v>0</v>
          </cell>
          <cell r="O5199">
            <v>212691</v>
          </cell>
          <cell r="P5199">
            <v>212691</v>
          </cell>
        </row>
        <row r="5200">
          <cell r="G5200">
            <v>938900781</v>
          </cell>
          <cell r="J5200">
            <v>373164.30000000005</v>
          </cell>
          <cell r="K5200">
            <v>60014</v>
          </cell>
          <cell r="L5200">
            <v>31314.7</v>
          </cell>
          <cell r="M5200">
            <v>0</v>
          </cell>
          <cell r="N5200">
            <v>0</v>
          </cell>
          <cell r="O5200">
            <v>344465</v>
          </cell>
          <cell r="P5200">
            <v>344465</v>
          </cell>
        </row>
        <row r="5201">
          <cell r="G5201">
            <v>938901654</v>
          </cell>
          <cell r="J5201">
            <v>323675.71000000002</v>
          </cell>
          <cell r="K5201">
            <v>50122</v>
          </cell>
          <cell r="L5201">
            <v>27355.29</v>
          </cell>
          <cell r="M5201">
            <v>0</v>
          </cell>
          <cell r="N5201">
            <v>0</v>
          </cell>
          <cell r="O5201">
            <v>300909</v>
          </cell>
          <cell r="P5201">
            <v>300909</v>
          </cell>
        </row>
        <row r="5202">
          <cell r="G5202">
            <v>938901680</v>
          </cell>
          <cell r="J5202">
            <v>282047.25</v>
          </cell>
          <cell r="K5202">
            <v>42531</v>
          </cell>
          <cell r="L5202">
            <v>23951.75</v>
          </cell>
          <cell r="M5202">
            <v>0</v>
          </cell>
          <cell r="N5202">
            <v>0</v>
          </cell>
          <cell r="O5202">
            <v>263468</v>
          </cell>
          <cell r="P5202">
            <v>263468</v>
          </cell>
        </row>
        <row r="5203">
          <cell r="G5203">
            <v>938901958</v>
          </cell>
          <cell r="J5203">
            <v>132261</v>
          </cell>
          <cell r="K5203">
            <v>19839</v>
          </cell>
          <cell r="L5203">
            <v>11242</v>
          </cell>
          <cell r="M5203">
            <v>0</v>
          </cell>
          <cell r="N5203">
            <v>0</v>
          </cell>
          <cell r="O5203">
            <v>123664</v>
          </cell>
          <cell r="P5203">
            <v>123664</v>
          </cell>
        </row>
        <row r="5204">
          <cell r="G5204">
            <v>938902097</v>
          </cell>
          <cell r="J5204">
            <v>56861</v>
          </cell>
          <cell r="K5204">
            <v>9202</v>
          </cell>
          <cell r="L5204">
            <v>4766</v>
          </cell>
          <cell r="M5204">
            <v>0</v>
          </cell>
          <cell r="N5204">
            <v>0</v>
          </cell>
          <cell r="O5204">
            <v>52425</v>
          </cell>
          <cell r="P5204">
            <v>52425</v>
          </cell>
        </row>
        <row r="5205">
          <cell r="G5205">
            <v>938902467</v>
          </cell>
          <cell r="J5205">
            <v>76413</v>
          </cell>
          <cell r="K5205">
            <v>11462</v>
          </cell>
          <cell r="L5205">
            <v>6495</v>
          </cell>
          <cell r="M5205">
            <v>0</v>
          </cell>
          <cell r="N5205">
            <v>0</v>
          </cell>
          <cell r="O5205">
            <v>71446</v>
          </cell>
          <cell r="P5205">
            <v>71446</v>
          </cell>
        </row>
        <row r="5206">
          <cell r="G5206">
            <v>938903102</v>
          </cell>
          <cell r="J5206">
            <v>735717.62</v>
          </cell>
          <cell r="K5206">
            <v>111480</v>
          </cell>
          <cell r="L5206">
            <v>62423.38</v>
          </cell>
          <cell r="M5206">
            <v>0</v>
          </cell>
          <cell r="N5206">
            <v>0</v>
          </cell>
          <cell r="O5206">
            <v>686661</v>
          </cell>
          <cell r="P5206">
            <v>686661</v>
          </cell>
        </row>
        <row r="5207">
          <cell r="G5207">
            <v>938903103</v>
          </cell>
          <cell r="J5207">
            <v>201893</v>
          </cell>
          <cell r="K5207">
            <v>33650</v>
          </cell>
          <cell r="L5207">
            <v>16824</v>
          </cell>
          <cell r="M5207">
            <v>0</v>
          </cell>
          <cell r="N5207">
            <v>0</v>
          </cell>
          <cell r="O5207">
            <v>185067</v>
          </cell>
          <cell r="P5207">
            <v>185067</v>
          </cell>
        </row>
        <row r="5208">
          <cell r="G5208">
            <v>938903521</v>
          </cell>
          <cell r="J5208">
            <v>467513.9</v>
          </cell>
          <cell r="K5208">
            <v>70127</v>
          </cell>
          <cell r="L5208">
            <v>39739.1</v>
          </cell>
          <cell r="M5208">
            <v>0</v>
          </cell>
          <cell r="N5208">
            <v>0</v>
          </cell>
          <cell r="O5208">
            <v>437126</v>
          </cell>
          <cell r="P5208">
            <v>437126</v>
          </cell>
        </row>
        <row r="5209">
          <cell r="G5209">
            <v>938904106</v>
          </cell>
          <cell r="J5209">
            <v>108545.36</v>
          </cell>
          <cell r="K5209">
            <v>16282</v>
          </cell>
          <cell r="L5209">
            <v>9226.64</v>
          </cell>
          <cell r="M5209">
            <v>0</v>
          </cell>
          <cell r="N5209">
            <v>0</v>
          </cell>
          <cell r="O5209">
            <v>101490</v>
          </cell>
          <cell r="P5209">
            <v>101490</v>
          </cell>
        </row>
        <row r="5210">
          <cell r="G5210">
            <v>938904323</v>
          </cell>
          <cell r="J5210">
            <v>206254</v>
          </cell>
          <cell r="K5210">
            <v>31387</v>
          </cell>
          <cell r="L5210">
            <v>17487</v>
          </cell>
          <cell r="M5210">
            <v>0</v>
          </cell>
          <cell r="N5210">
            <v>0</v>
          </cell>
          <cell r="O5210">
            <v>192354</v>
          </cell>
          <cell r="P5210">
            <v>192354</v>
          </cell>
        </row>
        <row r="5211">
          <cell r="G5211">
            <v>938906748</v>
          </cell>
          <cell r="J5211">
            <v>237316.27</v>
          </cell>
          <cell r="K5211">
            <v>37841</v>
          </cell>
          <cell r="L5211">
            <v>19947.73</v>
          </cell>
          <cell r="M5211">
            <v>0</v>
          </cell>
          <cell r="N5211">
            <v>0</v>
          </cell>
          <cell r="O5211">
            <v>219423</v>
          </cell>
          <cell r="P5211">
            <v>219423</v>
          </cell>
        </row>
        <row r="5212">
          <cell r="G5212">
            <v>938906749</v>
          </cell>
          <cell r="J5212">
            <v>77432.09</v>
          </cell>
          <cell r="K5212">
            <v>12512</v>
          </cell>
          <cell r="L5212">
            <v>6491.91</v>
          </cell>
          <cell r="M5212">
            <v>0</v>
          </cell>
          <cell r="N5212">
            <v>0</v>
          </cell>
          <cell r="O5212">
            <v>71412</v>
          </cell>
          <cell r="P5212">
            <v>71412</v>
          </cell>
        </row>
        <row r="5213">
          <cell r="G5213">
            <v>938906752</v>
          </cell>
          <cell r="J5213">
            <v>302590</v>
          </cell>
          <cell r="K5213">
            <v>46511</v>
          </cell>
          <cell r="L5213">
            <v>25608</v>
          </cell>
          <cell r="M5213">
            <v>0</v>
          </cell>
          <cell r="N5213">
            <v>0</v>
          </cell>
          <cell r="O5213">
            <v>281687</v>
          </cell>
          <cell r="P5213">
            <v>281687</v>
          </cell>
        </row>
        <row r="5214">
          <cell r="G5214">
            <v>938906753</v>
          </cell>
          <cell r="J5214">
            <v>55454.09</v>
          </cell>
          <cell r="K5214">
            <v>8318</v>
          </cell>
          <cell r="L5214">
            <v>4712.91</v>
          </cell>
          <cell r="M5214">
            <v>0</v>
          </cell>
          <cell r="N5214">
            <v>0</v>
          </cell>
          <cell r="O5214">
            <v>51849</v>
          </cell>
          <cell r="P5214">
            <v>51849</v>
          </cell>
        </row>
        <row r="5215">
          <cell r="G5215">
            <v>938906754</v>
          </cell>
          <cell r="J5215">
            <v>44545</v>
          </cell>
          <cell r="K5215">
            <v>0</v>
          </cell>
          <cell r="L5215">
            <v>4455</v>
          </cell>
          <cell r="M5215">
            <v>0</v>
          </cell>
          <cell r="N5215">
            <v>0</v>
          </cell>
          <cell r="O5215">
            <v>49000</v>
          </cell>
          <cell r="P5215">
            <v>49000</v>
          </cell>
        </row>
        <row r="5216">
          <cell r="G5216">
            <v>938906796</v>
          </cell>
          <cell r="J5216">
            <v>194831.73</v>
          </cell>
          <cell r="K5216">
            <v>29449</v>
          </cell>
          <cell r="L5216">
            <v>16538.27</v>
          </cell>
          <cell r="M5216">
            <v>0</v>
          </cell>
          <cell r="N5216">
            <v>0</v>
          </cell>
          <cell r="O5216">
            <v>181921</v>
          </cell>
          <cell r="P5216">
            <v>181921</v>
          </cell>
        </row>
        <row r="5217">
          <cell r="G5217">
            <v>938906881</v>
          </cell>
          <cell r="J5217">
            <v>604420.17999999993</v>
          </cell>
          <cell r="K5217">
            <v>100312</v>
          </cell>
          <cell r="L5217">
            <v>50410.82</v>
          </cell>
          <cell r="M5217">
            <v>0</v>
          </cell>
          <cell r="N5217">
            <v>0</v>
          </cell>
          <cell r="O5217">
            <v>554519</v>
          </cell>
          <cell r="P5217">
            <v>554519</v>
          </cell>
        </row>
        <row r="5218">
          <cell r="G5218">
            <v>938906883</v>
          </cell>
          <cell r="J5218">
            <v>349764.44999999995</v>
          </cell>
          <cell r="K5218">
            <v>57401</v>
          </cell>
          <cell r="L5218">
            <v>29236.55</v>
          </cell>
          <cell r="M5218">
            <v>0</v>
          </cell>
          <cell r="N5218">
            <v>0</v>
          </cell>
          <cell r="O5218">
            <v>321600</v>
          </cell>
          <cell r="P5218">
            <v>321600</v>
          </cell>
        </row>
        <row r="5219">
          <cell r="G5219">
            <v>938906884</v>
          </cell>
          <cell r="J5219">
            <v>131092</v>
          </cell>
          <cell r="K5219">
            <v>19664</v>
          </cell>
          <cell r="L5219">
            <v>11143</v>
          </cell>
          <cell r="M5219">
            <v>0</v>
          </cell>
          <cell r="N5219">
            <v>0</v>
          </cell>
          <cell r="O5219">
            <v>122571</v>
          </cell>
          <cell r="P5219">
            <v>122571</v>
          </cell>
        </row>
        <row r="5220">
          <cell r="G5220">
            <v>938906885</v>
          </cell>
          <cell r="J5220">
            <v>497875.18</v>
          </cell>
          <cell r="K5220">
            <v>78496</v>
          </cell>
          <cell r="L5220">
            <v>41937.82</v>
          </cell>
          <cell r="M5220">
            <v>0</v>
          </cell>
          <cell r="N5220">
            <v>0</v>
          </cell>
          <cell r="O5220">
            <v>461317</v>
          </cell>
          <cell r="P5220">
            <v>461317</v>
          </cell>
        </row>
        <row r="5221">
          <cell r="G5221">
            <v>938906890</v>
          </cell>
          <cell r="J5221">
            <v>89777.09</v>
          </cell>
          <cell r="K5221">
            <v>13691</v>
          </cell>
          <cell r="L5221">
            <v>7608.91</v>
          </cell>
          <cell r="M5221">
            <v>0</v>
          </cell>
          <cell r="N5221">
            <v>0</v>
          </cell>
          <cell r="O5221">
            <v>83695</v>
          </cell>
          <cell r="P5221">
            <v>83695</v>
          </cell>
        </row>
        <row r="5222">
          <cell r="G5222">
            <v>938906891</v>
          </cell>
          <cell r="J5222">
            <v>625271.9</v>
          </cell>
          <cell r="K5222">
            <v>96035</v>
          </cell>
          <cell r="L5222">
            <v>52924.1</v>
          </cell>
          <cell r="M5222">
            <v>0</v>
          </cell>
          <cell r="N5222">
            <v>0</v>
          </cell>
          <cell r="O5222">
            <v>582161</v>
          </cell>
          <cell r="P5222">
            <v>582161</v>
          </cell>
        </row>
        <row r="5223">
          <cell r="G5223">
            <v>938907140</v>
          </cell>
          <cell r="J5223">
            <v>142253</v>
          </cell>
          <cell r="K5223">
            <v>21562</v>
          </cell>
          <cell r="L5223">
            <v>12069</v>
          </cell>
          <cell r="M5223">
            <v>0</v>
          </cell>
          <cell r="N5223">
            <v>0</v>
          </cell>
          <cell r="O5223">
            <v>132760</v>
          </cell>
          <cell r="P5223">
            <v>132760</v>
          </cell>
        </row>
        <row r="5224">
          <cell r="G5224">
            <v>938907142</v>
          </cell>
          <cell r="J5224">
            <v>193554</v>
          </cell>
          <cell r="K5224">
            <v>34419</v>
          </cell>
          <cell r="L5224">
            <v>15913</v>
          </cell>
          <cell r="M5224">
            <v>0</v>
          </cell>
          <cell r="N5224">
            <v>0</v>
          </cell>
          <cell r="O5224">
            <v>175048</v>
          </cell>
          <cell r="P5224">
            <v>175048</v>
          </cell>
        </row>
        <row r="5225">
          <cell r="G5225">
            <v>938907143</v>
          </cell>
          <cell r="J5225">
            <v>250289</v>
          </cell>
          <cell r="K5225">
            <v>37768</v>
          </cell>
          <cell r="L5225">
            <v>21252</v>
          </cell>
          <cell r="M5225">
            <v>0</v>
          </cell>
          <cell r="N5225">
            <v>0</v>
          </cell>
          <cell r="O5225">
            <v>233773</v>
          </cell>
          <cell r="P5225">
            <v>233773</v>
          </cell>
        </row>
        <row r="5226">
          <cell r="G5226">
            <v>938907466</v>
          </cell>
          <cell r="J5226">
            <v>69228</v>
          </cell>
          <cell r="K5226">
            <v>10384</v>
          </cell>
          <cell r="L5226">
            <v>5884</v>
          </cell>
          <cell r="M5226">
            <v>0</v>
          </cell>
          <cell r="N5226">
            <v>0</v>
          </cell>
          <cell r="O5226">
            <v>64728</v>
          </cell>
          <cell r="P5226">
            <v>64728</v>
          </cell>
        </row>
        <row r="5227">
          <cell r="G5227">
            <v>938907467</v>
          </cell>
          <cell r="J5227">
            <v>272141.09000000003</v>
          </cell>
          <cell r="K5227">
            <v>45309</v>
          </cell>
          <cell r="L5227">
            <v>22682.91</v>
          </cell>
          <cell r="M5227">
            <v>0</v>
          </cell>
          <cell r="N5227">
            <v>0</v>
          </cell>
          <cell r="O5227">
            <v>249515</v>
          </cell>
          <cell r="P5227">
            <v>249515</v>
          </cell>
        </row>
        <row r="5228">
          <cell r="G5228">
            <v>938907468</v>
          </cell>
          <cell r="J5228">
            <v>157760</v>
          </cell>
          <cell r="K5228">
            <v>23664</v>
          </cell>
          <cell r="L5228">
            <v>13410</v>
          </cell>
          <cell r="M5228">
            <v>0</v>
          </cell>
          <cell r="N5228">
            <v>0</v>
          </cell>
          <cell r="O5228">
            <v>147506</v>
          </cell>
          <cell r="P5228">
            <v>147506</v>
          </cell>
        </row>
        <row r="5229">
          <cell r="G5229">
            <v>938907469</v>
          </cell>
          <cell r="J5229">
            <v>59544.09</v>
          </cell>
          <cell r="K5229">
            <v>8932</v>
          </cell>
          <cell r="L5229">
            <v>5060.91</v>
          </cell>
          <cell r="M5229">
            <v>0</v>
          </cell>
          <cell r="N5229">
            <v>0</v>
          </cell>
          <cell r="O5229">
            <v>55673</v>
          </cell>
          <cell r="P5229">
            <v>55673</v>
          </cell>
        </row>
        <row r="5230">
          <cell r="G5230">
            <v>938907470</v>
          </cell>
          <cell r="J5230">
            <v>225346.27</v>
          </cell>
          <cell r="K5230">
            <v>34251</v>
          </cell>
          <cell r="L5230">
            <v>19109.73</v>
          </cell>
          <cell r="M5230">
            <v>0</v>
          </cell>
          <cell r="N5230">
            <v>0</v>
          </cell>
          <cell r="O5230">
            <v>210205</v>
          </cell>
          <cell r="P5230">
            <v>210205</v>
          </cell>
        </row>
        <row r="5231">
          <cell r="G5231">
            <v>938907471</v>
          </cell>
          <cell r="J5231">
            <v>75383</v>
          </cell>
          <cell r="K5231">
            <v>11532</v>
          </cell>
          <cell r="L5231">
            <v>6385</v>
          </cell>
          <cell r="M5231">
            <v>0</v>
          </cell>
          <cell r="N5231">
            <v>0</v>
          </cell>
          <cell r="O5231">
            <v>70236</v>
          </cell>
          <cell r="P5231">
            <v>70236</v>
          </cell>
        </row>
        <row r="5232">
          <cell r="G5232">
            <v>938908082</v>
          </cell>
          <cell r="J5232">
            <v>183485</v>
          </cell>
          <cell r="K5232">
            <v>27972</v>
          </cell>
          <cell r="L5232">
            <v>15551</v>
          </cell>
          <cell r="M5232">
            <v>0</v>
          </cell>
          <cell r="N5232">
            <v>0</v>
          </cell>
          <cell r="O5232">
            <v>171064</v>
          </cell>
          <cell r="P5232">
            <v>171064</v>
          </cell>
        </row>
        <row r="5233">
          <cell r="G5233">
            <v>938908083</v>
          </cell>
          <cell r="J5233">
            <v>176471.09</v>
          </cell>
          <cell r="K5233">
            <v>26471</v>
          </cell>
          <cell r="L5233">
            <v>14999.91</v>
          </cell>
          <cell r="M5233">
            <v>0</v>
          </cell>
          <cell r="N5233">
            <v>0</v>
          </cell>
          <cell r="O5233">
            <v>165000</v>
          </cell>
          <cell r="P5233">
            <v>165000</v>
          </cell>
        </row>
        <row r="5234">
          <cell r="G5234">
            <v>938908117</v>
          </cell>
          <cell r="J5234">
            <v>139678</v>
          </cell>
          <cell r="K5234">
            <v>23869</v>
          </cell>
          <cell r="L5234">
            <v>11581</v>
          </cell>
          <cell r="M5234">
            <v>0</v>
          </cell>
          <cell r="N5234">
            <v>0</v>
          </cell>
          <cell r="O5234">
            <v>127390</v>
          </cell>
          <cell r="P5234">
            <v>127390</v>
          </cell>
        </row>
        <row r="5235">
          <cell r="G5235">
            <v>938908854</v>
          </cell>
          <cell r="J5235">
            <v>492643.18</v>
          </cell>
          <cell r="K5235">
            <v>75243</v>
          </cell>
          <cell r="L5235">
            <v>41739.82</v>
          </cell>
          <cell r="M5235">
            <v>0</v>
          </cell>
          <cell r="N5235">
            <v>0</v>
          </cell>
          <cell r="O5235">
            <v>459140</v>
          </cell>
          <cell r="P5235">
            <v>459140</v>
          </cell>
        </row>
        <row r="5236">
          <cell r="G5236">
            <v>938908857</v>
          </cell>
          <cell r="J5236">
            <v>421853.3</v>
          </cell>
          <cell r="K5236">
            <v>66868</v>
          </cell>
          <cell r="L5236">
            <v>35498.699999999997</v>
          </cell>
          <cell r="M5236">
            <v>0</v>
          </cell>
          <cell r="N5236">
            <v>0</v>
          </cell>
          <cell r="O5236">
            <v>390484</v>
          </cell>
          <cell r="P5236">
            <v>390484</v>
          </cell>
        </row>
        <row r="5237">
          <cell r="G5237">
            <v>938909362</v>
          </cell>
          <cell r="J5237">
            <v>196613</v>
          </cell>
          <cell r="K5237">
            <v>30390</v>
          </cell>
          <cell r="L5237">
            <v>16622</v>
          </cell>
          <cell r="M5237">
            <v>0</v>
          </cell>
          <cell r="N5237">
            <v>0</v>
          </cell>
          <cell r="O5237">
            <v>182845</v>
          </cell>
          <cell r="P5237">
            <v>182845</v>
          </cell>
        </row>
        <row r="5238">
          <cell r="G5238">
            <v>938926737</v>
          </cell>
          <cell r="J5238">
            <v>189794.8</v>
          </cell>
          <cell r="K5238">
            <v>29142</v>
          </cell>
          <cell r="L5238">
            <v>16065.2</v>
          </cell>
          <cell r="M5238">
            <v>0</v>
          </cell>
          <cell r="N5238">
            <v>0</v>
          </cell>
          <cell r="O5238">
            <v>176718</v>
          </cell>
          <cell r="P5238">
            <v>176718</v>
          </cell>
        </row>
        <row r="5239">
          <cell r="G5239">
            <v>938928257</v>
          </cell>
          <cell r="J5239">
            <v>158310.91</v>
          </cell>
          <cell r="K5239">
            <v>27786</v>
          </cell>
          <cell r="L5239">
            <v>13052.09</v>
          </cell>
          <cell r="M5239">
            <v>0</v>
          </cell>
          <cell r="N5239">
            <v>0</v>
          </cell>
          <cell r="O5239">
            <v>143577</v>
          </cell>
          <cell r="P5239">
            <v>143577</v>
          </cell>
        </row>
        <row r="5240">
          <cell r="G5240">
            <v>938931084</v>
          </cell>
          <cell r="J5240">
            <v>255631</v>
          </cell>
          <cell r="K5240">
            <v>38793</v>
          </cell>
          <cell r="L5240">
            <v>21683</v>
          </cell>
          <cell r="M5240">
            <v>0</v>
          </cell>
          <cell r="N5240">
            <v>0</v>
          </cell>
          <cell r="O5240">
            <v>238521</v>
          </cell>
          <cell r="P5240">
            <v>238521</v>
          </cell>
        </row>
        <row r="5241">
          <cell r="G5241">
            <v>938988943</v>
          </cell>
          <cell r="J5241">
            <v>260546</v>
          </cell>
          <cell r="K5241">
            <v>40204</v>
          </cell>
          <cell r="L5241">
            <v>22034</v>
          </cell>
          <cell r="M5241">
            <v>0</v>
          </cell>
          <cell r="N5241">
            <v>0</v>
          </cell>
          <cell r="O5241">
            <v>242376</v>
          </cell>
          <cell r="P5241">
            <v>242376</v>
          </cell>
        </row>
        <row r="5242">
          <cell r="G5242">
            <v>938998945</v>
          </cell>
          <cell r="J5242">
            <v>349597</v>
          </cell>
          <cell r="K5242">
            <v>57152</v>
          </cell>
          <cell r="L5242">
            <v>29245</v>
          </cell>
          <cell r="M5242">
            <v>0</v>
          </cell>
          <cell r="N5242">
            <v>0</v>
          </cell>
          <cell r="O5242">
            <v>321690</v>
          </cell>
          <cell r="P5242">
            <v>321690</v>
          </cell>
        </row>
        <row r="5243">
          <cell r="G5243">
            <v>909587376</v>
          </cell>
          <cell r="J5243">
            <v>44545</v>
          </cell>
          <cell r="K5243">
            <v>0</v>
          </cell>
          <cell r="L5243">
            <v>4455</v>
          </cell>
          <cell r="M5243">
            <v>0</v>
          </cell>
          <cell r="N5243">
            <v>0</v>
          </cell>
          <cell r="O5243">
            <v>49000</v>
          </cell>
          <cell r="P5243">
            <v>49000</v>
          </cell>
        </row>
        <row r="5244">
          <cell r="G5244">
            <v>933805627</v>
          </cell>
          <cell r="J5244">
            <v>527376.54</v>
          </cell>
          <cell r="K5244">
            <v>80004</v>
          </cell>
          <cell r="L5244">
            <v>44737.46</v>
          </cell>
          <cell r="M5244">
            <v>0</v>
          </cell>
          <cell r="N5244">
            <v>0</v>
          </cell>
          <cell r="O5244">
            <v>492110</v>
          </cell>
          <cell r="P5244">
            <v>492110</v>
          </cell>
        </row>
        <row r="5245">
          <cell r="G5245">
            <v>933805650</v>
          </cell>
          <cell r="J5245">
            <v>103802.09</v>
          </cell>
          <cell r="K5245">
            <v>16019</v>
          </cell>
          <cell r="L5245">
            <v>8777.91</v>
          </cell>
          <cell r="M5245">
            <v>0</v>
          </cell>
          <cell r="N5245">
            <v>0</v>
          </cell>
          <cell r="O5245">
            <v>96561</v>
          </cell>
          <cell r="P5245">
            <v>96561</v>
          </cell>
        </row>
        <row r="5246">
          <cell r="G5246">
            <v>933806367</v>
          </cell>
          <cell r="J5246">
            <v>608707.35000000009</v>
          </cell>
          <cell r="K5246">
            <v>206169.09</v>
          </cell>
          <cell r="L5246">
            <v>40253.74</v>
          </cell>
          <cell r="M5246">
            <v>0</v>
          </cell>
          <cell r="N5246">
            <v>0</v>
          </cell>
          <cell r="O5246">
            <v>442792</v>
          </cell>
          <cell r="P5246">
            <v>442792</v>
          </cell>
        </row>
        <row r="5247">
          <cell r="G5247">
            <v>933806370</v>
          </cell>
          <cell r="J5247">
            <v>304878.25</v>
          </cell>
          <cell r="K5247">
            <v>268277.18</v>
          </cell>
          <cell r="L5247">
            <v>3659.93</v>
          </cell>
          <cell r="M5247">
            <v>0</v>
          </cell>
          <cell r="N5247">
            <v>0</v>
          </cell>
          <cell r="O5247">
            <v>40261</v>
          </cell>
          <cell r="P5247">
            <v>40261</v>
          </cell>
        </row>
        <row r="5248">
          <cell r="G5248">
            <v>933806696</v>
          </cell>
          <cell r="J5248">
            <v>195885.53999999998</v>
          </cell>
          <cell r="K5248">
            <v>30280</v>
          </cell>
          <cell r="L5248">
            <v>16560.46</v>
          </cell>
          <cell r="M5248">
            <v>0</v>
          </cell>
          <cell r="N5248">
            <v>0</v>
          </cell>
          <cell r="O5248">
            <v>182166</v>
          </cell>
          <cell r="P5248">
            <v>182166</v>
          </cell>
        </row>
        <row r="5249">
          <cell r="G5249">
            <v>933806697</v>
          </cell>
          <cell r="J5249">
            <v>66449.91</v>
          </cell>
          <cell r="K5249">
            <v>9967</v>
          </cell>
          <cell r="L5249">
            <v>5648.09</v>
          </cell>
          <cell r="M5249">
            <v>0</v>
          </cell>
          <cell r="N5249">
            <v>0</v>
          </cell>
          <cell r="O5249">
            <v>62131</v>
          </cell>
          <cell r="P5249">
            <v>62131</v>
          </cell>
        </row>
        <row r="5250">
          <cell r="G5250">
            <v>933806705</v>
          </cell>
          <cell r="J5250">
            <v>156991.9</v>
          </cell>
          <cell r="K5250">
            <v>23549</v>
          </cell>
          <cell r="L5250">
            <v>13344.1</v>
          </cell>
          <cell r="M5250">
            <v>0</v>
          </cell>
          <cell r="N5250">
            <v>0</v>
          </cell>
          <cell r="O5250">
            <v>146787</v>
          </cell>
          <cell r="P5250">
            <v>146787</v>
          </cell>
        </row>
        <row r="5251">
          <cell r="G5251">
            <v>933806830</v>
          </cell>
          <cell r="J5251">
            <v>366406.94</v>
          </cell>
          <cell r="K5251">
            <v>56532</v>
          </cell>
          <cell r="L5251">
            <v>30988.06</v>
          </cell>
          <cell r="M5251">
            <v>0</v>
          </cell>
          <cell r="N5251">
            <v>0</v>
          </cell>
          <cell r="O5251">
            <v>340863</v>
          </cell>
          <cell r="P5251">
            <v>340863</v>
          </cell>
        </row>
        <row r="5252">
          <cell r="G5252">
            <v>938092911</v>
          </cell>
          <cell r="J5252">
            <v>99294</v>
          </cell>
          <cell r="K5252">
            <v>14894</v>
          </cell>
          <cell r="L5252">
            <v>8440</v>
          </cell>
          <cell r="M5252">
            <v>0</v>
          </cell>
          <cell r="N5252">
            <v>0</v>
          </cell>
          <cell r="O5252">
            <v>92840</v>
          </cell>
          <cell r="P5252">
            <v>92840</v>
          </cell>
        </row>
        <row r="5253">
          <cell r="G5253">
            <v>938508166</v>
          </cell>
          <cell r="J5253">
            <v>44545</v>
          </cell>
          <cell r="K5253">
            <v>0</v>
          </cell>
          <cell r="L5253">
            <v>4455</v>
          </cell>
          <cell r="M5253">
            <v>0</v>
          </cell>
          <cell r="N5253">
            <v>0</v>
          </cell>
          <cell r="O5253">
            <v>49000</v>
          </cell>
          <cell r="P5253">
            <v>49000</v>
          </cell>
        </row>
        <row r="5254">
          <cell r="G5254">
            <v>938805004</v>
          </cell>
          <cell r="J5254">
            <v>315771.7</v>
          </cell>
          <cell r="K5254">
            <v>48488</v>
          </cell>
          <cell r="L5254">
            <v>26728.3</v>
          </cell>
          <cell r="M5254">
            <v>0</v>
          </cell>
          <cell r="N5254">
            <v>0</v>
          </cell>
          <cell r="O5254">
            <v>294012</v>
          </cell>
          <cell r="P5254">
            <v>294012</v>
          </cell>
        </row>
        <row r="5255">
          <cell r="G5255">
            <v>938805449</v>
          </cell>
          <cell r="J5255">
            <v>382817</v>
          </cell>
          <cell r="K5255">
            <v>58320</v>
          </cell>
          <cell r="L5255">
            <v>32450</v>
          </cell>
          <cell r="M5255">
            <v>0</v>
          </cell>
          <cell r="N5255">
            <v>0</v>
          </cell>
          <cell r="O5255">
            <v>356947</v>
          </cell>
          <cell r="P5255">
            <v>356947</v>
          </cell>
        </row>
        <row r="5256">
          <cell r="G5256">
            <v>938805822</v>
          </cell>
          <cell r="J5256">
            <v>218510.91</v>
          </cell>
          <cell r="K5256">
            <v>32777</v>
          </cell>
          <cell r="L5256">
            <v>18573.09</v>
          </cell>
          <cell r="M5256">
            <v>0</v>
          </cell>
          <cell r="N5256">
            <v>0</v>
          </cell>
          <cell r="O5256">
            <v>204307</v>
          </cell>
          <cell r="P5256">
            <v>204307</v>
          </cell>
        </row>
        <row r="5257">
          <cell r="G5257">
            <v>938805826</v>
          </cell>
          <cell r="J5257">
            <v>259551.09</v>
          </cell>
          <cell r="K5257">
            <v>39157</v>
          </cell>
          <cell r="L5257">
            <v>22039.91</v>
          </cell>
          <cell r="M5257">
            <v>0</v>
          </cell>
          <cell r="N5257">
            <v>0</v>
          </cell>
          <cell r="O5257">
            <v>242434</v>
          </cell>
          <cell r="P5257">
            <v>242434</v>
          </cell>
        </row>
        <row r="5258">
          <cell r="G5258">
            <v>938806203</v>
          </cell>
          <cell r="J5258">
            <v>230248.09</v>
          </cell>
          <cell r="K5258">
            <v>35210</v>
          </cell>
          <cell r="L5258">
            <v>19503.91</v>
          </cell>
          <cell r="M5258">
            <v>0</v>
          </cell>
          <cell r="N5258">
            <v>0</v>
          </cell>
          <cell r="O5258">
            <v>214542</v>
          </cell>
          <cell r="P5258">
            <v>214542</v>
          </cell>
        </row>
        <row r="5259">
          <cell r="G5259">
            <v>938807303</v>
          </cell>
          <cell r="J5259">
            <v>684301.06</v>
          </cell>
          <cell r="K5259">
            <v>106909</v>
          </cell>
          <cell r="L5259">
            <v>57738.94</v>
          </cell>
          <cell r="M5259">
            <v>0</v>
          </cell>
          <cell r="N5259">
            <v>0</v>
          </cell>
          <cell r="O5259">
            <v>635131</v>
          </cell>
          <cell r="P5259">
            <v>635131</v>
          </cell>
        </row>
        <row r="5260">
          <cell r="G5260">
            <v>938807606</v>
          </cell>
          <cell r="J5260">
            <v>269637.36</v>
          </cell>
          <cell r="K5260">
            <v>40446</v>
          </cell>
          <cell r="L5260">
            <v>22919.64</v>
          </cell>
          <cell r="M5260">
            <v>0</v>
          </cell>
          <cell r="N5260">
            <v>0</v>
          </cell>
          <cell r="O5260">
            <v>252111</v>
          </cell>
          <cell r="P5260">
            <v>252111</v>
          </cell>
        </row>
        <row r="5261">
          <cell r="G5261">
            <v>938808226</v>
          </cell>
          <cell r="J5261">
            <v>489766.58</v>
          </cell>
          <cell r="K5261">
            <v>74811</v>
          </cell>
          <cell r="L5261">
            <v>41495.42</v>
          </cell>
          <cell r="M5261">
            <v>0</v>
          </cell>
          <cell r="N5261">
            <v>0</v>
          </cell>
          <cell r="O5261">
            <v>456451</v>
          </cell>
          <cell r="P5261">
            <v>456451</v>
          </cell>
        </row>
        <row r="5262">
          <cell r="G5262">
            <v>938809144</v>
          </cell>
          <cell r="J5262">
            <v>233544.44999999998</v>
          </cell>
          <cell r="K5262">
            <v>42393</v>
          </cell>
          <cell r="L5262">
            <v>19115.55</v>
          </cell>
          <cell r="M5262">
            <v>0</v>
          </cell>
          <cell r="N5262">
            <v>0</v>
          </cell>
          <cell r="O5262">
            <v>210267</v>
          </cell>
          <cell r="P5262">
            <v>210267</v>
          </cell>
        </row>
        <row r="5263">
          <cell r="G5263">
            <v>938809481</v>
          </cell>
          <cell r="J5263">
            <v>108181.36</v>
          </cell>
          <cell r="K5263">
            <v>16227</v>
          </cell>
          <cell r="L5263">
            <v>9195.64</v>
          </cell>
          <cell r="M5263">
            <v>0</v>
          </cell>
          <cell r="N5263">
            <v>0</v>
          </cell>
          <cell r="O5263">
            <v>101150</v>
          </cell>
          <cell r="P5263">
            <v>101150</v>
          </cell>
        </row>
        <row r="5264">
          <cell r="G5264">
            <v>938809511</v>
          </cell>
          <cell r="J5264">
            <v>199445.09</v>
          </cell>
          <cell r="K5264">
            <v>29917</v>
          </cell>
          <cell r="L5264">
            <v>16952.91</v>
          </cell>
          <cell r="M5264">
            <v>0</v>
          </cell>
          <cell r="N5264">
            <v>0</v>
          </cell>
          <cell r="O5264">
            <v>186481</v>
          </cell>
          <cell r="P5264">
            <v>186481</v>
          </cell>
        </row>
        <row r="5265">
          <cell r="G5265">
            <v>938809536</v>
          </cell>
          <cell r="J5265">
            <v>600698.17999999993</v>
          </cell>
          <cell r="K5265">
            <v>91002</v>
          </cell>
          <cell r="L5265">
            <v>50969.82</v>
          </cell>
          <cell r="M5265">
            <v>0</v>
          </cell>
          <cell r="N5265">
            <v>0</v>
          </cell>
          <cell r="O5265">
            <v>560666</v>
          </cell>
          <cell r="P5265">
            <v>560666</v>
          </cell>
        </row>
        <row r="5266">
          <cell r="G5266">
            <v>938809637</v>
          </cell>
          <cell r="J5266">
            <v>44544.9</v>
          </cell>
          <cell r="K5266">
            <v>0</v>
          </cell>
          <cell r="L5266">
            <v>4454.1000000000004</v>
          </cell>
          <cell r="M5266">
            <v>0</v>
          </cell>
          <cell r="N5266">
            <v>0</v>
          </cell>
          <cell r="O5266">
            <v>48999</v>
          </cell>
          <cell r="P5266">
            <v>48999</v>
          </cell>
        </row>
        <row r="5267">
          <cell r="G5267">
            <v>938809692</v>
          </cell>
          <cell r="J5267">
            <v>396053.28</v>
          </cell>
          <cell r="K5267">
            <v>59857</v>
          </cell>
          <cell r="L5267">
            <v>33619.72</v>
          </cell>
          <cell r="M5267">
            <v>0</v>
          </cell>
          <cell r="N5267">
            <v>0</v>
          </cell>
          <cell r="O5267">
            <v>369816</v>
          </cell>
          <cell r="P5267">
            <v>369816</v>
          </cell>
        </row>
        <row r="5268">
          <cell r="G5268">
            <v>938809693</v>
          </cell>
          <cell r="J5268">
            <v>179348.36</v>
          </cell>
          <cell r="K5268">
            <v>26902</v>
          </cell>
          <cell r="L5268">
            <v>15244.64</v>
          </cell>
          <cell r="M5268">
            <v>0</v>
          </cell>
          <cell r="N5268">
            <v>0</v>
          </cell>
          <cell r="O5268">
            <v>167691</v>
          </cell>
          <cell r="P5268">
            <v>167691</v>
          </cell>
        </row>
        <row r="5269">
          <cell r="G5269">
            <v>938809772</v>
          </cell>
          <cell r="J5269">
            <v>200183.82</v>
          </cell>
          <cell r="K5269">
            <v>30252</v>
          </cell>
          <cell r="L5269">
            <v>16993.18</v>
          </cell>
          <cell r="M5269">
            <v>0</v>
          </cell>
          <cell r="N5269">
            <v>0</v>
          </cell>
          <cell r="O5269">
            <v>186925</v>
          </cell>
          <cell r="P5269">
            <v>186925</v>
          </cell>
        </row>
        <row r="5270">
          <cell r="G5270">
            <v>938809907</v>
          </cell>
          <cell r="J5270">
            <v>63962.91</v>
          </cell>
          <cell r="K5270">
            <v>9594</v>
          </cell>
          <cell r="L5270">
            <v>5437.09</v>
          </cell>
          <cell r="M5270">
            <v>0</v>
          </cell>
          <cell r="N5270">
            <v>0</v>
          </cell>
          <cell r="O5270">
            <v>59806</v>
          </cell>
          <cell r="P5270">
            <v>59806</v>
          </cell>
        </row>
        <row r="5271">
          <cell r="G5271">
            <v>938809927</v>
          </cell>
          <cell r="J5271">
            <v>692674.72</v>
          </cell>
          <cell r="K5271">
            <v>107940</v>
          </cell>
          <cell r="L5271">
            <v>58473.279999999999</v>
          </cell>
          <cell r="M5271">
            <v>0</v>
          </cell>
          <cell r="N5271">
            <v>0</v>
          </cell>
          <cell r="O5271">
            <v>643208</v>
          </cell>
          <cell r="P5271">
            <v>643208</v>
          </cell>
        </row>
        <row r="5272">
          <cell r="G5272">
            <v>938809983</v>
          </cell>
          <cell r="J5272">
            <v>211736</v>
          </cell>
          <cell r="K5272">
            <v>31760</v>
          </cell>
          <cell r="L5272">
            <v>17998</v>
          </cell>
          <cell r="M5272">
            <v>0</v>
          </cell>
          <cell r="N5272">
            <v>0</v>
          </cell>
          <cell r="O5272">
            <v>197974</v>
          </cell>
          <cell r="P5272">
            <v>197974</v>
          </cell>
        </row>
        <row r="5273">
          <cell r="G5273">
            <v>938889824</v>
          </cell>
          <cell r="J5273">
            <v>160683</v>
          </cell>
          <cell r="K5273">
            <v>24102</v>
          </cell>
          <cell r="L5273">
            <v>13658</v>
          </cell>
          <cell r="M5273">
            <v>0</v>
          </cell>
          <cell r="N5273">
            <v>0</v>
          </cell>
          <cell r="O5273">
            <v>150239</v>
          </cell>
          <cell r="P5273">
            <v>150239</v>
          </cell>
        </row>
        <row r="5274">
          <cell r="G5274">
            <v>938902450</v>
          </cell>
          <cell r="J5274">
            <v>341475.63</v>
          </cell>
          <cell r="K5274">
            <v>51670</v>
          </cell>
          <cell r="L5274">
            <v>28980.37</v>
          </cell>
          <cell r="M5274">
            <v>0</v>
          </cell>
          <cell r="N5274">
            <v>0</v>
          </cell>
          <cell r="O5274">
            <v>318786</v>
          </cell>
          <cell r="P5274">
            <v>318786</v>
          </cell>
        </row>
        <row r="5275">
          <cell r="G5275">
            <v>938902459</v>
          </cell>
          <cell r="J5275">
            <v>319030.07999999996</v>
          </cell>
          <cell r="K5275">
            <v>47855</v>
          </cell>
          <cell r="L5275">
            <v>27117.919999999998</v>
          </cell>
          <cell r="M5275">
            <v>0</v>
          </cell>
          <cell r="N5275">
            <v>0</v>
          </cell>
          <cell r="O5275">
            <v>298293</v>
          </cell>
          <cell r="P5275">
            <v>298293</v>
          </cell>
        </row>
        <row r="5276">
          <cell r="G5276">
            <v>938905033</v>
          </cell>
          <cell r="J5276">
            <v>274273</v>
          </cell>
          <cell r="K5276">
            <v>60525</v>
          </cell>
          <cell r="L5276">
            <v>21375</v>
          </cell>
          <cell r="M5276">
            <v>0</v>
          </cell>
          <cell r="N5276">
            <v>0</v>
          </cell>
          <cell r="O5276">
            <v>235123</v>
          </cell>
          <cell r="P5276">
            <v>235123</v>
          </cell>
        </row>
        <row r="5277">
          <cell r="G5277">
            <v>938907437</v>
          </cell>
          <cell r="J5277">
            <v>443612.89</v>
          </cell>
          <cell r="K5277">
            <v>66991</v>
          </cell>
          <cell r="L5277">
            <v>37662.11</v>
          </cell>
          <cell r="M5277">
            <v>0</v>
          </cell>
          <cell r="N5277">
            <v>0</v>
          </cell>
          <cell r="O5277">
            <v>414284</v>
          </cell>
          <cell r="P5277">
            <v>414284</v>
          </cell>
        </row>
        <row r="5278">
          <cell r="G5278">
            <v>938907442</v>
          </cell>
          <cell r="J5278">
            <v>44545</v>
          </cell>
          <cell r="K5278">
            <v>0</v>
          </cell>
          <cell r="L5278">
            <v>4455</v>
          </cell>
          <cell r="M5278">
            <v>0</v>
          </cell>
          <cell r="N5278">
            <v>0</v>
          </cell>
          <cell r="O5278">
            <v>49000</v>
          </cell>
          <cell r="P5278">
            <v>49000</v>
          </cell>
        </row>
        <row r="5279">
          <cell r="G5279">
            <v>938907443</v>
          </cell>
          <cell r="J5279">
            <v>465412.91000000003</v>
          </cell>
          <cell r="K5279">
            <v>72954</v>
          </cell>
          <cell r="L5279">
            <v>39246.089999999997</v>
          </cell>
          <cell r="M5279">
            <v>0</v>
          </cell>
          <cell r="N5279">
            <v>0</v>
          </cell>
          <cell r="O5279">
            <v>431705</v>
          </cell>
          <cell r="P5279">
            <v>431705</v>
          </cell>
        </row>
        <row r="5280">
          <cell r="G5280">
            <v>938911738</v>
          </cell>
          <cell r="J5280">
            <v>231954</v>
          </cell>
          <cell r="K5280">
            <v>36140</v>
          </cell>
          <cell r="L5280">
            <v>19581</v>
          </cell>
          <cell r="M5280">
            <v>0</v>
          </cell>
          <cell r="N5280">
            <v>0</v>
          </cell>
          <cell r="O5280">
            <v>215395</v>
          </cell>
          <cell r="P5280">
            <v>215395</v>
          </cell>
        </row>
        <row r="5281">
          <cell r="G5281">
            <v>933805309</v>
          </cell>
          <cell r="J5281">
            <v>221475.36</v>
          </cell>
          <cell r="K5281">
            <v>35241</v>
          </cell>
          <cell r="L5281">
            <v>18623.64</v>
          </cell>
          <cell r="M5281">
            <v>0</v>
          </cell>
          <cell r="N5281">
            <v>0</v>
          </cell>
          <cell r="O5281">
            <v>204858</v>
          </cell>
          <cell r="P5281">
            <v>204858</v>
          </cell>
        </row>
        <row r="5282">
          <cell r="G5282">
            <v>933805310</v>
          </cell>
          <cell r="J5282">
            <v>323457.36</v>
          </cell>
          <cell r="K5282">
            <v>48743</v>
          </cell>
          <cell r="L5282">
            <v>27471.64</v>
          </cell>
          <cell r="M5282">
            <v>0</v>
          </cell>
          <cell r="N5282">
            <v>0</v>
          </cell>
          <cell r="O5282">
            <v>302186</v>
          </cell>
          <cell r="P5282">
            <v>302186</v>
          </cell>
        </row>
        <row r="5283">
          <cell r="G5283">
            <v>933805898</v>
          </cell>
          <cell r="J5283">
            <v>819147.27</v>
          </cell>
          <cell r="K5283">
            <v>123770</v>
          </cell>
          <cell r="L5283">
            <v>69537.73</v>
          </cell>
          <cell r="M5283">
            <v>0</v>
          </cell>
          <cell r="N5283">
            <v>0</v>
          </cell>
          <cell r="O5283">
            <v>764915</v>
          </cell>
          <cell r="P5283">
            <v>764915</v>
          </cell>
        </row>
        <row r="5284">
          <cell r="G5284">
            <v>933805909</v>
          </cell>
          <cell r="J5284">
            <v>641666.61</v>
          </cell>
          <cell r="K5284">
            <v>99167</v>
          </cell>
          <cell r="L5284">
            <v>54249.39</v>
          </cell>
          <cell r="M5284">
            <v>-1000</v>
          </cell>
          <cell r="N5284">
            <v>0</v>
          </cell>
          <cell r="O5284">
            <v>595749</v>
          </cell>
          <cell r="P5284">
            <v>595749</v>
          </cell>
        </row>
        <row r="5285">
          <cell r="G5285">
            <v>933806268</v>
          </cell>
          <cell r="J5285">
            <v>409326.95</v>
          </cell>
          <cell r="K5285">
            <v>66560</v>
          </cell>
          <cell r="L5285">
            <v>34277.050000000003</v>
          </cell>
          <cell r="M5285">
            <v>0</v>
          </cell>
          <cell r="N5285">
            <v>0</v>
          </cell>
          <cell r="O5285">
            <v>377044</v>
          </cell>
          <cell r="P5285">
            <v>377044</v>
          </cell>
        </row>
        <row r="5286">
          <cell r="G5286">
            <v>933806315</v>
          </cell>
          <cell r="J5286">
            <v>440357.45</v>
          </cell>
          <cell r="K5286">
            <v>440357.45</v>
          </cell>
          <cell r="L5286">
            <v>-1</v>
          </cell>
          <cell r="M5286">
            <v>0</v>
          </cell>
          <cell r="N5286">
            <v>0</v>
          </cell>
          <cell r="O5286">
            <v>0</v>
          </cell>
          <cell r="P5286">
            <v>-1</v>
          </cell>
        </row>
        <row r="5287">
          <cell r="G5287">
            <v>938803532</v>
          </cell>
          <cell r="J5287">
            <v>275380</v>
          </cell>
          <cell r="K5287">
            <v>41307</v>
          </cell>
          <cell r="L5287">
            <v>23407</v>
          </cell>
          <cell r="M5287">
            <v>0</v>
          </cell>
          <cell r="N5287">
            <v>0</v>
          </cell>
          <cell r="O5287">
            <v>257480</v>
          </cell>
          <cell r="P5287">
            <v>257480</v>
          </cell>
        </row>
        <row r="5288">
          <cell r="G5288">
            <v>938803562</v>
          </cell>
          <cell r="J5288">
            <v>47618</v>
          </cell>
          <cell r="K5288">
            <v>7143</v>
          </cell>
          <cell r="L5288">
            <v>4048</v>
          </cell>
          <cell r="M5288">
            <v>0</v>
          </cell>
          <cell r="N5288">
            <v>0</v>
          </cell>
          <cell r="O5288">
            <v>44523</v>
          </cell>
          <cell r="P5288">
            <v>44523</v>
          </cell>
        </row>
        <row r="5289">
          <cell r="G5289">
            <v>938803607</v>
          </cell>
          <cell r="J5289">
            <v>98147</v>
          </cell>
          <cell r="K5289">
            <v>14722</v>
          </cell>
          <cell r="L5289">
            <v>8343</v>
          </cell>
          <cell r="M5289">
            <v>0</v>
          </cell>
          <cell r="N5289">
            <v>0</v>
          </cell>
          <cell r="O5289">
            <v>91768</v>
          </cell>
          <cell r="P5289">
            <v>91768</v>
          </cell>
        </row>
        <row r="5290">
          <cell r="G5290">
            <v>938803635</v>
          </cell>
          <cell r="J5290">
            <v>44545</v>
          </cell>
          <cell r="K5290">
            <v>0</v>
          </cell>
          <cell r="L5290">
            <v>4455</v>
          </cell>
          <cell r="M5290">
            <v>0</v>
          </cell>
          <cell r="N5290">
            <v>0</v>
          </cell>
          <cell r="O5290">
            <v>49000</v>
          </cell>
          <cell r="P5290">
            <v>49000</v>
          </cell>
        </row>
        <row r="5291">
          <cell r="G5291">
            <v>938803640</v>
          </cell>
          <cell r="J5291">
            <v>59207</v>
          </cell>
          <cell r="K5291">
            <v>8881</v>
          </cell>
          <cell r="L5291">
            <v>5033</v>
          </cell>
          <cell r="M5291">
            <v>0</v>
          </cell>
          <cell r="N5291">
            <v>0</v>
          </cell>
          <cell r="O5291">
            <v>55359</v>
          </cell>
          <cell r="P5291">
            <v>55359</v>
          </cell>
        </row>
        <row r="5292">
          <cell r="G5292">
            <v>938803682</v>
          </cell>
          <cell r="J5292">
            <v>98952.36</v>
          </cell>
          <cell r="K5292">
            <v>14843</v>
          </cell>
          <cell r="L5292">
            <v>8410.64</v>
          </cell>
          <cell r="M5292">
            <v>0</v>
          </cell>
          <cell r="N5292">
            <v>0</v>
          </cell>
          <cell r="O5292">
            <v>92520</v>
          </cell>
          <cell r="P5292">
            <v>92520</v>
          </cell>
        </row>
        <row r="5293">
          <cell r="G5293">
            <v>938803706</v>
          </cell>
          <cell r="J5293">
            <v>297689.44999999995</v>
          </cell>
          <cell r="K5293">
            <v>44653</v>
          </cell>
          <cell r="L5293">
            <v>25303.55</v>
          </cell>
          <cell r="M5293">
            <v>0</v>
          </cell>
          <cell r="N5293">
            <v>0</v>
          </cell>
          <cell r="O5293">
            <v>278340</v>
          </cell>
          <cell r="P5293">
            <v>278340</v>
          </cell>
        </row>
        <row r="5294">
          <cell r="G5294">
            <v>938803760</v>
          </cell>
          <cell r="J5294">
            <v>108789</v>
          </cell>
          <cell r="K5294">
            <v>16318</v>
          </cell>
          <cell r="L5294">
            <v>9247</v>
          </cell>
          <cell r="M5294">
            <v>0</v>
          </cell>
          <cell r="N5294">
            <v>0</v>
          </cell>
          <cell r="O5294">
            <v>101718</v>
          </cell>
          <cell r="P5294">
            <v>101718</v>
          </cell>
        </row>
        <row r="5295">
          <cell r="G5295">
            <v>938803856</v>
          </cell>
          <cell r="J5295">
            <v>153411</v>
          </cell>
          <cell r="K5295">
            <v>23012</v>
          </cell>
          <cell r="L5295">
            <v>13040</v>
          </cell>
          <cell r="M5295">
            <v>0</v>
          </cell>
          <cell r="N5295">
            <v>0</v>
          </cell>
          <cell r="O5295">
            <v>143439</v>
          </cell>
          <cell r="P5295">
            <v>143439</v>
          </cell>
        </row>
        <row r="5296">
          <cell r="G5296">
            <v>938803991</v>
          </cell>
          <cell r="J5296">
            <v>56353</v>
          </cell>
          <cell r="K5296">
            <v>8453</v>
          </cell>
          <cell r="L5296">
            <v>4790</v>
          </cell>
          <cell r="M5296">
            <v>0</v>
          </cell>
          <cell r="N5296">
            <v>0</v>
          </cell>
          <cell r="O5296">
            <v>52690</v>
          </cell>
          <cell r="P5296">
            <v>52690</v>
          </cell>
        </row>
        <row r="5297">
          <cell r="G5297">
            <v>938805069</v>
          </cell>
          <cell r="J5297">
            <v>296717.27</v>
          </cell>
          <cell r="K5297">
            <v>45854</v>
          </cell>
          <cell r="L5297">
            <v>25086.73</v>
          </cell>
          <cell r="M5297">
            <v>0</v>
          </cell>
          <cell r="N5297">
            <v>0</v>
          </cell>
          <cell r="O5297">
            <v>275950</v>
          </cell>
          <cell r="P5297">
            <v>275950</v>
          </cell>
        </row>
        <row r="5298">
          <cell r="G5298">
            <v>938805071</v>
          </cell>
          <cell r="J5298">
            <v>108011</v>
          </cell>
          <cell r="K5298">
            <v>16202</v>
          </cell>
          <cell r="L5298">
            <v>9181</v>
          </cell>
          <cell r="M5298">
            <v>0</v>
          </cell>
          <cell r="N5298">
            <v>0</v>
          </cell>
          <cell r="O5298">
            <v>100990</v>
          </cell>
          <cell r="P5298">
            <v>100990</v>
          </cell>
        </row>
        <row r="5299">
          <cell r="G5299">
            <v>938805386</v>
          </cell>
          <cell r="J5299">
            <v>44545</v>
          </cell>
          <cell r="K5299">
            <v>0</v>
          </cell>
          <cell r="L5299">
            <v>4455</v>
          </cell>
          <cell r="M5299">
            <v>0</v>
          </cell>
          <cell r="N5299">
            <v>0</v>
          </cell>
          <cell r="O5299">
            <v>49000</v>
          </cell>
          <cell r="P5299">
            <v>49000</v>
          </cell>
        </row>
        <row r="5300">
          <cell r="G5300">
            <v>938805531</v>
          </cell>
          <cell r="J5300">
            <v>319395.36</v>
          </cell>
          <cell r="K5300">
            <v>52846</v>
          </cell>
          <cell r="L5300">
            <v>26654.639999999999</v>
          </cell>
          <cell r="M5300">
            <v>0</v>
          </cell>
          <cell r="N5300">
            <v>-200000</v>
          </cell>
          <cell r="O5300">
            <v>93204</v>
          </cell>
          <cell r="P5300">
            <v>93204</v>
          </cell>
        </row>
        <row r="5301">
          <cell r="G5301">
            <v>938805534</v>
          </cell>
          <cell r="J5301">
            <v>259951</v>
          </cell>
          <cell r="K5301">
            <v>50661</v>
          </cell>
          <cell r="L5301">
            <v>20929</v>
          </cell>
          <cell r="M5301">
            <v>0</v>
          </cell>
          <cell r="N5301">
            <v>0</v>
          </cell>
          <cell r="O5301">
            <v>230219</v>
          </cell>
          <cell r="P5301">
            <v>230219</v>
          </cell>
        </row>
        <row r="5302">
          <cell r="G5302">
            <v>938805860</v>
          </cell>
          <cell r="J5302">
            <v>79094.09</v>
          </cell>
          <cell r="K5302">
            <v>11864</v>
          </cell>
          <cell r="L5302">
            <v>6722.91</v>
          </cell>
          <cell r="M5302">
            <v>0</v>
          </cell>
          <cell r="N5302">
            <v>0</v>
          </cell>
          <cell r="O5302">
            <v>73953</v>
          </cell>
          <cell r="P5302">
            <v>73953</v>
          </cell>
        </row>
        <row r="5303">
          <cell r="G5303">
            <v>938806072</v>
          </cell>
          <cell r="J5303">
            <v>207584.36</v>
          </cell>
          <cell r="K5303">
            <v>32484</v>
          </cell>
          <cell r="L5303">
            <v>17509.64</v>
          </cell>
          <cell r="M5303">
            <v>0</v>
          </cell>
          <cell r="N5303">
            <v>0</v>
          </cell>
          <cell r="O5303">
            <v>192610</v>
          </cell>
          <cell r="P5303">
            <v>192610</v>
          </cell>
        </row>
        <row r="5304">
          <cell r="G5304">
            <v>938806073</v>
          </cell>
          <cell r="J5304">
            <v>44545</v>
          </cell>
          <cell r="K5304">
            <v>0</v>
          </cell>
          <cell r="L5304">
            <v>4455</v>
          </cell>
          <cell r="M5304">
            <v>0</v>
          </cell>
          <cell r="N5304">
            <v>0</v>
          </cell>
          <cell r="O5304">
            <v>49000</v>
          </cell>
          <cell r="P5304">
            <v>49000</v>
          </cell>
        </row>
        <row r="5305">
          <cell r="G5305">
            <v>938807544</v>
          </cell>
          <cell r="J5305">
            <v>163503.9</v>
          </cell>
          <cell r="K5305">
            <v>24750</v>
          </cell>
          <cell r="L5305">
            <v>13875.1</v>
          </cell>
          <cell r="M5305">
            <v>0</v>
          </cell>
          <cell r="N5305">
            <v>0</v>
          </cell>
          <cell r="O5305">
            <v>152629</v>
          </cell>
          <cell r="P5305">
            <v>152629</v>
          </cell>
        </row>
        <row r="5306">
          <cell r="G5306">
            <v>938807566</v>
          </cell>
          <cell r="J5306">
            <v>291546.5</v>
          </cell>
          <cell r="K5306">
            <v>45303</v>
          </cell>
          <cell r="L5306">
            <v>24624.5</v>
          </cell>
          <cell r="M5306">
            <v>0</v>
          </cell>
          <cell r="N5306">
            <v>0</v>
          </cell>
          <cell r="O5306">
            <v>270868</v>
          </cell>
          <cell r="P5306">
            <v>270868</v>
          </cell>
        </row>
        <row r="5307">
          <cell r="G5307">
            <v>938807758</v>
          </cell>
          <cell r="J5307">
            <v>183532.99</v>
          </cell>
          <cell r="K5307">
            <v>30672</v>
          </cell>
          <cell r="L5307">
            <v>15286.01</v>
          </cell>
          <cell r="M5307">
            <v>0</v>
          </cell>
          <cell r="N5307">
            <v>0</v>
          </cell>
          <cell r="O5307">
            <v>168147</v>
          </cell>
          <cell r="P5307">
            <v>168147</v>
          </cell>
        </row>
        <row r="5308">
          <cell r="G5308">
            <v>938807785</v>
          </cell>
          <cell r="J5308">
            <v>77861</v>
          </cell>
          <cell r="K5308">
            <v>12128</v>
          </cell>
          <cell r="L5308">
            <v>6573</v>
          </cell>
          <cell r="M5308">
            <v>0</v>
          </cell>
          <cell r="N5308">
            <v>0</v>
          </cell>
          <cell r="O5308">
            <v>72306</v>
          </cell>
          <cell r="P5308">
            <v>72306</v>
          </cell>
        </row>
        <row r="5309">
          <cell r="G5309">
            <v>938808167</v>
          </cell>
          <cell r="J5309">
            <v>44545</v>
          </cell>
          <cell r="K5309">
            <v>0</v>
          </cell>
          <cell r="L5309">
            <v>4455</v>
          </cell>
          <cell r="M5309">
            <v>0</v>
          </cell>
          <cell r="N5309">
            <v>0</v>
          </cell>
          <cell r="O5309">
            <v>49000</v>
          </cell>
          <cell r="P5309">
            <v>49000</v>
          </cell>
        </row>
        <row r="5310">
          <cell r="G5310">
            <v>938808921</v>
          </cell>
          <cell r="J5310">
            <v>210983.18</v>
          </cell>
          <cell r="K5310">
            <v>31647</v>
          </cell>
          <cell r="L5310">
            <v>17932.82</v>
          </cell>
          <cell r="M5310">
            <v>0</v>
          </cell>
          <cell r="N5310">
            <v>0</v>
          </cell>
          <cell r="O5310">
            <v>197269</v>
          </cell>
          <cell r="P5310">
            <v>197269</v>
          </cell>
        </row>
        <row r="5311">
          <cell r="G5311">
            <v>938808923</v>
          </cell>
          <cell r="J5311">
            <v>44545</v>
          </cell>
          <cell r="K5311">
            <v>0</v>
          </cell>
          <cell r="L5311">
            <v>4455</v>
          </cell>
          <cell r="M5311">
            <v>0</v>
          </cell>
          <cell r="N5311">
            <v>0</v>
          </cell>
          <cell r="O5311">
            <v>49000</v>
          </cell>
          <cell r="P5311">
            <v>49000</v>
          </cell>
        </row>
        <row r="5312">
          <cell r="G5312">
            <v>938808950</v>
          </cell>
          <cell r="J5312">
            <v>44545</v>
          </cell>
          <cell r="K5312">
            <v>0</v>
          </cell>
          <cell r="L5312">
            <v>4455</v>
          </cell>
          <cell r="M5312">
            <v>0</v>
          </cell>
          <cell r="N5312">
            <v>0</v>
          </cell>
          <cell r="O5312">
            <v>49000</v>
          </cell>
          <cell r="P5312">
            <v>49000</v>
          </cell>
        </row>
        <row r="5313">
          <cell r="G5313">
            <v>938808958</v>
          </cell>
          <cell r="J5313">
            <v>44545</v>
          </cell>
          <cell r="K5313">
            <v>0</v>
          </cell>
          <cell r="L5313">
            <v>4455</v>
          </cell>
          <cell r="M5313">
            <v>0</v>
          </cell>
          <cell r="N5313">
            <v>0</v>
          </cell>
          <cell r="O5313">
            <v>49000</v>
          </cell>
          <cell r="P5313">
            <v>49000</v>
          </cell>
        </row>
        <row r="5314">
          <cell r="G5314">
            <v>938809016</v>
          </cell>
          <cell r="J5314">
            <v>379191.44</v>
          </cell>
          <cell r="K5314">
            <v>56879</v>
          </cell>
          <cell r="L5314">
            <v>32231.56</v>
          </cell>
          <cell r="M5314">
            <v>0</v>
          </cell>
          <cell r="N5314">
            <v>0</v>
          </cell>
          <cell r="O5314">
            <v>354544</v>
          </cell>
          <cell r="P5314">
            <v>354544</v>
          </cell>
        </row>
        <row r="5315">
          <cell r="G5315">
            <v>938809023</v>
          </cell>
          <cell r="J5315">
            <v>232837.18</v>
          </cell>
          <cell r="K5315">
            <v>165917.18</v>
          </cell>
          <cell r="L5315">
            <v>6692</v>
          </cell>
          <cell r="M5315">
            <v>0</v>
          </cell>
          <cell r="N5315">
            <v>0</v>
          </cell>
          <cell r="O5315">
            <v>73612</v>
          </cell>
          <cell r="P5315">
            <v>73612</v>
          </cell>
        </row>
        <row r="5316">
          <cell r="G5316">
            <v>938809130</v>
          </cell>
          <cell r="J5316">
            <v>44545</v>
          </cell>
          <cell r="K5316">
            <v>0</v>
          </cell>
          <cell r="L5316">
            <v>4455</v>
          </cell>
          <cell r="M5316">
            <v>0</v>
          </cell>
          <cell r="N5316">
            <v>0</v>
          </cell>
          <cell r="O5316">
            <v>49000</v>
          </cell>
          <cell r="P5316">
            <v>49000</v>
          </cell>
        </row>
        <row r="5317">
          <cell r="G5317">
            <v>938809256</v>
          </cell>
          <cell r="J5317">
            <v>97833.91</v>
          </cell>
          <cell r="K5317">
            <v>15124</v>
          </cell>
          <cell r="L5317">
            <v>8271.09</v>
          </cell>
          <cell r="M5317">
            <v>0</v>
          </cell>
          <cell r="N5317">
            <v>0</v>
          </cell>
          <cell r="O5317">
            <v>90981</v>
          </cell>
          <cell r="P5317">
            <v>90981</v>
          </cell>
        </row>
        <row r="5318">
          <cell r="G5318">
            <v>938809403</v>
          </cell>
          <cell r="J5318">
            <v>418324.5</v>
          </cell>
          <cell r="K5318">
            <v>65441</v>
          </cell>
          <cell r="L5318">
            <v>35288.5</v>
          </cell>
          <cell r="M5318">
            <v>0</v>
          </cell>
          <cell r="N5318">
            <v>0</v>
          </cell>
          <cell r="O5318">
            <v>388172</v>
          </cell>
          <cell r="P5318">
            <v>388172</v>
          </cell>
        </row>
        <row r="5319">
          <cell r="G5319">
            <v>938809442</v>
          </cell>
          <cell r="J5319">
            <v>71304</v>
          </cell>
          <cell r="K5319">
            <v>10696</v>
          </cell>
          <cell r="L5319">
            <v>6061</v>
          </cell>
          <cell r="M5319">
            <v>0</v>
          </cell>
          <cell r="N5319">
            <v>0</v>
          </cell>
          <cell r="O5319">
            <v>66669</v>
          </cell>
          <cell r="P5319">
            <v>66669</v>
          </cell>
        </row>
        <row r="5320">
          <cell r="G5320">
            <v>938809491</v>
          </cell>
          <cell r="J5320">
            <v>266332.90000000002</v>
          </cell>
          <cell r="K5320">
            <v>41521</v>
          </cell>
          <cell r="L5320">
            <v>22481.1</v>
          </cell>
          <cell r="M5320">
            <v>0</v>
          </cell>
          <cell r="N5320">
            <v>0</v>
          </cell>
          <cell r="O5320">
            <v>247293</v>
          </cell>
          <cell r="P5320">
            <v>247293</v>
          </cell>
        </row>
        <row r="5321">
          <cell r="G5321">
            <v>938809529</v>
          </cell>
          <cell r="J5321">
            <v>131083</v>
          </cell>
          <cell r="K5321">
            <v>26843</v>
          </cell>
          <cell r="L5321">
            <v>10424</v>
          </cell>
          <cell r="M5321">
            <v>0</v>
          </cell>
          <cell r="N5321">
            <v>0</v>
          </cell>
          <cell r="O5321">
            <v>114664</v>
          </cell>
          <cell r="P5321">
            <v>114664</v>
          </cell>
        </row>
        <row r="5322">
          <cell r="G5322">
            <v>938809561</v>
          </cell>
          <cell r="J5322">
            <v>178917.18</v>
          </cell>
          <cell r="K5322">
            <v>26838</v>
          </cell>
          <cell r="L5322">
            <v>15207.82</v>
          </cell>
          <cell r="M5322">
            <v>0</v>
          </cell>
          <cell r="N5322">
            <v>0</v>
          </cell>
          <cell r="O5322">
            <v>167287</v>
          </cell>
          <cell r="P5322">
            <v>167287</v>
          </cell>
        </row>
        <row r="5323">
          <cell r="G5323">
            <v>938809694</v>
          </cell>
          <cell r="J5323">
            <v>189354.45</v>
          </cell>
          <cell r="K5323">
            <v>28628</v>
          </cell>
          <cell r="L5323">
            <v>16072.55</v>
          </cell>
          <cell r="M5323">
            <v>0</v>
          </cell>
          <cell r="N5323">
            <v>0</v>
          </cell>
          <cell r="O5323">
            <v>176799</v>
          </cell>
          <cell r="P5323">
            <v>176799</v>
          </cell>
        </row>
        <row r="5324">
          <cell r="G5324">
            <v>938809733</v>
          </cell>
          <cell r="J5324">
            <v>768129.98</v>
          </cell>
          <cell r="K5324">
            <v>121054</v>
          </cell>
          <cell r="L5324">
            <v>64708.02</v>
          </cell>
          <cell r="M5324">
            <v>0</v>
          </cell>
          <cell r="N5324">
            <v>0</v>
          </cell>
          <cell r="O5324">
            <v>711784</v>
          </cell>
          <cell r="P5324">
            <v>711784</v>
          </cell>
        </row>
        <row r="5325">
          <cell r="G5325">
            <v>938809842</v>
          </cell>
          <cell r="J5325">
            <v>113410.36</v>
          </cell>
          <cell r="K5325">
            <v>17012</v>
          </cell>
          <cell r="L5325">
            <v>9639.64</v>
          </cell>
          <cell r="M5325">
            <v>0</v>
          </cell>
          <cell r="N5325">
            <v>0</v>
          </cell>
          <cell r="O5325">
            <v>106038</v>
          </cell>
          <cell r="P5325">
            <v>106038</v>
          </cell>
        </row>
        <row r="5326">
          <cell r="G5326">
            <v>938809846</v>
          </cell>
          <cell r="J5326">
            <v>775015.17999999993</v>
          </cell>
          <cell r="K5326">
            <v>122311</v>
          </cell>
          <cell r="L5326">
            <v>65270.82</v>
          </cell>
          <cell r="M5326">
            <v>-1000</v>
          </cell>
          <cell r="N5326">
            <v>-999999.99999999988</v>
          </cell>
          <cell r="O5326">
            <v>0</v>
          </cell>
          <cell r="P5326">
            <v>-283025</v>
          </cell>
        </row>
        <row r="5327">
          <cell r="G5327">
            <v>938809860</v>
          </cell>
          <cell r="J5327">
            <v>64174.09</v>
          </cell>
          <cell r="K5327">
            <v>9626</v>
          </cell>
          <cell r="L5327">
            <v>5454.91</v>
          </cell>
          <cell r="M5327">
            <v>0</v>
          </cell>
          <cell r="N5327">
            <v>0</v>
          </cell>
          <cell r="O5327">
            <v>60003</v>
          </cell>
          <cell r="P5327">
            <v>60003</v>
          </cell>
        </row>
        <row r="5328">
          <cell r="G5328">
            <v>938809864</v>
          </cell>
          <cell r="J5328">
            <v>222576.82</v>
          </cell>
          <cell r="K5328">
            <v>35406</v>
          </cell>
          <cell r="L5328">
            <v>18717.18</v>
          </cell>
          <cell r="M5328">
            <v>0</v>
          </cell>
          <cell r="N5328">
            <v>0</v>
          </cell>
          <cell r="O5328">
            <v>205888</v>
          </cell>
          <cell r="P5328">
            <v>205888</v>
          </cell>
        </row>
        <row r="5329">
          <cell r="G5329">
            <v>938809932</v>
          </cell>
          <cell r="J5329">
            <v>66002</v>
          </cell>
          <cell r="K5329">
            <v>9900</v>
          </cell>
          <cell r="L5329">
            <v>5610</v>
          </cell>
          <cell r="M5329">
            <v>0</v>
          </cell>
          <cell r="N5329">
            <v>0</v>
          </cell>
          <cell r="O5329">
            <v>61712</v>
          </cell>
          <cell r="P5329">
            <v>61712</v>
          </cell>
        </row>
        <row r="5330">
          <cell r="G5330">
            <v>938809965</v>
          </cell>
          <cell r="J5330">
            <v>44545</v>
          </cell>
          <cell r="K5330">
            <v>0</v>
          </cell>
          <cell r="L5330">
            <v>4455</v>
          </cell>
          <cell r="M5330">
            <v>0</v>
          </cell>
          <cell r="N5330">
            <v>0</v>
          </cell>
          <cell r="O5330">
            <v>49000</v>
          </cell>
          <cell r="P5330">
            <v>49000</v>
          </cell>
        </row>
        <row r="5331">
          <cell r="G5331">
            <v>938900137</v>
          </cell>
          <cell r="J5331">
            <v>91485</v>
          </cell>
          <cell r="K5331">
            <v>13723</v>
          </cell>
          <cell r="L5331">
            <v>7776</v>
          </cell>
          <cell r="M5331">
            <v>0</v>
          </cell>
          <cell r="N5331">
            <v>0</v>
          </cell>
          <cell r="O5331">
            <v>85538</v>
          </cell>
          <cell r="P5331">
            <v>85538</v>
          </cell>
        </row>
        <row r="5332">
          <cell r="G5332">
            <v>938900167</v>
          </cell>
          <cell r="J5332">
            <v>238216</v>
          </cell>
          <cell r="K5332">
            <v>35732</v>
          </cell>
          <cell r="L5332">
            <v>20248</v>
          </cell>
          <cell r="M5332">
            <v>0</v>
          </cell>
          <cell r="N5332">
            <v>0</v>
          </cell>
          <cell r="O5332">
            <v>222732</v>
          </cell>
          <cell r="P5332">
            <v>222732</v>
          </cell>
        </row>
        <row r="5333">
          <cell r="G5333">
            <v>938900214</v>
          </cell>
          <cell r="J5333">
            <v>44545</v>
          </cell>
          <cell r="K5333">
            <v>0</v>
          </cell>
          <cell r="L5333">
            <v>4455</v>
          </cell>
          <cell r="M5333">
            <v>0</v>
          </cell>
          <cell r="N5333">
            <v>0</v>
          </cell>
          <cell r="O5333">
            <v>49000</v>
          </cell>
          <cell r="P5333">
            <v>49000</v>
          </cell>
        </row>
        <row r="5334">
          <cell r="G5334">
            <v>938900223</v>
          </cell>
          <cell r="J5334">
            <v>95323</v>
          </cell>
          <cell r="K5334">
            <v>14523</v>
          </cell>
          <cell r="L5334">
            <v>8080</v>
          </cell>
          <cell r="M5334">
            <v>0</v>
          </cell>
          <cell r="N5334">
            <v>0</v>
          </cell>
          <cell r="O5334">
            <v>88880</v>
          </cell>
          <cell r="P5334">
            <v>88880</v>
          </cell>
        </row>
        <row r="5335">
          <cell r="G5335">
            <v>938900237</v>
          </cell>
          <cell r="J5335">
            <v>44545</v>
          </cell>
          <cell r="K5335">
            <v>0</v>
          </cell>
          <cell r="L5335">
            <v>4455</v>
          </cell>
          <cell r="M5335">
            <v>0</v>
          </cell>
          <cell r="N5335">
            <v>0</v>
          </cell>
          <cell r="O5335">
            <v>49000</v>
          </cell>
          <cell r="P5335">
            <v>49000</v>
          </cell>
        </row>
        <row r="5336">
          <cell r="G5336">
            <v>938900378</v>
          </cell>
          <cell r="J5336">
            <v>74024.7</v>
          </cell>
          <cell r="K5336">
            <v>11104</v>
          </cell>
          <cell r="L5336">
            <v>6292.3</v>
          </cell>
          <cell r="M5336">
            <v>0</v>
          </cell>
          <cell r="N5336">
            <v>0</v>
          </cell>
          <cell r="O5336">
            <v>69213</v>
          </cell>
          <cell r="P5336">
            <v>69213</v>
          </cell>
        </row>
        <row r="5337">
          <cell r="G5337">
            <v>938900590</v>
          </cell>
          <cell r="J5337">
            <v>44545</v>
          </cell>
          <cell r="K5337">
            <v>0</v>
          </cell>
          <cell r="L5337">
            <v>4455</v>
          </cell>
          <cell r="M5337">
            <v>0</v>
          </cell>
          <cell r="N5337">
            <v>0</v>
          </cell>
          <cell r="O5337">
            <v>49000</v>
          </cell>
          <cell r="P5337">
            <v>49000</v>
          </cell>
        </row>
        <row r="5338">
          <cell r="G5338">
            <v>938900615</v>
          </cell>
          <cell r="J5338">
            <v>44545</v>
          </cell>
          <cell r="K5338">
            <v>0</v>
          </cell>
          <cell r="L5338">
            <v>4455</v>
          </cell>
          <cell r="M5338">
            <v>0</v>
          </cell>
          <cell r="N5338">
            <v>0</v>
          </cell>
          <cell r="O5338">
            <v>49000</v>
          </cell>
          <cell r="P5338">
            <v>49000</v>
          </cell>
        </row>
        <row r="5339">
          <cell r="G5339">
            <v>938900743</v>
          </cell>
          <cell r="J5339">
            <v>44545</v>
          </cell>
          <cell r="K5339">
            <v>0</v>
          </cell>
          <cell r="L5339">
            <v>4455</v>
          </cell>
          <cell r="M5339">
            <v>0</v>
          </cell>
          <cell r="N5339">
            <v>0</v>
          </cell>
          <cell r="O5339">
            <v>49000</v>
          </cell>
          <cell r="P5339">
            <v>49000</v>
          </cell>
        </row>
        <row r="5340">
          <cell r="G5340">
            <v>938901378</v>
          </cell>
          <cell r="J5340">
            <v>302265</v>
          </cell>
          <cell r="K5340">
            <v>45340</v>
          </cell>
          <cell r="L5340">
            <v>25693</v>
          </cell>
          <cell r="M5340">
            <v>0</v>
          </cell>
          <cell r="N5340">
            <v>0</v>
          </cell>
          <cell r="O5340">
            <v>282618</v>
          </cell>
          <cell r="P5340">
            <v>282618</v>
          </cell>
        </row>
        <row r="5341">
          <cell r="G5341">
            <v>938901427</v>
          </cell>
          <cell r="J5341">
            <v>196178.7</v>
          </cell>
          <cell r="K5341">
            <v>51835.64</v>
          </cell>
          <cell r="L5341">
            <v>14434.94</v>
          </cell>
          <cell r="M5341">
            <v>0</v>
          </cell>
          <cell r="N5341">
            <v>0</v>
          </cell>
          <cell r="O5341">
            <v>158778</v>
          </cell>
          <cell r="P5341">
            <v>158778</v>
          </cell>
        </row>
        <row r="5342">
          <cell r="G5342">
            <v>938901428</v>
          </cell>
          <cell r="J5342">
            <v>44545</v>
          </cell>
          <cell r="K5342">
            <v>0</v>
          </cell>
          <cell r="L5342">
            <v>4455</v>
          </cell>
          <cell r="M5342">
            <v>0</v>
          </cell>
          <cell r="N5342">
            <v>0</v>
          </cell>
          <cell r="O5342">
            <v>49000</v>
          </cell>
          <cell r="P5342">
            <v>49000</v>
          </cell>
        </row>
        <row r="5343">
          <cell r="G5343">
            <v>938901430</v>
          </cell>
          <cell r="J5343">
            <v>140100.35999999999</v>
          </cell>
          <cell r="K5343">
            <v>21239</v>
          </cell>
          <cell r="L5343">
            <v>11885.64</v>
          </cell>
          <cell r="M5343">
            <v>0</v>
          </cell>
          <cell r="N5343">
            <v>0</v>
          </cell>
          <cell r="O5343">
            <v>130747</v>
          </cell>
          <cell r="P5343">
            <v>130747</v>
          </cell>
        </row>
        <row r="5344">
          <cell r="G5344">
            <v>938901432</v>
          </cell>
          <cell r="J5344">
            <v>182516.72</v>
          </cell>
          <cell r="K5344">
            <v>27378</v>
          </cell>
          <cell r="L5344">
            <v>15514.28</v>
          </cell>
          <cell r="M5344">
            <v>0</v>
          </cell>
          <cell r="N5344">
            <v>0</v>
          </cell>
          <cell r="O5344">
            <v>170653</v>
          </cell>
          <cell r="P5344">
            <v>170653</v>
          </cell>
        </row>
        <row r="5345">
          <cell r="G5345">
            <v>938901434</v>
          </cell>
          <cell r="J5345">
            <v>225874.9</v>
          </cell>
          <cell r="K5345">
            <v>34330</v>
          </cell>
          <cell r="L5345">
            <v>19154.099999999999</v>
          </cell>
          <cell r="M5345">
            <v>0</v>
          </cell>
          <cell r="N5345">
            <v>0</v>
          </cell>
          <cell r="O5345">
            <v>210699</v>
          </cell>
          <cell r="P5345">
            <v>210699</v>
          </cell>
        </row>
        <row r="5346">
          <cell r="G5346">
            <v>938901435</v>
          </cell>
          <cell r="J5346">
            <v>201076.63</v>
          </cell>
          <cell r="K5346">
            <v>32405</v>
          </cell>
          <cell r="L5346">
            <v>16867.37</v>
          </cell>
          <cell r="M5346">
            <v>0</v>
          </cell>
          <cell r="N5346">
            <v>-100000</v>
          </cell>
          <cell r="O5346">
            <v>85539</v>
          </cell>
          <cell r="P5346">
            <v>85539</v>
          </cell>
        </row>
        <row r="5347">
          <cell r="G5347">
            <v>938901443</v>
          </cell>
          <cell r="J5347">
            <v>168834.09</v>
          </cell>
          <cell r="K5347">
            <v>26896</v>
          </cell>
          <cell r="L5347">
            <v>14193.91</v>
          </cell>
          <cell r="M5347">
            <v>0</v>
          </cell>
          <cell r="N5347">
            <v>0</v>
          </cell>
          <cell r="O5347">
            <v>156132</v>
          </cell>
          <cell r="P5347">
            <v>156132</v>
          </cell>
        </row>
        <row r="5348">
          <cell r="G5348">
            <v>938901446</v>
          </cell>
          <cell r="J5348">
            <v>444553</v>
          </cell>
          <cell r="K5348">
            <v>68927</v>
          </cell>
          <cell r="L5348">
            <v>37563</v>
          </cell>
          <cell r="M5348">
            <v>0</v>
          </cell>
          <cell r="N5348">
            <v>0</v>
          </cell>
          <cell r="O5348">
            <v>413189</v>
          </cell>
          <cell r="P5348">
            <v>413189</v>
          </cell>
        </row>
        <row r="5349">
          <cell r="G5349">
            <v>938904278</v>
          </cell>
          <cell r="J5349">
            <v>150091.18</v>
          </cell>
          <cell r="K5349">
            <v>22962</v>
          </cell>
          <cell r="L5349">
            <v>12712.82</v>
          </cell>
          <cell r="M5349">
            <v>0</v>
          </cell>
          <cell r="N5349">
            <v>0</v>
          </cell>
          <cell r="O5349">
            <v>139842</v>
          </cell>
          <cell r="P5349">
            <v>139842</v>
          </cell>
        </row>
        <row r="5350">
          <cell r="G5350">
            <v>938904313</v>
          </cell>
          <cell r="J5350">
            <v>162067.70000000001</v>
          </cell>
          <cell r="K5350">
            <v>24310</v>
          </cell>
          <cell r="L5350">
            <v>13775.3</v>
          </cell>
          <cell r="M5350">
            <v>0</v>
          </cell>
          <cell r="N5350">
            <v>0</v>
          </cell>
          <cell r="O5350">
            <v>151533</v>
          </cell>
          <cell r="P5350">
            <v>151533</v>
          </cell>
        </row>
        <row r="5351">
          <cell r="G5351">
            <v>938905894</v>
          </cell>
          <cell r="J5351">
            <v>44545</v>
          </cell>
          <cell r="K5351">
            <v>0</v>
          </cell>
          <cell r="L5351">
            <v>4455</v>
          </cell>
          <cell r="M5351">
            <v>0</v>
          </cell>
          <cell r="N5351">
            <v>0</v>
          </cell>
          <cell r="O5351">
            <v>49000</v>
          </cell>
          <cell r="P5351">
            <v>49000</v>
          </cell>
        </row>
        <row r="5352">
          <cell r="G5352">
            <v>938906047</v>
          </cell>
          <cell r="J5352">
            <v>62413</v>
          </cell>
          <cell r="K5352">
            <v>9362</v>
          </cell>
          <cell r="L5352">
            <v>5305</v>
          </cell>
          <cell r="M5352">
            <v>0</v>
          </cell>
          <cell r="N5352">
            <v>0</v>
          </cell>
          <cell r="O5352">
            <v>58356</v>
          </cell>
          <cell r="P5352">
            <v>58356</v>
          </cell>
        </row>
        <row r="5353">
          <cell r="G5353">
            <v>938906156</v>
          </cell>
          <cell r="J5353">
            <v>279118.5</v>
          </cell>
          <cell r="K5353">
            <v>42541</v>
          </cell>
          <cell r="L5353">
            <v>23657.5</v>
          </cell>
          <cell r="M5353">
            <v>0</v>
          </cell>
          <cell r="N5353">
            <v>0</v>
          </cell>
          <cell r="O5353">
            <v>260235</v>
          </cell>
          <cell r="P5353">
            <v>260235</v>
          </cell>
        </row>
        <row r="5354">
          <cell r="G5354">
            <v>938906164</v>
          </cell>
          <cell r="J5354">
            <v>281690.36</v>
          </cell>
          <cell r="K5354">
            <v>43376</v>
          </cell>
          <cell r="L5354">
            <v>23830.639999999999</v>
          </cell>
          <cell r="M5354">
            <v>0</v>
          </cell>
          <cell r="N5354">
            <v>0</v>
          </cell>
          <cell r="O5354">
            <v>262145</v>
          </cell>
          <cell r="P5354">
            <v>262145</v>
          </cell>
        </row>
        <row r="5355">
          <cell r="G5355">
            <v>938906208</v>
          </cell>
          <cell r="J5355">
            <v>92943.55</v>
          </cell>
          <cell r="K5355">
            <v>13942</v>
          </cell>
          <cell r="L5355">
            <v>7900.45</v>
          </cell>
          <cell r="M5355">
            <v>0</v>
          </cell>
          <cell r="N5355">
            <v>0</v>
          </cell>
          <cell r="O5355">
            <v>86902</v>
          </cell>
          <cell r="P5355">
            <v>86902</v>
          </cell>
        </row>
        <row r="5356">
          <cell r="G5356">
            <v>938906283</v>
          </cell>
          <cell r="J5356">
            <v>44545</v>
          </cell>
          <cell r="K5356">
            <v>0</v>
          </cell>
          <cell r="L5356">
            <v>4455</v>
          </cell>
          <cell r="M5356">
            <v>0</v>
          </cell>
          <cell r="N5356">
            <v>0</v>
          </cell>
          <cell r="O5356">
            <v>49000</v>
          </cell>
          <cell r="P5356">
            <v>49000</v>
          </cell>
        </row>
        <row r="5357">
          <cell r="G5357">
            <v>938906325</v>
          </cell>
          <cell r="J5357">
            <v>45065</v>
          </cell>
          <cell r="K5357">
            <v>6760</v>
          </cell>
          <cell r="L5357">
            <v>3831</v>
          </cell>
          <cell r="M5357">
            <v>0</v>
          </cell>
          <cell r="N5357">
            <v>0</v>
          </cell>
          <cell r="O5357">
            <v>42136</v>
          </cell>
          <cell r="P5357">
            <v>42136</v>
          </cell>
        </row>
        <row r="5358">
          <cell r="G5358">
            <v>938906448</v>
          </cell>
          <cell r="J5358">
            <v>44545</v>
          </cell>
          <cell r="K5358">
            <v>0</v>
          </cell>
          <cell r="L5358">
            <v>4455</v>
          </cell>
          <cell r="M5358">
            <v>0</v>
          </cell>
          <cell r="N5358">
            <v>0</v>
          </cell>
          <cell r="O5358">
            <v>49000</v>
          </cell>
          <cell r="P5358">
            <v>49000</v>
          </cell>
        </row>
        <row r="5359">
          <cell r="G5359">
            <v>938906747</v>
          </cell>
          <cell r="J5359">
            <v>55454.09</v>
          </cell>
          <cell r="K5359">
            <v>8318</v>
          </cell>
          <cell r="L5359">
            <v>4713.91</v>
          </cell>
          <cell r="M5359">
            <v>0</v>
          </cell>
          <cell r="N5359">
            <v>0</v>
          </cell>
          <cell r="O5359">
            <v>51850</v>
          </cell>
          <cell r="P5359">
            <v>51850</v>
          </cell>
        </row>
        <row r="5360">
          <cell r="G5360">
            <v>938906894</v>
          </cell>
          <cell r="J5360">
            <v>63635.91</v>
          </cell>
          <cell r="K5360">
            <v>9545</v>
          </cell>
          <cell r="L5360">
            <v>5409.09</v>
          </cell>
          <cell r="M5360">
            <v>0</v>
          </cell>
          <cell r="N5360">
            <v>0</v>
          </cell>
          <cell r="O5360">
            <v>59500</v>
          </cell>
          <cell r="P5360">
            <v>59500</v>
          </cell>
        </row>
        <row r="5361">
          <cell r="G5361">
            <v>938907102</v>
          </cell>
          <cell r="J5361">
            <v>210709</v>
          </cell>
          <cell r="K5361">
            <v>32280</v>
          </cell>
          <cell r="L5361">
            <v>17843</v>
          </cell>
          <cell r="M5361">
            <v>0</v>
          </cell>
          <cell r="N5361">
            <v>0</v>
          </cell>
          <cell r="O5361">
            <v>196272</v>
          </cell>
          <cell r="P5361">
            <v>196272</v>
          </cell>
        </row>
        <row r="5362">
          <cell r="G5362">
            <v>938907108</v>
          </cell>
          <cell r="J5362">
            <v>54835</v>
          </cell>
          <cell r="K5362">
            <v>8225</v>
          </cell>
          <cell r="L5362">
            <v>4661</v>
          </cell>
          <cell r="M5362">
            <v>0</v>
          </cell>
          <cell r="N5362">
            <v>0</v>
          </cell>
          <cell r="O5362">
            <v>51271</v>
          </cell>
          <cell r="P5362">
            <v>51271</v>
          </cell>
        </row>
        <row r="5363">
          <cell r="G5363">
            <v>938907110</v>
          </cell>
          <cell r="J5363">
            <v>364852</v>
          </cell>
          <cell r="K5363">
            <v>56299</v>
          </cell>
          <cell r="L5363">
            <v>30855</v>
          </cell>
          <cell r="M5363">
            <v>0</v>
          </cell>
          <cell r="N5363">
            <v>0</v>
          </cell>
          <cell r="O5363">
            <v>339408</v>
          </cell>
          <cell r="P5363">
            <v>339408</v>
          </cell>
        </row>
        <row r="5364">
          <cell r="G5364">
            <v>938907116</v>
          </cell>
          <cell r="J5364">
            <v>142975</v>
          </cell>
          <cell r="K5364">
            <v>22119</v>
          </cell>
          <cell r="L5364">
            <v>12086</v>
          </cell>
          <cell r="M5364">
            <v>0</v>
          </cell>
          <cell r="N5364">
            <v>0</v>
          </cell>
          <cell r="O5364">
            <v>132942</v>
          </cell>
          <cell r="P5364">
            <v>132942</v>
          </cell>
        </row>
        <row r="5365">
          <cell r="G5365">
            <v>938907122</v>
          </cell>
          <cell r="J5365">
            <v>416360.58</v>
          </cell>
          <cell r="K5365">
            <v>62903</v>
          </cell>
          <cell r="L5365">
            <v>35345.42</v>
          </cell>
          <cell r="M5365">
            <v>0</v>
          </cell>
          <cell r="N5365">
            <v>0</v>
          </cell>
          <cell r="O5365">
            <v>388803</v>
          </cell>
          <cell r="P5365">
            <v>388803</v>
          </cell>
        </row>
        <row r="5366">
          <cell r="G5366">
            <v>938907123</v>
          </cell>
          <cell r="J5366">
            <v>44545</v>
          </cell>
          <cell r="K5366">
            <v>0</v>
          </cell>
          <cell r="L5366">
            <v>4455</v>
          </cell>
          <cell r="M5366">
            <v>0</v>
          </cell>
          <cell r="N5366">
            <v>0</v>
          </cell>
          <cell r="O5366">
            <v>49000</v>
          </cell>
          <cell r="P5366">
            <v>49000</v>
          </cell>
        </row>
        <row r="5367">
          <cell r="G5367">
            <v>938907482</v>
          </cell>
          <cell r="J5367">
            <v>265517.2</v>
          </cell>
          <cell r="K5367">
            <v>40276</v>
          </cell>
          <cell r="L5367">
            <v>22523.8</v>
          </cell>
          <cell r="M5367">
            <v>0</v>
          </cell>
          <cell r="N5367">
            <v>0</v>
          </cell>
          <cell r="O5367">
            <v>247765</v>
          </cell>
          <cell r="P5367">
            <v>247765</v>
          </cell>
        </row>
        <row r="5368">
          <cell r="G5368">
            <v>938907681</v>
          </cell>
          <cell r="J5368">
            <v>96735</v>
          </cell>
          <cell r="K5368">
            <v>14510</v>
          </cell>
          <cell r="L5368">
            <v>8223</v>
          </cell>
          <cell r="M5368">
            <v>0</v>
          </cell>
          <cell r="N5368">
            <v>0</v>
          </cell>
          <cell r="O5368">
            <v>90448</v>
          </cell>
          <cell r="P5368">
            <v>90448</v>
          </cell>
        </row>
        <row r="5369">
          <cell r="G5369">
            <v>938907682</v>
          </cell>
          <cell r="J5369">
            <v>149827.82</v>
          </cell>
          <cell r="K5369">
            <v>22474</v>
          </cell>
          <cell r="L5369">
            <v>12735.18</v>
          </cell>
          <cell r="M5369">
            <v>0</v>
          </cell>
          <cell r="N5369">
            <v>0</v>
          </cell>
          <cell r="O5369">
            <v>140089</v>
          </cell>
          <cell r="P5369">
            <v>140089</v>
          </cell>
        </row>
        <row r="5370">
          <cell r="G5370">
            <v>938907683</v>
          </cell>
          <cell r="J5370">
            <v>165555.18</v>
          </cell>
          <cell r="K5370">
            <v>31341</v>
          </cell>
          <cell r="L5370">
            <v>13421.82</v>
          </cell>
          <cell r="M5370">
            <v>0</v>
          </cell>
          <cell r="N5370">
            <v>0</v>
          </cell>
          <cell r="O5370">
            <v>147636</v>
          </cell>
          <cell r="P5370">
            <v>147636</v>
          </cell>
        </row>
        <row r="5371">
          <cell r="G5371">
            <v>938908946</v>
          </cell>
          <cell r="J5371">
            <v>44692</v>
          </cell>
          <cell r="K5371">
            <v>6704</v>
          </cell>
          <cell r="L5371">
            <v>3799</v>
          </cell>
          <cell r="M5371">
            <v>0</v>
          </cell>
          <cell r="N5371">
            <v>0</v>
          </cell>
          <cell r="O5371">
            <v>41787</v>
          </cell>
          <cell r="P5371">
            <v>41787</v>
          </cell>
        </row>
        <row r="5372">
          <cell r="G5372">
            <v>938935466</v>
          </cell>
          <cell r="J5372">
            <v>160044</v>
          </cell>
          <cell r="K5372">
            <v>25577</v>
          </cell>
          <cell r="L5372">
            <v>13447</v>
          </cell>
          <cell r="M5372">
            <v>0</v>
          </cell>
          <cell r="N5372">
            <v>0</v>
          </cell>
          <cell r="O5372">
            <v>147914</v>
          </cell>
          <cell r="P5372">
            <v>147914</v>
          </cell>
        </row>
        <row r="5373">
          <cell r="G5373">
            <v>938936978</v>
          </cell>
          <cell r="J5373">
            <v>280141.72000000003</v>
          </cell>
          <cell r="K5373">
            <v>42694</v>
          </cell>
          <cell r="L5373">
            <v>23744.28</v>
          </cell>
          <cell r="M5373">
            <v>0</v>
          </cell>
          <cell r="N5373">
            <v>0</v>
          </cell>
          <cell r="O5373">
            <v>261192</v>
          </cell>
          <cell r="P5373">
            <v>261192</v>
          </cell>
        </row>
        <row r="5374">
          <cell r="G5374">
            <v>938942028</v>
          </cell>
          <cell r="J5374">
            <v>46639</v>
          </cell>
          <cell r="K5374">
            <v>6996</v>
          </cell>
          <cell r="L5374">
            <v>3964</v>
          </cell>
          <cell r="M5374">
            <v>0</v>
          </cell>
          <cell r="N5374">
            <v>0</v>
          </cell>
          <cell r="O5374">
            <v>43607</v>
          </cell>
          <cell r="P5374">
            <v>43607</v>
          </cell>
        </row>
        <row r="5375">
          <cell r="G5375">
            <v>938998391</v>
          </cell>
          <cell r="J5375">
            <v>337771.9</v>
          </cell>
          <cell r="K5375">
            <v>50666</v>
          </cell>
          <cell r="L5375">
            <v>28710.1</v>
          </cell>
          <cell r="M5375">
            <v>0</v>
          </cell>
          <cell r="N5375">
            <v>0</v>
          </cell>
          <cell r="O5375">
            <v>315816</v>
          </cell>
          <cell r="P5375">
            <v>315816</v>
          </cell>
        </row>
        <row r="5376">
          <cell r="G5376">
            <v>938998397</v>
          </cell>
          <cell r="J5376">
            <v>129069.18</v>
          </cell>
          <cell r="K5376">
            <v>19360</v>
          </cell>
          <cell r="L5376">
            <v>10970.82</v>
          </cell>
          <cell r="M5376">
            <v>0</v>
          </cell>
          <cell r="N5376">
            <v>0</v>
          </cell>
          <cell r="O5376">
            <v>120680</v>
          </cell>
          <cell r="P5376">
            <v>120680</v>
          </cell>
        </row>
        <row r="5377">
          <cell r="G5377">
            <v>938998514</v>
          </cell>
          <cell r="J5377">
            <v>157467.9</v>
          </cell>
          <cell r="K5377">
            <v>23620</v>
          </cell>
          <cell r="L5377">
            <v>13385.1</v>
          </cell>
          <cell r="M5377">
            <v>0</v>
          </cell>
          <cell r="N5377">
            <v>0</v>
          </cell>
          <cell r="O5377">
            <v>147233</v>
          </cell>
          <cell r="P5377">
            <v>147233</v>
          </cell>
        </row>
        <row r="5378">
          <cell r="G5378">
            <v>938998521</v>
          </cell>
          <cell r="J5378">
            <v>44545</v>
          </cell>
          <cell r="K5378">
            <v>0</v>
          </cell>
          <cell r="L5378">
            <v>4455</v>
          </cell>
          <cell r="M5378">
            <v>0</v>
          </cell>
          <cell r="N5378">
            <v>0</v>
          </cell>
          <cell r="O5378">
            <v>49000</v>
          </cell>
          <cell r="P5378">
            <v>49000</v>
          </cell>
        </row>
        <row r="5379">
          <cell r="G5379">
            <v>938998541</v>
          </cell>
          <cell r="J5379">
            <v>44545</v>
          </cell>
          <cell r="K5379">
            <v>0</v>
          </cell>
          <cell r="L5379">
            <v>4455</v>
          </cell>
          <cell r="M5379">
            <v>0</v>
          </cell>
          <cell r="N5379">
            <v>0</v>
          </cell>
          <cell r="O5379">
            <v>49000</v>
          </cell>
          <cell r="P5379">
            <v>49000</v>
          </cell>
        </row>
        <row r="5380">
          <cell r="G5380">
            <v>938998596</v>
          </cell>
          <cell r="J5380">
            <v>44545</v>
          </cell>
          <cell r="K5380">
            <v>0</v>
          </cell>
          <cell r="L5380">
            <v>4455</v>
          </cell>
          <cell r="M5380">
            <v>0</v>
          </cell>
          <cell r="N5380">
            <v>0</v>
          </cell>
          <cell r="O5380">
            <v>49000</v>
          </cell>
          <cell r="P5380">
            <v>49000</v>
          </cell>
        </row>
        <row r="5381">
          <cell r="G5381">
            <v>938998620</v>
          </cell>
          <cell r="J5381">
            <v>44545</v>
          </cell>
          <cell r="K5381">
            <v>0</v>
          </cell>
          <cell r="L5381">
            <v>4455</v>
          </cell>
          <cell r="M5381">
            <v>0</v>
          </cell>
          <cell r="N5381">
            <v>0</v>
          </cell>
          <cell r="O5381">
            <v>49000</v>
          </cell>
          <cell r="P5381">
            <v>49000</v>
          </cell>
        </row>
        <row r="5382">
          <cell r="G5382">
            <v>933805288</v>
          </cell>
          <cell r="J5382">
            <v>266915.07999999996</v>
          </cell>
          <cell r="K5382">
            <v>43179</v>
          </cell>
          <cell r="L5382">
            <v>22373.919999999998</v>
          </cell>
          <cell r="M5382">
            <v>0</v>
          </cell>
          <cell r="N5382">
            <v>0</v>
          </cell>
          <cell r="O5382">
            <v>246110</v>
          </cell>
          <cell r="P5382">
            <v>246110</v>
          </cell>
        </row>
        <row r="5383">
          <cell r="G5383">
            <v>933805571</v>
          </cell>
          <cell r="J5383">
            <v>866845.06</v>
          </cell>
          <cell r="K5383">
            <v>132495</v>
          </cell>
          <cell r="L5383">
            <v>73435.94</v>
          </cell>
          <cell r="M5383">
            <v>0</v>
          </cell>
          <cell r="N5383">
            <v>0</v>
          </cell>
          <cell r="O5383">
            <v>807786</v>
          </cell>
          <cell r="P5383">
            <v>807786</v>
          </cell>
        </row>
        <row r="5384">
          <cell r="G5384">
            <v>933805674</v>
          </cell>
          <cell r="J5384">
            <v>104666.82</v>
          </cell>
          <cell r="K5384">
            <v>17495</v>
          </cell>
          <cell r="L5384">
            <v>8718.18</v>
          </cell>
          <cell r="M5384">
            <v>0</v>
          </cell>
          <cell r="N5384">
            <v>0</v>
          </cell>
          <cell r="O5384">
            <v>95890</v>
          </cell>
          <cell r="P5384">
            <v>95890</v>
          </cell>
        </row>
        <row r="5385">
          <cell r="G5385">
            <v>933805681</v>
          </cell>
          <cell r="J5385">
            <v>118946.18</v>
          </cell>
          <cell r="K5385">
            <v>25472</v>
          </cell>
          <cell r="L5385">
            <v>9346.82</v>
          </cell>
          <cell r="M5385">
            <v>0</v>
          </cell>
          <cell r="N5385">
            <v>0</v>
          </cell>
          <cell r="O5385">
            <v>102821</v>
          </cell>
          <cell r="P5385">
            <v>102821</v>
          </cell>
        </row>
        <row r="5386">
          <cell r="G5386">
            <v>933805696</v>
          </cell>
          <cell r="J5386">
            <v>55840</v>
          </cell>
          <cell r="K5386">
            <v>8376</v>
          </cell>
          <cell r="L5386">
            <v>4746</v>
          </cell>
          <cell r="M5386">
            <v>0</v>
          </cell>
          <cell r="N5386">
            <v>0</v>
          </cell>
          <cell r="O5386">
            <v>52210</v>
          </cell>
          <cell r="P5386">
            <v>52210</v>
          </cell>
        </row>
        <row r="5387">
          <cell r="G5387">
            <v>933806025</v>
          </cell>
          <cell r="J5387">
            <v>193927.18</v>
          </cell>
          <cell r="K5387">
            <v>29089</v>
          </cell>
          <cell r="L5387">
            <v>16483.82</v>
          </cell>
          <cell r="M5387">
            <v>0</v>
          </cell>
          <cell r="N5387">
            <v>0</v>
          </cell>
          <cell r="O5387">
            <v>181322</v>
          </cell>
          <cell r="P5387">
            <v>181322</v>
          </cell>
        </row>
        <row r="5388">
          <cell r="G5388">
            <v>933806103</v>
          </cell>
          <cell r="J5388">
            <v>925757.16</v>
          </cell>
          <cell r="K5388">
            <v>149859</v>
          </cell>
          <cell r="L5388">
            <v>77589.84</v>
          </cell>
          <cell r="M5388">
            <v>0</v>
          </cell>
          <cell r="N5388">
            <v>0</v>
          </cell>
          <cell r="O5388">
            <v>853488</v>
          </cell>
          <cell r="P5388">
            <v>853488</v>
          </cell>
        </row>
        <row r="5389">
          <cell r="G5389">
            <v>933806251</v>
          </cell>
          <cell r="J5389">
            <v>672384.51</v>
          </cell>
          <cell r="K5389">
            <v>497768.45</v>
          </cell>
          <cell r="L5389">
            <v>17461.939999999999</v>
          </cell>
          <cell r="M5389">
            <v>0</v>
          </cell>
          <cell r="N5389">
            <v>0</v>
          </cell>
          <cell r="O5389">
            <v>192078</v>
          </cell>
          <cell r="P5389">
            <v>192078</v>
          </cell>
        </row>
        <row r="5390">
          <cell r="G5390">
            <v>933806252</v>
          </cell>
          <cell r="J5390">
            <v>507531.42</v>
          </cell>
          <cell r="K5390">
            <v>85555</v>
          </cell>
          <cell r="L5390">
            <v>42197.58</v>
          </cell>
          <cell r="M5390">
            <v>0</v>
          </cell>
          <cell r="N5390">
            <v>0</v>
          </cell>
          <cell r="O5390">
            <v>464174</v>
          </cell>
          <cell r="P5390">
            <v>464174</v>
          </cell>
        </row>
        <row r="5391">
          <cell r="G5391">
            <v>933806253</v>
          </cell>
          <cell r="J5391">
            <v>203930.18</v>
          </cell>
          <cell r="K5391">
            <v>31038</v>
          </cell>
          <cell r="L5391">
            <v>17288.82</v>
          </cell>
          <cell r="M5391">
            <v>0</v>
          </cell>
          <cell r="N5391">
            <v>0</v>
          </cell>
          <cell r="O5391">
            <v>190181</v>
          </cell>
          <cell r="P5391">
            <v>190181</v>
          </cell>
        </row>
        <row r="5392">
          <cell r="G5392">
            <v>933806302</v>
          </cell>
          <cell r="J5392">
            <v>127115.09</v>
          </cell>
          <cell r="K5392">
            <v>19292</v>
          </cell>
          <cell r="L5392">
            <v>10781.91</v>
          </cell>
          <cell r="M5392">
            <v>0</v>
          </cell>
          <cell r="N5392">
            <v>0</v>
          </cell>
          <cell r="O5392">
            <v>118605</v>
          </cell>
          <cell r="P5392">
            <v>118605</v>
          </cell>
        </row>
        <row r="5393">
          <cell r="G5393">
            <v>933806304</v>
          </cell>
          <cell r="J5393">
            <v>44544.9</v>
          </cell>
          <cell r="K5393">
            <v>0</v>
          </cell>
          <cell r="L5393">
            <v>4454.1000000000004</v>
          </cell>
          <cell r="M5393">
            <v>0</v>
          </cell>
          <cell r="N5393">
            <v>0</v>
          </cell>
          <cell r="O5393">
            <v>48999</v>
          </cell>
          <cell r="P5393">
            <v>48999</v>
          </cell>
        </row>
        <row r="5394">
          <cell r="G5394">
            <v>933806394</v>
          </cell>
          <cell r="J5394">
            <v>115872.91</v>
          </cell>
          <cell r="K5394">
            <v>17605</v>
          </cell>
          <cell r="L5394">
            <v>9827.09</v>
          </cell>
          <cell r="M5394">
            <v>0</v>
          </cell>
          <cell r="N5394">
            <v>0</v>
          </cell>
          <cell r="O5394">
            <v>108095</v>
          </cell>
          <cell r="P5394">
            <v>108095</v>
          </cell>
        </row>
        <row r="5395">
          <cell r="G5395">
            <v>933806395</v>
          </cell>
          <cell r="J5395">
            <v>383240.72000000003</v>
          </cell>
          <cell r="K5395">
            <v>58608</v>
          </cell>
          <cell r="L5395">
            <v>32463.279999999999</v>
          </cell>
          <cell r="M5395">
            <v>0</v>
          </cell>
          <cell r="N5395">
            <v>0</v>
          </cell>
          <cell r="O5395">
            <v>357096</v>
          </cell>
          <cell r="P5395">
            <v>357096</v>
          </cell>
        </row>
        <row r="5396">
          <cell r="G5396">
            <v>933806396</v>
          </cell>
          <cell r="J5396">
            <v>258540.27</v>
          </cell>
          <cell r="K5396">
            <v>41025</v>
          </cell>
          <cell r="L5396">
            <v>21751.73</v>
          </cell>
          <cell r="M5396">
            <v>0</v>
          </cell>
          <cell r="N5396">
            <v>0</v>
          </cell>
          <cell r="O5396">
            <v>239267</v>
          </cell>
          <cell r="P5396">
            <v>239267</v>
          </cell>
        </row>
        <row r="5397">
          <cell r="G5397">
            <v>933806397</v>
          </cell>
          <cell r="J5397">
            <v>93978.09</v>
          </cell>
          <cell r="K5397">
            <v>15219</v>
          </cell>
          <cell r="L5397">
            <v>7875.91</v>
          </cell>
          <cell r="M5397">
            <v>0</v>
          </cell>
          <cell r="N5397">
            <v>0</v>
          </cell>
          <cell r="O5397">
            <v>86635</v>
          </cell>
          <cell r="P5397">
            <v>86635</v>
          </cell>
        </row>
        <row r="5398">
          <cell r="G5398">
            <v>933806405</v>
          </cell>
          <cell r="J5398">
            <v>137272.26999999999</v>
          </cell>
          <cell r="K5398">
            <v>20591</v>
          </cell>
          <cell r="L5398">
            <v>11667.73</v>
          </cell>
          <cell r="M5398">
            <v>0</v>
          </cell>
          <cell r="N5398">
            <v>0</v>
          </cell>
          <cell r="O5398">
            <v>128349</v>
          </cell>
          <cell r="P5398">
            <v>128349</v>
          </cell>
        </row>
        <row r="5399">
          <cell r="G5399">
            <v>933806457</v>
          </cell>
          <cell r="J5399">
            <v>86164.91</v>
          </cell>
          <cell r="K5399">
            <v>12925</v>
          </cell>
          <cell r="L5399">
            <v>7324.09</v>
          </cell>
          <cell r="M5399">
            <v>0</v>
          </cell>
          <cell r="N5399">
            <v>0</v>
          </cell>
          <cell r="O5399">
            <v>80564</v>
          </cell>
          <cell r="P5399">
            <v>80564</v>
          </cell>
        </row>
        <row r="5400">
          <cell r="G5400">
            <v>933806458</v>
          </cell>
          <cell r="J5400">
            <v>116844.82</v>
          </cell>
          <cell r="K5400">
            <v>17527</v>
          </cell>
          <cell r="L5400">
            <v>9932.18</v>
          </cell>
          <cell r="M5400">
            <v>0</v>
          </cell>
          <cell r="N5400">
            <v>0</v>
          </cell>
          <cell r="O5400">
            <v>109250</v>
          </cell>
          <cell r="P5400">
            <v>109250</v>
          </cell>
        </row>
        <row r="5401">
          <cell r="G5401">
            <v>933806461</v>
          </cell>
          <cell r="J5401">
            <v>741332.2699999999</v>
          </cell>
          <cell r="K5401">
            <v>115463</v>
          </cell>
          <cell r="L5401">
            <v>62586.73</v>
          </cell>
          <cell r="M5401">
            <v>0</v>
          </cell>
          <cell r="N5401">
            <v>0</v>
          </cell>
          <cell r="O5401">
            <v>688456</v>
          </cell>
          <cell r="P5401">
            <v>688456</v>
          </cell>
        </row>
        <row r="5402">
          <cell r="G5402">
            <v>933806470</v>
          </cell>
          <cell r="J5402">
            <v>176336.91</v>
          </cell>
          <cell r="K5402">
            <v>27348</v>
          </cell>
          <cell r="L5402">
            <v>14899.09</v>
          </cell>
          <cell r="M5402">
            <v>0</v>
          </cell>
          <cell r="N5402">
            <v>0</v>
          </cell>
          <cell r="O5402">
            <v>163888</v>
          </cell>
          <cell r="P5402">
            <v>163888</v>
          </cell>
        </row>
        <row r="5403">
          <cell r="G5403">
            <v>933806542</v>
          </cell>
          <cell r="J5403">
            <v>195181.18</v>
          </cell>
          <cell r="K5403">
            <v>51717</v>
          </cell>
          <cell r="L5403">
            <v>14346.82</v>
          </cell>
          <cell r="M5403">
            <v>0</v>
          </cell>
          <cell r="N5403">
            <v>0</v>
          </cell>
          <cell r="O5403">
            <v>157811</v>
          </cell>
          <cell r="P5403">
            <v>157811</v>
          </cell>
        </row>
        <row r="5404">
          <cell r="G5404">
            <v>933806544</v>
          </cell>
          <cell r="J5404">
            <v>158499.91</v>
          </cell>
          <cell r="K5404">
            <v>32078</v>
          </cell>
          <cell r="L5404">
            <v>12642.09</v>
          </cell>
          <cell r="M5404">
            <v>0</v>
          </cell>
          <cell r="N5404">
            <v>0</v>
          </cell>
          <cell r="O5404">
            <v>139064</v>
          </cell>
          <cell r="P5404">
            <v>139064</v>
          </cell>
        </row>
        <row r="5405">
          <cell r="G5405">
            <v>933806550</v>
          </cell>
          <cell r="J5405">
            <v>138346.18</v>
          </cell>
          <cell r="K5405">
            <v>20752</v>
          </cell>
          <cell r="L5405">
            <v>11759.82</v>
          </cell>
          <cell r="M5405">
            <v>0</v>
          </cell>
          <cell r="N5405">
            <v>0</v>
          </cell>
          <cell r="O5405">
            <v>129354</v>
          </cell>
          <cell r="P5405">
            <v>129354</v>
          </cell>
        </row>
        <row r="5406">
          <cell r="G5406">
            <v>933806943</v>
          </cell>
          <cell r="J5406">
            <v>65454.14</v>
          </cell>
          <cell r="K5406">
            <v>65454.14</v>
          </cell>
          <cell r="L5406">
            <v>0</v>
          </cell>
          <cell r="M5406">
            <v>0</v>
          </cell>
          <cell r="N5406">
            <v>0</v>
          </cell>
          <cell r="O5406">
            <v>0</v>
          </cell>
          <cell r="P5406">
            <v>0</v>
          </cell>
        </row>
        <row r="5407">
          <cell r="G5407">
            <v>938805305</v>
          </cell>
          <cell r="J5407">
            <v>137973</v>
          </cell>
          <cell r="K5407">
            <v>23164</v>
          </cell>
          <cell r="L5407">
            <v>11481</v>
          </cell>
          <cell r="M5407">
            <v>0</v>
          </cell>
          <cell r="N5407">
            <v>0</v>
          </cell>
          <cell r="O5407">
            <v>126290</v>
          </cell>
          <cell r="P5407">
            <v>126290</v>
          </cell>
        </row>
        <row r="5408">
          <cell r="G5408">
            <v>938805392</v>
          </cell>
          <cell r="J5408">
            <v>52726.82</v>
          </cell>
          <cell r="K5408">
            <v>7909</v>
          </cell>
          <cell r="L5408">
            <v>4482.18</v>
          </cell>
          <cell r="M5408">
            <v>0</v>
          </cell>
          <cell r="N5408">
            <v>0</v>
          </cell>
          <cell r="O5408">
            <v>49300</v>
          </cell>
          <cell r="P5408">
            <v>49300</v>
          </cell>
        </row>
        <row r="5409">
          <cell r="G5409">
            <v>938806324</v>
          </cell>
          <cell r="J5409">
            <v>310588.45</v>
          </cell>
          <cell r="K5409">
            <v>49281</v>
          </cell>
          <cell r="L5409">
            <v>26130.55</v>
          </cell>
          <cell r="M5409">
            <v>0</v>
          </cell>
          <cell r="N5409">
            <v>0</v>
          </cell>
          <cell r="O5409">
            <v>287438</v>
          </cell>
          <cell r="P5409">
            <v>287438</v>
          </cell>
        </row>
        <row r="5410">
          <cell r="G5410">
            <v>938806396</v>
          </cell>
          <cell r="J5410">
            <v>54676.82</v>
          </cell>
          <cell r="K5410">
            <v>8650</v>
          </cell>
          <cell r="L5410">
            <v>4603.18</v>
          </cell>
          <cell r="M5410">
            <v>0</v>
          </cell>
          <cell r="N5410">
            <v>0</v>
          </cell>
          <cell r="O5410">
            <v>50630</v>
          </cell>
          <cell r="P5410">
            <v>50630</v>
          </cell>
        </row>
        <row r="5411">
          <cell r="G5411">
            <v>938806695</v>
          </cell>
          <cell r="J5411">
            <v>98933.09</v>
          </cell>
          <cell r="K5411">
            <v>14840</v>
          </cell>
          <cell r="L5411">
            <v>8408.91</v>
          </cell>
          <cell r="M5411">
            <v>0</v>
          </cell>
          <cell r="N5411">
            <v>0</v>
          </cell>
          <cell r="O5411">
            <v>92502</v>
          </cell>
          <cell r="P5411">
            <v>92502</v>
          </cell>
        </row>
        <row r="5412">
          <cell r="G5412">
            <v>938806735</v>
          </cell>
          <cell r="J5412">
            <v>75678.09</v>
          </cell>
          <cell r="K5412">
            <v>11352</v>
          </cell>
          <cell r="L5412">
            <v>6432.91</v>
          </cell>
          <cell r="M5412">
            <v>0</v>
          </cell>
          <cell r="N5412">
            <v>0</v>
          </cell>
          <cell r="O5412">
            <v>70759</v>
          </cell>
          <cell r="P5412">
            <v>70759</v>
          </cell>
        </row>
        <row r="5413">
          <cell r="G5413">
            <v>938806786</v>
          </cell>
          <cell r="J5413">
            <v>53635.92</v>
          </cell>
          <cell r="K5413">
            <v>8045</v>
          </cell>
          <cell r="L5413">
            <v>4559.08</v>
          </cell>
          <cell r="M5413">
            <v>0</v>
          </cell>
          <cell r="N5413">
            <v>0</v>
          </cell>
          <cell r="O5413">
            <v>50150</v>
          </cell>
          <cell r="P5413">
            <v>50150</v>
          </cell>
        </row>
        <row r="5414">
          <cell r="G5414">
            <v>938806847</v>
          </cell>
          <cell r="J5414">
            <v>65963.09</v>
          </cell>
          <cell r="K5414">
            <v>10119</v>
          </cell>
          <cell r="L5414">
            <v>5584.91</v>
          </cell>
          <cell r="M5414">
            <v>0</v>
          </cell>
          <cell r="N5414">
            <v>0</v>
          </cell>
          <cell r="O5414">
            <v>61429</v>
          </cell>
          <cell r="P5414">
            <v>61429</v>
          </cell>
        </row>
        <row r="5415">
          <cell r="G5415">
            <v>938806977</v>
          </cell>
          <cell r="J5415">
            <v>44545</v>
          </cell>
          <cell r="K5415">
            <v>0</v>
          </cell>
          <cell r="L5415">
            <v>4455</v>
          </cell>
          <cell r="M5415">
            <v>0</v>
          </cell>
          <cell r="N5415">
            <v>0</v>
          </cell>
          <cell r="O5415">
            <v>49000</v>
          </cell>
          <cell r="P5415">
            <v>49000</v>
          </cell>
        </row>
        <row r="5416">
          <cell r="G5416">
            <v>938807182</v>
          </cell>
          <cell r="J5416">
            <v>340687.72</v>
          </cell>
          <cell r="K5416">
            <v>62548</v>
          </cell>
          <cell r="L5416">
            <v>27814.28</v>
          </cell>
          <cell r="M5416">
            <v>0</v>
          </cell>
          <cell r="N5416">
            <v>0</v>
          </cell>
          <cell r="O5416">
            <v>305954</v>
          </cell>
          <cell r="P5416">
            <v>305954</v>
          </cell>
        </row>
        <row r="5417">
          <cell r="G5417">
            <v>938807650</v>
          </cell>
          <cell r="J5417">
            <v>229499.79</v>
          </cell>
          <cell r="K5417">
            <v>54397</v>
          </cell>
          <cell r="L5417">
            <v>17510.21</v>
          </cell>
          <cell r="M5417">
            <v>0</v>
          </cell>
          <cell r="N5417">
            <v>0</v>
          </cell>
          <cell r="O5417">
            <v>192613</v>
          </cell>
          <cell r="P5417">
            <v>192613</v>
          </cell>
        </row>
        <row r="5418">
          <cell r="G5418">
            <v>938807915</v>
          </cell>
          <cell r="J5418">
            <v>52993.82</v>
          </cell>
          <cell r="K5418">
            <v>7949</v>
          </cell>
          <cell r="L5418">
            <v>4504.18</v>
          </cell>
          <cell r="M5418">
            <v>0</v>
          </cell>
          <cell r="N5418">
            <v>0</v>
          </cell>
          <cell r="O5418">
            <v>49549</v>
          </cell>
          <cell r="P5418">
            <v>49549</v>
          </cell>
        </row>
        <row r="5419">
          <cell r="G5419">
            <v>938807916</v>
          </cell>
          <cell r="J5419">
            <v>795006.85000000009</v>
          </cell>
          <cell r="K5419">
            <v>121495</v>
          </cell>
          <cell r="L5419">
            <v>67351.149999999994</v>
          </cell>
          <cell r="M5419">
            <v>0</v>
          </cell>
          <cell r="N5419">
            <v>0</v>
          </cell>
          <cell r="O5419">
            <v>740863</v>
          </cell>
          <cell r="P5419">
            <v>740863</v>
          </cell>
        </row>
        <row r="5420">
          <cell r="G5420">
            <v>938808543</v>
          </cell>
          <cell r="J5420">
            <v>164535.1</v>
          </cell>
          <cell r="K5420">
            <v>24680</v>
          </cell>
          <cell r="L5420">
            <v>13985.9</v>
          </cell>
          <cell r="M5420">
            <v>0</v>
          </cell>
          <cell r="N5420">
            <v>0</v>
          </cell>
          <cell r="O5420">
            <v>153841</v>
          </cell>
          <cell r="P5420">
            <v>153841</v>
          </cell>
        </row>
        <row r="5421">
          <cell r="G5421">
            <v>938808742</v>
          </cell>
          <cell r="J5421">
            <v>93201.82</v>
          </cell>
          <cell r="K5421">
            <v>13980</v>
          </cell>
          <cell r="L5421">
            <v>7922.18</v>
          </cell>
          <cell r="M5421">
            <v>0</v>
          </cell>
          <cell r="N5421">
            <v>0</v>
          </cell>
          <cell r="O5421">
            <v>87144</v>
          </cell>
          <cell r="P5421">
            <v>87144</v>
          </cell>
        </row>
        <row r="5422">
          <cell r="G5422">
            <v>938809204</v>
          </cell>
          <cell r="J5422">
            <v>126363.18</v>
          </cell>
          <cell r="K5422">
            <v>18954</v>
          </cell>
          <cell r="L5422">
            <v>10740.82</v>
          </cell>
          <cell r="M5422">
            <v>0</v>
          </cell>
          <cell r="N5422">
            <v>0</v>
          </cell>
          <cell r="O5422">
            <v>118150</v>
          </cell>
          <cell r="P5422">
            <v>118150</v>
          </cell>
        </row>
        <row r="5423">
          <cell r="G5423">
            <v>938809277</v>
          </cell>
          <cell r="J5423">
            <v>124356.36</v>
          </cell>
          <cell r="K5423">
            <v>18653</v>
          </cell>
          <cell r="L5423">
            <v>10570.64</v>
          </cell>
          <cell r="M5423">
            <v>0</v>
          </cell>
          <cell r="N5423">
            <v>0</v>
          </cell>
          <cell r="O5423">
            <v>116274</v>
          </cell>
          <cell r="P5423">
            <v>116274</v>
          </cell>
        </row>
        <row r="5424">
          <cell r="G5424">
            <v>938809458</v>
          </cell>
          <cell r="J5424">
            <v>274688</v>
          </cell>
          <cell r="K5424">
            <v>42550</v>
          </cell>
          <cell r="L5424">
            <v>23214</v>
          </cell>
          <cell r="M5424">
            <v>0</v>
          </cell>
          <cell r="N5424">
            <v>0</v>
          </cell>
          <cell r="O5424">
            <v>255352</v>
          </cell>
          <cell r="P5424">
            <v>255352</v>
          </cell>
        </row>
        <row r="5425">
          <cell r="G5425">
            <v>938809492</v>
          </cell>
          <cell r="J5425">
            <v>44545</v>
          </cell>
          <cell r="K5425">
            <v>0</v>
          </cell>
          <cell r="L5425">
            <v>4455</v>
          </cell>
          <cell r="M5425">
            <v>0</v>
          </cell>
          <cell r="N5425">
            <v>0</v>
          </cell>
          <cell r="O5425">
            <v>49000</v>
          </cell>
          <cell r="P5425">
            <v>49000</v>
          </cell>
        </row>
        <row r="5426">
          <cell r="G5426">
            <v>938809614</v>
          </cell>
          <cell r="J5426">
            <v>189090.32</v>
          </cell>
          <cell r="K5426">
            <v>28364</v>
          </cell>
          <cell r="L5426">
            <v>16072.68</v>
          </cell>
          <cell r="M5426">
            <v>0</v>
          </cell>
          <cell r="N5426">
            <v>0</v>
          </cell>
          <cell r="O5426">
            <v>176799</v>
          </cell>
          <cell r="P5426">
            <v>176799</v>
          </cell>
        </row>
        <row r="5427">
          <cell r="G5427">
            <v>938809624</v>
          </cell>
          <cell r="J5427">
            <v>593000.44999999995</v>
          </cell>
          <cell r="K5427">
            <v>95682</v>
          </cell>
          <cell r="L5427">
            <v>49731.55</v>
          </cell>
          <cell r="M5427">
            <v>0</v>
          </cell>
          <cell r="N5427">
            <v>0</v>
          </cell>
          <cell r="O5427">
            <v>547050</v>
          </cell>
          <cell r="P5427">
            <v>547050</v>
          </cell>
        </row>
        <row r="5428">
          <cell r="G5428">
            <v>938809817</v>
          </cell>
          <cell r="J5428">
            <v>469031.39</v>
          </cell>
          <cell r="K5428">
            <v>71926</v>
          </cell>
          <cell r="L5428">
            <v>39710.61</v>
          </cell>
          <cell r="M5428">
            <v>0</v>
          </cell>
          <cell r="N5428">
            <v>0</v>
          </cell>
          <cell r="O5428">
            <v>436816</v>
          </cell>
          <cell r="P5428">
            <v>436816</v>
          </cell>
        </row>
        <row r="5429">
          <cell r="G5429">
            <v>938809971</v>
          </cell>
          <cell r="J5429">
            <v>44545</v>
          </cell>
          <cell r="K5429">
            <v>0</v>
          </cell>
          <cell r="L5429">
            <v>4455</v>
          </cell>
          <cell r="M5429">
            <v>0</v>
          </cell>
          <cell r="N5429">
            <v>0</v>
          </cell>
          <cell r="O5429">
            <v>49000</v>
          </cell>
          <cell r="P5429">
            <v>49000</v>
          </cell>
        </row>
        <row r="5430">
          <cell r="G5430">
            <v>938900195</v>
          </cell>
          <cell r="J5430">
            <v>236998.81</v>
          </cell>
          <cell r="K5430">
            <v>35550</v>
          </cell>
          <cell r="L5430">
            <v>20145.189999999999</v>
          </cell>
          <cell r="M5430">
            <v>0</v>
          </cell>
          <cell r="N5430">
            <v>0</v>
          </cell>
          <cell r="O5430">
            <v>221594</v>
          </cell>
          <cell r="P5430">
            <v>221594</v>
          </cell>
        </row>
        <row r="5431">
          <cell r="G5431">
            <v>938900651</v>
          </cell>
          <cell r="J5431">
            <v>44545</v>
          </cell>
          <cell r="K5431">
            <v>0</v>
          </cell>
          <cell r="L5431">
            <v>4455</v>
          </cell>
          <cell r="M5431">
            <v>0</v>
          </cell>
          <cell r="N5431">
            <v>0</v>
          </cell>
          <cell r="O5431">
            <v>49000</v>
          </cell>
          <cell r="P5431">
            <v>49000</v>
          </cell>
        </row>
        <row r="5432">
          <cell r="G5432">
            <v>938900705</v>
          </cell>
          <cell r="J5432">
            <v>108181.36</v>
          </cell>
          <cell r="K5432">
            <v>16227</v>
          </cell>
          <cell r="L5432">
            <v>9194.64</v>
          </cell>
          <cell r="M5432">
            <v>0</v>
          </cell>
          <cell r="N5432">
            <v>0</v>
          </cell>
          <cell r="O5432">
            <v>101149</v>
          </cell>
          <cell r="P5432">
            <v>101149</v>
          </cell>
        </row>
        <row r="5433">
          <cell r="G5433">
            <v>938900829</v>
          </cell>
          <cell r="J5433">
            <v>308973.36</v>
          </cell>
          <cell r="K5433">
            <v>46346</v>
          </cell>
          <cell r="L5433">
            <v>26262.639999999999</v>
          </cell>
          <cell r="M5433">
            <v>0</v>
          </cell>
          <cell r="N5433">
            <v>0</v>
          </cell>
          <cell r="O5433">
            <v>288890</v>
          </cell>
          <cell r="P5433">
            <v>288890</v>
          </cell>
        </row>
        <row r="5434">
          <cell r="G5434">
            <v>938901037</v>
          </cell>
          <cell r="J5434">
            <v>84238</v>
          </cell>
          <cell r="K5434">
            <v>15104</v>
          </cell>
          <cell r="L5434">
            <v>6913</v>
          </cell>
          <cell r="M5434">
            <v>0</v>
          </cell>
          <cell r="N5434">
            <v>0</v>
          </cell>
          <cell r="O5434">
            <v>76047</v>
          </cell>
          <cell r="P5434">
            <v>76047</v>
          </cell>
        </row>
        <row r="5435">
          <cell r="G5435">
            <v>938901038</v>
          </cell>
          <cell r="J5435">
            <v>44545</v>
          </cell>
          <cell r="K5435">
            <v>0</v>
          </cell>
          <cell r="L5435">
            <v>4455</v>
          </cell>
          <cell r="M5435">
            <v>0</v>
          </cell>
          <cell r="N5435">
            <v>0</v>
          </cell>
          <cell r="O5435">
            <v>49000</v>
          </cell>
          <cell r="P5435">
            <v>49000</v>
          </cell>
        </row>
        <row r="5436">
          <cell r="G5436">
            <v>938901041</v>
          </cell>
          <cell r="J5436">
            <v>71665</v>
          </cell>
          <cell r="K5436">
            <v>10750</v>
          </cell>
          <cell r="L5436">
            <v>6092</v>
          </cell>
          <cell r="M5436">
            <v>0</v>
          </cell>
          <cell r="N5436">
            <v>0</v>
          </cell>
          <cell r="O5436">
            <v>67007</v>
          </cell>
          <cell r="P5436">
            <v>67007</v>
          </cell>
        </row>
        <row r="5437">
          <cell r="G5437">
            <v>938901045</v>
          </cell>
          <cell r="J5437">
            <v>365889.18</v>
          </cell>
          <cell r="K5437">
            <v>169610</v>
          </cell>
          <cell r="L5437">
            <v>19627.82</v>
          </cell>
          <cell r="M5437">
            <v>0</v>
          </cell>
          <cell r="N5437">
            <v>0</v>
          </cell>
          <cell r="O5437">
            <v>215907</v>
          </cell>
          <cell r="P5437">
            <v>215907</v>
          </cell>
        </row>
        <row r="5438">
          <cell r="G5438">
            <v>938901046</v>
          </cell>
          <cell r="J5438">
            <v>199317.7</v>
          </cell>
          <cell r="K5438">
            <v>41566</v>
          </cell>
          <cell r="L5438">
            <v>15775.3</v>
          </cell>
          <cell r="M5438">
            <v>0</v>
          </cell>
          <cell r="N5438">
            <v>0</v>
          </cell>
          <cell r="O5438">
            <v>173527</v>
          </cell>
          <cell r="P5438">
            <v>173527</v>
          </cell>
        </row>
        <row r="5439">
          <cell r="G5439">
            <v>938901178</v>
          </cell>
          <cell r="J5439">
            <v>247100.87999999998</v>
          </cell>
          <cell r="K5439">
            <v>37738</v>
          </cell>
          <cell r="L5439">
            <v>20936.12</v>
          </cell>
          <cell r="M5439">
            <v>0</v>
          </cell>
          <cell r="N5439">
            <v>0</v>
          </cell>
          <cell r="O5439">
            <v>230299</v>
          </cell>
          <cell r="P5439">
            <v>230299</v>
          </cell>
        </row>
        <row r="5440">
          <cell r="G5440">
            <v>938901181</v>
          </cell>
          <cell r="J5440">
            <v>275464.82</v>
          </cell>
          <cell r="K5440">
            <v>42442</v>
          </cell>
          <cell r="L5440">
            <v>23302.18</v>
          </cell>
          <cell r="M5440">
            <v>0</v>
          </cell>
          <cell r="N5440">
            <v>0</v>
          </cell>
          <cell r="O5440">
            <v>256325</v>
          </cell>
          <cell r="P5440">
            <v>256325</v>
          </cell>
        </row>
        <row r="5441">
          <cell r="G5441">
            <v>938901832</v>
          </cell>
          <cell r="J5441">
            <v>189443</v>
          </cell>
          <cell r="K5441">
            <v>28416</v>
          </cell>
          <cell r="L5441">
            <v>16102</v>
          </cell>
          <cell r="M5441">
            <v>0</v>
          </cell>
          <cell r="N5441">
            <v>0</v>
          </cell>
          <cell r="O5441">
            <v>177129</v>
          </cell>
          <cell r="P5441">
            <v>177129</v>
          </cell>
        </row>
        <row r="5442">
          <cell r="G5442">
            <v>938903273</v>
          </cell>
          <cell r="J5442">
            <v>165580</v>
          </cell>
          <cell r="K5442">
            <v>24837</v>
          </cell>
          <cell r="L5442">
            <v>14074</v>
          </cell>
          <cell r="M5442">
            <v>0</v>
          </cell>
          <cell r="N5442">
            <v>0</v>
          </cell>
          <cell r="O5442">
            <v>154817</v>
          </cell>
          <cell r="P5442">
            <v>154817</v>
          </cell>
        </row>
        <row r="5443">
          <cell r="G5443">
            <v>938903554</v>
          </cell>
          <cell r="J5443">
            <v>161623</v>
          </cell>
          <cell r="K5443">
            <v>26936</v>
          </cell>
          <cell r="L5443">
            <v>13469</v>
          </cell>
          <cell r="M5443">
            <v>0</v>
          </cell>
          <cell r="N5443">
            <v>0</v>
          </cell>
          <cell r="O5443">
            <v>148156</v>
          </cell>
          <cell r="P5443">
            <v>148156</v>
          </cell>
        </row>
        <row r="5444">
          <cell r="G5444">
            <v>938903576</v>
          </cell>
          <cell r="J5444">
            <v>44545</v>
          </cell>
          <cell r="K5444">
            <v>0</v>
          </cell>
          <cell r="L5444">
            <v>4455</v>
          </cell>
          <cell r="M5444">
            <v>0</v>
          </cell>
          <cell r="N5444">
            <v>0</v>
          </cell>
          <cell r="O5444">
            <v>49000</v>
          </cell>
          <cell r="P5444">
            <v>49000</v>
          </cell>
        </row>
        <row r="5445">
          <cell r="G5445">
            <v>938903593</v>
          </cell>
          <cell r="J5445">
            <v>44545</v>
          </cell>
          <cell r="K5445">
            <v>0</v>
          </cell>
          <cell r="L5445">
            <v>4455</v>
          </cell>
          <cell r="M5445">
            <v>0</v>
          </cell>
          <cell r="N5445">
            <v>0</v>
          </cell>
          <cell r="O5445">
            <v>49000</v>
          </cell>
          <cell r="P5445">
            <v>49000</v>
          </cell>
        </row>
        <row r="5446">
          <cell r="G5446">
            <v>938903597</v>
          </cell>
          <cell r="J5446">
            <v>117365</v>
          </cell>
          <cell r="K5446">
            <v>17605</v>
          </cell>
          <cell r="L5446">
            <v>9976</v>
          </cell>
          <cell r="M5446">
            <v>0</v>
          </cell>
          <cell r="N5446">
            <v>0</v>
          </cell>
          <cell r="O5446">
            <v>109736</v>
          </cell>
          <cell r="P5446">
            <v>109736</v>
          </cell>
        </row>
        <row r="5447">
          <cell r="G5447">
            <v>938903598</v>
          </cell>
          <cell r="J5447">
            <v>417367.83999999997</v>
          </cell>
          <cell r="K5447">
            <v>65971</v>
          </cell>
          <cell r="L5447">
            <v>35140.160000000003</v>
          </cell>
          <cell r="M5447">
            <v>0</v>
          </cell>
          <cell r="N5447">
            <v>0</v>
          </cell>
          <cell r="O5447">
            <v>386537</v>
          </cell>
          <cell r="P5447">
            <v>386537</v>
          </cell>
        </row>
        <row r="5448">
          <cell r="G5448">
            <v>938903607</v>
          </cell>
          <cell r="J5448">
            <v>176869.81</v>
          </cell>
          <cell r="K5448">
            <v>27877</v>
          </cell>
          <cell r="L5448">
            <v>14899.19</v>
          </cell>
          <cell r="M5448">
            <v>0</v>
          </cell>
          <cell r="N5448">
            <v>0</v>
          </cell>
          <cell r="O5448">
            <v>163892</v>
          </cell>
          <cell r="P5448">
            <v>163892</v>
          </cell>
        </row>
        <row r="5449">
          <cell r="G5449">
            <v>938904011</v>
          </cell>
          <cell r="J5449">
            <v>45409</v>
          </cell>
          <cell r="K5449">
            <v>6811</v>
          </cell>
          <cell r="L5449">
            <v>3860</v>
          </cell>
          <cell r="M5449">
            <v>0</v>
          </cell>
          <cell r="N5449">
            <v>0</v>
          </cell>
          <cell r="O5449">
            <v>42458</v>
          </cell>
          <cell r="P5449">
            <v>42458</v>
          </cell>
        </row>
        <row r="5450">
          <cell r="G5450">
            <v>938904014</v>
          </cell>
          <cell r="J5450">
            <v>315362.36</v>
          </cell>
          <cell r="K5450">
            <v>51119</v>
          </cell>
          <cell r="L5450">
            <v>26424.639999999999</v>
          </cell>
          <cell r="M5450">
            <v>0</v>
          </cell>
          <cell r="N5450">
            <v>0</v>
          </cell>
          <cell r="O5450">
            <v>290668</v>
          </cell>
          <cell r="P5450">
            <v>290668</v>
          </cell>
        </row>
        <row r="5451">
          <cell r="G5451">
            <v>938904028</v>
          </cell>
          <cell r="J5451">
            <v>185873</v>
          </cell>
          <cell r="K5451">
            <v>28105</v>
          </cell>
          <cell r="L5451">
            <v>15777</v>
          </cell>
          <cell r="M5451">
            <v>0</v>
          </cell>
          <cell r="N5451">
            <v>0</v>
          </cell>
          <cell r="O5451">
            <v>173545</v>
          </cell>
          <cell r="P5451">
            <v>173545</v>
          </cell>
        </row>
        <row r="5452">
          <cell r="G5452">
            <v>938904029</v>
          </cell>
          <cell r="J5452">
            <v>312093.36</v>
          </cell>
          <cell r="K5452">
            <v>49058</v>
          </cell>
          <cell r="L5452">
            <v>26303.64</v>
          </cell>
          <cell r="M5452">
            <v>0</v>
          </cell>
          <cell r="N5452">
            <v>0</v>
          </cell>
          <cell r="O5452">
            <v>289339</v>
          </cell>
          <cell r="P5452">
            <v>289339</v>
          </cell>
        </row>
        <row r="5453">
          <cell r="G5453">
            <v>938905020</v>
          </cell>
          <cell r="J5453">
            <v>81348.179999999993</v>
          </cell>
          <cell r="K5453">
            <v>12950</v>
          </cell>
          <cell r="L5453">
            <v>6839.82</v>
          </cell>
          <cell r="M5453">
            <v>0</v>
          </cell>
          <cell r="N5453">
            <v>0</v>
          </cell>
          <cell r="O5453">
            <v>75238</v>
          </cell>
          <cell r="P5453">
            <v>75238</v>
          </cell>
        </row>
        <row r="5454">
          <cell r="G5454">
            <v>938905435</v>
          </cell>
          <cell r="J5454">
            <v>308696</v>
          </cell>
          <cell r="K5454">
            <v>51017</v>
          </cell>
          <cell r="L5454">
            <v>25768</v>
          </cell>
          <cell r="M5454">
            <v>0</v>
          </cell>
          <cell r="N5454">
            <v>0</v>
          </cell>
          <cell r="O5454">
            <v>283447</v>
          </cell>
          <cell r="P5454">
            <v>283447</v>
          </cell>
        </row>
        <row r="5455">
          <cell r="G5455">
            <v>938906335</v>
          </cell>
          <cell r="J5455">
            <v>100908.64</v>
          </cell>
          <cell r="K5455">
            <v>15136</v>
          </cell>
          <cell r="L5455">
            <v>8577.36</v>
          </cell>
          <cell r="M5455">
            <v>0</v>
          </cell>
          <cell r="N5455">
            <v>0</v>
          </cell>
          <cell r="O5455">
            <v>94350</v>
          </cell>
          <cell r="P5455">
            <v>94350</v>
          </cell>
        </row>
        <row r="5456">
          <cell r="G5456">
            <v>938906338</v>
          </cell>
          <cell r="J5456">
            <v>78993.09</v>
          </cell>
          <cell r="K5456">
            <v>12747</v>
          </cell>
          <cell r="L5456">
            <v>6624.91</v>
          </cell>
          <cell r="M5456">
            <v>0</v>
          </cell>
          <cell r="N5456">
            <v>0</v>
          </cell>
          <cell r="O5456">
            <v>72871</v>
          </cell>
          <cell r="P5456">
            <v>72871</v>
          </cell>
        </row>
        <row r="5457">
          <cell r="G5457">
            <v>938939056</v>
          </cell>
          <cell r="J5457">
            <v>332048.25</v>
          </cell>
          <cell r="K5457">
            <v>52051</v>
          </cell>
          <cell r="L5457">
            <v>27999.75</v>
          </cell>
          <cell r="M5457">
            <v>0</v>
          </cell>
          <cell r="N5457">
            <v>0</v>
          </cell>
          <cell r="O5457">
            <v>307997</v>
          </cell>
          <cell r="P5457">
            <v>307997</v>
          </cell>
        </row>
        <row r="5458">
          <cell r="G5458">
            <v>938940482</v>
          </cell>
          <cell r="J5458">
            <v>44545</v>
          </cell>
          <cell r="K5458">
            <v>0</v>
          </cell>
          <cell r="L5458">
            <v>4455</v>
          </cell>
          <cell r="M5458">
            <v>0</v>
          </cell>
          <cell r="N5458">
            <v>0</v>
          </cell>
          <cell r="O5458">
            <v>49000</v>
          </cell>
          <cell r="P5458">
            <v>49000</v>
          </cell>
        </row>
        <row r="5459">
          <cell r="G5459">
            <v>938942615</v>
          </cell>
          <cell r="J5459">
            <v>195679.72</v>
          </cell>
          <cell r="K5459">
            <v>34289</v>
          </cell>
          <cell r="L5459">
            <v>16139.28</v>
          </cell>
          <cell r="M5459">
            <v>0</v>
          </cell>
          <cell r="N5459">
            <v>0</v>
          </cell>
          <cell r="O5459">
            <v>177530</v>
          </cell>
          <cell r="P5459">
            <v>177530</v>
          </cell>
        </row>
        <row r="5460">
          <cell r="G5460">
            <v>938998937</v>
          </cell>
          <cell r="J5460">
            <v>433009.8</v>
          </cell>
          <cell r="K5460">
            <v>64951</v>
          </cell>
          <cell r="L5460">
            <v>36806.199999999997</v>
          </cell>
          <cell r="M5460">
            <v>0</v>
          </cell>
          <cell r="N5460">
            <v>0</v>
          </cell>
          <cell r="O5460">
            <v>404865</v>
          </cell>
          <cell r="P5460">
            <v>404865</v>
          </cell>
        </row>
        <row r="5461">
          <cell r="G5461">
            <v>938998944</v>
          </cell>
          <cell r="J5461">
            <v>338275.18</v>
          </cell>
          <cell r="K5461">
            <v>50741</v>
          </cell>
          <cell r="L5461">
            <v>28753.82</v>
          </cell>
          <cell r="M5461">
            <v>0</v>
          </cell>
          <cell r="N5461">
            <v>0</v>
          </cell>
          <cell r="O5461">
            <v>316288</v>
          </cell>
          <cell r="P5461">
            <v>316288</v>
          </cell>
        </row>
        <row r="5462">
          <cell r="G5462">
            <v>906892729</v>
          </cell>
          <cell r="J5462">
            <v>44545</v>
          </cell>
          <cell r="K5462">
            <v>0</v>
          </cell>
          <cell r="L5462">
            <v>4455</v>
          </cell>
          <cell r="M5462">
            <v>0</v>
          </cell>
          <cell r="N5462">
            <v>0</v>
          </cell>
          <cell r="O5462">
            <v>49000</v>
          </cell>
          <cell r="P5462">
            <v>49000</v>
          </cell>
        </row>
        <row r="5463">
          <cell r="G5463">
            <v>909993718</v>
          </cell>
          <cell r="J5463">
            <v>172990</v>
          </cell>
          <cell r="K5463">
            <v>25949</v>
          </cell>
          <cell r="L5463">
            <v>14704</v>
          </cell>
          <cell r="M5463">
            <v>0</v>
          </cell>
          <cell r="N5463">
            <v>0</v>
          </cell>
          <cell r="O5463">
            <v>161745</v>
          </cell>
          <cell r="P5463">
            <v>161745</v>
          </cell>
        </row>
        <row r="5464">
          <cell r="G5464">
            <v>933805145</v>
          </cell>
          <cell r="J5464">
            <v>409567.28</v>
          </cell>
          <cell r="K5464">
            <v>62781</v>
          </cell>
          <cell r="L5464">
            <v>34678.720000000001</v>
          </cell>
          <cell r="M5464">
            <v>0</v>
          </cell>
          <cell r="N5464">
            <v>0</v>
          </cell>
          <cell r="O5464">
            <v>381465</v>
          </cell>
          <cell r="P5464">
            <v>381465</v>
          </cell>
        </row>
        <row r="5465">
          <cell r="G5465">
            <v>933805907</v>
          </cell>
          <cell r="J5465">
            <v>312924.26999999996</v>
          </cell>
          <cell r="K5465">
            <v>49631</v>
          </cell>
          <cell r="L5465">
            <v>26329.73</v>
          </cell>
          <cell r="M5465">
            <v>0</v>
          </cell>
          <cell r="N5465">
            <v>0</v>
          </cell>
          <cell r="O5465">
            <v>289623</v>
          </cell>
          <cell r="P5465">
            <v>289623</v>
          </cell>
        </row>
        <row r="5466">
          <cell r="G5466">
            <v>933805933</v>
          </cell>
          <cell r="J5466">
            <v>496069.81000000006</v>
          </cell>
          <cell r="K5466">
            <v>409412.9</v>
          </cell>
          <cell r="L5466">
            <v>8666.09</v>
          </cell>
          <cell r="M5466">
            <v>0</v>
          </cell>
          <cell r="N5466">
            <v>-503000</v>
          </cell>
          <cell r="O5466">
            <v>0</v>
          </cell>
          <cell r="P5466">
            <v>-407677</v>
          </cell>
        </row>
        <row r="5467">
          <cell r="G5467">
            <v>933806208</v>
          </cell>
          <cell r="J5467">
            <v>350365.76</v>
          </cell>
          <cell r="K5467">
            <v>59960</v>
          </cell>
          <cell r="L5467">
            <v>29040.240000000002</v>
          </cell>
          <cell r="M5467">
            <v>0</v>
          </cell>
          <cell r="N5467">
            <v>0</v>
          </cell>
          <cell r="O5467">
            <v>319446</v>
          </cell>
          <cell r="P5467">
            <v>319446</v>
          </cell>
        </row>
        <row r="5468">
          <cell r="G5468">
            <v>933806288</v>
          </cell>
          <cell r="J5468">
            <v>370907.82</v>
          </cell>
          <cell r="K5468">
            <v>57880</v>
          </cell>
          <cell r="L5468">
            <v>31303.18</v>
          </cell>
          <cell r="M5468">
            <v>0</v>
          </cell>
          <cell r="N5468">
            <v>0</v>
          </cell>
          <cell r="O5468">
            <v>344331</v>
          </cell>
          <cell r="P5468">
            <v>344331</v>
          </cell>
        </row>
        <row r="5469">
          <cell r="G5469">
            <v>933806416</v>
          </cell>
          <cell r="J5469">
            <v>544582</v>
          </cell>
          <cell r="K5469">
            <v>85278</v>
          </cell>
          <cell r="L5469">
            <v>45930</v>
          </cell>
          <cell r="M5469">
            <v>0</v>
          </cell>
          <cell r="N5469">
            <v>0</v>
          </cell>
          <cell r="O5469">
            <v>505234</v>
          </cell>
          <cell r="P5469">
            <v>505234</v>
          </cell>
        </row>
        <row r="5470">
          <cell r="G5470">
            <v>933806630</v>
          </cell>
          <cell r="J5470">
            <v>152959.91</v>
          </cell>
          <cell r="K5470">
            <v>28554</v>
          </cell>
          <cell r="L5470">
            <v>12441.09</v>
          </cell>
          <cell r="M5470">
            <v>0</v>
          </cell>
          <cell r="N5470">
            <v>0</v>
          </cell>
          <cell r="O5470">
            <v>136847</v>
          </cell>
          <cell r="P5470">
            <v>136847</v>
          </cell>
        </row>
        <row r="5471">
          <cell r="G5471">
            <v>933806648</v>
          </cell>
          <cell r="J5471">
            <v>348434.8</v>
          </cell>
          <cell r="K5471">
            <v>54285</v>
          </cell>
          <cell r="L5471">
            <v>29415.200000000001</v>
          </cell>
          <cell r="M5471">
            <v>0</v>
          </cell>
          <cell r="N5471">
            <v>0</v>
          </cell>
          <cell r="O5471">
            <v>323565</v>
          </cell>
          <cell r="P5471">
            <v>323565</v>
          </cell>
        </row>
        <row r="5472">
          <cell r="G5472">
            <v>938802117</v>
          </cell>
          <cell r="J5472">
            <v>44545</v>
          </cell>
          <cell r="K5472">
            <v>0</v>
          </cell>
          <cell r="L5472">
            <v>4455</v>
          </cell>
          <cell r="M5472">
            <v>0</v>
          </cell>
          <cell r="N5472">
            <v>0</v>
          </cell>
          <cell r="O5472">
            <v>49000</v>
          </cell>
          <cell r="P5472">
            <v>49000</v>
          </cell>
        </row>
        <row r="5473">
          <cell r="G5473">
            <v>938805044</v>
          </cell>
          <cell r="J5473">
            <v>186244</v>
          </cell>
          <cell r="K5473">
            <v>29956</v>
          </cell>
          <cell r="L5473">
            <v>15629</v>
          </cell>
          <cell r="M5473">
            <v>0</v>
          </cell>
          <cell r="N5473">
            <v>0</v>
          </cell>
          <cell r="O5473">
            <v>171917</v>
          </cell>
          <cell r="P5473">
            <v>171917</v>
          </cell>
        </row>
        <row r="5474">
          <cell r="G5474">
            <v>938805082</v>
          </cell>
          <cell r="J5474">
            <v>198383</v>
          </cell>
          <cell r="K5474">
            <v>30206</v>
          </cell>
          <cell r="L5474">
            <v>16818</v>
          </cell>
          <cell r="M5474">
            <v>0</v>
          </cell>
          <cell r="N5474">
            <v>0</v>
          </cell>
          <cell r="O5474">
            <v>184995</v>
          </cell>
          <cell r="P5474">
            <v>184995</v>
          </cell>
        </row>
        <row r="5475">
          <cell r="G5475">
            <v>938805083</v>
          </cell>
          <cell r="J5475">
            <v>246182.36</v>
          </cell>
          <cell r="K5475">
            <v>40742</v>
          </cell>
          <cell r="L5475">
            <v>20543.64</v>
          </cell>
          <cell r="M5475">
            <v>0</v>
          </cell>
          <cell r="N5475">
            <v>0</v>
          </cell>
          <cell r="O5475">
            <v>225984</v>
          </cell>
          <cell r="P5475">
            <v>225984</v>
          </cell>
        </row>
        <row r="5476">
          <cell r="G5476">
            <v>938805108</v>
          </cell>
          <cell r="J5476">
            <v>344964.54</v>
          </cell>
          <cell r="K5476">
            <v>70145</v>
          </cell>
          <cell r="L5476">
            <v>27481.46</v>
          </cell>
          <cell r="M5476">
            <v>0</v>
          </cell>
          <cell r="N5476">
            <v>0</v>
          </cell>
          <cell r="O5476">
            <v>302301</v>
          </cell>
          <cell r="P5476">
            <v>302301</v>
          </cell>
        </row>
        <row r="5477">
          <cell r="G5477">
            <v>938805112</v>
          </cell>
          <cell r="J5477">
            <v>319618.45</v>
          </cell>
          <cell r="K5477">
            <v>48392</v>
          </cell>
          <cell r="L5477">
            <v>27122.55</v>
          </cell>
          <cell r="M5477">
            <v>0</v>
          </cell>
          <cell r="N5477">
            <v>0</v>
          </cell>
          <cell r="O5477">
            <v>298349</v>
          </cell>
          <cell r="P5477">
            <v>298349</v>
          </cell>
        </row>
        <row r="5478">
          <cell r="G5478">
            <v>938805424</v>
          </cell>
          <cell r="J5478">
            <v>417857.9</v>
          </cell>
          <cell r="K5478">
            <v>78835</v>
          </cell>
          <cell r="L5478">
            <v>33902.1</v>
          </cell>
          <cell r="M5478">
            <v>0</v>
          </cell>
          <cell r="N5478">
            <v>0</v>
          </cell>
          <cell r="O5478">
            <v>372925</v>
          </cell>
          <cell r="P5478">
            <v>372925</v>
          </cell>
        </row>
        <row r="5479">
          <cell r="G5479">
            <v>938805495</v>
          </cell>
          <cell r="J5479">
            <v>294380.45</v>
          </cell>
          <cell r="K5479">
            <v>45503</v>
          </cell>
          <cell r="L5479">
            <v>24887.55</v>
          </cell>
          <cell r="M5479">
            <v>0</v>
          </cell>
          <cell r="N5479">
            <v>0</v>
          </cell>
          <cell r="O5479">
            <v>273765</v>
          </cell>
          <cell r="P5479">
            <v>273765</v>
          </cell>
        </row>
        <row r="5480">
          <cell r="G5480">
            <v>938805498</v>
          </cell>
          <cell r="J5480">
            <v>481044</v>
          </cell>
          <cell r="K5480">
            <v>73727</v>
          </cell>
          <cell r="L5480">
            <v>40731</v>
          </cell>
          <cell r="M5480">
            <v>0</v>
          </cell>
          <cell r="N5480">
            <v>0</v>
          </cell>
          <cell r="O5480">
            <v>448048</v>
          </cell>
          <cell r="P5480">
            <v>448048</v>
          </cell>
        </row>
        <row r="5481">
          <cell r="G5481">
            <v>938805532</v>
          </cell>
          <cell r="J5481">
            <v>238615</v>
          </cell>
          <cell r="K5481">
            <v>238615</v>
          </cell>
          <cell r="L5481">
            <v>0</v>
          </cell>
          <cell r="M5481">
            <v>0</v>
          </cell>
          <cell r="N5481">
            <v>0</v>
          </cell>
          <cell r="O5481">
            <v>0</v>
          </cell>
          <cell r="P5481">
            <v>0</v>
          </cell>
        </row>
        <row r="5482">
          <cell r="G5482">
            <v>938805546</v>
          </cell>
          <cell r="J5482">
            <v>152388.4</v>
          </cell>
          <cell r="K5482">
            <v>23307</v>
          </cell>
          <cell r="L5482">
            <v>12908.6</v>
          </cell>
          <cell r="M5482">
            <v>0</v>
          </cell>
          <cell r="N5482">
            <v>0</v>
          </cell>
          <cell r="O5482">
            <v>141990</v>
          </cell>
          <cell r="P5482">
            <v>141990</v>
          </cell>
        </row>
        <row r="5483">
          <cell r="G5483">
            <v>938805581</v>
          </cell>
          <cell r="J5483">
            <v>46928</v>
          </cell>
          <cell r="K5483">
            <v>7039</v>
          </cell>
          <cell r="L5483">
            <v>3989</v>
          </cell>
          <cell r="M5483">
            <v>0</v>
          </cell>
          <cell r="N5483">
            <v>0</v>
          </cell>
          <cell r="O5483">
            <v>43878</v>
          </cell>
          <cell r="P5483">
            <v>43878</v>
          </cell>
        </row>
        <row r="5484">
          <cell r="G5484">
            <v>938805582</v>
          </cell>
          <cell r="J5484">
            <v>67993</v>
          </cell>
          <cell r="K5484">
            <v>10199</v>
          </cell>
          <cell r="L5484">
            <v>5779</v>
          </cell>
          <cell r="M5484">
            <v>0</v>
          </cell>
          <cell r="N5484">
            <v>0</v>
          </cell>
          <cell r="O5484">
            <v>63573</v>
          </cell>
          <cell r="P5484">
            <v>63573</v>
          </cell>
        </row>
        <row r="5485">
          <cell r="G5485">
            <v>938805635</v>
          </cell>
          <cell r="J5485">
            <v>404977.36</v>
          </cell>
          <cell r="K5485">
            <v>61195</v>
          </cell>
          <cell r="L5485">
            <v>34378.639999999999</v>
          </cell>
          <cell r="M5485">
            <v>0</v>
          </cell>
          <cell r="N5485">
            <v>0</v>
          </cell>
          <cell r="O5485">
            <v>378161</v>
          </cell>
          <cell r="P5485">
            <v>378161</v>
          </cell>
        </row>
        <row r="5486">
          <cell r="G5486">
            <v>938805694</v>
          </cell>
          <cell r="J5486">
            <v>55712</v>
          </cell>
          <cell r="K5486">
            <v>9928</v>
          </cell>
          <cell r="L5486">
            <v>4578</v>
          </cell>
          <cell r="M5486">
            <v>0</v>
          </cell>
          <cell r="N5486">
            <v>0</v>
          </cell>
          <cell r="O5486">
            <v>50362</v>
          </cell>
          <cell r="P5486">
            <v>50362</v>
          </cell>
        </row>
        <row r="5487">
          <cell r="G5487">
            <v>938805746</v>
          </cell>
          <cell r="J5487">
            <v>198181.6</v>
          </cell>
          <cell r="K5487">
            <v>29727</v>
          </cell>
          <cell r="L5487">
            <v>16845.400000000001</v>
          </cell>
          <cell r="M5487">
            <v>0</v>
          </cell>
          <cell r="N5487">
            <v>0</v>
          </cell>
          <cell r="O5487">
            <v>185300</v>
          </cell>
          <cell r="P5487">
            <v>185300</v>
          </cell>
        </row>
        <row r="5488">
          <cell r="G5488">
            <v>938805792</v>
          </cell>
          <cell r="J5488">
            <v>44545</v>
          </cell>
          <cell r="K5488">
            <v>0</v>
          </cell>
          <cell r="L5488">
            <v>4455</v>
          </cell>
          <cell r="M5488">
            <v>0</v>
          </cell>
          <cell r="N5488">
            <v>0</v>
          </cell>
          <cell r="O5488">
            <v>49000</v>
          </cell>
          <cell r="P5488">
            <v>49000</v>
          </cell>
        </row>
        <row r="5489">
          <cell r="G5489">
            <v>938805846</v>
          </cell>
          <cell r="J5489">
            <v>840216.37999999989</v>
          </cell>
          <cell r="K5489">
            <v>127154</v>
          </cell>
          <cell r="L5489">
            <v>71306.62</v>
          </cell>
          <cell r="M5489">
            <v>0</v>
          </cell>
          <cell r="N5489">
            <v>0</v>
          </cell>
          <cell r="O5489">
            <v>784369</v>
          </cell>
          <cell r="P5489">
            <v>784369</v>
          </cell>
        </row>
        <row r="5490">
          <cell r="G5490">
            <v>938805934</v>
          </cell>
          <cell r="J5490">
            <v>130216.02</v>
          </cell>
          <cell r="K5490">
            <v>19532</v>
          </cell>
          <cell r="L5490">
            <v>11067.98</v>
          </cell>
          <cell r="M5490">
            <v>0</v>
          </cell>
          <cell r="N5490">
            <v>0</v>
          </cell>
          <cell r="O5490">
            <v>121752</v>
          </cell>
          <cell r="P5490">
            <v>121752</v>
          </cell>
        </row>
        <row r="5491">
          <cell r="G5491">
            <v>938805951</v>
          </cell>
          <cell r="J5491">
            <v>153635.9</v>
          </cell>
          <cell r="K5491">
            <v>23045</v>
          </cell>
          <cell r="L5491">
            <v>13059.1</v>
          </cell>
          <cell r="M5491">
            <v>0</v>
          </cell>
          <cell r="N5491">
            <v>0</v>
          </cell>
          <cell r="O5491">
            <v>143650</v>
          </cell>
          <cell r="P5491">
            <v>143650</v>
          </cell>
        </row>
        <row r="5492">
          <cell r="G5492">
            <v>938806392</v>
          </cell>
          <cell r="J5492">
            <v>118792.36</v>
          </cell>
          <cell r="K5492">
            <v>17819</v>
          </cell>
          <cell r="L5492">
            <v>10097.64</v>
          </cell>
          <cell r="M5492">
            <v>0</v>
          </cell>
          <cell r="N5492">
            <v>0</v>
          </cell>
          <cell r="O5492">
            <v>111071</v>
          </cell>
          <cell r="P5492">
            <v>111071</v>
          </cell>
        </row>
        <row r="5493">
          <cell r="G5493">
            <v>938806733</v>
          </cell>
          <cell r="J5493">
            <v>80488</v>
          </cell>
          <cell r="K5493">
            <v>16337</v>
          </cell>
          <cell r="L5493">
            <v>6415</v>
          </cell>
          <cell r="M5493">
            <v>0</v>
          </cell>
          <cell r="N5493">
            <v>0</v>
          </cell>
          <cell r="O5493">
            <v>70566</v>
          </cell>
          <cell r="P5493">
            <v>70566</v>
          </cell>
        </row>
        <row r="5494">
          <cell r="G5494">
            <v>938807782</v>
          </cell>
          <cell r="J5494">
            <v>47856</v>
          </cell>
          <cell r="K5494">
            <v>7852</v>
          </cell>
          <cell r="L5494">
            <v>4000</v>
          </cell>
          <cell r="M5494">
            <v>0</v>
          </cell>
          <cell r="N5494">
            <v>0</v>
          </cell>
          <cell r="O5494">
            <v>44004</v>
          </cell>
          <cell r="P5494">
            <v>44004</v>
          </cell>
        </row>
        <row r="5495">
          <cell r="G5495">
            <v>938807784</v>
          </cell>
          <cell r="J5495">
            <v>132799.09</v>
          </cell>
          <cell r="K5495">
            <v>20369</v>
          </cell>
          <cell r="L5495">
            <v>11242.91</v>
          </cell>
          <cell r="M5495">
            <v>0</v>
          </cell>
          <cell r="N5495">
            <v>0</v>
          </cell>
          <cell r="O5495">
            <v>123673</v>
          </cell>
          <cell r="P5495">
            <v>123673</v>
          </cell>
        </row>
        <row r="5496">
          <cell r="G5496">
            <v>938807884</v>
          </cell>
          <cell r="J5496">
            <v>67685.09</v>
          </cell>
          <cell r="K5496">
            <v>11050</v>
          </cell>
          <cell r="L5496">
            <v>5663.91</v>
          </cell>
          <cell r="M5496">
            <v>0</v>
          </cell>
          <cell r="N5496">
            <v>0</v>
          </cell>
          <cell r="O5496">
            <v>62299</v>
          </cell>
          <cell r="P5496">
            <v>62299</v>
          </cell>
        </row>
        <row r="5497">
          <cell r="G5497">
            <v>938809603</v>
          </cell>
          <cell r="J5497">
            <v>199066</v>
          </cell>
          <cell r="K5497">
            <v>30533</v>
          </cell>
          <cell r="L5497">
            <v>16853</v>
          </cell>
          <cell r="M5497">
            <v>0</v>
          </cell>
          <cell r="N5497">
            <v>0</v>
          </cell>
          <cell r="O5497">
            <v>185386</v>
          </cell>
          <cell r="P5497">
            <v>185386</v>
          </cell>
        </row>
        <row r="5498">
          <cell r="G5498">
            <v>938883351</v>
          </cell>
          <cell r="J5498">
            <v>95559</v>
          </cell>
          <cell r="K5498">
            <v>14334</v>
          </cell>
          <cell r="L5498">
            <v>8123</v>
          </cell>
          <cell r="M5498">
            <v>0</v>
          </cell>
          <cell r="N5498">
            <v>0</v>
          </cell>
          <cell r="O5498">
            <v>89348</v>
          </cell>
          <cell r="P5498">
            <v>89348</v>
          </cell>
        </row>
        <row r="5499">
          <cell r="G5499">
            <v>938900975</v>
          </cell>
          <cell r="J5499">
            <v>307462</v>
          </cell>
          <cell r="K5499">
            <v>47915</v>
          </cell>
          <cell r="L5499">
            <v>25955</v>
          </cell>
          <cell r="M5499">
            <v>0</v>
          </cell>
          <cell r="N5499">
            <v>0</v>
          </cell>
          <cell r="O5499">
            <v>285502</v>
          </cell>
          <cell r="P5499">
            <v>285502</v>
          </cell>
        </row>
        <row r="5500">
          <cell r="G5500">
            <v>938901309</v>
          </cell>
          <cell r="J5500">
            <v>502834.02</v>
          </cell>
          <cell r="K5500">
            <v>80811</v>
          </cell>
          <cell r="L5500">
            <v>42200.98</v>
          </cell>
          <cell r="M5500">
            <v>0</v>
          </cell>
          <cell r="N5500">
            <v>0</v>
          </cell>
          <cell r="O5500">
            <v>464224</v>
          </cell>
          <cell r="P5500">
            <v>464224</v>
          </cell>
        </row>
        <row r="5501">
          <cell r="G5501">
            <v>938901504</v>
          </cell>
          <cell r="J5501">
            <v>215537.45</v>
          </cell>
          <cell r="K5501">
            <v>33453</v>
          </cell>
          <cell r="L5501">
            <v>18208.55</v>
          </cell>
          <cell r="M5501">
            <v>0</v>
          </cell>
          <cell r="N5501">
            <v>0</v>
          </cell>
          <cell r="O5501">
            <v>200293</v>
          </cell>
          <cell r="P5501">
            <v>200293</v>
          </cell>
        </row>
        <row r="5502">
          <cell r="G5502">
            <v>938901506</v>
          </cell>
          <cell r="J5502">
            <v>52726.82</v>
          </cell>
          <cell r="K5502">
            <v>7909</v>
          </cell>
          <cell r="L5502">
            <v>4482.18</v>
          </cell>
          <cell r="M5502">
            <v>0</v>
          </cell>
          <cell r="N5502">
            <v>0</v>
          </cell>
          <cell r="O5502">
            <v>49300</v>
          </cell>
          <cell r="P5502">
            <v>49300</v>
          </cell>
        </row>
        <row r="5503">
          <cell r="G5503">
            <v>938904254</v>
          </cell>
          <cell r="J5503">
            <v>127955</v>
          </cell>
          <cell r="K5503">
            <v>20540</v>
          </cell>
          <cell r="L5503">
            <v>10742</v>
          </cell>
          <cell r="M5503">
            <v>0</v>
          </cell>
          <cell r="N5503">
            <v>-1000</v>
          </cell>
          <cell r="O5503">
            <v>117157</v>
          </cell>
          <cell r="P5503">
            <v>117157</v>
          </cell>
        </row>
        <row r="5504">
          <cell r="G5504">
            <v>938904272</v>
          </cell>
          <cell r="J5504">
            <v>245296</v>
          </cell>
          <cell r="K5504">
            <v>36794</v>
          </cell>
          <cell r="L5504">
            <v>20850</v>
          </cell>
          <cell r="M5504">
            <v>0</v>
          </cell>
          <cell r="N5504">
            <v>0</v>
          </cell>
          <cell r="O5504">
            <v>229352</v>
          </cell>
          <cell r="P5504">
            <v>229352</v>
          </cell>
        </row>
        <row r="5505">
          <cell r="G5505">
            <v>938904315</v>
          </cell>
          <cell r="J5505">
            <v>120508</v>
          </cell>
          <cell r="K5505">
            <v>18749</v>
          </cell>
          <cell r="L5505">
            <v>10176</v>
          </cell>
          <cell r="M5505">
            <v>0</v>
          </cell>
          <cell r="N5505">
            <v>0</v>
          </cell>
          <cell r="O5505">
            <v>111935</v>
          </cell>
          <cell r="P5505">
            <v>111935</v>
          </cell>
        </row>
        <row r="5506">
          <cell r="G5506">
            <v>938904382</v>
          </cell>
          <cell r="J5506">
            <v>505070.36</v>
          </cell>
          <cell r="K5506">
            <v>82044</v>
          </cell>
          <cell r="L5506">
            <v>42302.64</v>
          </cell>
          <cell r="M5506">
            <v>0</v>
          </cell>
          <cell r="N5506">
            <v>0</v>
          </cell>
          <cell r="O5506">
            <v>465329</v>
          </cell>
          <cell r="P5506">
            <v>465329</v>
          </cell>
        </row>
        <row r="5507">
          <cell r="G5507">
            <v>938905038</v>
          </cell>
          <cell r="J5507">
            <v>247834.97999999998</v>
          </cell>
          <cell r="K5507">
            <v>37400</v>
          </cell>
          <cell r="L5507">
            <v>21043.02</v>
          </cell>
          <cell r="M5507">
            <v>0</v>
          </cell>
          <cell r="N5507">
            <v>0</v>
          </cell>
          <cell r="O5507">
            <v>231478</v>
          </cell>
          <cell r="P5507">
            <v>231478</v>
          </cell>
        </row>
        <row r="5508">
          <cell r="G5508">
            <v>938905186</v>
          </cell>
          <cell r="J5508">
            <v>52726.82</v>
          </cell>
          <cell r="K5508">
            <v>7909</v>
          </cell>
          <cell r="L5508">
            <v>4482.18</v>
          </cell>
          <cell r="M5508">
            <v>0</v>
          </cell>
          <cell r="N5508">
            <v>0</v>
          </cell>
          <cell r="O5508">
            <v>49300</v>
          </cell>
          <cell r="P5508">
            <v>49300</v>
          </cell>
        </row>
        <row r="5509">
          <cell r="G5509">
            <v>938905355</v>
          </cell>
          <cell r="J5509">
            <v>645942.14</v>
          </cell>
          <cell r="K5509">
            <v>111477</v>
          </cell>
          <cell r="L5509">
            <v>53446.86</v>
          </cell>
          <cell r="M5509">
            <v>0</v>
          </cell>
          <cell r="N5509">
            <v>0</v>
          </cell>
          <cell r="O5509">
            <v>587912</v>
          </cell>
          <cell r="P5509">
            <v>587912</v>
          </cell>
        </row>
        <row r="5510">
          <cell r="G5510">
            <v>938906919</v>
          </cell>
          <cell r="J5510">
            <v>208896.36</v>
          </cell>
          <cell r="K5510">
            <v>45023</v>
          </cell>
          <cell r="L5510">
            <v>16387.64</v>
          </cell>
          <cell r="M5510">
            <v>0</v>
          </cell>
          <cell r="N5510">
            <v>0</v>
          </cell>
          <cell r="O5510">
            <v>180261</v>
          </cell>
          <cell r="P5510">
            <v>180261</v>
          </cell>
        </row>
        <row r="5511">
          <cell r="G5511">
            <v>938906923</v>
          </cell>
          <cell r="J5511">
            <v>96416.36</v>
          </cell>
          <cell r="K5511">
            <v>14462</v>
          </cell>
          <cell r="L5511">
            <v>8195.64</v>
          </cell>
          <cell r="M5511">
            <v>0</v>
          </cell>
          <cell r="N5511">
            <v>0</v>
          </cell>
          <cell r="O5511">
            <v>90150</v>
          </cell>
          <cell r="P5511">
            <v>90150</v>
          </cell>
        </row>
        <row r="5512">
          <cell r="G5512">
            <v>938906929</v>
          </cell>
          <cell r="J5512">
            <v>55454.09</v>
          </cell>
          <cell r="K5512">
            <v>8318</v>
          </cell>
          <cell r="L5512">
            <v>4713.91</v>
          </cell>
          <cell r="M5512">
            <v>0</v>
          </cell>
          <cell r="N5512">
            <v>0</v>
          </cell>
          <cell r="O5512">
            <v>51850</v>
          </cell>
          <cell r="P5512">
            <v>51850</v>
          </cell>
        </row>
        <row r="5513">
          <cell r="G5513">
            <v>938907124</v>
          </cell>
          <cell r="J5513">
            <v>156671</v>
          </cell>
          <cell r="K5513">
            <v>44594</v>
          </cell>
          <cell r="L5513">
            <v>11208</v>
          </cell>
          <cell r="M5513">
            <v>0</v>
          </cell>
          <cell r="N5513">
            <v>0</v>
          </cell>
          <cell r="O5513">
            <v>123285</v>
          </cell>
          <cell r="P5513">
            <v>123285</v>
          </cell>
        </row>
        <row r="5514">
          <cell r="G5514">
            <v>938907125</v>
          </cell>
          <cell r="J5514">
            <v>171977</v>
          </cell>
          <cell r="K5514">
            <v>25797</v>
          </cell>
          <cell r="L5514">
            <v>14618</v>
          </cell>
          <cell r="M5514">
            <v>0</v>
          </cell>
          <cell r="N5514">
            <v>0</v>
          </cell>
          <cell r="O5514">
            <v>160798</v>
          </cell>
          <cell r="P5514">
            <v>160798</v>
          </cell>
        </row>
        <row r="5515">
          <cell r="G5515">
            <v>938907126</v>
          </cell>
          <cell r="J5515">
            <v>551172.44999999995</v>
          </cell>
          <cell r="K5515">
            <v>83573</v>
          </cell>
          <cell r="L5515">
            <v>46759.55</v>
          </cell>
          <cell r="M5515">
            <v>0</v>
          </cell>
          <cell r="N5515">
            <v>0</v>
          </cell>
          <cell r="O5515">
            <v>514359</v>
          </cell>
          <cell r="P5515">
            <v>514359</v>
          </cell>
        </row>
        <row r="5516">
          <cell r="G5516">
            <v>938907127</v>
          </cell>
          <cell r="J5516">
            <v>326029.62999999995</v>
          </cell>
          <cell r="K5516">
            <v>49353</v>
          </cell>
          <cell r="L5516">
            <v>27667.37</v>
          </cell>
          <cell r="M5516">
            <v>0</v>
          </cell>
          <cell r="N5516">
            <v>0</v>
          </cell>
          <cell r="O5516">
            <v>304344</v>
          </cell>
          <cell r="P5516">
            <v>304344</v>
          </cell>
        </row>
        <row r="5517">
          <cell r="G5517">
            <v>938907953</v>
          </cell>
          <cell r="J5517">
            <v>44545</v>
          </cell>
          <cell r="K5517">
            <v>0</v>
          </cell>
          <cell r="L5517">
            <v>4455</v>
          </cell>
          <cell r="M5517">
            <v>0</v>
          </cell>
          <cell r="N5517">
            <v>0</v>
          </cell>
          <cell r="O5517">
            <v>49000</v>
          </cell>
          <cell r="P5517">
            <v>49000</v>
          </cell>
        </row>
        <row r="5518">
          <cell r="G5518">
            <v>938907954</v>
          </cell>
          <cell r="J5518">
            <v>52726.82</v>
          </cell>
          <cell r="K5518">
            <v>7909</v>
          </cell>
          <cell r="L5518">
            <v>4482.18</v>
          </cell>
          <cell r="M5518">
            <v>0</v>
          </cell>
          <cell r="N5518">
            <v>0</v>
          </cell>
          <cell r="O5518">
            <v>49300</v>
          </cell>
          <cell r="P5518">
            <v>49300</v>
          </cell>
        </row>
        <row r="5519">
          <cell r="G5519">
            <v>938908077</v>
          </cell>
          <cell r="J5519">
            <v>238605.09</v>
          </cell>
          <cell r="K5519">
            <v>40054</v>
          </cell>
          <cell r="L5519">
            <v>19854.91</v>
          </cell>
          <cell r="M5519">
            <v>0</v>
          </cell>
          <cell r="N5519">
            <v>0</v>
          </cell>
          <cell r="O5519">
            <v>218406</v>
          </cell>
          <cell r="P5519">
            <v>218406</v>
          </cell>
        </row>
        <row r="5520">
          <cell r="G5520">
            <v>938908125</v>
          </cell>
          <cell r="J5520">
            <v>85005.09</v>
          </cell>
          <cell r="K5520">
            <v>12751</v>
          </cell>
          <cell r="L5520">
            <v>7225.91</v>
          </cell>
          <cell r="M5520">
            <v>0</v>
          </cell>
          <cell r="N5520">
            <v>0</v>
          </cell>
          <cell r="O5520">
            <v>79480</v>
          </cell>
          <cell r="P5520">
            <v>79480</v>
          </cell>
        </row>
        <row r="5521">
          <cell r="G5521">
            <v>938908127</v>
          </cell>
          <cell r="J5521">
            <v>197614.27</v>
          </cell>
          <cell r="K5521">
            <v>30764</v>
          </cell>
          <cell r="L5521">
            <v>16684.73</v>
          </cell>
          <cell r="M5521">
            <v>0</v>
          </cell>
          <cell r="N5521">
            <v>0</v>
          </cell>
          <cell r="O5521">
            <v>183535</v>
          </cell>
          <cell r="P5521">
            <v>183535</v>
          </cell>
        </row>
        <row r="5522">
          <cell r="G5522">
            <v>938916211</v>
          </cell>
          <cell r="J5522">
            <v>572025.93999999994</v>
          </cell>
          <cell r="K5522">
            <v>94331</v>
          </cell>
          <cell r="L5522">
            <v>47769.06</v>
          </cell>
          <cell r="M5522">
            <v>0</v>
          </cell>
          <cell r="N5522">
            <v>0</v>
          </cell>
          <cell r="O5522">
            <v>525464</v>
          </cell>
          <cell r="P5522">
            <v>525464</v>
          </cell>
        </row>
        <row r="5523">
          <cell r="G5523">
            <v>938916259</v>
          </cell>
          <cell r="J5523">
            <v>153635.9</v>
          </cell>
          <cell r="K5523">
            <v>23045</v>
          </cell>
          <cell r="L5523">
            <v>13059.1</v>
          </cell>
          <cell r="M5523">
            <v>0</v>
          </cell>
          <cell r="N5523">
            <v>0</v>
          </cell>
          <cell r="O5523">
            <v>143650</v>
          </cell>
          <cell r="P5523">
            <v>143650</v>
          </cell>
        </row>
        <row r="5524">
          <cell r="G5524">
            <v>938916731</v>
          </cell>
          <cell r="J5524">
            <v>192563.18</v>
          </cell>
          <cell r="K5524">
            <v>30904</v>
          </cell>
          <cell r="L5524">
            <v>16165.82</v>
          </cell>
          <cell r="M5524">
            <v>0</v>
          </cell>
          <cell r="N5524">
            <v>0</v>
          </cell>
          <cell r="O5524">
            <v>177825</v>
          </cell>
          <cell r="P5524">
            <v>177825</v>
          </cell>
        </row>
        <row r="5525">
          <cell r="G5525">
            <v>938961569</v>
          </cell>
          <cell r="J5525">
            <v>44545</v>
          </cell>
          <cell r="K5525">
            <v>0</v>
          </cell>
          <cell r="L5525">
            <v>4455</v>
          </cell>
          <cell r="M5525">
            <v>0</v>
          </cell>
          <cell r="N5525">
            <v>0</v>
          </cell>
          <cell r="O5525">
            <v>49000</v>
          </cell>
          <cell r="P5525">
            <v>49000</v>
          </cell>
        </row>
        <row r="5526">
          <cell r="G5526">
            <v>938963417</v>
          </cell>
          <cell r="J5526">
            <v>44545</v>
          </cell>
          <cell r="K5526">
            <v>0</v>
          </cell>
          <cell r="L5526">
            <v>4455</v>
          </cell>
          <cell r="M5526">
            <v>0</v>
          </cell>
          <cell r="N5526">
            <v>0</v>
          </cell>
          <cell r="O5526">
            <v>49000</v>
          </cell>
          <cell r="P5526">
            <v>49000</v>
          </cell>
        </row>
        <row r="5527">
          <cell r="G5527">
            <v>938963508</v>
          </cell>
          <cell r="J5527">
            <v>321078</v>
          </cell>
          <cell r="K5527">
            <v>48835</v>
          </cell>
          <cell r="L5527">
            <v>27224</v>
          </cell>
          <cell r="M5527">
            <v>0</v>
          </cell>
          <cell r="N5527">
            <v>0</v>
          </cell>
          <cell r="O5527">
            <v>299467</v>
          </cell>
          <cell r="P5527">
            <v>299467</v>
          </cell>
        </row>
        <row r="5528">
          <cell r="G5528">
            <v>938972951</v>
          </cell>
          <cell r="J5528">
            <v>438736.18</v>
          </cell>
          <cell r="K5528">
            <v>69176</v>
          </cell>
          <cell r="L5528">
            <v>36955.82</v>
          </cell>
          <cell r="M5528">
            <v>0</v>
          </cell>
          <cell r="N5528">
            <v>0</v>
          </cell>
          <cell r="O5528">
            <v>406516</v>
          </cell>
          <cell r="P5528">
            <v>406516</v>
          </cell>
        </row>
        <row r="5529">
          <cell r="G5529">
            <v>938974066</v>
          </cell>
          <cell r="J5529">
            <v>313472.45999999996</v>
          </cell>
          <cell r="K5529">
            <v>57568</v>
          </cell>
          <cell r="L5529">
            <v>25590.54</v>
          </cell>
          <cell r="M5529">
            <v>0</v>
          </cell>
          <cell r="N5529">
            <v>0</v>
          </cell>
          <cell r="O5529">
            <v>281495</v>
          </cell>
          <cell r="P5529">
            <v>281495</v>
          </cell>
        </row>
        <row r="5530">
          <cell r="G5530">
            <v>938996059</v>
          </cell>
          <cell r="J5530">
            <v>547445.53999999992</v>
          </cell>
          <cell r="K5530">
            <v>91317</v>
          </cell>
          <cell r="L5530">
            <v>45612.46</v>
          </cell>
          <cell r="M5530">
            <v>0</v>
          </cell>
          <cell r="N5530">
            <v>0</v>
          </cell>
          <cell r="O5530">
            <v>501741</v>
          </cell>
          <cell r="P5530">
            <v>501741</v>
          </cell>
        </row>
        <row r="5531">
          <cell r="G5531">
            <v>938996221</v>
          </cell>
          <cell r="J5531">
            <v>117292.25</v>
          </cell>
          <cell r="K5531">
            <v>17594</v>
          </cell>
          <cell r="L5531">
            <v>9969.75</v>
          </cell>
          <cell r="M5531">
            <v>0</v>
          </cell>
          <cell r="N5531">
            <v>0</v>
          </cell>
          <cell r="O5531">
            <v>109668</v>
          </cell>
          <cell r="P5531">
            <v>109668</v>
          </cell>
        </row>
        <row r="5532">
          <cell r="G5532">
            <v>938996422</v>
          </cell>
          <cell r="J5532">
            <v>87726</v>
          </cell>
          <cell r="K5532">
            <v>13383</v>
          </cell>
          <cell r="L5532">
            <v>7434</v>
          </cell>
          <cell r="M5532">
            <v>0</v>
          </cell>
          <cell r="N5532">
            <v>0</v>
          </cell>
          <cell r="O5532">
            <v>81777</v>
          </cell>
          <cell r="P5532">
            <v>81777</v>
          </cell>
        </row>
        <row r="5533">
          <cell r="G5533">
            <v>938996452</v>
          </cell>
          <cell r="J5533">
            <v>101408</v>
          </cell>
          <cell r="K5533">
            <v>15211</v>
          </cell>
          <cell r="L5533">
            <v>8620</v>
          </cell>
          <cell r="M5533">
            <v>0</v>
          </cell>
          <cell r="N5533">
            <v>0</v>
          </cell>
          <cell r="O5533">
            <v>94817</v>
          </cell>
          <cell r="P5533">
            <v>94817</v>
          </cell>
        </row>
        <row r="5534">
          <cell r="G5534">
            <v>933805602</v>
          </cell>
          <cell r="J5534">
            <v>329580</v>
          </cell>
          <cell r="K5534">
            <v>50110</v>
          </cell>
          <cell r="L5534">
            <v>27947</v>
          </cell>
          <cell r="M5534">
            <v>0</v>
          </cell>
          <cell r="N5534">
            <v>0</v>
          </cell>
          <cell r="O5534">
            <v>307417</v>
          </cell>
          <cell r="P5534">
            <v>307417</v>
          </cell>
        </row>
        <row r="5535">
          <cell r="G5535">
            <v>933805615</v>
          </cell>
          <cell r="J5535">
            <v>275677.27</v>
          </cell>
          <cell r="K5535">
            <v>41800</v>
          </cell>
          <cell r="L5535">
            <v>23387.73</v>
          </cell>
          <cell r="M5535">
            <v>0</v>
          </cell>
          <cell r="N5535">
            <v>0</v>
          </cell>
          <cell r="O5535">
            <v>257265</v>
          </cell>
          <cell r="P5535">
            <v>257265</v>
          </cell>
        </row>
        <row r="5536">
          <cell r="G5536">
            <v>933806002</v>
          </cell>
          <cell r="J5536">
            <v>44544.9</v>
          </cell>
          <cell r="K5536">
            <v>0</v>
          </cell>
          <cell r="L5536">
            <v>4454.1000000000004</v>
          </cell>
          <cell r="M5536">
            <v>0</v>
          </cell>
          <cell r="N5536">
            <v>0</v>
          </cell>
          <cell r="O5536">
            <v>48999</v>
          </cell>
          <cell r="P5536">
            <v>48999</v>
          </cell>
        </row>
        <row r="5537">
          <cell r="G5537">
            <v>933806418</v>
          </cell>
          <cell r="J5537">
            <v>294222.27999999997</v>
          </cell>
          <cell r="K5537">
            <v>45929</v>
          </cell>
          <cell r="L5537">
            <v>24829.72</v>
          </cell>
          <cell r="M5537">
            <v>0</v>
          </cell>
          <cell r="N5537">
            <v>0</v>
          </cell>
          <cell r="O5537">
            <v>273123</v>
          </cell>
          <cell r="P5537">
            <v>273123</v>
          </cell>
        </row>
        <row r="5538">
          <cell r="G5538">
            <v>938508159</v>
          </cell>
          <cell r="J5538">
            <v>359097.49</v>
          </cell>
          <cell r="K5538">
            <v>55211</v>
          </cell>
          <cell r="L5538">
            <v>30388.51</v>
          </cell>
          <cell r="M5538">
            <v>0</v>
          </cell>
          <cell r="N5538">
            <v>0</v>
          </cell>
          <cell r="O5538">
            <v>334275</v>
          </cell>
          <cell r="P5538">
            <v>334275</v>
          </cell>
        </row>
        <row r="5539">
          <cell r="G5539">
            <v>938807430</v>
          </cell>
          <cell r="J5539">
            <v>294208</v>
          </cell>
          <cell r="K5539">
            <v>44804</v>
          </cell>
          <cell r="L5539">
            <v>24940</v>
          </cell>
          <cell r="M5539">
            <v>0</v>
          </cell>
          <cell r="N5539">
            <v>0</v>
          </cell>
          <cell r="O5539">
            <v>274344</v>
          </cell>
          <cell r="P5539">
            <v>274344</v>
          </cell>
        </row>
        <row r="5540">
          <cell r="G5540">
            <v>938807473</v>
          </cell>
          <cell r="J5540">
            <v>291823.26999999996</v>
          </cell>
          <cell r="K5540">
            <v>46466</v>
          </cell>
          <cell r="L5540">
            <v>24535.73</v>
          </cell>
          <cell r="M5540">
            <v>0</v>
          </cell>
          <cell r="N5540">
            <v>0</v>
          </cell>
          <cell r="O5540">
            <v>269893</v>
          </cell>
          <cell r="P5540">
            <v>269893</v>
          </cell>
        </row>
        <row r="5541">
          <cell r="G5541">
            <v>938808370</v>
          </cell>
          <cell r="J5541">
            <v>44545</v>
          </cell>
          <cell r="K5541">
            <v>0</v>
          </cell>
          <cell r="L5541">
            <v>4455</v>
          </cell>
          <cell r="M5541">
            <v>0</v>
          </cell>
          <cell r="N5541">
            <v>0</v>
          </cell>
          <cell r="O5541">
            <v>49000</v>
          </cell>
          <cell r="P5541">
            <v>49000</v>
          </cell>
        </row>
        <row r="5542">
          <cell r="G5542">
            <v>938808460</v>
          </cell>
          <cell r="J5542">
            <v>596829</v>
          </cell>
          <cell r="K5542">
            <v>92890</v>
          </cell>
          <cell r="L5542">
            <v>50394</v>
          </cell>
          <cell r="M5542">
            <v>0</v>
          </cell>
          <cell r="N5542">
            <v>0</v>
          </cell>
          <cell r="O5542">
            <v>554333</v>
          </cell>
          <cell r="P5542">
            <v>554333</v>
          </cell>
        </row>
        <row r="5543">
          <cell r="G5543">
            <v>938808462</v>
          </cell>
          <cell r="J5543">
            <v>145287</v>
          </cell>
          <cell r="K5543">
            <v>21793</v>
          </cell>
          <cell r="L5543">
            <v>12349</v>
          </cell>
          <cell r="M5543">
            <v>0</v>
          </cell>
          <cell r="N5543">
            <v>0</v>
          </cell>
          <cell r="O5543">
            <v>135843</v>
          </cell>
          <cell r="P5543">
            <v>135843</v>
          </cell>
        </row>
        <row r="5544">
          <cell r="G5544">
            <v>938808576</v>
          </cell>
          <cell r="J5544">
            <v>79475</v>
          </cell>
          <cell r="K5544">
            <v>11921</v>
          </cell>
          <cell r="L5544">
            <v>6755</v>
          </cell>
          <cell r="M5544">
            <v>0</v>
          </cell>
          <cell r="N5544">
            <v>0</v>
          </cell>
          <cell r="O5544">
            <v>74309</v>
          </cell>
          <cell r="P5544">
            <v>74309</v>
          </cell>
        </row>
        <row r="5545">
          <cell r="G5545">
            <v>938808630</v>
          </cell>
          <cell r="J5545">
            <v>44545</v>
          </cell>
          <cell r="K5545">
            <v>0</v>
          </cell>
          <cell r="L5545">
            <v>4455</v>
          </cell>
          <cell r="M5545">
            <v>0</v>
          </cell>
          <cell r="N5545">
            <v>0</v>
          </cell>
          <cell r="O5545">
            <v>49000</v>
          </cell>
          <cell r="P5545">
            <v>49000</v>
          </cell>
        </row>
        <row r="5546">
          <cell r="G5546">
            <v>938808731</v>
          </cell>
          <cell r="J5546">
            <v>457711.54</v>
          </cell>
          <cell r="K5546">
            <v>69554</v>
          </cell>
          <cell r="L5546">
            <v>38815.46</v>
          </cell>
          <cell r="M5546">
            <v>0</v>
          </cell>
          <cell r="N5546">
            <v>0</v>
          </cell>
          <cell r="O5546">
            <v>426973</v>
          </cell>
          <cell r="P5546">
            <v>426973</v>
          </cell>
        </row>
        <row r="5547">
          <cell r="G5547">
            <v>938809131</v>
          </cell>
          <cell r="J5547">
            <v>178632.81</v>
          </cell>
          <cell r="K5547">
            <v>26795</v>
          </cell>
          <cell r="L5547">
            <v>15184.19</v>
          </cell>
          <cell r="M5547">
            <v>0</v>
          </cell>
          <cell r="N5547">
            <v>0</v>
          </cell>
          <cell r="O5547">
            <v>167022</v>
          </cell>
          <cell r="P5547">
            <v>167022</v>
          </cell>
        </row>
        <row r="5548">
          <cell r="G5548">
            <v>938809528</v>
          </cell>
          <cell r="J5548">
            <v>262971.82</v>
          </cell>
          <cell r="K5548">
            <v>41465</v>
          </cell>
          <cell r="L5548">
            <v>22151.18</v>
          </cell>
          <cell r="M5548">
            <v>0</v>
          </cell>
          <cell r="N5548">
            <v>0</v>
          </cell>
          <cell r="O5548">
            <v>243658</v>
          </cell>
          <cell r="P5548">
            <v>243658</v>
          </cell>
        </row>
        <row r="5549">
          <cell r="G5549">
            <v>938811712</v>
          </cell>
          <cell r="J5549">
            <v>238454</v>
          </cell>
          <cell r="K5549">
            <v>35768</v>
          </cell>
          <cell r="L5549">
            <v>20269</v>
          </cell>
          <cell r="M5549">
            <v>0</v>
          </cell>
          <cell r="N5549">
            <v>0</v>
          </cell>
          <cell r="O5549">
            <v>222955</v>
          </cell>
          <cell r="P5549">
            <v>222955</v>
          </cell>
        </row>
        <row r="5550">
          <cell r="G5550">
            <v>938880241</v>
          </cell>
          <cell r="J5550">
            <v>143305</v>
          </cell>
          <cell r="K5550">
            <v>21496</v>
          </cell>
          <cell r="L5550">
            <v>12181</v>
          </cell>
          <cell r="M5550">
            <v>0</v>
          </cell>
          <cell r="N5550">
            <v>0</v>
          </cell>
          <cell r="O5550">
            <v>133990</v>
          </cell>
          <cell r="P5550">
            <v>133990</v>
          </cell>
        </row>
        <row r="5551">
          <cell r="G5551">
            <v>938902061</v>
          </cell>
          <cell r="J5551">
            <v>44545</v>
          </cell>
          <cell r="K5551">
            <v>0</v>
          </cell>
          <cell r="L5551">
            <v>4455</v>
          </cell>
          <cell r="M5551">
            <v>0</v>
          </cell>
          <cell r="N5551">
            <v>0</v>
          </cell>
          <cell r="O5551">
            <v>49000</v>
          </cell>
          <cell r="P5551">
            <v>49000</v>
          </cell>
        </row>
        <row r="5552">
          <cell r="G5552">
            <v>938902133</v>
          </cell>
          <cell r="J5552">
            <v>161817.72</v>
          </cell>
          <cell r="K5552">
            <v>24273</v>
          </cell>
          <cell r="L5552">
            <v>13754.28</v>
          </cell>
          <cell r="M5552">
            <v>0</v>
          </cell>
          <cell r="N5552">
            <v>0</v>
          </cell>
          <cell r="O5552">
            <v>151299</v>
          </cell>
          <cell r="P5552">
            <v>151299</v>
          </cell>
        </row>
        <row r="5553">
          <cell r="G5553">
            <v>938903852</v>
          </cell>
          <cell r="J5553">
            <v>55454.09</v>
          </cell>
          <cell r="K5553">
            <v>8318</v>
          </cell>
          <cell r="L5553">
            <v>4713.91</v>
          </cell>
          <cell r="M5553">
            <v>0</v>
          </cell>
          <cell r="N5553">
            <v>0</v>
          </cell>
          <cell r="O5553">
            <v>51850</v>
          </cell>
          <cell r="P5553">
            <v>51850</v>
          </cell>
        </row>
        <row r="5554">
          <cell r="G5554">
            <v>938904174</v>
          </cell>
          <cell r="J5554">
            <v>176321.18</v>
          </cell>
          <cell r="K5554">
            <v>26448</v>
          </cell>
          <cell r="L5554">
            <v>14987.82</v>
          </cell>
          <cell r="M5554">
            <v>0</v>
          </cell>
          <cell r="N5554">
            <v>0</v>
          </cell>
          <cell r="O5554">
            <v>164861</v>
          </cell>
          <cell r="P5554">
            <v>164861</v>
          </cell>
        </row>
        <row r="5555">
          <cell r="G5555">
            <v>938905458</v>
          </cell>
          <cell r="J5555">
            <v>866147.45</v>
          </cell>
          <cell r="K5555">
            <v>129922</v>
          </cell>
          <cell r="L5555">
            <v>73622.55</v>
          </cell>
          <cell r="M5555">
            <v>0</v>
          </cell>
          <cell r="N5555">
            <v>0</v>
          </cell>
          <cell r="O5555">
            <v>809848</v>
          </cell>
          <cell r="P5555">
            <v>809848</v>
          </cell>
        </row>
        <row r="5556">
          <cell r="G5556">
            <v>938905648</v>
          </cell>
          <cell r="J5556">
            <v>233868.18</v>
          </cell>
          <cell r="K5556">
            <v>35080</v>
          </cell>
          <cell r="L5556">
            <v>19878.82</v>
          </cell>
          <cell r="M5556">
            <v>0</v>
          </cell>
          <cell r="N5556">
            <v>0</v>
          </cell>
          <cell r="O5556">
            <v>218667</v>
          </cell>
          <cell r="P5556">
            <v>218667</v>
          </cell>
        </row>
        <row r="5557">
          <cell r="G5557">
            <v>938906418</v>
          </cell>
          <cell r="J5557">
            <v>151483</v>
          </cell>
          <cell r="K5557">
            <v>80625.5</v>
          </cell>
          <cell r="L5557">
            <v>7085.5</v>
          </cell>
          <cell r="M5557">
            <v>0</v>
          </cell>
          <cell r="N5557">
            <v>0</v>
          </cell>
          <cell r="O5557">
            <v>77943</v>
          </cell>
          <cell r="P5557">
            <v>77943</v>
          </cell>
        </row>
        <row r="5558">
          <cell r="G5558">
            <v>938906437</v>
          </cell>
          <cell r="J5558">
            <v>126210</v>
          </cell>
          <cell r="K5558">
            <v>19156</v>
          </cell>
          <cell r="L5558">
            <v>10705</v>
          </cell>
          <cell r="M5558">
            <v>0</v>
          </cell>
          <cell r="N5558">
            <v>0</v>
          </cell>
          <cell r="O5558">
            <v>117759</v>
          </cell>
          <cell r="P5558">
            <v>117759</v>
          </cell>
        </row>
        <row r="5559">
          <cell r="G5559">
            <v>938906438</v>
          </cell>
          <cell r="J5559">
            <v>44545</v>
          </cell>
          <cell r="K5559">
            <v>0</v>
          </cell>
          <cell r="L5559">
            <v>4455</v>
          </cell>
          <cell r="M5559">
            <v>0</v>
          </cell>
          <cell r="N5559">
            <v>0</v>
          </cell>
          <cell r="O5559">
            <v>49000</v>
          </cell>
          <cell r="P5559">
            <v>49000</v>
          </cell>
        </row>
        <row r="5560">
          <cell r="G5560">
            <v>938906440</v>
          </cell>
          <cell r="J5560">
            <v>91267.91</v>
          </cell>
          <cell r="K5560">
            <v>13915</v>
          </cell>
          <cell r="L5560">
            <v>7735.09</v>
          </cell>
          <cell r="M5560">
            <v>0</v>
          </cell>
          <cell r="N5560">
            <v>0</v>
          </cell>
          <cell r="O5560">
            <v>85088</v>
          </cell>
          <cell r="P5560">
            <v>85088</v>
          </cell>
        </row>
        <row r="5561">
          <cell r="G5561">
            <v>938906490</v>
          </cell>
          <cell r="J5561">
            <v>228817.36</v>
          </cell>
          <cell r="K5561">
            <v>34323</v>
          </cell>
          <cell r="L5561">
            <v>19449.64</v>
          </cell>
          <cell r="M5561">
            <v>0</v>
          </cell>
          <cell r="N5561">
            <v>0</v>
          </cell>
          <cell r="O5561">
            <v>213944</v>
          </cell>
          <cell r="P5561">
            <v>213944</v>
          </cell>
        </row>
        <row r="5562">
          <cell r="G5562">
            <v>938906492</v>
          </cell>
          <cell r="J5562">
            <v>44545</v>
          </cell>
          <cell r="K5562">
            <v>0</v>
          </cell>
          <cell r="L5562">
            <v>4455</v>
          </cell>
          <cell r="M5562">
            <v>0</v>
          </cell>
          <cell r="N5562">
            <v>0</v>
          </cell>
          <cell r="O5562">
            <v>49000</v>
          </cell>
          <cell r="P5562">
            <v>49000</v>
          </cell>
        </row>
        <row r="5563">
          <cell r="G5563">
            <v>938906494</v>
          </cell>
          <cell r="J5563">
            <v>152031.26999999999</v>
          </cell>
          <cell r="K5563">
            <v>23478</v>
          </cell>
          <cell r="L5563">
            <v>12855.73</v>
          </cell>
          <cell r="M5563">
            <v>0</v>
          </cell>
          <cell r="N5563">
            <v>0</v>
          </cell>
          <cell r="O5563">
            <v>141409</v>
          </cell>
          <cell r="P5563">
            <v>141409</v>
          </cell>
        </row>
        <row r="5564">
          <cell r="G5564">
            <v>938907490</v>
          </cell>
          <cell r="J5564">
            <v>277477.45</v>
          </cell>
          <cell r="K5564">
            <v>43641</v>
          </cell>
          <cell r="L5564">
            <v>23383.55</v>
          </cell>
          <cell r="M5564">
            <v>0</v>
          </cell>
          <cell r="N5564">
            <v>0</v>
          </cell>
          <cell r="O5564">
            <v>257220</v>
          </cell>
          <cell r="P5564">
            <v>257220</v>
          </cell>
        </row>
        <row r="5565">
          <cell r="G5565">
            <v>938907584</v>
          </cell>
          <cell r="J5565">
            <v>289795.82</v>
          </cell>
          <cell r="K5565">
            <v>47733</v>
          </cell>
          <cell r="L5565">
            <v>24206.18</v>
          </cell>
          <cell r="M5565">
            <v>0</v>
          </cell>
          <cell r="N5565">
            <v>0</v>
          </cell>
          <cell r="O5565">
            <v>266269</v>
          </cell>
          <cell r="P5565">
            <v>266269</v>
          </cell>
        </row>
        <row r="5566">
          <cell r="G5566">
            <v>938907587</v>
          </cell>
          <cell r="J5566">
            <v>179476</v>
          </cell>
          <cell r="K5566">
            <v>26921</v>
          </cell>
          <cell r="L5566">
            <v>15256</v>
          </cell>
          <cell r="M5566">
            <v>0</v>
          </cell>
          <cell r="N5566">
            <v>0</v>
          </cell>
          <cell r="O5566">
            <v>167811</v>
          </cell>
          <cell r="P5566">
            <v>167811</v>
          </cell>
        </row>
        <row r="5567">
          <cell r="G5567">
            <v>938907616</v>
          </cell>
          <cell r="J5567">
            <v>172147</v>
          </cell>
          <cell r="K5567">
            <v>26495</v>
          </cell>
          <cell r="L5567">
            <v>14565</v>
          </cell>
          <cell r="M5567">
            <v>0</v>
          </cell>
          <cell r="N5567">
            <v>0</v>
          </cell>
          <cell r="O5567">
            <v>160217</v>
          </cell>
          <cell r="P5567">
            <v>160217</v>
          </cell>
        </row>
        <row r="5568">
          <cell r="G5568">
            <v>938907617</v>
          </cell>
          <cell r="J5568">
            <v>44545</v>
          </cell>
          <cell r="K5568">
            <v>0</v>
          </cell>
          <cell r="L5568">
            <v>4455</v>
          </cell>
          <cell r="M5568">
            <v>0</v>
          </cell>
          <cell r="N5568">
            <v>0</v>
          </cell>
          <cell r="O5568">
            <v>49000</v>
          </cell>
          <cell r="P5568">
            <v>49000</v>
          </cell>
        </row>
        <row r="5569">
          <cell r="G5569">
            <v>938907618</v>
          </cell>
          <cell r="J5569">
            <v>197440.18</v>
          </cell>
          <cell r="K5569">
            <v>30289</v>
          </cell>
          <cell r="L5569">
            <v>16714.82</v>
          </cell>
          <cell r="M5569">
            <v>0</v>
          </cell>
          <cell r="N5569">
            <v>0</v>
          </cell>
          <cell r="O5569">
            <v>183866</v>
          </cell>
          <cell r="P5569">
            <v>183866</v>
          </cell>
        </row>
        <row r="5570">
          <cell r="G5570">
            <v>938907791</v>
          </cell>
          <cell r="J5570">
            <v>410425.72000000003</v>
          </cell>
          <cell r="K5570">
            <v>65603</v>
          </cell>
          <cell r="L5570">
            <v>34482.28</v>
          </cell>
          <cell r="M5570">
            <v>0</v>
          </cell>
          <cell r="N5570">
            <v>0</v>
          </cell>
          <cell r="O5570">
            <v>379305</v>
          </cell>
          <cell r="P5570">
            <v>379305</v>
          </cell>
        </row>
        <row r="5571">
          <cell r="G5571">
            <v>938909765</v>
          </cell>
          <cell r="J5571">
            <v>44545</v>
          </cell>
          <cell r="K5571">
            <v>0</v>
          </cell>
          <cell r="L5571">
            <v>4455</v>
          </cell>
          <cell r="M5571">
            <v>0</v>
          </cell>
          <cell r="N5571">
            <v>0</v>
          </cell>
          <cell r="O5571">
            <v>49000</v>
          </cell>
          <cell r="P5571">
            <v>49000</v>
          </cell>
        </row>
        <row r="5572">
          <cell r="G5572">
            <v>938974687</v>
          </cell>
          <cell r="J5572">
            <v>44545</v>
          </cell>
          <cell r="K5572">
            <v>0</v>
          </cell>
          <cell r="L5572">
            <v>4455</v>
          </cell>
          <cell r="M5572">
            <v>0</v>
          </cell>
          <cell r="N5572">
            <v>0</v>
          </cell>
          <cell r="O5572">
            <v>49000</v>
          </cell>
          <cell r="P5572">
            <v>49000</v>
          </cell>
        </row>
        <row r="5573">
          <cell r="G5573">
            <v>938978173</v>
          </cell>
          <cell r="J5573">
            <v>156412</v>
          </cell>
          <cell r="K5573">
            <v>23462</v>
          </cell>
          <cell r="L5573">
            <v>13295</v>
          </cell>
          <cell r="M5573">
            <v>0</v>
          </cell>
          <cell r="N5573">
            <v>0</v>
          </cell>
          <cell r="O5573">
            <v>146245</v>
          </cell>
          <cell r="P5573">
            <v>146245</v>
          </cell>
        </row>
        <row r="5574">
          <cell r="G5574">
            <v>933805349</v>
          </cell>
          <cell r="J5574">
            <v>302472</v>
          </cell>
          <cell r="K5574">
            <v>48064</v>
          </cell>
          <cell r="L5574">
            <v>25441</v>
          </cell>
          <cell r="M5574">
            <v>0</v>
          </cell>
          <cell r="N5574">
            <v>0</v>
          </cell>
          <cell r="O5574">
            <v>279849</v>
          </cell>
          <cell r="P5574">
            <v>279849</v>
          </cell>
        </row>
        <row r="5575">
          <cell r="G5575">
            <v>933805981</v>
          </cell>
          <cell r="J5575">
            <v>185638.09</v>
          </cell>
          <cell r="K5575">
            <v>28295</v>
          </cell>
          <cell r="L5575">
            <v>15733.91</v>
          </cell>
          <cell r="M5575">
            <v>0</v>
          </cell>
          <cell r="N5575">
            <v>0</v>
          </cell>
          <cell r="O5575">
            <v>173077</v>
          </cell>
          <cell r="P5575">
            <v>173077</v>
          </cell>
        </row>
        <row r="5576">
          <cell r="G5576">
            <v>933806019</v>
          </cell>
          <cell r="J5576">
            <v>766022.80999999994</v>
          </cell>
          <cell r="K5576">
            <v>119616</v>
          </cell>
          <cell r="L5576">
            <v>64640.19</v>
          </cell>
          <cell r="M5576">
            <v>0</v>
          </cell>
          <cell r="N5576">
            <v>0</v>
          </cell>
          <cell r="O5576">
            <v>711047</v>
          </cell>
          <cell r="P5576">
            <v>711047</v>
          </cell>
        </row>
        <row r="5577">
          <cell r="G5577">
            <v>938805215</v>
          </cell>
          <cell r="J5577">
            <v>169727.18</v>
          </cell>
          <cell r="K5577">
            <v>43265</v>
          </cell>
          <cell r="L5577">
            <v>12645.82</v>
          </cell>
          <cell r="M5577">
            <v>0</v>
          </cell>
          <cell r="N5577">
            <v>0</v>
          </cell>
          <cell r="O5577">
            <v>139108</v>
          </cell>
          <cell r="P5577">
            <v>139108</v>
          </cell>
        </row>
        <row r="5578">
          <cell r="G5578">
            <v>938805882</v>
          </cell>
          <cell r="J5578">
            <v>333478.18</v>
          </cell>
          <cell r="K5578">
            <v>50022</v>
          </cell>
          <cell r="L5578">
            <v>28345.82</v>
          </cell>
          <cell r="M5578">
            <v>0</v>
          </cell>
          <cell r="N5578">
            <v>0</v>
          </cell>
          <cell r="O5578">
            <v>311802</v>
          </cell>
          <cell r="P5578">
            <v>311802</v>
          </cell>
        </row>
        <row r="5579">
          <cell r="G5579">
            <v>938806775</v>
          </cell>
          <cell r="J5579">
            <v>58344.36</v>
          </cell>
          <cell r="K5579">
            <v>8752</v>
          </cell>
          <cell r="L5579">
            <v>4959.6400000000003</v>
          </cell>
          <cell r="M5579">
            <v>0</v>
          </cell>
          <cell r="N5579">
            <v>0</v>
          </cell>
          <cell r="O5579">
            <v>54552</v>
          </cell>
          <cell r="P5579">
            <v>54552</v>
          </cell>
        </row>
        <row r="5580">
          <cell r="G5580">
            <v>938806802</v>
          </cell>
          <cell r="J5580">
            <v>403929</v>
          </cell>
          <cell r="K5580">
            <v>63731</v>
          </cell>
          <cell r="L5580">
            <v>34020</v>
          </cell>
          <cell r="M5580">
            <v>0</v>
          </cell>
          <cell r="N5580">
            <v>0</v>
          </cell>
          <cell r="O5580">
            <v>374218</v>
          </cell>
          <cell r="P5580">
            <v>374218</v>
          </cell>
        </row>
        <row r="5581">
          <cell r="G5581">
            <v>938806819</v>
          </cell>
          <cell r="J5581">
            <v>286559.15999999997</v>
          </cell>
          <cell r="K5581">
            <v>43208</v>
          </cell>
          <cell r="L5581">
            <v>24334.84</v>
          </cell>
          <cell r="M5581">
            <v>0</v>
          </cell>
          <cell r="N5581">
            <v>0</v>
          </cell>
          <cell r="O5581">
            <v>267686</v>
          </cell>
          <cell r="P5581">
            <v>267686</v>
          </cell>
        </row>
        <row r="5582">
          <cell r="G5582">
            <v>938807029</v>
          </cell>
          <cell r="J5582">
            <v>160293.71999999997</v>
          </cell>
          <cell r="K5582">
            <v>24044</v>
          </cell>
          <cell r="L5582">
            <v>13625.28</v>
          </cell>
          <cell r="M5582">
            <v>0</v>
          </cell>
          <cell r="N5582">
            <v>0</v>
          </cell>
          <cell r="O5582">
            <v>149875</v>
          </cell>
          <cell r="P5582">
            <v>149875</v>
          </cell>
        </row>
        <row r="5583">
          <cell r="G5583">
            <v>938807260</v>
          </cell>
          <cell r="J5583">
            <v>92549.36</v>
          </cell>
          <cell r="K5583">
            <v>14107</v>
          </cell>
          <cell r="L5583">
            <v>7844.64</v>
          </cell>
          <cell r="M5583">
            <v>0</v>
          </cell>
          <cell r="N5583">
            <v>0</v>
          </cell>
          <cell r="O5583">
            <v>86287</v>
          </cell>
          <cell r="P5583">
            <v>86287</v>
          </cell>
        </row>
        <row r="5584">
          <cell r="G5584">
            <v>938807524</v>
          </cell>
          <cell r="J5584">
            <v>44545</v>
          </cell>
          <cell r="K5584">
            <v>0</v>
          </cell>
          <cell r="L5584">
            <v>4455</v>
          </cell>
          <cell r="M5584">
            <v>0</v>
          </cell>
          <cell r="N5584">
            <v>0</v>
          </cell>
          <cell r="O5584">
            <v>49000</v>
          </cell>
          <cell r="P5584">
            <v>49000</v>
          </cell>
        </row>
        <row r="5585">
          <cell r="G5585">
            <v>938807540</v>
          </cell>
          <cell r="J5585">
            <v>453219.76</v>
          </cell>
          <cell r="K5585">
            <v>72695</v>
          </cell>
          <cell r="L5585">
            <v>38052.239999999998</v>
          </cell>
          <cell r="M5585">
            <v>0</v>
          </cell>
          <cell r="N5585">
            <v>0</v>
          </cell>
          <cell r="O5585">
            <v>418577</v>
          </cell>
          <cell r="P5585">
            <v>418577</v>
          </cell>
        </row>
        <row r="5586">
          <cell r="G5586">
            <v>938807843</v>
          </cell>
          <cell r="J5586">
            <v>135446</v>
          </cell>
          <cell r="K5586">
            <v>20317</v>
          </cell>
          <cell r="L5586">
            <v>11513</v>
          </cell>
          <cell r="M5586">
            <v>0</v>
          </cell>
          <cell r="N5586">
            <v>0</v>
          </cell>
          <cell r="O5586">
            <v>126642</v>
          </cell>
          <cell r="P5586">
            <v>126642</v>
          </cell>
        </row>
        <row r="5587">
          <cell r="G5587">
            <v>938807885</v>
          </cell>
          <cell r="J5587">
            <v>61455.360000000001</v>
          </cell>
          <cell r="K5587">
            <v>9443</v>
          </cell>
          <cell r="L5587">
            <v>5201.6400000000003</v>
          </cell>
          <cell r="M5587">
            <v>0</v>
          </cell>
          <cell r="N5587">
            <v>0</v>
          </cell>
          <cell r="O5587">
            <v>57214</v>
          </cell>
          <cell r="P5587">
            <v>57214</v>
          </cell>
        </row>
        <row r="5588">
          <cell r="G5588">
            <v>938809562</v>
          </cell>
          <cell r="J5588">
            <v>96855</v>
          </cell>
          <cell r="K5588">
            <v>14528</v>
          </cell>
          <cell r="L5588">
            <v>8233</v>
          </cell>
          <cell r="M5588">
            <v>0</v>
          </cell>
          <cell r="N5588">
            <v>0</v>
          </cell>
          <cell r="O5588">
            <v>90560</v>
          </cell>
          <cell r="P5588">
            <v>90560</v>
          </cell>
        </row>
        <row r="5589">
          <cell r="G5589">
            <v>938809973</v>
          </cell>
          <cell r="J5589">
            <v>59315.360000000001</v>
          </cell>
          <cell r="K5589">
            <v>8897</v>
          </cell>
          <cell r="L5589">
            <v>5041.6400000000003</v>
          </cell>
          <cell r="M5589">
            <v>0</v>
          </cell>
          <cell r="N5589">
            <v>0</v>
          </cell>
          <cell r="O5589">
            <v>55460</v>
          </cell>
          <cell r="P5589">
            <v>55460</v>
          </cell>
        </row>
        <row r="5590">
          <cell r="G5590">
            <v>938882612</v>
          </cell>
          <cell r="J5590">
            <v>163499.88</v>
          </cell>
          <cell r="K5590">
            <v>24525</v>
          </cell>
          <cell r="L5590">
            <v>13897.12</v>
          </cell>
          <cell r="M5590">
            <v>0</v>
          </cell>
          <cell r="N5590">
            <v>0</v>
          </cell>
          <cell r="O5590">
            <v>152872</v>
          </cell>
          <cell r="P5590">
            <v>152872</v>
          </cell>
        </row>
        <row r="5591">
          <cell r="G5591">
            <v>938882701</v>
          </cell>
          <cell r="J5591">
            <v>121817.62000000001</v>
          </cell>
          <cell r="K5591">
            <v>18273</v>
          </cell>
          <cell r="L5591">
            <v>10354.379999999999</v>
          </cell>
          <cell r="M5591">
            <v>0</v>
          </cell>
          <cell r="N5591">
            <v>0</v>
          </cell>
          <cell r="O5591">
            <v>113899</v>
          </cell>
          <cell r="P5591">
            <v>113899</v>
          </cell>
        </row>
        <row r="5592">
          <cell r="G5592">
            <v>938882731</v>
          </cell>
          <cell r="J5592">
            <v>58181.36</v>
          </cell>
          <cell r="K5592">
            <v>8727</v>
          </cell>
          <cell r="L5592">
            <v>4945.6400000000003</v>
          </cell>
          <cell r="M5592">
            <v>0</v>
          </cell>
          <cell r="N5592">
            <v>0</v>
          </cell>
          <cell r="O5592">
            <v>54400</v>
          </cell>
          <cell r="P5592">
            <v>54400</v>
          </cell>
        </row>
        <row r="5593">
          <cell r="G5593">
            <v>938882912</v>
          </cell>
          <cell r="J5593">
            <v>168373.09</v>
          </cell>
          <cell r="K5593">
            <v>25256</v>
          </cell>
          <cell r="L5593">
            <v>14311.91</v>
          </cell>
          <cell r="M5593">
            <v>0</v>
          </cell>
          <cell r="N5593">
            <v>0</v>
          </cell>
          <cell r="O5593">
            <v>157429</v>
          </cell>
          <cell r="P5593">
            <v>157429</v>
          </cell>
        </row>
        <row r="5594">
          <cell r="G5594">
            <v>938882924</v>
          </cell>
          <cell r="J5594">
            <v>164554.35999999999</v>
          </cell>
          <cell r="K5594">
            <v>24683</v>
          </cell>
          <cell r="L5594">
            <v>13987.64</v>
          </cell>
          <cell r="M5594">
            <v>0</v>
          </cell>
          <cell r="N5594">
            <v>0</v>
          </cell>
          <cell r="O5594">
            <v>153859</v>
          </cell>
          <cell r="P5594">
            <v>153859</v>
          </cell>
        </row>
        <row r="5595">
          <cell r="G5595">
            <v>938883124</v>
          </cell>
          <cell r="J5595">
            <v>255258.63</v>
          </cell>
          <cell r="K5595">
            <v>38289</v>
          </cell>
          <cell r="L5595">
            <v>21696.37</v>
          </cell>
          <cell r="M5595">
            <v>0</v>
          </cell>
          <cell r="N5595">
            <v>0</v>
          </cell>
          <cell r="O5595">
            <v>238666</v>
          </cell>
          <cell r="P5595">
            <v>238666</v>
          </cell>
        </row>
        <row r="5596">
          <cell r="G5596">
            <v>938883472</v>
          </cell>
          <cell r="J5596">
            <v>292578.18</v>
          </cell>
          <cell r="K5596">
            <v>43887</v>
          </cell>
          <cell r="L5596">
            <v>24868.82</v>
          </cell>
          <cell r="M5596">
            <v>0</v>
          </cell>
          <cell r="N5596">
            <v>0</v>
          </cell>
          <cell r="O5596">
            <v>273560</v>
          </cell>
          <cell r="P5596">
            <v>273560</v>
          </cell>
        </row>
        <row r="5597">
          <cell r="G5597">
            <v>938883947</v>
          </cell>
          <cell r="J5597">
            <v>166575</v>
          </cell>
          <cell r="K5597">
            <v>24986</v>
          </cell>
          <cell r="L5597">
            <v>14159</v>
          </cell>
          <cell r="M5597">
            <v>0</v>
          </cell>
          <cell r="N5597">
            <v>-30000</v>
          </cell>
          <cell r="O5597">
            <v>125748</v>
          </cell>
          <cell r="P5597">
            <v>125748</v>
          </cell>
        </row>
        <row r="5598">
          <cell r="G5598">
            <v>938889075</v>
          </cell>
          <cell r="J5598">
            <v>164340</v>
          </cell>
          <cell r="K5598">
            <v>24651</v>
          </cell>
          <cell r="L5598">
            <v>13969</v>
          </cell>
          <cell r="M5598">
            <v>0</v>
          </cell>
          <cell r="N5598">
            <v>0</v>
          </cell>
          <cell r="O5598">
            <v>153658</v>
          </cell>
          <cell r="P5598">
            <v>153658</v>
          </cell>
        </row>
        <row r="5599">
          <cell r="G5599">
            <v>938901063</v>
          </cell>
          <cell r="J5599">
            <v>262638.71999999997</v>
          </cell>
          <cell r="K5599">
            <v>40293</v>
          </cell>
          <cell r="L5599">
            <v>22234.28</v>
          </cell>
          <cell r="M5599">
            <v>0</v>
          </cell>
          <cell r="N5599">
            <v>0</v>
          </cell>
          <cell r="O5599">
            <v>244580</v>
          </cell>
          <cell r="P5599">
            <v>244580</v>
          </cell>
        </row>
        <row r="5600">
          <cell r="G5600">
            <v>938901097</v>
          </cell>
          <cell r="J5600">
            <v>58181.36</v>
          </cell>
          <cell r="K5600">
            <v>8727</v>
          </cell>
          <cell r="L5600">
            <v>4945.6400000000003</v>
          </cell>
          <cell r="M5600">
            <v>0</v>
          </cell>
          <cell r="N5600">
            <v>0</v>
          </cell>
          <cell r="O5600">
            <v>54400</v>
          </cell>
          <cell r="P5600">
            <v>54400</v>
          </cell>
        </row>
        <row r="5601">
          <cell r="G5601">
            <v>938901269</v>
          </cell>
          <cell r="J5601">
            <v>122251</v>
          </cell>
          <cell r="K5601">
            <v>18338</v>
          </cell>
          <cell r="L5601">
            <v>10391</v>
          </cell>
          <cell r="M5601">
            <v>0</v>
          </cell>
          <cell r="N5601">
            <v>0</v>
          </cell>
          <cell r="O5601">
            <v>114304</v>
          </cell>
          <cell r="P5601">
            <v>114304</v>
          </cell>
        </row>
        <row r="5602">
          <cell r="G5602">
            <v>938901547</v>
          </cell>
          <cell r="J5602">
            <v>72039</v>
          </cell>
          <cell r="K5602">
            <v>10806</v>
          </cell>
          <cell r="L5602">
            <v>6123</v>
          </cell>
          <cell r="M5602">
            <v>0</v>
          </cell>
          <cell r="N5602">
            <v>0</v>
          </cell>
          <cell r="O5602">
            <v>67356</v>
          </cell>
          <cell r="P5602">
            <v>67356</v>
          </cell>
        </row>
        <row r="5603">
          <cell r="G5603">
            <v>938901548</v>
          </cell>
          <cell r="J5603">
            <v>543501.36</v>
          </cell>
          <cell r="K5603">
            <v>83545</v>
          </cell>
          <cell r="L5603">
            <v>45994.64</v>
          </cell>
          <cell r="M5603">
            <v>0</v>
          </cell>
          <cell r="N5603">
            <v>0</v>
          </cell>
          <cell r="O5603">
            <v>505951</v>
          </cell>
          <cell r="P5603">
            <v>505951</v>
          </cell>
        </row>
        <row r="5604">
          <cell r="G5604">
            <v>938901556</v>
          </cell>
          <cell r="J5604">
            <v>186363</v>
          </cell>
          <cell r="K5604">
            <v>27954</v>
          </cell>
          <cell r="L5604">
            <v>15841</v>
          </cell>
          <cell r="M5604">
            <v>0</v>
          </cell>
          <cell r="N5604">
            <v>0</v>
          </cell>
          <cell r="O5604">
            <v>174250</v>
          </cell>
          <cell r="P5604">
            <v>174250</v>
          </cell>
        </row>
        <row r="5605">
          <cell r="G5605">
            <v>938901558</v>
          </cell>
          <cell r="J5605">
            <v>52726.82</v>
          </cell>
          <cell r="K5605">
            <v>7909</v>
          </cell>
          <cell r="L5605">
            <v>4482.18</v>
          </cell>
          <cell r="M5605">
            <v>0</v>
          </cell>
          <cell r="N5605">
            <v>0</v>
          </cell>
          <cell r="O5605">
            <v>49300</v>
          </cell>
          <cell r="P5605">
            <v>49300</v>
          </cell>
        </row>
        <row r="5606">
          <cell r="G5606">
            <v>938901563</v>
          </cell>
          <cell r="J5606">
            <v>231029.36</v>
          </cell>
          <cell r="K5606">
            <v>34654</v>
          </cell>
          <cell r="L5606">
            <v>19637.64</v>
          </cell>
          <cell r="M5606">
            <v>0</v>
          </cell>
          <cell r="N5606">
            <v>0</v>
          </cell>
          <cell r="O5606">
            <v>216013</v>
          </cell>
          <cell r="P5606">
            <v>216013</v>
          </cell>
        </row>
        <row r="5607">
          <cell r="G5607">
            <v>938901647</v>
          </cell>
          <cell r="J5607">
            <v>44544.9</v>
          </cell>
          <cell r="K5607">
            <v>0</v>
          </cell>
          <cell r="L5607">
            <v>4454.1000000000004</v>
          </cell>
          <cell r="M5607">
            <v>0</v>
          </cell>
          <cell r="N5607">
            <v>0</v>
          </cell>
          <cell r="O5607">
            <v>48999</v>
          </cell>
          <cell r="P5607">
            <v>48999</v>
          </cell>
        </row>
        <row r="5608">
          <cell r="G5608">
            <v>938903325</v>
          </cell>
          <cell r="J5608">
            <v>174595.18</v>
          </cell>
          <cell r="K5608">
            <v>27311</v>
          </cell>
          <cell r="L5608">
            <v>14728.82</v>
          </cell>
          <cell r="M5608">
            <v>0</v>
          </cell>
          <cell r="N5608">
            <v>0</v>
          </cell>
          <cell r="O5608">
            <v>162013</v>
          </cell>
          <cell r="P5608">
            <v>162013</v>
          </cell>
        </row>
        <row r="5609">
          <cell r="G5609">
            <v>938903415</v>
          </cell>
          <cell r="J5609">
            <v>465104.36</v>
          </cell>
          <cell r="K5609">
            <v>77395</v>
          </cell>
          <cell r="L5609">
            <v>38770.639999999999</v>
          </cell>
          <cell r="M5609">
            <v>0</v>
          </cell>
          <cell r="N5609">
            <v>0</v>
          </cell>
          <cell r="O5609">
            <v>426480</v>
          </cell>
          <cell r="P5609">
            <v>426480</v>
          </cell>
        </row>
        <row r="5610">
          <cell r="G5610">
            <v>938903425</v>
          </cell>
          <cell r="J5610">
            <v>141453.18</v>
          </cell>
          <cell r="K5610">
            <v>21218</v>
          </cell>
          <cell r="L5610">
            <v>12023.82</v>
          </cell>
          <cell r="M5610">
            <v>0</v>
          </cell>
          <cell r="N5610">
            <v>0</v>
          </cell>
          <cell r="O5610">
            <v>132259</v>
          </cell>
          <cell r="P5610">
            <v>132259</v>
          </cell>
        </row>
        <row r="5611">
          <cell r="G5611">
            <v>938903543</v>
          </cell>
          <cell r="J5611">
            <v>183438.24</v>
          </cell>
          <cell r="K5611">
            <v>27516</v>
          </cell>
          <cell r="L5611">
            <v>15591.76</v>
          </cell>
          <cell r="M5611">
            <v>0</v>
          </cell>
          <cell r="N5611">
            <v>0</v>
          </cell>
          <cell r="O5611">
            <v>171514</v>
          </cell>
          <cell r="P5611">
            <v>171514</v>
          </cell>
        </row>
        <row r="5612">
          <cell r="G5612">
            <v>938903644</v>
          </cell>
          <cell r="J5612">
            <v>241884.36</v>
          </cell>
          <cell r="K5612">
            <v>38751</v>
          </cell>
          <cell r="L5612">
            <v>20313.64</v>
          </cell>
          <cell r="M5612">
            <v>0</v>
          </cell>
          <cell r="N5612">
            <v>0</v>
          </cell>
          <cell r="O5612">
            <v>223447</v>
          </cell>
          <cell r="P5612">
            <v>223447</v>
          </cell>
        </row>
        <row r="5613">
          <cell r="G5613">
            <v>938903728</v>
          </cell>
          <cell r="J5613">
            <v>286369.27</v>
          </cell>
          <cell r="K5613">
            <v>43404</v>
          </cell>
          <cell r="L5613">
            <v>24296.73</v>
          </cell>
          <cell r="M5613">
            <v>0</v>
          </cell>
          <cell r="N5613">
            <v>0</v>
          </cell>
          <cell r="O5613">
            <v>267262</v>
          </cell>
          <cell r="P5613">
            <v>267262</v>
          </cell>
        </row>
        <row r="5614">
          <cell r="G5614">
            <v>938903845</v>
          </cell>
          <cell r="J5614">
            <v>44544.9</v>
          </cell>
          <cell r="K5614">
            <v>0</v>
          </cell>
          <cell r="L5614">
            <v>4454.1000000000004</v>
          </cell>
          <cell r="M5614">
            <v>0</v>
          </cell>
          <cell r="N5614">
            <v>0</v>
          </cell>
          <cell r="O5614">
            <v>48999</v>
          </cell>
          <cell r="P5614">
            <v>48999</v>
          </cell>
        </row>
        <row r="5615">
          <cell r="G5615">
            <v>938903916</v>
          </cell>
          <cell r="J5615">
            <v>44545</v>
          </cell>
          <cell r="K5615">
            <v>0</v>
          </cell>
          <cell r="L5615">
            <v>4455</v>
          </cell>
          <cell r="M5615">
            <v>0</v>
          </cell>
          <cell r="N5615">
            <v>0</v>
          </cell>
          <cell r="O5615">
            <v>49000</v>
          </cell>
          <cell r="P5615">
            <v>49000</v>
          </cell>
        </row>
        <row r="5616">
          <cell r="G5616">
            <v>938905037</v>
          </cell>
          <cell r="J5616">
            <v>449679.18</v>
          </cell>
          <cell r="K5616">
            <v>228890.18</v>
          </cell>
          <cell r="L5616">
            <v>22079</v>
          </cell>
          <cell r="M5616">
            <v>0</v>
          </cell>
          <cell r="N5616">
            <v>-100000</v>
          </cell>
          <cell r="O5616">
            <v>142868</v>
          </cell>
          <cell r="P5616">
            <v>142868</v>
          </cell>
        </row>
        <row r="5617">
          <cell r="G5617">
            <v>938905074</v>
          </cell>
          <cell r="J5617">
            <v>217792.18</v>
          </cell>
          <cell r="K5617">
            <v>132725.18</v>
          </cell>
          <cell r="L5617">
            <v>8507</v>
          </cell>
          <cell r="M5617">
            <v>0</v>
          </cell>
          <cell r="N5617">
            <v>0</v>
          </cell>
          <cell r="O5617">
            <v>93574</v>
          </cell>
          <cell r="P5617">
            <v>93574</v>
          </cell>
        </row>
        <row r="5618">
          <cell r="G5618">
            <v>938905172</v>
          </cell>
          <cell r="J5618">
            <v>246363.07</v>
          </cell>
          <cell r="K5618">
            <v>36954</v>
          </cell>
          <cell r="L5618">
            <v>20940.93</v>
          </cell>
          <cell r="M5618">
            <v>0</v>
          </cell>
          <cell r="N5618">
            <v>0</v>
          </cell>
          <cell r="O5618">
            <v>230350</v>
          </cell>
          <cell r="P5618">
            <v>230350</v>
          </cell>
        </row>
        <row r="5619">
          <cell r="G5619">
            <v>938905178</v>
          </cell>
          <cell r="J5619">
            <v>363360.54</v>
          </cell>
          <cell r="K5619">
            <v>54953</v>
          </cell>
          <cell r="L5619">
            <v>30840.46</v>
          </cell>
          <cell r="M5619">
            <v>0</v>
          </cell>
          <cell r="N5619">
            <v>0</v>
          </cell>
          <cell r="O5619">
            <v>339248</v>
          </cell>
          <cell r="P5619">
            <v>339248</v>
          </cell>
        </row>
        <row r="5620">
          <cell r="G5620">
            <v>938905184</v>
          </cell>
          <cell r="J5620">
            <v>373000.36</v>
          </cell>
          <cell r="K5620">
            <v>58867</v>
          </cell>
          <cell r="L5620">
            <v>31413.64</v>
          </cell>
          <cell r="M5620">
            <v>0</v>
          </cell>
          <cell r="N5620">
            <v>0</v>
          </cell>
          <cell r="O5620">
            <v>345547</v>
          </cell>
          <cell r="P5620">
            <v>345547</v>
          </cell>
        </row>
        <row r="5621">
          <cell r="G5621">
            <v>938905187</v>
          </cell>
          <cell r="J5621">
            <v>267590.3</v>
          </cell>
          <cell r="K5621">
            <v>40139</v>
          </cell>
          <cell r="L5621">
            <v>22744.7</v>
          </cell>
          <cell r="M5621">
            <v>0</v>
          </cell>
          <cell r="N5621">
            <v>0</v>
          </cell>
          <cell r="O5621">
            <v>250196</v>
          </cell>
          <cell r="P5621">
            <v>250196</v>
          </cell>
        </row>
        <row r="5622">
          <cell r="G5622">
            <v>938905194</v>
          </cell>
          <cell r="J5622">
            <v>269592</v>
          </cell>
          <cell r="K5622">
            <v>48293</v>
          </cell>
          <cell r="L5622">
            <v>22130</v>
          </cell>
          <cell r="M5622">
            <v>0</v>
          </cell>
          <cell r="N5622">
            <v>0</v>
          </cell>
          <cell r="O5622">
            <v>243429</v>
          </cell>
          <cell r="P5622">
            <v>243429</v>
          </cell>
        </row>
        <row r="5623">
          <cell r="G5623">
            <v>938905351</v>
          </cell>
          <cell r="J5623">
            <v>286165.36</v>
          </cell>
          <cell r="K5623">
            <v>45842</v>
          </cell>
          <cell r="L5623">
            <v>24032.639999999999</v>
          </cell>
          <cell r="M5623">
            <v>0</v>
          </cell>
          <cell r="N5623">
            <v>0</v>
          </cell>
          <cell r="O5623">
            <v>264356</v>
          </cell>
          <cell r="P5623">
            <v>264356</v>
          </cell>
        </row>
        <row r="5624">
          <cell r="G5624">
            <v>938905352</v>
          </cell>
          <cell r="J5624">
            <v>80046</v>
          </cell>
          <cell r="K5624">
            <v>30086</v>
          </cell>
          <cell r="L5624">
            <v>4996</v>
          </cell>
          <cell r="M5624">
            <v>0</v>
          </cell>
          <cell r="N5624">
            <v>0</v>
          </cell>
          <cell r="O5624">
            <v>54956</v>
          </cell>
          <cell r="P5624">
            <v>54956</v>
          </cell>
        </row>
        <row r="5625">
          <cell r="G5625">
            <v>938905371</v>
          </cell>
          <cell r="J5625">
            <v>357614.9</v>
          </cell>
          <cell r="K5625">
            <v>57457</v>
          </cell>
          <cell r="L5625">
            <v>30015.1</v>
          </cell>
          <cell r="M5625">
            <v>0</v>
          </cell>
          <cell r="N5625">
            <v>0</v>
          </cell>
          <cell r="O5625">
            <v>330173</v>
          </cell>
          <cell r="P5625">
            <v>330173</v>
          </cell>
        </row>
        <row r="5626">
          <cell r="G5626">
            <v>938905892</v>
          </cell>
          <cell r="J5626">
            <v>126363.07999999999</v>
          </cell>
          <cell r="K5626">
            <v>18954</v>
          </cell>
          <cell r="L5626">
            <v>10740.92</v>
          </cell>
          <cell r="M5626">
            <v>0</v>
          </cell>
          <cell r="N5626">
            <v>0</v>
          </cell>
          <cell r="O5626">
            <v>118150</v>
          </cell>
          <cell r="P5626">
            <v>118150</v>
          </cell>
        </row>
        <row r="5627">
          <cell r="G5627">
            <v>938905893</v>
          </cell>
          <cell r="J5627">
            <v>123616.09</v>
          </cell>
          <cell r="K5627">
            <v>18991</v>
          </cell>
          <cell r="L5627">
            <v>10462.91</v>
          </cell>
          <cell r="M5627">
            <v>0</v>
          </cell>
          <cell r="N5627">
            <v>0</v>
          </cell>
          <cell r="O5627">
            <v>115088</v>
          </cell>
          <cell r="P5627">
            <v>115088</v>
          </cell>
        </row>
        <row r="5628">
          <cell r="G5628">
            <v>938905917</v>
          </cell>
          <cell r="J5628">
            <v>215977.71999999997</v>
          </cell>
          <cell r="K5628">
            <v>32621</v>
          </cell>
          <cell r="L5628">
            <v>18335.28</v>
          </cell>
          <cell r="M5628">
            <v>0</v>
          </cell>
          <cell r="N5628">
            <v>0</v>
          </cell>
          <cell r="O5628">
            <v>201692</v>
          </cell>
          <cell r="P5628">
            <v>201692</v>
          </cell>
        </row>
        <row r="5629">
          <cell r="G5629">
            <v>938905922</v>
          </cell>
          <cell r="J5629">
            <v>55453.990000000005</v>
          </cell>
          <cell r="K5629">
            <v>8318</v>
          </cell>
          <cell r="L5629">
            <v>4714.01</v>
          </cell>
          <cell r="M5629">
            <v>0</v>
          </cell>
          <cell r="N5629">
            <v>0</v>
          </cell>
          <cell r="O5629">
            <v>51850</v>
          </cell>
          <cell r="P5629">
            <v>51850</v>
          </cell>
        </row>
        <row r="5630">
          <cell r="G5630">
            <v>938905925</v>
          </cell>
          <cell r="J5630">
            <v>511780.39</v>
          </cell>
          <cell r="K5630">
            <v>81479</v>
          </cell>
          <cell r="L5630">
            <v>43030.61</v>
          </cell>
          <cell r="M5630">
            <v>0</v>
          </cell>
          <cell r="N5630">
            <v>0</v>
          </cell>
          <cell r="O5630">
            <v>473332</v>
          </cell>
          <cell r="P5630">
            <v>473332</v>
          </cell>
        </row>
        <row r="5631">
          <cell r="G5631">
            <v>938906168</v>
          </cell>
          <cell r="J5631">
            <v>66097.36</v>
          </cell>
          <cell r="K5631">
            <v>10139</v>
          </cell>
          <cell r="L5631">
            <v>5595.64</v>
          </cell>
          <cell r="M5631">
            <v>0</v>
          </cell>
          <cell r="N5631">
            <v>0</v>
          </cell>
          <cell r="O5631">
            <v>61554</v>
          </cell>
          <cell r="P5631">
            <v>61554</v>
          </cell>
        </row>
        <row r="5632">
          <cell r="G5632">
            <v>938906348</v>
          </cell>
          <cell r="J5632">
            <v>92731.18</v>
          </cell>
          <cell r="K5632">
            <v>14358</v>
          </cell>
          <cell r="L5632">
            <v>7836.82</v>
          </cell>
          <cell r="M5632">
            <v>0</v>
          </cell>
          <cell r="N5632">
            <v>0</v>
          </cell>
          <cell r="O5632">
            <v>86210</v>
          </cell>
          <cell r="P5632">
            <v>86210</v>
          </cell>
        </row>
        <row r="5633">
          <cell r="G5633">
            <v>938906350</v>
          </cell>
          <cell r="J5633">
            <v>128313.73</v>
          </cell>
          <cell r="K5633">
            <v>20369</v>
          </cell>
          <cell r="L5633">
            <v>10794.27</v>
          </cell>
          <cell r="M5633">
            <v>0</v>
          </cell>
          <cell r="N5633">
            <v>0</v>
          </cell>
          <cell r="O5633">
            <v>118739</v>
          </cell>
          <cell r="P5633">
            <v>118739</v>
          </cell>
        </row>
        <row r="5634">
          <cell r="G5634">
            <v>938906368</v>
          </cell>
          <cell r="J5634">
            <v>164928.18</v>
          </cell>
          <cell r="K5634">
            <v>24964</v>
          </cell>
          <cell r="L5634">
            <v>13996.82</v>
          </cell>
          <cell r="M5634">
            <v>0</v>
          </cell>
          <cell r="N5634">
            <v>0</v>
          </cell>
          <cell r="O5634">
            <v>153961</v>
          </cell>
          <cell r="P5634">
            <v>153961</v>
          </cell>
        </row>
        <row r="5635">
          <cell r="G5635">
            <v>938907146</v>
          </cell>
          <cell r="J5635">
            <v>139573.9</v>
          </cell>
          <cell r="K5635">
            <v>25027</v>
          </cell>
          <cell r="L5635">
            <v>14182.38</v>
          </cell>
          <cell r="M5635">
            <v>0</v>
          </cell>
          <cell r="N5635">
            <v>27272.720000000001</v>
          </cell>
          <cell r="O5635">
            <v>156002</v>
          </cell>
          <cell r="P5635">
            <v>156002</v>
          </cell>
        </row>
        <row r="5636">
          <cell r="G5636">
            <v>938907147</v>
          </cell>
          <cell r="J5636">
            <v>84544.87</v>
          </cell>
          <cell r="K5636">
            <v>12682</v>
          </cell>
          <cell r="L5636">
            <v>7186.13</v>
          </cell>
          <cell r="M5636">
            <v>0</v>
          </cell>
          <cell r="N5636">
            <v>0</v>
          </cell>
          <cell r="O5636">
            <v>79049</v>
          </cell>
          <cell r="P5636">
            <v>79049</v>
          </cell>
        </row>
        <row r="5637">
          <cell r="G5637">
            <v>938907148</v>
          </cell>
          <cell r="J5637">
            <v>200566.82</v>
          </cell>
          <cell r="K5637">
            <v>30085</v>
          </cell>
          <cell r="L5637">
            <v>17048.18</v>
          </cell>
          <cell r="M5637">
            <v>0</v>
          </cell>
          <cell r="N5637">
            <v>0</v>
          </cell>
          <cell r="O5637">
            <v>187530</v>
          </cell>
          <cell r="P5637">
            <v>187530</v>
          </cell>
        </row>
        <row r="5638">
          <cell r="G5638">
            <v>938907149</v>
          </cell>
          <cell r="J5638">
            <v>236989.18</v>
          </cell>
          <cell r="K5638">
            <v>39139</v>
          </cell>
          <cell r="L5638">
            <v>19784.82</v>
          </cell>
          <cell r="M5638">
            <v>0</v>
          </cell>
          <cell r="N5638">
            <v>0</v>
          </cell>
          <cell r="O5638">
            <v>217635</v>
          </cell>
          <cell r="P5638">
            <v>217635</v>
          </cell>
        </row>
        <row r="5639">
          <cell r="G5639">
            <v>938907151</v>
          </cell>
          <cell r="J5639">
            <v>413078.28</v>
          </cell>
          <cell r="K5639">
            <v>72060</v>
          </cell>
          <cell r="L5639">
            <v>34101.72</v>
          </cell>
          <cell r="M5639">
            <v>0</v>
          </cell>
          <cell r="N5639">
            <v>0</v>
          </cell>
          <cell r="O5639">
            <v>375120</v>
          </cell>
          <cell r="P5639">
            <v>375120</v>
          </cell>
        </row>
        <row r="5640">
          <cell r="G5640">
            <v>938907199</v>
          </cell>
          <cell r="J5640">
            <v>235885.18</v>
          </cell>
          <cell r="K5640">
            <v>36954</v>
          </cell>
          <cell r="L5640">
            <v>19892.82</v>
          </cell>
          <cell r="M5640">
            <v>0</v>
          </cell>
          <cell r="N5640">
            <v>0</v>
          </cell>
          <cell r="O5640">
            <v>218824</v>
          </cell>
          <cell r="P5640">
            <v>218824</v>
          </cell>
        </row>
        <row r="5641">
          <cell r="G5641">
            <v>938907536</v>
          </cell>
          <cell r="J5641">
            <v>305791.31</v>
          </cell>
          <cell r="K5641">
            <v>46093</v>
          </cell>
          <cell r="L5641">
            <v>25969.69</v>
          </cell>
          <cell r="M5641">
            <v>0</v>
          </cell>
          <cell r="N5641">
            <v>0</v>
          </cell>
          <cell r="O5641">
            <v>285668</v>
          </cell>
          <cell r="P5641">
            <v>285668</v>
          </cell>
        </row>
        <row r="5642">
          <cell r="G5642">
            <v>938907537</v>
          </cell>
          <cell r="J5642">
            <v>424809.06</v>
          </cell>
          <cell r="K5642">
            <v>67536</v>
          </cell>
          <cell r="L5642">
            <v>35726.94</v>
          </cell>
          <cell r="M5642">
            <v>0</v>
          </cell>
          <cell r="N5642">
            <v>0</v>
          </cell>
          <cell r="O5642">
            <v>393000</v>
          </cell>
          <cell r="P5642">
            <v>393000</v>
          </cell>
        </row>
        <row r="5643">
          <cell r="G5643">
            <v>938907538</v>
          </cell>
          <cell r="J5643">
            <v>264680.91000000003</v>
          </cell>
          <cell r="K5643">
            <v>39702</v>
          </cell>
          <cell r="L5643">
            <v>22498.09</v>
          </cell>
          <cell r="M5643">
            <v>0</v>
          </cell>
          <cell r="N5643">
            <v>0</v>
          </cell>
          <cell r="O5643">
            <v>247477</v>
          </cell>
          <cell r="P5643">
            <v>247477</v>
          </cell>
        </row>
        <row r="5644">
          <cell r="G5644">
            <v>938907540</v>
          </cell>
          <cell r="J5644">
            <v>274379.71999999997</v>
          </cell>
          <cell r="K5644">
            <v>42503</v>
          </cell>
          <cell r="L5644">
            <v>23187.279999999999</v>
          </cell>
          <cell r="M5644">
            <v>0</v>
          </cell>
          <cell r="N5644">
            <v>0</v>
          </cell>
          <cell r="O5644">
            <v>255064</v>
          </cell>
          <cell r="P5644">
            <v>255064</v>
          </cell>
        </row>
        <row r="5645">
          <cell r="G5645">
            <v>938907541</v>
          </cell>
          <cell r="J5645">
            <v>188904.63</v>
          </cell>
          <cell r="K5645">
            <v>29458</v>
          </cell>
          <cell r="L5645">
            <v>15944.37</v>
          </cell>
          <cell r="M5645">
            <v>0</v>
          </cell>
          <cell r="N5645">
            <v>0</v>
          </cell>
          <cell r="O5645">
            <v>175391</v>
          </cell>
          <cell r="P5645">
            <v>175391</v>
          </cell>
        </row>
        <row r="5646">
          <cell r="G5646">
            <v>938907542</v>
          </cell>
          <cell r="J5646">
            <v>212673.09</v>
          </cell>
          <cell r="K5646">
            <v>32574</v>
          </cell>
          <cell r="L5646">
            <v>18009.91</v>
          </cell>
          <cell r="M5646">
            <v>0</v>
          </cell>
          <cell r="N5646">
            <v>0</v>
          </cell>
          <cell r="O5646">
            <v>198109</v>
          </cell>
          <cell r="P5646">
            <v>198109</v>
          </cell>
        </row>
        <row r="5647">
          <cell r="G5647">
            <v>938907543</v>
          </cell>
          <cell r="J5647">
            <v>69893.91</v>
          </cell>
          <cell r="K5647">
            <v>10484</v>
          </cell>
          <cell r="L5647">
            <v>5941.09</v>
          </cell>
          <cell r="M5647">
            <v>-1000</v>
          </cell>
          <cell r="N5647">
            <v>0</v>
          </cell>
          <cell r="O5647">
            <v>64351</v>
          </cell>
          <cell r="P5647">
            <v>64351</v>
          </cell>
        </row>
        <row r="5648">
          <cell r="G5648">
            <v>938907544</v>
          </cell>
          <cell r="J5648">
            <v>325254.53999999998</v>
          </cell>
          <cell r="K5648">
            <v>52827</v>
          </cell>
          <cell r="L5648">
            <v>27242.46</v>
          </cell>
          <cell r="M5648">
            <v>0</v>
          </cell>
          <cell r="N5648">
            <v>0</v>
          </cell>
          <cell r="O5648">
            <v>299670</v>
          </cell>
          <cell r="P5648">
            <v>299670</v>
          </cell>
        </row>
        <row r="5649">
          <cell r="G5649">
            <v>938907546</v>
          </cell>
          <cell r="J5649">
            <v>44545</v>
          </cell>
          <cell r="K5649">
            <v>0</v>
          </cell>
          <cell r="L5649">
            <v>4455</v>
          </cell>
          <cell r="M5649">
            <v>0</v>
          </cell>
          <cell r="N5649">
            <v>0</v>
          </cell>
          <cell r="O5649">
            <v>49000</v>
          </cell>
          <cell r="P5649">
            <v>49000</v>
          </cell>
        </row>
        <row r="5650">
          <cell r="G5650">
            <v>938908014</v>
          </cell>
          <cell r="J5650">
            <v>225726.27</v>
          </cell>
          <cell r="K5650">
            <v>33859</v>
          </cell>
          <cell r="L5650">
            <v>19186.73</v>
          </cell>
          <cell r="M5650">
            <v>0</v>
          </cell>
          <cell r="N5650">
            <v>0</v>
          </cell>
          <cell r="O5650">
            <v>211054</v>
          </cell>
          <cell r="P5650">
            <v>211054</v>
          </cell>
        </row>
        <row r="5651">
          <cell r="G5651">
            <v>938908072</v>
          </cell>
          <cell r="J5651">
            <v>242315.44999999998</v>
          </cell>
          <cell r="K5651">
            <v>38591</v>
          </cell>
          <cell r="L5651">
            <v>20372.55</v>
          </cell>
          <cell r="M5651">
            <v>0</v>
          </cell>
          <cell r="N5651">
            <v>0</v>
          </cell>
          <cell r="O5651">
            <v>224097</v>
          </cell>
          <cell r="P5651">
            <v>224097</v>
          </cell>
        </row>
        <row r="5652">
          <cell r="G5652">
            <v>938908136</v>
          </cell>
          <cell r="J5652">
            <v>153222.09</v>
          </cell>
          <cell r="K5652">
            <v>22983</v>
          </cell>
          <cell r="L5652">
            <v>13023.91</v>
          </cell>
          <cell r="M5652">
            <v>0</v>
          </cell>
          <cell r="N5652">
            <v>0</v>
          </cell>
          <cell r="O5652">
            <v>143263</v>
          </cell>
          <cell r="P5652">
            <v>143263</v>
          </cell>
        </row>
        <row r="5653">
          <cell r="G5653">
            <v>938909729</v>
          </cell>
          <cell r="J5653">
            <v>140258.26999999999</v>
          </cell>
          <cell r="K5653">
            <v>21039</v>
          </cell>
          <cell r="L5653">
            <v>11921.73</v>
          </cell>
          <cell r="M5653">
            <v>0</v>
          </cell>
          <cell r="N5653">
            <v>0</v>
          </cell>
          <cell r="O5653">
            <v>131141</v>
          </cell>
          <cell r="P5653">
            <v>131141</v>
          </cell>
        </row>
        <row r="5654">
          <cell r="G5654">
            <v>938924445</v>
          </cell>
          <cell r="J5654">
            <v>233392.63</v>
          </cell>
          <cell r="K5654">
            <v>36580</v>
          </cell>
          <cell r="L5654">
            <v>19681.37</v>
          </cell>
          <cell r="M5654">
            <v>0</v>
          </cell>
          <cell r="N5654">
            <v>0</v>
          </cell>
          <cell r="O5654">
            <v>216494</v>
          </cell>
          <cell r="P5654">
            <v>216494</v>
          </cell>
        </row>
        <row r="5655">
          <cell r="G5655">
            <v>938924647</v>
          </cell>
          <cell r="J5655">
            <v>451428.3</v>
          </cell>
          <cell r="K5655">
            <v>69958</v>
          </cell>
          <cell r="L5655">
            <v>38146.699999999997</v>
          </cell>
          <cell r="M5655">
            <v>0</v>
          </cell>
          <cell r="N5655">
            <v>0</v>
          </cell>
          <cell r="O5655">
            <v>419617</v>
          </cell>
          <cell r="P5655">
            <v>419617</v>
          </cell>
        </row>
        <row r="5656">
          <cell r="G5656">
            <v>938924681</v>
          </cell>
          <cell r="J5656">
            <v>217669</v>
          </cell>
          <cell r="K5656">
            <v>33772</v>
          </cell>
          <cell r="L5656">
            <v>18390</v>
          </cell>
          <cell r="M5656">
            <v>0</v>
          </cell>
          <cell r="N5656">
            <v>0</v>
          </cell>
          <cell r="O5656">
            <v>202287</v>
          </cell>
          <cell r="P5656">
            <v>202287</v>
          </cell>
        </row>
        <row r="5657">
          <cell r="G5657">
            <v>938924748</v>
          </cell>
          <cell r="J5657">
            <v>44545</v>
          </cell>
          <cell r="K5657">
            <v>0</v>
          </cell>
          <cell r="L5657">
            <v>4455</v>
          </cell>
          <cell r="M5657">
            <v>0</v>
          </cell>
          <cell r="N5657">
            <v>0</v>
          </cell>
          <cell r="O5657">
            <v>49000</v>
          </cell>
          <cell r="P5657">
            <v>49000</v>
          </cell>
        </row>
        <row r="5658">
          <cell r="G5658">
            <v>938996173</v>
          </cell>
          <cell r="J5658">
            <v>496742.81</v>
          </cell>
          <cell r="K5658">
            <v>79673</v>
          </cell>
          <cell r="L5658">
            <v>41707.19</v>
          </cell>
          <cell r="M5658">
            <v>0</v>
          </cell>
          <cell r="N5658">
            <v>0</v>
          </cell>
          <cell r="O5658">
            <v>458777</v>
          </cell>
          <cell r="P5658">
            <v>458777</v>
          </cell>
        </row>
        <row r="5659">
          <cell r="G5659">
            <v>938996201</v>
          </cell>
          <cell r="J5659">
            <v>445423.63</v>
          </cell>
          <cell r="K5659">
            <v>69731</v>
          </cell>
          <cell r="L5659">
            <v>37569.370000000003</v>
          </cell>
          <cell r="M5659">
            <v>0</v>
          </cell>
          <cell r="N5659">
            <v>0</v>
          </cell>
          <cell r="O5659">
            <v>413262</v>
          </cell>
          <cell r="P5659">
            <v>413262</v>
          </cell>
        </row>
        <row r="5660">
          <cell r="G5660">
            <v>908004239</v>
          </cell>
          <cell r="J5660">
            <v>232134.45</v>
          </cell>
          <cell r="K5660">
            <v>34820</v>
          </cell>
          <cell r="L5660">
            <v>19731.55</v>
          </cell>
          <cell r="M5660">
            <v>0</v>
          </cell>
          <cell r="N5660">
            <v>0</v>
          </cell>
          <cell r="O5660">
            <v>217046</v>
          </cell>
          <cell r="P5660">
            <v>217046</v>
          </cell>
        </row>
        <row r="5661">
          <cell r="G5661">
            <v>933805154</v>
          </cell>
          <cell r="J5661">
            <v>235181</v>
          </cell>
          <cell r="K5661">
            <v>35277</v>
          </cell>
          <cell r="L5661">
            <v>19990</v>
          </cell>
          <cell r="M5661">
            <v>0</v>
          </cell>
          <cell r="N5661">
            <v>0</v>
          </cell>
          <cell r="O5661">
            <v>219894</v>
          </cell>
          <cell r="P5661">
            <v>219894</v>
          </cell>
        </row>
        <row r="5662">
          <cell r="G5662">
            <v>933805951</v>
          </cell>
          <cell r="J5662">
            <v>433148.03</v>
          </cell>
          <cell r="K5662">
            <v>64972</v>
          </cell>
          <cell r="L5662">
            <v>36817.97</v>
          </cell>
          <cell r="M5662">
            <v>0</v>
          </cell>
          <cell r="N5662">
            <v>0</v>
          </cell>
          <cell r="O5662">
            <v>404994</v>
          </cell>
          <cell r="P5662">
            <v>404994</v>
          </cell>
        </row>
        <row r="5663">
          <cell r="G5663">
            <v>933805954</v>
          </cell>
          <cell r="J5663">
            <v>350609.28</v>
          </cell>
          <cell r="K5663">
            <v>56855</v>
          </cell>
          <cell r="L5663">
            <v>29375.72</v>
          </cell>
          <cell r="M5663">
            <v>0</v>
          </cell>
          <cell r="N5663">
            <v>0</v>
          </cell>
          <cell r="O5663">
            <v>323130</v>
          </cell>
          <cell r="P5663">
            <v>323130</v>
          </cell>
        </row>
        <row r="5664">
          <cell r="G5664">
            <v>933805960</v>
          </cell>
          <cell r="J5664">
            <v>217680.09</v>
          </cell>
          <cell r="K5664">
            <v>32652</v>
          </cell>
          <cell r="L5664">
            <v>18502.91</v>
          </cell>
          <cell r="M5664">
            <v>0</v>
          </cell>
          <cell r="N5664">
            <v>0</v>
          </cell>
          <cell r="O5664">
            <v>203531</v>
          </cell>
          <cell r="P5664">
            <v>203531</v>
          </cell>
        </row>
        <row r="5665">
          <cell r="G5665">
            <v>933805961</v>
          </cell>
          <cell r="J5665">
            <v>234545</v>
          </cell>
          <cell r="K5665">
            <v>35182</v>
          </cell>
          <cell r="L5665">
            <v>19936</v>
          </cell>
          <cell r="M5665">
            <v>0</v>
          </cell>
          <cell r="N5665">
            <v>0</v>
          </cell>
          <cell r="O5665">
            <v>219299</v>
          </cell>
          <cell r="P5665">
            <v>219299</v>
          </cell>
        </row>
        <row r="5666">
          <cell r="G5666">
            <v>933805962</v>
          </cell>
          <cell r="J5666">
            <v>207020.91</v>
          </cell>
          <cell r="K5666">
            <v>32624</v>
          </cell>
          <cell r="L5666">
            <v>17440.09</v>
          </cell>
          <cell r="M5666">
            <v>0</v>
          </cell>
          <cell r="N5666">
            <v>0</v>
          </cell>
          <cell r="O5666">
            <v>191837</v>
          </cell>
          <cell r="P5666">
            <v>191837</v>
          </cell>
        </row>
        <row r="5667">
          <cell r="G5667">
            <v>933805963</v>
          </cell>
          <cell r="J5667">
            <v>241724</v>
          </cell>
          <cell r="K5667">
            <v>36259</v>
          </cell>
          <cell r="L5667">
            <v>20546</v>
          </cell>
          <cell r="M5667">
            <v>0</v>
          </cell>
          <cell r="N5667">
            <v>0</v>
          </cell>
          <cell r="O5667">
            <v>226011</v>
          </cell>
          <cell r="P5667">
            <v>226011</v>
          </cell>
        </row>
        <row r="5668">
          <cell r="G5668">
            <v>933805964</v>
          </cell>
          <cell r="J5668">
            <v>215454.09</v>
          </cell>
          <cell r="K5668">
            <v>32318</v>
          </cell>
          <cell r="L5668">
            <v>18312.91</v>
          </cell>
          <cell r="M5668">
            <v>0</v>
          </cell>
          <cell r="N5668">
            <v>0</v>
          </cell>
          <cell r="O5668">
            <v>201449</v>
          </cell>
          <cell r="P5668">
            <v>201449</v>
          </cell>
        </row>
        <row r="5669">
          <cell r="G5669">
            <v>933806057</v>
          </cell>
          <cell r="J5669">
            <v>277143.82</v>
          </cell>
          <cell r="K5669">
            <v>50323</v>
          </cell>
          <cell r="L5669">
            <v>22682.18</v>
          </cell>
          <cell r="M5669">
            <v>0</v>
          </cell>
          <cell r="N5669">
            <v>0</v>
          </cell>
          <cell r="O5669">
            <v>249503</v>
          </cell>
          <cell r="P5669">
            <v>249503</v>
          </cell>
        </row>
        <row r="5670">
          <cell r="G5670">
            <v>933806058</v>
          </cell>
          <cell r="J5670">
            <v>444477.18</v>
          </cell>
          <cell r="K5670">
            <v>13160</v>
          </cell>
          <cell r="L5670">
            <v>43131.82</v>
          </cell>
          <cell r="M5670">
            <v>0</v>
          </cell>
          <cell r="N5670">
            <v>0</v>
          </cell>
          <cell r="O5670">
            <v>474449</v>
          </cell>
          <cell r="P5670">
            <v>474449</v>
          </cell>
        </row>
        <row r="5671">
          <cell r="G5671">
            <v>933806220</v>
          </cell>
          <cell r="J5671">
            <v>457271.95999999996</v>
          </cell>
          <cell r="K5671">
            <v>68591</v>
          </cell>
          <cell r="L5671">
            <v>38868.04</v>
          </cell>
          <cell r="M5671">
            <v>0</v>
          </cell>
          <cell r="N5671">
            <v>0</v>
          </cell>
          <cell r="O5671">
            <v>427549</v>
          </cell>
          <cell r="P5671">
            <v>427549</v>
          </cell>
        </row>
        <row r="5672">
          <cell r="G5672">
            <v>933806221</v>
          </cell>
          <cell r="J5672">
            <v>293151.35999999999</v>
          </cell>
          <cell r="K5672">
            <v>45992</v>
          </cell>
          <cell r="L5672">
            <v>24715.64</v>
          </cell>
          <cell r="M5672">
            <v>0</v>
          </cell>
          <cell r="N5672">
            <v>0</v>
          </cell>
          <cell r="O5672">
            <v>271875</v>
          </cell>
          <cell r="P5672">
            <v>271875</v>
          </cell>
        </row>
        <row r="5673">
          <cell r="G5673">
            <v>933806223</v>
          </cell>
          <cell r="J5673">
            <v>216999.09</v>
          </cell>
          <cell r="K5673">
            <v>32550</v>
          </cell>
          <cell r="L5673">
            <v>18444.91</v>
          </cell>
          <cell r="M5673">
            <v>0</v>
          </cell>
          <cell r="N5673">
            <v>0</v>
          </cell>
          <cell r="O5673">
            <v>202894</v>
          </cell>
          <cell r="P5673">
            <v>202894</v>
          </cell>
        </row>
        <row r="5674">
          <cell r="G5674">
            <v>933806312</v>
          </cell>
          <cell r="J5674">
            <v>281453.18</v>
          </cell>
          <cell r="K5674">
            <v>42218</v>
          </cell>
          <cell r="L5674">
            <v>23922.82</v>
          </cell>
          <cell r="M5674">
            <v>0</v>
          </cell>
          <cell r="N5674">
            <v>-10000</v>
          </cell>
          <cell r="O5674">
            <v>253158</v>
          </cell>
          <cell r="P5674">
            <v>253158</v>
          </cell>
        </row>
        <row r="5675">
          <cell r="G5675">
            <v>933806437</v>
          </cell>
          <cell r="J5675">
            <v>340509.91000000003</v>
          </cell>
          <cell r="K5675">
            <v>54218</v>
          </cell>
          <cell r="L5675">
            <v>28629.09</v>
          </cell>
          <cell r="M5675">
            <v>0</v>
          </cell>
          <cell r="N5675">
            <v>0</v>
          </cell>
          <cell r="O5675">
            <v>314921</v>
          </cell>
          <cell r="P5675">
            <v>314921</v>
          </cell>
        </row>
        <row r="5676">
          <cell r="G5676">
            <v>938806532</v>
          </cell>
          <cell r="J5676">
            <v>237272.27</v>
          </cell>
          <cell r="K5676">
            <v>35591</v>
          </cell>
          <cell r="L5676">
            <v>20167.73</v>
          </cell>
          <cell r="M5676">
            <v>0</v>
          </cell>
          <cell r="N5676">
            <v>0</v>
          </cell>
          <cell r="O5676">
            <v>221849</v>
          </cell>
          <cell r="P5676">
            <v>221849</v>
          </cell>
        </row>
        <row r="5677">
          <cell r="G5677">
            <v>938806774</v>
          </cell>
          <cell r="J5677">
            <v>137272.19</v>
          </cell>
          <cell r="K5677">
            <v>20591</v>
          </cell>
          <cell r="L5677">
            <v>11667.81</v>
          </cell>
          <cell r="M5677">
            <v>0</v>
          </cell>
          <cell r="N5677">
            <v>0</v>
          </cell>
          <cell r="O5677">
            <v>128349</v>
          </cell>
          <cell r="P5677">
            <v>128349</v>
          </cell>
        </row>
        <row r="5678">
          <cell r="G5678">
            <v>938806784</v>
          </cell>
          <cell r="J5678">
            <v>220134.09</v>
          </cell>
          <cell r="K5678">
            <v>33020</v>
          </cell>
          <cell r="L5678">
            <v>18711.91</v>
          </cell>
          <cell r="M5678">
            <v>0</v>
          </cell>
          <cell r="N5678">
            <v>0</v>
          </cell>
          <cell r="O5678">
            <v>205826</v>
          </cell>
          <cell r="P5678">
            <v>205826</v>
          </cell>
        </row>
        <row r="5679">
          <cell r="G5679">
            <v>938806801</v>
          </cell>
          <cell r="J5679">
            <v>226363.18</v>
          </cell>
          <cell r="K5679">
            <v>33954</v>
          </cell>
          <cell r="L5679">
            <v>19240.82</v>
          </cell>
          <cell r="M5679">
            <v>0</v>
          </cell>
          <cell r="N5679">
            <v>0</v>
          </cell>
          <cell r="O5679">
            <v>211650</v>
          </cell>
          <cell r="P5679">
            <v>211650</v>
          </cell>
        </row>
        <row r="5680">
          <cell r="G5680">
            <v>938806871</v>
          </cell>
          <cell r="J5680">
            <v>228589.18</v>
          </cell>
          <cell r="K5680">
            <v>34288</v>
          </cell>
          <cell r="L5680">
            <v>19429.82</v>
          </cell>
          <cell r="M5680">
            <v>0</v>
          </cell>
          <cell r="N5680">
            <v>0</v>
          </cell>
          <cell r="O5680">
            <v>213731</v>
          </cell>
          <cell r="P5680">
            <v>213731</v>
          </cell>
        </row>
        <row r="5681">
          <cell r="G5681">
            <v>938807076</v>
          </cell>
          <cell r="J5681">
            <v>224907.91</v>
          </cell>
          <cell r="K5681">
            <v>33736</v>
          </cell>
          <cell r="L5681">
            <v>19117.09</v>
          </cell>
          <cell r="M5681">
            <v>0</v>
          </cell>
          <cell r="N5681">
            <v>0</v>
          </cell>
          <cell r="O5681">
            <v>210289</v>
          </cell>
          <cell r="P5681">
            <v>210289</v>
          </cell>
        </row>
        <row r="5682">
          <cell r="G5682">
            <v>938807598</v>
          </cell>
          <cell r="J5682">
            <v>215454.09</v>
          </cell>
          <cell r="K5682">
            <v>32318</v>
          </cell>
          <cell r="L5682">
            <v>18313.91</v>
          </cell>
          <cell r="M5682">
            <v>0</v>
          </cell>
          <cell r="N5682">
            <v>0</v>
          </cell>
          <cell r="O5682">
            <v>201450</v>
          </cell>
          <cell r="P5682">
            <v>201450</v>
          </cell>
        </row>
        <row r="5683">
          <cell r="G5683">
            <v>938808529</v>
          </cell>
          <cell r="J5683">
            <v>173117.09</v>
          </cell>
          <cell r="K5683">
            <v>25968</v>
          </cell>
          <cell r="L5683">
            <v>14714.91</v>
          </cell>
          <cell r="M5683">
            <v>0</v>
          </cell>
          <cell r="N5683">
            <v>0</v>
          </cell>
          <cell r="O5683">
            <v>161864</v>
          </cell>
          <cell r="P5683">
            <v>161864</v>
          </cell>
        </row>
        <row r="5684">
          <cell r="G5684">
            <v>938808964</v>
          </cell>
          <cell r="J5684">
            <v>364135.31</v>
          </cell>
          <cell r="K5684">
            <v>54620</v>
          </cell>
          <cell r="L5684">
            <v>30951.69</v>
          </cell>
          <cell r="M5684">
            <v>0</v>
          </cell>
          <cell r="N5684">
            <v>0</v>
          </cell>
          <cell r="O5684">
            <v>340467</v>
          </cell>
          <cell r="P5684">
            <v>340467</v>
          </cell>
        </row>
        <row r="5685">
          <cell r="G5685">
            <v>938809005</v>
          </cell>
          <cell r="J5685">
            <v>316291.3</v>
          </cell>
          <cell r="K5685">
            <v>48117</v>
          </cell>
          <cell r="L5685">
            <v>26817.7</v>
          </cell>
          <cell r="M5685">
            <v>0</v>
          </cell>
          <cell r="N5685">
            <v>0</v>
          </cell>
          <cell r="O5685">
            <v>294992</v>
          </cell>
          <cell r="P5685">
            <v>294992</v>
          </cell>
        </row>
        <row r="5686">
          <cell r="G5686">
            <v>938809035</v>
          </cell>
          <cell r="J5686">
            <v>215454.09</v>
          </cell>
          <cell r="K5686">
            <v>32318</v>
          </cell>
          <cell r="L5686">
            <v>18312.91</v>
          </cell>
          <cell r="M5686">
            <v>0</v>
          </cell>
          <cell r="N5686">
            <v>0</v>
          </cell>
          <cell r="O5686">
            <v>201449</v>
          </cell>
          <cell r="P5686">
            <v>201449</v>
          </cell>
        </row>
        <row r="5687">
          <cell r="G5687">
            <v>938809814</v>
          </cell>
          <cell r="J5687">
            <v>333887.28000000003</v>
          </cell>
          <cell r="K5687">
            <v>50083</v>
          </cell>
          <cell r="L5687">
            <v>28380.720000000001</v>
          </cell>
          <cell r="M5687">
            <v>0</v>
          </cell>
          <cell r="N5687">
            <v>0</v>
          </cell>
          <cell r="O5687">
            <v>312185</v>
          </cell>
          <cell r="P5687">
            <v>312185</v>
          </cell>
        </row>
        <row r="5688">
          <cell r="G5688">
            <v>938809820</v>
          </cell>
          <cell r="J5688">
            <v>734316.03</v>
          </cell>
          <cell r="K5688">
            <v>113962</v>
          </cell>
          <cell r="L5688">
            <v>62034.97</v>
          </cell>
          <cell r="M5688">
            <v>0</v>
          </cell>
          <cell r="N5688">
            <v>0</v>
          </cell>
          <cell r="O5688">
            <v>682389</v>
          </cell>
          <cell r="P5688">
            <v>682389</v>
          </cell>
        </row>
        <row r="5689">
          <cell r="G5689">
            <v>938900571</v>
          </cell>
          <cell r="J5689">
            <v>224589.91</v>
          </cell>
          <cell r="K5689">
            <v>33688</v>
          </cell>
          <cell r="L5689">
            <v>19090.09</v>
          </cell>
          <cell r="M5689">
            <v>0</v>
          </cell>
          <cell r="N5689">
            <v>0</v>
          </cell>
          <cell r="O5689">
            <v>209992</v>
          </cell>
          <cell r="P5689">
            <v>209992</v>
          </cell>
        </row>
        <row r="5690">
          <cell r="G5690">
            <v>938900572</v>
          </cell>
          <cell r="J5690">
            <v>281679.31</v>
          </cell>
          <cell r="K5690">
            <v>42252</v>
          </cell>
          <cell r="L5690">
            <v>23942.69</v>
          </cell>
          <cell r="M5690">
            <v>0</v>
          </cell>
          <cell r="N5690">
            <v>-35447</v>
          </cell>
          <cell r="O5690">
            <v>227923</v>
          </cell>
          <cell r="P5690">
            <v>227923</v>
          </cell>
        </row>
        <row r="5691">
          <cell r="G5691">
            <v>938900573</v>
          </cell>
          <cell r="J5691">
            <v>215454.09</v>
          </cell>
          <cell r="K5691">
            <v>32318</v>
          </cell>
          <cell r="L5691">
            <v>18313.91</v>
          </cell>
          <cell r="M5691">
            <v>0</v>
          </cell>
          <cell r="N5691">
            <v>0</v>
          </cell>
          <cell r="O5691">
            <v>201450</v>
          </cell>
          <cell r="P5691">
            <v>201450</v>
          </cell>
        </row>
        <row r="5692">
          <cell r="G5692">
            <v>938900574</v>
          </cell>
          <cell r="J5692">
            <v>310454.28000000003</v>
          </cell>
          <cell r="K5692">
            <v>46568</v>
          </cell>
          <cell r="L5692">
            <v>26388.720000000001</v>
          </cell>
          <cell r="M5692">
            <v>0</v>
          </cell>
          <cell r="N5692">
            <v>0</v>
          </cell>
          <cell r="O5692">
            <v>290275</v>
          </cell>
          <cell r="P5692">
            <v>290275</v>
          </cell>
        </row>
        <row r="5693">
          <cell r="G5693">
            <v>938900576</v>
          </cell>
          <cell r="J5693">
            <v>236093.09</v>
          </cell>
          <cell r="K5693">
            <v>35414</v>
          </cell>
          <cell r="L5693">
            <v>20067.91</v>
          </cell>
          <cell r="M5693">
            <v>0</v>
          </cell>
          <cell r="N5693">
            <v>0</v>
          </cell>
          <cell r="O5693">
            <v>220747</v>
          </cell>
          <cell r="P5693">
            <v>220747</v>
          </cell>
        </row>
        <row r="5694">
          <cell r="G5694">
            <v>938900578</v>
          </cell>
          <cell r="J5694">
            <v>214661.91</v>
          </cell>
          <cell r="K5694">
            <v>56664</v>
          </cell>
          <cell r="L5694">
            <v>15799.09</v>
          </cell>
          <cell r="M5694">
            <v>0</v>
          </cell>
          <cell r="N5694">
            <v>0</v>
          </cell>
          <cell r="O5694">
            <v>173797</v>
          </cell>
          <cell r="P5694">
            <v>173797</v>
          </cell>
        </row>
        <row r="5695">
          <cell r="G5695">
            <v>938900618</v>
          </cell>
          <cell r="J5695">
            <v>236681.16999999998</v>
          </cell>
          <cell r="K5695">
            <v>35502</v>
          </cell>
          <cell r="L5695">
            <v>20117.830000000002</v>
          </cell>
          <cell r="M5695">
            <v>0</v>
          </cell>
          <cell r="N5695">
            <v>0</v>
          </cell>
          <cell r="O5695">
            <v>221297</v>
          </cell>
          <cell r="P5695">
            <v>221297</v>
          </cell>
        </row>
        <row r="5696">
          <cell r="G5696">
            <v>938900631</v>
          </cell>
          <cell r="J5696">
            <v>219362.09</v>
          </cell>
          <cell r="K5696">
            <v>32904</v>
          </cell>
          <cell r="L5696">
            <v>18645.91</v>
          </cell>
          <cell r="M5696">
            <v>0</v>
          </cell>
          <cell r="N5696">
            <v>0</v>
          </cell>
          <cell r="O5696">
            <v>205104</v>
          </cell>
          <cell r="P5696">
            <v>205104</v>
          </cell>
        </row>
        <row r="5697">
          <cell r="G5697">
            <v>938900794</v>
          </cell>
          <cell r="J5697">
            <v>216681.09</v>
          </cell>
          <cell r="K5697">
            <v>32502</v>
          </cell>
          <cell r="L5697">
            <v>18417.91</v>
          </cell>
          <cell r="M5697">
            <v>0</v>
          </cell>
          <cell r="N5697">
            <v>0</v>
          </cell>
          <cell r="O5697">
            <v>202597</v>
          </cell>
          <cell r="P5697">
            <v>202597</v>
          </cell>
        </row>
        <row r="5698">
          <cell r="G5698">
            <v>938900835</v>
          </cell>
          <cell r="J5698">
            <v>279285.90999999997</v>
          </cell>
          <cell r="K5698">
            <v>41893</v>
          </cell>
          <cell r="L5698">
            <v>23739.09</v>
          </cell>
          <cell r="M5698">
            <v>0</v>
          </cell>
          <cell r="N5698">
            <v>0</v>
          </cell>
          <cell r="O5698">
            <v>261132</v>
          </cell>
          <cell r="P5698">
            <v>261132</v>
          </cell>
        </row>
        <row r="5699">
          <cell r="G5699">
            <v>938900982</v>
          </cell>
          <cell r="J5699">
            <v>216726.09</v>
          </cell>
          <cell r="K5699">
            <v>32509</v>
          </cell>
          <cell r="L5699">
            <v>18421.91</v>
          </cell>
          <cell r="M5699">
            <v>0</v>
          </cell>
          <cell r="N5699">
            <v>0</v>
          </cell>
          <cell r="O5699">
            <v>202639</v>
          </cell>
          <cell r="P5699">
            <v>202639</v>
          </cell>
        </row>
        <row r="5700">
          <cell r="G5700">
            <v>938901052</v>
          </cell>
          <cell r="J5700">
            <v>215772.09</v>
          </cell>
          <cell r="K5700">
            <v>32366</v>
          </cell>
          <cell r="L5700">
            <v>18340.91</v>
          </cell>
          <cell r="M5700">
            <v>0</v>
          </cell>
          <cell r="N5700">
            <v>0</v>
          </cell>
          <cell r="O5700">
            <v>201747</v>
          </cell>
          <cell r="P5700">
            <v>201747</v>
          </cell>
        </row>
        <row r="5701">
          <cell r="G5701">
            <v>938901231</v>
          </cell>
          <cell r="J5701">
            <v>696717.54</v>
          </cell>
          <cell r="K5701">
            <v>9189</v>
          </cell>
          <cell r="L5701">
            <v>68752.460000000006</v>
          </cell>
          <cell r="M5701">
            <v>0</v>
          </cell>
          <cell r="N5701">
            <v>0</v>
          </cell>
          <cell r="O5701">
            <v>756281</v>
          </cell>
          <cell r="P5701">
            <v>756281</v>
          </cell>
        </row>
        <row r="5702">
          <cell r="G5702">
            <v>938901232</v>
          </cell>
          <cell r="J5702">
            <v>220636.09</v>
          </cell>
          <cell r="K5702">
            <v>33095</v>
          </cell>
          <cell r="L5702">
            <v>18753.91</v>
          </cell>
          <cell r="M5702">
            <v>0</v>
          </cell>
          <cell r="N5702">
            <v>0</v>
          </cell>
          <cell r="O5702">
            <v>206295</v>
          </cell>
          <cell r="P5702">
            <v>206295</v>
          </cell>
        </row>
        <row r="5703">
          <cell r="G5703">
            <v>938901235</v>
          </cell>
          <cell r="J5703">
            <v>151494</v>
          </cell>
          <cell r="K5703">
            <v>22724</v>
          </cell>
          <cell r="L5703">
            <v>12877</v>
          </cell>
          <cell r="M5703">
            <v>0</v>
          </cell>
          <cell r="N5703">
            <v>0</v>
          </cell>
          <cell r="O5703">
            <v>141647</v>
          </cell>
          <cell r="P5703">
            <v>141647</v>
          </cell>
        </row>
        <row r="5704">
          <cell r="G5704">
            <v>938901237</v>
          </cell>
          <cell r="J5704">
            <v>48276</v>
          </cell>
          <cell r="K5704">
            <v>7241</v>
          </cell>
          <cell r="L5704">
            <v>4104</v>
          </cell>
          <cell r="M5704">
            <v>0</v>
          </cell>
          <cell r="N5704">
            <v>0</v>
          </cell>
          <cell r="O5704">
            <v>45139</v>
          </cell>
          <cell r="P5704">
            <v>45139</v>
          </cell>
        </row>
        <row r="5705">
          <cell r="G5705">
            <v>938901240</v>
          </cell>
          <cell r="J5705">
            <v>328907.07</v>
          </cell>
          <cell r="K5705">
            <v>49336</v>
          </cell>
          <cell r="L5705">
            <v>27956.93</v>
          </cell>
          <cell r="M5705">
            <v>0</v>
          </cell>
          <cell r="N5705">
            <v>0</v>
          </cell>
          <cell r="O5705">
            <v>307528</v>
          </cell>
          <cell r="P5705">
            <v>307528</v>
          </cell>
        </row>
        <row r="5706">
          <cell r="G5706">
            <v>938901252</v>
          </cell>
          <cell r="J5706">
            <v>223635.91</v>
          </cell>
          <cell r="K5706">
            <v>33545</v>
          </cell>
          <cell r="L5706">
            <v>19009.09</v>
          </cell>
          <cell r="M5706">
            <v>0</v>
          </cell>
          <cell r="N5706">
            <v>0</v>
          </cell>
          <cell r="O5706">
            <v>209100</v>
          </cell>
          <cell r="P5706">
            <v>209100</v>
          </cell>
        </row>
        <row r="5707">
          <cell r="G5707">
            <v>938901263</v>
          </cell>
          <cell r="J5707">
            <v>281589.31</v>
          </cell>
          <cell r="K5707">
            <v>42238</v>
          </cell>
          <cell r="L5707">
            <v>23934.69</v>
          </cell>
          <cell r="M5707">
            <v>0</v>
          </cell>
          <cell r="N5707">
            <v>0</v>
          </cell>
          <cell r="O5707">
            <v>263286</v>
          </cell>
          <cell r="P5707">
            <v>263286</v>
          </cell>
        </row>
        <row r="5708">
          <cell r="G5708">
            <v>938901302</v>
          </cell>
          <cell r="J5708">
            <v>226681.18</v>
          </cell>
          <cell r="K5708">
            <v>34002</v>
          </cell>
          <cell r="L5708">
            <v>19267.82</v>
          </cell>
          <cell r="M5708">
            <v>0</v>
          </cell>
          <cell r="N5708">
            <v>0</v>
          </cell>
          <cell r="O5708">
            <v>211947</v>
          </cell>
          <cell r="P5708">
            <v>211947</v>
          </cell>
        </row>
        <row r="5709">
          <cell r="G5709">
            <v>938901354</v>
          </cell>
          <cell r="J5709">
            <v>229090.18</v>
          </cell>
          <cell r="K5709">
            <v>34364</v>
          </cell>
          <cell r="L5709">
            <v>19472.82</v>
          </cell>
          <cell r="M5709">
            <v>0</v>
          </cell>
          <cell r="N5709">
            <v>0</v>
          </cell>
          <cell r="O5709">
            <v>214199</v>
          </cell>
          <cell r="P5709">
            <v>214199</v>
          </cell>
        </row>
        <row r="5710">
          <cell r="G5710">
            <v>938901384</v>
          </cell>
          <cell r="J5710">
            <v>238184.09</v>
          </cell>
          <cell r="K5710">
            <v>35728</v>
          </cell>
          <cell r="L5710">
            <v>20245.91</v>
          </cell>
          <cell r="M5710">
            <v>0</v>
          </cell>
          <cell r="N5710">
            <v>0</v>
          </cell>
          <cell r="O5710">
            <v>222702</v>
          </cell>
          <cell r="P5710">
            <v>222702</v>
          </cell>
        </row>
        <row r="5711">
          <cell r="G5711">
            <v>938901775</v>
          </cell>
          <cell r="J5711">
            <v>238491.09</v>
          </cell>
          <cell r="K5711">
            <v>35774</v>
          </cell>
          <cell r="L5711">
            <v>20271.91</v>
          </cell>
          <cell r="M5711">
            <v>0</v>
          </cell>
          <cell r="N5711">
            <v>0</v>
          </cell>
          <cell r="O5711">
            <v>222989</v>
          </cell>
          <cell r="P5711">
            <v>222989</v>
          </cell>
        </row>
        <row r="5712">
          <cell r="G5712">
            <v>938903365</v>
          </cell>
          <cell r="J5712">
            <v>216726.09</v>
          </cell>
          <cell r="K5712">
            <v>32509</v>
          </cell>
          <cell r="L5712">
            <v>18421.91</v>
          </cell>
          <cell r="M5712">
            <v>0</v>
          </cell>
          <cell r="N5712">
            <v>0</v>
          </cell>
          <cell r="O5712">
            <v>202639</v>
          </cell>
          <cell r="P5712">
            <v>202639</v>
          </cell>
        </row>
        <row r="5713">
          <cell r="G5713">
            <v>938904896</v>
          </cell>
          <cell r="J5713">
            <v>217998.09</v>
          </cell>
          <cell r="K5713">
            <v>32700</v>
          </cell>
          <cell r="L5713">
            <v>18529.91</v>
          </cell>
          <cell r="M5713">
            <v>0</v>
          </cell>
          <cell r="N5713">
            <v>0</v>
          </cell>
          <cell r="O5713">
            <v>203828</v>
          </cell>
          <cell r="P5713">
            <v>203828</v>
          </cell>
        </row>
        <row r="5714">
          <cell r="G5714">
            <v>938904920</v>
          </cell>
          <cell r="J5714">
            <v>313838.76</v>
          </cell>
          <cell r="K5714">
            <v>47076</v>
          </cell>
          <cell r="L5714">
            <v>26676.240000000002</v>
          </cell>
          <cell r="M5714">
            <v>0</v>
          </cell>
          <cell r="N5714">
            <v>0</v>
          </cell>
          <cell r="O5714">
            <v>293439</v>
          </cell>
          <cell r="P5714">
            <v>293439</v>
          </cell>
        </row>
        <row r="5715">
          <cell r="G5715">
            <v>938904929</v>
          </cell>
          <cell r="J5715">
            <v>226363.18</v>
          </cell>
          <cell r="K5715">
            <v>33954</v>
          </cell>
          <cell r="L5715">
            <v>19240.82</v>
          </cell>
          <cell r="M5715">
            <v>0</v>
          </cell>
          <cell r="N5715">
            <v>0</v>
          </cell>
          <cell r="O5715">
            <v>211650</v>
          </cell>
          <cell r="P5715">
            <v>211650</v>
          </cell>
        </row>
        <row r="5716">
          <cell r="G5716">
            <v>938904932</v>
          </cell>
          <cell r="J5716">
            <v>134860.45000000001</v>
          </cell>
          <cell r="K5716">
            <v>20229</v>
          </cell>
          <cell r="L5716">
            <v>11463.55</v>
          </cell>
          <cell r="M5716">
            <v>0</v>
          </cell>
          <cell r="N5716">
            <v>0</v>
          </cell>
          <cell r="O5716">
            <v>126095</v>
          </cell>
          <cell r="P5716">
            <v>126095</v>
          </cell>
        </row>
        <row r="5717">
          <cell r="G5717">
            <v>938904969</v>
          </cell>
          <cell r="J5717">
            <v>215454.09</v>
          </cell>
          <cell r="K5717">
            <v>32318</v>
          </cell>
          <cell r="L5717">
            <v>18313.91</v>
          </cell>
          <cell r="M5717">
            <v>0</v>
          </cell>
          <cell r="N5717">
            <v>0</v>
          </cell>
          <cell r="O5717">
            <v>201450</v>
          </cell>
          <cell r="P5717">
            <v>201450</v>
          </cell>
        </row>
        <row r="5718">
          <cell r="G5718">
            <v>938906125</v>
          </cell>
          <cell r="J5718">
            <v>227953.18</v>
          </cell>
          <cell r="K5718">
            <v>34193</v>
          </cell>
          <cell r="L5718">
            <v>19375.82</v>
          </cell>
          <cell r="M5718">
            <v>0</v>
          </cell>
          <cell r="N5718">
            <v>0</v>
          </cell>
          <cell r="O5718">
            <v>213136</v>
          </cell>
          <cell r="P5718">
            <v>213136</v>
          </cell>
        </row>
        <row r="5719">
          <cell r="G5719">
            <v>938906128</v>
          </cell>
          <cell r="J5719">
            <v>221226.09</v>
          </cell>
          <cell r="K5719">
            <v>33184</v>
          </cell>
          <cell r="L5719">
            <v>18803.91</v>
          </cell>
          <cell r="M5719">
            <v>0</v>
          </cell>
          <cell r="N5719">
            <v>0</v>
          </cell>
          <cell r="O5719">
            <v>206846</v>
          </cell>
          <cell r="P5719">
            <v>206846</v>
          </cell>
        </row>
        <row r="5720">
          <cell r="G5720">
            <v>938906143</v>
          </cell>
          <cell r="J5720">
            <v>306408.01</v>
          </cell>
          <cell r="K5720">
            <v>45961</v>
          </cell>
          <cell r="L5720">
            <v>26044.99</v>
          </cell>
          <cell r="M5720">
            <v>0</v>
          </cell>
          <cell r="N5720">
            <v>0</v>
          </cell>
          <cell r="O5720">
            <v>286492</v>
          </cell>
          <cell r="P5720">
            <v>286492</v>
          </cell>
        </row>
        <row r="5721">
          <cell r="G5721">
            <v>938906212</v>
          </cell>
          <cell r="J5721">
            <v>398689</v>
          </cell>
          <cell r="K5721">
            <v>60701</v>
          </cell>
          <cell r="L5721">
            <v>33799</v>
          </cell>
          <cell r="M5721">
            <v>0</v>
          </cell>
          <cell r="N5721">
            <v>0</v>
          </cell>
          <cell r="O5721">
            <v>371787</v>
          </cell>
          <cell r="P5721">
            <v>371787</v>
          </cell>
        </row>
        <row r="5722">
          <cell r="G5722">
            <v>938906215</v>
          </cell>
          <cell r="J5722">
            <v>215454.09</v>
          </cell>
          <cell r="K5722">
            <v>32318</v>
          </cell>
          <cell r="L5722">
            <v>18313.91</v>
          </cell>
          <cell r="M5722">
            <v>0</v>
          </cell>
          <cell r="N5722">
            <v>0</v>
          </cell>
          <cell r="O5722">
            <v>201450</v>
          </cell>
          <cell r="P5722">
            <v>201450</v>
          </cell>
        </row>
        <row r="5723">
          <cell r="G5723">
            <v>938906216</v>
          </cell>
          <cell r="J5723">
            <v>227679.35999999999</v>
          </cell>
          <cell r="K5723">
            <v>34152</v>
          </cell>
          <cell r="L5723">
            <v>19352.64</v>
          </cell>
          <cell r="M5723">
            <v>0</v>
          </cell>
          <cell r="N5723">
            <v>0</v>
          </cell>
          <cell r="O5723">
            <v>212880</v>
          </cell>
          <cell r="P5723">
            <v>212880</v>
          </cell>
        </row>
        <row r="5724">
          <cell r="G5724">
            <v>938906228</v>
          </cell>
          <cell r="J5724">
            <v>251084.71999999997</v>
          </cell>
          <cell r="K5724">
            <v>39907</v>
          </cell>
          <cell r="L5724">
            <v>21117.279999999999</v>
          </cell>
          <cell r="M5724">
            <v>0</v>
          </cell>
          <cell r="N5724">
            <v>0</v>
          </cell>
          <cell r="O5724">
            <v>232295</v>
          </cell>
          <cell r="P5724">
            <v>232295</v>
          </cell>
        </row>
        <row r="5725">
          <cell r="G5725">
            <v>938906230</v>
          </cell>
          <cell r="J5725">
            <v>215454.09</v>
          </cell>
          <cell r="K5725">
            <v>32318</v>
          </cell>
          <cell r="L5725">
            <v>18313.91</v>
          </cell>
          <cell r="M5725">
            <v>0</v>
          </cell>
          <cell r="N5725">
            <v>0</v>
          </cell>
          <cell r="O5725">
            <v>201450</v>
          </cell>
          <cell r="P5725">
            <v>201450</v>
          </cell>
        </row>
        <row r="5726">
          <cell r="G5726">
            <v>938907281</v>
          </cell>
          <cell r="J5726">
            <v>143056</v>
          </cell>
          <cell r="K5726">
            <v>23254</v>
          </cell>
          <cell r="L5726">
            <v>11980</v>
          </cell>
          <cell r="M5726">
            <v>0</v>
          </cell>
          <cell r="N5726">
            <v>0</v>
          </cell>
          <cell r="O5726">
            <v>131782</v>
          </cell>
          <cell r="P5726">
            <v>131782</v>
          </cell>
        </row>
        <row r="5727">
          <cell r="G5727">
            <v>938907283</v>
          </cell>
          <cell r="J5727">
            <v>241547</v>
          </cell>
          <cell r="K5727">
            <v>36232</v>
          </cell>
          <cell r="L5727">
            <v>20532</v>
          </cell>
          <cell r="M5727">
            <v>0</v>
          </cell>
          <cell r="N5727">
            <v>0</v>
          </cell>
          <cell r="O5727">
            <v>225847</v>
          </cell>
          <cell r="P5727">
            <v>225847</v>
          </cell>
        </row>
        <row r="5728">
          <cell r="G5728">
            <v>938907293</v>
          </cell>
          <cell r="J5728">
            <v>411451.94999999995</v>
          </cell>
          <cell r="K5728">
            <v>61718</v>
          </cell>
          <cell r="L5728">
            <v>34973.050000000003</v>
          </cell>
          <cell r="M5728">
            <v>0</v>
          </cell>
          <cell r="N5728">
            <v>0</v>
          </cell>
          <cell r="O5728">
            <v>384707</v>
          </cell>
          <cell r="P5728">
            <v>384707</v>
          </cell>
        </row>
        <row r="5729">
          <cell r="G5729">
            <v>938907294</v>
          </cell>
          <cell r="J5729">
            <v>135130.72</v>
          </cell>
          <cell r="K5729">
            <v>21167</v>
          </cell>
          <cell r="L5729">
            <v>11396.28</v>
          </cell>
          <cell r="M5729">
            <v>0</v>
          </cell>
          <cell r="N5729">
            <v>0</v>
          </cell>
          <cell r="O5729">
            <v>125360</v>
          </cell>
          <cell r="P5729">
            <v>125360</v>
          </cell>
        </row>
        <row r="5730">
          <cell r="G5730">
            <v>938907295</v>
          </cell>
          <cell r="J5730">
            <v>226497.09</v>
          </cell>
          <cell r="K5730">
            <v>33975</v>
          </cell>
          <cell r="L5730">
            <v>19251.91</v>
          </cell>
          <cell r="M5730">
            <v>0</v>
          </cell>
          <cell r="N5730">
            <v>0</v>
          </cell>
          <cell r="O5730">
            <v>211774</v>
          </cell>
          <cell r="P5730">
            <v>211774</v>
          </cell>
        </row>
        <row r="5731">
          <cell r="G5731">
            <v>938907297</v>
          </cell>
          <cell r="J5731">
            <v>300119.27</v>
          </cell>
          <cell r="K5731">
            <v>45915</v>
          </cell>
          <cell r="L5731">
            <v>25420.73</v>
          </cell>
          <cell r="M5731">
            <v>0</v>
          </cell>
          <cell r="N5731">
            <v>0</v>
          </cell>
          <cell r="O5731">
            <v>279625</v>
          </cell>
          <cell r="P5731">
            <v>279625</v>
          </cell>
        </row>
        <row r="5732">
          <cell r="G5732">
            <v>938907298</v>
          </cell>
          <cell r="J5732">
            <v>375399.54</v>
          </cell>
          <cell r="K5732">
            <v>62593</v>
          </cell>
          <cell r="L5732">
            <v>31280.46</v>
          </cell>
          <cell r="M5732">
            <v>0</v>
          </cell>
          <cell r="N5732">
            <v>0</v>
          </cell>
          <cell r="O5732">
            <v>344087</v>
          </cell>
          <cell r="P5732">
            <v>344087</v>
          </cell>
        </row>
        <row r="5733">
          <cell r="G5733">
            <v>938907614</v>
          </cell>
          <cell r="J5733">
            <v>219906.09</v>
          </cell>
          <cell r="K5733">
            <v>32986</v>
          </cell>
          <cell r="L5733">
            <v>18691.91</v>
          </cell>
          <cell r="M5733">
            <v>0</v>
          </cell>
          <cell r="N5733">
            <v>0</v>
          </cell>
          <cell r="O5733">
            <v>205612</v>
          </cell>
          <cell r="P5733">
            <v>205612</v>
          </cell>
        </row>
        <row r="5734">
          <cell r="G5734">
            <v>938907692</v>
          </cell>
          <cell r="J5734">
            <v>236317</v>
          </cell>
          <cell r="K5734">
            <v>35448</v>
          </cell>
          <cell r="L5734">
            <v>20087</v>
          </cell>
          <cell r="M5734">
            <v>0</v>
          </cell>
          <cell r="N5734">
            <v>0</v>
          </cell>
          <cell r="O5734">
            <v>220956</v>
          </cell>
          <cell r="P5734">
            <v>220956</v>
          </cell>
        </row>
        <row r="5735">
          <cell r="G5735">
            <v>938907929</v>
          </cell>
          <cell r="J5735">
            <v>227635.18</v>
          </cell>
          <cell r="K5735">
            <v>34145</v>
          </cell>
          <cell r="L5735">
            <v>19348.82</v>
          </cell>
          <cell r="M5735">
            <v>0</v>
          </cell>
          <cell r="N5735">
            <v>0</v>
          </cell>
          <cell r="O5735">
            <v>212839</v>
          </cell>
          <cell r="P5735">
            <v>212839</v>
          </cell>
        </row>
        <row r="5736">
          <cell r="G5736">
            <v>938907930</v>
          </cell>
          <cell r="J5736">
            <v>217680.09</v>
          </cell>
          <cell r="K5736">
            <v>32652</v>
          </cell>
          <cell r="L5736">
            <v>18502.91</v>
          </cell>
          <cell r="M5736">
            <v>0</v>
          </cell>
          <cell r="N5736">
            <v>0</v>
          </cell>
          <cell r="O5736">
            <v>203531</v>
          </cell>
          <cell r="P5736">
            <v>203531</v>
          </cell>
        </row>
        <row r="5737">
          <cell r="G5737">
            <v>938907931</v>
          </cell>
          <cell r="J5737">
            <v>240448.45</v>
          </cell>
          <cell r="K5737">
            <v>36067</v>
          </cell>
          <cell r="L5737">
            <v>20438.55</v>
          </cell>
          <cell r="M5737">
            <v>0</v>
          </cell>
          <cell r="N5737">
            <v>0</v>
          </cell>
          <cell r="O5737">
            <v>224820</v>
          </cell>
          <cell r="P5737">
            <v>224820</v>
          </cell>
        </row>
        <row r="5738">
          <cell r="G5738">
            <v>938907932</v>
          </cell>
          <cell r="J5738">
            <v>265583.40000000002</v>
          </cell>
          <cell r="K5738">
            <v>48365</v>
          </cell>
          <cell r="L5738">
            <v>21722.6</v>
          </cell>
          <cell r="M5738">
            <v>0</v>
          </cell>
          <cell r="N5738">
            <v>0</v>
          </cell>
          <cell r="O5738">
            <v>238941</v>
          </cell>
          <cell r="P5738">
            <v>238941</v>
          </cell>
        </row>
        <row r="5739">
          <cell r="G5739">
            <v>938907933</v>
          </cell>
          <cell r="J5739">
            <v>222727.09</v>
          </cell>
          <cell r="K5739">
            <v>33409</v>
          </cell>
          <cell r="L5739">
            <v>18931.91</v>
          </cell>
          <cell r="M5739">
            <v>0</v>
          </cell>
          <cell r="N5739">
            <v>-200000</v>
          </cell>
          <cell r="O5739">
            <v>8250</v>
          </cell>
          <cell r="P5739">
            <v>8250</v>
          </cell>
        </row>
        <row r="5740">
          <cell r="G5740">
            <v>938907934</v>
          </cell>
          <cell r="J5740">
            <v>232581.09</v>
          </cell>
          <cell r="K5740">
            <v>34887</v>
          </cell>
          <cell r="L5740">
            <v>19769.91</v>
          </cell>
          <cell r="M5740">
            <v>0</v>
          </cell>
          <cell r="N5740">
            <v>0</v>
          </cell>
          <cell r="O5740">
            <v>217464</v>
          </cell>
          <cell r="P5740">
            <v>217464</v>
          </cell>
        </row>
        <row r="5741">
          <cell r="G5741">
            <v>938907941</v>
          </cell>
          <cell r="J5741">
            <v>343772.81</v>
          </cell>
          <cell r="K5741">
            <v>51566</v>
          </cell>
          <cell r="L5741">
            <v>29220.19</v>
          </cell>
          <cell r="M5741">
            <v>0</v>
          </cell>
          <cell r="N5741">
            <v>0</v>
          </cell>
          <cell r="O5741">
            <v>321427</v>
          </cell>
          <cell r="P5741">
            <v>321427</v>
          </cell>
        </row>
        <row r="5742">
          <cell r="G5742">
            <v>938907942</v>
          </cell>
          <cell r="J5742">
            <v>483138.8</v>
          </cell>
          <cell r="K5742">
            <v>72920</v>
          </cell>
          <cell r="L5742">
            <v>41022.199999999997</v>
          </cell>
          <cell r="M5742">
            <v>0</v>
          </cell>
          <cell r="N5742">
            <v>0</v>
          </cell>
          <cell r="O5742">
            <v>451241</v>
          </cell>
          <cell r="P5742">
            <v>451241</v>
          </cell>
        </row>
        <row r="5743">
          <cell r="G5743">
            <v>938907943</v>
          </cell>
          <cell r="J5743">
            <v>221662.09</v>
          </cell>
          <cell r="K5743">
            <v>33249</v>
          </cell>
          <cell r="L5743">
            <v>18840.91</v>
          </cell>
          <cell r="M5743">
            <v>0</v>
          </cell>
          <cell r="N5743">
            <v>0</v>
          </cell>
          <cell r="O5743">
            <v>207254</v>
          </cell>
          <cell r="P5743">
            <v>207254</v>
          </cell>
        </row>
        <row r="5744">
          <cell r="G5744">
            <v>938907944</v>
          </cell>
          <cell r="J5744">
            <v>230635.45</v>
          </cell>
          <cell r="K5744">
            <v>34595</v>
          </cell>
          <cell r="L5744">
            <v>19604.55</v>
          </cell>
          <cell r="M5744">
            <v>0</v>
          </cell>
          <cell r="N5744">
            <v>0</v>
          </cell>
          <cell r="O5744">
            <v>215645</v>
          </cell>
          <cell r="P5744">
            <v>215645</v>
          </cell>
        </row>
        <row r="5745">
          <cell r="G5745">
            <v>938907945</v>
          </cell>
          <cell r="J5745">
            <v>241086.91</v>
          </cell>
          <cell r="K5745">
            <v>36163</v>
          </cell>
          <cell r="L5745">
            <v>20492.09</v>
          </cell>
          <cell r="M5745">
            <v>0</v>
          </cell>
          <cell r="N5745">
            <v>0</v>
          </cell>
          <cell r="O5745">
            <v>225416</v>
          </cell>
          <cell r="P5745">
            <v>225416</v>
          </cell>
        </row>
        <row r="5746">
          <cell r="G5746">
            <v>938907950</v>
          </cell>
          <cell r="J5746">
            <v>215454.09</v>
          </cell>
          <cell r="K5746">
            <v>32318</v>
          </cell>
          <cell r="L5746">
            <v>18313.91</v>
          </cell>
          <cell r="M5746">
            <v>0</v>
          </cell>
          <cell r="N5746">
            <v>0</v>
          </cell>
          <cell r="O5746">
            <v>201450</v>
          </cell>
          <cell r="P5746">
            <v>201450</v>
          </cell>
        </row>
        <row r="5747">
          <cell r="G5747">
            <v>938908085</v>
          </cell>
          <cell r="J5747">
            <v>215454.09</v>
          </cell>
          <cell r="K5747">
            <v>215454.09</v>
          </cell>
          <cell r="L5747">
            <v>0</v>
          </cell>
          <cell r="M5747">
            <v>0</v>
          </cell>
          <cell r="N5747">
            <v>0</v>
          </cell>
          <cell r="O5747">
            <v>0</v>
          </cell>
          <cell r="P5747">
            <v>0</v>
          </cell>
        </row>
        <row r="5748">
          <cell r="G5748">
            <v>938908296</v>
          </cell>
          <cell r="J5748">
            <v>223362.09</v>
          </cell>
          <cell r="K5748">
            <v>33504</v>
          </cell>
          <cell r="L5748">
            <v>18985.91</v>
          </cell>
          <cell r="M5748">
            <v>0</v>
          </cell>
          <cell r="N5748">
            <v>0</v>
          </cell>
          <cell r="O5748">
            <v>208844</v>
          </cell>
          <cell r="P5748">
            <v>208844</v>
          </cell>
        </row>
        <row r="5749">
          <cell r="G5749">
            <v>938908396</v>
          </cell>
          <cell r="J5749">
            <v>312357</v>
          </cell>
          <cell r="K5749">
            <v>52015</v>
          </cell>
          <cell r="L5749">
            <v>26034</v>
          </cell>
          <cell r="M5749">
            <v>0</v>
          </cell>
          <cell r="N5749">
            <v>0</v>
          </cell>
          <cell r="O5749">
            <v>286376</v>
          </cell>
          <cell r="P5749">
            <v>286376</v>
          </cell>
        </row>
        <row r="5750">
          <cell r="G5750">
            <v>938908498</v>
          </cell>
          <cell r="J5750">
            <v>270363.08999999997</v>
          </cell>
          <cell r="K5750">
            <v>40554</v>
          </cell>
          <cell r="L5750">
            <v>22980.91</v>
          </cell>
          <cell r="M5750">
            <v>0</v>
          </cell>
          <cell r="N5750">
            <v>0</v>
          </cell>
          <cell r="O5750">
            <v>252790</v>
          </cell>
          <cell r="P5750">
            <v>252790</v>
          </cell>
        </row>
        <row r="5751">
          <cell r="G5751">
            <v>938908549</v>
          </cell>
          <cell r="J5751">
            <v>163334.35999999999</v>
          </cell>
          <cell r="K5751">
            <v>25398</v>
          </cell>
          <cell r="L5751">
            <v>13793.64</v>
          </cell>
          <cell r="M5751">
            <v>0</v>
          </cell>
          <cell r="N5751">
            <v>0</v>
          </cell>
          <cell r="O5751">
            <v>151730</v>
          </cell>
          <cell r="P5751">
            <v>151730</v>
          </cell>
        </row>
        <row r="5752">
          <cell r="G5752">
            <v>938915898</v>
          </cell>
          <cell r="J5752">
            <v>334211.40000000002</v>
          </cell>
          <cell r="K5752">
            <v>57537</v>
          </cell>
          <cell r="L5752">
            <v>27667.599999999999</v>
          </cell>
          <cell r="M5752">
            <v>0</v>
          </cell>
          <cell r="N5752">
            <v>0</v>
          </cell>
          <cell r="O5752">
            <v>304342</v>
          </cell>
          <cell r="P5752">
            <v>304342</v>
          </cell>
        </row>
        <row r="5753">
          <cell r="G5753">
            <v>938916226</v>
          </cell>
          <cell r="J5753">
            <v>228271.18</v>
          </cell>
          <cell r="K5753">
            <v>34241</v>
          </cell>
          <cell r="L5753">
            <v>19402.82</v>
          </cell>
          <cell r="M5753">
            <v>0</v>
          </cell>
          <cell r="N5753">
            <v>0</v>
          </cell>
          <cell r="O5753">
            <v>213433</v>
          </cell>
          <cell r="P5753">
            <v>213433</v>
          </cell>
        </row>
        <row r="5754">
          <cell r="G5754">
            <v>938938228</v>
          </cell>
          <cell r="J5754">
            <v>215772.09</v>
          </cell>
          <cell r="K5754">
            <v>32366</v>
          </cell>
          <cell r="L5754">
            <v>18340.91</v>
          </cell>
          <cell r="M5754">
            <v>0</v>
          </cell>
          <cell r="N5754">
            <v>0</v>
          </cell>
          <cell r="O5754">
            <v>201747</v>
          </cell>
          <cell r="P5754">
            <v>201747</v>
          </cell>
        </row>
        <row r="5755">
          <cell r="G5755">
            <v>933806093</v>
          </cell>
          <cell r="J5755">
            <v>52726.82</v>
          </cell>
          <cell r="K5755">
            <v>52726.82</v>
          </cell>
          <cell r="L5755">
            <v>0</v>
          </cell>
          <cell r="M5755">
            <v>0</v>
          </cell>
          <cell r="N5755">
            <v>0</v>
          </cell>
          <cell r="O5755">
            <v>0</v>
          </cell>
          <cell r="P5755">
            <v>0</v>
          </cell>
        </row>
        <row r="5756">
          <cell r="G5756">
            <v>938095575</v>
          </cell>
          <cell r="J5756">
            <v>133283</v>
          </cell>
          <cell r="K5756">
            <v>19992</v>
          </cell>
          <cell r="L5756">
            <v>11329</v>
          </cell>
          <cell r="M5756">
            <v>0</v>
          </cell>
          <cell r="N5756">
            <v>0</v>
          </cell>
          <cell r="O5756">
            <v>124620</v>
          </cell>
          <cell r="P5756">
            <v>124620</v>
          </cell>
        </row>
        <row r="5757">
          <cell r="G5757">
            <v>938098665</v>
          </cell>
          <cell r="J5757">
            <v>285572.09000000003</v>
          </cell>
          <cell r="K5757">
            <v>42836</v>
          </cell>
          <cell r="L5757">
            <v>24273.91</v>
          </cell>
          <cell r="M5757">
            <v>0</v>
          </cell>
          <cell r="N5757">
            <v>0</v>
          </cell>
          <cell r="O5757">
            <v>267010</v>
          </cell>
          <cell r="P5757">
            <v>267010</v>
          </cell>
        </row>
        <row r="5758">
          <cell r="G5758">
            <v>938098703</v>
          </cell>
          <cell r="J5758">
            <v>105368</v>
          </cell>
          <cell r="K5758">
            <v>15805</v>
          </cell>
          <cell r="L5758">
            <v>8956</v>
          </cell>
          <cell r="M5758">
            <v>0</v>
          </cell>
          <cell r="N5758">
            <v>0</v>
          </cell>
          <cell r="O5758">
            <v>98519</v>
          </cell>
          <cell r="P5758">
            <v>98519</v>
          </cell>
        </row>
        <row r="5759">
          <cell r="G5759">
            <v>938099762</v>
          </cell>
          <cell r="J5759">
            <v>116377</v>
          </cell>
          <cell r="K5759">
            <v>17457</v>
          </cell>
          <cell r="L5759">
            <v>9892</v>
          </cell>
          <cell r="M5759">
            <v>0</v>
          </cell>
          <cell r="N5759">
            <v>0</v>
          </cell>
          <cell r="O5759">
            <v>108812</v>
          </cell>
          <cell r="P5759">
            <v>108812</v>
          </cell>
        </row>
        <row r="5760">
          <cell r="G5760">
            <v>938807183</v>
          </cell>
          <cell r="J5760">
            <v>124914</v>
          </cell>
          <cell r="K5760">
            <v>18737</v>
          </cell>
          <cell r="L5760">
            <v>10618</v>
          </cell>
          <cell r="M5760">
            <v>0</v>
          </cell>
          <cell r="N5760">
            <v>0</v>
          </cell>
          <cell r="O5760">
            <v>116795</v>
          </cell>
          <cell r="P5760">
            <v>116795</v>
          </cell>
        </row>
        <row r="5761">
          <cell r="G5761">
            <v>938808433</v>
          </cell>
          <cell r="J5761">
            <v>173635.85</v>
          </cell>
          <cell r="K5761">
            <v>26045</v>
          </cell>
          <cell r="L5761">
            <v>14759.15</v>
          </cell>
          <cell r="M5761">
            <v>0</v>
          </cell>
          <cell r="N5761">
            <v>0</v>
          </cell>
          <cell r="O5761">
            <v>162350</v>
          </cell>
          <cell r="P5761">
            <v>162350</v>
          </cell>
        </row>
        <row r="5762">
          <cell r="G5762">
            <v>938808732</v>
          </cell>
          <cell r="J5762">
            <v>49859</v>
          </cell>
          <cell r="K5762">
            <v>7479</v>
          </cell>
          <cell r="L5762">
            <v>4238</v>
          </cell>
          <cell r="M5762">
            <v>0</v>
          </cell>
          <cell r="N5762">
            <v>0</v>
          </cell>
          <cell r="O5762">
            <v>46618</v>
          </cell>
          <cell r="P5762">
            <v>46618</v>
          </cell>
        </row>
        <row r="5763">
          <cell r="G5763">
            <v>938808756</v>
          </cell>
          <cell r="J5763">
            <v>285809.64</v>
          </cell>
          <cell r="K5763">
            <v>43545</v>
          </cell>
          <cell r="L5763">
            <v>24226.36</v>
          </cell>
          <cell r="M5763">
            <v>0</v>
          </cell>
          <cell r="N5763">
            <v>0</v>
          </cell>
          <cell r="O5763">
            <v>266491</v>
          </cell>
          <cell r="P5763">
            <v>266491</v>
          </cell>
        </row>
        <row r="5764">
          <cell r="G5764">
            <v>938809296</v>
          </cell>
          <cell r="J5764">
            <v>85427</v>
          </cell>
          <cell r="K5764">
            <v>12814</v>
          </cell>
          <cell r="L5764">
            <v>7261</v>
          </cell>
          <cell r="M5764">
            <v>0</v>
          </cell>
          <cell r="N5764">
            <v>0</v>
          </cell>
          <cell r="O5764">
            <v>79874</v>
          </cell>
          <cell r="P5764">
            <v>79874</v>
          </cell>
        </row>
        <row r="5765">
          <cell r="G5765">
            <v>938809584</v>
          </cell>
          <cell r="J5765">
            <v>473602</v>
          </cell>
          <cell r="K5765">
            <v>76650</v>
          </cell>
          <cell r="L5765">
            <v>39695</v>
          </cell>
          <cell r="M5765">
            <v>0</v>
          </cell>
          <cell r="N5765">
            <v>0</v>
          </cell>
          <cell r="O5765">
            <v>436647</v>
          </cell>
          <cell r="P5765">
            <v>436647</v>
          </cell>
        </row>
        <row r="5766">
          <cell r="G5766">
            <v>938880394</v>
          </cell>
          <cell r="J5766">
            <v>96214</v>
          </cell>
          <cell r="K5766">
            <v>14432</v>
          </cell>
          <cell r="L5766">
            <v>8178</v>
          </cell>
          <cell r="M5766">
            <v>0</v>
          </cell>
          <cell r="N5766">
            <v>0</v>
          </cell>
          <cell r="O5766">
            <v>89960</v>
          </cell>
          <cell r="P5766">
            <v>89960</v>
          </cell>
        </row>
        <row r="5767">
          <cell r="G5767">
            <v>938881391</v>
          </cell>
          <cell r="J5767">
            <v>44545</v>
          </cell>
          <cell r="K5767">
            <v>0</v>
          </cell>
          <cell r="L5767">
            <v>4455</v>
          </cell>
          <cell r="M5767">
            <v>0</v>
          </cell>
          <cell r="N5767">
            <v>0</v>
          </cell>
          <cell r="O5767">
            <v>49000</v>
          </cell>
          <cell r="P5767">
            <v>49000</v>
          </cell>
        </row>
        <row r="5768">
          <cell r="G5768">
            <v>938881671</v>
          </cell>
          <cell r="J5768">
            <v>380576.14</v>
          </cell>
          <cell r="K5768">
            <v>57086</v>
          </cell>
          <cell r="L5768">
            <v>32348.86</v>
          </cell>
          <cell r="M5768">
            <v>0</v>
          </cell>
          <cell r="N5768">
            <v>0</v>
          </cell>
          <cell r="O5768">
            <v>355839</v>
          </cell>
          <cell r="P5768">
            <v>355839</v>
          </cell>
        </row>
        <row r="5769">
          <cell r="G5769">
            <v>938883723</v>
          </cell>
          <cell r="J5769">
            <v>47515</v>
          </cell>
          <cell r="K5769">
            <v>7127</v>
          </cell>
          <cell r="L5769">
            <v>4039</v>
          </cell>
          <cell r="M5769">
            <v>0</v>
          </cell>
          <cell r="N5769">
            <v>0</v>
          </cell>
          <cell r="O5769">
            <v>44427</v>
          </cell>
          <cell r="P5769">
            <v>44427</v>
          </cell>
        </row>
        <row r="5770">
          <cell r="G5770">
            <v>938901622</v>
          </cell>
          <cell r="J5770">
            <v>392738</v>
          </cell>
          <cell r="K5770">
            <v>157308</v>
          </cell>
          <cell r="L5770">
            <v>23543</v>
          </cell>
          <cell r="M5770">
            <v>0</v>
          </cell>
          <cell r="N5770">
            <v>0</v>
          </cell>
          <cell r="O5770">
            <v>258973</v>
          </cell>
          <cell r="P5770">
            <v>258973</v>
          </cell>
        </row>
        <row r="5771">
          <cell r="G5771">
            <v>938906118</v>
          </cell>
          <cell r="J5771">
            <v>120193.09</v>
          </cell>
          <cell r="K5771">
            <v>19151</v>
          </cell>
          <cell r="L5771">
            <v>10103.91</v>
          </cell>
          <cell r="M5771">
            <v>0</v>
          </cell>
          <cell r="N5771">
            <v>0</v>
          </cell>
          <cell r="O5771">
            <v>111146</v>
          </cell>
          <cell r="P5771">
            <v>111146</v>
          </cell>
        </row>
        <row r="5772">
          <cell r="G5772">
            <v>938906120</v>
          </cell>
          <cell r="J5772">
            <v>317752</v>
          </cell>
          <cell r="K5772">
            <v>48336</v>
          </cell>
          <cell r="L5772">
            <v>26942</v>
          </cell>
          <cell r="M5772">
            <v>0</v>
          </cell>
          <cell r="N5772">
            <v>0</v>
          </cell>
          <cell r="O5772">
            <v>296358</v>
          </cell>
          <cell r="P5772">
            <v>296358</v>
          </cell>
        </row>
        <row r="5773">
          <cell r="G5773">
            <v>938906122</v>
          </cell>
          <cell r="J5773">
            <v>214633.26</v>
          </cell>
          <cell r="K5773">
            <v>32195</v>
          </cell>
          <cell r="L5773">
            <v>18243.740000000002</v>
          </cell>
          <cell r="M5773">
            <v>0</v>
          </cell>
          <cell r="N5773">
            <v>0</v>
          </cell>
          <cell r="O5773">
            <v>200682</v>
          </cell>
          <cell r="P5773">
            <v>200682</v>
          </cell>
        </row>
        <row r="5774">
          <cell r="G5774">
            <v>938907253</v>
          </cell>
          <cell r="J5774">
            <v>83122</v>
          </cell>
          <cell r="K5774">
            <v>12468</v>
          </cell>
          <cell r="L5774">
            <v>7065</v>
          </cell>
          <cell r="M5774">
            <v>0</v>
          </cell>
          <cell r="N5774">
            <v>0</v>
          </cell>
          <cell r="O5774">
            <v>77719</v>
          </cell>
          <cell r="P5774">
            <v>77719</v>
          </cell>
        </row>
        <row r="5775">
          <cell r="G5775">
            <v>938907422</v>
          </cell>
          <cell r="J5775">
            <v>201418.36</v>
          </cell>
          <cell r="K5775">
            <v>31110</v>
          </cell>
          <cell r="L5775">
            <v>17030.64</v>
          </cell>
          <cell r="M5775">
            <v>0</v>
          </cell>
          <cell r="N5775">
            <v>0</v>
          </cell>
          <cell r="O5775">
            <v>187339</v>
          </cell>
          <cell r="P5775">
            <v>187339</v>
          </cell>
        </row>
        <row r="5776">
          <cell r="G5776">
            <v>938907445</v>
          </cell>
          <cell r="J5776">
            <v>146989.09</v>
          </cell>
          <cell r="K5776">
            <v>22048</v>
          </cell>
          <cell r="L5776">
            <v>12493.91</v>
          </cell>
          <cell r="M5776">
            <v>0</v>
          </cell>
          <cell r="N5776">
            <v>0</v>
          </cell>
          <cell r="O5776">
            <v>137435</v>
          </cell>
          <cell r="P5776">
            <v>137435</v>
          </cell>
        </row>
        <row r="5777">
          <cell r="G5777">
            <v>938907446</v>
          </cell>
          <cell r="J5777">
            <v>196340.63999999998</v>
          </cell>
          <cell r="K5777">
            <v>29451</v>
          </cell>
          <cell r="L5777">
            <v>16689.36</v>
          </cell>
          <cell r="M5777">
            <v>0</v>
          </cell>
          <cell r="N5777">
            <v>0</v>
          </cell>
          <cell r="O5777">
            <v>183579</v>
          </cell>
          <cell r="P5777">
            <v>183579</v>
          </cell>
        </row>
        <row r="5778">
          <cell r="G5778">
            <v>938907448</v>
          </cell>
          <cell r="J5778">
            <v>202063.54</v>
          </cell>
          <cell r="K5778">
            <v>30983</v>
          </cell>
          <cell r="L5778">
            <v>17108.46</v>
          </cell>
          <cell r="M5778">
            <v>0</v>
          </cell>
          <cell r="N5778">
            <v>0</v>
          </cell>
          <cell r="O5778">
            <v>188189</v>
          </cell>
          <cell r="P5778">
            <v>188189</v>
          </cell>
        </row>
        <row r="5779">
          <cell r="G5779">
            <v>938907449</v>
          </cell>
          <cell r="J5779">
            <v>73411</v>
          </cell>
          <cell r="K5779">
            <v>11236</v>
          </cell>
          <cell r="L5779">
            <v>6218</v>
          </cell>
          <cell r="M5779">
            <v>0</v>
          </cell>
          <cell r="N5779">
            <v>0</v>
          </cell>
          <cell r="O5779">
            <v>68393</v>
          </cell>
          <cell r="P5779">
            <v>68393</v>
          </cell>
        </row>
        <row r="5780">
          <cell r="G5780">
            <v>938907450</v>
          </cell>
          <cell r="J5780">
            <v>44545</v>
          </cell>
          <cell r="K5780">
            <v>0</v>
          </cell>
          <cell r="L5780">
            <v>4455</v>
          </cell>
          <cell r="M5780">
            <v>0</v>
          </cell>
          <cell r="N5780">
            <v>0</v>
          </cell>
          <cell r="O5780">
            <v>49000</v>
          </cell>
          <cell r="P5780">
            <v>49000</v>
          </cell>
        </row>
        <row r="5781">
          <cell r="G5781">
            <v>938907563</v>
          </cell>
          <cell r="J5781">
            <v>155361.88</v>
          </cell>
          <cell r="K5781">
            <v>23304</v>
          </cell>
          <cell r="L5781">
            <v>13206.12</v>
          </cell>
          <cell r="M5781">
            <v>0</v>
          </cell>
          <cell r="N5781">
            <v>0</v>
          </cell>
          <cell r="O5781">
            <v>145264</v>
          </cell>
          <cell r="P5781">
            <v>145264</v>
          </cell>
        </row>
        <row r="5782">
          <cell r="G5782">
            <v>938907564</v>
          </cell>
          <cell r="J5782">
            <v>307100.96999999997</v>
          </cell>
          <cell r="K5782">
            <v>46065</v>
          </cell>
          <cell r="L5782">
            <v>26104.03</v>
          </cell>
          <cell r="M5782">
            <v>0</v>
          </cell>
          <cell r="N5782">
            <v>0</v>
          </cell>
          <cell r="O5782">
            <v>287140</v>
          </cell>
          <cell r="P5782">
            <v>287140</v>
          </cell>
        </row>
        <row r="5783">
          <cell r="G5783">
            <v>938907851</v>
          </cell>
          <cell r="J5783">
            <v>219235.88</v>
          </cell>
          <cell r="K5783">
            <v>32885</v>
          </cell>
          <cell r="L5783">
            <v>18634.12</v>
          </cell>
          <cell r="M5783">
            <v>0</v>
          </cell>
          <cell r="N5783">
            <v>0</v>
          </cell>
          <cell r="O5783">
            <v>204985</v>
          </cell>
          <cell r="P5783">
            <v>204985</v>
          </cell>
        </row>
        <row r="5784">
          <cell r="G5784">
            <v>938907852</v>
          </cell>
          <cell r="J5784">
            <v>544700.44999999995</v>
          </cell>
          <cell r="K5784">
            <v>81705</v>
          </cell>
          <cell r="L5784">
            <v>46299.55</v>
          </cell>
          <cell r="M5784">
            <v>0</v>
          </cell>
          <cell r="N5784">
            <v>0</v>
          </cell>
          <cell r="O5784">
            <v>509295</v>
          </cell>
          <cell r="P5784">
            <v>509295</v>
          </cell>
        </row>
        <row r="5785">
          <cell r="G5785">
            <v>938911947</v>
          </cell>
          <cell r="J5785">
            <v>44545</v>
          </cell>
          <cell r="K5785">
            <v>0</v>
          </cell>
          <cell r="L5785">
            <v>4455</v>
          </cell>
          <cell r="M5785">
            <v>0</v>
          </cell>
          <cell r="N5785">
            <v>0</v>
          </cell>
          <cell r="O5785">
            <v>49000</v>
          </cell>
          <cell r="P5785">
            <v>49000</v>
          </cell>
        </row>
        <row r="5786">
          <cell r="G5786">
            <v>938917281</v>
          </cell>
          <cell r="J5786">
            <v>102903</v>
          </cell>
          <cell r="K5786">
            <v>15435</v>
          </cell>
          <cell r="L5786">
            <v>8747</v>
          </cell>
          <cell r="M5786">
            <v>0</v>
          </cell>
          <cell r="N5786">
            <v>0</v>
          </cell>
          <cell r="O5786">
            <v>96215</v>
          </cell>
          <cell r="P5786">
            <v>96215</v>
          </cell>
        </row>
        <row r="5787">
          <cell r="G5787">
            <v>938917782</v>
          </cell>
          <cell r="J5787">
            <v>184880</v>
          </cell>
          <cell r="K5787">
            <v>27732</v>
          </cell>
          <cell r="L5787">
            <v>15715</v>
          </cell>
          <cell r="M5787">
            <v>0</v>
          </cell>
          <cell r="N5787">
            <v>0</v>
          </cell>
          <cell r="O5787">
            <v>172863</v>
          </cell>
          <cell r="P5787">
            <v>172863</v>
          </cell>
        </row>
        <row r="5788">
          <cell r="G5788">
            <v>938984018</v>
          </cell>
          <cell r="J5788">
            <v>156873</v>
          </cell>
          <cell r="K5788">
            <v>23531</v>
          </cell>
          <cell r="L5788">
            <v>13334</v>
          </cell>
          <cell r="M5788">
            <v>0</v>
          </cell>
          <cell r="N5788">
            <v>0</v>
          </cell>
          <cell r="O5788">
            <v>146676</v>
          </cell>
          <cell r="P5788">
            <v>146676</v>
          </cell>
        </row>
        <row r="5789">
          <cell r="G5789">
            <v>938984030</v>
          </cell>
          <cell r="J5789">
            <v>141243</v>
          </cell>
          <cell r="K5789">
            <v>21860</v>
          </cell>
          <cell r="L5789">
            <v>11938</v>
          </cell>
          <cell r="M5789">
            <v>0</v>
          </cell>
          <cell r="N5789">
            <v>0</v>
          </cell>
          <cell r="O5789">
            <v>131321</v>
          </cell>
          <cell r="P5789">
            <v>131321</v>
          </cell>
        </row>
        <row r="5790">
          <cell r="G5790">
            <v>938984057</v>
          </cell>
          <cell r="J5790">
            <v>126363.18</v>
          </cell>
          <cell r="K5790">
            <v>18954</v>
          </cell>
          <cell r="L5790">
            <v>10740.82</v>
          </cell>
          <cell r="M5790">
            <v>0</v>
          </cell>
          <cell r="N5790">
            <v>0</v>
          </cell>
          <cell r="O5790">
            <v>118150</v>
          </cell>
          <cell r="P5790">
            <v>118150</v>
          </cell>
        </row>
        <row r="5791">
          <cell r="G5791">
            <v>938984097</v>
          </cell>
          <cell r="J5791">
            <v>264025.36</v>
          </cell>
          <cell r="K5791">
            <v>79344.09</v>
          </cell>
          <cell r="L5791">
            <v>18467.73</v>
          </cell>
          <cell r="M5791">
            <v>0</v>
          </cell>
          <cell r="N5791">
            <v>0</v>
          </cell>
          <cell r="O5791">
            <v>203149</v>
          </cell>
          <cell r="P5791">
            <v>203149</v>
          </cell>
        </row>
        <row r="5792">
          <cell r="G5792">
            <v>938984624</v>
          </cell>
          <cell r="J5792">
            <v>222455</v>
          </cell>
          <cell r="K5792">
            <v>33817</v>
          </cell>
          <cell r="L5792">
            <v>18864</v>
          </cell>
          <cell r="M5792">
            <v>0</v>
          </cell>
          <cell r="N5792">
            <v>0</v>
          </cell>
          <cell r="O5792">
            <v>207502</v>
          </cell>
          <cell r="P5792">
            <v>207502</v>
          </cell>
        </row>
        <row r="5793">
          <cell r="G5793">
            <v>938985138</v>
          </cell>
          <cell r="J5793">
            <v>385809.09</v>
          </cell>
          <cell r="K5793">
            <v>58320</v>
          </cell>
          <cell r="L5793">
            <v>32748.91</v>
          </cell>
          <cell r="M5793">
            <v>0</v>
          </cell>
          <cell r="N5793">
            <v>0</v>
          </cell>
          <cell r="O5793">
            <v>360238</v>
          </cell>
          <cell r="P5793">
            <v>360238</v>
          </cell>
        </row>
        <row r="5794">
          <cell r="G5794">
            <v>938988726</v>
          </cell>
          <cell r="J5794">
            <v>142152</v>
          </cell>
          <cell r="K5794">
            <v>21547</v>
          </cell>
          <cell r="L5794">
            <v>12061</v>
          </cell>
          <cell r="M5794">
            <v>0</v>
          </cell>
          <cell r="N5794">
            <v>0</v>
          </cell>
          <cell r="O5794">
            <v>132666</v>
          </cell>
          <cell r="P5794">
            <v>132666</v>
          </cell>
        </row>
        <row r="5795">
          <cell r="G5795">
            <v>938989566</v>
          </cell>
          <cell r="J5795">
            <v>82922.820000000007</v>
          </cell>
          <cell r="K5795">
            <v>12438</v>
          </cell>
          <cell r="L5795">
            <v>7048.18</v>
          </cell>
          <cell r="M5795">
            <v>0</v>
          </cell>
          <cell r="N5795">
            <v>0</v>
          </cell>
          <cell r="O5795">
            <v>77533</v>
          </cell>
          <cell r="P5795">
            <v>77533</v>
          </cell>
        </row>
        <row r="5796">
          <cell r="G5796">
            <v>933805186</v>
          </cell>
          <cell r="J5796">
            <v>110701</v>
          </cell>
          <cell r="K5796">
            <v>19522</v>
          </cell>
          <cell r="L5796">
            <v>9118</v>
          </cell>
          <cell r="M5796">
            <v>0</v>
          </cell>
          <cell r="N5796">
            <v>0</v>
          </cell>
          <cell r="O5796">
            <v>100297</v>
          </cell>
          <cell r="P5796">
            <v>100297</v>
          </cell>
        </row>
        <row r="5797">
          <cell r="G5797">
            <v>933805302</v>
          </cell>
          <cell r="J5797">
            <v>260156.09</v>
          </cell>
          <cell r="K5797">
            <v>41043</v>
          </cell>
          <cell r="L5797">
            <v>21910.91</v>
          </cell>
          <cell r="M5797">
            <v>0</v>
          </cell>
          <cell r="N5797">
            <v>0</v>
          </cell>
          <cell r="O5797">
            <v>241024</v>
          </cell>
          <cell r="P5797">
            <v>241024</v>
          </cell>
        </row>
        <row r="5798">
          <cell r="G5798">
            <v>933805347</v>
          </cell>
          <cell r="J5798">
            <v>180953.18</v>
          </cell>
          <cell r="K5798">
            <v>29836</v>
          </cell>
          <cell r="L5798">
            <v>15111.82</v>
          </cell>
          <cell r="M5798">
            <v>0</v>
          </cell>
          <cell r="N5798">
            <v>0</v>
          </cell>
          <cell r="O5798">
            <v>166229</v>
          </cell>
          <cell r="P5798">
            <v>166229</v>
          </cell>
        </row>
        <row r="5799">
          <cell r="G5799">
            <v>933805876</v>
          </cell>
          <cell r="J5799">
            <v>310688.59000000003</v>
          </cell>
          <cell r="K5799">
            <v>49296</v>
          </cell>
          <cell r="L5799">
            <v>26139.41</v>
          </cell>
          <cell r="M5799">
            <v>0</v>
          </cell>
          <cell r="N5799">
            <v>0</v>
          </cell>
          <cell r="O5799">
            <v>287532</v>
          </cell>
          <cell r="P5799">
            <v>287532</v>
          </cell>
        </row>
        <row r="5800">
          <cell r="G5800">
            <v>933805896</v>
          </cell>
          <cell r="J5800">
            <v>336513.37</v>
          </cell>
          <cell r="K5800">
            <v>51150</v>
          </cell>
          <cell r="L5800">
            <v>28536.63</v>
          </cell>
          <cell r="M5800">
            <v>0</v>
          </cell>
          <cell r="N5800">
            <v>0</v>
          </cell>
          <cell r="O5800">
            <v>313900</v>
          </cell>
          <cell r="P5800">
            <v>313900</v>
          </cell>
        </row>
        <row r="5801">
          <cell r="G5801">
            <v>933805902</v>
          </cell>
          <cell r="J5801">
            <v>351943.82</v>
          </cell>
          <cell r="K5801">
            <v>351943.82</v>
          </cell>
          <cell r="L5801">
            <v>0</v>
          </cell>
          <cell r="M5801">
            <v>0</v>
          </cell>
          <cell r="N5801">
            <v>-1</v>
          </cell>
          <cell r="O5801">
            <v>0</v>
          </cell>
          <cell r="P5801">
            <v>-1</v>
          </cell>
        </row>
        <row r="5802">
          <cell r="G5802">
            <v>933805906</v>
          </cell>
          <cell r="J5802">
            <v>250162.81</v>
          </cell>
          <cell r="K5802">
            <v>39320</v>
          </cell>
          <cell r="L5802">
            <v>21084.19</v>
          </cell>
          <cell r="M5802">
            <v>0</v>
          </cell>
          <cell r="N5802">
            <v>0</v>
          </cell>
          <cell r="O5802">
            <v>231927</v>
          </cell>
          <cell r="P5802">
            <v>231927</v>
          </cell>
        </row>
        <row r="5803">
          <cell r="G5803">
            <v>933806082</v>
          </cell>
          <cell r="J5803">
            <v>440493.68</v>
          </cell>
          <cell r="K5803">
            <v>70113</v>
          </cell>
          <cell r="L5803">
            <v>37038.32</v>
          </cell>
          <cell r="M5803">
            <v>0</v>
          </cell>
          <cell r="N5803">
            <v>0</v>
          </cell>
          <cell r="O5803">
            <v>407419</v>
          </cell>
          <cell r="P5803">
            <v>407419</v>
          </cell>
        </row>
        <row r="5804">
          <cell r="G5804">
            <v>933806358</v>
          </cell>
          <cell r="J5804">
            <v>589325.43999999994</v>
          </cell>
          <cell r="K5804">
            <v>477006.45</v>
          </cell>
          <cell r="L5804">
            <v>11232.01</v>
          </cell>
          <cell r="M5804">
            <v>0</v>
          </cell>
          <cell r="N5804">
            <v>0</v>
          </cell>
          <cell r="O5804">
            <v>123551</v>
          </cell>
          <cell r="P5804">
            <v>123551</v>
          </cell>
        </row>
        <row r="5805">
          <cell r="G5805">
            <v>933806601</v>
          </cell>
          <cell r="J5805">
            <v>434855.18</v>
          </cell>
          <cell r="K5805">
            <v>78917</v>
          </cell>
          <cell r="L5805">
            <v>35593.82</v>
          </cell>
          <cell r="M5805">
            <v>0</v>
          </cell>
          <cell r="N5805">
            <v>0</v>
          </cell>
          <cell r="O5805">
            <v>391532</v>
          </cell>
          <cell r="P5805">
            <v>391532</v>
          </cell>
        </row>
        <row r="5806">
          <cell r="G5806">
            <v>933806640</v>
          </cell>
          <cell r="J5806">
            <v>54631.82</v>
          </cell>
          <cell r="K5806">
            <v>8195</v>
          </cell>
          <cell r="L5806">
            <v>4644.18</v>
          </cell>
          <cell r="M5806">
            <v>0</v>
          </cell>
          <cell r="N5806">
            <v>0</v>
          </cell>
          <cell r="O5806">
            <v>51081</v>
          </cell>
          <cell r="P5806">
            <v>51081</v>
          </cell>
        </row>
        <row r="5807">
          <cell r="G5807">
            <v>938508141</v>
          </cell>
          <cell r="J5807">
            <v>111401.36</v>
          </cell>
          <cell r="K5807">
            <v>17383</v>
          </cell>
          <cell r="L5807">
            <v>9401.64</v>
          </cell>
          <cell r="M5807">
            <v>0</v>
          </cell>
          <cell r="N5807">
            <v>0</v>
          </cell>
          <cell r="O5807">
            <v>103420</v>
          </cell>
          <cell r="P5807">
            <v>103420</v>
          </cell>
        </row>
        <row r="5808">
          <cell r="G5808">
            <v>938802127</v>
          </cell>
          <cell r="J5808">
            <v>220105.18</v>
          </cell>
          <cell r="K5808">
            <v>33016</v>
          </cell>
          <cell r="L5808">
            <v>18708.82</v>
          </cell>
          <cell r="M5808">
            <v>0</v>
          </cell>
          <cell r="N5808">
            <v>0</v>
          </cell>
          <cell r="O5808">
            <v>205798</v>
          </cell>
          <cell r="P5808">
            <v>205798</v>
          </cell>
        </row>
        <row r="5809">
          <cell r="G5809">
            <v>938802731</v>
          </cell>
          <cell r="J5809">
            <v>44545</v>
          </cell>
          <cell r="K5809">
            <v>0</v>
          </cell>
          <cell r="L5809">
            <v>4455</v>
          </cell>
          <cell r="M5809">
            <v>0</v>
          </cell>
          <cell r="N5809">
            <v>0</v>
          </cell>
          <cell r="O5809">
            <v>49000</v>
          </cell>
          <cell r="P5809">
            <v>49000</v>
          </cell>
        </row>
        <row r="5810">
          <cell r="G5810">
            <v>938805447</v>
          </cell>
          <cell r="J5810">
            <v>95217</v>
          </cell>
          <cell r="K5810">
            <v>14507</v>
          </cell>
          <cell r="L5810">
            <v>8071</v>
          </cell>
          <cell r="M5810">
            <v>0</v>
          </cell>
          <cell r="N5810">
            <v>0</v>
          </cell>
          <cell r="O5810">
            <v>88781</v>
          </cell>
          <cell r="P5810">
            <v>88781</v>
          </cell>
        </row>
        <row r="5811">
          <cell r="G5811">
            <v>938806012</v>
          </cell>
          <cell r="J5811">
            <v>398534.81999999995</v>
          </cell>
          <cell r="K5811">
            <v>61351</v>
          </cell>
          <cell r="L5811">
            <v>33718.18</v>
          </cell>
          <cell r="M5811">
            <v>0</v>
          </cell>
          <cell r="N5811">
            <v>0</v>
          </cell>
          <cell r="O5811">
            <v>370902</v>
          </cell>
          <cell r="P5811">
            <v>370902</v>
          </cell>
        </row>
        <row r="5812">
          <cell r="G5812">
            <v>938806065</v>
          </cell>
          <cell r="J5812">
            <v>483321.16999999993</v>
          </cell>
          <cell r="K5812">
            <v>72498</v>
          </cell>
          <cell r="L5812">
            <v>41081.83</v>
          </cell>
          <cell r="M5812">
            <v>0</v>
          </cell>
          <cell r="N5812">
            <v>0</v>
          </cell>
          <cell r="O5812">
            <v>451905</v>
          </cell>
          <cell r="P5812">
            <v>451905</v>
          </cell>
        </row>
        <row r="5813">
          <cell r="G5813">
            <v>938806247</v>
          </cell>
          <cell r="J5813">
            <v>275143.17</v>
          </cell>
          <cell r="K5813">
            <v>41271</v>
          </cell>
          <cell r="L5813">
            <v>23386.83</v>
          </cell>
          <cell r="M5813">
            <v>0</v>
          </cell>
          <cell r="N5813">
            <v>0</v>
          </cell>
          <cell r="O5813">
            <v>257259</v>
          </cell>
          <cell r="P5813">
            <v>257259</v>
          </cell>
        </row>
        <row r="5814">
          <cell r="G5814">
            <v>938806385</v>
          </cell>
          <cell r="J5814">
            <v>199798.09</v>
          </cell>
          <cell r="K5814">
            <v>30194</v>
          </cell>
          <cell r="L5814">
            <v>16960.91</v>
          </cell>
          <cell r="M5814">
            <v>0</v>
          </cell>
          <cell r="N5814">
            <v>0</v>
          </cell>
          <cell r="O5814">
            <v>186565</v>
          </cell>
          <cell r="P5814">
            <v>186565</v>
          </cell>
        </row>
        <row r="5815">
          <cell r="G5815">
            <v>938806409</v>
          </cell>
          <cell r="J5815">
            <v>401089.36</v>
          </cell>
          <cell r="K5815">
            <v>65325</v>
          </cell>
          <cell r="L5815">
            <v>33576.639999999999</v>
          </cell>
          <cell r="M5815">
            <v>0</v>
          </cell>
          <cell r="N5815">
            <v>0</v>
          </cell>
          <cell r="O5815">
            <v>369341</v>
          </cell>
          <cell r="P5815">
            <v>369341</v>
          </cell>
        </row>
        <row r="5816">
          <cell r="G5816">
            <v>938806604</v>
          </cell>
          <cell r="J5816">
            <v>80122.899999999994</v>
          </cell>
          <cell r="K5816">
            <v>12018</v>
          </cell>
          <cell r="L5816">
            <v>6810.1</v>
          </cell>
          <cell r="M5816">
            <v>0</v>
          </cell>
          <cell r="N5816">
            <v>0</v>
          </cell>
          <cell r="O5816">
            <v>74915</v>
          </cell>
          <cell r="P5816">
            <v>74915</v>
          </cell>
        </row>
        <row r="5817">
          <cell r="G5817">
            <v>938806621</v>
          </cell>
          <cell r="J5817">
            <v>200051.36</v>
          </cell>
          <cell r="K5817">
            <v>30008</v>
          </cell>
          <cell r="L5817">
            <v>17004.64</v>
          </cell>
          <cell r="M5817">
            <v>0</v>
          </cell>
          <cell r="N5817">
            <v>0</v>
          </cell>
          <cell r="O5817">
            <v>187048</v>
          </cell>
          <cell r="P5817">
            <v>187048</v>
          </cell>
        </row>
        <row r="5818">
          <cell r="G5818">
            <v>938806684</v>
          </cell>
          <cell r="J5818">
            <v>279976.36</v>
          </cell>
          <cell r="K5818">
            <v>43567</v>
          </cell>
          <cell r="L5818">
            <v>23640.639999999999</v>
          </cell>
          <cell r="M5818">
            <v>0</v>
          </cell>
          <cell r="N5818">
            <v>0</v>
          </cell>
          <cell r="O5818">
            <v>260050</v>
          </cell>
          <cell r="P5818">
            <v>260050</v>
          </cell>
        </row>
        <row r="5819">
          <cell r="G5819">
            <v>938806732</v>
          </cell>
          <cell r="J5819">
            <v>371589.9</v>
          </cell>
          <cell r="K5819">
            <v>57309</v>
          </cell>
          <cell r="L5819">
            <v>31428.1</v>
          </cell>
          <cell r="M5819">
            <v>0</v>
          </cell>
          <cell r="N5819">
            <v>0</v>
          </cell>
          <cell r="O5819">
            <v>345709</v>
          </cell>
          <cell r="P5819">
            <v>345709</v>
          </cell>
        </row>
        <row r="5820">
          <cell r="G5820">
            <v>938806870</v>
          </cell>
          <cell r="J5820">
            <v>266358.5</v>
          </cell>
          <cell r="K5820">
            <v>39954</v>
          </cell>
          <cell r="L5820">
            <v>22640.5</v>
          </cell>
          <cell r="M5820">
            <v>0</v>
          </cell>
          <cell r="N5820">
            <v>0</v>
          </cell>
          <cell r="O5820">
            <v>249045</v>
          </cell>
          <cell r="P5820">
            <v>249045</v>
          </cell>
        </row>
        <row r="5821">
          <cell r="G5821">
            <v>938806893</v>
          </cell>
          <cell r="J5821">
            <v>315653.18</v>
          </cell>
          <cell r="K5821">
            <v>47797</v>
          </cell>
          <cell r="L5821">
            <v>26785.82</v>
          </cell>
          <cell r="M5821">
            <v>0</v>
          </cell>
          <cell r="N5821">
            <v>0</v>
          </cell>
          <cell r="O5821">
            <v>294642</v>
          </cell>
          <cell r="P5821">
            <v>294642</v>
          </cell>
        </row>
        <row r="5822">
          <cell r="G5822">
            <v>938806974</v>
          </cell>
          <cell r="J5822">
            <v>55155</v>
          </cell>
          <cell r="K5822">
            <v>8273</v>
          </cell>
          <cell r="L5822">
            <v>4688</v>
          </cell>
          <cell r="M5822">
            <v>0</v>
          </cell>
          <cell r="N5822">
            <v>0</v>
          </cell>
          <cell r="O5822">
            <v>51570</v>
          </cell>
          <cell r="P5822">
            <v>51570</v>
          </cell>
        </row>
        <row r="5823">
          <cell r="G5823">
            <v>938807533</v>
          </cell>
          <cell r="J5823">
            <v>171602.76</v>
          </cell>
          <cell r="K5823">
            <v>28209</v>
          </cell>
          <cell r="L5823">
            <v>14339.24</v>
          </cell>
          <cell r="M5823">
            <v>0</v>
          </cell>
          <cell r="N5823">
            <v>0</v>
          </cell>
          <cell r="O5823">
            <v>157733</v>
          </cell>
          <cell r="P5823">
            <v>157733</v>
          </cell>
        </row>
        <row r="5824">
          <cell r="G5824">
            <v>938808754</v>
          </cell>
          <cell r="J5824">
            <v>546851.59000000008</v>
          </cell>
          <cell r="K5824">
            <v>85394</v>
          </cell>
          <cell r="L5824">
            <v>46145.41</v>
          </cell>
          <cell r="M5824">
            <v>0</v>
          </cell>
          <cell r="N5824">
            <v>0</v>
          </cell>
          <cell r="O5824">
            <v>507603</v>
          </cell>
          <cell r="P5824">
            <v>507603</v>
          </cell>
        </row>
        <row r="5825">
          <cell r="G5825">
            <v>938808791</v>
          </cell>
          <cell r="J5825">
            <v>188479.9</v>
          </cell>
          <cell r="K5825">
            <v>28272</v>
          </cell>
          <cell r="L5825">
            <v>16021.1</v>
          </cell>
          <cell r="M5825">
            <v>0</v>
          </cell>
          <cell r="N5825">
            <v>0</v>
          </cell>
          <cell r="O5825">
            <v>176229</v>
          </cell>
          <cell r="P5825">
            <v>176229</v>
          </cell>
        </row>
        <row r="5826">
          <cell r="G5826">
            <v>938808827</v>
          </cell>
          <cell r="J5826">
            <v>309664</v>
          </cell>
          <cell r="K5826">
            <v>309664</v>
          </cell>
          <cell r="L5826">
            <v>0</v>
          </cell>
          <cell r="M5826">
            <v>0</v>
          </cell>
          <cell r="N5826">
            <v>0</v>
          </cell>
          <cell r="O5826">
            <v>0</v>
          </cell>
          <cell r="P5826">
            <v>0</v>
          </cell>
        </row>
        <row r="5827">
          <cell r="G5827">
            <v>938808834</v>
          </cell>
          <cell r="J5827">
            <v>145654</v>
          </cell>
          <cell r="K5827">
            <v>28356</v>
          </cell>
          <cell r="L5827">
            <v>11729</v>
          </cell>
          <cell r="M5827">
            <v>0</v>
          </cell>
          <cell r="N5827">
            <v>0</v>
          </cell>
          <cell r="O5827">
            <v>129027</v>
          </cell>
          <cell r="P5827">
            <v>129027</v>
          </cell>
        </row>
        <row r="5828">
          <cell r="G5828">
            <v>938808842</v>
          </cell>
          <cell r="J5828">
            <v>181937.36</v>
          </cell>
          <cell r="K5828">
            <v>27291</v>
          </cell>
          <cell r="L5828">
            <v>15464.64</v>
          </cell>
          <cell r="M5828">
            <v>0</v>
          </cell>
          <cell r="N5828">
            <v>0</v>
          </cell>
          <cell r="O5828">
            <v>170111</v>
          </cell>
          <cell r="P5828">
            <v>170111</v>
          </cell>
        </row>
        <row r="5829">
          <cell r="G5829">
            <v>938808946</v>
          </cell>
          <cell r="J5829">
            <v>98859</v>
          </cell>
          <cell r="K5829">
            <v>14829</v>
          </cell>
          <cell r="L5829">
            <v>8403</v>
          </cell>
          <cell r="M5829">
            <v>0</v>
          </cell>
          <cell r="N5829">
            <v>0</v>
          </cell>
          <cell r="O5829">
            <v>92433</v>
          </cell>
          <cell r="P5829">
            <v>92433</v>
          </cell>
        </row>
        <row r="5830">
          <cell r="G5830">
            <v>938808967</v>
          </cell>
          <cell r="J5830">
            <v>126363.1</v>
          </cell>
          <cell r="K5830">
            <v>18954</v>
          </cell>
          <cell r="L5830">
            <v>10740.9</v>
          </cell>
          <cell r="M5830">
            <v>0</v>
          </cell>
          <cell r="N5830">
            <v>0</v>
          </cell>
          <cell r="O5830">
            <v>118150</v>
          </cell>
          <cell r="P5830">
            <v>118150</v>
          </cell>
        </row>
        <row r="5831">
          <cell r="G5831">
            <v>938809515</v>
          </cell>
          <cell r="J5831">
            <v>287242.18</v>
          </cell>
          <cell r="K5831">
            <v>43311</v>
          </cell>
          <cell r="L5831">
            <v>24392.82</v>
          </cell>
          <cell r="M5831">
            <v>0</v>
          </cell>
          <cell r="N5831">
            <v>0</v>
          </cell>
          <cell r="O5831">
            <v>268324</v>
          </cell>
          <cell r="P5831">
            <v>268324</v>
          </cell>
        </row>
        <row r="5832">
          <cell r="G5832">
            <v>938809626</v>
          </cell>
          <cell r="J5832">
            <v>449399.63</v>
          </cell>
          <cell r="K5832">
            <v>68532</v>
          </cell>
          <cell r="L5832">
            <v>38087.370000000003</v>
          </cell>
          <cell r="M5832">
            <v>0</v>
          </cell>
          <cell r="N5832">
            <v>0</v>
          </cell>
          <cell r="O5832">
            <v>418955</v>
          </cell>
          <cell r="P5832">
            <v>418955</v>
          </cell>
        </row>
        <row r="5833">
          <cell r="G5833">
            <v>938878784</v>
          </cell>
          <cell r="J5833">
            <v>44545</v>
          </cell>
          <cell r="K5833">
            <v>0</v>
          </cell>
          <cell r="L5833">
            <v>4455</v>
          </cell>
          <cell r="M5833">
            <v>0</v>
          </cell>
          <cell r="N5833">
            <v>0</v>
          </cell>
          <cell r="O5833">
            <v>49000</v>
          </cell>
          <cell r="P5833">
            <v>49000</v>
          </cell>
        </row>
        <row r="5834">
          <cell r="G5834">
            <v>938881194</v>
          </cell>
          <cell r="J5834">
            <v>193235</v>
          </cell>
          <cell r="K5834">
            <v>28985</v>
          </cell>
          <cell r="L5834">
            <v>16425</v>
          </cell>
          <cell r="M5834">
            <v>0</v>
          </cell>
          <cell r="N5834">
            <v>0</v>
          </cell>
          <cell r="O5834">
            <v>180675</v>
          </cell>
          <cell r="P5834">
            <v>180675</v>
          </cell>
        </row>
        <row r="5835">
          <cell r="G5835">
            <v>938889709</v>
          </cell>
          <cell r="J5835">
            <v>445278.48</v>
          </cell>
          <cell r="K5835">
            <v>66792</v>
          </cell>
          <cell r="L5835">
            <v>37848.519999999997</v>
          </cell>
          <cell r="M5835">
            <v>0</v>
          </cell>
          <cell r="N5835">
            <v>0</v>
          </cell>
          <cell r="O5835">
            <v>416335</v>
          </cell>
          <cell r="P5835">
            <v>416335</v>
          </cell>
        </row>
        <row r="5836">
          <cell r="G5836">
            <v>938900497</v>
          </cell>
          <cell r="J5836">
            <v>638565.11</v>
          </cell>
          <cell r="K5836">
            <v>99375</v>
          </cell>
          <cell r="L5836">
            <v>53918.89</v>
          </cell>
          <cell r="M5836">
            <v>0</v>
          </cell>
          <cell r="N5836">
            <v>-200000</v>
          </cell>
          <cell r="O5836">
            <v>393109</v>
          </cell>
          <cell r="P5836">
            <v>393109</v>
          </cell>
        </row>
        <row r="5837">
          <cell r="G5837">
            <v>938900541</v>
          </cell>
          <cell r="J5837">
            <v>622377</v>
          </cell>
          <cell r="K5837">
            <v>95601</v>
          </cell>
          <cell r="L5837">
            <v>52678</v>
          </cell>
          <cell r="M5837">
            <v>0</v>
          </cell>
          <cell r="N5837">
            <v>0</v>
          </cell>
          <cell r="O5837">
            <v>579454</v>
          </cell>
          <cell r="P5837">
            <v>579454</v>
          </cell>
        </row>
        <row r="5838">
          <cell r="G5838">
            <v>938900845</v>
          </cell>
          <cell r="J5838">
            <v>215737.1</v>
          </cell>
          <cell r="K5838">
            <v>33483</v>
          </cell>
          <cell r="L5838">
            <v>18225.900000000001</v>
          </cell>
          <cell r="M5838">
            <v>0</v>
          </cell>
          <cell r="N5838">
            <v>0</v>
          </cell>
          <cell r="O5838">
            <v>200480</v>
          </cell>
          <cell r="P5838">
            <v>200480</v>
          </cell>
        </row>
        <row r="5839">
          <cell r="G5839">
            <v>938900846</v>
          </cell>
          <cell r="J5839">
            <v>374314.99</v>
          </cell>
          <cell r="K5839">
            <v>59513</v>
          </cell>
          <cell r="L5839">
            <v>31480.01</v>
          </cell>
          <cell r="M5839">
            <v>0</v>
          </cell>
          <cell r="N5839">
            <v>0</v>
          </cell>
          <cell r="O5839">
            <v>346282</v>
          </cell>
          <cell r="P5839">
            <v>346282</v>
          </cell>
        </row>
        <row r="5840">
          <cell r="G5840">
            <v>938900849</v>
          </cell>
          <cell r="J5840">
            <v>282871.58</v>
          </cell>
          <cell r="K5840">
            <v>42655</v>
          </cell>
          <cell r="L5840">
            <v>24021.42</v>
          </cell>
          <cell r="M5840">
            <v>0</v>
          </cell>
          <cell r="N5840">
            <v>0</v>
          </cell>
          <cell r="O5840">
            <v>264238</v>
          </cell>
          <cell r="P5840">
            <v>264238</v>
          </cell>
        </row>
        <row r="5841">
          <cell r="G5841">
            <v>938900851</v>
          </cell>
          <cell r="J5841">
            <v>117565</v>
          </cell>
          <cell r="K5841">
            <v>17859</v>
          </cell>
          <cell r="L5841">
            <v>9971</v>
          </cell>
          <cell r="M5841">
            <v>0</v>
          </cell>
          <cell r="N5841">
            <v>0</v>
          </cell>
          <cell r="O5841">
            <v>109677</v>
          </cell>
          <cell r="P5841">
            <v>109677</v>
          </cell>
        </row>
        <row r="5842">
          <cell r="G5842">
            <v>938900916</v>
          </cell>
          <cell r="J5842">
            <v>98181.37</v>
          </cell>
          <cell r="K5842">
            <v>14727</v>
          </cell>
          <cell r="L5842">
            <v>8345.6299999999992</v>
          </cell>
          <cell r="M5842">
            <v>0</v>
          </cell>
          <cell r="N5842">
            <v>0</v>
          </cell>
          <cell r="O5842">
            <v>91800</v>
          </cell>
          <cell r="P5842">
            <v>91800</v>
          </cell>
        </row>
        <row r="5843">
          <cell r="G5843">
            <v>938901036</v>
          </cell>
          <cell r="J5843">
            <v>173193</v>
          </cell>
          <cell r="K5843">
            <v>26877</v>
          </cell>
          <cell r="L5843">
            <v>14632</v>
          </cell>
          <cell r="M5843">
            <v>0</v>
          </cell>
          <cell r="N5843">
            <v>0</v>
          </cell>
          <cell r="O5843">
            <v>160948</v>
          </cell>
          <cell r="P5843">
            <v>160948</v>
          </cell>
        </row>
        <row r="5844">
          <cell r="G5844">
            <v>938901921</v>
          </cell>
          <cell r="J5844">
            <v>346057.2</v>
          </cell>
          <cell r="K5844">
            <v>51909</v>
          </cell>
          <cell r="L5844">
            <v>29414.799999999999</v>
          </cell>
          <cell r="M5844">
            <v>0</v>
          </cell>
          <cell r="N5844">
            <v>0</v>
          </cell>
          <cell r="O5844">
            <v>323563</v>
          </cell>
          <cell r="P5844">
            <v>323563</v>
          </cell>
        </row>
        <row r="5845">
          <cell r="G5845">
            <v>938901936</v>
          </cell>
          <cell r="J5845">
            <v>360138.4</v>
          </cell>
          <cell r="K5845">
            <v>70402</v>
          </cell>
          <cell r="L5845">
            <v>28973.599999999999</v>
          </cell>
          <cell r="M5845">
            <v>0</v>
          </cell>
          <cell r="N5845">
            <v>0</v>
          </cell>
          <cell r="O5845">
            <v>318710</v>
          </cell>
          <cell r="P5845">
            <v>318710</v>
          </cell>
        </row>
        <row r="5846">
          <cell r="G5846">
            <v>938902472</v>
          </cell>
          <cell r="J5846">
            <v>44545</v>
          </cell>
          <cell r="K5846">
            <v>0</v>
          </cell>
          <cell r="L5846">
            <v>4455</v>
          </cell>
          <cell r="M5846">
            <v>0</v>
          </cell>
          <cell r="N5846">
            <v>0</v>
          </cell>
          <cell r="O5846">
            <v>49000</v>
          </cell>
          <cell r="P5846">
            <v>49000</v>
          </cell>
        </row>
        <row r="5847">
          <cell r="G5847">
            <v>938902723</v>
          </cell>
          <cell r="J5847">
            <v>407236.24</v>
          </cell>
          <cell r="K5847">
            <v>63778</v>
          </cell>
          <cell r="L5847">
            <v>34345.760000000002</v>
          </cell>
          <cell r="M5847">
            <v>0</v>
          </cell>
          <cell r="N5847">
            <v>0</v>
          </cell>
          <cell r="O5847">
            <v>377804</v>
          </cell>
          <cell r="P5847">
            <v>377804</v>
          </cell>
        </row>
        <row r="5848">
          <cell r="G5848">
            <v>938903994</v>
          </cell>
          <cell r="J5848">
            <v>106290</v>
          </cell>
          <cell r="K5848">
            <v>16392</v>
          </cell>
          <cell r="L5848">
            <v>8990</v>
          </cell>
          <cell r="M5848">
            <v>0</v>
          </cell>
          <cell r="N5848">
            <v>0</v>
          </cell>
          <cell r="O5848">
            <v>98888</v>
          </cell>
          <cell r="P5848">
            <v>98888</v>
          </cell>
        </row>
        <row r="5849">
          <cell r="G5849">
            <v>938904044</v>
          </cell>
          <cell r="J5849">
            <v>301308.27</v>
          </cell>
          <cell r="K5849">
            <v>46543</v>
          </cell>
          <cell r="L5849">
            <v>25476.73</v>
          </cell>
          <cell r="M5849">
            <v>0</v>
          </cell>
          <cell r="N5849">
            <v>0</v>
          </cell>
          <cell r="O5849">
            <v>280242</v>
          </cell>
          <cell r="P5849">
            <v>280242</v>
          </cell>
        </row>
        <row r="5850">
          <cell r="G5850">
            <v>938905077</v>
          </cell>
          <cell r="J5850">
            <v>575095.17999999993</v>
          </cell>
          <cell r="K5850">
            <v>495067.45</v>
          </cell>
          <cell r="L5850">
            <v>8003.27</v>
          </cell>
          <cell r="M5850">
            <v>0</v>
          </cell>
          <cell r="N5850">
            <v>0</v>
          </cell>
          <cell r="O5850">
            <v>88031</v>
          </cell>
          <cell r="P5850">
            <v>88031</v>
          </cell>
        </row>
        <row r="5851">
          <cell r="G5851">
            <v>938905423</v>
          </cell>
          <cell r="J5851">
            <v>68567</v>
          </cell>
          <cell r="K5851">
            <v>11407</v>
          </cell>
          <cell r="L5851">
            <v>5716</v>
          </cell>
          <cell r="M5851">
            <v>0</v>
          </cell>
          <cell r="N5851">
            <v>0</v>
          </cell>
          <cell r="O5851">
            <v>62876</v>
          </cell>
          <cell r="P5851">
            <v>62876</v>
          </cell>
        </row>
        <row r="5852">
          <cell r="G5852">
            <v>938907129</v>
          </cell>
          <cell r="J5852">
            <v>462989.54000000004</v>
          </cell>
          <cell r="K5852">
            <v>74610</v>
          </cell>
          <cell r="L5852">
            <v>38837.46</v>
          </cell>
          <cell r="M5852">
            <v>0</v>
          </cell>
          <cell r="N5852">
            <v>0</v>
          </cell>
          <cell r="O5852">
            <v>427217</v>
          </cell>
          <cell r="P5852">
            <v>427217</v>
          </cell>
        </row>
        <row r="5853">
          <cell r="G5853">
            <v>938907131</v>
          </cell>
          <cell r="J5853">
            <v>44545</v>
          </cell>
          <cell r="K5853">
            <v>0</v>
          </cell>
          <cell r="L5853">
            <v>4455</v>
          </cell>
          <cell r="M5853">
            <v>0</v>
          </cell>
          <cell r="N5853">
            <v>0</v>
          </cell>
          <cell r="O5853">
            <v>49000</v>
          </cell>
          <cell r="P5853">
            <v>49000</v>
          </cell>
        </row>
        <row r="5854">
          <cell r="G5854">
            <v>938907133</v>
          </cell>
          <cell r="J5854">
            <v>152272.44999999998</v>
          </cell>
          <cell r="K5854">
            <v>24860</v>
          </cell>
          <cell r="L5854">
            <v>12741.55</v>
          </cell>
          <cell r="M5854">
            <v>0</v>
          </cell>
          <cell r="N5854">
            <v>0</v>
          </cell>
          <cell r="O5854">
            <v>140154</v>
          </cell>
          <cell r="P5854">
            <v>140154</v>
          </cell>
        </row>
        <row r="5855">
          <cell r="G5855">
            <v>938907134</v>
          </cell>
          <cell r="J5855">
            <v>316455.8</v>
          </cell>
          <cell r="K5855">
            <v>48142</v>
          </cell>
          <cell r="L5855">
            <v>26831.200000000001</v>
          </cell>
          <cell r="M5855">
            <v>0</v>
          </cell>
          <cell r="N5855">
            <v>0</v>
          </cell>
          <cell r="O5855">
            <v>295145</v>
          </cell>
          <cell r="P5855">
            <v>295145</v>
          </cell>
        </row>
        <row r="5856">
          <cell r="G5856">
            <v>938907135</v>
          </cell>
          <cell r="J5856">
            <v>282064.63</v>
          </cell>
          <cell r="K5856">
            <v>42983</v>
          </cell>
          <cell r="L5856">
            <v>23908.37</v>
          </cell>
          <cell r="M5856">
            <v>0</v>
          </cell>
          <cell r="N5856">
            <v>0</v>
          </cell>
          <cell r="O5856">
            <v>262990</v>
          </cell>
          <cell r="P5856">
            <v>262990</v>
          </cell>
        </row>
        <row r="5857">
          <cell r="G5857">
            <v>938907153</v>
          </cell>
          <cell r="J5857">
            <v>180908.6</v>
          </cell>
          <cell r="K5857">
            <v>27136</v>
          </cell>
          <cell r="L5857">
            <v>15377.4</v>
          </cell>
          <cell r="M5857">
            <v>0</v>
          </cell>
          <cell r="N5857">
            <v>0</v>
          </cell>
          <cell r="O5857">
            <v>169150</v>
          </cell>
          <cell r="P5857">
            <v>169150</v>
          </cell>
        </row>
        <row r="5858">
          <cell r="G5858">
            <v>938907531</v>
          </cell>
          <cell r="J5858">
            <v>356486.54</v>
          </cell>
          <cell r="K5858">
            <v>55717</v>
          </cell>
          <cell r="L5858">
            <v>30076.46</v>
          </cell>
          <cell r="M5858">
            <v>0</v>
          </cell>
          <cell r="N5858">
            <v>0</v>
          </cell>
          <cell r="O5858">
            <v>330846</v>
          </cell>
          <cell r="P5858">
            <v>330846</v>
          </cell>
        </row>
        <row r="5859">
          <cell r="G5859">
            <v>938907533</v>
          </cell>
          <cell r="J5859">
            <v>63635.91</v>
          </cell>
          <cell r="K5859">
            <v>9545</v>
          </cell>
          <cell r="L5859">
            <v>5409.09</v>
          </cell>
          <cell r="M5859">
            <v>0</v>
          </cell>
          <cell r="N5859">
            <v>0</v>
          </cell>
          <cell r="O5859">
            <v>59500</v>
          </cell>
          <cell r="P5859">
            <v>59500</v>
          </cell>
        </row>
        <row r="5860">
          <cell r="G5860">
            <v>938908447</v>
          </cell>
          <cell r="J5860">
            <v>418045.9</v>
          </cell>
          <cell r="K5860">
            <v>73029</v>
          </cell>
          <cell r="L5860">
            <v>34502.1</v>
          </cell>
          <cell r="M5860">
            <v>0</v>
          </cell>
          <cell r="N5860">
            <v>0</v>
          </cell>
          <cell r="O5860">
            <v>379519</v>
          </cell>
          <cell r="P5860">
            <v>379519</v>
          </cell>
        </row>
        <row r="5861">
          <cell r="G5861">
            <v>938908947</v>
          </cell>
          <cell r="J5861">
            <v>286502.73</v>
          </cell>
          <cell r="K5861">
            <v>45219</v>
          </cell>
          <cell r="L5861">
            <v>24128.27</v>
          </cell>
          <cell r="M5861">
            <v>0</v>
          </cell>
          <cell r="N5861">
            <v>-10000</v>
          </cell>
          <cell r="O5861">
            <v>255412</v>
          </cell>
          <cell r="P5861">
            <v>255412</v>
          </cell>
        </row>
        <row r="5862">
          <cell r="G5862">
            <v>906812527</v>
          </cell>
          <cell r="J5862">
            <v>293324</v>
          </cell>
          <cell r="K5862">
            <v>43999</v>
          </cell>
          <cell r="L5862">
            <v>24933</v>
          </cell>
          <cell r="M5862">
            <v>0</v>
          </cell>
          <cell r="N5862">
            <v>0</v>
          </cell>
          <cell r="O5862">
            <v>274258</v>
          </cell>
          <cell r="P5862">
            <v>274258</v>
          </cell>
        </row>
        <row r="5863">
          <cell r="G5863">
            <v>933805847</v>
          </cell>
          <cell r="J5863">
            <v>592166.51</v>
          </cell>
          <cell r="K5863">
            <v>98025</v>
          </cell>
          <cell r="L5863">
            <v>49414.49</v>
          </cell>
          <cell r="M5863">
            <v>0</v>
          </cell>
          <cell r="N5863">
            <v>0</v>
          </cell>
          <cell r="O5863">
            <v>543556</v>
          </cell>
          <cell r="P5863">
            <v>543556</v>
          </cell>
        </row>
        <row r="5864">
          <cell r="G5864">
            <v>933805850</v>
          </cell>
          <cell r="J5864">
            <v>343285.08999999997</v>
          </cell>
          <cell r="K5864">
            <v>53737</v>
          </cell>
          <cell r="L5864">
            <v>28954.91</v>
          </cell>
          <cell r="M5864">
            <v>0</v>
          </cell>
          <cell r="N5864">
            <v>0</v>
          </cell>
          <cell r="O5864">
            <v>318503</v>
          </cell>
          <cell r="P5864">
            <v>318503</v>
          </cell>
        </row>
        <row r="5865">
          <cell r="G5865">
            <v>933806621</v>
          </cell>
          <cell r="J5865">
            <v>135334.09</v>
          </cell>
          <cell r="K5865">
            <v>21198</v>
          </cell>
          <cell r="L5865">
            <v>11412.91</v>
          </cell>
          <cell r="M5865">
            <v>0</v>
          </cell>
          <cell r="N5865">
            <v>0</v>
          </cell>
          <cell r="O5865">
            <v>125549</v>
          </cell>
          <cell r="P5865">
            <v>125549</v>
          </cell>
        </row>
        <row r="5866">
          <cell r="G5866">
            <v>933806904</v>
          </cell>
          <cell r="J5866">
            <v>571067.29999999993</v>
          </cell>
          <cell r="K5866">
            <v>86558</v>
          </cell>
          <cell r="L5866">
            <v>48450.7</v>
          </cell>
          <cell r="M5866">
            <v>0</v>
          </cell>
          <cell r="N5866">
            <v>0</v>
          </cell>
          <cell r="O5866">
            <v>532960</v>
          </cell>
          <cell r="P5866">
            <v>532960</v>
          </cell>
        </row>
        <row r="5867">
          <cell r="G5867">
            <v>933806905</v>
          </cell>
          <cell r="J5867">
            <v>466687.77</v>
          </cell>
          <cell r="K5867">
            <v>81223</v>
          </cell>
          <cell r="L5867">
            <v>38546.230000000003</v>
          </cell>
          <cell r="M5867">
            <v>0</v>
          </cell>
          <cell r="N5867">
            <v>0</v>
          </cell>
          <cell r="O5867">
            <v>424011</v>
          </cell>
          <cell r="P5867">
            <v>424011</v>
          </cell>
        </row>
        <row r="5868">
          <cell r="G5868">
            <v>938508146</v>
          </cell>
          <cell r="J5868">
            <v>211180</v>
          </cell>
          <cell r="K5868">
            <v>37511</v>
          </cell>
          <cell r="L5868">
            <v>17367</v>
          </cell>
          <cell r="M5868">
            <v>0</v>
          </cell>
          <cell r="N5868">
            <v>0</v>
          </cell>
          <cell r="O5868">
            <v>191036</v>
          </cell>
          <cell r="P5868">
            <v>191036</v>
          </cell>
        </row>
        <row r="5869">
          <cell r="G5869">
            <v>938803026</v>
          </cell>
          <cell r="J5869">
            <v>223721.46000000002</v>
          </cell>
          <cell r="K5869">
            <v>33558</v>
          </cell>
          <cell r="L5869">
            <v>19016.54</v>
          </cell>
          <cell r="M5869">
            <v>0</v>
          </cell>
          <cell r="N5869">
            <v>0</v>
          </cell>
          <cell r="O5869">
            <v>209180</v>
          </cell>
          <cell r="P5869">
            <v>209180</v>
          </cell>
        </row>
        <row r="5870">
          <cell r="G5870">
            <v>938803027</v>
          </cell>
          <cell r="J5870">
            <v>360670.5</v>
          </cell>
          <cell r="K5870">
            <v>54101</v>
          </cell>
          <cell r="L5870">
            <v>30656.5</v>
          </cell>
          <cell r="M5870">
            <v>0</v>
          </cell>
          <cell r="N5870">
            <v>0</v>
          </cell>
          <cell r="O5870">
            <v>337226</v>
          </cell>
          <cell r="P5870">
            <v>337226</v>
          </cell>
        </row>
        <row r="5871">
          <cell r="G5871">
            <v>938803102</v>
          </cell>
          <cell r="J5871">
            <v>182918.63</v>
          </cell>
          <cell r="K5871">
            <v>28335</v>
          </cell>
          <cell r="L5871">
            <v>15458.37</v>
          </cell>
          <cell r="M5871">
            <v>0</v>
          </cell>
          <cell r="N5871">
            <v>0</v>
          </cell>
          <cell r="O5871">
            <v>170042</v>
          </cell>
          <cell r="P5871">
            <v>170042</v>
          </cell>
        </row>
        <row r="5872">
          <cell r="G5872">
            <v>938803115</v>
          </cell>
          <cell r="J5872">
            <v>44545</v>
          </cell>
          <cell r="K5872">
            <v>0</v>
          </cell>
          <cell r="L5872">
            <v>4455</v>
          </cell>
          <cell r="M5872">
            <v>0</v>
          </cell>
          <cell r="N5872">
            <v>0</v>
          </cell>
          <cell r="O5872">
            <v>49000</v>
          </cell>
          <cell r="P5872">
            <v>49000</v>
          </cell>
        </row>
        <row r="5873">
          <cell r="G5873">
            <v>938803251</v>
          </cell>
          <cell r="J5873">
            <v>186896.5</v>
          </cell>
          <cell r="K5873">
            <v>28034</v>
          </cell>
          <cell r="L5873">
            <v>15886.5</v>
          </cell>
          <cell r="M5873">
            <v>0</v>
          </cell>
          <cell r="N5873">
            <v>0</v>
          </cell>
          <cell r="O5873">
            <v>174749</v>
          </cell>
          <cell r="P5873">
            <v>174749</v>
          </cell>
        </row>
        <row r="5874">
          <cell r="G5874">
            <v>938805140</v>
          </cell>
          <cell r="J5874">
            <v>234393.18</v>
          </cell>
          <cell r="K5874">
            <v>35832</v>
          </cell>
          <cell r="L5874">
            <v>19855.82</v>
          </cell>
          <cell r="M5874">
            <v>0</v>
          </cell>
          <cell r="N5874">
            <v>0</v>
          </cell>
          <cell r="O5874">
            <v>218417</v>
          </cell>
          <cell r="P5874">
            <v>218417</v>
          </cell>
        </row>
        <row r="5875">
          <cell r="G5875">
            <v>938805400</v>
          </cell>
          <cell r="J5875">
            <v>178567.89</v>
          </cell>
          <cell r="K5875">
            <v>28356</v>
          </cell>
          <cell r="L5875">
            <v>15021.11</v>
          </cell>
          <cell r="M5875">
            <v>0</v>
          </cell>
          <cell r="N5875">
            <v>0</v>
          </cell>
          <cell r="O5875">
            <v>165233</v>
          </cell>
          <cell r="P5875">
            <v>165233</v>
          </cell>
        </row>
        <row r="5876">
          <cell r="G5876">
            <v>938806151</v>
          </cell>
          <cell r="J5876">
            <v>187856.63</v>
          </cell>
          <cell r="K5876">
            <v>28178</v>
          </cell>
          <cell r="L5876">
            <v>15967.37</v>
          </cell>
          <cell r="M5876">
            <v>0</v>
          </cell>
          <cell r="N5876">
            <v>0</v>
          </cell>
          <cell r="O5876">
            <v>175646</v>
          </cell>
          <cell r="P5876">
            <v>175646</v>
          </cell>
        </row>
        <row r="5877">
          <cell r="G5877">
            <v>938806185</v>
          </cell>
          <cell r="J5877">
            <v>250362.49</v>
          </cell>
          <cell r="K5877">
            <v>93906</v>
          </cell>
          <cell r="L5877">
            <v>15645.51</v>
          </cell>
          <cell r="M5877">
            <v>0</v>
          </cell>
          <cell r="N5877">
            <v>0</v>
          </cell>
          <cell r="O5877">
            <v>172102</v>
          </cell>
          <cell r="P5877">
            <v>172102</v>
          </cell>
        </row>
        <row r="5878">
          <cell r="G5878">
            <v>938806196</v>
          </cell>
          <cell r="J5878">
            <v>312477.88</v>
          </cell>
          <cell r="K5878">
            <v>56072</v>
          </cell>
          <cell r="L5878">
            <v>25641.119999999999</v>
          </cell>
          <cell r="M5878">
            <v>0</v>
          </cell>
          <cell r="N5878">
            <v>0</v>
          </cell>
          <cell r="O5878">
            <v>282047</v>
          </cell>
          <cell r="P5878">
            <v>282047</v>
          </cell>
        </row>
        <row r="5879">
          <cell r="G5879">
            <v>938806198</v>
          </cell>
          <cell r="J5879">
            <v>44545</v>
          </cell>
          <cell r="K5879">
            <v>0</v>
          </cell>
          <cell r="L5879">
            <v>4455</v>
          </cell>
          <cell r="M5879">
            <v>0</v>
          </cell>
          <cell r="N5879">
            <v>0</v>
          </cell>
          <cell r="O5879">
            <v>49000</v>
          </cell>
          <cell r="P5879">
            <v>49000</v>
          </cell>
        </row>
        <row r="5880">
          <cell r="G5880">
            <v>938806965</v>
          </cell>
          <cell r="J5880">
            <v>400704</v>
          </cell>
          <cell r="K5880">
            <v>64818</v>
          </cell>
          <cell r="L5880">
            <v>33589</v>
          </cell>
          <cell r="M5880">
            <v>0</v>
          </cell>
          <cell r="N5880">
            <v>-500000</v>
          </cell>
          <cell r="O5880">
            <v>0</v>
          </cell>
          <cell r="P5880">
            <v>-130525</v>
          </cell>
        </row>
        <row r="5881">
          <cell r="G5881">
            <v>938807644</v>
          </cell>
          <cell r="J5881">
            <v>44545</v>
          </cell>
          <cell r="K5881">
            <v>0</v>
          </cell>
          <cell r="L5881">
            <v>4455</v>
          </cell>
          <cell r="M5881">
            <v>0</v>
          </cell>
          <cell r="N5881">
            <v>0</v>
          </cell>
          <cell r="O5881">
            <v>49000</v>
          </cell>
          <cell r="P5881">
            <v>49000</v>
          </cell>
        </row>
        <row r="5882">
          <cell r="G5882">
            <v>938822378</v>
          </cell>
          <cell r="J5882">
            <v>193334.63</v>
          </cell>
          <cell r="K5882">
            <v>95758.32</v>
          </cell>
          <cell r="L5882">
            <v>9757.69</v>
          </cell>
          <cell r="M5882">
            <v>0</v>
          </cell>
          <cell r="N5882">
            <v>0</v>
          </cell>
          <cell r="O5882">
            <v>107334</v>
          </cell>
          <cell r="P5882">
            <v>107334</v>
          </cell>
        </row>
        <row r="5883">
          <cell r="G5883">
            <v>938880242</v>
          </cell>
          <cell r="J5883">
            <v>197811</v>
          </cell>
          <cell r="K5883">
            <v>29672</v>
          </cell>
          <cell r="L5883">
            <v>16814</v>
          </cell>
          <cell r="M5883">
            <v>0</v>
          </cell>
          <cell r="N5883">
            <v>0</v>
          </cell>
          <cell r="O5883">
            <v>184953</v>
          </cell>
          <cell r="P5883">
            <v>184953</v>
          </cell>
        </row>
        <row r="5884">
          <cell r="G5884">
            <v>938883921</v>
          </cell>
          <cell r="J5884">
            <v>125229</v>
          </cell>
          <cell r="K5884">
            <v>18784</v>
          </cell>
          <cell r="L5884">
            <v>10645</v>
          </cell>
          <cell r="M5884">
            <v>0</v>
          </cell>
          <cell r="N5884">
            <v>0</v>
          </cell>
          <cell r="O5884">
            <v>117090</v>
          </cell>
          <cell r="P5884">
            <v>117090</v>
          </cell>
        </row>
        <row r="5885">
          <cell r="G5885">
            <v>938899161</v>
          </cell>
          <cell r="J5885">
            <v>116182.48999999999</v>
          </cell>
          <cell r="K5885">
            <v>17427</v>
          </cell>
          <cell r="L5885">
            <v>9875.51</v>
          </cell>
          <cell r="M5885">
            <v>0</v>
          </cell>
          <cell r="N5885">
            <v>0</v>
          </cell>
          <cell r="O5885">
            <v>108631</v>
          </cell>
          <cell r="P5885">
            <v>108631</v>
          </cell>
        </row>
        <row r="5886">
          <cell r="G5886">
            <v>938905407</v>
          </cell>
          <cell r="J5886">
            <v>246030.9</v>
          </cell>
          <cell r="K5886">
            <v>42290</v>
          </cell>
          <cell r="L5886">
            <v>20374.099999999999</v>
          </cell>
          <cell r="M5886">
            <v>0</v>
          </cell>
          <cell r="N5886">
            <v>0</v>
          </cell>
          <cell r="O5886">
            <v>224115</v>
          </cell>
          <cell r="P5886">
            <v>224115</v>
          </cell>
        </row>
        <row r="5887">
          <cell r="G5887">
            <v>938905929</v>
          </cell>
          <cell r="J5887">
            <v>366746.92</v>
          </cell>
          <cell r="K5887">
            <v>123927</v>
          </cell>
          <cell r="L5887">
            <v>24282.080000000002</v>
          </cell>
          <cell r="M5887">
            <v>0</v>
          </cell>
          <cell r="N5887">
            <v>0</v>
          </cell>
          <cell r="O5887">
            <v>267102</v>
          </cell>
          <cell r="P5887">
            <v>267102</v>
          </cell>
        </row>
        <row r="5888">
          <cell r="G5888">
            <v>938906617</v>
          </cell>
          <cell r="J5888">
            <v>216823.49</v>
          </cell>
          <cell r="K5888">
            <v>32748</v>
          </cell>
          <cell r="L5888">
            <v>18407.509999999998</v>
          </cell>
          <cell r="M5888">
            <v>0</v>
          </cell>
          <cell r="N5888">
            <v>0</v>
          </cell>
          <cell r="O5888">
            <v>202483</v>
          </cell>
          <cell r="P5888">
            <v>202483</v>
          </cell>
        </row>
        <row r="5889">
          <cell r="G5889">
            <v>938907029</v>
          </cell>
          <cell r="J5889">
            <v>245291.18</v>
          </cell>
          <cell r="K5889">
            <v>36794</v>
          </cell>
          <cell r="L5889">
            <v>20849.82</v>
          </cell>
          <cell r="M5889">
            <v>0</v>
          </cell>
          <cell r="N5889">
            <v>0</v>
          </cell>
          <cell r="O5889">
            <v>229347</v>
          </cell>
          <cell r="P5889">
            <v>229347</v>
          </cell>
        </row>
        <row r="5890">
          <cell r="G5890">
            <v>938907758</v>
          </cell>
          <cell r="J5890">
            <v>64712</v>
          </cell>
          <cell r="K5890">
            <v>9707</v>
          </cell>
          <cell r="L5890">
            <v>5501</v>
          </cell>
          <cell r="M5890">
            <v>0</v>
          </cell>
          <cell r="N5890">
            <v>0</v>
          </cell>
          <cell r="O5890">
            <v>60506</v>
          </cell>
          <cell r="P5890">
            <v>60506</v>
          </cell>
        </row>
        <row r="5891">
          <cell r="G5891">
            <v>938907794</v>
          </cell>
          <cell r="J5891">
            <v>44545</v>
          </cell>
          <cell r="K5891">
            <v>0</v>
          </cell>
          <cell r="L5891">
            <v>4455</v>
          </cell>
          <cell r="M5891">
            <v>0</v>
          </cell>
          <cell r="N5891">
            <v>0</v>
          </cell>
          <cell r="O5891">
            <v>49000</v>
          </cell>
          <cell r="P5891">
            <v>49000</v>
          </cell>
        </row>
        <row r="5892">
          <cell r="G5892">
            <v>938907795</v>
          </cell>
          <cell r="J5892">
            <v>137417</v>
          </cell>
          <cell r="K5892">
            <v>21286</v>
          </cell>
          <cell r="L5892">
            <v>11613</v>
          </cell>
          <cell r="M5892">
            <v>0</v>
          </cell>
          <cell r="N5892">
            <v>0</v>
          </cell>
          <cell r="O5892">
            <v>127744</v>
          </cell>
          <cell r="P5892">
            <v>127744</v>
          </cell>
        </row>
        <row r="5893">
          <cell r="G5893">
            <v>938908981</v>
          </cell>
          <cell r="J5893">
            <v>186838</v>
          </cell>
          <cell r="K5893">
            <v>29148</v>
          </cell>
          <cell r="L5893">
            <v>15769</v>
          </cell>
          <cell r="M5893">
            <v>0</v>
          </cell>
          <cell r="N5893">
            <v>0</v>
          </cell>
          <cell r="O5893">
            <v>173459</v>
          </cell>
          <cell r="P5893">
            <v>173459</v>
          </cell>
        </row>
        <row r="5894">
          <cell r="G5894">
            <v>938928810</v>
          </cell>
          <cell r="J5894">
            <v>219111.63</v>
          </cell>
          <cell r="K5894">
            <v>34213</v>
          </cell>
          <cell r="L5894">
            <v>18489.37</v>
          </cell>
          <cell r="M5894">
            <v>0</v>
          </cell>
          <cell r="N5894">
            <v>0</v>
          </cell>
          <cell r="O5894">
            <v>203388</v>
          </cell>
          <cell r="P5894">
            <v>203388</v>
          </cell>
        </row>
        <row r="5895">
          <cell r="G5895">
            <v>938981822</v>
          </cell>
          <cell r="J5895">
            <v>421649.36</v>
          </cell>
          <cell r="K5895">
            <v>176988.09</v>
          </cell>
          <cell r="L5895">
            <v>24465.73</v>
          </cell>
          <cell r="M5895">
            <v>0</v>
          </cell>
          <cell r="N5895">
            <v>0</v>
          </cell>
          <cell r="O5895">
            <v>269127</v>
          </cell>
          <cell r="P5895">
            <v>269127</v>
          </cell>
        </row>
        <row r="5896">
          <cell r="G5896">
            <v>938984831</v>
          </cell>
          <cell r="J5896">
            <v>247930.09</v>
          </cell>
          <cell r="K5896">
            <v>40107</v>
          </cell>
          <cell r="L5896">
            <v>20781.91</v>
          </cell>
          <cell r="M5896">
            <v>0</v>
          </cell>
          <cell r="N5896">
            <v>0</v>
          </cell>
          <cell r="O5896">
            <v>228605</v>
          </cell>
          <cell r="P5896">
            <v>228605</v>
          </cell>
        </row>
        <row r="5897">
          <cell r="G5897">
            <v>933805159</v>
          </cell>
          <cell r="J5897">
            <v>182688.44</v>
          </cell>
          <cell r="K5897">
            <v>28076</v>
          </cell>
          <cell r="L5897">
            <v>15461.56</v>
          </cell>
          <cell r="M5897">
            <v>0</v>
          </cell>
          <cell r="N5897">
            <v>0</v>
          </cell>
          <cell r="O5897">
            <v>170074</v>
          </cell>
          <cell r="P5897">
            <v>170074</v>
          </cell>
        </row>
        <row r="5898">
          <cell r="G5898">
            <v>933805166</v>
          </cell>
          <cell r="J5898">
            <v>426708</v>
          </cell>
          <cell r="K5898">
            <v>71860</v>
          </cell>
          <cell r="L5898">
            <v>35485</v>
          </cell>
          <cell r="M5898">
            <v>0</v>
          </cell>
          <cell r="N5898">
            <v>0</v>
          </cell>
          <cell r="O5898">
            <v>390333</v>
          </cell>
          <cell r="P5898">
            <v>390333</v>
          </cell>
        </row>
        <row r="5899">
          <cell r="G5899">
            <v>933805316</v>
          </cell>
          <cell r="J5899">
            <v>471586</v>
          </cell>
          <cell r="K5899">
            <v>78143</v>
          </cell>
          <cell r="L5899">
            <v>39344</v>
          </cell>
          <cell r="M5899">
            <v>0</v>
          </cell>
          <cell r="N5899">
            <v>0</v>
          </cell>
          <cell r="O5899">
            <v>432787</v>
          </cell>
          <cell r="P5899">
            <v>432787</v>
          </cell>
        </row>
        <row r="5900">
          <cell r="G5900">
            <v>933805579</v>
          </cell>
          <cell r="J5900">
            <v>567826.47000000009</v>
          </cell>
          <cell r="K5900">
            <v>87867</v>
          </cell>
          <cell r="L5900">
            <v>47995.53</v>
          </cell>
          <cell r="M5900">
            <v>0</v>
          </cell>
          <cell r="N5900">
            <v>0</v>
          </cell>
          <cell r="O5900">
            <v>527955</v>
          </cell>
          <cell r="P5900">
            <v>527955</v>
          </cell>
        </row>
        <row r="5901">
          <cell r="G5901">
            <v>933805586</v>
          </cell>
          <cell r="J5901">
            <v>270743.25</v>
          </cell>
          <cell r="K5901">
            <v>43753</v>
          </cell>
          <cell r="L5901">
            <v>22698.75</v>
          </cell>
          <cell r="M5901">
            <v>0</v>
          </cell>
          <cell r="N5901">
            <v>0</v>
          </cell>
          <cell r="O5901">
            <v>249689</v>
          </cell>
          <cell r="P5901">
            <v>249689</v>
          </cell>
        </row>
        <row r="5902">
          <cell r="G5902">
            <v>933805592</v>
          </cell>
          <cell r="J5902">
            <v>583624.57999999996</v>
          </cell>
          <cell r="K5902">
            <v>87768</v>
          </cell>
          <cell r="L5902">
            <v>49586.42</v>
          </cell>
          <cell r="M5902">
            <v>0</v>
          </cell>
          <cell r="N5902">
            <v>0</v>
          </cell>
          <cell r="O5902">
            <v>545443</v>
          </cell>
          <cell r="P5902">
            <v>545443</v>
          </cell>
        </row>
        <row r="5903">
          <cell r="G5903">
            <v>933805837</v>
          </cell>
          <cell r="J5903">
            <v>61788</v>
          </cell>
          <cell r="K5903">
            <v>9493</v>
          </cell>
          <cell r="L5903">
            <v>5230</v>
          </cell>
          <cell r="M5903">
            <v>0</v>
          </cell>
          <cell r="N5903">
            <v>0</v>
          </cell>
          <cell r="O5903">
            <v>57525</v>
          </cell>
          <cell r="P5903">
            <v>57525</v>
          </cell>
        </row>
        <row r="5904">
          <cell r="G5904">
            <v>933805857</v>
          </cell>
          <cell r="J5904">
            <v>523234.22</v>
          </cell>
          <cell r="K5904">
            <v>468214.45</v>
          </cell>
          <cell r="L5904">
            <v>5502.23</v>
          </cell>
          <cell r="M5904">
            <v>0</v>
          </cell>
          <cell r="N5904">
            <v>0</v>
          </cell>
          <cell r="O5904">
            <v>60522</v>
          </cell>
          <cell r="P5904">
            <v>60522</v>
          </cell>
        </row>
        <row r="5905">
          <cell r="G5905">
            <v>933805860</v>
          </cell>
          <cell r="J5905">
            <v>412292.33999999997</v>
          </cell>
          <cell r="K5905">
            <v>63863</v>
          </cell>
          <cell r="L5905">
            <v>34842.660000000003</v>
          </cell>
          <cell r="M5905">
            <v>0</v>
          </cell>
          <cell r="N5905">
            <v>0</v>
          </cell>
          <cell r="O5905">
            <v>383272</v>
          </cell>
          <cell r="P5905">
            <v>383272</v>
          </cell>
        </row>
        <row r="5906">
          <cell r="G5906">
            <v>933805867</v>
          </cell>
          <cell r="J5906">
            <v>365665.06</v>
          </cell>
          <cell r="K5906">
            <v>55074</v>
          </cell>
          <cell r="L5906">
            <v>31058.94</v>
          </cell>
          <cell r="M5906">
            <v>0</v>
          </cell>
          <cell r="N5906">
            <v>0</v>
          </cell>
          <cell r="O5906">
            <v>341650</v>
          </cell>
          <cell r="P5906">
            <v>341650</v>
          </cell>
        </row>
        <row r="5907">
          <cell r="G5907">
            <v>933805880</v>
          </cell>
          <cell r="J5907">
            <v>180908.5</v>
          </cell>
          <cell r="K5907">
            <v>27136</v>
          </cell>
          <cell r="L5907">
            <v>15377.5</v>
          </cell>
          <cell r="M5907">
            <v>0</v>
          </cell>
          <cell r="N5907">
            <v>0</v>
          </cell>
          <cell r="O5907">
            <v>169150</v>
          </cell>
          <cell r="P5907">
            <v>169150</v>
          </cell>
        </row>
        <row r="5908">
          <cell r="G5908">
            <v>933805881</v>
          </cell>
          <cell r="J5908">
            <v>169906.09</v>
          </cell>
          <cell r="K5908">
            <v>25710</v>
          </cell>
          <cell r="L5908">
            <v>14419.91</v>
          </cell>
          <cell r="M5908">
            <v>0</v>
          </cell>
          <cell r="N5908">
            <v>0</v>
          </cell>
          <cell r="O5908">
            <v>158616</v>
          </cell>
          <cell r="P5908">
            <v>158616</v>
          </cell>
        </row>
        <row r="5909">
          <cell r="G5909">
            <v>933805884</v>
          </cell>
          <cell r="J5909">
            <v>698219.2</v>
          </cell>
          <cell r="K5909">
            <v>513536.45</v>
          </cell>
          <cell r="L5909">
            <v>18468.25</v>
          </cell>
          <cell r="M5909">
            <v>0</v>
          </cell>
          <cell r="N5909">
            <v>0</v>
          </cell>
          <cell r="O5909">
            <v>203151</v>
          </cell>
          <cell r="P5909">
            <v>203151</v>
          </cell>
        </row>
        <row r="5910">
          <cell r="G5910">
            <v>933805901</v>
          </cell>
          <cell r="J5910">
            <v>44545</v>
          </cell>
          <cell r="K5910">
            <v>0</v>
          </cell>
          <cell r="L5910">
            <v>4455</v>
          </cell>
          <cell r="M5910">
            <v>0</v>
          </cell>
          <cell r="N5910">
            <v>0</v>
          </cell>
          <cell r="O5910">
            <v>49000</v>
          </cell>
          <cell r="P5910">
            <v>49000</v>
          </cell>
        </row>
        <row r="5911">
          <cell r="G5911">
            <v>933805934</v>
          </cell>
          <cell r="J5911">
            <v>556991.46</v>
          </cell>
          <cell r="K5911">
            <v>90505</v>
          </cell>
          <cell r="L5911">
            <v>46648.54</v>
          </cell>
          <cell r="M5911">
            <v>0</v>
          </cell>
          <cell r="N5911">
            <v>0</v>
          </cell>
          <cell r="O5911">
            <v>513135</v>
          </cell>
          <cell r="P5911">
            <v>513135</v>
          </cell>
        </row>
        <row r="5912">
          <cell r="G5912">
            <v>933805999</v>
          </cell>
          <cell r="J5912">
            <v>44613</v>
          </cell>
          <cell r="K5912">
            <v>6692</v>
          </cell>
          <cell r="L5912">
            <v>3792</v>
          </cell>
          <cell r="M5912">
            <v>0</v>
          </cell>
          <cell r="N5912">
            <v>0</v>
          </cell>
          <cell r="O5912">
            <v>41713</v>
          </cell>
          <cell r="P5912">
            <v>41713</v>
          </cell>
        </row>
        <row r="5913">
          <cell r="G5913">
            <v>933806052</v>
          </cell>
          <cell r="J5913">
            <v>365219.18</v>
          </cell>
          <cell r="K5913">
            <v>56578</v>
          </cell>
          <cell r="L5913">
            <v>30863.82</v>
          </cell>
          <cell r="M5913">
            <v>0</v>
          </cell>
          <cell r="N5913">
            <v>0</v>
          </cell>
          <cell r="O5913">
            <v>339505</v>
          </cell>
          <cell r="P5913">
            <v>339505</v>
          </cell>
        </row>
        <row r="5914">
          <cell r="G5914">
            <v>933806073</v>
          </cell>
          <cell r="J5914">
            <v>750166.67</v>
          </cell>
          <cell r="K5914">
            <v>113423</v>
          </cell>
          <cell r="L5914">
            <v>63674.33</v>
          </cell>
          <cell r="M5914">
            <v>0</v>
          </cell>
          <cell r="N5914">
            <v>0</v>
          </cell>
          <cell r="O5914">
            <v>700418</v>
          </cell>
          <cell r="P5914">
            <v>700418</v>
          </cell>
        </row>
        <row r="5915">
          <cell r="G5915">
            <v>933806194</v>
          </cell>
          <cell r="J5915">
            <v>165778.35999999999</v>
          </cell>
          <cell r="K5915">
            <v>24867</v>
          </cell>
          <cell r="L5915">
            <v>14091.64</v>
          </cell>
          <cell r="M5915">
            <v>0</v>
          </cell>
          <cell r="N5915">
            <v>0</v>
          </cell>
          <cell r="O5915">
            <v>155003</v>
          </cell>
          <cell r="P5915">
            <v>155003</v>
          </cell>
        </row>
        <row r="5916">
          <cell r="G5916">
            <v>933806289</v>
          </cell>
          <cell r="J5916">
            <v>135437.35999999999</v>
          </cell>
          <cell r="K5916">
            <v>22111</v>
          </cell>
          <cell r="L5916">
            <v>11332.64</v>
          </cell>
          <cell r="M5916">
            <v>0</v>
          </cell>
          <cell r="N5916">
            <v>0</v>
          </cell>
          <cell r="O5916">
            <v>124659</v>
          </cell>
          <cell r="P5916">
            <v>124659</v>
          </cell>
        </row>
        <row r="5917">
          <cell r="G5917">
            <v>933806431</v>
          </cell>
          <cell r="J5917">
            <v>154589.18</v>
          </cell>
          <cell r="K5917">
            <v>50004</v>
          </cell>
          <cell r="L5917">
            <v>10458.82</v>
          </cell>
          <cell r="M5917">
            <v>0</v>
          </cell>
          <cell r="N5917">
            <v>0</v>
          </cell>
          <cell r="O5917">
            <v>115044</v>
          </cell>
          <cell r="P5917">
            <v>115044</v>
          </cell>
        </row>
        <row r="5918">
          <cell r="G5918">
            <v>933806605</v>
          </cell>
          <cell r="J5918">
            <v>187153.99</v>
          </cell>
          <cell r="K5918">
            <v>28073</v>
          </cell>
          <cell r="L5918">
            <v>15908.01</v>
          </cell>
          <cell r="M5918">
            <v>0</v>
          </cell>
          <cell r="N5918">
            <v>0</v>
          </cell>
          <cell r="O5918">
            <v>174989</v>
          </cell>
          <cell r="P5918">
            <v>174989</v>
          </cell>
        </row>
        <row r="5919">
          <cell r="G5919">
            <v>933806617</v>
          </cell>
          <cell r="J5919">
            <v>647711.76</v>
          </cell>
          <cell r="K5919">
            <v>97157</v>
          </cell>
          <cell r="L5919">
            <v>55055.24</v>
          </cell>
          <cell r="M5919">
            <v>0</v>
          </cell>
          <cell r="N5919">
            <v>0</v>
          </cell>
          <cell r="O5919">
            <v>605610</v>
          </cell>
          <cell r="P5919">
            <v>605610</v>
          </cell>
        </row>
        <row r="5920">
          <cell r="G5920">
            <v>933806625</v>
          </cell>
          <cell r="J5920">
            <v>794984.54</v>
          </cell>
          <cell r="K5920">
            <v>120594</v>
          </cell>
          <cell r="L5920">
            <v>67439.460000000006</v>
          </cell>
          <cell r="M5920">
            <v>0</v>
          </cell>
          <cell r="N5920">
            <v>0</v>
          </cell>
          <cell r="O5920">
            <v>741830</v>
          </cell>
          <cell r="P5920">
            <v>741830</v>
          </cell>
        </row>
        <row r="5921">
          <cell r="G5921">
            <v>938805230</v>
          </cell>
          <cell r="J5921">
            <v>197668</v>
          </cell>
          <cell r="K5921">
            <v>30997</v>
          </cell>
          <cell r="L5921">
            <v>16667</v>
          </cell>
          <cell r="M5921">
            <v>0</v>
          </cell>
          <cell r="N5921">
            <v>0</v>
          </cell>
          <cell r="O5921">
            <v>183338</v>
          </cell>
          <cell r="P5921">
            <v>183338</v>
          </cell>
        </row>
        <row r="5922">
          <cell r="G5922">
            <v>938805231</v>
          </cell>
          <cell r="J5922">
            <v>247403.82</v>
          </cell>
          <cell r="K5922">
            <v>38008</v>
          </cell>
          <cell r="L5922">
            <v>20939.18</v>
          </cell>
          <cell r="M5922">
            <v>0</v>
          </cell>
          <cell r="N5922">
            <v>0</v>
          </cell>
          <cell r="O5922">
            <v>230335</v>
          </cell>
          <cell r="P5922">
            <v>230335</v>
          </cell>
        </row>
        <row r="5923">
          <cell r="G5923">
            <v>938805342</v>
          </cell>
          <cell r="J5923">
            <v>235920</v>
          </cell>
          <cell r="K5923">
            <v>38305</v>
          </cell>
          <cell r="L5923">
            <v>19762</v>
          </cell>
          <cell r="M5923">
            <v>0</v>
          </cell>
          <cell r="N5923">
            <v>0</v>
          </cell>
          <cell r="O5923">
            <v>217377</v>
          </cell>
          <cell r="P5923">
            <v>217377</v>
          </cell>
        </row>
        <row r="5924">
          <cell r="G5924">
            <v>938806930</v>
          </cell>
          <cell r="J5924">
            <v>124009.36</v>
          </cell>
          <cell r="K5924">
            <v>18601</v>
          </cell>
          <cell r="L5924">
            <v>10540.64</v>
          </cell>
          <cell r="M5924">
            <v>0</v>
          </cell>
          <cell r="N5924">
            <v>0</v>
          </cell>
          <cell r="O5924">
            <v>115949</v>
          </cell>
          <cell r="P5924">
            <v>115949</v>
          </cell>
        </row>
        <row r="5925">
          <cell r="G5925">
            <v>938807918</v>
          </cell>
          <cell r="J5925">
            <v>328459.19</v>
          </cell>
          <cell r="K5925">
            <v>50166</v>
          </cell>
          <cell r="L5925">
            <v>27828.81</v>
          </cell>
          <cell r="M5925">
            <v>0</v>
          </cell>
          <cell r="N5925">
            <v>0</v>
          </cell>
          <cell r="O5925">
            <v>306122</v>
          </cell>
          <cell r="P5925">
            <v>306122</v>
          </cell>
        </row>
        <row r="5926">
          <cell r="G5926">
            <v>938807950</v>
          </cell>
          <cell r="J5926">
            <v>272300.82</v>
          </cell>
          <cell r="K5926">
            <v>43089</v>
          </cell>
          <cell r="L5926">
            <v>22921.18</v>
          </cell>
          <cell r="M5926">
            <v>0</v>
          </cell>
          <cell r="N5926">
            <v>0</v>
          </cell>
          <cell r="O5926">
            <v>252133</v>
          </cell>
          <cell r="P5926">
            <v>252133</v>
          </cell>
        </row>
        <row r="5927">
          <cell r="G5927">
            <v>938807960</v>
          </cell>
          <cell r="J5927">
            <v>193476.5</v>
          </cell>
          <cell r="K5927">
            <v>29021</v>
          </cell>
          <cell r="L5927">
            <v>16445.5</v>
          </cell>
          <cell r="M5927">
            <v>0</v>
          </cell>
          <cell r="N5927">
            <v>0</v>
          </cell>
          <cell r="O5927">
            <v>180901</v>
          </cell>
          <cell r="P5927">
            <v>180901</v>
          </cell>
        </row>
        <row r="5928">
          <cell r="G5928">
            <v>938807963</v>
          </cell>
          <cell r="J5928">
            <v>65305.91</v>
          </cell>
          <cell r="K5928">
            <v>10020</v>
          </cell>
          <cell r="L5928">
            <v>5529.09</v>
          </cell>
          <cell r="M5928">
            <v>0</v>
          </cell>
          <cell r="N5928">
            <v>0</v>
          </cell>
          <cell r="O5928">
            <v>60815</v>
          </cell>
          <cell r="P5928">
            <v>60815</v>
          </cell>
        </row>
        <row r="5929">
          <cell r="G5929">
            <v>938808643</v>
          </cell>
          <cell r="J5929">
            <v>446068</v>
          </cell>
          <cell r="K5929">
            <v>67583</v>
          </cell>
          <cell r="L5929">
            <v>37849</v>
          </cell>
          <cell r="M5929">
            <v>0</v>
          </cell>
          <cell r="N5929">
            <v>0</v>
          </cell>
          <cell r="O5929">
            <v>416334</v>
          </cell>
          <cell r="P5929">
            <v>416334</v>
          </cell>
        </row>
        <row r="5930">
          <cell r="G5930">
            <v>938808760</v>
          </cell>
          <cell r="J5930">
            <v>318839.52</v>
          </cell>
          <cell r="K5930">
            <v>48499</v>
          </cell>
          <cell r="L5930">
            <v>27034.48</v>
          </cell>
          <cell r="M5930">
            <v>0</v>
          </cell>
          <cell r="N5930">
            <v>0</v>
          </cell>
          <cell r="O5930">
            <v>297375</v>
          </cell>
          <cell r="P5930">
            <v>297375</v>
          </cell>
        </row>
        <row r="5931">
          <cell r="G5931">
            <v>938901219</v>
          </cell>
          <cell r="J5931">
            <v>141954</v>
          </cell>
          <cell r="K5931">
            <v>21742</v>
          </cell>
          <cell r="L5931">
            <v>12021</v>
          </cell>
          <cell r="M5931">
            <v>0</v>
          </cell>
          <cell r="N5931">
            <v>0</v>
          </cell>
          <cell r="O5931">
            <v>132233</v>
          </cell>
          <cell r="P5931">
            <v>132233</v>
          </cell>
        </row>
        <row r="5932">
          <cell r="G5932">
            <v>938901223</v>
          </cell>
          <cell r="J5932">
            <v>108598.36</v>
          </cell>
          <cell r="K5932">
            <v>16514</v>
          </cell>
          <cell r="L5932">
            <v>9208.64</v>
          </cell>
          <cell r="M5932">
            <v>0</v>
          </cell>
          <cell r="N5932">
            <v>0</v>
          </cell>
          <cell r="O5932">
            <v>101293</v>
          </cell>
          <cell r="P5932">
            <v>101293</v>
          </cell>
        </row>
        <row r="5933">
          <cell r="G5933">
            <v>938901224</v>
          </cell>
          <cell r="J5933">
            <v>266681.36</v>
          </cell>
          <cell r="K5933">
            <v>40451</v>
          </cell>
          <cell r="L5933">
            <v>22622.639999999999</v>
          </cell>
          <cell r="M5933">
            <v>0</v>
          </cell>
          <cell r="N5933">
            <v>0</v>
          </cell>
          <cell r="O5933">
            <v>248853</v>
          </cell>
          <cell r="P5933">
            <v>248853</v>
          </cell>
        </row>
        <row r="5934">
          <cell r="G5934">
            <v>938901225</v>
          </cell>
          <cell r="J5934">
            <v>746736.42999999993</v>
          </cell>
          <cell r="K5934">
            <v>114479</v>
          </cell>
          <cell r="L5934">
            <v>63225.57</v>
          </cell>
          <cell r="M5934">
            <v>0</v>
          </cell>
          <cell r="N5934">
            <v>0</v>
          </cell>
          <cell r="O5934">
            <v>695483</v>
          </cell>
          <cell r="P5934">
            <v>695483</v>
          </cell>
        </row>
        <row r="5935">
          <cell r="G5935">
            <v>938901227</v>
          </cell>
          <cell r="J5935">
            <v>210172</v>
          </cell>
          <cell r="K5935">
            <v>31975</v>
          </cell>
          <cell r="L5935">
            <v>17820</v>
          </cell>
          <cell r="M5935">
            <v>0</v>
          </cell>
          <cell r="N5935">
            <v>0</v>
          </cell>
          <cell r="O5935">
            <v>196017</v>
          </cell>
          <cell r="P5935">
            <v>196017</v>
          </cell>
        </row>
        <row r="5936">
          <cell r="G5936">
            <v>938901228</v>
          </cell>
          <cell r="J5936">
            <v>241907.44999999998</v>
          </cell>
          <cell r="K5936">
            <v>39428</v>
          </cell>
          <cell r="L5936">
            <v>20247.55</v>
          </cell>
          <cell r="M5936">
            <v>0</v>
          </cell>
          <cell r="N5936">
            <v>0</v>
          </cell>
          <cell r="O5936">
            <v>222727</v>
          </cell>
          <cell r="P5936">
            <v>222727</v>
          </cell>
        </row>
        <row r="5937">
          <cell r="G5937">
            <v>938902270</v>
          </cell>
          <cell r="J5937">
            <v>52093</v>
          </cell>
          <cell r="K5937">
            <v>7814</v>
          </cell>
          <cell r="L5937">
            <v>4428</v>
          </cell>
          <cell r="M5937">
            <v>0</v>
          </cell>
          <cell r="N5937">
            <v>0</v>
          </cell>
          <cell r="O5937">
            <v>48707</v>
          </cell>
          <cell r="P5937">
            <v>48707</v>
          </cell>
        </row>
        <row r="5938">
          <cell r="G5938">
            <v>938902944</v>
          </cell>
          <cell r="J5938">
            <v>97194</v>
          </cell>
          <cell r="K5938">
            <v>15028</v>
          </cell>
          <cell r="L5938">
            <v>8217</v>
          </cell>
          <cell r="M5938">
            <v>0</v>
          </cell>
          <cell r="N5938">
            <v>0</v>
          </cell>
          <cell r="O5938">
            <v>90383</v>
          </cell>
          <cell r="P5938">
            <v>90383</v>
          </cell>
        </row>
        <row r="5939">
          <cell r="G5939">
            <v>938903052</v>
          </cell>
          <cell r="J5939">
            <v>114734</v>
          </cell>
          <cell r="K5939">
            <v>17883</v>
          </cell>
          <cell r="L5939">
            <v>9685</v>
          </cell>
          <cell r="M5939">
            <v>0</v>
          </cell>
          <cell r="N5939">
            <v>0</v>
          </cell>
          <cell r="O5939">
            <v>106536</v>
          </cell>
          <cell r="P5939">
            <v>106536</v>
          </cell>
        </row>
        <row r="5940">
          <cell r="G5940">
            <v>938903226</v>
          </cell>
          <cell r="J5940">
            <v>98673</v>
          </cell>
          <cell r="K5940">
            <v>14801</v>
          </cell>
          <cell r="L5940">
            <v>8387</v>
          </cell>
          <cell r="M5940">
            <v>0</v>
          </cell>
          <cell r="N5940">
            <v>0</v>
          </cell>
          <cell r="O5940">
            <v>92259</v>
          </cell>
          <cell r="P5940">
            <v>92259</v>
          </cell>
        </row>
        <row r="5941">
          <cell r="G5941">
            <v>938903252</v>
          </cell>
          <cell r="J5941">
            <v>184581</v>
          </cell>
          <cell r="K5941">
            <v>27687</v>
          </cell>
          <cell r="L5941">
            <v>15689</v>
          </cell>
          <cell r="M5941">
            <v>0</v>
          </cell>
          <cell r="N5941">
            <v>0</v>
          </cell>
          <cell r="O5941">
            <v>172583</v>
          </cell>
          <cell r="P5941">
            <v>172583</v>
          </cell>
        </row>
        <row r="5942">
          <cell r="G5942">
            <v>938905207</v>
          </cell>
          <cell r="J5942">
            <v>291150.36</v>
          </cell>
          <cell r="K5942">
            <v>45692</v>
          </cell>
          <cell r="L5942">
            <v>24545.64</v>
          </cell>
          <cell r="M5942">
            <v>0</v>
          </cell>
          <cell r="N5942">
            <v>0</v>
          </cell>
          <cell r="O5942">
            <v>270004</v>
          </cell>
          <cell r="P5942">
            <v>270004</v>
          </cell>
        </row>
        <row r="5943">
          <cell r="G5943">
            <v>938905210</v>
          </cell>
          <cell r="J5943">
            <v>57591</v>
          </cell>
          <cell r="K5943">
            <v>8639</v>
          </cell>
          <cell r="L5943">
            <v>4895</v>
          </cell>
          <cell r="M5943">
            <v>0</v>
          </cell>
          <cell r="N5943">
            <v>0</v>
          </cell>
          <cell r="O5943">
            <v>53847</v>
          </cell>
          <cell r="P5943">
            <v>53847</v>
          </cell>
        </row>
        <row r="5944">
          <cell r="G5944">
            <v>938905213</v>
          </cell>
          <cell r="J5944">
            <v>78824</v>
          </cell>
          <cell r="K5944">
            <v>11824</v>
          </cell>
          <cell r="L5944">
            <v>6700</v>
          </cell>
          <cell r="M5944">
            <v>0</v>
          </cell>
          <cell r="N5944">
            <v>0</v>
          </cell>
          <cell r="O5944">
            <v>73700</v>
          </cell>
          <cell r="P5944">
            <v>73700</v>
          </cell>
        </row>
        <row r="5945">
          <cell r="G5945">
            <v>938905233</v>
          </cell>
          <cell r="J5945">
            <v>147772.20000000001</v>
          </cell>
          <cell r="K5945">
            <v>22166</v>
          </cell>
          <cell r="L5945">
            <v>12560.8</v>
          </cell>
          <cell r="M5945">
            <v>0</v>
          </cell>
          <cell r="N5945">
            <v>0</v>
          </cell>
          <cell r="O5945">
            <v>138167</v>
          </cell>
          <cell r="P5945">
            <v>138167</v>
          </cell>
        </row>
        <row r="5946">
          <cell r="G5946">
            <v>938905235</v>
          </cell>
          <cell r="J5946">
            <v>161166</v>
          </cell>
          <cell r="K5946">
            <v>24175</v>
          </cell>
          <cell r="L5946">
            <v>13699</v>
          </cell>
          <cell r="M5946">
            <v>0</v>
          </cell>
          <cell r="N5946">
            <v>0</v>
          </cell>
          <cell r="O5946">
            <v>150690</v>
          </cell>
          <cell r="P5946">
            <v>150690</v>
          </cell>
        </row>
        <row r="5947">
          <cell r="G5947">
            <v>938905237</v>
          </cell>
          <cell r="J5947">
            <v>162486.62999999998</v>
          </cell>
          <cell r="K5947">
            <v>24597</v>
          </cell>
          <cell r="L5947">
            <v>13789.37</v>
          </cell>
          <cell r="M5947">
            <v>0</v>
          </cell>
          <cell r="N5947">
            <v>0</v>
          </cell>
          <cell r="O5947">
            <v>151679</v>
          </cell>
          <cell r="P5947">
            <v>151679</v>
          </cell>
        </row>
        <row r="5948">
          <cell r="G5948">
            <v>938905360</v>
          </cell>
          <cell r="J5948">
            <v>155582</v>
          </cell>
          <cell r="K5948">
            <v>30294</v>
          </cell>
          <cell r="L5948">
            <v>12529</v>
          </cell>
          <cell r="M5948">
            <v>0</v>
          </cell>
          <cell r="N5948">
            <v>0</v>
          </cell>
          <cell r="O5948">
            <v>137817</v>
          </cell>
          <cell r="P5948">
            <v>137817</v>
          </cell>
        </row>
        <row r="5949">
          <cell r="G5949">
            <v>938905363</v>
          </cell>
          <cell r="J5949">
            <v>45124</v>
          </cell>
          <cell r="K5949">
            <v>6769</v>
          </cell>
          <cell r="L5949">
            <v>3835</v>
          </cell>
          <cell r="M5949">
            <v>0</v>
          </cell>
          <cell r="N5949">
            <v>0</v>
          </cell>
          <cell r="O5949">
            <v>42190</v>
          </cell>
          <cell r="P5949">
            <v>42190</v>
          </cell>
        </row>
        <row r="5950">
          <cell r="G5950">
            <v>938905364</v>
          </cell>
          <cell r="J5950">
            <v>408759.18</v>
          </cell>
          <cell r="K5950">
            <v>61314</v>
          </cell>
          <cell r="L5950">
            <v>34744.82</v>
          </cell>
          <cell r="M5950">
            <v>0</v>
          </cell>
          <cell r="N5950">
            <v>0</v>
          </cell>
          <cell r="O5950">
            <v>382190</v>
          </cell>
          <cell r="P5950">
            <v>382190</v>
          </cell>
        </row>
        <row r="5951">
          <cell r="G5951">
            <v>938905394</v>
          </cell>
          <cell r="J5951">
            <v>289347</v>
          </cell>
          <cell r="K5951">
            <v>43402</v>
          </cell>
          <cell r="L5951">
            <v>24595</v>
          </cell>
          <cell r="M5951">
            <v>0</v>
          </cell>
          <cell r="N5951">
            <v>0</v>
          </cell>
          <cell r="O5951">
            <v>270540</v>
          </cell>
          <cell r="P5951">
            <v>270540</v>
          </cell>
        </row>
        <row r="5952">
          <cell r="G5952">
            <v>938907072</v>
          </cell>
          <cell r="J5952">
            <v>103123</v>
          </cell>
          <cell r="K5952">
            <v>15468</v>
          </cell>
          <cell r="L5952">
            <v>8765</v>
          </cell>
          <cell r="M5952">
            <v>0</v>
          </cell>
          <cell r="N5952">
            <v>0</v>
          </cell>
          <cell r="O5952">
            <v>96420</v>
          </cell>
          <cell r="P5952">
            <v>96420</v>
          </cell>
        </row>
        <row r="5953">
          <cell r="G5953">
            <v>938907073</v>
          </cell>
          <cell r="J5953">
            <v>181823</v>
          </cell>
          <cell r="K5953">
            <v>31537</v>
          </cell>
          <cell r="L5953">
            <v>15029</v>
          </cell>
          <cell r="M5953">
            <v>0</v>
          </cell>
          <cell r="N5953">
            <v>0</v>
          </cell>
          <cell r="O5953">
            <v>165315</v>
          </cell>
          <cell r="P5953">
            <v>165315</v>
          </cell>
        </row>
        <row r="5954">
          <cell r="G5954">
            <v>938907074</v>
          </cell>
          <cell r="J5954">
            <v>305916.40000000002</v>
          </cell>
          <cell r="K5954">
            <v>46112</v>
          </cell>
          <cell r="L5954">
            <v>25980.6</v>
          </cell>
          <cell r="M5954">
            <v>-2000</v>
          </cell>
          <cell r="N5954">
            <v>0</v>
          </cell>
          <cell r="O5954">
            <v>283785</v>
          </cell>
          <cell r="P5954">
            <v>283785</v>
          </cell>
        </row>
        <row r="5955">
          <cell r="G5955">
            <v>938907075</v>
          </cell>
          <cell r="J5955">
            <v>215729</v>
          </cell>
          <cell r="K5955">
            <v>33257</v>
          </cell>
          <cell r="L5955">
            <v>18247</v>
          </cell>
          <cell r="M5955">
            <v>0</v>
          </cell>
          <cell r="N5955">
            <v>0</v>
          </cell>
          <cell r="O5955">
            <v>200719</v>
          </cell>
          <cell r="P5955">
            <v>200719</v>
          </cell>
        </row>
        <row r="5956">
          <cell r="G5956">
            <v>938907076</v>
          </cell>
          <cell r="J5956">
            <v>233635.9</v>
          </cell>
          <cell r="K5956">
            <v>35045</v>
          </cell>
          <cell r="L5956">
            <v>19859.099999999999</v>
          </cell>
          <cell r="M5956">
            <v>0</v>
          </cell>
          <cell r="N5956">
            <v>0</v>
          </cell>
          <cell r="O5956">
            <v>218450</v>
          </cell>
          <cell r="P5956">
            <v>218450</v>
          </cell>
        </row>
        <row r="5957">
          <cell r="G5957">
            <v>938907501</v>
          </cell>
          <cell r="J5957">
            <v>223160.44999999998</v>
          </cell>
          <cell r="K5957">
            <v>39982</v>
          </cell>
          <cell r="L5957">
            <v>18317.55</v>
          </cell>
          <cell r="M5957">
            <v>0</v>
          </cell>
          <cell r="N5957">
            <v>0</v>
          </cell>
          <cell r="O5957">
            <v>201496</v>
          </cell>
          <cell r="P5957">
            <v>201496</v>
          </cell>
        </row>
        <row r="5958">
          <cell r="G5958">
            <v>938907662</v>
          </cell>
          <cell r="J5958">
            <v>520187.41</v>
          </cell>
          <cell r="K5958">
            <v>80048</v>
          </cell>
          <cell r="L5958">
            <v>44013.59</v>
          </cell>
          <cell r="M5958">
            <v>0</v>
          </cell>
          <cell r="N5958">
            <v>0</v>
          </cell>
          <cell r="O5958">
            <v>484153</v>
          </cell>
          <cell r="P5958">
            <v>484153</v>
          </cell>
        </row>
        <row r="5959">
          <cell r="G5959">
            <v>938907663</v>
          </cell>
          <cell r="J5959">
            <v>247312.45</v>
          </cell>
          <cell r="K5959">
            <v>38443</v>
          </cell>
          <cell r="L5959">
            <v>20886.55</v>
          </cell>
          <cell r="M5959">
            <v>0</v>
          </cell>
          <cell r="N5959">
            <v>0</v>
          </cell>
          <cell r="O5959">
            <v>229756</v>
          </cell>
          <cell r="P5959">
            <v>229756</v>
          </cell>
        </row>
        <row r="5960">
          <cell r="G5960">
            <v>938907664</v>
          </cell>
          <cell r="J5960">
            <v>166870.18</v>
          </cell>
          <cell r="K5960">
            <v>28845</v>
          </cell>
          <cell r="L5960">
            <v>13802.82</v>
          </cell>
          <cell r="M5960">
            <v>0</v>
          </cell>
          <cell r="N5960">
            <v>0</v>
          </cell>
          <cell r="O5960">
            <v>151828</v>
          </cell>
          <cell r="P5960">
            <v>151828</v>
          </cell>
        </row>
        <row r="5961">
          <cell r="G5961">
            <v>938907672</v>
          </cell>
          <cell r="J5961">
            <v>107244</v>
          </cell>
          <cell r="K5961">
            <v>18331</v>
          </cell>
          <cell r="L5961">
            <v>8891</v>
          </cell>
          <cell r="M5961">
            <v>0</v>
          </cell>
          <cell r="N5961">
            <v>0</v>
          </cell>
          <cell r="O5961">
            <v>97804</v>
          </cell>
          <cell r="P5961">
            <v>97804</v>
          </cell>
        </row>
        <row r="5962">
          <cell r="G5962">
            <v>938907673</v>
          </cell>
          <cell r="J5962">
            <v>141934.82</v>
          </cell>
          <cell r="K5962">
            <v>21290</v>
          </cell>
          <cell r="L5962">
            <v>12064.18</v>
          </cell>
          <cell r="M5962">
            <v>0</v>
          </cell>
          <cell r="N5962">
            <v>0</v>
          </cell>
          <cell r="O5962">
            <v>132709</v>
          </cell>
          <cell r="P5962">
            <v>132709</v>
          </cell>
        </row>
        <row r="5963">
          <cell r="G5963">
            <v>938907680</v>
          </cell>
          <cell r="J5963">
            <v>69806</v>
          </cell>
          <cell r="K5963">
            <v>10471</v>
          </cell>
          <cell r="L5963">
            <v>5934</v>
          </cell>
          <cell r="M5963">
            <v>0</v>
          </cell>
          <cell r="N5963">
            <v>0</v>
          </cell>
          <cell r="O5963">
            <v>65269</v>
          </cell>
          <cell r="P5963">
            <v>65269</v>
          </cell>
        </row>
        <row r="5964">
          <cell r="G5964">
            <v>938919638</v>
          </cell>
          <cell r="J5964">
            <v>212802</v>
          </cell>
          <cell r="K5964">
            <v>33491</v>
          </cell>
          <cell r="L5964">
            <v>17931</v>
          </cell>
          <cell r="M5964">
            <v>0</v>
          </cell>
          <cell r="N5964">
            <v>0</v>
          </cell>
          <cell r="O5964">
            <v>197242</v>
          </cell>
          <cell r="P5964">
            <v>197242</v>
          </cell>
        </row>
        <row r="5965">
          <cell r="G5965">
            <v>938920501</v>
          </cell>
          <cell r="J5965">
            <v>228720.36</v>
          </cell>
          <cell r="K5965">
            <v>35430</v>
          </cell>
          <cell r="L5965">
            <v>19328.64</v>
          </cell>
          <cell r="M5965">
            <v>0</v>
          </cell>
          <cell r="N5965">
            <v>0</v>
          </cell>
          <cell r="O5965">
            <v>212619</v>
          </cell>
          <cell r="P5965">
            <v>212619</v>
          </cell>
        </row>
        <row r="5966">
          <cell r="G5966">
            <v>938921457</v>
          </cell>
          <cell r="J5966">
            <v>435928.18</v>
          </cell>
          <cell r="K5966">
            <v>66287</v>
          </cell>
          <cell r="L5966">
            <v>36963.82</v>
          </cell>
          <cell r="M5966">
            <v>0</v>
          </cell>
          <cell r="N5966">
            <v>0</v>
          </cell>
          <cell r="O5966">
            <v>406605</v>
          </cell>
          <cell r="P5966">
            <v>406605</v>
          </cell>
        </row>
        <row r="5967">
          <cell r="G5967">
            <v>938921476</v>
          </cell>
          <cell r="J5967">
            <v>63486</v>
          </cell>
          <cell r="K5967">
            <v>9523</v>
          </cell>
          <cell r="L5967">
            <v>5397</v>
          </cell>
          <cell r="M5967">
            <v>0</v>
          </cell>
          <cell r="N5967">
            <v>0</v>
          </cell>
          <cell r="O5967">
            <v>59360</v>
          </cell>
          <cell r="P5967">
            <v>59360</v>
          </cell>
        </row>
        <row r="5968">
          <cell r="G5968">
            <v>938921726</v>
          </cell>
          <cell r="J5968">
            <v>156458.18</v>
          </cell>
          <cell r="K5968">
            <v>23693</v>
          </cell>
          <cell r="L5968">
            <v>13276.82</v>
          </cell>
          <cell r="M5968">
            <v>0</v>
          </cell>
          <cell r="N5968">
            <v>0</v>
          </cell>
          <cell r="O5968">
            <v>146042</v>
          </cell>
          <cell r="P5968">
            <v>146042</v>
          </cell>
        </row>
        <row r="5969">
          <cell r="G5969">
            <v>938978627</v>
          </cell>
          <cell r="J5969">
            <v>44545</v>
          </cell>
          <cell r="K5969">
            <v>0</v>
          </cell>
          <cell r="L5969">
            <v>4455</v>
          </cell>
          <cell r="M5969">
            <v>0</v>
          </cell>
          <cell r="N5969">
            <v>0</v>
          </cell>
          <cell r="O5969">
            <v>49000</v>
          </cell>
          <cell r="P5969">
            <v>49000</v>
          </cell>
        </row>
        <row r="5970">
          <cell r="G5970">
            <v>903711318</v>
          </cell>
          <cell r="J5970">
            <v>479755.18</v>
          </cell>
          <cell r="K5970">
            <v>71963</v>
          </cell>
          <cell r="L5970">
            <v>40778.82</v>
          </cell>
          <cell r="M5970">
            <v>0</v>
          </cell>
          <cell r="N5970">
            <v>0</v>
          </cell>
          <cell r="O5970">
            <v>448571</v>
          </cell>
          <cell r="P5970">
            <v>448571</v>
          </cell>
        </row>
        <row r="5971">
          <cell r="G5971">
            <v>906713959</v>
          </cell>
          <cell r="J5971">
            <v>405711.73</v>
          </cell>
          <cell r="K5971">
            <v>60857</v>
          </cell>
          <cell r="L5971">
            <v>34485.269999999997</v>
          </cell>
          <cell r="M5971">
            <v>0</v>
          </cell>
          <cell r="N5971">
            <v>0</v>
          </cell>
          <cell r="O5971">
            <v>379340</v>
          </cell>
          <cell r="P5971">
            <v>379340</v>
          </cell>
        </row>
        <row r="5972">
          <cell r="G5972">
            <v>909261318</v>
          </cell>
          <cell r="J5972">
            <v>97845</v>
          </cell>
          <cell r="K5972">
            <v>14677</v>
          </cell>
          <cell r="L5972">
            <v>8317</v>
          </cell>
          <cell r="M5972">
            <v>0</v>
          </cell>
          <cell r="N5972">
            <v>0</v>
          </cell>
          <cell r="O5972">
            <v>91485</v>
          </cell>
          <cell r="P5972">
            <v>91485</v>
          </cell>
        </row>
        <row r="5973">
          <cell r="G5973">
            <v>933805779</v>
          </cell>
          <cell r="J5973">
            <v>556879.27</v>
          </cell>
          <cell r="K5973">
            <v>473485.45</v>
          </cell>
          <cell r="L5973">
            <v>8339.18</v>
          </cell>
          <cell r="M5973">
            <v>0</v>
          </cell>
          <cell r="N5973">
            <v>0</v>
          </cell>
          <cell r="O5973">
            <v>91733</v>
          </cell>
          <cell r="P5973">
            <v>91733</v>
          </cell>
        </row>
        <row r="5974">
          <cell r="G5974">
            <v>933805851</v>
          </cell>
          <cell r="J5974">
            <v>539817.5</v>
          </cell>
          <cell r="K5974">
            <v>358873.5</v>
          </cell>
          <cell r="L5974">
            <v>18094</v>
          </cell>
          <cell r="M5974">
            <v>0</v>
          </cell>
          <cell r="N5974">
            <v>0</v>
          </cell>
          <cell r="O5974">
            <v>199038</v>
          </cell>
          <cell r="P5974">
            <v>199038</v>
          </cell>
        </row>
        <row r="5975">
          <cell r="G5975">
            <v>933805874</v>
          </cell>
          <cell r="J5975">
            <v>385266.18</v>
          </cell>
          <cell r="K5975">
            <v>64298</v>
          </cell>
          <cell r="L5975">
            <v>32096.82</v>
          </cell>
          <cell r="M5975">
            <v>0</v>
          </cell>
          <cell r="N5975">
            <v>0</v>
          </cell>
          <cell r="O5975">
            <v>353065</v>
          </cell>
          <cell r="P5975">
            <v>353065</v>
          </cell>
        </row>
        <row r="5976">
          <cell r="G5976">
            <v>933805875</v>
          </cell>
          <cell r="J5976">
            <v>868576.83000000007</v>
          </cell>
          <cell r="K5976">
            <v>518894.45</v>
          </cell>
          <cell r="L5976">
            <v>34968.620000000003</v>
          </cell>
          <cell r="M5976">
            <v>0</v>
          </cell>
          <cell r="N5976">
            <v>0</v>
          </cell>
          <cell r="O5976">
            <v>384651</v>
          </cell>
          <cell r="P5976">
            <v>384651</v>
          </cell>
        </row>
        <row r="5977">
          <cell r="G5977">
            <v>933805903</v>
          </cell>
          <cell r="J5977">
            <v>296839.09000000003</v>
          </cell>
          <cell r="K5977">
            <v>46994</v>
          </cell>
          <cell r="L5977">
            <v>24984.91</v>
          </cell>
          <cell r="M5977">
            <v>0</v>
          </cell>
          <cell r="N5977">
            <v>0</v>
          </cell>
          <cell r="O5977">
            <v>274830</v>
          </cell>
          <cell r="P5977">
            <v>274830</v>
          </cell>
        </row>
        <row r="5978">
          <cell r="G5978">
            <v>933806059</v>
          </cell>
          <cell r="J5978">
            <v>167282.82</v>
          </cell>
          <cell r="K5978">
            <v>112393</v>
          </cell>
          <cell r="L5978">
            <v>5489.18</v>
          </cell>
          <cell r="M5978">
            <v>0</v>
          </cell>
          <cell r="N5978">
            <v>0</v>
          </cell>
          <cell r="O5978">
            <v>60379</v>
          </cell>
          <cell r="P5978">
            <v>60379</v>
          </cell>
        </row>
        <row r="5979">
          <cell r="G5979">
            <v>933806069</v>
          </cell>
          <cell r="J5979">
            <v>327997.49</v>
          </cell>
          <cell r="K5979">
            <v>50322</v>
          </cell>
          <cell r="L5979">
            <v>27767.51</v>
          </cell>
          <cell r="M5979">
            <v>0</v>
          </cell>
          <cell r="N5979">
            <v>0</v>
          </cell>
          <cell r="O5979">
            <v>305443</v>
          </cell>
          <cell r="P5979">
            <v>305443</v>
          </cell>
        </row>
        <row r="5980">
          <cell r="G5980">
            <v>933806204</v>
          </cell>
          <cell r="J5980">
            <v>46211</v>
          </cell>
          <cell r="K5980">
            <v>6932</v>
          </cell>
          <cell r="L5980">
            <v>3928</v>
          </cell>
          <cell r="M5980">
            <v>0</v>
          </cell>
          <cell r="N5980">
            <v>0</v>
          </cell>
          <cell r="O5980">
            <v>43207</v>
          </cell>
          <cell r="P5980">
            <v>43207</v>
          </cell>
        </row>
        <row r="5981">
          <cell r="G5981">
            <v>933806297</v>
          </cell>
          <cell r="J5981">
            <v>44545</v>
          </cell>
          <cell r="K5981">
            <v>0</v>
          </cell>
          <cell r="L5981">
            <v>4455</v>
          </cell>
          <cell r="M5981">
            <v>0</v>
          </cell>
          <cell r="N5981">
            <v>0</v>
          </cell>
          <cell r="O5981">
            <v>49000</v>
          </cell>
          <cell r="P5981">
            <v>49000</v>
          </cell>
        </row>
        <row r="5982">
          <cell r="G5982">
            <v>933806430</v>
          </cell>
          <cell r="J5982">
            <v>471813.26999999996</v>
          </cell>
          <cell r="K5982">
            <v>70996</v>
          </cell>
          <cell r="L5982">
            <v>40081.730000000003</v>
          </cell>
          <cell r="M5982">
            <v>0</v>
          </cell>
          <cell r="N5982">
            <v>0</v>
          </cell>
          <cell r="O5982">
            <v>440899</v>
          </cell>
          <cell r="P5982">
            <v>440899</v>
          </cell>
        </row>
        <row r="5983">
          <cell r="G5983">
            <v>933806483</v>
          </cell>
          <cell r="J5983">
            <v>473452.42999999993</v>
          </cell>
          <cell r="K5983">
            <v>72364</v>
          </cell>
          <cell r="L5983">
            <v>40108.57</v>
          </cell>
          <cell r="M5983">
            <v>0</v>
          </cell>
          <cell r="N5983">
            <v>0</v>
          </cell>
          <cell r="O5983">
            <v>441197</v>
          </cell>
          <cell r="P5983">
            <v>441197</v>
          </cell>
        </row>
        <row r="5984">
          <cell r="G5984">
            <v>933806602</v>
          </cell>
          <cell r="J5984">
            <v>134923</v>
          </cell>
          <cell r="K5984">
            <v>23604</v>
          </cell>
          <cell r="L5984">
            <v>11132</v>
          </cell>
          <cell r="M5984">
            <v>0</v>
          </cell>
          <cell r="N5984">
            <v>0</v>
          </cell>
          <cell r="O5984">
            <v>122451</v>
          </cell>
          <cell r="P5984">
            <v>122451</v>
          </cell>
        </row>
        <row r="5985">
          <cell r="G5985">
            <v>933806739</v>
          </cell>
          <cell r="J5985">
            <v>435158.67</v>
          </cell>
          <cell r="K5985">
            <v>435158.67</v>
          </cell>
          <cell r="L5985">
            <v>0</v>
          </cell>
          <cell r="M5985">
            <v>0</v>
          </cell>
          <cell r="N5985">
            <v>0</v>
          </cell>
          <cell r="O5985">
            <v>0</v>
          </cell>
          <cell r="P5985">
            <v>0</v>
          </cell>
        </row>
        <row r="5986">
          <cell r="G5986">
            <v>933806845</v>
          </cell>
          <cell r="J5986">
            <v>551291.57999999996</v>
          </cell>
          <cell r="K5986">
            <v>83367</v>
          </cell>
          <cell r="L5986">
            <v>46792.42</v>
          </cell>
          <cell r="M5986">
            <v>0</v>
          </cell>
          <cell r="N5986">
            <v>0</v>
          </cell>
          <cell r="O5986">
            <v>514717</v>
          </cell>
          <cell r="P5986">
            <v>514717</v>
          </cell>
        </row>
        <row r="5987">
          <cell r="G5987">
            <v>933806940</v>
          </cell>
          <cell r="J5987">
            <v>519694.18</v>
          </cell>
          <cell r="K5987">
            <v>81993</v>
          </cell>
          <cell r="L5987">
            <v>43769.82</v>
          </cell>
          <cell r="M5987">
            <v>0</v>
          </cell>
          <cell r="N5987">
            <v>0</v>
          </cell>
          <cell r="O5987">
            <v>481471</v>
          </cell>
          <cell r="P5987">
            <v>481471</v>
          </cell>
        </row>
        <row r="5988">
          <cell r="G5988">
            <v>933806942</v>
          </cell>
          <cell r="J5988">
            <v>243462.26</v>
          </cell>
          <cell r="K5988">
            <v>42578</v>
          </cell>
          <cell r="L5988">
            <v>20088.740000000002</v>
          </cell>
          <cell r="M5988">
            <v>0</v>
          </cell>
          <cell r="N5988">
            <v>0</v>
          </cell>
          <cell r="O5988">
            <v>220973</v>
          </cell>
          <cell r="P5988">
            <v>220973</v>
          </cell>
        </row>
        <row r="5989">
          <cell r="G5989">
            <v>938100400</v>
          </cell>
          <cell r="J5989">
            <v>138867</v>
          </cell>
          <cell r="K5989">
            <v>21054</v>
          </cell>
          <cell r="L5989">
            <v>11781</v>
          </cell>
          <cell r="M5989">
            <v>0</v>
          </cell>
          <cell r="N5989">
            <v>0</v>
          </cell>
          <cell r="O5989">
            <v>129594</v>
          </cell>
          <cell r="P5989">
            <v>129594</v>
          </cell>
        </row>
        <row r="5990">
          <cell r="G5990">
            <v>938802991</v>
          </cell>
          <cell r="J5990">
            <v>369851.36</v>
          </cell>
          <cell r="K5990">
            <v>55478</v>
          </cell>
          <cell r="L5990">
            <v>31436.639999999999</v>
          </cell>
          <cell r="M5990">
            <v>0</v>
          </cell>
          <cell r="N5990">
            <v>0</v>
          </cell>
          <cell r="O5990">
            <v>345810</v>
          </cell>
          <cell r="P5990">
            <v>345810</v>
          </cell>
        </row>
        <row r="5991">
          <cell r="G5991">
            <v>938803283</v>
          </cell>
          <cell r="J5991">
            <v>44545</v>
          </cell>
          <cell r="K5991">
            <v>0</v>
          </cell>
          <cell r="L5991">
            <v>4455</v>
          </cell>
          <cell r="M5991">
            <v>0</v>
          </cell>
          <cell r="N5991">
            <v>0</v>
          </cell>
          <cell r="O5991">
            <v>49000</v>
          </cell>
          <cell r="P5991">
            <v>49000</v>
          </cell>
        </row>
        <row r="5992">
          <cell r="G5992">
            <v>938803295</v>
          </cell>
          <cell r="J5992">
            <v>45353</v>
          </cell>
          <cell r="K5992">
            <v>6803</v>
          </cell>
          <cell r="L5992">
            <v>3855</v>
          </cell>
          <cell r="M5992">
            <v>0</v>
          </cell>
          <cell r="N5992">
            <v>0</v>
          </cell>
          <cell r="O5992">
            <v>42405</v>
          </cell>
          <cell r="P5992">
            <v>42405</v>
          </cell>
        </row>
        <row r="5993">
          <cell r="G5993">
            <v>938803296</v>
          </cell>
          <cell r="J5993">
            <v>419364.72</v>
          </cell>
          <cell r="K5993">
            <v>62905</v>
          </cell>
          <cell r="L5993">
            <v>35646.28</v>
          </cell>
          <cell r="M5993">
            <v>0</v>
          </cell>
          <cell r="N5993">
            <v>0</v>
          </cell>
          <cell r="O5993">
            <v>392106</v>
          </cell>
          <cell r="P5993">
            <v>392106</v>
          </cell>
        </row>
        <row r="5994">
          <cell r="G5994">
            <v>938803667</v>
          </cell>
          <cell r="J5994">
            <v>234071</v>
          </cell>
          <cell r="K5994">
            <v>35111</v>
          </cell>
          <cell r="L5994">
            <v>19896</v>
          </cell>
          <cell r="M5994">
            <v>0</v>
          </cell>
          <cell r="N5994">
            <v>0</v>
          </cell>
          <cell r="O5994">
            <v>218856</v>
          </cell>
          <cell r="P5994">
            <v>218856</v>
          </cell>
        </row>
        <row r="5995">
          <cell r="G5995">
            <v>938805109</v>
          </cell>
          <cell r="J5995">
            <v>409603.9</v>
          </cell>
          <cell r="K5995">
            <v>69519</v>
          </cell>
          <cell r="L5995">
            <v>34008.1</v>
          </cell>
          <cell r="M5995">
            <v>0</v>
          </cell>
          <cell r="N5995">
            <v>-30000</v>
          </cell>
          <cell r="O5995">
            <v>344093</v>
          </cell>
          <cell r="P5995">
            <v>344093</v>
          </cell>
        </row>
        <row r="5996">
          <cell r="G5996">
            <v>938805145</v>
          </cell>
          <cell r="J5996">
            <v>156928</v>
          </cell>
          <cell r="K5996">
            <v>24661</v>
          </cell>
          <cell r="L5996">
            <v>13227</v>
          </cell>
          <cell r="M5996">
            <v>0</v>
          </cell>
          <cell r="N5996">
            <v>0</v>
          </cell>
          <cell r="O5996">
            <v>145494</v>
          </cell>
          <cell r="P5996">
            <v>145494</v>
          </cell>
        </row>
        <row r="5997">
          <cell r="G5997">
            <v>938805173</v>
          </cell>
          <cell r="J5997">
            <v>149679</v>
          </cell>
          <cell r="K5997">
            <v>22676</v>
          </cell>
          <cell r="L5997">
            <v>12700</v>
          </cell>
          <cell r="M5997">
            <v>0</v>
          </cell>
          <cell r="N5997">
            <v>0</v>
          </cell>
          <cell r="O5997">
            <v>139703</v>
          </cell>
          <cell r="P5997">
            <v>139703</v>
          </cell>
        </row>
        <row r="5998">
          <cell r="G5998">
            <v>938805181</v>
          </cell>
          <cell r="J5998">
            <v>410859.45</v>
          </cell>
          <cell r="K5998">
            <v>62527</v>
          </cell>
          <cell r="L5998">
            <v>34833.550000000003</v>
          </cell>
          <cell r="M5998">
            <v>0</v>
          </cell>
          <cell r="N5998">
            <v>0</v>
          </cell>
          <cell r="O5998">
            <v>383166</v>
          </cell>
          <cell r="P5998">
            <v>383166</v>
          </cell>
        </row>
        <row r="5999">
          <cell r="G5999">
            <v>938805198</v>
          </cell>
          <cell r="J5999">
            <v>247372.36</v>
          </cell>
          <cell r="K5999">
            <v>37779</v>
          </cell>
          <cell r="L5999">
            <v>20959.64</v>
          </cell>
          <cell r="M5999">
            <v>0</v>
          </cell>
          <cell r="N5999">
            <v>0</v>
          </cell>
          <cell r="O5999">
            <v>230553</v>
          </cell>
          <cell r="P5999">
            <v>230553</v>
          </cell>
        </row>
        <row r="6000">
          <cell r="G6000">
            <v>938805271</v>
          </cell>
          <cell r="J6000">
            <v>239112.81</v>
          </cell>
          <cell r="K6000">
            <v>36091</v>
          </cell>
          <cell r="L6000">
            <v>20302.189999999999</v>
          </cell>
          <cell r="M6000">
            <v>0</v>
          </cell>
          <cell r="N6000">
            <v>0</v>
          </cell>
          <cell r="O6000">
            <v>223324</v>
          </cell>
          <cell r="P6000">
            <v>223324</v>
          </cell>
        </row>
        <row r="6001">
          <cell r="G6001">
            <v>938805276</v>
          </cell>
          <cell r="J6001">
            <v>44545</v>
          </cell>
          <cell r="K6001">
            <v>0</v>
          </cell>
          <cell r="L6001">
            <v>4455</v>
          </cell>
          <cell r="M6001">
            <v>0</v>
          </cell>
          <cell r="N6001">
            <v>0</v>
          </cell>
          <cell r="O6001">
            <v>49000</v>
          </cell>
          <cell r="P6001">
            <v>49000</v>
          </cell>
        </row>
        <row r="6002">
          <cell r="G6002">
            <v>938805327</v>
          </cell>
          <cell r="J6002">
            <v>175117.81</v>
          </cell>
          <cell r="K6002">
            <v>26268</v>
          </cell>
          <cell r="L6002">
            <v>14885.19</v>
          </cell>
          <cell r="M6002">
            <v>0</v>
          </cell>
          <cell r="N6002">
            <v>0</v>
          </cell>
          <cell r="O6002">
            <v>163735</v>
          </cell>
          <cell r="P6002">
            <v>163735</v>
          </cell>
        </row>
        <row r="6003">
          <cell r="G6003">
            <v>938806335</v>
          </cell>
          <cell r="J6003">
            <v>823059.64</v>
          </cell>
          <cell r="K6003">
            <v>125927</v>
          </cell>
          <cell r="L6003">
            <v>69713.36</v>
          </cell>
          <cell r="M6003">
            <v>0</v>
          </cell>
          <cell r="N6003">
            <v>0</v>
          </cell>
          <cell r="O6003">
            <v>766846</v>
          </cell>
          <cell r="P6003">
            <v>766846</v>
          </cell>
        </row>
        <row r="6004">
          <cell r="G6004">
            <v>938806361</v>
          </cell>
          <cell r="J6004">
            <v>139181</v>
          </cell>
          <cell r="K6004">
            <v>20877</v>
          </cell>
          <cell r="L6004">
            <v>11830</v>
          </cell>
          <cell r="M6004">
            <v>0</v>
          </cell>
          <cell r="N6004">
            <v>0</v>
          </cell>
          <cell r="O6004">
            <v>130134</v>
          </cell>
          <cell r="P6004">
            <v>130134</v>
          </cell>
        </row>
        <row r="6005">
          <cell r="G6005">
            <v>938806429</v>
          </cell>
          <cell r="J6005">
            <v>44545</v>
          </cell>
          <cell r="K6005">
            <v>0</v>
          </cell>
          <cell r="L6005">
            <v>4455</v>
          </cell>
          <cell r="M6005">
            <v>0</v>
          </cell>
          <cell r="N6005">
            <v>0</v>
          </cell>
          <cell r="O6005">
            <v>49000</v>
          </cell>
          <cell r="P6005">
            <v>49000</v>
          </cell>
        </row>
        <row r="6006">
          <cell r="G6006">
            <v>938806543</v>
          </cell>
          <cell r="J6006">
            <v>247768</v>
          </cell>
          <cell r="K6006">
            <v>37614</v>
          </cell>
          <cell r="L6006">
            <v>21015</v>
          </cell>
          <cell r="M6006">
            <v>0</v>
          </cell>
          <cell r="N6006">
            <v>0</v>
          </cell>
          <cell r="O6006">
            <v>231169</v>
          </cell>
          <cell r="P6006">
            <v>231169</v>
          </cell>
        </row>
        <row r="6007">
          <cell r="G6007">
            <v>938806549</v>
          </cell>
          <cell r="J6007">
            <v>284028.71999999997</v>
          </cell>
          <cell r="K6007">
            <v>42604</v>
          </cell>
          <cell r="L6007">
            <v>24142.28</v>
          </cell>
          <cell r="M6007">
            <v>0</v>
          </cell>
          <cell r="N6007">
            <v>0</v>
          </cell>
          <cell r="O6007">
            <v>265567</v>
          </cell>
          <cell r="P6007">
            <v>265567</v>
          </cell>
        </row>
        <row r="6008">
          <cell r="G6008">
            <v>938806659</v>
          </cell>
          <cell r="J6008">
            <v>618468.55000000005</v>
          </cell>
          <cell r="K6008">
            <v>93443</v>
          </cell>
          <cell r="L6008">
            <v>52502.45</v>
          </cell>
          <cell r="M6008">
            <v>0</v>
          </cell>
          <cell r="N6008">
            <v>0</v>
          </cell>
          <cell r="O6008">
            <v>577528</v>
          </cell>
          <cell r="P6008">
            <v>577528</v>
          </cell>
        </row>
        <row r="6009">
          <cell r="G6009">
            <v>938806709</v>
          </cell>
          <cell r="J6009">
            <v>388362.27</v>
          </cell>
          <cell r="K6009">
            <v>59376</v>
          </cell>
          <cell r="L6009">
            <v>32898.730000000003</v>
          </cell>
          <cell r="M6009">
            <v>0</v>
          </cell>
          <cell r="N6009">
            <v>0</v>
          </cell>
          <cell r="O6009">
            <v>361885</v>
          </cell>
          <cell r="P6009">
            <v>361885</v>
          </cell>
        </row>
        <row r="6010">
          <cell r="G6010">
            <v>938806752</v>
          </cell>
          <cell r="J6010">
            <v>223946.18</v>
          </cell>
          <cell r="K6010">
            <v>35612</v>
          </cell>
          <cell r="L6010">
            <v>18832.82</v>
          </cell>
          <cell r="M6010">
            <v>0</v>
          </cell>
          <cell r="N6010">
            <v>0</v>
          </cell>
          <cell r="O6010">
            <v>207167</v>
          </cell>
          <cell r="P6010">
            <v>207167</v>
          </cell>
        </row>
        <row r="6011">
          <cell r="G6011">
            <v>938806772</v>
          </cell>
          <cell r="J6011">
            <v>335442.39</v>
          </cell>
          <cell r="K6011">
            <v>50316</v>
          </cell>
          <cell r="L6011">
            <v>28512.61</v>
          </cell>
          <cell r="M6011">
            <v>0</v>
          </cell>
          <cell r="N6011">
            <v>0</v>
          </cell>
          <cell r="O6011">
            <v>313639</v>
          </cell>
          <cell r="P6011">
            <v>313639</v>
          </cell>
        </row>
        <row r="6012">
          <cell r="G6012">
            <v>938806865</v>
          </cell>
          <cell r="J6012">
            <v>146508.18</v>
          </cell>
          <cell r="K6012">
            <v>22425</v>
          </cell>
          <cell r="L6012">
            <v>12408.82</v>
          </cell>
          <cell r="M6012">
            <v>0</v>
          </cell>
          <cell r="N6012">
            <v>0</v>
          </cell>
          <cell r="O6012">
            <v>136492</v>
          </cell>
          <cell r="P6012">
            <v>136492</v>
          </cell>
        </row>
        <row r="6013">
          <cell r="G6013">
            <v>938806874</v>
          </cell>
          <cell r="J6013">
            <v>464624.26999999996</v>
          </cell>
          <cell r="K6013">
            <v>74406</v>
          </cell>
          <cell r="L6013">
            <v>39021.730000000003</v>
          </cell>
          <cell r="M6013">
            <v>0</v>
          </cell>
          <cell r="N6013">
            <v>0</v>
          </cell>
          <cell r="O6013">
            <v>429240</v>
          </cell>
          <cell r="P6013">
            <v>429240</v>
          </cell>
        </row>
        <row r="6014">
          <cell r="G6014">
            <v>938807028</v>
          </cell>
          <cell r="J6014">
            <v>70325</v>
          </cell>
          <cell r="K6014">
            <v>10549</v>
          </cell>
          <cell r="L6014">
            <v>5978</v>
          </cell>
          <cell r="M6014">
            <v>0</v>
          </cell>
          <cell r="N6014">
            <v>0</v>
          </cell>
          <cell r="O6014">
            <v>65754</v>
          </cell>
          <cell r="P6014">
            <v>65754</v>
          </cell>
        </row>
        <row r="6015">
          <cell r="G6015">
            <v>938807312</v>
          </cell>
          <cell r="J6015">
            <v>320812.09999999998</v>
          </cell>
          <cell r="K6015">
            <v>49244</v>
          </cell>
          <cell r="L6015">
            <v>27156.9</v>
          </cell>
          <cell r="M6015">
            <v>-3000</v>
          </cell>
          <cell r="N6015">
            <v>0</v>
          </cell>
          <cell r="O6015">
            <v>295725</v>
          </cell>
          <cell r="P6015">
            <v>295725</v>
          </cell>
        </row>
        <row r="6016">
          <cell r="G6016">
            <v>938807407</v>
          </cell>
          <cell r="J6016">
            <v>175664.9</v>
          </cell>
          <cell r="K6016">
            <v>26574</v>
          </cell>
          <cell r="L6016">
            <v>14909.1</v>
          </cell>
          <cell r="M6016">
            <v>0</v>
          </cell>
          <cell r="N6016">
            <v>0</v>
          </cell>
          <cell r="O6016">
            <v>164000</v>
          </cell>
          <cell r="P6016">
            <v>164000</v>
          </cell>
        </row>
        <row r="6017">
          <cell r="G6017">
            <v>938807433</v>
          </cell>
          <cell r="J6017">
            <v>325240.42000000004</v>
          </cell>
          <cell r="K6017">
            <v>49010</v>
          </cell>
          <cell r="L6017">
            <v>27622.58</v>
          </cell>
          <cell r="M6017">
            <v>0</v>
          </cell>
          <cell r="N6017">
            <v>0</v>
          </cell>
          <cell r="O6017">
            <v>303853</v>
          </cell>
          <cell r="P6017">
            <v>303853</v>
          </cell>
        </row>
        <row r="6018">
          <cell r="G6018">
            <v>938807570</v>
          </cell>
          <cell r="J6018">
            <v>44545</v>
          </cell>
          <cell r="K6018">
            <v>0</v>
          </cell>
          <cell r="L6018">
            <v>4455</v>
          </cell>
          <cell r="M6018">
            <v>0</v>
          </cell>
          <cell r="N6018">
            <v>0</v>
          </cell>
          <cell r="O6018">
            <v>49000</v>
          </cell>
          <cell r="P6018">
            <v>49000</v>
          </cell>
        </row>
        <row r="6019">
          <cell r="G6019">
            <v>938807663</v>
          </cell>
          <cell r="J6019">
            <v>136981.09</v>
          </cell>
          <cell r="K6019">
            <v>27055</v>
          </cell>
          <cell r="L6019">
            <v>10992.91</v>
          </cell>
          <cell r="M6019">
            <v>0</v>
          </cell>
          <cell r="N6019">
            <v>0</v>
          </cell>
          <cell r="O6019">
            <v>120919</v>
          </cell>
          <cell r="P6019">
            <v>120919</v>
          </cell>
        </row>
        <row r="6020">
          <cell r="G6020">
            <v>938807962</v>
          </cell>
          <cell r="J6020">
            <v>256139.09</v>
          </cell>
          <cell r="K6020">
            <v>44704</v>
          </cell>
          <cell r="L6020">
            <v>21143.91</v>
          </cell>
          <cell r="M6020">
            <v>0</v>
          </cell>
          <cell r="N6020">
            <v>0</v>
          </cell>
          <cell r="O6020">
            <v>232579</v>
          </cell>
          <cell r="P6020">
            <v>232579</v>
          </cell>
        </row>
        <row r="6021">
          <cell r="G6021">
            <v>938808537</v>
          </cell>
          <cell r="J6021">
            <v>54305</v>
          </cell>
          <cell r="K6021">
            <v>8146</v>
          </cell>
          <cell r="L6021">
            <v>4616</v>
          </cell>
          <cell r="M6021">
            <v>0</v>
          </cell>
          <cell r="N6021">
            <v>0</v>
          </cell>
          <cell r="O6021">
            <v>50775</v>
          </cell>
          <cell r="P6021">
            <v>50775</v>
          </cell>
        </row>
        <row r="6022">
          <cell r="G6022">
            <v>938808726</v>
          </cell>
          <cell r="J6022">
            <v>399090.48</v>
          </cell>
          <cell r="K6022">
            <v>59864</v>
          </cell>
          <cell r="L6022">
            <v>33922.519999999997</v>
          </cell>
          <cell r="M6022">
            <v>0</v>
          </cell>
          <cell r="N6022">
            <v>0</v>
          </cell>
          <cell r="O6022">
            <v>373149</v>
          </cell>
          <cell r="P6022">
            <v>373149</v>
          </cell>
        </row>
        <row r="6023">
          <cell r="G6023">
            <v>938809006</v>
          </cell>
          <cell r="J6023">
            <v>333098.37</v>
          </cell>
          <cell r="K6023">
            <v>50862</v>
          </cell>
          <cell r="L6023">
            <v>28223.63</v>
          </cell>
          <cell r="M6023">
            <v>0</v>
          </cell>
          <cell r="N6023">
            <v>0</v>
          </cell>
          <cell r="O6023">
            <v>310460</v>
          </cell>
          <cell r="P6023">
            <v>310460</v>
          </cell>
        </row>
        <row r="6024">
          <cell r="G6024">
            <v>938809025</v>
          </cell>
          <cell r="J6024">
            <v>131060.1</v>
          </cell>
          <cell r="K6024">
            <v>20557</v>
          </cell>
          <cell r="L6024">
            <v>11049.9</v>
          </cell>
          <cell r="M6024">
            <v>0</v>
          </cell>
          <cell r="N6024">
            <v>0</v>
          </cell>
          <cell r="O6024">
            <v>121553</v>
          </cell>
          <cell r="P6024">
            <v>121553</v>
          </cell>
        </row>
        <row r="6025">
          <cell r="G6025">
            <v>938809031</v>
          </cell>
          <cell r="J6025">
            <v>105779.82</v>
          </cell>
          <cell r="K6025">
            <v>15867</v>
          </cell>
          <cell r="L6025">
            <v>8991.18</v>
          </cell>
          <cell r="M6025">
            <v>0</v>
          </cell>
          <cell r="N6025">
            <v>0</v>
          </cell>
          <cell r="O6025">
            <v>98904</v>
          </cell>
          <cell r="P6025">
            <v>98904</v>
          </cell>
        </row>
        <row r="6026">
          <cell r="G6026">
            <v>938809430</v>
          </cell>
          <cell r="J6026">
            <v>600252.17999999993</v>
          </cell>
          <cell r="K6026">
            <v>91833</v>
          </cell>
          <cell r="L6026">
            <v>50841.82</v>
          </cell>
          <cell r="M6026">
            <v>0</v>
          </cell>
          <cell r="N6026">
            <v>0</v>
          </cell>
          <cell r="O6026">
            <v>559261</v>
          </cell>
          <cell r="P6026">
            <v>559261</v>
          </cell>
        </row>
        <row r="6027">
          <cell r="G6027">
            <v>938809463</v>
          </cell>
          <cell r="J6027">
            <v>93293</v>
          </cell>
          <cell r="K6027">
            <v>93293</v>
          </cell>
          <cell r="L6027">
            <v>0</v>
          </cell>
          <cell r="M6027">
            <v>0</v>
          </cell>
          <cell r="N6027">
            <v>0</v>
          </cell>
          <cell r="O6027">
            <v>0</v>
          </cell>
          <cell r="P6027">
            <v>0</v>
          </cell>
        </row>
        <row r="6028">
          <cell r="G6028">
            <v>938809501</v>
          </cell>
          <cell r="J6028">
            <v>291137.36</v>
          </cell>
          <cell r="K6028">
            <v>45241</v>
          </cell>
          <cell r="L6028">
            <v>24589.64</v>
          </cell>
          <cell r="M6028">
            <v>0</v>
          </cell>
          <cell r="N6028">
            <v>0</v>
          </cell>
          <cell r="O6028">
            <v>270486</v>
          </cell>
          <cell r="P6028">
            <v>270486</v>
          </cell>
        </row>
        <row r="6029">
          <cell r="G6029">
            <v>938809704</v>
          </cell>
          <cell r="J6029">
            <v>131892.70000000001</v>
          </cell>
          <cell r="K6029">
            <v>20008</v>
          </cell>
          <cell r="L6029">
            <v>11188.3</v>
          </cell>
          <cell r="M6029">
            <v>0</v>
          </cell>
          <cell r="N6029">
            <v>0</v>
          </cell>
          <cell r="O6029">
            <v>123073</v>
          </cell>
          <cell r="P6029">
            <v>123073</v>
          </cell>
        </row>
        <row r="6030">
          <cell r="G6030">
            <v>938809740</v>
          </cell>
          <cell r="J6030">
            <v>265446.59999999998</v>
          </cell>
          <cell r="K6030">
            <v>40939</v>
          </cell>
          <cell r="L6030">
            <v>22450.400000000001</v>
          </cell>
          <cell r="M6030">
            <v>0</v>
          </cell>
          <cell r="N6030">
            <v>0</v>
          </cell>
          <cell r="O6030">
            <v>246958</v>
          </cell>
          <cell r="P6030">
            <v>246958</v>
          </cell>
        </row>
        <row r="6031">
          <cell r="G6031">
            <v>938809910</v>
          </cell>
          <cell r="J6031">
            <v>390828.28</v>
          </cell>
          <cell r="K6031">
            <v>61093</v>
          </cell>
          <cell r="L6031">
            <v>32973.72</v>
          </cell>
          <cell r="M6031">
            <v>0</v>
          </cell>
          <cell r="N6031">
            <v>0</v>
          </cell>
          <cell r="O6031">
            <v>362709</v>
          </cell>
          <cell r="P6031">
            <v>362709</v>
          </cell>
        </row>
        <row r="6032">
          <cell r="G6032">
            <v>938880650</v>
          </cell>
          <cell r="J6032">
            <v>542284</v>
          </cell>
          <cell r="K6032">
            <v>81343</v>
          </cell>
          <cell r="L6032">
            <v>46094</v>
          </cell>
          <cell r="M6032">
            <v>0</v>
          </cell>
          <cell r="N6032">
            <v>0</v>
          </cell>
          <cell r="O6032">
            <v>507035</v>
          </cell>
          <cell r="P6032">
            <v>507035</v>
          </cell>
        </row>
        <row r="6033">
          <cell r="G6033">
            <v>938880963</v>
          </cell>
          <cell r="J6033">
            <v>383355</v>
          </cell>
          <cell r="K6033">
            <v>57503</v>
          </cell>
          <cell r="L6033">
            <v>32585</v>
          </cell>
          <cell r="M6033">
            <v>0</v>
          </cell>
          <cell r="N6033">
            <v>0</v>
          </cell>
          <cell r="O6033">
            <v>358437</v>
          </cell>
          <cell r="P6033">
            <v>358437</v>
          </cell>
        </row>
        <row r="6034">
          <cell r="G6034">
            <v>938886482</v>
          </cell>
          <cell r="J6034">
            <v>44545</v>
          </cell>
          <cell r="K6034">
            <v>0</v>
          </cell>
          <cell r="L6034">
            <v>4455</v>
          </cell>
          <cell r="M6034">
            <v>0</v>
          </cell>
          <cell r="N6034">
            <v>0</v>
          </cell>
          <cell r="O6034">
            <v>49000</v>
          </cell>
          <cell r="P6034">
            <v>49000</v>
          </cell>
        </row>
        <row r="6035">
          <cell r="G6035">
            <v>938901508</v>
          </cell>
          <cell r="J6035">
            <v>429211.18</v>
          </cell>
          <cell r="K6035">
            <v>66401</v>
          </cell>
          <cell r="L6035">
            <v>36280.82</v>
          </cell>
          <cell r="M6035">
            <v>0</v>
          </cell>
          <cell r="N6035">
            <v>-200000</v>
          </cell>
          <cell r="O6035">
            <v>199091</v>
          </cell>
          <cell r="P6035">
            <v>199091</v>
          </cell>
        </row>
        <row r="6036">
          <cell r="G6036">
            <v>938901869</v>
          </cell>
          <cell r="J6036">
            <v>275842.26999999996</v>
          </cell>
          <cell r="K6036">
            <v>42050</v>
          </cell>
          <cell r="L6036">
            <v>23379.73</v>
          </cell>
          <cell r="M6036">
            <v>0</v>
          </cell>
          <cell r="N6036">
            <v>0</v>
          </cell>
          <cell r="O6036">
            <v>257172</v>
          </cell>
          <cell r="P6036">
            <v>257172</v>
          </cell>
        </row>
        <row r="6037">
          <cell r="G6037">
            <v>938902019</v>
          </cell>
          <cell r="J6037">
            <v>481770.72000000003</v>
          </cell>
          <cell r="K6037">
            <v>79446</v>
          </cell>
          <cell r="L6037">
            <v>40232.28</v>
          </cell>
          <cell r="M6037">
            <v>0</v>
          </cell>
          <cell r="N6037">
            <v>0</v>
          </cell>
          <cell r="O6037">
            <v>442557</v>
          </cell>
          <cell r="P6037">
            <v>442557</v>
          </cell>
        </row>
        <row r="6038">
          <cell r="G6038">
            <v>938902367</v>
          </cell>
          <cell r="J6038">
            <v>287599.53999999998</v>
          </cell>
          <cell r="K6038">
            <v>43140</v>
          </cell>
          <cell r="L6038">
            <v>24445.46</v>
          </cell>
          <cell r="M6038">
            <v>0</v>
          </cell>
          <cell r="N6038">
            <v>0</v>
          </cell>
          <cell r="O6038">
            <v>268905</v>
          </cell>
          <cell r="P6038">
            <v>268905</v>
          </cell>
        </row>
        <row r="6039">
          <cell r="G6039">
            <v>938902381</v>
          </cell>
          <cell r="J6039">
            <v>44545</v>
          </cell>
          <cell r="K6039">
            <v>0</v>
          </cell>
          <cell r="L6039">
            <v>4455</v>
          </cell>
          <cell r="M6039">
            <v>0</v>
          </cell>
          <cell r="N6039">
            <v>0</v>
          </cell>
          <cell r="O6039">
            <v>49000</v>
          </cell>
          <cell r="P6039">
            <v>49000</v>
          </cell>
        </row>
        <row r="6040">
          <cell r="G6040">
            <v>938902407</v>
          </cell>
          <cell r="J6040">
            <v>437052.81</v>
          </cell>
          <cell r="K6040">
            <v>65558</v>
          </cell>
          <cell r="L6040">
            <v>37149.19</v>
          </cell>
          <cell r="M6040">
            <v>0</v>
          </cell>
          <cell r="N6040">
            <v>0</v>
          </cell>
          <cell r="O6040">
            <v>408644</v>
          </cell>
          <cell r="P6040">
            <v>408644</v>
          </cell>
        </row>
        <row r="6041">
          <cell r="G6041">
            <v>938902573</v>
          </cell>
          <cell r="J6041">
            <v>509394.18</v>
          </cell>
          <cell r="K6041">
            <v>81122</v>
          </cell>
          <cell r="L6041">
            <v>42826.82</v>
          </cell>
          <cell r="M6041">
            <v>0</v>
          </cell>
          <cell r="N6041">
            <v>0</v>
          </cell>
          <cell r="O6041">
            <v>471099</v>
          </cell>
          <cell r="P6041">
            <v>471099</v>
          </cell>
        </row>
        <row r="6042">
          <cell r="G6042">
            <v>938902672</v>
          </cell>
          <cell r="J6042">
            <v>242726.82</v>
          </cell>
          <cell r="K6042">
            <v>36409</v>
          </cell>
          <cell r="L6042">
            <v>20632.18</v>
          </cell>
          <cell r="M6042">
            <v>0</v>
          </cell>
          <cell r="N6042">
            <v>0</v>
          </cell>
          <cell r="O6042">
            <v>226950</v>
          </cell>
          <cell r="P6042">
            <v>226950</v>
          </cell>
        </row>
        <row r="6043">
          <cell r="G6043">
            <v>938902813</v>
          </cell>
          <cell r="J6043">
            <v>326011.18</v>
          </cell>
          <cell r="K6043">
            <v>49799</v>
          </cell>
          <cell r="L6043">
            <v>27620.82</v>
          </cell>
          <cell r="M6043">
            <v>0</v>
          </cell>
          <cell r="N6043">
            <v>0</v>
          </cell>
          <cell r="O6043">
            <v>303833</v>
          </cell>
          <cell r="P6043">
            <v>303833</v>
          </cell>
        </row>
        <row r="6044">
          <cell r="G6044">
            <v>938902885</v>
          </cell>
          <cell r="J6044">
            <v>220404</v>
          </cell>
          <cell r="K6044">
            <v>33958</v>
          </cell>
          <cell r="L6044">
            <v>18645</v>
          </cell>
          <cell r="M6044">
            <v>0</v>
          </cell>
          <cell r="N6044">
            <v>0</v>
          </cell>
          <cell r="O6044">
            <v>205091</v>
          </cell>
          <cell r="P6044">
            <v>205091</v>
          </cell>
        </row>
        <row r="6045">
          <cell r="G6045">
            <v>938904458</v>
          </cell>
          <cell r="J6045">
            <v>228172</v>
          </cell>
          <cell r="K6045">
            <v>34899</v>
          </cell>
          <cell r="L6045">
            <v>19327</v>
          </cell>
          <cell r="M6045">
            <v>0</v>
          </cell>
          <cell r="N6045">
            <v>0</v>
          </cell>
          <cell r="O6045">
            <v>212600</v>
          </cell>
          <cell r="P6045">
            <v>212600</v>
          </cell>
        </row>
        <row r="6046">
          <cell r="G6046">
            <v>938904459</v>
          </cell>
          <cell r="J6046">
            <v>100741.4</v>
          </cell>
          <cell r="K6046">
            <v>15111</v>
          </cell>
          <cell r="L6046">
            <v>8562.6</v>
          </cell>
          <cell r="M6046">
            <v>0</v>
          </cell>
          <cell r="N6046">
            <v>0</v>
          </cell>
          <cell r="O6046">
            <v>94193</v>
          </cell>
          <cell r="P6046">
            <v>94193</v>
          </cell>
        </row>
        <row r="6047">
          <cell r="G6047">
            <v>938904461</v>
          </cell>
          <cell r="J6047">
            <v>198516</v>
          </cell>
          <cell r="K6047">
            <v>31124</v>
          </cell>
          <cell r="L6047">
            <v>16739</v>
          </cell>
          <cell r="M6047">
            <v>0</v>
          </cell>
          <cell r="N6047">
            <v>0</v>
          </cell>
          <cell r="O6047">
            <v>184131</v>
          </cell>
          <cell r="P6047">
            <v>184131</v>
          </cell>
        </row>
        <row r="6048">
          <cell r="G6048">
            <v>938904472</v>
          </cell>
          <cell r="J6048">
            <v>63350</v>
          </cell>
          <cell r="K6048">
            <v>9503</v>
          </cell>
          <cell r="L6048">
            <v>5385</v>
          </cell>
          <cell r="M6048">
            <v>0</v>
          </cell>
          <cell r="N6048">
            <v>0</v>
          </cell>
          <cell r="O6048">
            <v>59232</v>
          </cell>
          <cell r="P6048">
            <v>59232</v>
          </cell>
        </row>
        <row r="6049">
          <cell r="G6049">
            <v>938904516</v>
          </cell>
          <cell r="J6049">
            <v>60311</v>
          </cell>
          <cell r="K6049">
            <v>9047</v>
          </cell>
          <cell r="L6049">
            <v>5126</v>
          </cell>
          <cell r="M6049">
            <v>0</v>
          </cell>
          <cell r="N6049">
            <v>0</v>
          </cell>
          <cell r="O6049">
            <v>56390</v>
          </cell>
          <cell r="P6049">
            <v>56390</v>
          </cell>
        </row>
        <row r="6050">
          <cell r="G6050">
            <v>938904686</v>
          </cell>
          <cell r="J6050">
            <v>137797.18</v>
          </cell>
          <cell r="K6050">
            <v>20670</v>
          </cell>
          <cell r="L6050">
            <v>11712.82</v>
          </cell>
          <cell r="M6050">
            <v>0</v>
          </cell>
          <cell r="N6050">
            <v>0</v>
          </cell>
          <cell r="O6050">
            <v>128840</v>
          </cell>
          <cell r="P6050">
            <v>128840</v>
          </cell>
        </row>
        <row r="6051">
          <cell r="G6051">
            <v>938904887</v>
          </cell>
          <cell r="J6051">
            <v>44545</v>
          </cell>
          <cell r="K6051">
            <v>0</v>
          </cell>
          <cell r="L6051">
            <v>4455</v>
          </cell>
          <cell r="M6051">
            <v>0</v>
          </cell>
          <cell r="N6051">
            <v>0</v>
          </cell>
          <cell r="O6051">
            <v>49000</v>
          </cell>
          <cell r="P6051">
            <v>49000</v>
          </cell>
        </row>
        <row r="6052">
          <cell r="G6052">
            <v>938904971</v>
          </cell>
          <cell r="J6052">
            <v>143527</v>
          </cell>
          <cell r="K6052">
            <v>27139</v>
          </cell>
          <cell r="L6052">
            <v>11639</v>
          </cell>
          <cell r="M6052">
            <v>0</v>
          </cell>
          <cell r="N6052">
            <v>0</v>
          </cell>
          <cell r="O6052">
            <v>128027</v>
          </cell>
          <cell r="P6052">
            <v>128027</v>
          </cell>
        </row>
        <row r="6053">
          <cell r="G6053">
            <v>938906124</v>
          </cell>
          <cell r="J6053">
            <v>212330.18</v>
          </cell>
          <cell r="K6053">
            <v>32074</v>
          </cell>
          <cell r="L6053">
            <v>18025.82</v>
          </cell>
          <cell r="M6053">
            <v>0</v>
          </cell>
          <cell r="N6053">
            <v>0</v>
          </cell>
          <cell r="O6053">
            <v>198282</v>
          </cell>
          <cell r="P6053">
            <v>198282</v>
          </cell>
        </row>
        <row r="6054">
          <cell r="G6054">
            <v>938906137</v>
          </cell>
          <cell r="J6054">
            <v>127263.18</v>
          </cell>
          <cell r="K6054">
            <v>19089</v>
          </cell>
          <cell r="L6054">
            <v>10817.82</v>
          </cell>
          <cell r="M6054">
            <v>0</v>
          </cell>
          <cell r="N6054">
            <v>0</v>
          </cell>
          <cell r="O6054">
            <v>118992</v>
          </cell>
          <cell r="P6054">
            <v>118992</v>
          </cell>
        </row>
        <row r="6055">
          <cell r="G6055">
            <v>938906139</v>
          </cell>
          <cell r="J6055">
            <v>243987.36</v>
          </cell>
          <cell r="K6055">
            <v>37271</v>
          </cell>
          <cell r="L6055">
            <v>20671.64</v>
          </cell>
          <cell r="M6055">
            <v>0</v>
          </cell>
          <cell r="N6055">
            <v>0</v>
          </cell>
          <cell r="O6055">
            <v>227388</v>
          </cell>
          <cell r="P6055">
            <v>227388</v>
          </cell>
        </row>
        <row r="6056">
          <cell r="G6056">
            <v>938906232</v>
          </cell>
          <cell r="J6056">
            <v>218616</v>
          </cell>
          <cell r="K6056">
            <v>33241</v>
          </cell>
          <cell r="L6056">
            <v>18538</v>
          </cell>
          <cell r="M6056">
            <v>0</v>
          </cell>
          <cell r="N6056">
            <v>0</v>
          </cell>
          <cell r="O6056">
            <v>203913</v>
          </cell>
          <cell r="P6056">
            <v>203913</v>
          </cell>
        </row>
        <row r="6057">
          <cell r="G6057">
            <v>938906639</v>
          </cell>
          <cell r="J6057">
            <v>44545</v>
          </cell>
          <cell r="K6057">
            <v>0</v>
          </cell>
          <cell r="L6057">
            <v>4455</v>
          </cell>
          <cell r="M6057">
            <v>0</v>
          </cell>
          <cell r="N6057">
            <v>0</v>
          </cell>
          <cell r="O6057">
            <v>49000</v>
          </cell>
          <cell r="P6057">
            <v>49000</v>
          </cell>
        </row>
        <row r="6058">
          <cell r="G6058">
            <v>938907254</v>
          </cell>
          <cell r="J6058">
            <v>44545</v>
          </cell>
          <cell r="K6058">
            <v>0</v>
          </cell>
          <cell r="L6058">
            <v>4455</v>
          </cell>
          <cell r="M6058">
            <v>0</v>
          </cell>
          <cell r="N6058">
            <v>0</v>
          </cell>
          <cell r="O6058">
            <v>49000</v>
          </cell>
          <cell r="P6058">
            <v>49000</v>
          </cell>
        </row>
        <row r="6059">
          <cell r="G6059">
            <v>938907259</v>
          </cell>
          <cell r="J6059">
            <v>299360.36</v>
          </cell>
          <cell r="K6059">
            <v>46699</v>
          </cell>
          <cell r="L6059">
            <v>25265.64</v>
          </cell>
          <cell r="M6059">
            <v>0</v>
          </cell>
          <cell r="N6059">
            <v>0</v>
          </cell>
          <cell r="O6059">
            <v>277927</v>
          </cell>
          <cell r="P6059">
            <v>277927</v>
          </cell>
        </row>
        <row r="6060">
          <cell r="G6060">
            <v>938907260</v>
          </cell>
          <cell r="J6060">
            <v>254579.18</v>
          </cell>
          <cell r="K6060">
            <v>39309</v>
          </cell>
          <cell r="L6060">
            <v>21526.82</v>
          </cell>
          <cell r="M6060">
            <v>0</v>
          </cell>
          <cell r="N6060">
            <v>0</v>
          </cell>
          <cell r="O6060">
            <v>236797</v>
          </cell>
          <cell r="P6060">
            <v>236797</v>
          </cell>
        </row>
        <row r="6061">
          <cell r="G6061">
            <v>938907261</v>
          </cell>
          <cell r="J6061">
            <v>378294</v>
          </cell>
          <cell r="K6061">
            <v>78735</v>
          </cell>
          <cell r="L6061">
            <v>29956</v>
          </cell>
          <cell r="M6061">
            <v>0</v>
          </cell>
          <cell r="N6061">
            <v>0</v>
          </cell>
          <cell r="O6061">
            <v>329515</v>
          </cell>
          <cell r="P6061">
            <v>329515</v>
          </cell>
        </row>
        <row r="6062">
          <cell r="G6062">
            <v>938907262</v>
          </cell>
          <cell r="J6062">
            <v>285567.18</v>
          </cell>
          <cell r="K6062">
            <v>43508</v>
          </cell>
          <cell r="L6062">
            <v>24205.82</v>
          </cell>
          <cell r="M6062">
            <v>0</v>
          </cell>
          <cell r="N6062">
            <v>0</v>
          </cell>
          <cell r="O6062">
            <v>266265</v>
          </cell>
          <cell r="P6062">
            <v>266265</v>
          </cell>
        </row>
        <row r="6063">
          <cell r="G6063">
            <v>938907952</v>
          </cell>
          <cell r="J6063">
            <v>370789.18</v>
          </cell>
          <cell r="K6063">
            <v>56292</v>
          </cell>
          <cell r="L6063">
            <v>31449.82</v>
          </cell>
          <cell r="M6063">
            <v>0</v>
          </cell>
          <cell r="N6063">
            <v>0</v>
          </cell>
          <cell r="O6063">
            <v>345947</v>
          </cell>
          <cell r="P6063">
            <v>345947</v>
          </cell>
        </row>
        <row r="6064">
          <cell r="G6064">
            <v>938908271</v>
          </cell>
          <cell r="J6064">
            <v>212271.8</v>
          </cell>
          <cell r="K6064">
            <v>31841</v>
          </cell>
          <cell r="L6064">
            <v>18043.2</v>
          </cell>
          <cell r="M6064">
            <v>0</v>
          </cell>
          <cell r="N6064">
            <v>0</v>
          </cell>
          <cell r="O6064">
            <v>198474</v>
          </cell>
          <cell r="P6064">
            <v>198474</v>
          </cell>
        </row>
        <row r="6065">
          <cell r="G6065">
            <v>938908284</v>
          </cell>
          <cell r="J6065">
            <v>183199.56</v>
          </cell>
          <cell r="K6065">
            <v>28602</v>
          </cell>
          <cell r="L6065">
            <v>15459.44</v>
          </cell>
          <cell r="M6065">
            <v>0</v>
          </cell>
          <cell r="N6065">
            <v>0</v>
          </cell>
          <cell r="O6065">
            <v>170057</v>
          </cell>
          <cell r="P6065">
            <v>170057</v>
          </cell>
        </row>
        <row r="6066">
          <cell r="G6066">
            <v>938908346</v>
          </cell>
          <cell r="J6066">
            <v>309578.36</v>
          </cell>
          <cell r="K6066">
            <v>46661</v>
          </cell>
          <cell r="L6066">
            <v>26291.64</v>
          </cell>
          <cell r="M6066">
            <v>0</v>
          </cell>
          <cell r="N6066">
            <v>0</v>
          </cell>
          <cell r="O6066">
            <v>289209</v>
          </cell>
          <cell r="P6066">
            <v>289209</v>
          </cell>
        </row>
        <row r="6067">
          <cell r="G6067">
            <v>938908350</v>
          </cell>
          <cell r="J6067">
            <v>329234.18</v>
          </cell>
          <cell r="K6067">
            <v>50058</v>
          </cell>
          <cell r="L6067">
            <v>27917.82</v>
          </cell>
          <cell r="M6067">
            <v>0</v>
          </cell>
          <cell r="N6067">
            <v>0</v>
          </cell>
          <cell r="O6067">
            <v>307094</v>
          </cell>
          <cell r="P6067">
            <v>307094</v>
          </cell>
        </row>
        <row r="6068">
          <cell r="G6068">
            <v>938908381</v>
          </cell>
          <cell r="J6068">
            <v>67933.820000000007</v>
          </cell>
          <cell r="K6068">
            <v>11088</v>
          </cell>
          <cell r="L6068">
            <v>5684.18</v>
          </cell>
          <cell r="M6068">
            <v>0</v>
          </cell>
          <cell r="N6068">
            <v>0</v>
          </cell>
          <cell r="O6068">
            <v>62530</v>
          </cell>
          <cell r="P6068">
            <v>62530</v>
          </cell>
        </row>
        <row r="6069">
          <cell r="G6069">
            <v>938908397</v>
          </cell>
          <cell r="J6069">
            <v>356188.18</v>
          </cell>
          <cell r="K6069">
            <v>53877</v>
          </cell>
          <cell r="L6069">
            <v>30230.82</v>
          </cell>
          <cell r="M6069">
            <v>-2000</v>
          </cell>
          <cell r="N6069">
            <v>0</v>
          </cell>
          <cell r="O6069">
            <v>330542</v>
          </cell>
          <cell r="P6069">
            <v>330542</v>
          </cell>
        </row>
        <row r="6070">
          <cell r="G6070">
            <v>938908758</v>
          </cell>
          <cell r="J6070">
            <v>82082.820000000007</v>
          </cell>
          <cell r="K6070">
            <v>12312</v>
          </cell>
          <cell r="L6070">
            <v>6977.18</v>
          </cell>
          <cell r="M6070">
            <v>0</v>
          </cell>
          <cell r="N6070">
            <v>0</v>
          </cell>
          <cell r="O6070">
            <v>76748</v>
          </cell>
          <cell r="P6070">
            <v>76748</v>
          </cell>
        </row>
        <row r="6071">
          <cell r="G6071">
            <v>938908766</v>
          </cell>
          <cell r="J6071">
            <v>44545</v>
          </cell>
          <cell r="K6071">
            <v>0</v>
          </cell>
          <cell r="L6071">
            <v>4455</v>
          </cell>
          <cell r="M6071">
            <v>0</v>
          </cell>
          <cell r="N6071">
            <v>0</v>
          </cell>
          <cell r="O6071">
            <v>49000</v>
          </cell>
          <cell r="P6071">
            <v>49000</v>
          </cell>
        </row>
        <row r="6072">
          <cell r="G6072">
            <v>938960719</v>
          </cell>
          <cell r="J6072">
            <v>659697.44999999995</v>
          </cell>
          <cell r="K6072">
            <v>136913.45000000001</v>
          </cell>
          <cell r="L6072">
            <v>52278</v>
          </cell>
          <cell r="M6072">
            <v>0</v>
          </cell>
          <cell r="N6072">
            <v>-200000</v>
          </cell>
          <cell r="O6072">
            <v>375062</v>
          </cell>
          <cell r="P6072">
            <v>375062</v>
          </cell>
        </row>
        <row r="6073">
          <cell r="G6073">
            <v>938962933</v>
          </cell>
          <cell r="J6073">
            <v>354109</v>
          </cell>
          <cell r="K6073">
            <v>55809</v>
          </cell>
          <cell r="L6073">
            <v>29830</v>
          </cell>
          <cell r="M6073">
            <v>0</v>
          </cell>
          <cell r="N6073">
            <v>0</v>
          </cell>
          <cell r="O6073">
            <v>328130</v>
          </cell>
          <cell r="P6073">
            <v>328130</v>
          </cell>
        </row>
        <row r="6074">
          <cell r="G6074">
            <v>938963854</v>
          </cell>
          <cell r="J6074">
            <v>186976.18</v>
          </cell>
          <cell r="K6074">
            <v>28046</v>
          </cell>
          <cell r="L6074">
            <v>15892.82</v>
          </cell>
          <cell r="M6074">
            <v>0</v>
          </cell>
          <cell r="N6074">
            <v>0</v>
          </cell>
          <cell r="O6074">
            <v>174823</v>
          </cell>
          <cell r="P6074">
            <v>174823</v>
          </cell>
        </row>
        <row r="6075">
          <cell r="G6075">
            <v>938963911</v>
          </cell>
          <cell r="J6075">
            <v>724366.36</v>
          </cell>
          <cell r="K6075">
            <v>108655</v>
          </cell>
          <cell r="L6075">
            <v>61571.64</v>
          </cell>
          <cell r="M6075">
            <v>0</v>
          </cell>
          <cell r="N6075">
            <v>0</v>
          </cell>
          <cell r="O6075">
            <v>677283</v>
          </cell>
          <cell r="P6075">
            <v>677283</v>
          </cell>
        </row>
        <row r="6076">
          <cell r="G6076">
            <v>938967841</v>
          </cell>
          <cell r="J6076">
            <v>44783</v>
          </cell>
          <cell r="K6076">
            <v>6717</v>
          </cell>
          <cell r="L6076">
            <v>3807</v>
          </cell>
          <cell r="M6076">
            <v>0</v>
          </cell>
          <cell r="N6076">
            <v>0</v>
          </cell>
          <cell r="O6076">
            <v>41873</v>
          </cell>
          <cell r="P6076">
            <v>41873</v>
          </cell>
        </row>
        <row r="6077">
          <cell r="G6077">
            <v>938975846</v>
          </cell>
          <cell r="J6077">
            <v>44545</v>
          </cell>
          <cell r="K6077">
            <v>0</v>
          </cell>
          <cell r="L6077">
            <v>4455</v>
          </cell>
          <cell r="M6077">
            <v>0</v>
          </cell>
          <cell r="N6077">
            <v>0</v>
          </cell>
          <cell r="O6077">
            <v>49000</v>
          </cell>
          <cell r="P6077">
            <v>49000</v>
          </cell>
        </row>
        <row r="6078">
          <cell r="G6078">
            <v>938982278</v>
          </cell>
          <cell r="J6078">
            <v>44545</v>
          </cell>
          <cell r="K6078">
            <v>0</v>
          </cell>
          <cell r="L6078">
            <v>4455</v>
          </cell>
          <cell r="M6078">
            <v>0</v>
          </cell>
          <cell r="N6078">
            <v>0</v>
          </cell>
          <cell r="O6078">
            <v>49000</v>
          </cell>
          <cell r="P6078">
            <v>49000</v>
          </cell>
        </row>
        <row r="6079">
          <cell r="G6079">
            <v>938984235</v>
          </cell>
          <cell r="J6079">
            <v>242999</v>
          </cell>
          <cell r="K6079">
            <v>41162</v>
          </cell>
          <cell r="L6079">
            <v>20184</v>
          </cell>
          <cell r="M6079">
            <v>0</v>
          </cell>
          <cell r="N6079">
            <v>-1000</v>
          </cell>
          <cell r="O6079">
            <v>221021</v>
          </cell>
          <cell r="P6079">
            <v>221021</v>
          </cell>
        </row>
        <row r="6080">
          <cell r="G6080">
            <v>938984312</v>
          </cell>
          <cell r="J6080">
            <v>44545</v>
          </cell>
          <cell r="K6080">
            <v>0</v>
          </cell>
          <cell r="L6080">
            <v>4455</v>
          </cell>
          <cell r="M6080">
            <v>0</v>
          </cell>
          <cell r="N6080">
            <v>0</v>
          </cell>
          <cell r="O6080">
            <v>49000</v>
          </cell>
          <cell r="P6080">
            <v>49000</v>
          </cell>
        </row>
        <row r="6081">
          <cell r="G6081">
            <v>938984458</v>
          </cell>
          <cell r="J6081">
            <v>293170.45</v>
          </cell>
          <cell r="K6081">
            <v>52727</v>
          </cell>
          <cell r="L6081">
            <v>24044.55</v>
          </cell>
          <cell r="M6081">
            <v>0</v>
          </cell>
          <cell r="N6081">
            <v>0</v>
          </cell>
          <cell r="O6081">
            <v>264488</v>
          </cell>
          <cell r="P6081">
            <v>264488</v>
          </cell>
        </row>
        <row r="6082">
          <cell r="G6082">
            <v>938984495</v>
          </cell>
          <cell r="J6082">
            <v>89427</v>
          </cell>
          <cell r="K6082">
            <v>13638</v>
          </cell>
          <cell r="L6082">
            <v>7579</v>
          </cell>
          <cell r="M6082">
            <v>0</v>
          </cell>
          <cell r="N6082">
            <v>0</v>
          </cell>
          <cell r="O6082">
            <v>83368</v>
          </cell>
          <cell r="P6082">
            <v>83368</v>
          </cell>
        </row>
        <row r="6083">
          <cell r="G6083">
            <v>938984502</v>
          </cell>
          <cell r="J6083">
            <v>121138</v>
          </cell>
          <cell r="K6083">
            <v>18171</v>
          </cell>
          <cell r="L6083">
            <v>10297</v>
          </cell>
          <cell r="M6083">
            <v>0</v>
          </cell>
          <cell r="N6083">
            <v>0</v>
          </cell>
          <cell r="O6083">
            <v>113264</v>
          </cell>
          <cell r="P6083">
            <v>113264</v>
          </cell>
        </row>
        <row r="6084">
          <cell r="G6084">
            <v>938984508</v>
          </cell>
          <cell r="J6084">
            <v>174346.82</v>
          </cell>
          <cell r="K6084">
            <v>28172</v>
          </cell>
          <cell r="L6084">
            <v>14617.18</v>
          </cell>
          <cell r="M6084">
            <v>0</v>
          </cell>
          <cell r="N6084">
            <v>0</v>
          </cell>
          <cell r="O6084">
            <v>160792</v>
          </cell>
          <cell r="P6084">
            <v>160792</v>
          </cell>
        </row>
        <row r="6085">
          <cell r="G6085">
            <v>938984518</v>
          </cell>
          <cell r="J6085">
            <v>394664</v>
          </cell>
          <cell r="K6085">
            <v>63912</v>
          </cell>
          <cell r="L6085">
            <v>33075</v>
          </cell>
          <cell r="M6085">
            <v>0</v>
          </cell>
          <cell r="N6085">
            <v>0</v>
          </cell>
          <cell r="O6085">
            <v>363827</v>
          </cell>
          <cell r="P6085">
            <v>363827</v>
          </cell>
        </row>
        <row r="6086">
          <cell r="G6086">
            <v>938984519</v>
          </cell>
          <cell r="J6086">
            <v>546059.36</v>
          </cell>
          <cell r="K6086">
            <v>82582</v>
          </cell>
          <cell r="L6086">
            <v>46347.64</v>
          </cell>
          <cell r="M6086">
            <v>0</v>
          </cell>
          <cell r="N6086">
            <v>0</v>
          </cell>
          <cell r="O6086">
            <v>509825</v>
          </cell>
          <cell r="P6086">
            <v>509825</v>
          </cell>
        </row>
        <row r="6087">
          <cell r="G6087">
            <v>938984523</v>
          </cell>
          <cell r="J6087">
            <v>104440</v>
          </cell>
          <cell r="K6087">
            <v>15666</v>
          </cell>
          <cell r="L6087">
            <v>8877</v>
          </cell>
          <cell r="M6087">
            <v>0</v>
          </cell>
          <cell r="N6087">
            <v>0</v>
          </cell>
          <cell r="O6087">
            <v>97651</v>
          </cell>
          <cell r="P6087">
            <v>97651</v>
          </cell>
        </row>
        <row r="6088">
          <cell r="G6088">
            <v>938985930</v>
          </cell>
          <cell r="J6088">
            <v>181016.18</v>
          </cell>
          <cell r="K6088">
            <v>28050</v>
          </cell>
          <cell r="L6088">
            <v>15296.82</v>
          </cell>
          <cell r="M6088">
            <v>0</v>
          </cell>
          <cell r="N6088">
            <v>0</v>
          </cell>
          <cell r="O6088">
            <v>168263</v>
          </cell>
          <cell r="P6088">
            <v>168263</v>
          </cell>
        </row>
        <row r="6089">
          <cell r="G6089">
            <v>938986112</v>
          </cell>
          <cell r="J6089">
            <v>153037</v>
          </cell>
          <cell r="K6089">
            <v>22956</v>
          </cell>
          <cell r="L6089">
            <v>13008</v>
          </cell>
          <cell r="M6089">
            <v>0</v>
          </cell>
          <cell r="N6089">
            <v>0</v>
          </cell>
          <cell r="O6089">
            <v>143089</v>
          </cell>
          <cell r="P6089">
            <v>143089</v>
          </cell>
        </row>
        <row r="6090">
          <cell r="G6090">
            <v>938987310</v>
          </cell>
          <cell r="J6090">
            <v>53871</v>
          </cell>
          <cell r="K6090">
            <v>8081</v>
          </cell>
          <cell r="L6090">
            <v>4579</v>
          </cell>
          <cell r="M6090">
            <v>0</v>
          </cell>
          <cell r="N6090">
            <v>0</v>
          </cell>
          <cell r="O6090">
            <v>50369</v>
          </cell>
          <cell r="P6090">
            <v>50369</v>
          </cell>
        </row>
        <row r="6091">
          <cell r="G6091">
            <v>938990764</v>
          </cell>
          <cell r="J6091">
            <v>116719.18</v>
          </cell>
          <cell r="K6091">
            <v>17508</v>
          </cell>
          <cell r="L6091">
            <v>9920.82</v>
          </cell>
          <cell r="M6091">
            <v>0</v>
          </cell>
          <cell r="N6091">
            <v>0</v>
          </cell>
          <cell r="O6091">
            <v>109132</v>
          </cell>
          <cell r="P6091">
            <v>109132</v>
          </cell>
        </row>
        <row r="6092">
          <cell r="G6092">
            <v>938992672</v>
          </cell>
          <cell r="J6092">
            <v>232683</v>
          </cell>
          <cell r="K6092">
            <v>35127</v>
          </cell>
          <cell r="L6092">
            <v>19756</v>
          </cell>
          <cell r="M6092">
            <v>0</v>
          </cell>
          <cell r="N6092">
            <v>0</v>
          </cell>
          <cell r="O6092">
            <v>217312</v>
          </cell>
          <cell r="P6092">
            <v>217312</v>
          </cell>
        </row>
        <row r="6093">
          <cell r="G6093">
            <v>938996823</v>
          </cell>
          <cell r="J6093">
            <v>189936.45</v>
          </cell>
          <cell r="K6093">
            <v>28939</v>
          </cell>
          <cell r="L6093">
            <v>16099.55</v>
          </cell>
          <cell r="M6093">
            <v>0</v>
          </cell>
          <cell r="N6093">
            <v>0</v>
          </cell>
          <cell r="O6093">
            <v>177097</v>
          </cell>
          <cell r="P6093">
            <v>177097</v>
          </cell>
        </row>
        <row r="6094">
          <cell r="G6094">
            <v>901371319</v>
          </cell>
          <cell r="J6094">
            <v>203609.36</v>
          </cell>
          <cell r="K6094">
            <v>30541</v>
          </cell>
          <cell r="L6094">
            <v>17306.64</v>
          </cell>
          <cell r="M6094">
            <v>0</v>
          </cell>
          <cell r="N6094">
            <v>0</v>
          </cell>
          <cell r="O6094">
            <v>190375</v>
          </cell>
          <cell r="P6094">
            <v>190375</v>
          </cell>
        </row>
        <row r="6095">
          <cell r="G6095">
            <v>933805218</v>
          </cell>
          <cell r="J6095">
            <v>78252.09</v>
          </cell>
          <cell r="K6095">
            <v>11738</v>
          </cell>
          <cell r="L6095">
            <v>6651.91</v>
          </cell>
          <cell r="M6095">
            <v>0</v>
          </cell>
          <cell r="N6095">
            <v>0</v>
          </cell>
          <cell r="O6095">
            <v>73166</v>
          </cell>
          <cell r="P6095">
            <v>73166</v>
          </cell>
        </row>
        <row r="6096">
          <cell r="G6096">
            <v>933805300</v>
          </cell>
          <cell r="J6096">
            <v>54492.82</v>
          </cell>
          <cell r="K6096">
            <v>8174</v>
          </cell>
          <cell r="L6096">
            <v>4632.18</v>
          </cell>
          <cell r="M6096">
            <v>0</v>
          </cell>
          <cell r="N6096">
            <v>0</v>
          </cell>
          <cell r="O6096">
            <v>50951</v>
          </cell>
          <cell r="P6096">
            <v>50951</v>
          </cell>
        </row>
        <row r="6097">
          <cell r="G6097">
            <v>933805834</v>
          </cell>
          <cell r="J6097">
            <v>429999.68</v>
          </cell>
          <cell r="K6097">
            <v>64500</v>
          </cell>
          <cell r="L6097">
            <v>36550.32</v>
          </cell>
          <cell r="M6097">
            <v>0</v>
          </cell>
          <cell r="N6097">
            <v>0</v>
          </cell>
          <cell r="O6097">
            <v>402050</v>
          </cell>
          <cell r="P6097">
            <v>402050</v>
          </cell>
        </row>
        <row r="6098">
          <cell r="G6098">
            <v>933805897</v>
          </cell>
          <cell r="J6098">
            <v>44545</v>
          </cell>
          <cell r="K6098">
            <v>0</v>
          </cell>
          <cell r="L6098">
            <v>4455</v>
          </cell>
          <cell r="M6098">
            <v>0</v>
          </cell>
          <cell r="N6098">
            <v>0</v>
          </cell>
          <cell r="O6098">
            <v>49000</v>
          </cell>
          <cell r="P6098">
            <v>49000</v>
          </cell>
        </row>
        <row r="6099">
          <cell r="G6099">
            <v>933805921</v>
          </cell>
          <cell r="J6099">
            <v>307948.94999999995</v>
          </cell>
          <cell r="K6099">
            <v>46192</v>
          </cell>
          <cell r="L6099">
            <v>26176.05</v>
          </cell>
          <cell r="M6099">
            <v>0</v>
          </cell>
          <cell r="N6099">
            <v>0</v>
          </cell>
          <cell r="O6099">
            <v>287933</v>
          </cell>
          <cell r="P6099">
            <v>287933</v>
          </cell>
        </row>
        <row r="6100">
          <cell r="G6100">
            <v>933805948</v>
          </cell>
          <cell r="J6100">
            <v>420361.53</v>
          </cell>
          <cell r="K6100">
            <v>246190.09</v>
          </cell>
          <cell r="L6100">
            <v>17417.560000000001</v>
          </cell>
          <cell r="M6100">
            <v>0</v>
          </cell>
          <cell r="N6100">
            <v>0</v>
          </cell>
          <cell r="O6100">
            <v>191589</v>
          </cell>
          <cell r="P6100">
            <v>191589</v>
          </cell>
        </row>
        <row r="6101">
          <cell r="G6101">
            <v>933805987</v>
          </cell>
          <cell r="J6101">
            <v>199997.7</v>
          </cell>
          <cell r="K6101">
            <v>30000</v>
          </cell>
          <cell r="L6101">
            <v>16999.3</v>
          </cell>
          <cell r="M6101">
            <v>0</v>
          </cell>
          <cell r="N6101">
            <v>0</v>
          </cell>
          <cell r="O6101">
            <v>186997</v>
          </cell>
          <cell r="P6101">
            <v>186997</v>
          </cell>
        </row>
        <row r="6102">
          <cell r="G6102">
            <v>933806196</v>
          </cell>
          <cell r="J6102">
            <v>44545</v>
          </cell>
          <cell r="K6102">
            <v>0</v>
          </cell>
          <cell r="L6102">
            <v>4455</v>
          </cell>
          <cell r="M6102">
            <v>0</v>
          </cell>
          <cell r="N6102">
            <v>0</v>
          </cell>
          <cell r="O6102">
            <v>49000</v>
          </cell>
          <cell r="P6102">
            <v>49000</v>
          </cell>
        </row>
        <row r="6103">
          <cell r="G6103">
            <v>933806197</v>
          </cell>
          <cell r="J6103">
            <v>395729.18000000005</v>
          </cell>
          <cell r="K6103">
            <v>60481</v>
          </cell>
          <cell r="L6103">
            <v>33524.82</v>
          </cell>
          <cell r="M6103">
            <v>0</v>
          </cell>
          <cell r="N6103">
            <v>0</v>
          </cell>
          <cell r="O6103">
            <v>368773</v>
          </cell>
          <cell r="P6103">
            <v>368773</v>
          </cell>
        </row>
        <row r="6104">
          <cell r="G6104">
            <v>933806205</v>
          </cell>
          <cell r="J6104">
            <v>282135.71999999997</v>
          </cell>
          <cell r="K6104">
            <v>42320</v>
          </cell>
          <cell r="L6104">
            <v>23981.279999999999</v>
          </cell>
          <cell r="M6104">
            <v>0</v>
          </cell>
          <cell r="N6104">
            <v>0</v>
          </cell>
          <cell r="O6104">
            <v>263797</v>
          </cell>
          <cell r="P6104">
            <v>263797</v>
          </cell>
        </row>
        <row r="6105">
          <cell r="G6105">
            <v>933806231</v>
          </cell>
          <cell r="J6105">
            <v>298723.67</v>
          </cell>
          <cell r="K6105">
            <v>44809</v>
          </cell>
          <cell r="L6105">
            <v>25391.33</v>
          </cell>
          <cell r="M6105">
            <v>0</v>
          </cell>
          <cell r="N6105">
            <v>0</v>
          </cell>
          <cell r="O6105">
            <v>279306</v>
          </cell>
          <cell r="P6105">
            <v>279306</v>
          </cell>
        </row>
        <row r="6106">
          <cell r="G6106">
            <v>933806615</v>
          </cell>
          <cell r="J6106">
            <v>139999.6</v>
          </cell>
          <cell r="K6106">
            <v>21000</v>
          </cell>
          <cell r="L6106">
            <v>11900.4</v>
          </cell>
          <cell r="M6106">
            <v>0</v>
          </cell>
          <cell r="N6106">
            <v>0</v>
          </cell>
          <cell r="O6106">
            <v>130900</v>
          </cell>
          <cell r="P6106">
            <v>130900</v>
          </cell>
        </row>
        <row r="6107">
          <cell r="G6107">
            <v>933806824</v>
          </cell>
          <cell r="J6107">
            <v>363177.76</v>
          </cell>
          <cell r="K6107">
            <v>56047</v>
          </cell>
          <cell r="L6107">
            <v>30713.24</v>
          </cell>
          <cell r="M6107">
            <v>0</v>
          </cell>
          <cell r="N6107">
            <v>-200000</v>
          </cell>
          <cell r="O6107">
            <v>137844</v>
          </cell>
          <cell r="P6107">
            <v>137844</v>
          </cell>
        </row>
        <row r="6108">
          <cell r="G6108">
            <v>933806825</v>
          </cell>
          <cell r="J6108">
            <v>150674.91</v>
          </cell>
          <cell r="K6108">
            <v>26192</v>
          </cell>
          <cell r="L6108">
            <v>12448.09</v>
          </cell>
          <cell r="M6108">
            <v>0</v>
          </cell>
          <cell r="N6108">
            <v>0</v>
          </cell>
          <cell r="O6108">
            <v>136931</v>
          </cell>
          <cell r="P6108">
            <v>136931</v>
          </cell>
        </row>
        <row r="6109">
          <cell r="G6109">
            <v>938508137</v>
          </cell>
          <cell r="J6109">
            <v>237683.18</v>
          </cell>
          <cell r="K6109">
            <v>36774</v>
          </cell>
          <cell r="L6109">
            <v>20090.82</v>
          </cell>
          <cell r="M6109">
            <v>0</v>
          </cell>
          <cell r="N6109">
            <v>0</v>
          </cell>
          <cell r="O6109">
            <v>221000</v>
          </cell>
          <cell r="P6109">
            <v>221000</v>
          </cell>
        </row>
        <row r="6110">
          <cell r="G6110">
            <v>938508138</v>
          </cell>
          <cell r="J6110">
            <v>243208.04199999999</v>
          </cell>
          <cell r="K6110">
            <v>37379</v>
          </cell>
          <cell r="L6110">
            <v>20582.957999999999</v>
          </cell>
          <cell r="M6110">
            <v>0</v>
          </cell>
          <cell r="N6110">
            <v>0</v>
          </cell>
          <cell r="O6110">
            <v>226412</v>
          </cell>
          <cell r="P6110">
            <v>226412</v>
          </cell>
        </row>
        <row r="6111">
          <cell r="G6111">
            <v>938508140</v>
          </cell>
          <cell r="J6111">
            <v>265603.90999999997</v>
          </cell>
          <cell r="K6111">
            <v>39841</v>
          </cell>
          <cell r="L6111">
            <v>22576.09</v>
          </cell>
          <cell r="M6111">
            <v>0</v>
          </cell>
          <cell r="N6111">
            <v>0</v>
          </cell>
          <cell r="O6111">
            <v>248339</v>
          </cell>
          <cell r="P6111">
            <v>248339</v>
          </cell>
        </row>
        <row r="6112">
          <cell r="G6112">
            <v>938805506</v>
          </cell>
          <cell r="J6112">
            <v>56493</v>
          </cell>
          <cell r="K6112">
            <v>8923</v>
          </cell>
          <cell r="L6112">
            <v>4757</v>
          </cell>
          <cell r="M6112">
            <v>0</v>
          </cell>
          <cell r="N6112">
            <v>0</v>
          </cell>
          <cell r="O6112">
            <v>52327</v>
          </cell>
          <cell r="P6112">
            <v>52327</v>
          </cell>
        </row>
        <row r="6113">
          <cell r="G6113">
            <v>938805685</v>
          </cell>
          <cell r="J6113">
            <v>465454.09</v>
          </cell>
          <cell r="K6113">
            <v>69818</v>
          </cell>
          <cell r="L6113">
            <v>39562.910000000003</v>
          </cell>
          <cell r="M6113">
            <v>0</v>
          </cell>
          <cell r="N6113">
            <v>0</v>
          </cell>
          <cell r="O6113">
            <v>435199</v>
          </cell>
          <cell r="P6113">
            <v>435199</v>
          </cell>
        </row>
        <row r="6114">
          <cell r="G6114">
            <v>938806029</v>
          </cell>
          <cell r="J6114">
            <v>216899.18</v>
          </cell>
          <cell r="K6114">
            <v>35003</v>
          </cell>
          <cell r="L6114">
            <v>18189.82</v>
          </cell>
          <cell r="M6114">
            <v>0</v>
          </cell>
          <cell r="N6114">
            <v>0</v>
          </cell>
          <cell r="O6114">
            <v>200086</v>
          </cell>
          <cell r="P6114">
            <v>200086</v>
          </cell>
        </row>
        <row r="6115">
          <cell r="G6115">
            <v>938806031</v>
          </cell>
          <cell r="J6115">
            <v>280908.64</v>
          </cell>
          <cell r="K6115">
            <v>42136</v>
          </cell>
          <cell r="L6115">
            <v>23877.360000000001</v>
          </cell>
          <cell r="M6115">
            <v>0</v>
          </cell>
          <cell r="N6115">
            <v>0</v>
          </cell>
          <cell r="O6115">
            <v>262650</v>
          </cell>
          <cell r="P6115">
            <v>262650</v>
          </cell>
        </row>
        <row r="6116">
          <cell r="G6116">
            <v>938806032</v>
          </cell>
          <cell r="J6116">
            <v>215454.09</v>
          </cell>
          <cell r="K6116">
            <v>32318</v>
          </cell>
          <cell r="L6116">
            <v>18313.91</v>
          </cell>
          <cell r="M6116">
            <v>0</v>
          </cell>
          <cell r="N6116">
            <v>0</v>
          </cell>
          <cell r="O6116">
            <v>201450</v>
          </cell>
          <cell r="P6116">
            <v>201450</v>
          </cell>
        </row>
        <row r="6117">
          <cell r="G6117">
            <v>938806034</v>
          </cell>
          <cell r="J6117">
            <v>278181.31</v>
          </cell>
          <cell r="K6117">
            <v>41727</v>
          </cell>
          <cell r="L6117">
            <v>23645.69</v>
          </cell>
          <cell r="M6117">
            <v>0</v>
          </cell>
          <cell r="N6117">
            <v>0</v>
          </cell>
          <cell r="O6117">
            <v>260100</v>
          </cell>
          <cell r="P6117">
            <v>260100</v>
          </cell>
        </row>
        <row r="6118">
          <cell r="G6118">
            <v>938806035</v>
          </cell>
          <cell r="J6118">
            <v>280908.64</v>
          </cell>
          <cell r="K6118">
            <v>42136</v>
          </cell>
          <cell r="L6118">
            <v>23877.360000000001</v>
          </cell>
          <cell r="M6118">
            <v>0</v>
          </cell>
          <cell r="N6118">
            <v>0</v>
          </cell>
          <cell r="O6118">
            <v>262650</v>
          </cell>
          <cell r="P6118">
            <v>262650</v>
          </cell>
        </row>
        <row r="6119">
          <cell r="G6119">
            <v>938806037</v>
          </cell>
          <cell r="J6119">
            <v>373044.6</v>
          </cell>
          <cell r="K6119">
            <v>55957</v>
          </cell>
          <cell r="L6119">
            <v>31708.400000000001</v>
          </cell>
          <cell r="M6119">
            <v>0</v>
          </cell>
          <cell r="N6119">
            <v>0</v>
          </cell>
          <cell r="O6119">
            <v>348796</v>
          </cell>
          <cell r="P6119">
            <v>348796</v>
          </cell>
        </row>
        <row r="6120">
          <cell r="G6120">
            <v>938806044</v>
          </cell>
          <cell r="J6120">
            <v>127455</v>
          </cell>
          <cell r="K6120">
            <v>19791</v>
          </cell>
          <cell r="L6120">
            <v>10766</v>
          </cell>
          <cell r="M6120">
            <v>0</v>
          </cell>
          <cell r="N6120">
            <v>0</v>
          </cell>
          <cell r="O6120">
            <v>118430</v>
          </cell>
          <cell r="P6120">
            <v>118430</v>
          </cell>
        </row>
        <row r="6121">
          <cell r="G6121">
            <v>938806048</v>
          </cell>
          <cell r="J6121">
            <v>272726.82</v>
          </cell>
          <cell r="K6121">
            <v>40909</v>
          </cell>
          <cell r="L6121">
            <v>23182.18</v>
          </cell>
          <cell r="M6121">
            <v>0</v>
          </cell>
          <cell r="N6121">
            <v>0</v>
          </cell>
          <cell r="O6121">
            <v>255000</v>
          </cell>
          <cell r="P6121">
            <v>255000</v>
          </cell>
        </row>
        <row r="6122">
          <cell r="G6122">
            <v>938806052</v>
          </cell>
          <cell r="J6122">
            <v>365454.01</v>
          </cell>
          <cell r="K6122">
            <v>54818</v>
          </cell>
          <cell r="L6122">
            <v>31063.99</v>
          </cell>
          <cell r="M6122">
            <v>0</v>
          </cell>
          <cell r="N6122">
            <v>0</v>
          </cell>
          <cell r="O6122">
            <v>341700</v>
          </cell>
          <cell r="P6122">
            <v>341700</v>
          </cell>
        </row>
        <row r="6123">
          <cell r="G6123">
            <v>938806422</v>
          </cell>
          <cell r="J6123">
            <v>164190.35999999999</v>
          </cell>
          <cell r="K6123">
            <v>25077</v>
          </cell>
          <cell r="L6123">
            <v>13910.64</v>
          </cell>
          <cell r="M6123">
            <v>0</v>
          </cell>
          <cell r="N6123">
            <v>0</v>
          </cell>
          <cell r="O6123">
            <v>153024</v>
          </cell>
          <cell r="P6123">
            <v>153024</v>
          </cell>
        </row>
        <row r="6124">
          <cell r="G6124">
            <v>938807002</v>
          </cell>
          <cell r="J6124">
            <v>203635.36</v>
          </cell>
          <cell r="K6124">
            <v>31667</v>
          </cell>
          <cell r="L6124">
            <v>17196.64</v>
          </cell>
          <cell r="M6124">
            <v>0</v>
          </cell>
          <cell r="N6124">
            <v>0</v>
          </cell>
          <cell r="O6124">
            <v>189165</v>
          </cell>
          <cell r="P6124">
            <v>189165</v>
          </cell>
        </row>
        <row r="6125">
          <cell r="G6125">
            <v>938807599</v>
          </cell>
          <cell r="J6125">
            <v>44863</v>
          </cell>
          <cell r="K6125">
            <v>6729</v>
          </cell>
          <cell r="L6125">
            <v>3813</v>
          </cell>
          <cell r="M6125">
            <v>0</v>
          </cell>
          <cell r="N6125">
            <v>0</v>
          </cell>
          <cell r="O6125">
            <v>41947</v>
          </cell>
          <cell r="P6125">
            <v>41947</v>
          </cell>
        </row>
        <row r="6126">
          <cell r="G6126">
            <v>938807909</v>
          </cell>
          <cell r="J6126">
            <v>215454.09</v>
          </cell>
          <cell r="K6126">
            <v>32318</v>
          </cell>
          <cell r="L6126">
            <v>18313.91</v>
          </cell>
          <cell r="M6126">
            <v>0</v>
          </cell>
          <cell r="N6126">
            <v>0</v>
          </cell>
          <cell r="O6126">
            <v>201450</v>
          </cell>
          <cell r="P6126">
            <v>201450</v>
          </cell>
        </row>
        <row r="6127">
          <cell r="G6127">
            <v>938808346</v>
          </cell>
          <cell r="J6127">
            <v>277096</v>
          </cell>
          <cell r="K6127">
            <v>42013</v>
          </cell>
          <cell r="L6127">
            <v>23508</v>
          </cell>
          <cell r="M6127">
            <v>0</v>
          </cell>
          <cell r="N6127">
            <v>0</v>
          </cell>
          <cell r="O6127">
            <v>258591</v>
          </cell>
          <cell r="P6127">
            <v>258591</v>
          </cell>
        </row>
        <row r="6128">
          <cell r="G6128">
            <v>938808372</v>
          </cell>
          <cell r="J6128">
            <v>176172.63</v>
          </cell>
          <cell r="K6128">
            <v>29567</v>
          </cell>
          <cell r="L6128">
            <v>14660.37</v>
          </cell>
          <cell r="M6128">
            <v>0</v>
          </cell>
          <cell r="N6128">
            <v>0</v>
          </cell>
          <cell r="O6128">
            <v>161266</v>
          </cell>
          <cell r="P6128">
            <v>161266</v>
          </cell>
        </row>
        <row r="6129">
          <cell r="G6129">
            <v>938808394</v>
          </cell>
          <cell r="J6129">
            <v>112084.36</v>
          </cell>
          <cell r="K6129">
            <v>16813</v>
          </cell>
          <cell r="L6129">
            <v>9527.64</v>
          </cell>
          <cell r="M6129">
            <v>0</v>
          </cell>
          <cell r="N6129">
            <v>0</v>
          </cell>
          <cell r="O6129">
            <v>104799</v>
          </cell>
          <cell r="P6129">
            <v>104799</v>
          </cell>
        </row>
        <row r="6130">
          <cell r="G6130">
            <v>938808753</v>
          </cell>
          <cell r="J6130">
            <v>506773.7</v>
          </cell>
          <cell r="K6130">
            <v>80055</v>
          </cell>
          <cell r="L6130">
            <v>42672.3</v>
          </cell>
          <cell r="M6130">
            <v>0</v>
          </cell>
          <cell r="N6130">
            <v>0</v>
          </cell>
          <cell r="O6130">
            <v>469391</v>
          </cell>
          <cell r="P6130">
            <v>469391</v>
          </cell>
        </row>
        <row r="6131">
          <cell r="G6131">
            <v>938808796</v>
          </cell>
          <cell r="J6131">
            <v>218952.09</v>
          </cell>
          <cell r="K6131">
            <v>32843</v>
          </cell>
          <cell r="L6131">
            <v>18610.91</v>
          </cell>
          <cell r="M6131">
            <v>0</v>
          </cell>
          <cell r="N6131">
            <v>0</v>
          </cell>
          <cell r="O6131">
            <v>204720</v>
          </cell>
          <cell r="P6131">
            <v>204720</v>
          </cell>
        </row>
        <row r="6132">
          <cell r="G6132">
            <v>938808845</v>
          </cell>
          <cell r="J6132">
            <v>390329.82</v>
          </cell>
          <cell r="K6132">
            <v>58549</v>
          </cell>
          <cell r="L6132">
            <v>33178.18</v>
          </cell>
          <cell r="M6132">
            <v>0</v>
          </cell>
          <cell r="N6132">
            <v>0</v>
          </cell>
          <cell r="O6132">
            <v>364959</v>
          </cell>
          <cell r="P6132">
            <v>364959</v>
          </cell>
        </row>
        <row r="6133">
          <cell r="G6133">
            <v>938809112</v>
          </cell>
          <cell r="J6133">
            <v>187481.36</v>
          </cell>
          <cell r="K6133">
            <v>28122</v>
          </cell>
          <cell r="L6133">
            <v>15935.64</v>
          </cell>
          <cell r="M6133">
            <v>0</v>
          </cell>
          <cell r="N6133">
            <v>0</v>
          </cell>
          <cell r="O6133">
            <v>175295</v>
          </cell>
          <cell r="P6133">
            <v>175295</v>
          </cell>
        </row>
        <row r="6134">
          <cell r="G6134">
            <v>938809271</v>
          </cell>
          <cell r="J6134">
            <v>107884</v>
          </cell>
          <cell r="K6134">
            <v>16183</v>
          </cell>
          <cell r="L6134">
            <v>9170</v>
          </cell>
          <cell r="M6134">
            <v>0</v>
          </cell>
          <cell r="N6134">
            <v>0</v>
          </cell>
          <cell r="O6134">
            <v>100871</v>
          </cell>
          <cell r="P6134">
            <v>100871</v>
          </cell>
        </row>
        <row r="6135">
          <cell r="G6135">
            <v>938809281</v>
          </cell>
          <cell r="J6135">
            <v>343749.91000000003</v>
          </cell>
          <cell r="K6135">
            <v>51562</v>
          </cell>
          <cell r="L6135">
            <v>29219.09</v>
          </cell>
          <cell r="M6135">
            <v>0</v>
          </cell>
          <cell r="N6135">
            <v>0</v>
          </cell>
          <cell r="O6135">
            <v>321407</v>
          </cell>
          <cell r="P6135">
            <v>321407</v>
          </cell>
        </row>
        <row r="6136">
          <cell r="G6136">
            <v>938809437</v>
          </cell>
          <cell r="J6136">
            <v>336196.36</v>
          </cell>
          <cell r="K6136">
            <v>50429</v>
          </cell>
          <cell r="L6136">
            <v>28576.639999999999</v>
          </cell>
          <cell r="M6136">
            <v>0</v>
          </cell>
          <cell r="N6136">
            <v>0</v>
          </cell>
          <cell r="O6136">
            <v>314344</v>
          </cell>
          <cell r="P6136">
            <v>314344</v>
          </cell>
        </row>
        <row r="6137">
          <cell r="G6137">
            <v>938809552</v>
          </cell>
          <cell r="J6137">
            <v>684088.29</v>
          </cell>
          <cell r="K6137">
            <v>102613</v>
          </cell>
          <cell r="L6137">
            <v>58147.71</v>
          </cell>
          <cell r="M6137">
            <v>0</v>
          </cell>
          <cell r="N6137">
            <v>0</v>
          </cell>
          <cell r="O6137">
            <v>639623</v>
          </cell>
          <cell r="P6137">
            <v>639623</v>
          </cell>
        </row>
        <row r="6138">
          <cell r="G6138">
            <v>938809794</v>
          </cell>
          <cell r="J6138">
            <v>213853.36</v>
          </cell>
          <cell r="K6138">
            <v>33424</v>
          </cell>
          <cell r="L6138">
            <v>18042.64</v>
          </cell>
          <cell r="M6138">
            <v>0</v>
          </cell>
          <cell r="N6138">
            <v>0</v>
          </cell>
          <cell r="O6138">
            <v>198472</v>
          </cell>
          <cell r="P6138">
            <v>198472</v>
          </cell>
        </row>
        <row r="6139">
          <cell r="G6139">
            <v>938809948</v>
          </cell>
          <cell r="J6139">
            <v>309315.67</v>
          </cell>
          <cell r="K6139">
            <v>127294.14</v>
          </cell>
          <cell r="L6139">
            <v>18202.47</v>
          </cell>
          <cell r="M6139">
            <v>0</v>
          </cell>
          <cell r="N6139">
            <v>0</v>
          </cell>
          <cell r="O6139">
            <v>200224</v>
          </cell>
          <cell r="P6139">
            <v>200224</v>
          </cell>
        </row>
        <row r="6140">
          <cell r="G6140">
            <v>938809984</v>
          </cell>
          <cell r="J6140">
            <v>226362.91</v>
          </cell>
          <cell r="K6140">
            <v>33954</v>
          </cell>
          <cell r="L6140">
            <v>19241.09</v>
          </cell>
          <cell r="M6140">
            <v>-2000</v>
          </cell>
          <cell r="N6140">
            <v>0</v>
          </cell>
          <cell r="O6140">
            <v>209650</v>
          </cell>
          <cell r="P6140">
            <v>209650</v>
          </cell>
        </row>
        <row r="6141">
          <cell r="G6141">
            <v>938900092</v>
          </cell>
          <cell r="J6141">
            <v>224634.09</v>
          </cell>
          <cell r="K6141">
            <v>33695</v>
          </cell>
          <cell r="L6141">
            <v>19093.91</v>
          </cell>
          <cell r="M6141">
            <v>0</v>
          </cell>
          <cell r="N6141">
            <v>0</v>
          </cell>
          <cell r="O6141">
            <v>210033</v>
          </cell>
          <cell r="P6141">
            <v>210033</v>
          </cell>
        </row>
        <row r="6142">
          <cell r="G6142">
            <v>938901184</v>
          </cell>
          <cell r="J6142">
            <v>249071.09</v>
          </cell>
          <cell r="K6142">
            <v>41953</v>
          </cell>
          <cell r="L6142">
            <v>20711.91</v>
          </cell>
          <cell r="M6142">
            <v>0</v>
          </cell>
          <cell r="N6142">
            <v>0</v>
          </cell>
          <cell r="O6142">
            <v>227830</v>
          </cell>
          <cell r="P6142">
            <v>227830</v>
          </cell>
        </row>
        <row r="6143">
          <cell r="G6143">
            <v>938901185</v>
          </cell>
          <cell r="J6143">
            <v>219498.09</v>
          </cell>
          <cell r="K6143">
            <v>32925</v>
          </cell>
          <cell r="L6143">
            <v>18656.91</v>
          </cell>
          <cell r="M6143">
            <v>0</v>
          </cell>
          <cell r="N6143">
            <v>0</v>
          </cell>
          <cell r="O6143">
            <v>205230</v>
          </cell>
          <cell r="P6143">
            <v>205230</v>
          </cell>
        </row>
        <row r="6144">
          <cell r="G6144">
            <v>938901216</v>
          </cell>
          <cell r="J6144">
            <v>44545</v>
          </cell>
          <cell r="K6144">
            <v>0</v>
          </cell>
          <cell r="L6144">
            <v>4455</v>
          </cell>
          <cell r="M6144">
            <v>0</v>
          </cell>
          <cell r="N6144">
            <v>0</v>
          </cell>
          <cell r="O6144">
            <v>49000</v>
          </cell>
          <cell r="P6144">
            <v>49000</v>
          </cell>
        </row>
        <row r="6145">
          <cell r="G6145">
            <v>938901217</v>
          </cell>
          <cell r="J6145">
            <v>272726.82</v>
          </cell>
          <cell r="K6145">
            <v>40909</v>
          </cell>
          <cell r="L6145">
            <v>23182.18</v>
          </cell>
          <cell r="M6145">
            <v>0</v>
          </cell>
          <cell r="N6145">
            <v>0</v>
          </cell>
          <cell r="O6145">
            <v>255000</v>
          </cell>
          <cell r="P6145">
            <v>255000</v>
          </cell>
        </row>
        <row r="6146">
          <cell r="G6146">
            <v>938901401</v>
          </cell>
          <cell r="J6146">
            <v>83851</v>
          </cell>
          <cell r="K6146">
            <v>13026</v>
          </cell>
          <cell r="L6146">
            <v>7082</v>
          </cell>
          <cell r="M6146">
            <v>0</v>
          </cell>
          <cell r="N6146">
            <v>0</v>
          </cell>
          <cell r="O6146">
            <v>77907</v>
          </cell>
          <cell r="P6146">
            <v>77907</v>
          </cell>
        </row>
        <row r="6147">
          <cell r="G6147">
            <v>938901402</v>
          </cell>
          <cell r="J6147">
            <v>117085.36</v>
          </cell>
          <cell r="K6147">
            <v>17563</v>
          </cell>
          <cell r="L6147">
            <v>9952.64</v>
          </cell>
          <cell r="M6147">
            <v>0</v>
          </cell>
          <cell r="N6147">
            <v>0</v>
          </cell>
          <cell r="O6147">
            <v>109475</v>
          </cell>
          <cell r="P6147">
            <v>109475</v>
          </cell>
        </row>
        <row r="6148">
          <cell r="G6148">
            <v>938901418</v>
          </cell>
          <cell r="J6148">
            <v>223086.09</v>
          </cell>
          <cell r="K6148">
            <v>33463</v>
          </cell>
          <cell r="L6148">
            <v>18961.91</v>
          </cell>
          <cell r="M6148">
            <v>0</v>
          </cell>
          <cell r="N6148">
            <v>0</v>
          </cell>
          <cell r="O6148">
            <v>208585</v>
          </cell>
          <cell r="P6148">
            <v>208585</v>
          </cell>
        </row>
        <row r="6149">
          <cell r="G6149">
            <v>938901419</v>
          </cell>
          <cell r="J6149">
            <v>84545</v>
          </cell>
          <cell r="K6149">
            <v>12682</v>
          </cell>
          <cell r="L6149">
            <v>7186</v>
          </cell>
          <cell r="M6149">
            <v>0</v>
          </cell>
          <cell r="N6149">
            <v>0</v>
          </cell>
          <cell r="O6149">
            <v>79049</v>
          </cell>
          <cell r="P6149">
            <v>79049</v>
          </cell>
        </row>
        <row r="6150">
          <cell r="G6150">
            <v>938903372</v>
          </cell>
          <cell r="J6150">
            <v>197953.09</v>
          </cell>
          <cell r="K6150">
            <v>29693</v>
          </cell>
          <cell r="L6150">
            <v>16825.91</v>
          </cell>
          <cell r="M6150">
            <v>0</v>
          </cell>
          <cell r="N6150">
            <v>0</v>
          </cell>
          <cell r="O6150">
            <v>185086</v>
          </cell>
          <cell r="P6150">
            <v>185086</v>
          </cell>
        </row>
        <row r="6151">
          <cell r="G6151">
            <v>938903506</v>
          </cell>
          <cell r="J6151">
            <v>327272.22000000003</v>
          </cell>
          <cell r="K6151">
            <v>49091</v>
          </cell>
          <cell r="L6151">
            <v>27817.78</v>
          </cell>
          <cell r="M6151">
            <v>0</v>
          </cell>
          <cell r="N6151">
            <v>0</v>
          </cell>
          <cell r="O6151">
            <v>305999</v>
          </cell>
          <cell r="P6151">
            <v>305999</v>
          </cell>
        </row>
        <row r="6152">
          <cell r="G6152">
            <v>938907031</v>
          </cell>
          <cell r="J6152">
            <v>704233.45</v>
          </cell>
          <cell r="K6152">
            <v>107879</v>
          </cell>
          <cell r="L6152">
            <v>59635.55</v>
          </cell>
          <cell r="M6152">
            <v>0</v>
          </cell>
          <cell r="N6152">
            <v>0</v>
          </cell>
          <cell r="O6152">
            <v>655990</v>
          </cell>
          <cell r="P6152">
            <v>655990</v>
          </cell>
        </row>
        <row r="6153">
          <cell r="G6153">
            <v>938907034</v>
          </cell>
          <cell r="J6153">
            <v>275999.27</v>
          </cell>
          <cell r="K6153">
            <v>41400</v>
          </cell>
          <cell r="L6153">
            <v>23459.73</v>
          </cell>
          <cell r="M6153">
            <v>0</v>
          </cell>
          <cell r="N6153">
            <v>0</v>
          </cell>
          <cell r="O6153">
            <v>258059</v>
          </cell>
          <cell r="P6153">
            <v>258059</v>
          </cell>
        </row>
        <row r="6154">
          <cell r="G6154">
            <v>938907036</v>
          </cell>
          <cell r="J6154">
            <v>398841.1</v>
          </cell>
          <cell r="K6154">
            <v>59826</v>
          </cell>
          <cell r="L6154">
            <v>33900.9</v>
          </cell>
          <cell r="M6154">
            <v>0</v>
          </cell>
          <cell r="N6154">
            <v>0</v>
          </cell>
          <cell r="O6154">
            <v>372916</v>
          </cell>
          <cell r="P6154">
            <v>372916</v>
          </cell>
        </row>
        <row r="6155">
          <cell r="G6155">
            <v>938907052</v>
          </cell>
          <cell r="J6155">
            <v>363072.36</v>
          </cell>
          <cell r="K6155">
            <v>55134</v>
          </cell>
          <cell r="L6155">
            <v>30793.64</v>
          </cell>
          <cell r="M6155">
            <v>0</v>
          </cell>
          <cell r="N6155">
            <v>0</v>
          </cell>
          <cell r="O6155">
            <v>338732</v>
          </cell>
          <cell r="P6155">
            <v>338732</v>
          </cell>
        </row>
        <row r="6156">
          <cell r="G6156">
            <v>938907053</v>
          </cell>
          <cell r="J6156">
            <v>285908.91000000003</v>
          </cell>
          <cell r="K6156">
            <v>42886</v>
          </cell>
          <cell r="L6156">
            <v>24302.09</v>
          </cell>
          <cell r="M6156">
            <v>0</v>
          </cell>
          <cell r="N6156">
            <v>0</v>
          </cell>
          <cell r="O6156">
            <v>267325</v>
          </cell>
          <cell r="P6156">
            <v>267325</v>
          </cell>
        </row>
        <row r="6157">
          <cell r="G6157">
            <v>938907057</v>
          </cell>
          <cell r="J6157">
            <v>229408.45</v>
          </cell>
          <cell r="K6157">
            <v>34411</v>
          </cell>
          <cell r="L6157">
            <v>19499.55</v>
          </cell>
          <cell r="M6157">
            <v>0</v>
          </cell>
          <cell r="N6157">
            <v>0</v>
          </cell>
          <cell r="O6157">
            <v>214497</v>
          </cell>
          <cell r="P6157">
            <v>214497</v>
          </cell>
        </row>
        <row r="6158">
          <cell r="G6158">
            <v>938907284</v>
          </cell>
          <cell r="J6158">
            <v>278180.82</v>
          </cell>
          <cell r="K6158">
            <v>41727</v>
          </cell>
          <cell r="L6158">
            <v>23645.18</v>
          </cell>
          <cell r="M6158">
            <v>0</v>
          </cell>
          <cell r="N6158">
            <v>0</v>
          </cell>
          <cell r="O6158">
            <v>260099</v>
          </cell>
          <cell r="P6158">
            <v>260099</v>
          </cell>
        </row>
        <row r="6159">
          <cell r="G6159">
            <v>938907285</v>
          </cell>
          <cell r="J6159">
            <v>240856.45</v>
          </cell>
          <cell r="K6159">
            <v>36128</v>
          </cell>
          <cell r="L6159">
            <v>20472.55</v>
          </cell>
          <cell r="M6159">
            <v>0</v>
          </cell>
          <cell r="N6159">
            <v>0</v>
          </cell>
          <cell r="O6159">
            <v>225201</v>
          </cell>
          <cell r="P6159">
            <v>225201</v>
          </cell>
        </row>
        <row r="6160">
          <cell r="G6160">
            <v>938907299</v>
          </cell>
          <cell r="J6160">
            <v>162081.72</v>
          </cell>
          <cell r="K6160">
            <v>24537</v>
          </cell>
          <cell r="L6160">
            <v>13754.28</v>
          </cell>
          <cell r="M6160">
            <v>0</v>
          </cell>
          <cell r="N6160">
            <v>0</v>
          </cell>
          <cell r="O6160">
            <v>151299</v>
          </cell>
          <cell r="P6160">
            <v>151299</v>
          </cell>
        </row>
        <row r="6161">
          <cell r="G6161">
            <v>938907837</v>
          </cell>
          <cell r="J6161">
            <v>10838.81</v>
          </cell>
          <cell r="K6161">
            <v>1626</v>
          </cell>
          <cell r="L6161">
            <v>921.19</v>
          </cell>
          <cell r="M6161">
            <v>0</v>
          </cell>
          <cell r="N6161">
            <v>0</v>
          </cell>
          <cell r="O6161">
            <v>10134</v>
          </cell>
          <cell r="P6161">
            <v>10134</v>
          </cell>
        </row>
        <row r="6162">
          <cell r="G6162">
            <v>938908971</v>
          </cell>
          <cell r="J6162">
            <v>215454.09</v>
          </cell>
          <cell r="K6162">
            <v>32318</v>
          </cell>
          <cell r="L6162">
            <v>18313.91</v>
          </cell>
          <cell r="M6162">
            <v>0</v>
          </cell>
          <cell r="N6162">
            <v>0</v>
          </cell>
          <cell r="O6162">
            <v>201450</v>
          </cell>
          <cell r="P6162">
            <v>201450</v>
          </cell>
        </row>
        <row r="6163">
          <cell r="G6163">
            <v>938908973</v>
          </cell>
          <cell r="J6163">
            <v>218634.09</v>
          </cell>
          <cell r="K6163">
            <v>32795</v>
          </cell>
          <cell r="L6163">
            <v>18582.91</v>
          </cell>
          <cell r="M6163">
            <v>0</v>
          </cell>
          <cell r="N6163">
            <v>0</v>
          </cell>
          <cell r="O6163">
            <v>204422</v>
          </cell>
          <cell r="P6163">
            <v>204422</v>
          </cell>
        </row>
        <row r="6164">
          <cell r="G6164">
            <v>938909321</v>
          </cell>
          <cell r="J6164">
            <v>205009.36</v>
          </cell>
          <cell r="K6164">
            <v>32771</v>
          </cell>
          <cell r="L6164">
            <v>17223.64</v>
          </cell>
          <cell r="M6164">
            <v>0</v>
          </cell>
          <cell r="N6164">
            <v>0</v>
          </cell>
          <cell r="O6164">
            <v>189462</v>
          </cell>
          <cell r="P6164">
            <v>189462</v>
          </cell>
        </row>
        <row r="6165">
          <cell r="G6165">
            <v>938957490</v>
          </cell>
          <cell r="J6165">
            <v>215454.09</v>
          </cell>
          <cell r="K6165">
            <v>32318</v>
          </cell>
          <cell r="L6165">
            <v>18313.91</v>
          </cell>
          <cell r="M6165">
            <v>0</v>
          </cell>
          <cell r="N6165">
            <v>0</v>
          </cell>
          <cell r="O6165">
            <v>201450</v>
          </cell>
          <cell r="P6165">
            <v>201450</v>
          </cell>
        </row>
        <row r="6166">
          <cell r="G6166">
            <v>938961338</v>
          </cell>
          <cell r="J6166">
            <v>112334.82</v>
          </cell>
          <cell r="K6166">
            <v>16850</v>
          </cell>
          <cell r="L6166">
            <v>9548.18</v>
          </cell>
          <cell r="M6166">
            <v>0</v>
          </cell>
          <cell r="N6166">
            <v>0</v>
          </cell>
          <cell r="O6166">
            <v>105033</v>
          </cell>
          <cell r="P6166">
            <v>105033</v>
          </cell>
        </row>
        <row r="6167">
          <cell r="G6167">
            <v>938967378</v>
          </cell>
          <cell r="J6167">
            <v>221178.09</v>
          </cell>
          <cell r="K6167">
            <v>33177</v>
          </cell>
          <cell r="L6167">
            <v>18799.91</v>
          </cell>
          <cell r="M6167">
            <v>0</v>
          </cell>
          <cell r="N6167">
            <v>0</v>
          </cell>
          <cell r="O6167">
            <v>206801</v>
          </cell>
          <cell r="P6167">
            <v>206801</v>
          </cell>
        </row>
        <row r="6168">
          <cell r="G6168">
            <v>933803838</v>
          </cell>
          <cell r="J6168">
            <v>1089891.76</v>
          </cell>
          <cell r="K6168">
            <v>572287.44999999995</v>
          </cell>
          <cell r="L6168">
            <v>51760.69</v>
          </cell>
          <cell r="M6168">
            <v>0</v>
          </cell>
          <cell r="N6168">
            <v>0</v>
          </cell>
          <cell r="O6168">
            <v>569365</v>
          </cell>
          <cell r="P6168">
            <v>569365</v>
          </cell>
        </row>
        <row r="6169">
          <cell r="G6169">
            <v>933805201</v>
          </cell>
          <cell r="J6169">
            <v>293307.76</v>
          </cell>
          <cell r="K6169">
            <v>44445</v>
          </cell>
          <cell r="L6169">
            <v>24886.240000000002</v>
          </cell>
          <cell r="M6169">
            <v>0</v>
          </cell>
          <cell r="N6169">
            <v>0</v>
          </cell>
          <cell r="O6169">
            <v>273749</v>
          </cell>
          <cell r="P6169">
            <v>273749</v>
          </cell>
        </row>
        <row r="6170">
          <cell r="G6170">
            <v>933805205</v>
          </cell>
          <cell r="J6170">
            <v>3506537.99</v>
          </cell>
          <cell r="K6170">
            <v>934784.45</v>
          </cell>
          <cell r="L6170">
            <v>257175.46</v>
          </cell>
          <cell r="M6170">
            <v>0</v>
          </cell>
          <cell r="N6170">
            <v>-63800</v>
          </cell>
          <cell r="O6170">
            <v>2765129</v>
          </cell>
          <cell r="P6170">
            <v>2765129</v>
          </cell>
        </row>
        <row r="6171">
          <cell r="G6171">
            <v>933805261</v>
          </cell>
          <cell r="J6171">
            <v>231368</v>
          </cell>
          <cell r="K6171">
            <v>43008</v>
          </cell>
          <cell r="L6171">
            <v>18836</v>
          </cell>
          <cell r="M6171">
            <v>0</v>
          </cell>
          <cell r="N6171">
            <v>0</v>
          </cell>
          <cell r="O6171">
            <v>207196</v>
          </cell>
          <cell r="P6171">
            <v>207196</v>
          </cell>
        </row>
        <row r="6172">
          <cell r="G6172">
            <v>933805269</v>
          </cell>
          <cell r="J6172">
            <v>233475.5</v>
          </cell>
          <cell r="K6172">
            <v>35470</v>
          </cell>
          <cell r="L6172">
            <v>19800.5</v>
          </cell>
          <cell r="M6172">
            <v>0</v>
          </cell>
          <cell r="N6172">
            <v>0</v>
          </cell>
          <cell r="O6172">
            <v>217806</v>
          </cell>
          <cell r="P6172">
            <v>217806</v>
          </cell>
        </row>
        <row r="6173">
          <cell r="G6173">
            <v>933805365</v>
          </cell>
          <cell r="J6173">
            <v>260398.4</v>
          </cell>
          <cell r="K6173">
            <v>42201</v>
          </cell>
          <cell r="L6173">
            <v>21819.599999999999</v>
          </cell>
          <cell r="M6173">
            <v>0</v>
          </cell>
          <cell r="N6173">
            <v>0</v>
          </cell>
          <cell r="O6173">
            <v>240017</v>
          </cell>
          <cell r="P6173">
            <v>240017</v>
          </cell>
        </row>
        <row r="6174">
          <cell r="G6174">
            <v>933805647</v>
          </cell>
          <cell r="J6174">
            <v>334513.45</v>
          </cell>
          <cell r="K6174">
            <v>53992</v>
          </cell>
          <cell r="L6174">
            <v>28052.55</v>
          </cell>
          <cell r="M6174">
            <v>0</v>
          </cell>
          <cell r="N6174">
            <v>0</v>
          </cell>
          <cell r="O6174">
            <v>308574</v>
          </cell>
          <cell r="P6174">
            <v>308574</v>
          </cell>
        </row>
        <row r="6175">
          <cell r="G6175">
            <v>933805680</v>
          </cell>
          <cell r="J6175">
            <v>312287.09999999998</v>
          </cell>
          <cell r="K6175">
            <v>58512</v>
          </cell>
          <cell r="L6175">
            <v>25377.9</v>
          </cell>
          <cell r="M6175">
            <v>0</v>
          </cell>
          <cell r="N6175">
            <v>0</v>
          </cell>
          <cell r="O6175">
            <v>279153</v>
          </cell>
          <cell r="P6175">
            <v>279153</v>
          </cell>
        </row>
        <row r="6176">
          <cell r="G6176">
            <v>933805703</v>
          </cell>
          <cell r="J6176">
            <v>342689.27</v>
          </cell>
          <cell r="K6176">
            <v>53647</v>
          </cell>
          <cell r="L6176">
            <v>28904.73</v>
          </cell>
          <cell r="M6176">
            <v>0</v>
          </cell>
          <cell r="N6176">
            <v>0</v>
          </cell>
          <cell r="O6176">
            <v>317947</v>
          </cell>
          <cell r="P6176">
            <v>317947</v>
          </cell>
        </row>
        <row r="6177">
          <cell r="G6177">
            <v>933805707</v>
          </cell>
          <cell r="J6177">
            <v>409799.36</v>
          </cell>
          <cell r="K6177">
            <v>64163</v>
          </cell>
          <cell r="L6177">
            <v>34563.64</v>
          </cell>
          <cell r="M6177">
            <v>0</v>
          </cell>
          <cell r="N6177">
            <v>0</v>
          </cell>
          <cell r="O6177">
            <v>380200</v>
          </cell>
          <cell r="P6177">
            <v>380200</v>
          </cell>
        </row>
        <row r="6178">
          <cell r="G6178">
            <v>933805709</v>
          </cell>
          <cell r="J6178">
            <v>121019.01</v>
          </cell>
          <cell r="K6178">
            <v>19499</v>
          </cell>
          <cell r="L6178">
            <v>10151.99</v>
          </cell>
          <cell r="M6178">
            <v>0</v>
          </cell>
          <cell r="N6178">
            <v>0</v>
          </cell>
          <cell r="O6178">
            <v>111672</v>
          </cell>
          <cell r="P6178">
            <v>111672</v>
          </cell>
        </row>
        <row r="6179">
          <cell r="G6179">
            <v>933805716</v>
          </cell>
          <cell r="J6179">
            <v>1100768.82</v>
          </cell>
          <cell r="K6179">
            <v>571899.44999999995</v>
          </cell>
          <cell r="L6179">
            <v>52886.63</v>
          </cell>
          <cell r="M6179">
            <v>0</v>
          </cell>
          <cell r="N6179">
            <v>0</v>
          </cell>
          <cell r="O6179">
            <v>581756</v>
          </cell>
          <cell r="P6179">
            <v>581756</v>
          </cell>
        </row>
        <row r="6180">
          <cell r="G6180">
            <v>933805718</v>
          </cell>
          <cell r="J6180">
            <v>231753.45</v>
          </cell>
          <cell r="K6180">
            <v>47105</v>
          </cell>
          <cell r="L6180">
            <v>18464.55</v>
          </cell>
          <cell r="M6180">
            <v>0</v>
          </cell>
          <cell r="N6180">
            <v>0</v>
          </cell>
          <cell r="O6180">
            <v>203113</v>
          </cell>
          <cell r="P6180">
            <v>203113</v>
          </cell>
        </row>
        <row r="6181">
          <cell r="G6181">
            <v>933805724</v>
          </cell>
          <cell r="J6181">
            <v>72143</v>
          </cell>
          <cell r="K6181">
            <v>13065</v>
          </cell>
          <cell r="L6181">
            <v>5908</v>
          </cell>
          <cell r="M6181">
            <v>0</v>
          </cell>
          <cell r="N6181">
            <v>0</v>
          </cell>
          <cell r="O6181">
            <v>64986</v>
          </cell>
          <cell r="P6181">
            <v>64986</v>
          </cell>
        </row>
        <row r="6182">
          <cell r="G6182">
            <v>933805725</v>
          </cell>
          <cell r="J6182">
            <v>317036.58</v>
          </cell>
          <cell r="K6182">
            <v>52941</v>
          </cell>
          <cell r="L6182">
            <v>26409.42</v>
          </cell>
          <cell r="M6182">
            <v>0</v>
          </cell>
          <cell r="N6182">
            <v>0</v>
          </cell>
          <cell r="O6182">
            <v>290505</v>
          </cell>
          <cell r="P6182">
            <v>290505</v>
          </cell>
        </row>
        <row r="6183">
          <cell r="G6183">
            <v>933805731</v>
          </cell>
          <cell r="J6183">
            <v>97798</v>
          </cell>
          <cell r="K6183">
            <v>14670</v>
          </cell>
          <cell r="L6183">
            <v>8313</v>
          </cell>
          <cell r="M6183">
            <v>0</v>
          </cell>
          <cell r="N6183">
            <v>0</v>
          </cell>
          <cell r="O6183">
            <v>91441</v>
          </cell>
          <cell r="P6183">
            <v>91441</v>
          </cell>
        </row>
        <row r="6184">
          <cell r="G6184">
            <v>933805734</v>
          </cell>
          <cell r="J6184">
            <v>524840.77</v>
          </cell>
          <cell r="K6184">
            <v>81868</v>
          </cell>
          <cell r="L6184">
            <v>44297.23</v>
          </cell>
          <cell r="M6184">
            <v>0</v>
          </cell>
          <cell r="N6184">
            <v>0</v>
          </cell>
          <cell r="O6184">
            <v>487270</v>
          </cell>
          <cell r="P6184">
            <v>487270</v>
          </cell>
        </row>
        <row r="6185">
          <cell r="G6185">
            <v>933805759</v>
          </cell>
          <cell r="J6185">
            <v>503668.34</v>
          </cell>
          <cell r="K6185">
            <v>481885.45</v>
          </cell>
          <cell r="L6185">
            <v>2178.11</v>
          </cell>
          <cell r="M6185">
            <v>0</v>
          </cell>
          <cell r="N6185">
            <v>0</v>
          </cell>
          <cell r="O6185">
            <v>23961</v>
          </cell>
          <cell r="P6185">
            <v>23961</v>
          </cell>
        </row>
        <row r="6186">
          <cell r="G6186">
            <v>933805762</v>
          </cell>
          <cell r="J6186">
            <v>117799.82</v>
          </cell>
          <cell r="K6186">
            <v>22831</v>
          </cell>
          <cell r="L6186">
            <v>9497.18</v>
          </cell>
          <cell r="M6186">
            <v>0</v>
          </cell>
          <cell r="N6186">
            <v>0</v>
          </cell>
          <cell r="O6186">
            <v>104466</v>
          </cell>
          <cell r="P6186">
            <v>104466</v>
          </cell>
        </row>
        <row r="6187">
          <cell r="G6187">
            <v>933805770</v>
          </cell>
          <cell r="J6187">
            <v>813427.15999999992</v>
          </cell>
          <cell r="K6187">
            <v>123360</v>
          </cell>
          <cell r="L6187">
            <v>69006.84</v>
          </cell>
          <cell r="M6187">
            <v>0</v>
          </cell>
          <cell r="N6187">
            <v>0</v>
          </cell>
          <cell r="O6187">
            <v>759074</v>
          </cell>
          <cell r="P6187">
            <v>759074</v>
          </cell>
        </row>
        <row r="6188">
          <cell r="G6188">
            <v>933805771</v>
          </cell>
          <cell r="J6188">
            <v>257803.09</v>
          </cell>
          <cell r="K6188">
            <v>48095</v>
          </cell>
          <cell r="L6188">
            <v>20970.91</v>
          </cell>
          <cell r="M6188">
            <v>0</v>
          </cell>
          <cell r="N6188">
            <v>0</v>
          </cell>
          <cell r="O6188">
            <v>230679</v>
          </cell>
          <cell r="P6188">
            <v>230679</v>
          </cell>
        </row>
        <row r="6189">
          <cell r="G6189">
            <v>933805778</v>
          </cell>
          <cell r="J6189">
            <v>396359.01</v>
          </cell>
          <cell r="K6189">
            <v>72245</v>
          </cell>
          <cell r="L6189">
            <v>32410.99</v>
          </cell>
          <cell r="M6189">
            <v>0</v>
          </cell>
          <cell r="N6189">
            <v>0</v>
          </cell>
          <cell r="O6189">
            <v>356525</v>
          </cell>
          <cell r="P6189">
            <v>356525</v>
          </cell>
        </row>
        <row r="6190">
          <cell r="G6190">
            <v>933805783</v>
          </cell>
          <cell r="J6190">
            <v>252034.01</v>
          </cell>
          <cell r="K6190">
            <v>40947</v>
          </cell>
          <cell r="L6190">
            <v>21108.99</v>
          </cell>
          <cell r="M6190">
            <v>0</v>
          </cell>
          <cell r="N6190">
            <v>0</v>
          </cell>
          <cell r="O6190">
            <v>232196</v>
          </cell>
          <cell r="P6190">
            <v>232196</v>
          </cell>
        </row>
        <row r="6191">
          <cell r="G6191">
            <v>933806028</v>
          </cell>
          <cell r="J6191">
            <v>362301.5</v>
          </cell>
          <cell r="K6191">
            <v>57711</v>
          </cell>
          <cell r="L6191">
            <v>30459.5</v>
          </cell>
          <cell r="M6191">
            <v>0</v>
          </cell>
          <cell r="N6191">
            <v>0</v>
          </cell>
          <cell r="O6191">
            <v>335050</v>
          </cell>
          <cell r="P6191">
            <v>335050</v>
          </cell>
        </row>
        <row r="6192">
          <cell r="G6192">
            <v>933806111</v>
          </cell>
          <cell r="J6192">
            <v>328803</v>
          </cell>
          <cell r="K6192">
            <v>328803</v>
          </cell>
          <cell r="L6192">
            <v>0</v>
          </cell>
          <cell r="M6192">
            <v>0</v>
          </cell>
          <cell r="N6192">
            <v>0</v>
          </cell>
          <cell r="O6192">
            <v>0</v>
          </cell>
          <cell r="P6192">
            <v>0</v>
          </cell>
        </row>
        <row r="6193">
          <cell r="G6193">
            <v>933806137</v>
          </cell>
          <cell r="J6193">
            <v>225772.09</v>
          </cell>
          <cell r="K6193">
            <v>33866</v>
          </cell>
          <cell r="L6193">
            <v>19190.91</v>
          </cell>
          <cell r="M6193">
            <v>0</v>
          </cell>
          <cell r="N6193">
            <v>0</v>
          </cell>
          <cell r="O6193">
            <v>211097</v>
          </cell>
          <cell r="P6193">
            <v>211097</v>
          </cell>
        </row>
        <row r="6194">
          <cell r="G6194">
            <v>933806140</v>
          </cell>
          <cell r="J6194">
            <v>382144.18</v>
          </cell>
          <cell r="K6194">
            <v>63829</v>
          </cell>
          <cell r="L6194">
            <v>31831.82</v>
          </cell>
          <cell r="M6194">
            <v>0</v>
          </cell>
          <cell r="N6194">
            <v>0</v>
          </cell>
          <cell r="O6194">
            <v>350147</v>
          </cell>
          <cell r="P6194">
            <v>350147</v>
          </cell>
        </row>
        <row r="6195">
          <cell r="G6195">
            <v>933806141</v>
          </cell>
          <cell r="J6195">
            <v>118422.91</v>
          </cell>
          <cell r="K6195">
            <v>25842</v>
          </cell>
          <cell r="L6195">
            <v>9258.09</v>
          </cell>
          <cell r="M6195">
            <v>0</v>
          </cell>
          <cell r="N6195">
            <v>0</v>
          </cell>
          <cell r="O6195">
            <v>101839</v>
          </cell>
          <cell r="P6195">
            <v>101839</v>
          </cell>
        </row>
        <row r="6196">
          <cell r="G6196">
            <v>933806344</v>
          </cell>
          <cell r="J6196">
            <v>340828</v>
          </cell>
          <cell r="K6196">
            <v>62120</v>
          </cell>
          <cell r="L6196">
            <v>27871</v>
          </cell>
          <cell r="M6196">
            <v>0</v>
          </cell>
          <cell r="N6196">
            <v>0</v>
          </cell>
          <cell r="O6196">
            <v>306579</v>
          </cell>
          <cell r="P6196">
            <v>306579</v>
          </cell>
        </row>
        <row r="6197">
          <cell r="G6197">
            <v>933806467</v>
          </cell>
          <cell r="J6197">
            <v>133689.35999999999</v>
          </cell>
          <cell r="K6197">
            <v>22746</v>
          </cell>
          <cell r="L6197">
            <v>11094.64</v>
          </cell>
          <cell r="M6197">
            <v>0</v>
          </cell>
          <cell r="N6197">
            <v>0</v>
          </cell>
          <cell r="O6197">
            <v>122038</v>
          </cell>
          <cell r="P6197">
            <v>122038</v>
          </cell>
        </row>
        <row r="6198">
          <cell r="G6198">
            <v>933806659</v>
          </cell>
          <cell r="J6198">
            <v>103528.5</v>
          </cell>
          <cell r="K6198">
            <v>15529</v>
          </cell>
          <cell r="L6198">
            <v>8799.5</v>
          </cell>
          <cell r="M6198">
            <v>0</v>
          </cell>
          <cell r="N6198">
            <v>-90403</v>
          </cell>
          <cell r="O6198">
            <v>6396</v>
          </cell>
          <cell r="P6198">
            <v>6396</v>
          </cell>
        </row>
        <row r="6199">
          <cell r="G6199">
            <v>933806707</v>
          </cell>
          <cell r="J6199">
            <v>106313</v>
          </cell>
          <cell r="K6199">
            <v>15947</v>
          </cell>
          <cell r="L6199">
            <v>9037</v>
          </cell>
          <cell r="M6199">
            <v>0</v>
          </cell>
          <cell r="N6199">
            <v>-1000</v>
          </cell>
          <cell r="O6199">
            <v>98403</v>
          </cell>
          <cell r="P6199">
            <v>98403</v>
          </cell>
        </row>
        <row r="6200">
          <cell r="G6200">
            <v>933806735</v>
          </cell>
          <cell r="J6200">
            <v>192440.16999999998</v>
          </cell>
          <cell r="K6200">
            <v>33578</v>
          </cell>
          <cell r="L6200">
            <v>15886.83</v>
          </cell>
          <cell r="M6200">
            <v>0</v>
          </cell>
          <cell r="N6200">
            <v>0</v>
          </cell>
          <cell r="O6200">
            <v>174749</v>
          </cell>
          <cell r="P6200">
            <v>174749</v>
          </cell>
        </row>
        <row r="6201">
          <cell r="G6201">
            <v>933806743</v>
          </cell>
          <cell r="J6201">
            <v>632420.87</v>
          </cell>
          <cell r="K6201">
            <v>117079</v>
          </cell>
          <cell r="L6201">
            <v>51534.13</v>
          </cell>
          <cell r="M6201">
            <v>0</v>
          </cell>
          <cell r="N6201">
            <v>0</v>
          </cell>
          <cell r="O6201">
            <v>566876</v>
          </cell>
          <cell r="P6201">
            <v>566876</v>
          </cell>
        </row>
        <row r="6202">
          <cell r="G6202">
            <v>938801085</v>
          </cell>
          <cell r="J6202">
            <v>44545</v>
          </cell>
          <cell r="K6202">
            <v>0</v>
          </cell>
          <cell r="L6202">
            <v>4455</v>
          </cell>
          <cell r="M6202">
            <v>0</v>
          </cell>
          <cell r="N6202">
            <v>0</v>
          </cell>
          <cell r="O6202">
            <v>49000</v>
          </cell>
          <cell r="P6202">
            <v>49000</v>
          </cell>
        </row>
        <row r="6203">
          <cell r="G6203">
            <v>938801300</v>
          </cell>
          <cell r="J6203">
            <v>225151.35</v>
          </cell>
          <cell r="K6203">
            <v>33773</v>
          </cell>
          <cell r="L6203">
            <v>19137.650000000001</v>
          </cell>
          <cell r="M6203">
            <v>0</v>
          </cell>
          <cell r="N6203">
            <v>0</v>
          </cell>
          <cell r="O6203">
            <v>210516</v>
          </cell>
          <cell r="P6203">
            <v>210516</v>
          </cell>
        </row>
        <row r="6204">
          <cell r="G6204">
            <v>938805023</v>
          </cell>
          <cell r="J6204">
            <v>333587.53999999998</v>
          </cell>
          <cell r="K6204">
            <v>72478</v>
          </cell>
          <cell r="L6204">
            <v>26110.46</v>
          </cell>
          <cell r="M6204">
            <v>0</v>
          </cell>
          <cell r="N6204">
            <v>-41000</v>
          </cell>
          <cell r="O6204">
            <v>246220</v>
          </cell>
          <cell r="P6204">
            <v>246220</v>
          </cell>
        </row>
        <row r="6205">
          <cell r="G6205">
            <v>938805026</v>
          </cell>
          <cell r="J6205">
            <v>317104.06</v>
          </cell>
          <cell r="K6205">
            <v>55644</v>
          </cell>
          <cell r="L6205">
            <v>26145.94</v>
          </cell>
          <cell r="M6205">
            <v>0</v>
          </cell>
          <cell r="N6205">
            <v>0</v>
          </cell>
          <cell r="O6205">
            <v>287606</v>
          </cell>
          <cell r="P6205">
            <v>287606</v>
          </cell>
        </row>
        <row r="6206">
          <cell r="G6206">
            <v>938805169</v>
          </cell>
          <cell r="J6206">
            <v>768576.72</v>
          </cell>
          <cell r="K6206">
            <v>117082</v>
          </cell>
          <cell r="L6206">
            <v>65149.279999999999</v>
          </cell>
          <cell r="M6206">
            <v>0</v>
          </cell>
          <cell r="N6206">
            <v>0</v>
          </cell>
          <cell r="O6206">
            <v>716644</v>
          </cell>
          <cell r="P6206">
            <v>716644</v>
          </cell>
        </row>
        <row r="6207">
          <cell r="G6207">
            <v>938805325</v>
          </cell>
          <cell r="J6207">
            <v>151832.71999999997</v>
          </cell>
          <cell r="K6207">
            <v>22999</v>
          </cell>
          <cell r="L6207">
            <v>12883.28</v>
          </cell>
          <cell r="M6207">
            <v>0</v>
          </cell>
          <cell r="N6207">
            <v>0</v>
          </cell>
          <cell r="O6207">
            <v>141717</v>
          </cell>
          <cell r="P6207">
            <v>141717</v>
          </cell>
        </row>
        <row r="6208">
          <cell r="G6208">
            <v>938805378</v>
          </cell>
          <cell r="J6208">
            <v>231288.27</v>
          </cell>
          <cell r="K6208">
            <v>44791</v>
          </cell>
          <cell r="L6208">
            <v>18649.73</v>
          </cell>
          <cell r="M6208">
            <v>0</v>
          </cell>
          <cell r="N6208">
            <v>0</v>
          </cell>
          <cell r="O6208">
            <v>205147</v>
          </cell>
          <cell r="P6208">
            <v>205147</v>
          </cell>
        </row>
        <row r="6209">
          <cell r="G6209">
            <v>938806113</v>
          </cell>
          <cell r="J6209">
            <v>226170</v>
          </cell>
          <cell r="K6209">
            <v>38414</v>
          </cell>
          <cell r="L6209">
            <v>18776</v>
          </cell>
          <cell r="M6209">
            <v>0</v>
          </cell>
          <cell r="N6209">
            <v>0</v>
          </cell>
          <cell r="O6209">
            <v>206532</v>
          </cell>
          <cell r="P6209">
            <v>206532</v>
          </cell>
        </row>
        <row r="6210">
          <cell r="G6210">
            <v>938806130</v>
          </cell>
          <cell r="J6210">
            <v>501829.18</v>
          </cell>
          <cell r="K6210">
            <v>81558</v>
          </cell>
          <cell r="L6210">
            <v>42026.82</v>
          </cell>
          <cell r="M6210">
            <v>0</v>
          </cell>
          <cell r="N6210">
            <v>0</v>
          </cell>
          <cell r="O6210">
            <v>462298</v>
          </cell>
          <cell r="P6210">
            <v>462298</v>
          </cell>
        </row>
        <row r="6211">
          <cell r="G6211">
            <v>938806160</v>
          </cell>
          <cell r="J6211">
            <v>44545</v>
          </cell>
          <cell r="K6211">
            <v>0</v>
          </cell>
          <cell r="L6211">
            <v>4455</v>
          </cell>
          <cell r="M6211">
            <v>0</v>
          </cell>
          <cell r="N6211">
            <v>0</v>
          </cell>
          <cell r="O6211">
            <v>49000</v>
          </cell>
          <cell r="P6211">
            <v>49000</v>
          </cell>
        </row>
        <row r="6212">
          <cell r="G6212">
            <v>938806237</v>
          </cell>
          <cell r="J6212">
            <v>125674.82</v>
          </cell>
          <cell r="K6212">
            <v>19749</v>
          </cell>
          <cell r="L6212">
            <v>10592.18</v>
          </cell>
          <cell r="M6212">
            <v>0</v>
          </cell>
          <cell r="N6212">
            <v>0</v>
          </cell>
          <cell r="O6212">
            <v>116518</v>
          </cell>
          <cell r="P6212">
            <v>116518</v>
          </cell>
        </row>
        <row r="6213">
          <cell r="G6213">
            <v>938806283</v>
          </cell>
          <cell r="J6213">
            <v>44545</v>
          </cell>
          <cell r="K6213">
            <v>0</v>
          </cell>
          <cell r="L6213">
            <v>4455</v>
          </cell>
          <cell r="M6213">
            <v>0</v>
          </cell>
          <cell r="N6213">
            <v>0</v>
          </cell>
          <cell r="O6213">
            <v>49000</v>
          </cell>
          <cell r="P6213">
            <v>49000</v>
          </cell>
        </row>
        <row r="6214">
          <cell r="G6214">
            <v>938806469</v>
          </cell>
          <cell r="J6214">
            <v>137764.18</v>
          </cell>
          <cell r="K6214">
            <v>22235</v>
          </cell>
          <cell r="L6214">
            <v>11552.82</v>
          </cell>
          <cell r="M6214">
            <v>0</v>
          </cell>
          <cell r="N6214">
            <v>0</v>
          </cell>
          <cell r="O6214">
            <v>127082</v>
          </cell>
          <cell r="P6214">
            <v>127082</v>
          </cell>
        </row>
        <row r="6215">
          <cell r="G6215">
            <v>938806482</v>
          </cell>
          <cell r="J6215">
            <v>50491</v>
          </cell>
          <cell r="K6215">
            <v>7574</v>
          </cell>
          <cell r="L6215">
            <v>4292</v>
          </cell>
          <cell r="M6215">
            <v>0</v>
          </cell>
          <cell r="N6215">
            <v>0</v>
          </cell>
          <cell r="O6215">
            <v>47209</v>
          </cell>
          <cell r="P6215">
            <v>47209</v>
          </cell>
        </row>
        <row r="6216">
          <cell r="G6216">
            <v>938806489</v>
          </cell>
          <cell r="J6216">
            <v>351308</v>
          </cell>
          <cell r="K6216">
            <v>55165</v>
          </cell>
          <cell r="L6216">
            <v>29615</v>
          </cell>
          <cell r="M6216">
            <v>0</v>
          </cell>
          <cell r="N6216">
            <v>0</v>
          </cell>
          <cell r="O6216">
            <v>325758</v>
          </cell>
          <cell r="P6216">
            <v>325758</v>
          </cell>
        </row>
        <row r="6217">
          <cell r="G6217">
            <v>938806593</v>
          </cell>
          <cell r="J6217">
            <v>221658.27</v>
          </cell>
          <cell r="K6217">
            <v>36166</v>
          </cell>
          <cell r="L6217">
            <v>18549.73</v>
          </cell>
          <cell r="M6217">
            <v>0</v>
          </cell>
          <cell r="N6217">
            <v>0</v>
          </cell>
          <cell r="O6217">
            <v>204042</v>
          </cell>
          <cell r="P6217">
            <v>204042</v>
          </cell>
        </row>
        <row r="6218">
          <cell r="G6218">
            <v>938806862</v>
          </cell>
          <cell r="J6218">
            <v>98669</v>
          </cell>
          <cell r="K6218">
            <v>17718</v>
          </cell>
          <cell r="L6218">
            <v>8095</v>
          </cell>
          <cell r="M6218">
            <v>0</v>
          </cell>
          <cell r="N6218">
            <v>0</v>
          </cell>
          <cell r="O6218">
            <v>89046</v>
          </cell>
          <cell r="P6218">
            <v>89046</v>
          </cell>
        </row>
        <row r="6219">
          <cell r="G6219">
            <v>938806983</v>
          </cell>
          <cell r="J6219">
            <v>114996</v>
          </cell>
          <cell r="K6219">
            <v>17698</v>
          </cell>
          <cell r="L6219">
            <v>9730</v>
          </cell>
          <cell r="M6219">
            <v>0</v>
          </cell>
          <cell r="N6219">
            <v>0</v>
          </cell>
          <cell r="O6219">
            <v>107028</v>
          </cell>
          <cell r="P6219">
            <v>107028</v>
          </cell>
        </row>
        <row r="6220">
          <cell r="G6220">
            <v>938807084</v>
          </cell>
          <cell r="J6220">
            <v>136335.09</v>
          </cell>
          <cell r="K6220">
            <v>23592</v>
          </cell>
          <cell r="L6220">
            <v>11273.91</v>
          </cell>
          <cell r="M6220">
            <v>0</v>
          </cell>
          <cell r="N6220">
            <v>0</v>
          </cell>
          <cell r="O6220">
            <v>124017</v>
          </cell>
          <cell r="P6220">
            <v>124017</v>
          </cell>
        </row>
        <row r="6221">
          <cell r="G6221">
            <v>938807085</v>
          </cell>
          <cell r="J6221">
            <v>78711</v>
          </cell>
          <cell r="K6221">
            <v>12704</v>
          </cell>
          <cell r="L6221">
            <v>6601</v>
          </cell>
          <cell r="M6221">
            <v>0</v>
          </cell>
          <cell r="N6221">
            <v>0</v>
          </cell>
          <cell r="O6221">
            <v>72608</v>
          </cell>
          <cell r="P6221">
            <v>72608</v>
          </cell>
        </row>
        <row r="6222">
          <cell r="G6222">
            <v>938807114</v>
          </cell>
          <cell r="J6222">
            <v>89312</v>
          </cell>
          <cell r="K6222">
            <v>13397</v>
          </cell>
          <cell r="L6222">
            <v>7591</v>
          </cell>
          <cell r="M6222">
            <v>0</v>
          </cell>
          <cell r="N6222">
            <v>0</v>
          </cell>
          <cell r="O6222">
            <v>83506</v>
          </cell>
          <cell r="P6222">
            <v>83506</v>
          </cell>
        </row>
        <row r="6223">
          <cell r="G6223">
            <v>938807355</v>
          </cell>
          <cell r="J6223">
            <v>240387.49</v>
          </cell>
          <cell r="K6223">
            <v>36956</v>
          </cell>
          <cell r="L6223">
            <v>20343.509999999998</v>
          </cell>
          <cell r="M6223">
            <v>0</v>
          </cell>
          <cell r="N6223">
            <v>0</v>
          </cell>
          <cell r="O6223">
            <v>223775</v>
          </cell>
          <cell r="P6223">
            <v>223775</v>
          </cell>
        </row>
        <row r="6224">
          <cell r="G6224">
            <v>938807534</v>
          </cell>
          <cell r="J6224">
            <v>83728.09</v>
          </cell>
          <cell r="K6224">
            <v>14130</v>
          </cell>
          <cell r="L6224">
            <v>6959.91</v>
          </cell>
          <cell r="M6224">
            <v>0</v>
          </cell>
          <cell r="N6224">
            <v>0</v>
          </cell>
          <cell r="O6224">
            <v>76558</v>
          </cell>
          <cell r="P6224">
            <v>76558</v>
          </cell>
        </row>
        <row r="6225">
          <cell r="G6225">
            <v>938807554</v>
          </cell>
          <cell r="J6225">
            <v>571377.09</v>
          </cell>
          <cell r="K6225">
            <v>88624</v>
          </cell>
          <cell r="L6225">
            <v>48274.91</v>
          </cell>
          <cell r="M6225">
            <v>0</v>
          </cell>
          <cell r="N6225">
            <v>0</v>
          </cell>
          <cell r="O6225">
            <v>531028</v>
          </cell>
          <cell r="P6225">
            <v>531028</v>
          </cell>
        </row>
        <row r="6226">
          <cell r="G6226">
            <v>938807641</v>
          </cell>
          <cell r="J6226">
            <v>103283</v>
          </cell>
          <cell r="K6226">
            <v>16166</v>
          </cell>
          <cell r="L6226">
            <v>8712</v>
          </cell>
          <cell r="M6226">
            <v>0</v>
          </cell>
          <cell r="N6226">
            <v>0</v>
          </cell>
          <cell r="O6226">
            <v>95829</v>
          </cell>
          <cell r="P6226">
            <v>95829</v>
          </cell>
        </row>
        <row r="6227">
          <cell r="G6227">
            <v>938807792</v>
          </cell>
          <cell r="J6227">
            <v>161210.53999999998</v>
          </cell>
          <cell r="K6227">
            <v>74990.09</v>
          </cell>
          <cell r="L6227">
            <v>8622.5499999999993</v>
          </cell>
          <cell r="M6227">
            <v>0</v>
          </cell>
          <cell r="N6227">
            <v>0</v>
          </cell>
          <cell r="O6227">
            <v>94843</v>
          </cell>
          <cell r="P6227">
            <v>94843</v>
          </cell>
        </row>
        <row r="6228">
          <cell r="G6228">
            <v>938807826</v>
          </cell>
          <cell r="J6228">
            <v>113481</v>
          </cell>
          <cell r="K6228">
            <v>17920</v>
          </cell>
          <cell r="L6228">
            <v>9556</v>
          </cell>
          <cell r="M6228">
            <v>0</v>
          </cell>
          <cell r="N6228">
            <v>0</v>
          </cell>
          <cell r="O6228">
            <v>105117</v>
          </cell>
          <cell r="P6228">
            <v>105117</v>
          </cell>
        </row>
        <row r="6229">
          <cell r="G6229">
            <v>938807846</v>
          </cell>
          <cell r="J6229">
            <v>125611.45</v>
          </cell>
          <cell r="K6229">
            <v>18842</v>
          </cell>
          <cell r="L6229">
            <v>10676.55</v>
          </cell>
          <cell r="M6229">
            <v>0</v>
          </cell>
          <cell r="N6229">
            <v>0</v>
          </cell>
          <cell r="O6229">
            <v>117446</v>
          </cell>
          <cell r="P6229">
            <v>117446</v>
          </cell>
        </row>
        <row r="6230">
          <cell r="G6230">
            <v>938807934</v>
          </cell>
          <cell r="J6230">
            <v>305660.06</v>
          </cell>
          <cell r="K6230">
            <v>46298</v>
          </cell>
          <cell r="L6230">
            <v>25935.94</v>
          </cell>
          <cell r="M6230">
            <v>0</v>
          </cell>
          <cell r="N6230">
            <v>0</v>
          </cell>
          <cell r="O6230">
            <v>285298</v>
          </cell>
          <cell r="P6230">
            <v>285298</v>
          </cell>
        </row>
        <row r="6231">
          <cell r="G6231">
            <v>938808195</v>
          </cell>
          <cell r="J6231">
            <v>378653.72000000003</v>
          </cell>
          <cell r="K6231">
            <v>57471</v>
          </cell>
          <cell r="L6231">
            <v>32118.28</v>
          </cell>
          <cell r="M6231">
            <v>0</v>
          </cell>
          <cell r="N6231">
            <v>0</v>
          </cell>
          <cell r="O6231">
            <v>353301</v>
          </cell>
          <cell r="P6231">
            <v>353301</v>
          </cell>
        </row>
        <row r="6232">
          <cell r="G6232">
            <v>938808356</v>
          </cell>
          <cell r="J6232">
            <v>120290</v>
          </cell>
          <cell r="K6232">
            <v>19614</v>
          </cell>
          <cell r="L6232">
            <v>10068</v>
          </cell>
          <cell r="M6232">
            <v>0</v>
          </cell>
          <cell r="N6232">
            <v>0</v>
          </cell>
          <cell r="O6232">
            <v>110744</v>
          </cell>
          <cell r="P6232">
            <v>110744</v>
          </cell>
        </row>
        <row r="6233">
          <cell r="G6233">
            <v>938808411</v>
          </cell>
          <cell r="J6233">
            <v>190895.4</v>
          </cell>
          <cell r="K6233">
            <v>33347</v>
          </cell>
          <cell r="L6233">
            <v>15754.6</v>
          </cell>
          <cell r="M6233">
            <v>0</v>
          </cell>
          <cell r="N6233">
            <v>0</v>
          </cell>
          <cell r="O6233">
            <v>173303</v>
          </cell>
          <cell r="P6233">
            <v>173303</v>
          </cell>
        </row>
        <row r="6234">
          <cell r="G6234">
            <v>938808912</v>
          </cell>
          <cell r="J6234">
            <v>223225.92</v>
          </cell>
          <cell r="K6234">
            <v>37074</v>
          </cell>
          <cell r="L6234">
            <v>18615.080000000002</v>
          </cell>
          <cell r="M6234">
            <v>-1000</v>
          </cell>
          <cell r="N6234">
            <v>-20000</v>
          </cell>
          <cell r="O6234">
            <v>183767</v>
          </cell>
          <cell r="P6234">
            <v>183767</v>
          </cell>
        </row>
        <row r="6235">
          <cell r="G6235">
            <v>938808953</v>
          </cell>
          <cell r="J6235">
            <v>188560.1</v>
          </cell>
          <cell r="K6235">
            <v>29630</v>
          </cell>
          <cell r="L6235">
            <v>15892.9</v>
          </cell>
          <cell r="M6235">
            <v>0</v>
          </cell>
          <cell r="N6235">
            <v>0</v>
          </cell>
          <cell r="O6235">
            <v>174823</v>
          </cell>
          <cell r="P6235">
            <v>174823</v>
          </cell>
        </row>
        <row r="6236">
          <cell r="G6236">
            <v>938809003</v>
          </cell>
          <cell r="J6236">
            <v>276592.18</v>
          </cell>
          <cell r="K6236">
            <v>54055</v>
          </cell>
          <cell r="L6236">
            <v>22253.82</v>
          </cell>
          <cell r="M6236">
            <v>0</v>
          </cell>
          <cell r="N6236">
            <v>0</v>
          </cell>
          <cell r="O6236">
            <v>244791</v>
          </cell>
          <cell r="P6236">
            <v>244791</v>
          </cell>
        </row>
        <row r="6237">
          <cell r="G6237">
            <v>938809057</v>
          </cell>
          <cell r="J6237">
            <v>125805</v>
          </cell>
          <cell r="K6237">
            <v>19993</v>
          </cell>
          <cell r="L6237">
            <v>10581</v>
          </cell>
          <cell r="M6237">
            <v>0</v>
          </cell>
          <cell r="N6237">
            <v>0</v>
          </cell>
          <cell r="O6237">
            <v>116393</v>
          </cell>
          <cell r="P6237">
            <v>116393</v>
          </cell>
        </row>
        <row r="6238">
          <cell r="G6238">
            <v>938809122</v>
          </cell>
          <cell r="J6238">
            <v>229338.45</v>
          </cell>
          <cell r="K6238">
            <v>42255</v>
          </cell>
          <cell r="L6238">
            <v>18707.55</v>
          </cell>
          <cell r="M6238">
            <v>0</v>
          </cell>
          <cell r="N6238">
            <v>0</v>
          </cell>
          <cell r="O6238">
            <v>205791</v>
          </cell>
          <cell r="P6238">
            <v>205791</v>
          </cell>
        </row>
        <row r="6239">
          <cell r="G6239">
            <v>938809151</v>
          </cell>
          <cell r="J6239">
            <v>345979.28</v>
          </cell>
          <cell r="K6239">
            <v>103248</v>
          </cell>
          <cell r="L6239">
            <v>24272.720000000001</v>
          </cell>
          <cell r="M6239">
            <v>0</v>
          </cell>
          <cell r="N6239">
            <v>0</v>
          </cell>
          <cell r="O6239">
            <v>267004</v>
          </cell>
          <cell r="P6239">
            <v>267004</v>
          </cell>
        </row>
        <row r="6240">
          <cell r="G6240">
            <v>938809224</v>
          </cell>
          <cell r="J6240">
            <v>187815.82</v>
          </cell>
          <cell r="K6240">
            <v>29070</v>
          </cell>
          <cell r="L6240">
            <v>15874.18</v>
          </cell>
          <cell r="M6240">
            <v>0</v>
          </cell>
          <cell r="N6240">
            <v>0</v>
          </cell>
          <cell r="O6240">
            <v>174620</v>
          </cell>
          <cell r="P6240">
            <v>174620</v>
          </cell>
        </row>
        <row r="6241">
          <cell r="G6241">
            <v>938809264</v>
          </cell>
          <cell r="J6241">
            <v>314379.27</v>
          </cell>
          <cell r="K6241">
            <v>52991</v>
          </cell>
          <cell r="L6241">
            <v>26138.73</v>
          </cell>
          <cell r="M6241">
            <v>0</v>
          </cell>
          <cell r="N6241">
            <v>0</v>
          </cell>
          <cell r="O6241">
            <v>287527</v>
          </cell>
          <cell r="P6241">
            <v>287527</v>
          </cell>
        </row>
        <row r="6242">
          <cell r="G6242">
            <v>938809342</v>
          </cell>
          <cell r="J6242">
            <v>108181.36</v>
          </cell>
          <cell r="K6242">
            <v>16227</v>
          </cell>
          <cell r="L6242">
            <v>9195.64</v>
          </cell>
          <cell r="M6242">
            <v>0</v>
          </cell>
          <cell r="N6242">
            <v>0</v>
          </cell>
          <cell r="O6242">
            <v>101150</v>
          </cell>
          <cell r="P6242">
            <v>101150</v>
          </cell>
        </row>
        <row r="6243">
          <cell r="G6243">
            <v>938809470</v>
          </cell>
          <cell r="J6243">
            <v>93521</v>
          </cell>
          <cell r="K6243">
            <v>15375</v>
          </cell>
          <cell r="L6243">
            <v>7815</v>
          </cell>
          <cell r="M6243">
            <v>0</v>
          </cell>
          <cell r="N6243">
            <v>0</v>
          </cell>
          <cell r="O6243">
            <v>85961</v>
          </cell>
          <cell r="P6243">
            <v>85961</v>
          </cell>
        </row>
        <row r="6244">
          <cell r="G6244">
            <v>938809480</v>
          </cell>
          <cell r="J6244">
            <v>291168.18</v>
          </cell>
          <cell r="K6244">
            <v>45695</v>
          </cell>
          <cell r="L6244">
            <v>24547.82</v>
          </cell>
          <cell r="M6244">
            <v>0</v>
          </cell>
          <cell r="N6244">
            <v>0</v>
          </cell>
          <cell r="O6244">
            <v>270021</v>
          </cell>
          <cell r="P6244">
            <v>270021</v>
          </cell>
        </row>
        <row r="6245">
          <cell r="G6245">
            <v>938809484</v>
          </cell>
          <cell r="J6245">
            <v>135726</v>
          </cell>
          <cell r="K6245">
            <v>22603</v>
          </cell>
          <cell r="L6245">
            <v>11312</v>
          </cell>
          <cell r="M6245">
            <v>0</v>
          </cell>
          <cell r="N6245">
            <v>-50000</v>
          </cell>
          <cell r="O6245">
            <v>74435</v>
          </cell>
          <cell r="P6245">
            <v>74435</v>
          </cell>
        </row>
        <row r="6246">
          <cell r="G6246">
            <v>938809517</v>
          </cell>
          <cell r="J6246">
            <v>195014.9</v>
          </cell>
          <cell r="K6246">
            <v>30823</v>
          </cell>
          <cell r="L6246">
            <v>16419.099999999999</v>
          </cell>
          <cell r="M6246">
            <v>0</v>
          </cell>
          <cell r="N6246">
            <v>0</v>
          </cell>
          <cell r="O6246">
            <v>180611</v>
          </cell>
          <cell r="P6246">
            <v>180611</v>
          </cell>
        </row>
        <row r="6247">
          <cell r="G6247">
            <v>938809642</v>
          </cell>
          <cell r="J6247">
            <v>165814.09</v>
          </cell>
          <cell r="K6247">
            <v>26892</v>
          </cell>
          <cell r="L6247">
            <v>13891.91</v>
          </cell>
          <cell r="M6247">
            <v>0</v>
          </cell>
          <cell r="N6247">
            <v>0</v>
          </cell>
          <cell r="O6247">
            <v>152814</v>
          </cell>
          <cell r="P6247">
            <v>152814</v>
          </cell>
        </row>
        <row r="6248">
          <cell r="G6248">
            <v>938809657</v>
          </cell>
          <cell r="J6248">
            <v>211531.18</v>
          </cell>
          <cell r="K6248">
            <v>33300</v>
          </cell>
          <cell r="L6248">
            <v>17822.82</v>
          </cell>
          <cell r="M6248">
            <v>0</v>
          </cell>
          <cell r="N6248">
            <v>0</v>
          </cell>
          <cell r="O6248">
            <v>196054</v>
          </cell>
          <cell r="P6248">
            <v>196054</v>
          </cell>
        </row>
        <row r="6249">
          <cell r="G6249">
            <v>938809755</v>
          </cell>
          <cell r="J6249">
            <v>349565</v>
          </cell>
          <cell r="K6249">
            <v>68592</v>
          </cell>
          <cell r="L6249">
            <v>28097</v>
          </cell>
          <cell r="M6249">
            <v>0</v>
          </cell>
          <cell r="N6249">
            <v>0</v>
          </cell>
          <cell r="O6249">
            <v>309070</v>
          </cell>
          <cell r="P6249">
            <v>309070</v>
          </cell>
        </row>
        <row r="6250">
          <cell r="G6250">
            <v>938901577</v>
          </cell>
          <cell r="J6250">
            <v>65553</v>
          </cell>
          <cell r="K6250">
            <v>9833</v>
          </cell>
          <cell r="L6250">
            <v>5572</v>
          </cell>
          <cell r="M6250">
            <v>0</v>
          </cell>
          <cell r="N6250">
            <v>0</v>
          </cell>
          <cell r="O6250">
            <v>61292</v>
          </cell>
          <cell r="P6250">
            <v>61292</v>
          </cell>
        </row>
        <row r="6251">
          <cell r="G6251">
            <v>938901926</v>
          </cell>
          <cell r="J6251">
            <v>143628</v>
          </cell>
          <cell r="K6251">
            <v>22891</v>
          </cell>
          <cell r="L6251">
            <v>12074</v>
          </cell>
          <cell r="M6251">
            <v>0</v>
          </cell>
          <cell r="N6251">
            <v>0</v>
          </cell>
          <cell r="O6251">
            <v>132811</v>
          </cell>
          <cell r="P6251">
            <v>132811</v>
          </cell>
        </row>
        <row r="6252">
          <cell r="G6252">
            <v>938907229</v>
          </cell>
          <cell r="J6252">
            <v>185505.82</v>
          </cell>
          <cell r="K6252">
            <v>31865</v>
          </cell>
          <cell r="L6252">
            <v>15364.18</v>
          </cell>
          <cell r="M6252">
            <v>0</v>
          </cell>
          <cell r="N6252">
            <v>0</v>
          </cell>
          <cell r="O6252">
            <v>169005</v>
          </cell>
          <cell r="P6252">
            <v>169005</v>
          </cell>
        </row>
        <row r="6253">
          <cell r="G6253">
            <v>938907359</v>
          </cell>
          <cell r="J6253">
            <v>155929.82</v>
          </cell>
          <cell r="K6253">
            <v>25858</v>
          </cell>
          <cell r="L6253">
            <v>13007.18</v>
          </cell>
          <cell r="M6253">
            <v>0</v>
          </cell>
          <cell r="N6253">
            <v>0</v>
          </cell>
          <cell r="O6253">
            <v>143079</v>
          </cell>
          <cell r="P6253">
            <v>143079</v>
          </cell>
        </row>
        <row r="6254">
          <cell r="G6254">
            <v>938907360</v>
          </cell>
          <cell r="J6254">
            <v>527689.09</v>
          </cell>
          <cell r="K6254">
            <v>84315</v>
          </cell>
          <cell r="L6254">
            <v>44337.91</v>
          </cell>
          <cell r="M6254">
            <v>0</v>
          </cell>
          <cell r="N6254">
            <v>0</v>
          </cell>
          <cell r="O6254">
            <v>487712</v>
          </cell>
          <cell r="P6254">
            <v>487712</v>
          </cell>
        </row>
        <row r="6255">
          <cell r="G6255">
            <v>938907362</v>
          </cell>
          <cell r="J6255">
            <v>175005.36</v>
          </cell>
          <cell r="K6255">
            <v>27822</v>
          </cell>
          <cell r="L6255">
            <v>14718.64</v>
          </cell>
          <cell r="M6255">
            <v>0</v>
          </cell>
          <cell r="N6255">
            <v>0</v>
          </cell>
          <cell r="O6255">
            <v>161902</v>
          </cell>
          <cell r="P6255">
            <v>161902</v>
          </cell>
        </row>
        <row r="6256">
          <cell r="G6256">
            <v>938907829</v>
          </cell>
          <cell r="J6256">
            <v>97943</v>
          </cell>
          <cell r="K6256">
            <v>14691</v>
          </cell>
          <cell r="L6256">
            <v>8325</v>
          </cell>
          <cell r="M6256">
            <v>0</v>
          </cell>
          <cell r="N6256">
            <v>0</v>
          </cell>
          <cell r="O6256">
            <v>91577</v>
          </cell>
          <cell r="P6256">
            <v>91577</v>
          </cell>
        </row>
        <row r="6257">
          <cell r="G6257">
            <v>938907976</v>
          </cell>
          <cell r="J6257">
            <v>124550</v>
          </cell>
          <cell r="K6257">
            <v>18683</v>
          </cell>
          <cell r="L6257">
            <v>10587</v>
          </cell>
          <cell r="M6257">
            <v>0</v>
          </cell>
          <cell r="N6257">
            <v>0</v>
          </cell>
          <cell r="O6257">
            <v>116454</v>
          </cell>
          <cell r="P6257">
            <v>116454</v>
          </cell>
        </row>
        <row r="6258">
          <cell r="G6258">
            <v>938908012</v>
          </cell>
          <cell r="J6258">
            <v>153967.35999999999</v>
          </cell>
          <cell r="K6258">
            <v>23095</v>
          </cell>
          <cell r="L6258">
            <v>13087.64</v>
          </cell>
          <cell r="M6258">
            <v>0</v>
          </cell>
          <cell r="N6258">
            <v>0</v>
          </cell>
          <cell r="O6258">
            <v>143960</v>
          </cell>
          <cell r="P6258">
            <v>143960</v>
          </cell>
        </row>
        <row r="6259">
          <cell r="G6259">
            <v>938908053</v>
          </cell>
          <cell r="J6259">
            <v>96793</v>
          </cell>
          <cell r="K6259">
            <v>14519</v>
          </cell>
          <cell r="L6259">
            <v>8227</v>
          </cell>
          <cell r="M6259">
            <v>0</v>
          </cell>
          <cell r="N6259">
            <v>0</v>
          </cell>
          <cell r="O6259">
            <v>90501</v>
          </cell>
          <cell r="P6259">
            <v>90501</v>
          </cell>
        </row>
        <row r="6260">
          <cell r="G6260">
            <v>938908316</v>
          </cell>
          <cell r="J6260">
            <v>237817.65</v>
          </cell>
          <cell r="K6260">
            <v>35673</v>
          </cell>
          <cell r="L6260">
            <v>20214.349999999999</v>
          </cell>
          <cell r="M6260">
            <v>0</v>
          </cell>
          <cell r="N6260">
            <v>0</v>
          </cell>
          <cell r="O6260">
            <v>222359</v>
          </cell>
          <cell r="P6260">
            <v>222359</v>
          </cell>
        </row>
        <row r="6261">
          <cell r="G6261">
            <v>938908317</v>
          </cell>
          <cell r="J6261">
            <v>219345.27</v>
          </cell>
          <cell r="K6261">
            <v>32902</v>
          </cell>
          <cell r="L6261">
            <v>18644.73</v>
          </cell>
          <cell r="M6261">
            <v>0</v>
          </cell>
          <cell r="N6261">
            <v>0</v>
          </cell>
          <cell r="O6261">
            <v>205088</v>
          </cell>
          <cell r="P6261">
            <v>205088</v>
          </cell>
        </row>
        <row r="6262">
          <cell r="G6262">
            <v>938908355</v>
          </cell>
          <cell r="J6262">
            <v>178369</v>
          </cell>
          <cell r="K6262">
            <v>26755</v>
          </cell>
          <cell r="L6262">
            <v>15161</v>
          </cell>
          <cell r="M6262">
            <v>0</v>
          </cell>
          <cell r="N6262">
            <v>0</v>
          </cell>
          <cell r="O6262">
            <v>166775</v>
          </cell>
          <cell r="P6262">
            <v>166775</v>
          </cell>
        </row>
        <row r="6263">
          <cell r="G6263">
            <v>938908356</v>
          </cell>
          <cell r="J6263">
            <v>45614</v>
          </cell>
          <cell r="K6263">
            <v>6842</v>
          </cell>
          <cell r="L6263">
            <v>3877</v>
          </cell>
          <cell r="M6263">
            <v>0</v>
          </cell>
          <cell r="N6263">
            <v>0</v>
          </cell>
          <cell r="O6263">
            <v>42649</v>
          </cell>
          <cell r="P6263">
            <v>42649</v>
          </cell>
        </row>
        <row r="6264">
          <cell r="G6264">
            <v>938909042</v>
          </cell>
          <cell r="J6264">
            <v>127159</v>
          </cell>
          <cell r="K6264">
            <v>22664</v>
          </cell>
          <cell r="L6264">
            <v>10450</v>
          </cell>
          <cell r="M6264">
            <v>0</v>
          </cell>
          <cell r="N6264">
            <v>0</v>
          </cell>
          <cell r="O6264">
            <v>114945</v>
          </cell>
          <cell r="P6264">
            <v>114945</v>
          </cell>
        </row>
        <row r="6265">
          <cell r="G6265">
            <v>938909813</v>
          </cell>
          <cell r="J6265">
            <v>62773</v>
          </cell>
          <cell r="K6265">
            <v>9416</v>
          </cell>
          <cell r="L6265">
            <v>5336</v>
          </cell>
          <cell r="M6265">
            <v>0</v>
          </cell>
          <cell r="N6265">
            <v>0</v>
          </cell>
          <cell r="O6265">
            <v>58693</v>
          </cell>
          <cell r="P6265">
            <v>58693</v>
          </cell>
        </row>
        <row r="6266">
          <cell r="G6266">
            <v>938910743</v>
          </cell>
          <cell r="J6266">
            <v>149265.35999999999</v>
          </cell>
          <cell r="K6266">
            <v>22390</v>
          </cell>
          <cell r="L6266">
            <v>12687.64</v>
          </cell>
          <cell r="M6266">
            <v>0</v>
          </cell>
          <cell r="N6266">
            <v>0</v>
          </cell>
          <cell r="O6266">
            <v>139563</v>
          </cell>
          <cell r="P6266">
            <v>139563</v>
          </cell>
        </row>
        <row r="6267">
          <cell r="G6267">
            <v>938913261</v>
          </cell>
          <cell r="J6267">
            <v>247631.58</v>
          </cell>
          <cell r="K6267">
            <v>37369</v>
          </cell>
          <cell r="L6267">
            <v>21026.42</v>
          </cell>
          <cell r="M6267">
            <v>0</v>
          </cell>
          <cell r="N6267">
            <v>0</v>
          </cell>
          <cell r="O6267">
            <v>231289</v>
          </cell>
          <cell r="P6267">
            <v>231289</v>
          </cell>
        </row>
        <row r="6268">
          <cell r="G6268">
            <v>938917249</v>
          </cell>
          <cell r="J6268">
            <v>230576.27</v>
          </cell>
          <cell r="K6268">
            <v>34586</v>
          </cell>
          <cell r="L6268">
            <v>19598.73</v>
          </cell>
          <cell r="M6268">
            <v>0</v>
          </cell>
          <cell r="N6268">
            <v>0</v>
          </cell>
          <cell r="O6268">
            <v>215589</v>
          </cell>
          <cell r="P6268">
            <v>215589</v>
          </cell>
        </row>
        <row r="6269">
          <cell r="G6269">
            <v>933805142</v>
          </cell>
          <cell r="J6269">
            <v>112984.09</v>
          </cell>
          <cell r="K6269">
            <v>18294</v>
          </cell>
          <cell r="L6269">
            <v>9468.91</v>
          </cell>
          <cell r="M6269">
            <v>0</v>
          </cell>
          <cell r="N6269">
            <v>0</v>
          </cell>
          <cell r="O6269">
            <v>104159</v>
          </cell>
          <cell r="P6269">
            <v>104159</v>
          </cell>
        </row>
        <row r="6270">
          <cell r="G6270">
            <v>933805345</v>
          </cell>
          <cell r="J6270">
            <v>55454.09</v>
          </cell>
          <cell r="K6270">
            <v>22272.5</v>
          </cell>
          <cell r="L6270">
            <v>3318.41</v>
          </cell>
          <cell r="M6270">
            <v>0</v>
          </cell>
          <cell r="N6270">
            <v>0</v>
          </cell>
          <cell r="O6270">
            <v>36500</v>
          </cell>
          <cell r="P6270">
            <v>36500</v>
          </cell>
        </row>
        <row r="6271">
          <cell r="G6271">
            <v>933805366</v>
          </cell>
          <cell r="J6271">
            <v>304191.90000000002</v>
          </cell>
          <cell r="K6271">
            <v>46302</v>
          </cell>
          <cell r="L6271">
            <v>25789.1</v>
          </cell>
          <cell r="M6271">
            <v>0</v>
          </cell>
          <cell r="N6271">
            <v>0</v>
          </cell>
          <cell r="O6271">
            <v>283679</v>
          </cell>
          <cell r="P6271">
            <v>283679</v>
          </cell>
        </row>
        <row r="6272">
          <cell r="G6272">
            <v>933805369</v>
          </cell>
          <cell r="J6272">
            <v>390988.54000000004</v>
          </cell>
          <cell r="K6272">
            <v>60443</v>
          </cell>
          <cell r="L6272">
            <v>33054.46</v>
          </cell>
          <cell r="M6272">
            <v>0</v>
          </cell>
          <cell r="N6272">
            <v>0</v>
          </cell>
          <cell r="O6272">
            <v>363600</v>
          </cell>
          <cell r="P6272">
            <v>363600</v>
          </cell>
        </row>
        <row r="6273">
          <cell r="G6273">
            <v>933805720</v>
          </cell>
          <cell r="J6273">
            <v>820454.3</v>
          </cell>
          <cell r="K6273">
            <v>132717</v>
          </cell>
          <cell r="L6273">
            <v>68773.7</v>
          </cell>
          <cell r="M6273">
            <v>0</v>
          </cell>
          <cell r="N6273">
            <v>0</v>
          </cell>
          <cell r="O6273">
            <v>756511</v>
          </cell>
          <cell r="P6273">
            <v>756511</v>
          </cell>
        </row>
        <row r="6274">
          <cell r="G6274">
            <v>933806233</v>
          </cell>
          <cell r="J6274">
            <v>75887</v>
          </cell>
          <cell r="K6274">
            <v>11383</v>
          </cell>
          <cell r="L6274">
            <v>6450</v>
          </cell>
          <cell r="M6274">
            <v>0</v>
          </cell>
          <cell r="N6274">
            <v>0</v>
          </cell>
          <cell r="O6274">
            <v>70954</v>
          </cell>
          <cell r="P6274">
            <v>70954</v>
          </cell>
        </row>
        <row r="6275">
          <cell r="G6275">
            <v>933806290</v>
          </cell>
          <cell r="J6275">
            <v>319972.55</v>
          </cell>
          <cell r="K6275">
            <v>47996</v>
          </cell>
          <cell r="L6275">
            <v>27197.45</v>
          </cell>
          <cell r="M6275">
            <v>0</v>
          </cell>
          <cell r="N6275">
            <v>0</v>
          </cell>
          <cell r="O6275">
            <v>299174</v>
          </cell>
          <cell r="P6275">
            <v>299174</v>
          </cell>
        </row>
        <row r="6276">
          <cell r="G6276">
            <v>933806291</v>
          </cell>
          <cell r="J6276">
            <v>93447</v>
          </cell>
          <cell r="K6276">
            <v>14241</v>
          </cell>
          <cell r="L6276">
            <v>7921</v>
          </cell>
          <cell r="M6276">
            <v>0</v>
          </cell>
          <cell r="N6276">
            <v>0</v>
          </cell>
          <cell r="O6276">
            <v>87127</v>
          </cell>
          <cell r="P6276">
            <v>87127</v>
          </cell>
        </row>
        <row r="6277">
          <cell r="G6277">
            <v>933806293</v>
          </cell>
          <cell r="J6277">
            <v>195906</v>
          </cell>
          <cell r="K6277">
            <v>29610</v>
          </cell>
          <cell r="L6277">
            <v>16630</v>
          </cell>
          <cell r="M6277">
            <v>0</v>
          </cell>
          <cell r="N6277">
            <v>0</v>
          </cell>
          <cell r="O6277">
            <v>182926</v>
          </cell>
          <cell r="P6277">
            <v>182926</v>
          </cell>
        </row>
        <row r="6278">
          <cell r="G6278">
            <v>933806749</v>
          </cell>
          <cell r="J6278">
            <v>230330.82</v>
          </cell>
          <cell r="K6278">
            <v>35672</v>
          </cell>
          <cell r="L6278">
            <v>19466.18</v>
          </cell>
          <cell r="M6278">
            <v>0</v>
          </cell>
          <cell r="N6278">
            <v>0</v>
          </cell>
          <cell r="O6278">
            <v>214125</v>
          </cell>
          <cell r="P6278">
            <v>214125</v>
          </cell>
        </row>
        <row r="6279">
          <cell r="G6279">
            <v>938802433</v>
          </cell>
          <cell r="J6279">
            <v>171109.08</v>
          </cell>
          <cell r="K6279">
            <v>33296</v>
          </cell>
          <cell r="L6279">
            <v>13780.92</v>
          </cell>
          <cell r="M6279">
            <v>0</v>
          </cell>
          <cell r="N6279">
            <v>0</v>
          </cell>
          <cell r="O6279">
            <v>151594</v>
          </cell>
          <cell r="P6279">
            <v>151594</v>
          </cell>
        </row>
        <row r="6280">
          <cell r="G6280">
            <v>938802733</v>
          </cell>
          <cell r="J6280">
            <v>184598.78</v>
          </cell>
          <cell r="K6280">
            <v>136000.78</v>
          </cell>
          <cell r="L6280">
            <v>4860</v>
          </cell>
          <cell r="M6280">
            <v>0</v>
          </cell>
          <cell r="N6280">
            <v>0</v>
          </cell>
          <cell r="O6280">
            <v>53458</v>
          </cell>
          <cell r="P6280">
            <v>53458</v>
          </cell>
        </row>
        <row r="6281">
          <cell r="G6281">
            <v>938806311</v>
          </cell>
          <cell r="J6281">
            <v>197749.1</v>
          </cell>
          <cell r="K6281">
            <v>30336</v>
          </cell>
          <cell r="L6281">
            <v>16740.900000000001</v>
          </cell>
          <cell r="M6281">
            <v>0</v>
          </cell>
          <cell r="N6281">
            <v>0</v>
          </cell>
          <cell r="O6281">
            <v>184154</v>
          </cell>
          <cell r="P6281">
            <v>184154</v>
          </cell>
        </row>
        <row r="6282">
          <cell r="G6282">
            <v>938806711</v>
          </cell>
          <cell r="J6282">
            <v>249560.97</v>
          </cell>
          <cell r="K6282">
            <v>41698</v>
          </cell>
          <cell r="L6282">
            <v>20786.03</v>
          </cell>
          <cell r="M6282">
            <v>0</v>
          </cell>
          <cell r="N6282">
            <v>0</v>
          </cell>
          <cell r="O6282">
            <v>228649</v>
          </cell>
          <cell r="P6282">
            <v>228649</v>
          </cell>
        </row>
        <row r="6283">
          <cell r="G6283">
            <v>938806725</v>
          </cell>
          <cell r="J6283">
            <v>72086</v>
          </cell>
          <cell r="K6283">
            <v>10813</v>
          </cell>
          <cell r="L6283">
            <v>6127</v>
          </cell>
          <cell r="M6283">
            <v>0</v>
          </cell>
          <cell r="N6283">
            <v>0</v>
          </cell>
          <cell r="O6283">
            <v>67400</v>
          </cell>
          <cell r="P6283">
            <v>67400</v>
          </cell>
        </row>
        <row r="6284">
          <cell r="G6284">
            <v>938806994</v>
          </cell>
          <cell r="J6284">
            <v>79886.36</v>
          </cell>
          <cell r="K6284">
            <v>14900</v>
          </cell>
          <cell r="L6284">
            <v>6498.64</v>
          </cell>
          <cell r="M6284">
            <v>0</v>
          </cell>
          <cell r="N6284">
            <v>0</v>
          </cell>
          <cell r="O6284">
            <v>71485</v>
          </cell>
          <cell r="P6284">
            <v>71485</v>
          </cell>
        </row>
        <row r="6285">
          <cell r="G6285">
            <v>938807385</v>
          </cell>
          <cell r="J6285">
            <v>334277.49</v>
          </cell>
          <cell r="K6285">
            <v>53059</v>
          </cell>
          <cell r="L6285">
            <v>28121.51</v>
          </cell>
          <cell r="M6285">
            <v>0</v>
          </cell>
          <cell r="N6285">
            <v>0</v>
          </cell>
          <cell r="O6285">
            <v>309340</v>
          </cell>
          <cell r="P6285">
            <v>309340</v>
          </cell>
        </row>
        <row r="6286">
          <cell r="G6286">
            <v>938809153</v>
          </cell>
          <cell r="J6286">
            <v>44545</v>
          </cell>
          <cell r="K6286">
            <v>0</v>
          </cell>
          <cell r="L6286">
            <v>4455</v>
          </cell>
          <cell r="M6286">
            <v>0</v>
          </cell>
          <cell r="N6286">
            <v>0</v>
          </cell>
          <cell r="O6286">
            <v>49000</v>
          </cell>
          <cell r="P6286">
            <v>49000</v>
          </cell>
        </row>
        <row r="6287">
          <cell r="G6287">
            <v>938906618</v>
          </cell>
          <cell r="J6287">
            <v>242586.44999999998</v>
          </cell>
          <cell r="K6287">
            <v>38856</v>
          </cell>
          <cell r="L6287">
            <v>20373.55</v>
          </cell>
          <cell r="M6287">
            <v>0</v>
          </cell>
          <cell r="N6287">
            <v>0</v>
          </cell>
          <cell r="O6287">
            <v>224104</v>
          </cell>
          <cell r="P6287">
            <v>224104</v>
          </cell>
        </row>
        <row r="6288">
          <cell r="G6288">
            <v>938907596</v>
          </cell>
          <cell r="J6288">
            <v>174647</v>
          </cell>
          <cell r="K6288">
            <v>26870</v>
          </cell>
          <cell r="L6288">
            <v>14778</v>
          </cell>
          <cell r="M6288">
            <v>0</v>
          </cell>
          <cell r="N6288">
            <v>0</v>
          </cell>
          <cell r="O6288">
            <v>162555</v>
          </cell>
          <cell r="P6288">
            <v>162555</v>
          </cell>
        </row>
        <row r="6289">
          <cell r="G6289">
            <v>938907598</v>
          </cell>
          <cell r="J6289">
            <v>202343.35</v>
          </cell>
          <cell r="K6289">
            <v>31922</v>
          </cell>
          <cell r="L6289">
            <v>17041.650000000001</v>
          </cell>
          <cell r="M6289">
            <v>0</v>
          </cell>
          <cell r="N6289">
            <v>0</v>
          </cell>
          <cell r="O6289">
            <v>187463</v>
          </cell>
          <cell r="P6289">
            <v>187463</v>
          </cell>
        </row>
        <row r="6290">
          <cell r="G6290">
            <v>933805729</v>
          </cell>
          <cell r="J6290">
            <v>318320.58999999997</v>
          </cell>
          <cell r="K6290">
            <v>0</v>
          </cell>
          <cell r="L6290">
            <v>31832.41</v>
          </cell>
          <cell r="M6290">
            <v>0</v>
          </cell>
          <cell r="N6290">
            <v>0</v>
          </cell>
          <cell r="O6290">
            <v>350153</v>
          </cell>
          <cell r="P6290">
            <v>350153</v>
          </cell>
        </row>
        <row r="6291">
          <cell r="G6291">
            <v>938801700</v>
          </cell>
          <cell r="J6291">
            <v>277364.36</v>
          </cell>
          <cell r="K6291">
            <v>0</v>
          </cell>
          <cell r="L6291">
            <v>27736.639999999999</v>
          </cell>
          <cell r="M6291">
            <v>0</v>
          </cell>
          <cell r="N6291">
            <v>0</v>
          </cell>
          <cell r="O6291">
            <v>305101</v>
          </cell>
          <cell r="P6291">
            <v>305101</v>
          </cell>
        </row>
        <row r="6292">
          <cell r="G6292">
            <v>938807320</v>
          </cell>
          <cell r="J6292">
            <v>256312.63</v>
          </cell>
          <cell r="K6292">
            <v>0</v>
          </cell>
          <cell r="L6292">
            <v>25631.37</v>
          </cell>
          <cell r="M6292">
            <v>0</v>
          </cell>
          <cell r="N6292">
            <v>0</v>
          </cell>
          <cell r="O6292">
            <v>281944</v>
          </cell>
          <cell r="P6292">
            <v>281944</v>
          </cell>
        </row>
        <row r="6293">
          <cell r="G6293">
            <v>933800678</v>
          </cell>
          <cell r="J6293">
            <v>238678.75999999998</v>
          </cell>
          <cell r="K6293">
            <v>38046</v>
          </cell>
          <cell r="L6293">
            <v>20063.240000000002</v>
          </cell>
          <cell r="M6293">
            <v>0</v>
          </cell>
          <cell r="N6293">
            <v>0</v>
          </cell>
          <cell r="O6293">
            <v>220696</v>
          </cell>
          <cell r="P6293">
            <v>220696</v>
          </cell>
        </row>
        <row r="6294">
          <cell r="G6294">
            <v>933805264</v>
          </cell>
          <cell r="J6294">
            <v>348439.58</v>
          </cell>
          <cell r="K6294">
            <v>52490</v>
          </cell>
          <cell r="L6294">
            <v>29595.42</v>
          </cell>
          <cell r="M6294">
            <v>0</v>
          </cell>
          <cell r="N6294">
            <v>0</v>
          </cell>
          <cell r="O6294">
            <v>325545</v>
          </cell>
          <cell r="P6294">
            <v>325545</v>
          </cell>
        </row>
        <row r="6295">
          <cell r="G6295">
            <v>933805702</v>
          </cell>
          <cell r="J6295">
            <v>108246</v>
          </cell>
          <cell r="K6295">
            <v>108246</v>
          </cell>
          <cell r="L6295">
            <v>0</v>
          </cell>
          <cell r="M6295">
            <v>0</v>
          </cell>
          <cell r="N6295">
            <v>0</v>
          </cell>
          <cell r="O6295">
            <v>0</v>
          </cell>
          <cell r="P6295">
            <v>0</v>
          </cell>
        </row>
        <row r="6296">
          <cell r="G6296">
            <v>933805710</v>
          </cell>
          <cell r="J6296">
            <v>147889.09</v>
          </cell>
          <cell r="K6296">
            <v>22408</v>
          </cell>
          <cell r="L6296">
            <v>12547.91</v>
          </cell>
          <cell r="M6296">
            <v>0</v>
          </cell>
          <cell r="N6296">
            <v>-20000</v>
          </cell>
          <cell r="O6296">
            <v>118029</v>
          </cell>
          <cell r="P6296">
            <v>118029</v>
          </cell>
        </row>
        <row r="6297">
          <cell r="G6297">
            <v>933805736</v>
          </cell>
          <cell r="J6297">
            <v>301748.99000000005</v>
          </cell>
          <cell r="K6297">
            <v>48180</v>
          </cell>
          <cell r="L6297">
            <v>25357.01</v>
          </cell>
          <cell r="M6297">
            <v>0</v>
          </cell>
          <cell r="N6297">
            <v>0</v>
          </cell>
          <cell r="O6297">
            <v>278926</v>
          </cell>
          <cell r="P6297">
            <v>278926</v>
          </cell>
        </row>
        <row r="6298">
          <cell r="G6298">
            <v>933805737</v>
          </cell>
          <cell r="J6298">
            <v>725181.99999999988</v>
          </cell>
          <cell r="K6298">
            <v>115509</v>
          </cell>
          <cell r="L6298">
            <v>60967</v>
          </cell>
          <cell r="M6298">
            <v>0</v>
          </cell>
          <cell r="N6298">
            <v>0</v>
          </cell>
          <cell r="O6298">
            <v>670640</v>
          </cell>
          <cell r="P6298">
            <v>670640</v>
          </cell>
        </row>
        <row r="6299">
          <cell r="G6299">
            <v>933805786</v>
          </cell>
          <cell r="J6299">
            <v>302367.5</v>
          </cell>
          <cell r="K6299">
            <v>46028</v>
          </cell>
          <cell r="L6299">
            <v>25633.5</v>
          </cell>
          <cell r="M6299">
            <v>0</v>
          </cell>
          <cell r="N6299">
            <v>0</v>
          </cell>
          <cell r="O6299">
            <v>281973</v>
          </cell>
          <cell r="P6299">
            <v>281973</v>
          </cell>
        </row>
        <row r="6300">
          <cell r="G6300">
            <v>933805793</v>
          </cell>
          <cell r="J6300">
            <v>543694.36</v>
          </cell>
          <cell r="K6300">
            <v>92101</v>
          </cell>
          <cell r="L6300">
            <v>45159.64</v>
          </cell>
          <cell r="M6300">
            <v>0</v>
          </cell>
          <cell r="N6300">
            <v>0</v>
          </cell>
          <cell r="O6300">
            <v>496753</v>
          </cell>
          <cell r="P6300">
            <v>496753</v>
          </cell>
        </row>
        <row r="6301">
          <cell r="G6301">
            <v>933806126</v>
          </cell>
          <cell r="J6301">
            <v>938844.55</v>
          </cell>
          <cell r="K6301">
            <v>144417</v>
          </cell>
          <cell r="L6301">
            <v>79442.45</v>
          </cell>
          <cell r="M6301">
            <v>0</v>
          </cell>
          <cell r="N6301">
            <v>0</v>
          </cell>
          <cell r="O6301">
            <v>873870</v>
          </cell>
          <cell r="P6301">
            <v>873870</v>
          </cell>
        </row>
        <row r="6302">
          <cell r="G6302">
            <v>933806130</v>
          </cell>
          <cell r="J6302">
            <v>218172.27</v>
          </cell>
          <cell r="K6302">
            <v>32950</v>
          </cell>
          <cell r="L6302">
            <v>18521.73</v>
          </cell>
          <cell r="M6302">
            <v>0</v>
          </cell>
          <cell r="N6302">
            <v>0</v>
          </cell>
          <cell r="O6302">
            <v>203744</v>
          </cell>
          <cell r="P6302">
            <v>203744</v>
          </cell>
        </row>
        <row r="6303">
          <cell r="G6303">
            <v>933806131</v>
          </cell>
          <cell r="J6303">
            <v>291983.91000000003</v>
          </cell>
          <cell r="K6303">
            <v>46715</v>
          </cell>
          <cell r="L6303">
            <v>24527.09</v>
          </cell>
          <cell r="M6303">
            <v>0</v>
          </cell>
          <cell r="N6303">
            <v>0</v>
          </cell>
          <cell r="O6303">
            <v>269796</v>
          </cell>
          <cell r="P6303">
            <v>269796</v>
          </cell>
        </row>
        <row r="6304">
          <cell r="G6304">
            <v>933806132</v>
          </cell>
          <cell r="J6304">
            <v>335691</v>
          </cell>
          <cell r="K6304">
            <v>50802</v>
          </cell>
          <cell r="L6304">
            <v>28489</v>
          </cell>
          <cell r="M6304">
            <v>0</v>
          </cell>
          <cell r="N6304">
            <v>0</v>
          </cell>
          <cell r="O6304">
            <v>313378</v>
          </cell>
          <cell r="P6304">
            <v>313378</v>
          </cell>
        </row>
        <row r="6305">
          <cell r="G6305">
            <v>933806133</v>
          </cell>
          <cell r="J6305">
            <v>259131.18</v>
          </cell>
          <cell r="K6305">
            <v>45602</v>
          </cell>
          <cell r="L6305">
            <v>21352.82</v>
          </cell>
          <cell r="M6305">
            <v>0</v>
          </cell>
          <cell r="N6305">
            <v>0</v>
          </cell>
          <cell r="O6305">
            <v>234882</v>
          </cell>
          <cell r="P6305">
            <v>234882</v>
          </cell>
        </row>
        <row r="6306">
          <cell r="G6306">
            <v>933806134</v>
          </cell>
          <cell r="J6306">
            <v>353227.33999999997</v>
          </cell>
          <cell r="K6306">
            <v>54331</v>
          </cell>
          <cell r="L6306">
            <v>29889.66</v>
          </cell>
          <cell r="M6306">
            <v>0</v>
          </cell>
          <cell r="N6306">
            <v>0</v>
          </cell>
          <cell r="O6306">
            <v>328786</v>
          </cell>
          <cell r="P6306">
            <v>328786</v>
          </cell>
        </row>
        <row r="6307">
          <cell r="G6307">
            <v>933806564</v>
          </cell>
          <cell r="J6307">
            <v>239957.18</v>
          </cell>
          <cell r="K6307">
            <v>38238</v>
          </cell>
          <cell r="L6307">
            <v>20171.82</v>
          </cell>
          <cell r="M6307">
            <v>0</v>
          </cell>
          <cell r="N6307">
            <v>0</v>
          </cell>
          <cell r="O6307">
            <v>221891</v>
          </cell>
          <cell r="P6307">
            <v>221891</v>
          </cell>
        </row>
        <row r="6308">
          <cell r="G6308">
            <v>933806660</v>
          </cell>
          <cell r="J6308">
            <v>44545</v>
          </cell>
          <cell r="K6308">
            <v>0</v>
          </cell>
          <cell r="L6308">
            <v>4455</v>
          </cell>
          <cell r="M6308">
            <v>0</v>
          </cell>
          <cell r="N6308">
            <v>0</v>
          </cell>
          <cell r="O6308">
            <v>49000</v>
          </cell>
          <cell r="P6308">
            <v>49000</v>
          </cell>
        </row>
        <row r="6309">
          <cell r="G6309">
            <v>933806708</v>
          </cell>
          <cell r="J6309">
            <v>162847</v>
          </cell>
          <cell r="K6309">
            <v>24427</v>
          </cell>
          <cell r="L6309">
            <v>13842</v>
          </cell>
          <cell r="M6309">
            <v>0</v>
          </cell>
          <cell r="N6309">
            <v>0</v>
          </cell>
          <cell r="O6309">
            <v>152262</v>
          </cell>
          <cell r="P6309">
            <v>152262</v>
          </cell>
        </row>
        <row r="6310">
          <cell r="G6310">
            <v>933806734</v>
          </cell>
          <cell r="J6310">
            <v>162318</v>
          </cell>
          <cell r="K6310">
            <v>25919</v>
          </cell>
          <cell r="L6310">
            <v>13640</v>
          </cell>
          <cell r="M6310">
            <v>0</v>
          </cell>
          <cell r="N6310">
            <v>0</v>
          </cell>
          <cell r="O6310">
            <v>150039</v>
          </cell>
          <cell r="P6310">
            <v>150039</v>
          </cell>
        </row>
        <row r="6311">
          <cell r="G6311">
            <v>933806737</v>
          </cell>
          <cell r="J6311">
            <v>61916</v>
          </cell>
          <cell r="K6311">
            <v>10858</v>
          </cell>
          <cell r="L6311">
            <v>5106</v>
          </cell>
          <cell r="M6311">
            <v>0</v>
          </cell>
          <cell r="N6311">
            <v>0</v>
          </cell>
          <cell r="O6311">
            <v>56164</v>
          </cell>
          <cell r="P6311">
            <v>56164</v>
          </cell>
        </row>
        <row r="6312">
          <cell r="G6312">
            <v>938801757</v>
          </cell>
          <cell r="J6312">
            <v>86217</v>
          </cell>
          <cell r="K6312">
            <v>12933</v>
          </cell>
          <cell r="L6312">
            <v>7329</v>
          </cell>
          <cell r="M6312">
            <v>0</v>
          </cell>
          <cell r="N6312">
            <v>0</v>
          </cell>
          <cell r="O6312">
            <v>80613</v>
          </cell>
          <cell r="P6312">
            <v>80613</v>
          </cell>
        </row>
        <row r="6313">
          <cell r="G6313">
            <v>938806101</v>
          </cell>
          <cell r="J6313">
            <v>145454.09</v>
          </cell>
          <cell r="K6313">
            <v>21818</v>
          </cell>
          <cell r="L6313">
            <v>12362.91</v>
          </cell>
          <cell r="M6313">
            <v>0</v>
          </cell>
          <cell r="N6313">
            <v>0</v>
          </cell>
          <cell r="O6313">
            <v>135999</v>
          </cell>
          <cell r="P6313">
            <v>135999</v>
          </cell>
        </row>
        <row r="6314">
          <cell r="G6314">
            <v>938806156</v>
          </cell>
          <cell r="J6314">
            <v>447981.56</v>
          </cell>
          <cell r="K6314">
            <v>73032</v>
          </cell>
          <cell r="L6314">
            <v>37495.440000000002</v>
          </cell>
          <cell r="M6314">
            <v>0</v>
          </cell>
          <cell r="N6314">
            <v>0</v>
          </cell>
          <cell r="O6314">
            <v>412445</v>
          </cell>
          <cell r="P6314">
            <v>412445</v>
          </cell>
        </row>
        <row r="6315">
          <cell r="G6315">
            <v>938806472</v>
          </cell>
          <cell r="J6315">
            <v>864226.94000000006</v>
          </cell>
          <cell r="K6315">
            <v>139059</v>
          </cell>
          <cell r="L6315">
            <v>72517.06</v>
          </cell>
          <cell r="M6315">
            <v>0</v>
          </cell>
          <cell r="N6315">
            <v>0</v>
          </cell>
          <cell r="O6315">
            <v>797685</v>
          </cell>
          <cell r="P6315">
            <v>797685</v>
          </cell>
        </row>
        <row r="6316">
          <cell r="G6316">
            <v>938806982</v>
          </cell>
          <cell r="J6316">
            <v>295925</v>
          </cell>
          <cell r="K6316">
            <v>45286</v>
          </cell>
          <cell r="L6316">
            <v>25064</v>
          </cell>
          <cell r="M6316">
            <v>0</v>
          </cell>
          <cell r="N6316">
            <v>0</v>
          </cell>
          <cell r="O6316">
            <v>275703</v>
          </cell>
          <cell r="P6316">
            <v>275703</v>
          </cell>
        </row>
        <row r="6317">
          <cell r="G6317">
            <v>938807162</v>
          </cell>
          <cell r="J6317">
            <v>132108.35999999999</v>
          </cell>
          <cell r="K6317">
            <v>20489</v>
          </cell>
          <cell r="L6317">
            <v>11161.64</v>
          </cell>
          <cell r="M6317">
            <v>0</v>
          </cell>
          <cell r="N6317">
            <v>0</v>
          </cell>
          <cell r="O6317">
            <v>122781</v>
          </cell>
          <cell r="P6317">
            <v>122781</v>
          </cell>
        </row>
        <row r="6318">
          <cell r="G6318">
            <v>938807366</v>
          </cell>
          <cell r="J6318">
            <v>133749</v>
          </cell>
          <cell r="K6318">
            <v>20511</v>
          </cell>
          <cell r="L6318">
            <v>11324</v>
          </cell>
          <cell r="M6318">
            <v>0</v>
          </cell>
          <cell r="N6318">
            <v>0</v>
          </cell>
          <cell r="O6318">
            <v>124562</v>
          </cell>
          <cell r="P6318">
            <v>124562</v>
          </cell>
        </row>
        <row r="6319">
          <cell r="G6319">
            <v>938807618</v>
          </cell>
          <cell r="J6319">
            <v>317173.36</v>
          </cell>
          <cell r="K6319">
            <v>49371</v>
          </cell>
          <cell r="L6319">
            <v>26780.639999999999</v>
          </cell>
          <cell r="M6319">
            <v>0</v>
          </cell>
          <cell r="N6319">
            <v>0</v>
          </cell>
          <cell r="O6319">
            <v>294583</v>
          </cell>
          <cell r="P6319">
            <v>294583</v>
          </cell>
        </row>
        <row r="6320">
          <cell r="G6320">
            <v>938807657</v>
          </cell>
          <cell r="J6320">
            <v>99279</v>
          </cell>
          <cell r="K6320">
            <v>15116</v>
          </cell>
          <cell r="L6320">
            <v>8416</v>
          </cell>
          <cell r="M6320">
            <v>0</v>
          </cell>
          <cell r="N6320">
            <v>0</v>
          </cell>
          <cell r="O6320">
            <v>92579</v>
          </cell>
          <cell r="P6320">
            <v>92579</v>
          </cell>
        </row>
        <row r="6321">
          <cell r="G6321">
            <v>938808175</v>
          </cell>
          <cell r="J6321">
            <v>241957.27</v>
          </cell>
          <cell r="K6321">
            <v>40782</v>
          </cell>
          <cell r="L6321">
            <v>20117.73</v>
          </cell>
          <cell r="M6321">
            <v>0</v>
          </cell>
          <cell r="N6321">
            <v>0</v>
          </cell>
          <cell r="O6321">
            <v>221293</v>
          </cell>
          <cell r="P6321">
            <v>221293</v>
          </cell>
        </row>
        <row r="6322">
          <cell r="G6322">
            <v>938808197</v>
          </cell>
          <cell r="J6322">
            <v>147912</v>
          </cell>
          <cell r="K6322">
            <v>22636</v>
          </cell>
          <cell r="L6322">
            <v>12528</v>
          </cell>
          <cell r="M6322">
            <v>0</v>
          </cell>
          <cell r="N6322">
            <v>0</v>
          </cell>
          <cell r="O6322">
            <v>137804</v>
          </cell>
          <cell r="P6322">
            <v>137804</v>
          </cell>
        </row>
        <row r="6323">
          <cell r="G6323">
            <v>938808249</v>
          </cell>
          <cell r="J6323">
            <v>193844.9</v>
          </cell>
          <cell r="K6323">
            <v>29077</v>
          </cell>
          <cell r="L6323">
            <v>16477.099999999999</v>
          </cell>
          <cell r="M6323">
            <v>0</v>
          </cell>
          <cell r="N6323">
            <v>0</v>
          </cell>
          <cell r="O6323">
            <v>181245</v>
          </cell>
          <cell r="P6323">
            <v>181245</v>
          </cell>
        </row>
        <row r="6324">
          <cell r="G6324">
            <v>938808403</v>
          </cell>
          <cell r="J6324">
            <v>213882</v>
          </cell>
          <cell r="K6324">
            <v>33204</v>
          </cell>
          <cell r="L6324">
            <v>18068</v>
          </cell>
          <cell r="M6324">
            <v>0</v>
          </cell>
          <cell r="N6324">
            <v>0</v>
          </cell>
          <cell r="O6324">
            <v>198746</v>
          </cell>
          <cell r="P6324">
            <v>198746</v>
          </cell>
        </row>
        <row r="6325">
          <cell r="G6325">
            <v>938809249</v>
          </cell>
          <cell r="J6325">
            <v>279651</v>
          </cell>
          <cell r="K6325">
            <v>45089</v>
          </cell>
          <cell r="L6325">
            <v>23456</v>
          </cell>
          <cell r="M6325">
            <v>0</v>
          </cell>
          <cell r="N6325">
            <v>0</v>
          </cell>
          <cell r="O6325">
            <v>258018</v>
          </cell>
          <cell r="P6325">
            <v>258018</v>
          </cell>
        </row>
        <row r="6326">
          <cell r="G6326">
            <v>938809260</v>
          </cell>
          <cell r="J6326">
            <v>619616.17999999993</v>
          </cell>
          <cell r="K6326">
            <v>94289</v>
          </cell>
          <cell r="L6326">
            <v>52532.82</v>
          </cell>
          <cell r="M6326">
            <v>0</v>
          </cell>
          <cell r="N6326">
            <v>0</v>
          </cell>
          <cell r="O6326">
            <v>577860</v>
          </cell>
          <cell r="P6326">
            <v>577860</v>
          </cell>
        </row>
        <row r="6327">
          <cell r="G6327">
            <v>938809784</v>
          </cell>
          <cell r="J6327">
            <v>116874</v>
          </cell>
          <cell r="K6327">
            <v>17756</v>
          </cell>
          <cell r="L6327">
            <v>9912</v>
          </cell>
          <cell r="M6327">
            <v>0</v>
          </cell>
          <cell r="N6327">
            <v>0</v>
          </cell>
          <cell r="O6327">
            <v>109030</v>
          </cell>
          <cell r="P6327">
            <v>109030</v>
          </cell>
        </row>
        <row r="6328">
          <cell r="G6328">
            <v>938880512</v>
          </cell>
          <cell r="J6328">
            <v>103634</v>
          </cell>
          <cell r="K6328">
            <v>15545</v>
          </cell>
          <cell r="L6328">
            <v>8809</v>
          </cell>
          <cell r="M6328">
            <v>0</v>
          </cell>
          <cell r="N6328">
            <v>0</v>
          </cell>
          <cell r="O6328">
            <v>96898</v>
          </cell>
          <cell r="P6328">
            <v>96898</v>
          </cell>
        </row>
        <row r="6329">
          <cell r="G6329">
            <v>938883457</v>
          </cell>
          <cell r="J6329">
            <v>73656</v>
          </cell>
          <cell r="K6329">
            <v>11048</v>
          </cell>
          <cell r="L6329">
            <v>6261</v>
          </cell>
          <cell r="M6329">
            <v>0</v>
          </cell>
          <cell r="N6329">
            <v>0</v>
          </cell>
          <cell r="O6329">
            <v>68869</v>
          </cell>
          <cell r="P6329">
            <v>68869</v>
          </cell>
        </row>
        <row r="6330">
          <cell r="G6330">
            <v>938883510</v>
          </cell>
          <cell r="J6330">
            <v>118590</v>
          </cell>
          <cell r="K6330">
            <v>17789</v>
          </cell>
          <cell r="L6330">
            <v>10080</v>
          </cell>
          <cell r="M6330">
            <v>0</v>
          </cell>
          <cell r="N6330">
            <v>0</v>
          </cell>
          <cell r="O6330">
            <v>110881</v>
          </cell>
          <cell r="P6330">
            <v>110881</v>
          </cell>
        </row>
        <row r="6331">
          <cell r="G6331">
            <v>938885271</v>
          </cell>
          <cell r="J6331">
            <v>114363</v>
          </cell>
          <cell r="K6331">
            <v>17154</v>
          </cell>
          <cell r="L6331">
            <v>9721</v>
          </cell>
          <cell r="M6331">
            <v>0</v>
          </cell>
          <cell r="N6331">
            <v>0</v>
          </cell>
          <cell r="O6331">
            <v>106930</v>
          </cell>
          <cell r="P6331">
            <v>106930</v>
          </cell>
        </row>
        <row r="6332">
          <cell r="G6332">
            <v>938901941</v>
          </cell>
          <cell r="J6332">
            <v>153942.08000000002</v>
          </cell>
          <cell r="K6332">
            <v>23091</v>
          </cell>
          <cell r="L6332">
            <v>13084.92</v>
          </cell>
          <cell r="M6332">
            <v>0</v>
          </cell>
          <cell r="N6332">
            <v>0</v>
          </cell>
          <cell r="O6332">
            <v>143936</v>
          </cell>
          <cell r="P6332">
            <v>143936</v>
          </cell>
        </row>
        <row r="6333">
          <cell r="G6333">
            <v>938906134</v>
          </cell>
          <cell r="J6333">
            <v>160837.18</v>
          </cell>
          <cell r="K6333">
            <v>24126</v>
          </cell>
          <cell r="L6333">
            <v>13670.82</v>
          </cell>
          <cell r="M6333">
            <v>0</v>
          </cell>
          <cell r="N6333">
            <v>0</v>
          </cell>
          <cell r="O6333">
            <v>150382</v>
          </cell>
          <cell r="P6333">
            <v>150382</v>
          </cell>
        </row>
        <row r="6334">
          <cell r="G6334">
            <v>938906495</v>
          </cell>
          <cell r="J6334">
            <v>140888.09</v>
          </cell>
          <cell r="K6334">
            <v>21358</v>
          </cell>
          <cell r="L6334">
            <v>11953.91</v>
          </cell>
          <cell r="M6334">
            <v>0</v>
          </cell>
          <cell r="N6334">
            <v>0</v>
          </cell>
          <cell r="O6334">
            <v>131484</v>
          </cell>
          <cell r="P6334">
            <v>131484</v>
          </cell>
        </row>
        <row r="6335">
          <cell r="G6335">
            <v>938906551</v>
          </cell>
          <cell r="J6335">
            <v>131376</v>
          </cell>
          <cell r="K6335">
            <v>19706</v>
          </cell>
          <cell r="L6335">
            <v>11167</v>
          </cell>
          <cell r="M6335">
            <v>0</v>
          </cell>
          <cell r="N6335">
            <v>0</v>
          </cell>
          <cell r="O6335">
            <v>122837</v>
          </cell>
          <cell r="P6335">
            <v>122837</v>
          </cell>
        </row>
        <row r="6336">
          <cell r="G6336">
            <v>938906798</v>
          </cell>
          <cell r="J6336">
            <v>146914.09</v>
          </cell>
          <cell r="K6336">
            <v>22486</v>
          </cell>
          <cell r="L6336">
            <v>12442.91</v>
          </cell>
          <cell r="M6336">
            <v>0</v>
          </cell>
          <cell r="N6336">
            <v>0</v>
          </cell>
          <cell r="O6336">
            <v>136871</v>
          </cell>
          <cell r="P6336">
            <v>136871</v>
          </cell>
        </row>
        <row r="6337">
          <cell r="G6337">
            <v>938907595</v>
          </cell>
          <cell r="J6337">
            <v>184075.36</v>
          </cell>
          <cell r="K6337">
            <v>31202</v>
          </cell>
          <cell r="L6337">
            <v>15287.64</v>
          </cell>
          <cell r="M6337">
            <v>0</v>
          </cell>
          <cell r="N6337">
            <v>0</v>
          </cell>
          <cell r="O6337">
            <v>168161</v>
          </cell>
          <cell r="P6337">
            <v>168161</v>
          </cell>
        </row>
        <row r="6338">
          <cell r="G6338">
            <v>938907630</v>
          </cell>
          <cell r="J6338">
            <v>85877</v>
          </cell>
          <cell r="K6338">
            <v>12882</v>
          </cell>
          <cell r="L6338">
            <v>7300</v>
          </cell>
          <cell r="M6338">
            <v>0</v>
          </cell>
          <cell r="N6338">
            <v>0</v>
          </cell>
          <cell r="O6338">
            <v>80295</v>
          </cell>
          <cell r="P6338">
            <v>80295</v>
          </cell>
        </row>
        <row r="6339">
          <cell r="G6339">
            <v>938907760</v>
          </cell>
          <cell r="J6339">
            <v>243764.36</v>
          </cell>
          <cell r="K6339">
            <v>36565</v>
          </cell>
          <cell r="L6339">
            <v>20719.64</v>
          </cell>
          <cell r="M6339">
            <v>0</v>
          </cell>
          <cell r="N6339">
            <v>-10000</v>
          </cell>
          <cell r="O6339">
            <v>217919</v>
          </cell>
          <cell r="P6339">
            <v>217919</v>
          </cell>
        </row>
        <row r="6340">
          <cell r="G6340">
            <v>938909152</v>
          </cell>
          <cell r="J6340">
            <v>366481.9</v>
          </cell>
          <cell r="K6340">
            <v>61255</v>
          </cell>
          <cell r="L6340">
            <v>30523.1</v>
          </cell>
          <cell r="M6340">
            <v>0</v>
          </cell>
          <cell r="N6340">
            <v>0</v>
          </cell>
          <cell r="O6340">
            <v>335750</v>
          </cell>
          <cell r="P6340">
            <v>335750</v>
          </cell>
        </row>
        <row r="6341">
          <cell r="G6341">
            <v>938914182</v>
          </cell>
          <cell r="J6341">
            <v>222720.27</v>
          </cell>
          <cell r="K6341">
            <v>35876</v>
          </cell>
          <cell r="L6341">
            <v>18684.73</v>
          </cell>
          <cell r="M6341">
            <v>0</v>
          </cell>
          <cell r="N6341">
            <v>0</v>
          </cell>
          <cell r="O6341">
            <v>205529</v>
          </cell>
          <cell r="P6341">
            <v>205529</v>
          </cell>
        </row>
        <row r="6342">
          <cell r="G6342">
            <v>938932375</v>
          </cell>
          <cell r="J6342">
            <v>112269</v>
          </cell>
          <cell r="K6342">
            <v>16840</v>
          </cell>
          <cell r="L6342">
            <v>9543</v>
          </cell>
          <cell r="M6342">
            <v>0</v>
          </cell>
          <cell r="N6342">
            <v>0</v>
          </cell>
          <cell r="O6342">
            <v>104972</v>
          </cell>
          <cell r="P6342">
            <v>104972</v>
          </cell>
        </row>
        <row r="6343">
          <cell r="G6343">
            <v>933805209</v>
          </cell>
          <cell r="J6343">
            <v>225656</v>
          </cell>
          <cell r="K6343">
            <v>55391</v>
          </cell>
          <cell r="L6343">
            <v>17027</v>
          </cell>
          <cell r="M6343">
            <v>0</v>
          </cell>
          <cell r="N6343">
            <v>0</v>
          </cell>
          <cell r="O6343">
            <v>187292</v>
          </cell>
          <cell r="P6343">
            <v>187292</v>
          </cell>
        </row>
        <row r="6344">
          <cell r="G6344">
            <v>933805257</v>
          </cell>
          <cell r="J6344">
            <v>109999.48999999999</v>
          </cell>
          <cell r="K6344">
            <v>16500</v>
          </cell>
          <cell r="L6344">
            <v>9349.51</v>
          </cell>
          <cell r="M6344">
            <v>0</v>
          </cell>
          <cell r="N6344">
            <v>0</v>
          </cell>
          <cell r="O6344">
            <v>102849</v>
          </cell>
          <cell r="P6344">
            <v>102849</v>
          </cell>
        </row>
        <row r="6345">
          <cell r="G6345">
            <v>933805263</v>
          </cell>
          <cell r="J6345">
            <v>220330.27</v>
          </cell>
          <cell r="K6345">
            <v>35069</v>
          </cell>
          <cell r="L6345">
            <v>18525.73</v>
          </cell>
          <cell r="M6345">
            <v>0</v>
          </cell>
          <cell r="N6345">
            <v>0</v>
          </cell>
          <cell r="O6345">
            <v>203787</v>
          </cell>
          <cell r="P6345">
            <v>203787</v>
          </cell>
        </row>
        <row r="6346">
          <cell r="G6346">
            <v>933805267</v>
          </cell>
          <cell r="J6346">
            <v>96478</v>
          </cell>
          <cell r="K6346">
            <v>14472</v>
          </cell>
          <cell r="L6346">
            <v>8201</v>
          </cell>
          <cell r="M6346">
            <v>0</v>
          </cell>
          <cell r="N6346">
            <v>0</v>
          </cell>
          <cell r="O6346">
            <v>90207</v>
          </cell>
          <cell r="P6346">
            <v>90207</v>
          </cell>
        </row>
        <row r="6347">
          <cell r="G6347">
            <v>933805295</v>
          </cell>
          <cell r="J6347">
            <v>44545</v>
          </cell>
          <cell r="K6347">
            <v>0</v>
          </cell>
          <cell r="L6347">
            <v>4455</v>
          </cell>
          <cell r="M6347">
            <v>0</v>
          </cell>
          <cell r="N6347">
            <v>0</v>
          </cell>
          <cell r="O6347">
            <v>49000</v>
          </cell>
          <cell r="P6347">
            <v>49000</v>
          </cell>
        </row>
        <row r="6348">
          <cell r="G6348">
            <v>933805296</v>
          </cell>
          <cell r="J6348">
            <v>952002.16999999993</v>
          </cell>
          <cell r="K6348">
            <v>28537</v>
          </cell>
          <cell r="L6348">
            <v>56121.83</v>
          </cell>
          <cell r="M6348">
            <v>0</v>
          </cell>
          <cell r="N6348">
            <v>0</v>
          </cell>
          <cell r="O6348">
            <v>979587</v>
          </cell>
          <cell r="P6348">
            <v>979587</v>
          </cell>
        </row>
        <row r="6349">
          <cell r="G6349">
            <v>933805298</v>
          </cell>
          <cell r="J6349">
            <v>223191</v>
          </cell>
          <cell r="K6349">
            <v>36845</v>
          </cell>
          <cell r="L6349">
            <v>18635</v>
          </cell>
          <cell r="M6349">
            <v>0</v>
          </cell>
          <cell r="N6349">
            <v>0</v>
          </cell>
          <cell r="O6349">
            <v>204981</v>
          </cell>
          <cell r="P6349">
            <v>204981</v>
          </cell>
        </row>
        <row r="6350">
          <cell r="G6350">
            <v>933805299</v>
          </cell>
          <cell r="J6350">
            <v>277644.09999999998</v>
          </cell>
          <cell r="K6350">
            <v>41871</v>
          </cell>
          <cell r="L6350">
            <v>23576.9</v>
          </cell>
          <cell r="M6350">
            <v>0</v>
          </cell>
          <cell r="N6350">
            <v>0</v>
          </cell>
          <cell r="O6350">
            <v>259350</v>
          </cell>
          <cell r="P6350">
            <v>259350</v>
          </cell>
        </row>
        <row r="6351">
          <cell r="G6351">
            <v>933805714</v>
          </cell>
          <cell r="J6351">
            <v>44545</v>
          </cell>
          <cell r="K6351">
            <v>0</v>
          </cell>
          <cell r="L6351">
            <v>4455</v>
          </cell>
          <cell r="M6351">
            <v>0</v>
          </cell>
          <cell r="N6351">
            <v>0</v>
          </cell>
          <cell r="O6351">
            <v>49000</v>
          </cell>
          <cell r="P6351">
            <v>49000</v>
          </cell>
        </row>
        <row r="6352">
          <cell r="G6352">
            <v>933805719</v>
          </cell>
          <cell r="J6352">
            <v>308415.16000000003</v>
          </cell>
          <cell r="K6352">
            <v>47833</v>
          </cell>
          <cell r="L6352">
            <v>26057.84</v>
          </cell>
          <cell r="M6352">
            <v>0</v>
          </cell>
          <cell r="N6352">
            <v>0</v>
          </cell>
          <cell r="O6352">
            <v>286640</v>
          </cell>
          <cell r="P6352">
            <v>286640</v>
          </cell>
        </row>
        <row r="6353">
          <cell r="G6353">
            <v>933805722</v>
          </cell>
          <cell r="J6353">
            <v>414104.36</v>
          </cell>
          <cell r="K6353">
            <v>68848</v>
          </cell>
          <cell r="L6353">
            <v>34525.64</v>
          </cell>
          <cell r="M6353">
            <v>0</v>
          </cell>
          <cell r="N6353">
            <v>0</v>
          </cell>
          <cell r="O6353">
            <v>379782</v>
          </cell>
          <cell r="P6353">
            <v>379782</v>
          </cell>
        </row>
        <row r="6354">
          <cell r="G6354">
            <v>933805726</v>
          </cell>
          <cell r="J6354">
            <v>625536.44999999995</v>
          </cell>
          <cell r="K6354">
            <v>490516.45</v>
          </cell>
          <cell r="L6354">
            <v>13502</v>
          </cell>
          <cell r="M6354">
            <v>0</v>
          </cell>
          <cell r="N6354">
            <v>0</v>
          </cell>
          <cell r="O6354">
            <v>148522</v>
          </cell>
          <cell r="P6354">
            <v>148522</v>
          </cell>
        </row>
        <row r="6355">
          <cell r="G6355">
            <v>933805732</v>
          </cell>
          <cell r="J6355">
            <v>367752.33999999997</v>
          </cell>
          <cell r="K6355">
            <v>57631</v>
          </cell>
          <cell r="L6355">
            <v>31011.66</v>
          </cell>
          <cell r="M6355">
            <v>0</v>
          </cell>
          <cell r="N6355">
            <v>0</v>
          </cell>
          <cell r="O6355">
            <v>341133</v>
          </cell>
          <cell r="P6355">
            <v>341133</v>
          </cell>
        </row>
        <row r="6356">
          <cell r="G6356">
            <v>933806319</v>
          </cell>
          <cell r="J6356">
            <v>178712</v>
          </cell>
          <cell r="K6356">
            <v>27480</v>
          </cell>
          <cell r="L6356">
            <v>15123</v>
          </cell>
          <cell r="M6356">
            <v>0</v>
          </cell>
          <cell r="N6356">
            <v>0</v>
          </cell>
          <cell r="O6356">
            <v>166355</v>
          </cell>
          <cell r="P6356">
            <v>166355</v>
          </cell>
        </row>
        <row r="6357">
          <cell r="G6357">
            <v>933806475</v>
          </cell>
          <cell r="J6357">
            <v>153635.9</v>
          </cell>
          <cell r="K6357">
            <v>23045</v>
          </cell>
          <cell r="L6357">
            <v>13058.1</v>
          </cell>
          <cell r="M6357">
            <v>0</v>
          </cell>
          <cell r="N6357">
            <v>0</v>
          </cell>
          <cell r="O6357">
            <v>143649</v>
          </cell>
          <cell r="P6357">
            <v>143649</v>
          </cell>
        </row>
        <row r="6358">
          <cell r="G6358">
            <v>933806553</v>
          </cell>
          <cell r="J6358">
            <v>220323.9</v>
          </cell>
          <cell r="K6358">
            <v>28734</v>
          </cell>
          <cell r="L6358">
            <v>17584.099999999999</v>
          </cell>
          <cell r="M6358">
            <v>0</v>
          </cell>
          <cell r="N6358">
            <v>0</v>
          </cell>
          <cell r="O6358">
            <v>209174</v>
          </cell>
          <cell r="P6358">
            <v>209174</v>
          </cell>
        </row>
        <row r="6359">
          <cell r="G6359">
            <v>933806562</v>
          </cell>
          <cell r="J6359">
            <v>251545.82</v>
          </cell>
          <cell r="K6359">
            <v>37732</v>
          </cell>
          <cell r="L6359">
            <v>21381.18</v>
          </cell>
          <cell r="M6359">
            <v>0</v>
          </cell>
          <cell r="N6359">
            <v>0</v>
          </cell>
          <cell r="O6359">
            <v>235195</v>
          </cell>
          <cell r="P6359">
            <v>235195</v>
          </cell>
        </row>
        <row r="6360">
          <cell r="G6360">
            <v>933806670</v>
          </cell>
          <cell r="J6360">
            <v>129452</v>
          </cell>
          <cell r="K6360">
            <v>19418</v>
          </cell>
          <cell r="L6360">
            <v>11003</v>
          </cell>
          <cell r="M6360">
            <v>0</v>
          </cell>
          <cell r="N6360">
            <v>0</v>
          </cell>
          <cell r="O6360">
            <v>121037</v>
          </cell>
          <cell r="P6360">
            <v>121037</v>
          </cell>
        </row>
        <row r="6361">
          <cell r="G6361">
            <v>933806733</v>
          </cell>
          <cell r="J6361">
            <v>484064.08999999997</v>
          </cell>
          <cell r="K6361">
            <v>75751</v>
          </cell>
          <cell r="L6361">
            <v>40830.910000000003</v>
          </cell>
          <cell r="M6361">
            <v>0</v>
          </cell>
          <cell r="N6361">
            <v>0</v>
          </cell>
          <cell r="O6361">
            <v>449144</v>
          </cell>
          <cell r="P6361">
            <v>449144</v>
          </cell>
        </row>
        <row r="6362">
          <cell r="G6362">
            <v>938417638</v>
          </cell>
          <cell r="J6362">
            <v>440679</v>
          </cell>
          <cell r="K6362">
            <v>77995</v>
          </cell>
          <cell r="L6362">
            <v>36269</v>
          </cell>
          <cell r="M6362">
            <v>0</v>
          </cell>
          <cell r="N6362">
            <v>0</v>
          </cell>
          <cell r="O6362">
            <v>398953</v>
          </cell>
          <cell r="P6362">
            <v>398953</v>
          </cell>
        </row>
        <row r="6363">
          <cell r="G6363">
            <v>938430529</v>
          </cell>
          <cell r="J6363">
            <v>44545</v>
          </cell>
          <cell r="K6363">
            <v>0</v>
          </cell>
          <cell r="L6363">
            <v>4455</v>
          </cell>
          <cell r="M6363">
            <v>0</v>
          </cell>
          <cell r="N6363">
            <v>0</v>
          </cell>
          <cell r="O6363">
            <v>49000</v>
          </cell>
          <cell r="P6363">
            <v>49000</v>
          </cell>
        </row>
        <row r="6364">
          <cell r="G6364">
            <v>938469187</v>
          </cell>
          <cell r="J6364">
            <v>76859</v>
          </cell>
          <cell r="K6364">
            <v>11529</v>
          </cell>
          <cell r="L6364">
            <v>6533</v>
          </cell>
          <cell r="M6364">
            <v>0</v>
          </cell>
          <cell r="N6364">
            <v>0</v>
          </cell>
          <cell r="O6364">
            <v>71863</v>
          </cell>
          <cell r="P6364">
            <v>71863</v>
          </cell>
        </row>
        <row r="6365">
          <cell r="G6365">
            <v>938606278</v>
          </cell>
          <cell r="J6365">
            <v>276885.27</v>
          </cell>
          <cell r="K6365">
            <v>41533</v>
          </cell>
          <cell r="L6365">
            <v>23535.73</v>
          </cell>
          <cell r="M6365">
            <v>0</v>
          </cell>
          <cell r="N6365">
            <v>0</v>
          </cell>
          <cell r="O6365">
            <v>258888</v>
          </cell>
          <cell r="P6365">
            <v>258888</v>
          </cell>
        </row>
        <row r="6366">
          <cell r="G6366">
            <v>938801210</v>
          </cell>
          <cell r="J6366">
            <v>62407</v>
          </cell>
          <cell r="K6366">
            <v>9361</v>
          </cell>
          <cell r="L6366">
            <v>5305</v>
          </cell>
          <cell r="M6366">
            <v>0</v>
          </cell>
          <cell r="N6366">
            <v>0</v>
          </cell>
          <cell r="O6366">
            <v>58351</v>
          </cell>
          <cell r="P6366">
            <v>58351</v>
          </cell>
        </row>
        <row r="6367">
          <cell r="G6367">
            <v>938801505</v>
          </cell>
          <cell r="J6367">
            <v>428302.54</v>
          </cell>
          <cell r="K6367">
            <v>64245</v>
          </cell>
          <cell r="L6367">
            <v>36405.46</v>
          </cell>
          <cell r="M6367">
            <v>0</v>
          </cell>
          <cell r="N6367">
            <v>0</v>
          </cell>
          <cell r="O6367">
            <v>400463</v>
          </cell>
          <cell r="P6367">
            <v>400463</v>
          </cell>
        </row>
        <row r="6368">
          <cell r="G6368">
            <v>938805025</v>
          </cell>
          <cell r="J6368">
            <v>127795</v>
          </cell>
          <cell r="K6368">
            <v>19394</v>
          </cell>
          <cell r="L6368">
            <v>10840</v>
          </cell>
          <cell r="M6368">
            <v>0</v>
          </cell>
          <cell r="N6368">
            <v>0</v>
          </cell>
          <cell r="O6368">
            <v>119241</v>
          </cell>
          <cell r="P6368">
            <v>119241</v>
          </cell>
        </row>
        <row r="6369">
          <cell r="G6369">
            <v>938806077</v>
          </cell>
          <cell r="J6369">
            <v>175433</v>
          </cell>
          <cell r="K6369">
            <v>26315</v>
          </cell>
          <cell r="L6369">
            <v>14912</v>
          </cell>
          <cell r="M6369">
            <v>0</v>
          </cell>
          <cell r="N6369">
            <v>0</v>
          </cell>
          <cell r="O6369">
            <v>164030</v>
          </cell>
          <cell r="P6369">
            <v>164030</v>
          </cell>
        </row>
        <row r="6370">
          <cell r="G6370">
            <v>938806217</v>
          </cell>
          <cell r="J6370">
            <v>158487.09</v>
          </cell>
          <cell r="K6370">
            <v>23997</v>
          </cell>
          <cell r="L6370">
            <v>13448.91</v>
          </cell>
          <cell r="M6370">
            <v>0</v>
          </cell>
          <cell r="N6370">
            <v>0</v>
          </cell>
          <cell r="O6370">
            <v>147939</v>
          </cell>
          <cell r="P6370">
            <v>147939</v>
          </cell>
        </row>
        <row r="6371">
          <cell r="G6371">
            <v>938806223</v>
          </cell>
          <cell r="J6371">
            <v>52726.82</v>
          </cell>
          <cell r="K6371">
            <v>7909</v>
          </cell>
          <cell r="L6371">
            <v>4482.18</v>
          </cell>
          <cell r="M6371">
            <v>0</v>
          </cell>
          <cell r="N6371">
            <v>0</v>
          </cell>
          <cell r="O6371">
            <v>49300</v>
          </cell>
          <cell r="P6371">
            <v>49300</v>
          </cell>
        </row>
        <row r="6372">
          <cell r="G6372">
            <v>938806236</v>
          </cell>
          <cell r="J6372">
            <v>115014</v>
          </cell>
          <cell r="K6372">
            <v>17252</v>
          </cell>
          <cell r="L6372">
            <v>9776</v>
          </cell>
          <cell r="M6372">
            <v>0</v>
          </cell>
          <cell r="N6372">
            <v>0</v>
          </cell>
          <cell r="O6372">
            <v>107538</v>
          </cell>
          <cell r="P6372">
            <v>107538</v>
          </cell>
        </row>
        <row r="6373">
          <cell r="G6373">
            <v>938806252</v>
          </cell>
          <cell r="J6373">
            <v>608802.17999999993</v>
          </cell>
          <cell r="K6373">
            <v>94911</v>
          </cell>
          <cell r="L6373">
            <v>51388.82</v>
          </cell>
          <cell r="M6373">
            <v>0</v>
          </cell>
          <cell r="N6373">
            <v>0</v>
          </cell>
          <cell r="O6373">
            <v>565280</v>
          </cell>
          <cell r="P6373">
            <v>565280</v>
          </cell>
        </row>
        <row r="6374">
          <cell r="G6374">
            <v>938806277</v>
          </cell>
          <cell r="J6374">
            <v>66566.820000000007</v>
          </cell>
          <cell r="K6374">
            <v>10434</v>
          </cell>
          <cell r="L6374">
            <v>5613.18</v>
          </cell>
          <cell r="M6374">
            <v>0</v>
          </cell>
          <cell r="N6374">
            <v>0</v>
          </cell>
          <cell r="O6374">
            <v>61746</v>
          </cell>
          <cell r="P6374">
            <v>61746</v>
          </cell>
        </row>
        <row r="6375">
          <cell r="G6375">
            <v>938806326</v>
          </cell>
          <cell r="J6375">
            <v>601508.54</v>
          </cell>
          <cell r="K6375">
            <v>90675</v>
          </cell>
          <cell r="L6375">
            <v>51083.46</v>
          </cell>
          <cell r="M6375">
            <v>0</v>
          </cell>
          <cell r="N6375">
            <v>0</v>
          </cell>
          <cell r="O6375">
            <v>561917</v>
          </cell>
          <cell r="P6375">
            <v>561917</v>
          </cell>
        </row>
        <row r="6376">
          <cell r="G6376">
            <v>938806367</v>
          </cell>
          <cell r="J6376">
            <v>44545</v>
          </cell>
          <cell r="K6376">
            <v>0</v>
          </cell>
          <cell r="L6376">
            <v>4455</v>
          </cell>
          <cell r="M6376">
            <v>0</v>
          </cell>
          <cell r="N6376">
            <v>0</v>
          </cell>
          <cell r="O6376">
            <v>49000</v>
          </cell>
          <cell r="P6376">
            <v>49000</v>
          </cell>
        </row>
        <row r="6377">
          <cell r="G6377">
            <v>938806390</v>
          </cell>
          <cell r="J6377">
            <v>239282.9</v>
          </cell>
          <cell r="K6377">
            <v>37239</v>
          </cell>
          <cell r="L6377">
            <v>20204.099999999999</v>
          </cell>
          <cell r="M6377">
            <v>0</v>
          </cell>
          <cell r="N6377">
            <v>0</v>
          </cell>
          <cell r="O6377">
            <v>222248</v>
          </cell>
          <cell r="P6377">
            <v>222248</v>
          </cell>
        </row>
        <row r="6378">
          <cell r="G6378">
            <v>938806432</v>
          </cell>
          <cell r="J6378">
            <v>254453.97999999998</v>
          </cell>
          <cell r="K6378">
            <v>35318</v>
          </cell>
          <cell r="L6378">
            <v>21014.02</v>
          </cell>
          <cell r="M6378">
            <v>0</v>
          </cell>
          <cell r="N6378">
            <v>0</v>
          </cell>
          <cell r="O6378">
            <v>240150</v>
          </cell>
          <cell r="P6378">
            <v>240150</v>
          </cell>
        </row>
        <row r="6379">
          <cell r="G6379">
            <v>938806578</v>
          </cell>
          <cell r="J6379">
            <v>101122.09</v>
          </cell>
          <cell r="K6379">
            <v>15168</v>
          </cell>
          <cell r="L6379">
            <v>8595.91</v>
          </cell>
          <cell r="M6379">
            <v>0</v>
          </cell>
          <cell r="N6379">
            <v>0</v>
          </cell>
          <cell r="O6379">
            <v>94550</v>
          </cell>
          <cell r="P6379">
            <v>94550</v>
          </cell>
        </row>
        <row r="6380">
          <cell r="G6380">
            <v>938806794</v>
          </cell>
          <cell r="J6380">
            <v>178328.9</v>
          </cell>
          <cell r="K6380">
            <v>26974</v>
          </cell>
          <cell r="L6380">
            <v>15135.1</v>
          </cell>
          <cell r="M6380">
            <v>0</v>
          </cell>
          <cell r="N6380">
            <v>0</v>
          </cell>
          <cell r="O6380">
            <v>166490</v>
          </cell>
          <cell r="P6380">
            <v>166490</v>
          </cell>
        </row>
        <row r="6381">
          <cell r="G6381">
            <v>938806914</v>
          </cell>
          <cell r="J6381">
            <v>127084</v>
          </cell>
          <cell r="K6381">
            <v>21980</v>
          </cell>
          <cell r="L6381">
            <v>10510</v>
          </cell>
          <cell r="M6381">
            <v>0</v>
          </cell>
          <cell r="N6381">
            <v>0</v>
          </cell>
          <cell r="O6381">
            <v>115614</v>
          </cell>
          <cell r="P6381">
            <v>115614</v>
          </cell>
        </row>
        <row r="6382">
          <cell r="G6382">
            <v>938806981</v>
          </cell>
          <cell r="J6382">
            <v>290449.36</v>
          </cell>
          <cell r="K6382">
            <v>46036</v>
          </cell>
          <cell r="L6382">
            <v>24441.64</v>
          </cell>
          <cell r="M6382">
            <v>0</v>
          </cell>
          <cell r="N6382">
            <v>0</v>
          </cell>
          <cell r="O6382">
            <v>268855</v>
          </cell>
          <cell r="P6382">
            <v>268855</v>
          </cell>
        </row>
        <row r="6383">
          <cell r="G6383">
            <v>938807213</v>
          </cell>
          <cell r="J6383">
            <v>108844.09</v>
          </cell>
          <cell r="K6383">
            <v>16327</v>
          </cell>
          <cell r="L6383">
            <v>9251.91</v>
          </cell>
          <cell r="M6383">
            <v>0</v>
          </cell>
          <cell r="N6383">
            <v>0</v>
          </cell>
          <cell r="O6383">
            <v>101769</v>
          </cell>
          <cell r="P6383">
            <v>101769</v>
          </cell>
        </row>
        <row r="6384">
          <cell r="G6384">
            <v>938807221</v>
          </cell>
          <cell r="J6384">
            <v>336734</v>
          </cell>
          <cell r="K6384">
            <v>50510</v>
          </cell>
          <cell r="L6384">
            <v>28622</v>
          </cell>
          <cell r="M6384">
            <v>0</v>
          </cell>
          <cell r="N6384">
            <v>0</v>
          </cell>
          <cell r="O6384">
            <v>314846</v>
          </cell>
          <cell r="P6384">
            <v>314846</v>
          </cell>
        </row>
        <row r="6385">
          <cell r="G6385">
            <v>938807244</v>
          </cell>
          <cell r="J6385">
            <v>74892</v>
          </cell>
          <cell r="K6385">
            <v>11234</v>
          </cell>
          <cell r="L6385">
            <v>6366</v>
          </cell>
          <cell r="M6385">
            <v>0</v>
          </cell>
          <cell r="N6385">
            <v>0</v>
          </cell>
          <cell r="O6385">
            <v>70024</v>
          </cell>
          <cell r="P6385">
            <v>70024</v>
          </cell>
        </row>
        <row r="6386">
          <cell r="G6386">
            <v>938807367</v>
          </cell>
          <cell r="J6386">
            <v>375365.36000000004</v>
          </cell>
          <cell r="K6386">
            <v>185264.14</v>
          </cell>
          <cell r="L6386">
            <v>19009.78</v>
          </cell>
          <cell r="M6386">
            <v>0</v>
          </cell>
          <cell r="N6386">
            <v>0</v>
          </cell>
          <cell r="O6386">
            <v>209111</v>
          </cell>
          <cell r="P6386">
            <v>209111</v>
          </cell>
        </row>
        <row r="6387">
          <cell r="G6387">
            <v>938807550</v>
          </cell>
          <cell r="J6387">
            <v>210915.54</v>
          </cell>
          <cell r="K6387">
            <v>32535</v>
          </cell>
          <cell r="L6387">
            <v>17838.46</v>
          </cell>
          <cell r="M6387">
            <v>0</v>
          </cell>
          <cell r="N6387">
            <v>0</v>
          </cell>
          <cell r="O6387">
            <v>196219</v>
          </cell>
          <cell r="P6387">
            <v>196219</v>
          </cell>
        </row>
        <row r="6388">
          <cell r="G6388">
            <v>938807654</v>
          </cell>
          <cell r="J6388">
            <v>524651.44999999995</v>
          </cell>
          <cell r="K6388">
            <v>79371</v>
          </cell>
          <cell r="L6388">
            <v>44528.55</v>
          </cell>
          <cell r="M6388">
            <v>0</v>
          </cell>
          <cell r="N6388">
            <v>0</v>
          </cell>
          <cell r="O6388">
            <v>489809</v>
          </cell>
          <cell r="P6388">
            <v>489809</v>
          </cell>
        </row>
        <row r="6389">
          <cell r="G6389">
            <v>938807656</v>
          </cell>
          <cell r="J6389">
            <v>140495</v>
          </cell>
          <cell r="K6389">
            <v>21074</v>
          </cell>
          <cell r="L6389">
            <v>11942</v>
          </cell>
          <cell r="M6389">
            <v>0</v>
          </cell>
          <cell r="N6389">
            <v>0</v>
          </cell>
          <cell r="O6389">
            <v>131363</v>
          </cell>
          <cell r="P6389">
            <v>131363</v>
          </cell>
        </row>
        <row r="6390">
          <cell r="G6390">
            <v>938807832</v>
          </cell>
          <cell r="J6390">
            <v>167320.09</v>
          </cell>
          <cell r="K6390">
            <v>25322</v>
          </cell>
          <cell r="L6390">
            <v>14199.91</v>
          </cell>
          <cell r="M6390">
            <v>0</v>
          </cell>
          <cell r="N6390">
            <v>0</v>
          </cell>
          <cell r="O6390">
            <v>156198</v>
          </cell>
          <cell r="P6390">
            <v>156198</v>
          </cell>
        </row>
        <row r="6391">
          <cell r="G6391">
            <v>938807834</v>
          </cell>
          <cell r="J6391">
            <v>91462</v>
          </cell>
          <cell r="K6391">
            <v>13719</v>
          </cell>
          <cell r="L6391">
            <v>7774</v>
          </cell>
          <cell r="M6391">
            <v>0</v>
          </cell>
          <cell r="N6391">
            <v>0</v>
          </cell>
          <cell r="O6391">
            <v>85517</v>
          </cell>
          <cell r="P6391">
            <v>85517</v>
          </cell>
        </row>
        <row r="6392">
          <cell r="G6392">
            <v>938807861</v>
          </cell>
          <cell r="J6392">
            <v>231226.63</v>
          </cell>
          <cell r="K6392">
            <v>34684</v>
          </cell>
          <cell r="L6392">
            <v>19654.37</v>
          </cell>
          <cell r="M6392">
            <v>0</v>
          </cell>
          <cell r="N6392">
            <v>0</v>
          </cell>
          <cell r="O6392">
            <v>216197</v>
          </cell>
          <cell r="P6392">
            <v>216197</v>
          </cell>
        </row>
        <row r="6393">
          <cell r="G6393">
            <v>938807873</v>
          </cell>
          <cell r="J6393">
            <v>165367.09</v>
          </cell>
          <cell r="K6393">
            <v>25029</v>
          </cell>
          <cell r="L6393">
            <v>14033.91</v>
          </cell>
          <cell r="M6393">
            <v>0</v>
          </cell>
          <cell r="N6393">
            <v>0</v>
          </cell>
          <cell r="O6393">
            <v>154372</v>
          </cell>
          <cell r="P6393">
            <v>154372</v>
          </cell>
        </row>
        <row r="6394">
          <cell r="G6394">
            <v>938808149</v>
          </cell>
          <cell r="J6394">
            <v>45403</v>
          </cell>
          <cell r="K6394">
            <v>6810</v>
          </cell>
          <cell r="L6394">
            <v>3859</v>
          </cell>
          <cell r="M6394">
            <v>0</v>
          </cell>
          <cell r="N6394">
            <v>0</v>
          </cell>
          <cell r="O6394">
            <v>42452</v>
          </cell>
          <cell r="P6394">
            <v>42452</v>
          </cell>
        </row>
        <row r="6395">
          <cell r="G6395">
            <v>938808210</v>
          </cell>
          <cell r="J6395">
            <v>176430</v>
          </cell>
          <cell r="K6395">
            <v>28484</v>
          </cell>
          <cell r="L6395">
            <v>14795</v>
          </cell>
          <cell r="M6395">
            <v>0</v>
          </cell>
          <cell r="N6395">
            <v>0</v>
          </cell>
          <cell r="O6395">
            <v>162741</v>
          </cell>
          <cell r="P6395">
            <v>162741</v>
          </cell>
        </row>
        <row r="6396">
          <cell r="G6396">
            <v>938808243</v>
          </cell>
          <cell r="J6396">
            <v>193203</v>
          </cell>
          <cell r="K6396">
            <v>33468</v>
          </cell>
          <cell r="L6396">
            <v>15974</v>
          </cell>
          <cell r="M6396">
            <v>0</v>
          </cell>
          <cell r="N6396">
            <v>0</v>
          </cell>
          <cell r="O6396">
            <v>175709</v>
          </cell>
          <cell r="P6396">
            <v>175709</v>
          </cell>
        </row>
        <row r="6397">
          <cell r="G6397">
            <v>938808402</v>
          </cell>
          <cell r="J6397">
            <v>193418</v>
          </cell>
          <cell r="K6397">
            <v>29013</v>
          </cell>
          <cell r="L6397">
            <v>16441</v>
          </cell>
          <cell r="M6397">
            <v>0</v>
          </cell>
          <cell r="N6397">
            <v>0</v>
          </cell>
          <cell r="O6397">
            <v>180846</v>
          </cell>
          <cell r="P6397">
            <v>180846</v>
          </cell>
        </row>
        <row r="6398">
          <cell r="G6398">
            <v>938808713</v>
          </cell>
          <cell r="J6398">
            <v>81953</v>
          </cell>
          <cell r="K6398">
            <v>12293</v>
          </cell>
          <cell r="L6398">
            <v>6966</v>
          </cell>
          <cell r="M6398">
            <v>0</v>
          </cell>
          <cell r="N6398">
            <v>0</v>
          </cell>
          <cell r="O6398">
            <v>76626</v>
          </cell>
          <cell r="P6398">
            <v>76626</v>
          </cell>
        </row>
        <row r="6399">
          <cell r="G6399">
            <v>938808863</v>
          </cell>
          <cell r="J6399">
            <v>44545</v>
          </cell>
          <cell r="K6399">
            <v>0</v>
          </cell>
          <cell r="L6399">
            <v>4455</v>
          </cell>
          <cell r="M6399">
            <v>0</v>
          </cell>
          <cell r="N6399">
            <v>0</v>
          </cell>
          <cell r="O6399">
            <v>49000</v>
          </cell>
          <cell r="P6399">
            <v>49000</v>
          </cell>
        </row>
        <row r="6400">
          <cell r="G6400">
            <v>938808955</v>
          </cell>
          <cell r="J6400">
            <v>284172.09999999998</v>
          </cell>
          <cell r="K6400">
            <v>47338</v>
          </cell>
          <cell r="L6400">
            <v>23683.9</v>
          </cell>
          <cell r="M6400">
            <v>0</v>
          </cell>
          <cell r="N6400">
            <v>0</v>
          </cell>
          <cell r="O6400">
            <v>260518</v>
          </cell>
          <cell r="P6400">
            <v>260518</v>
          </cell>
        </row>
        <row r="6401">
          <cell r="G6401">
            <v>938809232</v>
          </cell>
          <cell r="J6401">
            <v>164942</v>
          </cell>
          <cell r="K6401">
            <v>27659</v>
          </cell>
          <cell r="L6401">
            <v>13728</v>
          </cell>
          <cell r="M6401">
            <v>0</v>
          </cell>
          <cell r="N6401">
            <v>0</v>
          </cell>
          <cell r="O6401">
            <v>151011</v>
          </cell>
          <cell r="P6401">
            <v>151011</v>
          </cell>
        </row>
        <row r="6402">
          <cell r="G6402">
            <v>938809502</v>
          </cell>
          <cell r="J6402">
            <v>208508.63</v>
          </cell>
          <cell r="K6402">
            <v>32174</v>
          </cell>
          <cell r="L6402">
            <v>17633.37</v>
          </cell>
          <cell r="M6402">
            <v>0</v>
          </cell>
          <cell r="N6402">
            <v>0</v>
          </cell>
          <cell r="O6402">
            <v>193968</v>
          </cell>
          <cell r="P6402">
            <v>193968</v>
          </cell>
        </row>
        <row r="6403">
          <cell r="G6403">
            <v>938809532</v>
          </cell>
          <cell r="J6403">
            <v>128002</v>
          </cell>
          <cell r="K6403">
            <v>19200</v>
          </cell>
          <cell r="L6403">
            <v>10880</v>
          </cell>
          <cell r="M6403">
            <v>0</v>
          </cell>
          <cell r="N6403">
            <v>0</v>
          </cell>
          <cell r="O6403">
            <v>119682</v>
          </cell>
          <cell r="P6403">
            <v>119682</v>
          </cell>
        </row>
        <row r="6404">
          <cell r="G6404">
            <v>938809533</v>
          </cell>
          <cell r="J6404">
            <v>44545</v>
          </cell>
          <cell r="K6404">
            <v>0</v>
          </cell>
          <cell r="L6404">
            <v>4455</v>
          </cell>
          <cell r="M6404">
            <v>0</v>
          </cell>
          <cell r="N6404">
            <v>0</v>
          </cell>
          <cell r="O6404">
            <v>49000</v>
          </cell>
          <cell r="P6404">
            <v>49000</v>
          </cell>
        </row>
        <row r="6405">
          <cell r="G6405">
            <v>938809634</v>
          </cell>
          <cell r="J6405">
            <v>52726.82</v>
          </cell>
          <cell r="K6405">
            <v>7909</v>
          </cell>
          <cell r="L6405">
            <v>4482.18</v>
          </cell>
          <cell r="M6405">
            <v>0</v>
          </cell>
          <cell r="N6405">
            <v>0</v>
          </cell>
          <cell r="O6405">
            <v>49300</v>
          </cell>
          <cell r="P6405">
            <v>49300</v>
          </cell>
        </row>
        <row r="6406">
          <cell r="G6406">
            <v>938809681</v>
          </cell>
          <cell r="J6406">
            <v>87620</v>
          </cell>
          <cell r="K6406">
            <v>14041</v>
          </cell>
          <cell r="L6406">
            <v>7358</v>
          </cell>
          <cell r="M6406">
            <v>0</v>
          </cell>
          <cell r="N6406">
            <v>0</v>
          </cell>
          <cell r="O6406">
            <v>80937</v>
          </cell>
          <cell r="P6406">
            <v>80937</v>
          </cell>
        </row>
        <row r="6407">
          <cell r="G6407">
            <v>938809765</v>
          </cell>
          <cell r="J6407">
            <v>169080.09</v>
          </cell>
          <cell r="K6407">
            <v>26708</v>
          </cell>
          <cell r="L6407">
            <v>14236.91</v>
          </cell>
          <cell r="M6407">
            <v>0</v>
          </cell>
          <cell r="N6407">
            <v>0</v>
          </cell>
          <cell r="O6407">
            <v>156609</v>
          </cell>
          <cell r="P6407">
            <v>156609</v>
          </cell>
        </row>
        <row r="6408">
          <cell r="G6408">
            <v>938809930</v>
          </cell>
          <cell r="J6408">
            <v>121824.09</v>
          </cell>
          <cell r="K6408">
            <v>19396</v>
          </cell>
          <cell r="L6408">
            <v>10242.91</v>
          </cell>
          <cell r="M6408">
            <v>0</v>
          </cell>
          <cell r="N6408">
            <v>0</v>
          </cell>
          <cell r="O6408">
            <v>112671</v>
          </cell>
          <cell r="P6408">
            <v>112671</v>
          </cell>
        </row>
        <row r="6409">
          <cell r="G6409">
            <v>938809931</v>
          </cell>
          <cell r="J6409">
            <v>111075</v>
          </cell>
          <cell r="K6409">
            <v>16661</v>
          </cell>
          <cell r="L6409">
            <v>9441</v>
          </cell>
          <cell r="M6409">
            <v>0</v>
          </cell>
          <cell r="N6409">
            <v>0</v>
          </cell>
          <cell r="O6409">
            <v>103855</v>
          </cell>
          <cell r="P6409">
            <v>103855</v>
          </cell>
        </row>
        <row r="6410">
          <cell r="G6410">
            <v>938809954</v>
          </cell>
          <cell r="J6410">
            <v>85992</v>
          </cell>
          <cell r="K6410">
            <v>12899</v>
          </cell>
          <cell r="L6410">
            <v>7309</v>
          </cell>
          <cell r="M6410">
            <v>0</v>
          </cell>
          <cell r="N6410">
            <v>0</v>
          </cell>
          <cell r="O6410">
            <v>80402</v>
          </cell>
          <cell r="P6410">
            <v>80402</v>
          </cell>
        </row>
        <row r="6411">
          <cell r="G6411">
            <v>938900364</v>
          </cell>
          <cell r="J6411">
            <v>69461</v>
          </cell>
          <cell r="K6411">
            <v>10419</v>
          </cell>
          <cell r="L6411">
            <v>5904</v>
          </cell>
          <cell r="M6411">
            <v>0</v>
          </cell>
          <cell r="N6411">
            <v>0</v>
          </cell>
          <cell r="O6411">
            <v>64946</v>
          </cell>
          <cell r="P6411">
            <v>64946</v>
          </cell>
        </row>
        <row r="6412">
          <cell r="G6412">
            <v>938901096</v>
          </cell>
          <cell r="J6412">
            <v>100112</v>
          </cell>
          <cell r="K6412">
            <v>15017</v>
          </cell>
          <cell r="L6412">
            <v>8510</v>
          </cell>
          <cell r="M6412">
            <v>0</v>
          </cell>
          <cell r="N6412">
            <v>0</v>
          </cell>
          <cell r="O6412">
            <v>93605</v>
          </cell>
          <cell r="P6412">
            <v>93605</v>
          </cell>
        </row>
        <row r="6413">
          <cell r="G6413">
            <v>938901174</v>
          </cell>
          <cell r="J6413">
            <v>234014</v>
          </cell>
          <cell r="K6413">
            <v>35102</v>
          </cell>
          <cell r="L6413">
            <v>19891</v>
          </cell>
          <cell r="M6413">
            <v>0</v>
          </cell>
          <cell r="N6413">
            <v>0</v>
          </cell>
          <cell r="O6413">
            <v>218803</v>
          </cell>
          <cell r="P6413">
            <v>218803</v>
          </cell>
        </row>
        <row r="6414">
          <cell r="G6414">
            <v>938902356</v>
          </cell>
          <cell r="J6414">
            <v>226681.22</v>
          </cell>
          <cell r="K6414">
            <v>34002</v>
          </cell>
          <cell r="L6414">
            <v>19267.78</v>
          </cell>
          <cell r="M6414">
            <v>0</v>
          </cell>
          <cell r="N6414">
            <v>0</v>
          </cell>
          <cell r="O6414">
            <v>211947</v>
          </cell>
          <cell r="P6414">
            <v>211947</v>
          </cell>
        </row>
        <row r="6415">
          <cell r="G6415">
            <v>938905011</v>
          </cell>
          <cell r="J6415">
            <v>117726</v>
          </cell>
          <cell r="K6415">
            <v>11511</v>
          </cell>
          <cell r="L6415">
            <v>7472</v>
          </cell>
          <cell r="M6415">
            <v>0</v>
          </cell>
          <cell r="N6415">
            <v>0</v>
          </cell>
          <cell r="O6415">
            <v>113687</v>
          </cell>
          <cell r="P6415">
            <v>113687</v>
          </cell>
        </row>
        <row r="6416">
          <cell r="G6416">
            <v>938905014</v>
          </cell>
          <cell r="J6416">
            <v>285952.82</v>
          </cell>
          <cell r="K6416">
            <v>76491</v>
          </cell>
          <cell r="L6416">
            <v>20946.18</v>
          </cell>
          <cell r="M6416">
            <v>0</v>
          </cell>
          <cell r="N6416">
            <v>0</v>
          </cell>
          <cell r="O6416">
            <v>230408</v>
          </cell>
          <cell r="P6416">
            <v>230408</v>
          </cell>
        </row>
        <row r="6417">
          <cell r="G6417">
            <v>938905180</v>
          </cell>
          <cell r="J6417">
            <v>212338</v>
          </cell>
          <cell r="K6417">
            <v>32973</v>
          </cell>
          <cell r="L6417">
            <v>17937</v>
          </cell>
          <cell r="M6417">
            <v>0</v>
          </cell>
          <cell r="N6417">
            <v>0</v>
          </cell>
          <cell r="O6417">
            <v>197302</v>
          </cell>
          <cell r="P6417">
            <v>197302</v>
          </cell>
        </row>
        <row r="6418">
          <cell r="G6418">
            <v>938905387</v>
          </cell>
          <cell r="J6418">
            <v>94579</v>
          </cell>
          <cell r="K6418">
            <v>14187</v>
          </cell>
          <cell r="L6418">
            <v>8039</v>
          </cell>
          <cell r="M6418">
            <v>0</v>
          </cell>
          <cell r="N6418">
            <v>0</v>
          </cell>
          <cell r="O6418">
            <v>88431</v>
          </cell>
          <cell r="P6418">
            <v>88431</v>
          </cell>
        </row>
        <row r="6419">
          <cell r="G6419">
            <v>938905479</v>
          </cell>
          <cell r="J6419">
            <v>465898.7</v>
          </cell>
          <cell r="K6419">
            <v>70558</v>
          </cell>
          <cell r="L6419">
            <v>39534.300000000003</v>
          </cell>
          <cell r="M6419">
            <v>0</v>
          </cell>
          <cell r="N6419">
            <v>0</v>
          </cell>
          <cell r="O6419">
            <v>434875</v>
          </cell>
          <cell r="P6419">
            <v>434875</v>
          </cell>
        </row>
        <row r="6420">
          <cell r="G6420">
            <v>938905492</v>
          </cell>
          <cell r="J6420">
            <v>88528</v>
          </cell>
          <cell r="K6420">
            <v>14401</v>
          </cell>
          <cell r="L6420">
            <v>7413</v>
          </cell>
          <cell r="M6420">
            <v>0</v>
          </cell>
          <cell r="N6420">
            <v>0</v>
          </cell>
          <cell r="O6420">
            <v>81540</v>
          </cell>
          <cell r="P6420">
            <v>81540</v>
          </cell>
        </row>
        <row r="6421">
          <cell r="G6421">
            <v>938905630</v>
          </cell>
          <cell r="J6421">
            <v>90263.540000000008</v>
          </cell>
          <cell r="K6421">
            <v>13764</v>
          </cell>
          <cell r="L6421">
            <v>7649.46</v>
          </cell>
          <cell r="M6421">
            <v>0</v>
          </cell>
          <cell r="N6421">
            <v>0</v>
          </cell>
          <cell r="O6421">
            <v>84149</v>
          </cell>
          <cell r="P6421">
            <v>84149</v>
          </cell>
        </row>
        <row r="6422">
          <cell r="G6422">
            <v>938905632</v>
          </cell>
          <cell r="J6422">
            <v>666957.65999999992</v>
          </cell>
          <cell r="K6422">
            <v>106102</v>
          </cell>
          <cell r="L6422">
            <v>56085.34</v>
          </cell>
          <cell r="M6422">
            <v>0</v>
          </cell>
          <cell r="N6422">
            <v>0</v>
          </cell>
          <cell r="O6422">
            <v>616941</v>
          </cell>
          <cell r="P6422">
            <v>616941</v>
          </cell>
        </row>
        <row r="6423">
          <cell r="G6423">
            <v>938905641</v>
          </cell>
          <cell r="J6423">
            <v>67567</v>
          </cell>
          <cell r="K6423">
            <v>10584</v>
          </cell>
          <cell r="L6423">
            <v>5698</v>
          </cell>
          <cell r="M6423">
            <v>0</v>
          </cell>
          <cell r="N6423">
            <v>0</v>
          </cell>
          <cell r="O6423">
            <v>62681</v>
          </cell>
          <cell r="P6423">
            <v>62681</v>
          </cell>
        </row>
        <row r="6424">
          <cell r="G6424">
            <v>938906209</v>
          </cell>
          <cell r="J6424">
            <v>87646</v>
          </cell>
          <cell r="K6424">
            <v>13147</v>
          </cell>
          <cell r="L6424">
            <v>7450</v>
          </cell>
          <cell r="M6424">
            <v>0</v>
          </cell>
          <cell r="N6424">
            <v>0</v>
          </cell>
          <cell r="O6424">
            <v>81949</v>
          </cell>
          <cell r="P6424">
            <v>81949</v>
          </cell>
        </row>
        <row r="6425">
          <cell r="G6425">
            <v>938906240</v>
          </cell>
          <cell r="J6425">
            <v>100033.09</v>
          </cell>
          <cell r="K6425">
            <v>15005</v>
          </cell>
          <cell r="L6425">
            <v>8502.91</v>
          </cell>
          <cell r="M6425">
            <v>0</v>
          </cell>
          <cell r="N6425">
            <v>0</v>
          </cell>
          <cell r="O6425">
            <v>93531</v>
          </cell>
          <cell r="P6425">
            <v>93531</v>
          </cell>
        </row>
        <row r="6426">
          <cell r="G6426">
            <v>938906524</v>
          </cell>
          <cell r="J6426">
            <v>136107.09</v>
          </cell>
          <cell r="K6426">
            <v>21762</v>
          </cell>
          <cell r="L6426">
            <v>11434.91</v>
          </cell>
          <cell r="M6426">
            <v>0</v>
          </cell>
          <cell r="N6426">
            <v>0</v>
          </cell>
          <cell r="O6426">
            <v>125780</v>
          </cell>
          <cell r="P6426">
            <v>125780</v>
          </cell>
        </row>
        <row r="6427">
          <cell r="G6427">
            <v>938907084</v>
          </cell>
          <cell r="J6427">
            <v>213282</v>
          </cell>
          <cell r="K6427">
            <v>31992</v>
          </cell>
          <cell r="L6427">
            <v>18129</v>
          </cell>
          <cell r="M6427">
            <v>0</v>
          </cell>
          <cell r="N6427">
            <v>0</v>
          </cell>
          <cell r="O6427">
            <v>199419</v>
          </cell>
          <cell r="P6427">
            <v>199419</v>
          </cell>
        </row>
        <row r="6428">
          <cell r="G6428">
            <v>938907092</v>
          </cell>
          <cell r="J6428">
            <v>44545</v>
          </cell>
          <cell r="K6428">
            <v>0</v>
          </cell>
          <cell r="L6428">
            <v>4455</v>
          </cell>
          <cell r="M6428">
            <v>0</v>
          </cell>
          <cell r="N6428">
            <v>0</v>
          </cell>
          <cell r="O6428">
            <v>49000</v>
          </cell>
          <cell r="P6428">
            <v>49000</v>
          </cell>
        </row>
        <row r="6429">
          <cell r="G6429">
            <v>938907093</v>
          </cell>
          <cell r="J6429">
            <v>56962</v>
          </cell>
          <cell r="K6429">
            <v>9442</v>
          </cell>
          <cell r="L6429">
            <v>4752</v>
          </cell>
          <cell r="M6429">
            <v>0</v>
          </cell>
          <cell r="N6429">
            <v>0</v>
          </cell>
          <cell r="O6429">
            <v>52272</v>
          </cell>
          <cell r="P6429">
            <v>52272</v>
          </cell>
        </row>
        <row r="6430">
          <cell r="G6430">
            <v>938907094</v>
          </cell>
          <cell r="J6430">
            <v>115500</v>
          </cell>
          <cell r="K6430">
            <v>19120</v>
          </cell>
          <cell r="L6430">
            <v>9638</v>
          </cell>
          <cell r="M6430">
            <v>0</v>
          </cell>
          <cell r="N6430">
            <v>0</v>
          </cell>
          <cell r="O6430">
            <v>106018</v>
          </cell>
          <cell r="P6430">
            <v>106018</v>
          </cell>
        </row>
        <row r="6431">
          <cell r="G6431">
            <v>938908326</v>
          </cell>
          <cell r="J6431">
            <v>162035</v>
          </cell>
          <cell r="K6431">
            <v>24305</v>
          </cell>
          <cell r="L6431">
            <v>13773</v>
          </cell>
          <cell r="M6431">
            <v>0</v>
          </cell>
          <cell r="N6431">
            <v>0</v>
          </cell>
          <cell r="O6431">
            <v>151503</v>
          </cell>
          <cell r="P6431">
            <v>151503</v>
          </cell>
        </row>
        <row r="6432">
          <cell r="G6432">
            <v>938908784</v>
          </cell>
          <cell r="J6432">
            <v>224996</v>
          </cell>
          <cell r="K6432">
            <v>33974</v>
          </cell>
          <cell r="L6432">
            <v>19102</v>
          </cell>
          <cell r="M6432">
            <v>0</v>
          </cell>
          <cell r="N6432">
            <v>0</v>
          </cell>
          <cell r="O6432">
            <v>210124</v>
          </cell>
          <cell r="P6432">
            <v>210124</v>
          </cell>
        </row>
        <row r="6433">
          <cell r="G6433">
            <v>938908792</v>
          </cell>
          <cell r="J6433">
            <v>179775</v>
          </cell>
          <cell r="K6433">
            <v>29435</v>
          </cell>
          <cell r="L6433">
            <v>15034</v>
          </cell>
          <cell r="M6433">
            <v>0</v>
          </cell>
          <cell r="N6433">
            <v>0</v>
          </cell>
          <cell r="O6433">
            <v>165374</v>
          </cell>
          <cell r="P6433">
            <v>165374</v>
          </cell>
        </row>
        <row r="6434">
          <cell r="G6434">
            <v>938909150</v>
          </cell>
          <cell r="J6434">
            <v>44545</v>
          </cell>
          <cell r="K6434">
            <v>0</v>
          </cell>
          <cell r="L6434">
            <v>4455</v>
          </cell>
          <cell r="M6434">
            <v>0</v>
          </cell>
          <cell r="N6434">
            <v>0</v>
          </cell>
          <cell r="O6434">
            <v>49000</v>
          </cell>
          <cell r="P6434">
            <v>49000</v>
          </cell>
        </row>
        <row r="6435">
          <cell r="G6435">
            <v>938909775</v>
          </cell>
          <cell r="J6435">
            <v>276141.36</v>
          </cell>
          <cell r="K6435">
            <v>41421</v>
          </cell>
          <cell r="L6435">
            <v>23471.64</v>
          </cell>
          <cell r="M6435">
            <v>0</v>
          </cell>
          <cell r="N6435">
            <v>0</v>
          </cell>
          <cell r="O6435">
            <v>258192</v>
          </cell>
          <cell r="P6435">
            <v>258192</v>
          </cell>
        </row>
        <row r="6436">
          <cell r="G6436">
            <v>938917269</v>
          </cell>
          <cell r="J6436">
            <v>213914</v>
          </cell>
          <cell r="K6436">
            <v>32087</v>
          </cell>
          <cell r="L6436">
            <v>18183</v>
          </cell>
          <cell r="M6436">
            <v>0</v>
          </cell>
          <cell r="N6436">
            <v>0</v>
          </cell>
          <cell r="O6436">
            <v>200010</v>
          </cell>
          <cell r="P6436">
            <v>200010</v>
          </cell>
        </row>
        <row r="6437">
          <cell r="G6437">
            <v>933800009</v>
          </cell>
          <cell r="J6437">
            <v>786445</v>
          </cell>
          <cell r="K6437">
            <v>526770.44999999995</v>
          </cell>
          <cell r="L6437">
            <v>25967.45</v>
          </cell>
          <cell r="M6437">
            <v>0</v>
          </cell>
          <cell r="N6437">
            <v>0</v>
          </cell>
          <cell r="O6437">
            <v>285642</v>
          </cell>
          <cell r="P6437">
            <v>285642</v>
          </cell>
        </row>
        <row r="6438">
          <cell r="G6438">
            <v>933805781</v>
          </cell>
          <cell r="J6438">
            <v>244785.5</v>
          </cell>
          <cell r="K6438">
            <v>36718</v>
          </cell>
          <cell r="L6438">
            <v>20806.5</v>
          </cell>
          <cell r="M6438">
            <v>0</v>
          </cell>
          <cell r="N6438">
            <v>0</v>
          </cell>
          <cell r="O6438">
            <v>228874</v>
          </cell>
          <cell r="P6438">
            <v>228874</v>
          </cell>
        </row>
        <row r="6439">
          <cell r="G6439">
            <v>933806149</v>
          </cell>
          <cell r="J6439">
            <v>133459</v>
          </cell>
          <cell r="K6439">
            <v>22487</v>
          </cell>
          <cell r="L6439">
            <v>11097</v>
          </cell>
          <cell r="M6439">
            <v>0</v>
          </cell>
          <cell r="N6439">
            <v>0</v>
          </cell>
          <cell r="O6439">
            <v>122069</v>
          </cell>
          <cell r="P6439">
            <v>122069</v>
          </cell>
        </row>
        <row r="6440">
          <cell r="G6440">
            <v>933806814</v>
          </cell>
          <cell r="J6440">
            <v>81166</v>
          </cell>
          <cell r="K6440">
            <v>12399</v>
          </cell>
          <cell r="L6440">
            <v>6877</v>
          </cell>
          <cell r="M6440">
            <v>0</v>
          </cell>
          <cell r="N6440">
            <v>0</v>
          </cell>
          <cell r="O6440">
            <v>75644</v>
          </cell>
          <cell r="P6440">
            <v>75644</v>
          </cell>
        </row>
        <row r="6441">
          <cell r="G6441">
            <v>938090776</v>
          </cell>
          <cell r="J6441">
            <v>64204</v>
          </cell>
          <cell r="K6441">
            <v>9631</v>
          </cell>
          <cell r="L6441">
            <v>5457</v>
          </cell>
          <cell r="M6441">
            <v>0</v>
          </cell>
          <cell r="N6441">
            <v>0</v>
          </cell>
          <cell r="O6441">
            <v>60030</v>
          </cell>
          <cell r="P6441">
            <v>60030</v>
          </cell>
        </row>
        <row r="6442">
          <cell r="G6442">
            <v>938320311</v>
          </cell>
          <cell r="J6442">
            <v>70101</v>
          </cell>
          <cell r="K6442">
            <v>10515</v>
          </cell>
          <cell r="L6442">
            <v>5959</v>
          </cell>
          <cell r="M6442">
            <v>0</v>
          </cell>
          <cell r="N6442">
            <v>0</v>
          </cell>
          <cell r="O6442">
            <v>65545</v>
          </cell>
          <cell r="P6442">
            <v>65545</v>
          </cell>
        </row>
        <row r="6443">
          <cell r="G6443">
            <v>938805308</v>
          </cell>
          <cell r="J6443">
            <v>366259.48999999993</v>
          </cell>
          <cell r="K6443">
            <v>57856</v>
          </cell>
          <cell r="L6443">
            <v>30840.51</v>
          </cell>
          <cell r="M6443">
            <v>0</v>
          </cell>
          <cell r="N6443">
            <v>0</v>
          </cell>
          <cell r="O6443">
            <v>339244</v>
          </cell>
          <cell r="P6443">
            <v>339244</v>
          </cell>
        </row>
        <row r="6444">
          <cell r="G6444">
            <v>938805361</v>
          </cell>
          <cell r="J6444">
            <v>181333.44999999998</v>
          </cell>
          <cell r="K6444">
            <v>27424</v>
          </cell>
          <cell r="L6444">
            <v>15390.55</v>
          </cell>
          <cell r="M6444">
            <v>0</v>
          </cell>
          <cell r="N6444">
            <v>0</v>
          </cell>
          <cell r="O6444">
            <v>169300</v>
          </cell>
          <cell r="P6444">
            <v>169300</v>
          </cell>
        </row>
        <row r="6445">
          <cell r="G6445">
            <v>938806119</v>
          </cell>
          <cell r="J6445">
            <v>162414.35999999999</v>
          </cell>
          <cell r="K6445">
            <v>24362</v>
          </cell>
          <cell r="L6445">
            <v>13805.64</v>
          </cell>
          <cell r="M6445">
            <v>0</v>
          </cell>
          <cell r="N6445">
            <v>0</v>
          </cell>
          <cell r="O6445">
            <v>151858</v>
          </cell>
          <cell r="P6445">
            <v>151858</v>
          </cell>
        </row>
        <row r="6446">
          <cell r="G6446">
            <v>938806127</v>
          </cell>
          <cell r="J6446">
            <v>155210.4</v>
          </cell>
          <cell r="K6446">
            <v>25750</v>
          </cell>
          <cell r="L6446">
            <v>12945.6</v>
          </cell>
          <cell r="M6446">
            <v>0</v>
          </cell>
          <cell r="N6446">
            <v>0</v>
          </cell>
          <cell r="O6446">
            <v>142406</v>
          </cell>
          <cell r="P6446">
            <v>142406</v>
          </cell>
        </row>
        <row r="6447">
          <cell r="G6447">
            <v>938806165</v>
          </cell>
          <cell r="J6447">
            <v>99160</v>
          </cell>
          <cell r="K6447">
            <v>15996</v>
          </cell>
          <cell r="L6447">
            <v>8316</v>
          </cell>
          <cell r="M6447">
            <v>0</v>
          </cell>
          <cell r="N6447">
            <v>0</v>
          </cell>
          <cell r="O6447">
            <v>91480</v>
          </cell>
          <cell r="P6447">
            <v>91480</v>
          </cell>
        </row>
        <row r="6448">
          <cell r="G6448">
            <v>938807163</v>
          </cell>
          <cell r="J6448">
            <v>82031</v>
          </cell>
          <cell r="K6448">
            <v>12753</v>
          </cell>
          <cell r="L6448">
            <v>6927</v>
          </cell>
          <cell r="M6448">
            <v>0</v>
          </cell>
          <cell r="N6448">
            <v>0</v>
          </cell>
          <cell r="O6448">
            <v>76205</v>
          </cell>
          <cell r="P6448">
            <v>76205</v>
          </cell>
        </row>
        <row r="6449">
          <cell r="G6449">
            <v>938807193</v>
          </cell>
          <cell r="J6449">
            <v>165417</v>
          </cell>
          <cell r="K6449">
            <v>31096</v>
          </cell>
          <cell r="L6449">
            <v>13432</v>
          </cell>
          <cell r="M6449">
            <v>0</v>
          </cell>
          <cell r="N6449">
            <v>0</v>
          </cell>
          <cell r="O6449">
            <v>147753</v>
          </cell>
          <cell r="P6449">
            <v>147753</v>
          </cell>
        </row>
        <row r="6450">
          <cell r="G6450">
            <v>938807390</v>
          </cell>
          <cell r="J6450">
            <v>153899.9</v>
          </cell>
          <cell r="K6450">
            <v>23309</v>
          </cell>
          <cell r="L6450">
            <v>13059.1</v>
          </cell>
          <cell r="M6450">
            <v>0</v>
          </cell>
          <cell r="N6450">
            <v>0</v>
          </cell>
          <cell r="O6450">
            <v>143650</v>
          </cell>
          <cell r="P6450">
            <v>143650</v>
          </cell>
        </row>
        <row r="6451">
          <cell r="G6451">
            <v>938807401</v>
          </cell>
          <cell r="J6451">
            <v>85913.36</v>
          </cell>
          <cell r="K6451">
            <v>12887</v>
          </cell>
          <cell r="L6451">
            <v>7302.64</v>
          </cell>
          <cell r="M6451">
            <v>0</v>
          </cell>
          <cell r="N6451">
            <v>0</v>
          </cell>
          <cell r="O6451">
            <v>80329</v>
          </cell>
          <cell r="P6451">
            <v>80329</v>
          </cell>
        </row>
        <row r="6452">
          <cell r="G6452">
            <v>938807405</v>
          </cell>
          <cell r="J6452">
            <v>89414</v>
          </cell>
          <cell r="K6452">
            <v>15207</v>
          </cell>
          <cell r="L6452">
            <v>7421</v>
          </cell>
          <cell r="M6452">
            <v>0</v>
          </cell>
          <cell r="N6452">
            <v>0</v>
          </cell>
          <cell r="O6452">
            <v>81628</v>
          </cell>
          <cell r="P6452">
            <v>81628</v>
          </cell>
        </row>
        <row r="6453">
          <cell r="G6453">
            <v>938807414</v>
          </cell>
          <cell r="J6453">
            <v>148225</v>
          </cell>
          <cell r="K6453">
            <v>9409</v>
          </cell>
          <cell r="L6453">
            <v>9832</v>
          </cell>
          <cell r="M6453">
            <v>0</v>
          </cell>
          <cell r="N6453">
            <v>0</v>
          </cell>
          <cell r="O6453">
            <v>148648</v>
          </cell>
          <cell r="P6453">
            <v>148648</v>
          </cell>
        </row>
        <row r="6454">
          <cell r="G6454">
            <v>938807415</v>
          </cell>
          <cell r="J6454">
            <v>60463</v>
          </cell>
          <cell r="K6454">
            <v>9069</v>
          </cell>
          <cell r="L6454">
            <v>5139</v>
          </cell>
          <cell r="M6454">
            <v>0</v>
          </cell>
          <cell r="N6454">
            <v>0</v>
          </cell>
          <cell r="O6454">
            <v>56533</v>
          </cell>
          <cell r="P6454">
            <v>56533</v>
          </cell>
        </row>
        <row r="6455">
          <cell r="G6455">
            <v>938807416</v>
          </cell>
          <cell r="J6455">
            <v>129425.09</v>
          </cell>
          <cell r="K6455">
            <v>20087</v>
          </cell>
          <cell r="L6455">
            <v>10933.91</v>
          </cell>
          <cell r="M6455">
            <v>0</v>
          </cell>
          <cell r="N6455">
            <v>0</v>
          </cell>
          <cell r="O6455">
            <v>120272</v>
          </cell>
          <cell r="P6455">
            <v>120272</v>
          </cell>
        </row>
        <row r="6456">
          <cell r="G6456">
            <v>938807421</v>
          </cell>
          <cell r="J6456">
            <v>185846.39999999999</v>
          </cell>
          <cell r="K6456">
            <v>28999</v>
          </cell>
          <cell r="L6456">
            <v>15684.6</v>
          </cell>
          <cell r="M6456">
            <v>0</v>
          </cell>
          <cell r="N6456">
            <v>0</v>
          </cell>
          <cell r="O6456">
            <v>172532</v>
          </cell>
          <cell r="P6456">
            <v>172532</v>
          </cell>
        </row>
        <row r="6457">
          <cell r="G6457">
            <v>938807424</v>
          </cell>
          <cell r="J6457">
            <v>286723.45</v>
          </cell>
          <cell r="K6457">
            <v>44131</v>
          </cell>
          <cell r="L6457">
            <v>24259.55</v>
          </cell>
          <cell r="M6457">
            <v>0</v>
          </cell>
          <cell r="N6457">
            <v>0</v>
          </cell>
          <cell r="O6457">
            <v>266852</v>
          </cell>
          <cell r="P6457">
            <v>266852</v>
          </cell>
        </row>
        <row r="6458">
          <cell r="G6458">
            <v>938807435</v>
          </cell>
          <cell r="J6458">
            <v>492967.76</v>
          </cell>
          <cell r="K6458">
            <v>74170</v>
          </cell>
          <cell r="L6458">
            <v>41880.239999999998</v>
          </cell>
          <cell r="M6458">
            <v>0</v>
          </cell>
          <cell r="N6458">
            <v>0</v>
          </cell>
          <cell r="O6458">
            <v>460678</v>
          </cell>
          <cell r="P6458">
            <v>460678</v>
          </cell>
        </row>
        <row r="6459">
          <cell r="G6459">
            <v>938807436</v>
          </cell>
          <cell r="J6459">
            <v>74263</v>
          </cell>
          <cell r="K6459">
            <v>11139</v>
          </cell>
          <cell r="L6459">
            <v>6312</v>
          </cell>
          <cell r="M6459">
            <v>0</v>
          </cell>
          <cell r="N6459">
            <v>0</v>
          </cell>
          <cell r="O6459">
            <v>69436</v>
          </cell>
          <cell r="P6459">
            <v>69436</v>
          </cell>
        </row>
        <row r="6460">
          <cell r="G6460">
            <v>938807508</v>
          </cell>
          <cell r="J6460">
            <v>97133.09</v>
          </cell>
          <cell r="K6460">
            <v>14570</v>
          </cell>
          <cell r="L6460">
            <v>8255.91</v>
          </cell>
          <cell r="M6460">
            <v>0</v>
          </cell>
          <cell r="N6460">
            <v>0</v>
          </cell>
          <cell r="O6460">
            <v>90819</v>
          </cell>
          <cell r="P6460">
            <v>90819</v>
          </cell>
        </row>
        <row r="6461">
          <cell r="G6461">
            <v>938807512</v>
          </cell>
          <cell r="J6461">
            <v>47226</v>
          </cell>
          <cell r="K6461">
            <v>7084</v>
          </cell>
          <cell r="L6461">
            <v>4014</v>
          </cell>
          <cell r="M6461">
            <v>0</v>
          </cell>
          <cell r="N6461">
            <v>0</v>
          </cell>
          <cell r="O6461">
            <v>44156</v>
          </cell>
          <cell r="P6461">
            <v>44156</v>
          </cell>
        </row>
        <row r="6462">
          <cell r="G6462">
            <v>938808176</v>
          </cell>
          <cell r="J6462">
            <v>220946.18</v>
          </cell>
          <cell r="K6462">
            <v>35386</v>
          </cell>
          <cell r="L6462">
            <v>18555.82</v>
          </cell>
          <cell r="M6462">
            <v>0</v>
          </cell>
          <cell r="N6462">
            <v>0</v>
          </cell>
          <cell r="O6462">
            <v>204116</v>
          </cell>
          <cell r="P6462">
            <v>204116</v>
          </cell>
        </row>
        <row r="6463">
          <cell r="G6463">
            <v>938808257</v>
          </cell>
          <cell r="J6463">
            <v>44545</v>
          </cell>
          <cell r="K6463">
            <v>0</v>
          </cell>
          <cell r="L6463">
            <v>4455</v>
          </cell>
          <cell r="M6463">
            <v>0</v>
          </cell>
          <cell r="N6463">
            <v>0</v>
          </cell>
          <cell r="O6463">
            <v>49000</v>
          </cell>
          <cell r="P6463">
            <v>49000</v>
          </cell>
        </row>
        <row r="6464">
          <cell r="G6464">
            <v>938902024</v>
          </cell>
          <cell r="J6464">
            <v>44545</v>
          </cell>
          <cell r="K6464">
            <v>0</v>
          </cell>
          <cell r="L6464">
            <v>4455</v>
          </cell>
          <cell r="M6464">
            <v>0</v>
          </cell>
          <cell r="N6464">
            <v>0</v>
          </cell>
          <cell r="O6464">
            <v>49000</v>
          </cell>
          <cell r="P6464">
            <v>49000</v>
          </cell>
        </row>
        <row r="6465">
          <cell r="G6465">
            <v>938902075</v>
          </cell>
          <cell r="J6465">
            <v>109581</v>
          </cell>
          <cell r="K6465">
            <v>16437</v>
          </cell>
          <cell r="L6465">
            <v>9314</v>
          </cell>
          <cell r="M6465">
            <v>0</v>
          </cell>
          <cell r="N6465">
            <v>0</v>
          </cell>
          <cell r="O6465">
            <v>102458</v>
          </cell>
          <cell r="P6465">
            <v>102458</v>
          </cell>
        </row>
        <row r="6466">
          <cell r="G6466">
            <v>938903312</v>
          </cell>
          <cell r="J6466">
            <v>109079.4</v>
          </cell>
          <cell r="K6466">
            <v>16362</v>
          </cell>
          <cell r="L6466">
            <v>9271.6</v>
          </cell>
          <cell r="M6466">
            <v>0</v>
          </cell>
          <cell r="N6466">
            <v>0</v>
          </cell>
          <cell r="O6466">
            <v>101989</v>
          </cell>
          <cell r="P6466">
            <v>101989</v>
          </cell>
        </row>
        <row r="6467">
          <cell r="G6467">
            <v>938904879</v>
          </cell>
          <cell r="J6467">
            <v>142810.18</v>
          </cell>
          <cell r="K6467">
            <v>22544</v>
          </cell>
          <cell r="L6467">
            <v>12026.82</v>
          </cell>
          <cell r="M6467">
            <v>0</v>
          </cell>
          <cell r="N6467">
            <v>0</v>
          </cell>
          <cell r="O6467">
            <v>132293</v>
          </cell>
          <cell r="P6467">
            <v>132293</v>
          </cell>
        </row>
        <row r="6468">
          <cell r="G6468">
            <v>938905654</v>
          </cell>
          <cell r="J6468">
            <v>206399</v>
          </cell>
          <cell r="K6468">
            <v>30960</v>
          </cell>
          <cell r="L6468">
            <v>17544</v>
          </cell>
          <cell r="M6468">
            <v>0</v>
          </cell>
          <cell r="N6468">
            <v>0</v>
          </cell>
          <cell r="O6468">
            <v>192983</v>
          </cell>
          <cell r="P6468">
            <v>192983</v>
          </cell>
        </row>
        <row r="6469">
          <cell r="G6469">
            <v>938906206</v>
          </cell>
          <cell r="J6469">
            <v>310891.5</v>
          </cell>
          <cell r="K6469">
            <v>50224</v>
          </cell>
          <cell r="L6469">
            <v>26066.5</v>
          </cell>
          <cell r="M6469">
            <v>0</v>
          </cell>
          <cell r="N6469">
            <v>0</v>
          </cell>
          <cell r="O6469">
            <v>286734</v>
          </cell>
          <cell r="P6469">
            <v>286734</v>
          </cell>
        </row>
        <row r="6470">
          <cell r="G6470">
            <v>938906670</v>
          </cell>
          <cell r="J6470">
            <v>104815</v>
          </cell>
          <cell r="K6470">
            <v>15722</v>
          </cell>
          <cell r="L6470">
            <v>8909</v>
          </cell>
          <cell r="M6470">
            <v>0</v>
          </cell>
          <cell r="N6470">
            <v>0</v>
          </cell>
          <cell r="O6470">
            <v>98002</v>
          </cell>
          <cell r="P6470">
            <v>98002</v>
          </cell>
        </row>
        <row r="6471">
          <cell r="G6471">
            <v>938907423</v>
          </cell>
          <cell r="J6471">
            <v>67823.91</v>
          </cell>
          <cell r="K6471">
            <v>10174</v>
          </cell>
          <cell r="L6471">
            <v>5765.09</v>
          </cell>
          <cell r="M6471">
            <v>0</v>
          </cell>
          <cell r="N6471">
            <v>0</v>
          </cell>
          <cell r="O6471">
            <v>63415</v>
          </cell>
          <cell r="P6471">
            <v>63415</v>
          </cell>
        </row>
        <row r="6472">
          <cell r="G6472">
            <v>938908581</v>
          </cell>
          <cell r="J6472">
            <v>44545</v>
          </cell>
          <cell r="K6472">
            <v>0</v>
          </cell>
          <cell r="L6472">
            <v>4455</v>
          </cell>
          <cell r="M6472">
            <v>0</v>
          </cell>
          <cell r="N6472">
            <v>0</v>
          </cell>
          <cell r="O6472">
            <v>49000</v>
          </cell>
          <cell r="P6472">
            <v>49000</v>
          </cell>
        </row>
        <row r="6473">
          <cell r="G6473">
            <v>938908701</v>
          </cell>
          <cell r="J6473">
            <v>132591.1</v>
          </cell>
          <cell r="K6473">
            <v>19889</v>
          </cell>
          <cell r="L6473">
            <v>11269.9</v>
          </cell>
          <cell r="M6473">
            <v>0</v>
          </cell>
          <cell r="N6473">
            <v>0</v>
          </cell>
          <cell r="O6473">
            <v>123972</v>
          </cell>
          <cell r="P6473">
            <v>123972</v>
          </cell>
        </row>
        <row r="6474">
          <cell r="G6474">
            <v>938914363</v>
          </cell>
          <cell r="J6474">
            <v>224972.18</v>
          </cell>
          <cell r="K6474">
            <v>34195</v>
          </cell>
          <cell r="L6474">
            <v>19077.82</v>
          </cell>
          <cell r="M6474">
            <v>0</v>
          </cell>
          <cell r="N6474">
            <v>0</v>
          </cell>
          <cell r="O6474">
            <v>209855</v>
          </cell>
          <cell r="P6474">
            <v>209855</v>
          </cell>
        </row>
        <row r="6475">
          <cell r="G6475">
            <v>938914871</v>
          </cell>
          <cell r="J6475">
            <v>127571</v>
          </cell>
          <cell r="K6475">
            <v>19584</v>
          </cell>
          <cell r="L6475">
            <v>10798</v>
          </cell>
          <cell r="M6475">
            <v>0</v>
          </cell>
          <cell r="N6475">
            <v>-30000</v>
          </cell>
          <cell r="O6475">
            <v>88785</v>
          </cell>
          <cell r="P6475">
            <v>88785</v>
          </cell>
        </row>
        <row r="6476">
          <cell r="G6476">
            <v>938915742</v>
          </cell>
          <cell r="J6476">
            <v>144863</v>
          </cell>
          <cell r="K6476">
            <v>21729</v>
          </cell>
          <cell r="L6476">
            <v>12313</v>
          </cell>
          <cell r="M6476">
            <v>0</v>
          </cell>
          <cell r="N6476">
            <v>0</v>
          </cell>
          <cell r="O6476">
            <v>135447</v>
          </cell>
          <cell r="P6476">
            <v>135447</v>
          </cell>
        </row>
        <row r="6477">
          <cell r="G6477">
            <v>938937265</v>
          </cell>
          <cell r="J6477">
            <v>73142</v>
          </cell>
          <cell r="K6477">
            <v>10971</v>
          </cell>
          <cell r="L6477">
            <v>6217</v>
          </cell>
          <cell r="M6477">
            <v>0</v>
          </cell>
          <cell r="N6477">
            <v>0</v>
          </cell>
          <cell r="O6477">
            <v>68388</v>
          </cell>
          <cell r="P6477">
            <v>68388</v>
          </cell>
        </row>
        <row r="6478">
          <cell r="G6478">
            <v>933805587</v>
          </cell>
          <cell r="J6478">
            <v>204895.09</v>
          </cell>
          <cell r="K6478">
            <v>32978</v>
          </cell>
          <cell r="L6478">
            <v>17191.91</v>
          </cell>
          <cell r="M6478">
            <v>0</v>
          </cell>
          <cell r="N6478">
            <v>0</v>
          </cell>
          <cell r="O6478">
            <v>189109</v>
          </cell>
          <cell r="P6478">
            <v>189109</v>
          </cell>
        </row>
        <row r="6479">
          <cell r="G6479">
            <v>933805708</v>
          </cell>
          <cell r="J6479">
            <v>296507.40000000002</v>
          </cell>
          <cell r="K6479">
            <v>46047</v>
          </cell>
          <cell r="L6479">
            <v>25045.599999999999</v>
          </cell>
          <cell r="M6479">
            <v>0</v>
          </cell>
          <cell r="N6479">
            <v>0</v>
          </cell>
          <cell r="O6479">
            <v>275506</v>
          </cell>
          <cell r="P6479">
            <v>275506</v>
          </cell>
        </row>
        <row r="6480">
          <cell r="G6480">
            <v>933806146</v>
          </cell>
          <cell r="J6480">
            <v>335772.36</v>
          </cell>
          <cell r="K6480">
            <v>53732</v>
          </cell>
          <cell r="L6480">
            <v>28203.64</v>
          </cell>
          <cell r="M6480">
            <v>0</v>
          </cell>
          <cell r="N6480">
            <v>0</v>
          </cell>
          <cell r="O6480">
            <v>310244</v>
          </cell>
          <cell r="P6480">
            <v>310244</v>
          </cell>
        </row>
        <row r="6481">
          <cell r="G6481">
            <v>933806350</v>
          </cell>
          <cell r="J6481">
            <v>156788.09</v>
          </cell>
          <cell r="K6481">
            <v>24416</v>
          </cell>
          <cell r="L6481">
            <v>13236.91</v>
          </cell>
          <cell r="M6481">
            <v>0</v>
          </cell>
          <cell r="N6481">
            <v>0</v>
          </cell>
          <cell r="O6481">
            <v>145609</v>
          </cell>
          <cell r="P6481">
            <v>145609</v>
          </cell>
        </row>
        <row r="6482">
          <cell r="G6482">
            <v>938806121</v>
          </cell>
          <cell r="J6482">
            <v>105441</v>
          </cell>
          <cell r="K6482">
            <v>20304</v>
          </cell>
          <cell r="L6482">
            <v>8514</v>
          </cell>
          <cell r="M6482">
            <v>0</v>
          </cell>
          <cell r="N6482">
            <v>0</v>
          </cell>
          <cell r="O6482">
            <v>93651</v>
          </cell>
          <cell r="P6482">
            <v>93651</v>
          </cell>
        </row>
        <row r="6483">
          <cell r="G6483">
            <v>938806219</v>
          </cell>
          <cell r="J6483">
            <v>102489.09</v>
          </cell>
          <cell r="K6483">
            <v>18066</v>
          </cell>
          <cell r="L6483">
            <v>8441.91</v>
          </cell>
          <cell r="M6483">
            <v>0</v>
          </cell>
          <cell r="N6483">
            <v>0</v>
          </cell>
          <cell r="O6483">
            <v>92865</v>
          </cell>
          <cell r="P6483">
            <v>92865</v>
          </cell>
        </row>
        <row r="6484">
          <cell r="G6484">
            <v>938806229</v>
          </cell>
          <cell r="J6484">
            <v>208520.36</v>
          </cell>
          <cell r="K6484">
            <v>37561</v>
          </cell>
          <cell r="L6484">
            <v>17095.64</v>
          </cell>
          <cell r="M6484">
            <v>0</v>
          </cell>
          <cell r="N6484">
            <v>0</v>
          </cell>
          <cell r="O6484">
            <v>188055</v>
          </cell>
          <cell r="P6484">
            <v>188055</v>
          </cell>
        </row>
        <row r="6485">
          <cell r="G6485">
            <v>938806459</v>
          </cell>
          <cell r="J6485">
            <v>273980</v>
          </cell>
          <cell r="K6485">
            <v>41321</v>
          </cell>
          <cell r="L6485">
            <v>23266</v>
          </cell>
          <cell r="M6485">
            <v>0</v>
          </cell>
          <cell r="N6485">
            <v>0</v>
          </cell>
          <cell r="O6485">
            <v>255925</v>
          </cell>
          <cell r="P6485">
            <v>255925</v>
          </cell>
        </row>
        <row r="6486">
          <cell r="G6486">
            <v>938806651</v>
          </cell>
          <cell r="J6486">
            <v>112686</v>
          </cell>
          <cell r="K6486">
            <v>17576</v>
          </cell>
          <cell r="L6486">
            <v>9511</v>
          </cell>
          <cell r="M6486">
            <v>0</v>
          </cell>
          <cell r="N6486">
            <v>0</v>
          </cell>
          <cell r="O6486">
            <v>104621</v>
          </cell>
          <cell r="P6486">
            <v>104621</v>
          </cell>
        </row>
        <row r="6487">
          <cell r="G6487">
            <v>938807354</v>
          </cell>
          <cell r="J6487">
            <v>362733.81</v>
          </cell>
          <cell r="K6487">
            <v>54634</v>
          </cell>
          <cell r="L6487">
            <v>30810.19</v>
          </cell>
          <cell r="M6487">
            <v>0</v>
          </cell>
          <cell r="N6487">
            <v>0</v>
          </cell>
          <cell r="O6487">
            <v>338910</v>
          </cell>
          <cell r="P6487">
            <v>338910</v>
          </cell>
        </row>
        <row r="6488">
          <cell r="G6488">
            <v>938807835</v>
          </cell>
          <cell r="J6488">
            <v>113820.54999999999</v>
          </cell>
          <cell r="K6488">
            <v>18868</v>
          </cell>
          <cell r="L6488">
            <v>9495.4500000000007</v>
          </cell>
          <cell r="M6488">
            <v>0</v>
          </cell>
          <cell r="N6488">
            <v>0</v>
          </cell>
          <cell r="O6488">
            <v>104448</v>
          </cell>
          <cell r="P6488">
            <v>104448</v>
          </cell>
        </row>
        <row r="6489">
          <cell r="G6489">
            <v>938807942</v>
          </cell>
          <cell r="J6489">
            <v>276880.8</v>
          </cell>
          <cell r="K6489">
            <v>42879</v>
          </cell>
          <cell r="L6489">
            <v>23400.2</v>
          </cell>
          <cell r="M6489">
            <v>0</v>
          </cell>
          <cell r="N6489">
            <v>0</v>
          </cell>
          <cell r="O6489">
            <v>257402</v>
          </cell>
          <cell r="P6489">
            <v>257402</v>
          </cell>
        </row>
        <row r="6490">
          <cell r="G6490">
            <v>938808265</v>
          </cell>
          <cell r="J6490">
            <v>357356.76</v>
          </cell>
          <cell r="K6490">
            <v>67068</v>
          </cell>
          <cell r="L6490">
            <v>29029.24</v>
          </cell>
          <cell r="M6490">
            <v>0</v>
          </cell>
          <cell r="N6490">
            <v>0</v>
          </cell>
          <cell r="O6490">
            <v>319318</v>
          </cell>
          <cell r="P6490">
            <v>319318</v>
          </cell>
        </row>
        <row r="6491">
          <cell r="G6491">
            <v>938808354</v>
          </cell>
          <cell r="J6491">
            <v>49012</v>
          </cell>
          <cell r="K6491">
            <v>7352</v>
          </cell>
          <cell r="L6491">
            <v>4166</v>
          </cell>
          <cell r="M6491">
            <v>0</v>
          </cell>
          <cell r="N6491">
            <v>0</v>
          </cell>
          <cell r="O6491">
            <v>45826</v>
          </cell>
          <cell r="P6491">
            <v>45826</v>
          </cell>
        </row>
        <row r="6492">
          <cell r="G6492">
            <v>938808536</v>
          </cell>
          <cell r="J6492">
            <v>67206</v>
          </cell>
          <cell r="K6492">
            <v>10081</v>
          </cell>
          <cell r="L6492">
            <v>5713</v>
          </cell>
          <cell r="M6492">
            <v>0</v>
          </cell>
          <cell r="N6492">
            <v>0</v>
          </cell>
          <cell r="O6492">
            <v>62838</v>
          </cell>
          <cell r="P6492">
            <v>62838</v>
          </cell>
        </row>
        <row r="6493">
          <cell r="G6493">
            <v>938809021</v>
          </cell>
          <cell r="J6493">
            <v>90530</v>
          </cell>
          <cell r="K6493">
            <v>13804</v>
          </cell>
          <cell r="L6493">
            <v>7673</v>
          </cell>
          <cell r="M6493">
            <v>0</v>
          </cell>
          <cell r="N6493">
            <v>0</v>
          </cell>
          <cell r="O6493">
            <v>84399</v>
          </cell>
          <cell r="P6493">
            <v>84399</v>
          </cell>
        </row>
        <row r="6494">
          <cell r="G6494">
            <v>938809124</v>
          </cell>
          <cell r="J6494">
            <v>167305.9</v>
          </cell>
          <cell r="K6494">
            <v>25769</v>
          </cell>
          <cell r="L6494">
            <v>14154.1</v>
          </cell>
          <cell r="M6494">
            <v>0</v>
          </cell>
          <cell r="N6494">
            <v>0</v>
          </cell>
          <cell r="O6494">
            <v>155691</v>
          </cell>
          <cell r="P6494">
            <v>155691</v>
          </cell>
        </row>
        <row r="6495">
          <cell r="G6495">
            <v>938809431</v>
          </cell>
          <cell r="J6495">
            <v>70806</v>
          </cell>
          <cell r="K6495">
            <v>13538</v>
          </cell>
          <cell r="L6495">
            <v>5727</v>
          </cell>
          <cell r="M6495">
            <v>0</v>
          </cell>
          <cell r="N6495">
            <v>0</v>
          </cell>
          <cell r="O6495">
            <v>62995</v>
          </cell>
          <cell r="P6495">
            <v>62995</v>
          </cell>
        </row>
        <row r="6496">
          <cell r="G6496">
            <v>938809548</v>
          </cell>
          <cell r="J6496">
            <v>101787</v>
          </cell>
          <cell r="K6496">
            <v>16166</v>
          </cell>
          <cell r="L6496">
            <v>8562</v>
          </cell>
          <cell r="M6496">
            <v>0</v>
          </cell>
          <cell r="N6496">
            <v>0</v>
          </cell>
          <cell r="O6496">
            <v>94183</v>
          </cell>
          <cell r="P6496">
            <v>94183</v>
          </cell>
        </row>
        <row r="6497">
          <cell r="G6497">
            <v>938809761</v>
          </cell>
          <cell r="J6497">
            <v>238592.09</v>
          </cell>
          <cell r="K6497">
            <v>36911</v>
          </cell>
          <cell r="L6497">
            <v>20167.91</v>
          </cell>
          <cell r="M6497">
            <v>0</v>
          </cell>
          <cell r="N6497">
            <v>0</v>
          </cell>
          <cell r="O6497">
            <v>221849</v>
          </cell>
          <cell r="P6497">
            <v>221849</v>
          </cell>
        </row>
        <row r="6498">
          <cell r="G6498">
            <v>938809853</v>
          </cell>
          <cell r="J6498">
            <v>44545</v>
          </cell>
          <cell r="K6498">
            <v>0</v>
          </cell>
          <cell r="L6498">
            <v>4455</v>
          </cell>
          <cell r="M6498">
            <v>0</v>
          </cell>
          <cell r="N6498">
            <v>0</v>
          </cell>
          <cell r="O6498">
            <v>49000</v>
          </cell>
          <cell r="P6498">
            <v>49000</v>
          </cell>
        </row>
        <row r="6499">
          <cell r="G6499">
            <v>938900264</v>
          </cell>
          <cell r="J6499">
            <v>207405.1</v>
          </cell>
          <cell r="K6499">
            <v>33579</v>
          </cell>
          <cell r="L6499">
            <v>17382.900000000001</v>
          </cell>
          <cell r="M6499">
            <v>0</v>
          </cell>
          <cell r="N6499">
            <v>0</v>
          </cell>
          <cell r="O6499">
            <v>191209</v>
          </cell>
          <cell r="P6499">
            <v>191209</v>
          </cell>
        </row>
        <row r="6500">
          <cell r="G6500">
            <v>938900427</v>
          </cell>
          <cell r="J6500">
            <v>252310.1</v>
          </cell>
          <cell r="K6500">
            <v>37847</v>
          </cell>
          <cell r="L6500">
            <v>21445.9</v>
          </cell>
          <cell r="M6500">
            <v>0</v>
          </cell>
          <cell r="N6500">
            <v>0</v>
          </cell>
          <cell r="O6500">
            <v>235909</v>
          </cell>
          <cell r="P6500">
            <v>235909</v>
          </cell>
        </row>
        <row r="6501">
          <cell r="G6501">
            <v>938905480</v>
          </cell>
          <cell r="J6501">
            <v>323534.36</v>
          </cell>
          <cell r="K6501">
            <v>48755</v>
          </cell>
          <cell r="L6501">
            <v>27477.64</v>
          </cell>
          <cell r="M6501">
            <v>0</v>
          </cell>
          <cell r="N6501">
            <v>0</v>
          </cell>
          <cell r="O6501">
            <v>302257</v>
          </cell>
          <cell r="P6501">
            <v>302257</v>
          </cell>
        </row>
        <row r="6502">
          <cell r="G6502">
            <v>938905494</v>
          </cell>
          <cell r="J6502">
            <v>329474.90000000002</v>
          </cell>
          <cell r="K6502">
            <v>49421</v>
          </cell>
          <cell r="L6502">
            <v>28005.1</v>
          </cell>
          <cell r="M6502">
            <v>0</v>
          </cell>
          <cell r="N6502">
            <v>0</v>
          </cell>
          <cell r="O6502">
            <v>308059</v>
          </cell>
          <cell r="P6502">
            <v>308059</v>
          </cell>
        </row>
        <row r="6503">
          <cell r="G6503">
            <v>938905495</v>
          </cell>
          <cell r="J6503">
            <v>66023</v>
          </cell>
          <cell r="K6503">
            <v>9903</v>
          </cell>
          <cell r="L6503">
            <v>5612</v>
          </cell>
          <cell r="M6503">
            <v>0</v>
          </cell>
          <cell r="N6503">
            <v>0</v>
          </cell>
          <cell r="O6503">
            <v>61732</v>
          </cell>
          <cell r="P6503">
            <v>61732</v>
          </cell>
        </row>
        <row r="6504">
          <cell r="G6504">
            <v>938906525</v>
          </cell>
          <cell r="J6504">
            <v>359352.47000000003</v>
          </cell>
          <cell r="K6504">
            <v>55249</v>
          </cell>
          <cell r="L6504">
            <v>30410.53</v>
          </cell>
          <cell r="M6504">
            <v>0</v>
          </cell>
          <cell r="N6504">
            <v>0</v>
          </cell>
          <cell r="O6504">
            <v>334514</v>
          </cell>
          <cell r="P6504">
            <v>334514</v>
          </cell>
        </row>
        <row r="6505">
          <cell r="G6505">
            <v>938906528</v>
          </cell>
          <cell r="J6505">
            <v>86737</v>
          </cell>
          <cell r="K6505">
            <v>14133</v>
          </cell>
          <cell r="L6505">
            <v>7260</v>
          </cell>
          <cell r="M6505">
            <v>0</v>
          </cell>
          <cell r="N6505">
            <v>0</v>
          </cell>
          <cell r="O6505">
            <v>79864</v>
          </cell>
          <cell r="P6505">
            <v>79864</v>
          </cell>
        </row>
        <row r="6506">
          <cell r="G6506">
            <v>938906702</v>
          </cell>
          <cell r="J6506">
            <v>44679</v>
          </cell>
          <cell r="K6506">
            <v>6702</v>
          </cell>
          <cell r="L6506">
            <v>3798</v>
          </cell>
          <cell r="M6506">
            <v>0</v>
          </cell>
          <cell r="N6506">
            <v>0</v>
          </cell>
          <cell r="O6506">
            <v>41775</v>
          </cell>
          <cell r="P6506">
            <v>41775</v>
          </cell>
        </row>
        <row r="6507">
          <cell r="G6507">
            <v>938907193</v>
          </cell>
          <cell r="J6507">
            <v>44545</v>
          </cell>
          <cell r="K6507">
            <v>0</v>
          </cell>
          <cell r="L6507">
            <v>4455</v>
          </cell>
          <cell r="M6507">
            <v>0</v>
          </cell>
          <cell r="N6507">
            <v>0</v>
          </cell>
          <cell r="O6507">
            <v>49000</v>
          </cell>
          <cell r="P6507">
            <v>49000</v>
          </cell>
        </row>
        <row r="6508">
          <cell r="G6508">
            <v>938907230</v>
          </cell>
          <cell r="J6508">
            <v>55316.82</v>
          </cell>
          <cell r="K6508">
            <v>8298</v>
          </cell>
          <cell r="L6508">
            <v>4702.18</v>
          </cell>
          <cell r="M6508">
            <v>0</v>
          </cell>
          <cell r="N6508">
            <v>0</v>
          </cell>
          <cell r="O6508">
            <v>51721</v>
          </cell>
          <cell r="P6508">
            <v>51721</v>
          </cell>
        </row>
        <row r="6509">
          <cell r="G6509">
            <v>938907232</v>
          </cell>
          <cell r="J6509">
            <v>58061.82</v>
          </cell>
          <cell r="K6509">
            <v>8709</v>
          </cell>
          <cell r="L6509">
            <v>4935.18</v>
          </cell>
          <cell r="M6509">
            <v>0</v>
          </cell>
          <cell r="N6509">
            <v>0</v>
          </cell>
          <cell r="O6509">
            <v>54288</v>
          </cell>
          <cell r="P6509">
            <v>54288</v>
          </cell>
        </row>
        <row r="6510">
          <cell r="G6510">
            <v>938907347</v>
          </cell>
          <cell r="J6510">
            <v>86643.82</v>
          </cell>
          <cell r="K6510">
            <v>12997</v>
          </cell>
          <cell r="L6510">
            <v>7364.18</v>
          </cell>
          <cell r="M6510">
            <v>0</v>
          </cell>
          <cell r="N6510">
            <v>0</v>
          </cell>
          <cell r="O6510">
            <v>81011</v>
          </cell>
          <cell r="P6510">
            <v>81011</v>
          </cell>
        </row>
        <row r="6511">
          <cell r="G6511">
            <v>938907424</v>
          </cell>
          <cell r="J6511">
            <v>144320.91</v>
          </cell>
          <cell r="K6511">
            <v>23219</v>
          </cell>
          <cell r="L6511">
            <v>12110.09</v>
          </cell>
          <cell r="M6511">
            <v>0</v>
          </cell>
          <cell r="N6511">
            <v>0</v>
          </cell>
          <cell r="O6511">
            <v>133212</v>
          </cell>
          <cell r="P6511">
            <v>133212</v>
          </cell>
        </row>
        <row r="6512">
          <cell r="G6512">
            <v>938908307</v>
          </cell>
          <cell r="J6512">
            <v>287971.72000000003</v>
          </cell>
          <cell r="K6512">
            <v>47684</v>
          </cell>
          <cell r="L6512">
            <v>24028.28</v>
          </cell>
          <cell r="M6512">
            <v>0</v>
          </cell>
          <cell r="N6512">
            <v>0</v>
          </cell>
          <cell r="O6512">
            <v>264316</v>
          </cell>
          <cell r="P6512">
            <v>264316</v>
          </cell>
        </row>
        <row r="6513">
          <cell r="G6513">
            <v>938908496</v>
          </cell>
          <cell r="J6513">
            <v>142134</v>
          </cell>
          <cell r="K6513">
            <v>21545</v>
          </cell>
          <cell r="L6513">
            <v>12059</v>
          </cell>
          <cell r="M6513">
            <v>0</v>
          </cell>
          <cell r="N6513">
            <v>0</v>
          </cell>
          <cell r="O6513">
            <v>132648</v>
          </cell>
          <cell r="P6513">
            <v>132648</v>
          </cell>
        </row>
        <row r="6514">
          <cell r="G6514">
            <v>938909330</v>
          </cell>
          <cell r="J6514">
            <v>98871</v>
          </cell>
          <cell r="K6514">
            <v>14831</v>
          </cell>
          <cell r="L6514">
            <v>8404</v>
          </cell>
          <cell r="M6514">
            <v>0</v>
          </cell>
          <cell r="N6514">
            <v>0</v>
          </cell>
          <cell r="O6514">
            <v>92444</v>
          </cell>
          <cell r="P6514">
            <v>92444</v>
          </cell>
        </row>
        <row r="6515">
          <cell r="G6515">
            <v>938909521</v>
          </cell>
          <cell r="J6515">
            <v>44545</v>
          </cell>
          <cell r="K6515">
            <v>0</v>
          </cell>
          <cell r="L6515">
            <v>4455</v>
          </cell>
          <cell r="M6515">
            <v>0</v>
          </cell>
          <cell r="N6515">
            <v>0</v>
          </cell>
          <cell r="O6515">
            <v>49000</v>
          </cell>
          <cell r="P6515">
            <v>49000</v>
          </cell>
        </row>
        <row r="6516">
          <cell r="G6516">
            <v>938983707</v>
          </cell>
          <cell r="J6516">
            <v>63233</v>
          </cell>
          <cell r="K6516">
            <v>9485</v>
          </cell>
          <cell r="L6516">
            <v>5375</v>
          </cell>
          <cell r="M6516">
            <v>0</v>
          </cell>
          <cell r="N6516">
            <v>0</v>
          </cell>
          <cell r="O6516">
            <v>59123</v>
          </cell>
          <cell r="P6516">
            <v>59123</v>
          </cell>
        </row>
        <row r="6517">
          <cell r="G6517">
            <v>938995347</v>
          </cell>
          <cell r="J6517">
            <v>106960</v>
          </cell>
          <cell r="K6517">
            <v>16044</v>
          </cell>
          <cell r="L6517">
            <v>9092</v>
          </cell>
          <cell r="M6517">
            <v>0</v>
          </cell>
          <cell r="N6517">
            <v>0</v>
          </cell>
          <cell r="O6517">
            <v>100008</v>
          </cell>
          <cell r="P6517">
            <v>100008</v>
          </cell>
        </row>
        <row r="6518">
          <cell r="G6518">
            <v>938801827</v>
          </cell>
          <cell r="J6518">
            <v>44545</v>
          </cell>
          <cell r="K6518">
            <v>0</v>
          </cell>
          <cell r="L6518">
            <v>4455</v>
          </cell>
          <cell r="M6518">
            <v>0</v>
          </cell>
          <cell r="N6518">
            <v>0</v>
          </cell>
          <cell r="O6518">
            <v>49000</v>
          </cell>
          <cell r="P6518">
            <v>49000</v>
          </cell>
        </row>
        <row r="6519">
          <cell r="G6519">
            <v>938802158</v>
          </cell>
          <cell r="J6519">
            <v>119024</v>
          </cell>
          <cell r="K6519">
            <v>17854</v>
          </cell>
          <cell r="L6519">
            <v>10117</v>
          </cell>
          <cell r="M6519">
            <v>0</v>
          </cell>
          <cell r="N6519">
            <v>0</v>
          </cell>
          <cell r="O6519">
            <v>111287</v>
          </cell>
          <cell r="P6519">
            <v>111287</v>
          </cell>
        </row>
        <row r="6520">
          <cell r="G6520">
            <v>938802508</v>
          </cell>
          <cell r="J6520">
            <v>66245</v>
          </cell>
          <cell r="K6520">
            <v>9937</v>
          </cell>
          <cell r="L6520">
            <v>5631</v>
          </cell>
          <cell r="M6520">
            <v>0</v>
          </cell>
          <cell r="N6520">
            <v>0</v>
          </cell>
          <cell r="O6520">
            <v>61939</v>
          </cell>
          <cell r="P6520">
            <v>61939</v>
          </cell>
        </row>
        <row r="6521">
          <cell r="G6521">
            <v>938805127</v>
          </cell>
          <cell r="J6521">
            <v>608073.5</v>
          </cell>
          <cell r="K6521">
            <v>92333</v>
          </cell>
          <cell r="L6521">
            <v>51574.5</v>
          </cell>
          <cell r="M6521">
            <v>0</v>
          </cell>
          <cell r="N6521">
            <v>0</v>
          </cell>
          <cell r="O6521">
            <v>567315</v>
          </cell>
          <cell r="P6521">
            <v>567315</v>
          </cell>
        </row>
        <row r="6522">
          <cell r="G6522">
            <v>938807103</v>
          </cell>
          <cell r="J6522">
            <v>160742</v>
          </cell>
          <cell r="K6522">
            <v>24111</v>
          </cell>
          <cell r="L6522">
            <v>13663</v>
          </cell>
          <cell r="M6522">
            <v>0</v>
          </cell>
          <cell r="N6522">
            <v>0</v>
          </cell>
          <cell r="O6522">
            <v>150294</v>
          </cell>
          <cell r="P6522">
            <v>150294</v>
          </cell>
        </row>
        <row r="6523">
          <cell r="G6523">
            <v>938807232</v>
          </cell>
          <cell r="J6523">
            <v>115089</v>
          </cell>
          <cell r="K6523">
            <v>17263</v>
          </cell>
          <cell r="L6523">
            <v>9783</v>
          </cell>
          <cell r="M6523">
            <v>0</v>
          </cell>
          <cell r="N6523">
            <v>0</v>
          </cell>
          <cell r="O6523">
            <v>107609</v>
          </cell>
          <cell r="P6523">
            <v>107609</v>
          </cell>
        </row>
        <row r="6524">
          <cell r="G6524">
            <v>938807307</v>
          </cell>
          <cell r="J6524">
            <v>115355</v>
          </cell>
          <cell r="K6524">
            <v>17303</v>
          </cell>
          <cell r="L6524">
            <v>9806</v>
          </cell>
          <cell r="M6524">
            <v>0</v>
          </cell>
          <cell r="N6524">
            <v>0</v>
          </cell>
          <cell r="O6524">
            <v>107858</v>
          </cell>
          <cell r="P6524">
            <v>107858</v>
          </cell>
        </row>
        <row r="6525">
          <cell r="G6525">
            <v>938807321</v>
          </cell>
          <cell r="J6525">
            <v>173038.4</v>
          </cell>
          <cell r="K6525">
            <v>25956</v>
          </cell>
          <cell r="L6525">
            <v>14708.6</v>
          </cell>
          <cell r="M6525">
            <v>0</v>
          </cell>
          <cell r="N6525">
            <v>0</v>
          </cell>
          <cell r="O6525">
            <v>161791</v>
          </cell>
          <cell r="P6525">
            <v>161791</v>
          </cell>
        </row>
        <row r="6526">
          <cell r="G6526">
            <v>938807325</v>
          </cell>
          <cell r="J6526">
            <v>526550</v>
          </cell>
          <cell r="K6526">
            <v>79880</v>
          </cell>
          <cell r="L6526">
            <v>44667</v>
          </cell>
          <cell r="M6526">
            <v>0</v>
          </cell>
          <cell r="N6526">
            <v>0</v>
          </cell>
          <cell r="O6526">
            <v>491337</v>
          </cell>
          <cell r="P6526">
            <v>491337</v>
          </cell>
        </row>
        <row r="6527">
          <cell r="G6527">
            <v>938807330</v>
          </cell>
          <cell r="J6527">
            <v>144702.18</v>
          </cell>
          <cell r="K6527">
            <v>21705</v>
          </cell>
          <cell r="L6527">
            <v>12299.82</v>
          </cell>
          <cell r="M6527">
            <v>0</v>
          </cell>
          <cell r="N6527">
            <v>0</v>
          </cell>
          <cell r="O6527">
            <v>135297</v>
          </cell>
          <cell r="P6527">
            <v>135297</v>
          </cell>
        </row>
        <row r="6528">
          <cell r="G6528">
            <v>938807332</v>
          </cell>
          <cell r="J6528">
            <v>285815</v>
          </cell>
          <cell r="K6528">
            <v>43097</v>
          </cell>
          <cell r="L6528">
            <v>24272</v>
          </cell>
          <cell r="M6528">
            <v>0</v>
          </cell>
          <cell r="N6528">
            <v>0</v>
          </cell>
          <cell r="O6528">
            <v>266990</v>
          </cell>
          <cell r="P6528">
            <v>266990</v>
          </cell>
        </row>
        <row r="6529">
          <cell r="G6529">
            <v>938807334</v>
          </cell>
          <cell r="J6529">
            <v>116480.82</v>
          </cell>
          <cell r="K6529">
            <v>17472</v>
          </cell>
          <cell r="L6529">
            <v>9901.18</v>
          </cell>
          <cell r="M6529">
            <v>0</v>
          </cell>
          <cell r="N6529">
            <v>0</v>
          </cell>
          <cell r="O6529">
            <v>108910</v>
          </cell>
          <cell r="P6529">
            <v>108910</v>
          </cell>
        </row>
        <row r="6530">
          <cell r="G6530">
            <v>938807347</v>
          </cell>
          <cell r="J6530">
            <v>132628.82</v>
          </cell>
          <cell r="K6530">
            <v>19894</v>
          </cell>
          <cell r="L6530">
            <v>11273.18</v>
          </cell>
          <cell r="M6530">
            <v>0</v>
          </cell>
          <cell r="N6530">
            <v>-100000</v>
          </cell>
          <cell r="O6530">
            <v>24008</v>
          </cell>
          <cell r="P6530">
            <v>24008</v>
          </cell>
        </row>
        <row r="6531">
          <cell r="G6531">
            <v>938807404</v>
          </cell>
          <cell r="J6531">
            <v>130399</v>
          </cell>
          <cell r="K6531">
            <v>21804</v>
          </cell>
          <cell r="L6531">
            <v>10860</v>
          </cell>
          <cell r="M6531">
            <v>0</v>
          </cell>
          <cell r="N6531">
            <v>0</v>
          </cell>
          <cell r="O6531">
            <v>119455</v>
          </cell>
          <cell r="P6531">
            <v>119455</v>
          </cell>
        </row>
        <row r="6532">
          <cell r="G6532">
            <v>938807425</v>
          </cell>
          <cell r="J6532">
            <v>416922.55</v>
          </cell>
          <cell r="K6532">
            <v>416922.55</v>
          </cell>
          <cell r="L6532">
            <v>0</v>
          </cell>
          <cell r="M6532">
            <v>0</v>
          </cell>
          <cell r="N6532">
            <v>0</v>
          </cell>
          <cell r="O6532">
            <v>0</v>
          </cell>
          <cell r="P6532">
            <v>0</v>
          </cell>
        </row>
        <row r="6533">
          <cell r="G6533">
            <v>938807429</v>
          </cell>
          <cell r="J6533">
            <v>115382</v>
          </cell>
          <cell r="K6533">
            <v>17981</v>
          </cell>
          <cell r="L6533">
            <v>9740</v>
          </cell>
          <cell r="M6533">
            <v>0</v>
          </cell>
          <cell r="N6533">
            <v>0</v>
          </cell>
          <cell r="O6533">
            <v>107141</v>
          </cell>
          <cell r="P6533">
            <v>107141</v>
          </cell>
        </row>
        <row r="6534">
          <cell r="G6534">
            <v>938807911</v>
          </cell>
          <cell r="J6534">
            <v>99090.4</v>
          </cell>
          <cell r="K6534">
            <v>14864</v>
          </cell>
          <cell r="L6534">
            <v>8422.6</v>
          </cell>
          <cell r="M6534">
            <v>0</v>
          </cell>
          <cell r="N6534">
            <v>0</v>
          </cell>
          <cell r="O6534">
            <v>92649</v>
          </cell>
          <cell r="P6534">
            <v>92649</v>
          </cell>
        </row>
        <row r="6535">
          <cell r="G6535">
            <v>938808407</v>
          </cell>
          <cell r="J6535">
            <v>186028.82</v>
          </cell>
          <cell r="K6535">
            <v>27904</v>
          </cell>
          <cell r="L6535">
            <v>15812.18</v>
          </cell>
          <cell r="M6535">
            <v>0</v>
          </cell>
          <cell r="N6535">
            <v>0</v>
          </cell>
          <cell r="O6535">
            <v>173937</v>
          </cell>
          <cell r="P6535">
            <v>173937</v>
          </cell>
        </row>
        <row r="6536">
          <cell r="G6536">
            <v>938808652</v>
          </cell>
          <cell r="J6536">
            <v>60976</v>
          </cell>
          <cell r="K6536">
            <v>9146</v>
          </cell>
          <cell r="L6536">
            <v>5183</v>
          </cell>
          <cell r="M6536">
            <v>0</v>
          </cell>
          <cell r="N6536">
            <v>-8750</v>
          </cell>
          <cell r="O6536">
            <v>48263</v>
          </cell>
          <cell r="P6536">
            <v>48263</v>
          </cell>
        </row>
        <row r="6537">
          <cell r="G6537">
            <v>938809190</v>
          </cell>
          <cell r="J6537">
            <v>234912</v>
          </cell>
          <cell r="K6537">
            <v>35686</v>
          </cell>
          <cell r="L6537">
            <v>19923</v>
          </cell>
          <cell r="M6537">
            <v>0</v>
          </cell>
          <cell r="N6537">
            <v>0</v>
          </cell>
          <cell r="O6537">
            <v>219149</v>
          </cell>
          <cell r="P6537">
            <v>219149</v>
          </cell>
        </row>
        <row r="6538">
          <cell r="G6538">
            <v>938809215</v>
          </cell>
          <cell r="J6538">
            <v>135454.09</v>
          </cell>
          <cell r="K6538">
            <v>20318</v>
          </cell>
          <cell r="L6538">
            <v>11513.91</v>
          </cell>
          <cell r="M6538">
            <v>0</v>
          </cell>
          <cell r="N6538">
            <v>0</v>
          </cell>
          <cell r="O6538">
            <v>126650</v>
          </cell>
          <cell r="P6538">
            <v>126650</v>
          </cell>
        </row>
        <row r="6539">
          <cell r="G6539">
            <v>938809425</v>
          </cell>
          <cell r="J6539">
            <v>500545</v>
          </cell>
          <cell r="K6539">
            <v>6682</v>
          </cell>
          <cell r="L6539">
            <v>27786</v>
          </cell>
          <cell r="M6539">
            <v>0</v>
          </cell>
          <cell r="N6539">
            <v>0</v>
          </cell>
          <cell r="O6539">
            <v>521649</v>
          </cell>
          <cell r="P6539">
            <v>521649</v>
          </cell>
        </row>
        <row r="6540">
          <cell r="G6540">
            <v>938809705</v>
          </cell>
          <cell r="J6540">
            <v>84785.09</v>
          </cell>
          <cell r="K6540">
            <v>12718</v>
          </cell>
          <cell r="L6540">
            <v>7206.91</v>
          </cell>
          <cell r="M6540">
            <v>0</v>
          </cell>
          <cell r="N6540">
            <v>0</v>
          </cell>
          <cell r="O6540">
            <v>79274</v>
          </cell>
          <cell r="P6540">
            <v>79274</v>
          </cell>
        </row>
        <row r="6541">
          <cell r="G6541">
            <v>938885160</v>
          </cell>
          <cell r="J6541">
            <v>62784</v>
          </cell>
          <cell r="K6541">
            <v>9418</v>
          </cell>
          <cell r="L6541">
            <v>5336</v>
          </cell>
          <cell r="M6541">
            <v>0</v>
          </cell>
          <cell r="N6541">
            <v>0</v>
          </cell>
          <cell r="O6541">
            <v>58702</v>
          </cell>
          <cell r="P6541">
            <v>58702</v>
          </cell>
        </row>
        <row r="6542">
          <cell r="G6542">
            <v>938900297</v>
          </cell>
          <cell r="J6542">
            <v>489999.54</v>
          </cell>
          <cell r="K6542">
            <v>73500</v>
          </cell>
          <cell r="L6542">
            <v>41649.46</v>
          </cell>
          <cell r="M6542">
            <v>0</v>
          </cell>
          <cell r="N6542">
            <v>0</v>
          </cell>
          <cell r="O6542">
            <v>458149</v>
          </cell>
          <cell r="P6542">
            <v>458149</v>
          </cell>
        </row>
        <row r="6543">
          <cell r="G6543">
            <v>938901176</v>
          </cell>
          <cell r="J6543">
            <v>251924</v>
          </cell>
          <cell r="K6543">
            <v>38013</v>
          </cell>
          <cell r="L6543">
            <v>21391</v>
          </cell>
          <cell r="M6543">
            <v>0</v>
          </cell>
          <cell r="N6543">
            <v>0</v>
          </cell>
          <cell r="O6543">
            <v>235302</v>
          </cell>
          <cell r="P6543">
            <v>235302</v>
          </cell>
        </row>
        <row r="6544">
          <cell r="G6544">
            <v>938901277</v>
          </cell>
          <cell r="J6544">
            <v>316367</v>
          </cell>
          <cell r="K6544">
            <v>47455</v>
          </cell>
          <cell r="L6544">
            <v>26891</v>
          </cell>
          <cell r="M6544">
            <v>0</v>
          </cell>
          <cell r="N6544">
            <v>0</v>
          </cell>
          <cell r="O6544">
            <v>295803</v>
          </cell>
          <cell r="P6544">
            <v>295803</v>
          </cell>
        </row>
        <row r="6545">
          <cell r="G6545">
            <v>938901892</v>
          </cell>
          <cell r="J6545">
            <v>68027</v>
          </cell>
          <cell r="K6545">
            <v>10204</v>
          </cell>
          <cell r="L6545">
            <v>5782</v>
          </cell>
          <cell r="M6545">
            <v>0</v>
          </cell>
          <cell r="N6545">
            <v>0</v>
          </cell>
          <cell r="O6545">
            <v>63605</v>
          </cell>
          <cell r="P6545">
            <v>63605</v>
          </cell>
        </row>
        <row r="6546">
          <cell r="G6546">
            <v>938902892</v>
          </cell>
          <cell r="J6546">
            <v>56179.9</v>
          </cell>
          <cell r="K6546">
            <v>8427</v>
          </cell>
          <cell r="L6546">
            <v>4775.1000000000004</v>
          </cell>
          <cell r="M6546">
            <v>0</v>
          </cell>
          <cell r="N6546">
            <v>0</v>
          </cell>
          <cell r="O6546">
            <v>52528</v>
          </cell>
          <cell r="P6546">
            <v>52528</v>
          </cell>
        </row>
        <row r="6547">
          <cell r="G6547">
            <v>938905167</v>
          </cell>
          <cell r="J6547">
            <v>49680</v>
          </cell>
          <cell r="K6547">
            <v>7452</v>
          </cell>
          <cell r="L6547">
            <v>4223</v>
          </cell>
          <cell r="M6547">
            <v>0</v>
          </cell>
          <cell r="N6547">
            <v>0</v>
          </cell>
          <cell r="O6547">
            <v>46451</v>
          </cell>
          <cell r="P6547">
            <v>46451</v>
          </cell>
        </row>
        <row r="6548">
          <cell r="G6548">
            <v>938906207</v>
          </cell>
          <cell r="J6548">
            <v>44545</v>
          </cell>
          <cell r="K6548">
            <v>0</v>
          </cell>
          <cell r="L6548">
            <v>4455</v>
          </cell>
          <cell r="M6548">
            <v>0</v>
          </cell>
          <cell r="N6548">
            <v>0</v>
          </cell>
          <cell r="O6548">
            <v>49000</v>
          </cell>
          <cell r="P6548">
            <v>49000</v>
          </cell>
        </row>
        <row r="6549">
          <cell r="G6549">
            <v>938906376</v>
          </cell>
          <cell r="J6549">
            <v>78910.259999999995</v>
          </cell>
          <cell r="K6549">
            <v>11837</v>
          </cell>
          <cell r="L6549">
            <v>6706.74</v>
          </cell>
          <cell r="M6549">
            <v>0</v>
          </cell>
          <cell r="N6549">
            <v>0</v>
          </cell>
          <cell r="O6549">
            <v>73780</v>
          </cell>
          <cell r="P6549">
            <v>73780</v>
          </cell>
        </row>
        <row r="6550">
          <cell r="G6550">
            <v>938906561</v>
          </cell>
          <cell r="J6550">
            <v>44545</v>
          </cell>
          <cell r="K6550">
            <v>0</v>
          </cell>
          <cell r="L6550">
            <v>4455</v>
          </cell>
          <cell r="M6550">
            <v>0</v>
          </cell>
          <cell r="N6550">
            <v>0</v>
          </cell>
          <cell r="O6550">
            <v>49000</v>
          </cell>
          <cell r="P6550">
            <v>49000</v>
          </cell>
        </row>
        <row r="6551">
          <cell r="G6551">
            <v>938906830</v>
          </cell>
          <cell r="J6551">
            <v>44545</v>
          </cell>
          <cell r="K6551">
            <v>0</v>
          </cell>
          <cell r="L6551">
            <v>4455</v>
          </cell>
          <cell r="M6551">
            <v>0</v>
          </cell>
          <cell r="N6551">
            <v>0</v>
          </cell>
          <cell r="O6551">
            <v>49000</v>
          </cell>
          <cell r="P6551">
            <v>49000</v>
          </cell>
        </row>
        <row r="6552">
          <cell r="G6552">
            <v>938907615</v>
          </cell>
          <cell r="J6552">
            <v>44545</v>
          </cell>
          <cell r="K6552">
            <v>0</v>
          </cell>
          <cell r="L6552">
            <v>4455</v>
          </cell>
          <cell r="M6552">
            <v>0</v>
          </cell>
          <cell r="N6552">
            <v>0</v>
          </cell>
          <cell r="O6552">
            <v>49000</v>
          </cell>
          <cell r="P6552">
            <v>49000</v>
          </cell>
        </row>
        <row r="6553">
          <cell r="G6553">
            <v>938907693</v>
          </cell>
          <cell r="J6553">
            <v>44545</v>
          </cell>
          <cell r="K6553">
            <v>0</v>
          </cell>
          <cell r="L6553">
            <v>4455</v>
          </cell>
          <cell r="M6553">
            <v>0</v>
          </cell>
          <cell r="N6553">
            <v>0</v>
          </cell>
          <cell r="O6553">
            <v>49000</v>
          </cell>
          <cell r="P6553">
            <v>49000</v>
          </cell>
        </row>
        <row r="6554">
          <cell r="G6554">
            <v>938907695</v>
          </cell>
          <cell r="J6554">
            <v>174719</v>
          </cell>
          <cell r="K6554">
            <v>26208</v>
          </cell>
          <cell r="L6554">
            <v>14851</v>
          </cell>
          <cell r="M6554">
            <v>0</v>
          </cell>
          <cell r="N6554">
            <v>0</v>
          </cell>
          <cell r="O6554">
            <v>163362</v>
          </cell>
          <cell r="P6554">
            <v>163362</v>
          </cell>
        </row>
        <row r="6555">
          <cell r="G6555">
            <v>938907721</v>
          </cell>
          <cell r="J6555">
            <v>44545</v>
          </cell>
          <cell r="K6555">
            <v>0</v>
          </cell>
          <cell r="L6555">
            <v>4455</v>
          </cell>
          <cell r="M6555">
            <v>0</v>
          </cell>
          <cell r="N6555">
            <v>0</v>
          </cell>
          <cell r="O6555">
            <v>49000</v>
          </cell>
          <cell r="P6555">
            <v>49000</v>
          </cell>
        </row>
        <row r="6556">
          <cell r="G6556">
            <v>938912850</v>
          </cell>
          <cell r="J6556">
            <v>134019</v>
          </cell>
          <cell r="K6556">
            <v>7278</v>
          </cell>
          <cell r="L6556">
            <v>8624</v>
          </cell>
          <cell r="M6556">
            <v>0</v>
          </cell>
          <cell r="N6556">
            <v>0</v>
          </cell>
          <cell r="O6556">
            <v>135365</v>
          </cell>
          <cell r="P6556">
            <v>135365</v>
          </cell>
        </row>
        <row r="6557">
          <cell r="G6557">
            <v>938913321</v>
          </cell>
          <cell r="J6557">
            <v>112660</v>
          </cell>
          <cell r="K6557">
            <v>28119</v>
          </cell>
          <cell r="L6557">
            <v>8454</v>
          </cell>
          <cell r="M6557">
            <v>0</v>
          </cell>
          <cell r="N6557">
            <v>0</v>
          </cell>
          <cell r="O6557">
            <v>92995</v>
          </cell>
          <cell r="P6557">
            <v>92995</v>
          </cell>
        </row>
        <row r="6558">
          <cell r="G6558">
            <v>938979287</v>
          </cell>
          <cell r="J6558">
            <v>44545</v>
          </cell>
          <cell r="K6558">
            <v>0</v>
          </cell>
          <cell r="L6558">
            <v>4455</v>
          </cell>
          <cell r="M6558">
            <v>0</v>
          </cell>
          <cell r="N6558">
            <v>0</v>
          </cell>
          <cell r="O6558">
            <v>49000</v>
          </cell>
          <cell r="P6558">
            <v>49000</v>
          </cell>
        </row>
        <row r="6559">
          <cell r="G6559">
            <v>938986372</v>
          </cell>
          <cell r="J6559">
            <v>90501</v>
          </cell>
          <cell r="K6559">
            <v>13800</v>
          </cell>
          <cell r="L6559">
            <v>7670</v>
          </cell>
          <cell r="M6559">
            <v>0</v>
          </cell>
          <cell r="N6559">
            <v>0</v>
          </cell>
          <cell r="O6559">
            <v>84371</v>
          </cell>
          <cell r="P6559">
            <v>84371</v>
          </cell>
        </row>
        <row r="6560">
          <cell r="G6560">
            <v>933803366</v>
          </cell>
          <cell r="J6560">
            <v>485871.99</v>
          </cell>
          <cell r="K6560">
            <v>91057</v>
          </cell>
          <cell r="L6560">
            <v>39481.01</v>
          </cell>
          <cell r="M6560">
            <v>0</v>
          </cell>
          <cell r="N6560">
            <v>0</v>
          </cell>
          <cell r="O6560">
            <v>434296</v>
          </cell>
          <cell r="P6560">
            <v>434296</v>
          </cell>
        </row>
        <row r="6561">
          <cell r="G6561">
            <v>933805203</v>
          </cell>
          <cell r="J6561">
            <v>129578.4</v>
          </cell>
          <cell r="K6561">
            <v>20559</v>
          </cell>
          <cell r="L6561">
            <v>10901.6</v>
          </cell>
          <cell r="M6561">
            <v>0</v>
          </cell>
          <cell r="N6561">
            <v>0</v>
          </cell>
          <cell r="O6561">
            <v>119921</v>
          </cell>
          <cell r="P6561">
            <v>119921</v>
          </cell>
        </row>
        <row r="6562">
          <cell r="G6562">
            <v>933805254</v>
          </cell>
          <cell r="J6562">
            <v>166164.18</v>
          </cell>
          <cell r="K6562">
            <v>30535</v>
          </cell>
          <cell r="L6562">
            <v>13562.82</v>
          </cell>
          <cell r="M6562">
            <v>0</v>
          </cell>
          <cell r="N6562">
            <v>0</v>
          </cell>
          <cell r="O6562">
            <v>149192</v>
          </cell>
          <cell r="P6562">
            <v>149192</v>
          </cell>
        </row>
        <row r="6563">
          <cell r="G6563">
            <v>933805730</v>
          </cell>
          <cell r="J6563">
            <v>708860.99</v>
          </cell>
          <cell r="K6563">
            <v>507054.45</v>
          </cell>
          <cell r="L6563">
            <v>20180.46</v>
          </cell>
          <cell r="M6563">
            <v>0</v>
          </cell>
          <cell r="N6563">
            <v>0</v>
          </cell>
          <cell r="O6563">
            <v>221987</v>
          </cell>
          <cell r="P6563">
            <v>221987</v>
          </cell>
        </row>
        <row r="6564">
          <cell r="G6564">
            <v>933805740</v>
          </cell>
          <cell r="J6564">
            <v>373930.89999999997</v>
          </cell>
          <cell r="K6564">
            <v>58109</v>
          </cell>
          <cell r="L6564">
            <v>31582.1</v>
          </cell>
          <cell r="M6564">
            <v>0</v>
          </cell>
          <cell r="N6564">
            <v>0</v>
          </cell>
          <cell r="O6564">
            <v>347404</v>
          </cell>
          <cell r="P6564">
            <v>347404</v>
          </cell>
        </row>
        <row r="6565">
          <cell r="G6565">
            <v>933805782</v>
          </cell>
          <cell r="J6565">
            <v>226931.27</v>
          </cell>
          <cell r="K6565">
            <v>37630</v>
          </cell>
          <cell r="L6565">
            <v>18929.73</v>
          </cell>
          <cell r="M6565">
            <v>0</v>
          </cell>
          <cell r="N6565">
            <v>0</v>
          </cell>
          <cell r="O6565">
            <v>208231</v>
          </cell>
          <cell r="P6565">
            <v>208231</v>
          </cell>
        </row>
        <row r="6566">
          <cell r="G6566">
            <v>933805784</v>
          </cell>
          <cell r="J6566">
            <v>465957.65</v>
          </cell>
          <cell r="K6566">
            <v>74157</v>
          </cell>
          <cell r="L6566">
            <v>39180.35</v>
          </cell>
          <cell r="M6566">
            <v>-30000</v>
          </cell>
          <cell r="N6566">
            <v>0</v>
          </cell>
          <cell r="O6566">
            <v>400981</v>
          </cell>
          <cell r="P6566">
            <v>400981</v>
          </cell>
        </row>
        <row r="6567">
          <cell r="G6567">
            <v>933805859</v>
          </cell>
          <cell r="J6567">
            <v>400950.7</v>
          </cell>
          <cell r="K6567">
            <v>61040</v>
          </cell>
          <cell r="L6567">
            <v>33991.300000000003</v>
          </cell>
          <cell r="M6567">
            <v>0</v>
          </cell>
          <cell r="N6567">
            <v>0</v>
          </cell>
          <cell r="O6567">
            <v>373902</v>
          </cell>
          <cell r="P6567">
            <v>373902</v>
          </cell>
        </row>
        <row r="6568">
          <cell r="G6568">
            <v>933806112</v>
          </cell>
          <cell r="J6568">
            <v>72637.91</v>
          </cell>
          <cell r="K6568">
            <v>11569</v>
          </cell>
          <cell r="L6568">
            <v>6107.09</v>
          </cell>
          <cell r="M6568">
            <v>0</v>
          </cell>
          <cell r="N6568">
            <v>0</v>
          </cell>
          <cell r="O6568">
            <v>67176</v>
          </cell>
          <cell r="P6568">
            <v>67176</v>
          </cell>
        </row>
        <row r="6569">
          <cell r="G6569">
            <v>933806128</v>
          </cell>
          <cell r="J6569">
            <v>361938.35</v>
          </cell>
          <cell r="K6569">
            <v>63267</v>
          </cell>
          <cell r="L6569">
            <v>29866.65</v>
          </cell>
          <cell r="M6569">
            <v>0</v>
          </cell>
          <cell r="N6569">
            <v>0</v>
          </cell>
          <cell r="O6569">
            <v>328538</v>
          </cell>
          <cell r="P6569">
            <v>328538</v>
          </cell>
        </row>
        <row r="6570">
          <cell r="G6570">
            <v>933806136</v>
          </cell>
          <cell r="J6570">
            <v>156287.09</v>
          </cell>
          <cell r="K6570">
            <v>23443</v>
          </cell>
          <cell r="L6570">
            <v>13284.91</v>
          </cell>
          <cell r="M6570">
            <v>0</v>
          </cell>
          <cell r="N6570">
            <v>0</v>
          </cell>
          <cell r="O6570">
            <v>146129</v>
          </cell>
          <cell r="P6570">
            <v>146129</v>
          </cell>
        </row>
        <row r="6571">
          <cell r="G6571">
            <v>933806145</v>
          </cell>
          <cell r="J6571">
            <v>154782.18</v>
          </cell>
          <cell r="K6571">
            <v>23891</v>
          </cell>
          <cell r="L6571">
            <v>13088.82</v>
          </cell>
          <cell r="M6571">
            <v>0</v>
          </cell>
          <cell r="N6571">
            <v>0</v>
          </cell>
          <cell r="O6571">
            <v>143980</v>
          </cell>
          <cell r="P6571">
            <v>143980</v>
          </cell>
        </row>
        <row r="6572">
          <cell r="G6572">
            <v>933806148</v>
          </cell>
          <cell r="J6572">
            <v>44545</v>
          </cell>
          <cell r="K6572">
            <v>0</v>
          </cell>
          <cell r="L6572">
            <v>4455</v>
          </cell>
          <cell r="M6572">
            <v>0</v>
          </cell>
          <cell r="N6572">
            <v>0</v>
          </cell>
          <cell r="O6572">
            <v>49000</v>
          </cell>
          <cell r="P6572">
            <v>49000</v>
          </cell>
        </row>
        <row r="6573">
          <cell r="G6573">
            <v>933806547</v>
          </cell>
          <cell r="J6573">
            <v>144502.07</v>
          </cell>
          <cell r="K6573">
            <v>22573</v>
          </cell>
          <cell r="L6573">
            <v>12192.93</v>
          </cell>
          <cell r="M6573">
            <v>0</v>
          </cell>
          <cell r="N6573">
            <v>0</v>
          </cell>
          <cell r="O6573">
            <v>134122</v>
          </cell>
          <cell r="P6573">
            <v>134122</v>
          </cell>
        </row>
        <row r="6574">
          <cell r="G6574">
            <v>933806710</v>
          </cell>
          <cell r="J6574">
            <v>157578.18</v>
          </cell>
          <cell r="K6574">
            <v>24534</v>
          </cell>
          <cell r="L6574">
            <v>13304.82</v>
          </cell>
          <cell r="M6574">
            <v>0</v>
          </cell>
          <cell r="N6574">
            <v>0</v>
          </cell>
          <cell r="O6574">
            <v>146349</v>
          </cell>
          <cell r="P6574">
            <v>146349</v>
          </cell>
        </row>
        <row r="6575">
          <cell r="G6575">
            <v>938228214</v>
          </cell>
          <cell r="J6575">
            <v>170184.09</v>
          </cell>
          <cell r="K6575">
            <v>25528</v>
          </cell>
          <cell r="L6575">
            <v>14465.91</v>
          </cell>
          <cell r="M6575">
            <v>0</v>
          </cell>
          <cell r="N6575">
            <v>0</v>
          </cell>
          <cell r="O6575">
            <v>159122</v>
          </cell>
          <cell r="P6575">
            <v>159122</v>
          </cell>
        </row>
        <row r="6576">
          <cell r="G6576">
            <v>938354374</v>
          </cell>
          <cell r="J6576">
            <v>72116</v>
          </cell>
          <cell r="K6576">
            <v>12613</v>
          </cell>
          <cell r="L6576">
            <v>5950</v>
          </cell>
          <cell r="M6576">
            <v>0</v>
          </cell>
          <cell r="N6576">
            <v>0</v>
          </cell>
          <cell r="O6576">
            <v>65453</v>
          </cell>
          <cell r="P6576">
            <v>65453</v>
          </cell>
        </row>
        <row r="6577">
          <cell r="G6577">
            <v>938436278</v>
          </cell>
          <cell r="J6577">
            <v>98643</v>
          </cell>
          <cell r="K6577">
            <v>14796</v>
          </cell>
          <cell r="L6577">
            <v>8385</v>
          </cell>
          <cell r="M6577">
            <v>0</v>
          </cell>
          <cell r="N6577">
            <v>0</v>
          </cell>
          <cell r="O6577">
            <v>92232</v>
          </cell>
          <cell r="P6577">
            <v>92232</v>
          </cell>
        </row>
        <row r="6578">
          <cell r="G6578">
            <v>938805163</v>
          </cell>
          <cell r="J6578">
            <v>351741</v>
          </cell>
          <cell r="K6578">
            <v>52761</v>
          </cell>
          <cell r="L6578">
            <v>29898</v>
          </cell>
          <cell r="M6578">
            <v>0</v>
          </cell>
          <cell r="N6578">
            <v>0</v>
          </cell>
          <cell r="O6578">
            <v>328878</v>
          </cell>
          <cell r="P6578">
            <v>328878</v>
          </cell>
        </row>
        <row r="6579">
          <cell r="G6579">
            <v>938805362</v>
          </cell>
          <cell r="J6579">
            <v>318362.5</v>
          </cell>
          <cell r="K6579">
            <v>57628</v>
          </cell>
          <cell r="L6579">
            <v>26073.5</v>
          </cell>
          <cell r="M6579">
            <v>0</v>
          </cell>
          <cell r="N6579">
            <v>0</v>
          </cell>
          <cell r="O6579">
            <v>286808</v>
          </cell>
          <cell r="P6579">
            <v>286808</v>
          </cell>
        </row>
        <row r="6580">
          <cell r="G6580">
            <v>938805364</v>
          </cell>
          <cell r="J6580">
            <v>955451.95</v>
          </cell>
          <cell r="K6580">
            <v>530130.44999999995</v>
          </cell>
          <cell r="L6580">
            <v>42532.5</v>
          </cell>
          <cell r="M6580">
            <v>0</v>
          </cell>
          <cell r="N6580">
            <v>0</v>
          </cell>
          <cell r="O6580">
            <v>467854</v>
          </cell>
          <cell r="P6580">
            <v>467854</v>
          </cell>
        </row>
        <row r="6581">
          <cell r="G6581">
            <v>938805366</v>
          </cell>
          <cell r="J6581">
            <v>266009</v>
          </cell>
          <cell r="K6581">
            <v>47980</v>
          </cell>
          <cell r="L6581">
            <v>21803</v>
          </cell>
          <cell r="M6581">
            <v>0</v>
          </cell>
          <cell r="N6581">
            <v>0</v>
          </cell>
          <cell r="O6581">
            <v>239832</v>
          </cell>
          <cell r="P6581">
            <v>239832</v>
          </cell>
        </row>
        <row r="6582">
          <cell r="G6582">
            <v>938805367</v>
          </cell>
          <cell r="J6582">
            <v>261697.44999999998</v>
          </cell>
          <cell r="K6582">
            <v>48231</v>
          </cell>
          <cell r="L6582">
            <v>21346.55</v>
          </cell>
          <cell r="M6582">
            <v>0</v>
          </cell>
          <cell r="N6582">
            <v>0</v>
          </cell>
          <cell r="O6582">
            <v>234813</v>
          </cell>
          <cell r="P6582">
            <v>234813</v>
          </cell>
        </row>
        <row r="6583">
          <cell r="G6583">
            <v>938805372</v>
          </cell>
          <cell r="J6583">
            <v>261240</v>
          </cell>
          <cell r="K6583">
            <v>49508</v>
          </cell>
          <cell r="L6583">
            <v>21173</v>
          </cell>
          <cell r="M6583">
            <v>0</v>
          </cell>
          <cell r="N6583">
            <v>0</v>
          </cell>
          <cell r="O6583">
            <v>232905</v>
          </cell>
          <cell r="P6583">
            <v>232905</v>
          </cell>
        </row>
        <row r="6584">
          <cell r="G6584">
            <v>938806153</v>
          </cell>
          <cell r="J6584">
            <v>83908</v>
          </cell>
          <cell r="K6584">
            <v>12811</v>
          </cell>
          <cell r="L6584">
            <v>7110</v>
          </cell>
          <cell r="M6584">
            <v>0</v>
          </cell>
          <cell r="N6584">
            <v>0</v>
          </cell>
          <cell r="O6584">
            <v>78207</v>
          </cell>
          <cell r="P6584">
            <v>78207</v>
          </cell>
        </row>
        <row r="6585">
          <cell r="G6585">
            <v>938806154</v>
          </cell>
          <cell r="J6585">
            <v>236313.55</v>
          </cell>
          <cell r="K6585">
            <v>36569</v>
          </cell>
          <cell r="L6585">
            <v>19974.45</v>
          </cell>
          <cell r="M6585">
            <v>0</v>
          </cell>
          <cell r="N6585">
            <v>0</v>
          </cell>
          <cell r="O6585">
            <v>219719</v>
          </cell>
          <cell r="P6585">
            <v>219719</v>
          </cell>
        </row>
        <row r="6586">
          <cell r="G6586">
            <v>938806349</v>
          </cell>
          <cell r="J6586">
            <v>101449.4</v>
          </cell>
          <cell r="K6586">
            <v>15217</v>
          </cell>
          <cell r="L6586">
            <v>8623.6</v>
          </cell>
          <cell r="M6586">
            <v>0</v>
          </cell>
          <cell r="N6586">
            <v>0</v>
          </cell>
          <cell r="O6586">
            <v>94856</v>
          </cell>
          <cell r="P6586">
            <v>94856</v>
          </cell>
        </row>
        <row r="6587">
          <cell r="G6587">
            <v>938806883</v>
          </cell>
          <cell r="J6587">
            <v>59213</v>
          </cell>
          <cell r="K6587">
            <v>9331</v>
          </cell>
          <cell r="L6587">
            <v>4988</v>
          </cell>
          <cell r="M6587">
            <v>0</v>
          </cell>
          <cell r="N6587">
            <v>0</v>
          </cell>
          <cell r="O6587">
            <v>54870</v>
          </cell>
          <cell r="P6587">
            <v>54870</v>
          </cell>
        </row>
        <row r="6588">
          <cell r="G6588">
            <v>938806985</v>
          </cell>
          <cell r="J6588">
            <v>181289</v>
          </cell>
          <cell r="K6588">
            <v>27642</v>
          </cell>
          <cell r="L6588">
            <v>15365</v>
          </cell>
          <cell r="M6588">
            <v>0</v>
          </cell>
          <cell r="N6588">
            <v>0</v>
          </cell>
          <cell r="O6588">
            <v>169012</v>
          </cell>
          <cell r="P6588">
            <v>169012</v>
          </cell>
        </row>
        <row r="6589">
          <cell r="G6589">
            <v>938806997</v>
          </cell>
          <cell r="J6589">
            <v>179792.99</v>
          </cell>
          <cell r="K6589">
            <v>26969</v>
          </cell>
          <cell r="L6589">
            <v>15282.01</v>
          </cell>
          <cell r="M6589">
            <v>0</v>
          </cell>
          <cell r="N6589">
            <v>0</v>
          </cell>
          <cell r="O6589">
            <v>168106</v>
          </cell>
          <cell r="P6589">
            <v>168106</v>
          </cell>
        </row>
        <row r="6590">
          <cell r="G6590">
            <v>938807125</v>
          </cell>
          <cell r="J6590">
            <v>97397.09</v>
          </cell>
          <cell r="K6590">
            <v>14610</v>
          </cell>
          <cell r="L6590">
            <v>8278.91</v>
          </cell>
          <cell r="M6590">
            <v>0</v>
          </cell>
          <cell r="N6590">
            <v>0</v>
          </cell>
          <cell r="O6590">
            <v>91066</v>
          </cell>
          <cell r="P6590">
            <v>91066</v>
          </cell>
        </row>
        <row r="6591">
          <cell r="G6591">
            <v>938807133</v>
          </cell>
          <cell r="J6591">
            <v>140950.18</v>
          </cell>
          <cell r="K6591">
            <v>21816</v>
          </cell>
          <cell r="L6591">
            <v>11913.82</v>
          </cell>
          <cell r="M6591">
            <v>0</v>
          </cell>
          <cell r="N6591">
            <v>0</v>
          </cell>
          <cell r="O6591">
            <v>131048</v>
          </cell>
          <cell r="P6591">
            <v>131048</v>
          </cell>
        </row>
        <row r="6592">
          <cell r="G6592">
            <v>938807271</v>
          </cell>
          <cell r="J6592">
            <v>188366</v>
          </cell>
          <cell r="K6592">
            <v>35885</v>
          </cell>
          <cell r="L6592">
            <v>15248</v>
          </cell>
          <cell r="M6592">
            <v>0</v>
          </cell>
          <cell r="N6592">
            <v>0</v>
          </cell>
          <cell r="O6592">
            <v>167729</v>
          </cell>
          <cell r="P6592">
            <v>167729</v>
          </cell>
        </row>
        <row r="6593">
          <cell r="G6593">
            <v>938807634</v>
          </cell>
          <cell r="J6593">
            <v>261958.9</v>
          </cell>
          <cell r="K6593">
            <v>39967</v>
          </cell>
          <cell r="L6593">
            <v>22199.1</v>
          </cell>
          <cell r="M6593">
            <v>0</v>
          </cell>
          <cell r="N6593">
            <v>0</v>
          </cell>
          <cell r="O6593">
            <v>244191</v>
          </cell>
          <cell r="P6593">
            <v>244191</v>
          </cell>
        </row>
        <row r="6594">
          <cell r="G6594">
            <v>938807821</v>
          </cell>
          <cell r="J6594">
            <v>289371.36</v>
          </cell>
          <cell r="K6594">
            <v>53953</v>
          </cell>
          <cell r="L6594">
            <v>23541.64</v>
          </cell>
          <cell r="M6594">
            <v>0</v>
          </cell>
          <cell r="N6594">
            <v>0</v>
          </cell>
          <cell r="O6594">
            <v>258960</v>
          </cell>
          <cell r="P6594">
            <v>258960</v>
          </cell>
        </row>
        <row r="6595">
          <cell r="G6595">
            <v>938807944</v>
          </cell>
          <cell r="J6595">
            <v>251458.36</v>
          </cell>
          <cell r="K6595">
            <v>41982</v>
          </cell>
          <cell r="L6595">
            <v>20946.64</v>
          </cell>
          <cell r="M6595">
            <v>0</v>
          </cell>
          <cell r="N6595">
            <v>0</v>
          </cell>
          <cell r="O6595">
            <v>230423</v>
          </cell>
          <cell r="P6595">
            <v>230423</v>
          </cell>
        </row>
        <row r="6596">
          <cell r="G6596">
            <v>938807970</v>
          </cell>
          <cell r="J6596">
            <v>229453.36</v>
          </cell>
          <cell r="K6596">
            <v>34418</v>
          </cell>
          <cell r="L6596">
            <v>19503.64</v>
          </cell>
          <cell r="M6596">
            <v>0</v>
          </cell>
          <cell r="N6596">
            <v>0</v>
          </cell>
          <cell r="O6596">
            <v>214539</v>
          </cell>
          <cell r="P6596">
            <v>214539</v>
          </cell>
        </row>
        <row r="6597">
          <cell r="G6597">
            <v>938808307</v>
          </cell>
          <cell r="J6597">
            <v>505345.54</v>
          </cell>
          <cell r="K6597">
            <v>76475</v>
          </cell>
          <cell r="L6597">
            <v>42887.46</v>
          </cell>
          <cell r="M6597">
            <v>0</v>
          </cell>
          <cell r="N6597">
            <v>0</v>
          </cell>
          <cell r="O6597">
            <v>471758</v>
          </cell>
          <cell r="P6597">
            <v>471758</v>
          </cell>
        </row>
        <row r="6598">
          <cell r="G6598">
            <v>938808734</v>
          </cell>
          <cell r="J6598">
            <v>563480.89999999991</v>
          </cell>
          <cell r="K6598">
            <v>89908</v>
          </cell>
          <cell r="L6598">
            <v>47357.1</v>
          </cell>
          <cell r="M6598">
            <v>0</v>
          </cell>
          <cell r="N6598">
            <v>0</v>
          </cell>
          <cell r="O6598">
            <v>520930</v>
          </cell>
          <cell r="P6598">
            <v>520930</v>
          </cell>
        </row>
        <row r="6599">
          <cell r="G6599">
            <v>938808743</v>
          </cell>
          <cell r="J6599">
            <v>182651.9</v>
          </cell>
          <cell r="K6599">
            <v>27622</v>
          </cell>
          <cell r="L6599">
            <v>15503.1</v>
          </cell>
          <cell r="M6599">
            <v>0</v>
          </cell>
          <cell r="N6599">
            <v>0</v>
          </cell>
          <cell r="O6599">
            <v>170533</v>
          </cell>
          <cell r="P6599">
            <v>170533</v>
          </cell>
        </row>
        <row r="6600">
          <cell r="G6600">
            <v>938809165</v>
          </cell>
          <cell r="J6600">
            <v>304405.36</v>
          </cell>
          <cell r="K6600">
            <v>50149</v>
          </cell>
          <cell r="L6600">
            <v>25425.64</v>
          </cell>
          <cell r="M6600">
            <v>0</v>
          </cell>
          <cell r="N6600">
            <v>0</v>
          </cell>
          <cell r="O6600">
            <v>279682</v>
          </cell>
          <cell r="P6600">
            <v>279682</v>
          </cell>
        </row>
        <row r="6601">
          <cell r="G6601">
            <v>938809185</v>
          </cell>
          <cell r="J6601">
            <v>157974.09</v>
          </cell>
          <cell r="K6601">
            <v>25267</v>
          </cell>
          <cell r="L6601">
            <v>13270.91</v>
          </cell>
          <cell r="M6601">
            <v>0</v>
          </cell>
          <cell r="N6601">
            <v>0</v>
          </cell>
          <cell r="O6601">
            <v>145978</v>
          </cell>
          <cell r="P6601">
            <v>145978</v>
          </cell>
        </row>
        <row r="6602">
          <cell r="G6602">
            <v>938809196</v>
          </cell>
          <cell r="J6602">
            <v>286692.55</v>
          </cell>
          <cell r="K6602">
            <v>46370</v>
          </cell>
          <cell r="L6602">
            <v>24032.45</v>
          </cell>
          <cell r="M6602">
            <v>0</v>
          </cell>
          <cell r="N6602">
            <v>0</v>
          </cell>
          <cell r="O6602">
            <v>264355</v>
          </cell>
          <cell r="P6602">
            <v>264355</v>
          </cell>
        </row>
        <row r="6603">
          <cell r="G6603">
            <v>938809220</v>
          </cell>
          <cell r="J6603">
            <v>169909.09</v>
          </cell>
          <cell r="K6603">
            <v>42990</v>
          </cell>
          <cell r="L6603">
            <v>12691.91</v>
          </cell>
          <cell r="M6603">
            <v>0</v>
          </cell>
          <cell r="N6603">
            <v>0</v>
          </cell>
          <cell r="O6603">
            <v>139611</v>
          </cell>
          <cell r="P6603">
            <v>139611</v>
          </cell>
        </row>
        <row r="6604">
          <cell r="G6604">
            <v>938809242</v>
          </cell>
          <cell r="J6604">
            <v>293400.76</v>
          </cell>
          <cell r="K6604">
            <v>51191</v>
          </cell>
          <cell r="L6604">
            <v>24221.24</v>
          </cell>
          <cell r="M6604">
            <v>0</v>
          </cell>
          <cell r="N6604">
            <v>0</v>
          </cell>
          <cell r="O6604">
            <v>266431</v>
          </cell>
          <cell r="P6604">
            <v>266431</v>
          </cell>
        </row>
        <row r="6605">
          <cell r="G6605">
            <v>938809291</v>
          </cell>
          <cell r="J6605">
            <v>89194</v>
          </cell>
          <cell r="K6605">
            <v>15848</v>
          </cell>
          <cell r="L6605">
            <v>7335</v>
          </cell>
          <cell r="M6605">
            <v>0</v>
          </cell>
          <cell r="N6605">
            <v>0</v>
          </cell>
          <cell r="O6605">
            <v>80681</v>
          </cell>
          <cell r="P6605">
            <v>80681</v>
          </cell>
        </row>
        <row r="6606">
          <cell r="G6606">
            <v>938809326</v>
          </cell>
          <cell r="J6606">
            <v>56215.82</v>
          </cell>
          <cell r="K6606">
            <v>8657</v>
          </cell>
          <cell r="L6606">
            <v>4756.18</v>
          </cell>
          <cell r="M6606">
            <v>0</v>
          </cell>
          <cell r="N6606">
            <v>0</v>
          </cell>
          <cell r="O6606">
            <v>52315</v>
          </cell>
          <cell r="P6606">
            <v>52315</v>
          </cell>
        </row>
        <row r="6607">
          <cell r="G6607">
            <v>938809462</v>
          </cell>
          <cell r="J6607">
            <v>55454.09</v>
          </cell>
          <cell r="K6607">
            <v>8318</v>
          </cell>
          <cell r="L6607">
            <v>4713.91</v>
          </cell>
          <cell r="M6607">
            <v>0</v>
          </cell>
          <cell r="N6607">
            <v>0</v>
          </cell>
          <cell r="O6607">
            <v>51850</v>
          </cell>
          <cell r="P6607">
            <v>51850</v>
          </cell>
        </row>
        <row r="6608">
          <cell r="G6608">
            <v>938809464</v>
          </cell>
          <cell r="J6608">
            <v>44545</v>
          </cell>
          <cell r="K6608">
            <v>0</v>
          </cell>
          <cell r="L6608">
            <v>4455</v>
          </cell>
          <cell r="M6608">
            <v>0</v>
          </cell>
          <cell r="N6608">
            <v>0</v>
          </cell>
          <cell r="O6608">
            <v>49000</v>
          </cell>
          <cell r="P6608">
            <v>49000</v>
          </cell>
        </row>
        <row r="6609">
          <cell r="G6609">
            <v>938809506</v>
          </cell>
          <cell r="J6609">
            <v>221215.27</v>
          </cell>
          <cell r="K6609">
            <v>34529</v>
          </cell>
          <cell r="L6609">
            <v>18668.73</v>
          </cell>
          <cell r="M6609">
            <v>0</v>
          </cell>
          <cell r="N6609">
            <v>0</v>
          </cell>
          <cell r="O6609">
            <v>205355</v>
          </cell>
          <cell r="P6609">
            <v>205355</v>
          </cell>
        </row>
        <row r="6610">
          <cell r="G6610">
            <v>938809647</v>
          </cell>
          <cell r="J6610">
            <v>191470.27</v>
          </cell>
          <cell r="K6610">
            <v>28945</v>
          </cell>
          <cell r="L6610">
            <v>16252.73</v>
          </cell>
          <cell r="M6610">
            <v>0</v>
          </cell>
          <cell r="N6610">
            <v>0</v>
          </cell>
          <cell r="O6610">
            <v>178778</v>
          </cell>
          <cell r="P6610">
            <v>178778</v>
          </cell>
        </row>
        <row r="6611">
          <cell r="G6611">
            <v>938809650</v>
          </cell>
          <cell r="J6611">
            <v>283865.58999999997</v>
          </cell>
          <cell r="K6611">
            <v>44375</v>
          </cell>
          <cell r="L6611">
            <v>23949.41</v>
          </cell>
          <cell r="M6611">
            <v>0</v>
          </cell>
          <cell r="N6611">
            <v>0</v>
          </cell>
          <cell r="O6611">
            <v>263440</v>
          </cell>
          <cell r="P6611">
            <v>263440</v>
          </cell>
        </row>
        <row r="6612">
          <cell r="G6612">
            <v>938809654</v>
          </cell>
          <cell r="J6612">
            <v>243595.45</v>
          </cell>
          <cell r="K6612">
            <v>39681</v>
          </cell>
          <cell r="L6612">
            <v>20391.55</v>
          </cell>
          <cell r="M6612">
            <v>0</v>
          </cell>
          <cell r="N6612">
            <v>0</v>
          </cell>
          <cell r="O6612">
            <v>224306</v>
          </cell>
          <cell r="P6612">
            <v>224306</v>
          </cell>
        </row>
        <row r="6613">
          <cell r="G6613">
            <v>938809687</v>
          </cell>
          <cell r="J6613">
            <v>114700.18</v>
          </cell>
          <cell r="K6613">
            <v>18103</v>
          </cell>
          <cell r="L6613">
            <v>9659.82</v>
          </cell>
          <cell r="M6613">
            <v>0</v>
          </cell>
          <cell r="N6613">
            <v>0</v>
          </cell>
          <cell r="O6613">
            <v>106257</v>
          </cell>
          <cell r="P6613">
            <v>106257</v>
          </cell>
        </row>
        <row r="6614">
          <cell r="G6614">
            <v>938901141</v>
          </cell>
          <cell r="J6614">
            <v>130075</v>
          </cell>
          <cell r="K6614">
            <v>21082</v>
          </cell>
          <cell r="L6614">
            <v>10899</v>
          </cell>
          <cell r="M6614">
            <v>0</v>
          </cell>
          <cell r="N6614">
            <v>0</v>
          </cell>
          <cell r="O6614">
            <v>119892</v>
          </cell>
          <cell r="P6614">
            <v>119892</v>
          </cell>
        </row>
        <row r="6615">
          <cell r="G6615">
            <v>938901373</v>
          </cell>
          <cell r="J6615">
            <v>115740</v>
          </cell>
          <cell r="K6615">
            <v>17585</v>
          </cell>
          <cell r="L6615">
            <v>9816</v>
          </cell>
          <cell r="M6615">
            <v>0</v>
          </cell>
          <cell r="N6615">
            <v>0</v>
          </cell>
          <cell r="O6615">
            <v>107971</v>
          </cell>
          <cell r="P6615">
            <v>107971</v>
          </cell>
        </row>
        <row r="6616">
          <cell r="G6616">
            <v>938903084</v>
          </cell>
          <cell r="J6616">
            <v>216848.36</v>
          </cell>
          <cell r="K6616">
            <v>32752</v>
          </cell>
          <cell r="L6616">
            <v>18409.64</v>
          </cell>
          <cell r="M6616">
            <v>0</v>
          </cell>
          <cell r="N6616">
            <v>0</v>
          </cell>
          <cell r="O6616">
            <v>202506</v>
          </cell>
          <cell r="P6616">
            <v>202506</v>
          </cell>
        </row>
        <row r="6617">
          <cell r="G6617">
            <v>938903126</v>
          </cell>
          <cell r="J6617">
            <v>44545</v>
          </cell>
          <cell r="K6617">
            <v>0</v>
          </cell>
          <cell r="L6617">
            <v>4455</v>
          </cell>
          <cell r="M6617">
            <v>0</v>
          </cell>
          <cell r="N6617">
            <v>0</v>
          </cell>
          <cell r="O6617">
            <v>49000</v>
          </cell>
          <cell r="P6617">
            <v>49000</v>
          </cell>
        </row>
        <row r="6618">
          <cell r="G6618">
            <v>938904100</v>
          </cell>
          <cell r="J6618">
            <v>128255.18</v>
          </cell>
          <cell r="K6618">
            <v>19238</v>
          </cell>
          <cell r="L6618">
            <v>10901.82</v>
          </cell>
          <cell r="M6618">
            <v>0</v>
          </cell>
          <cell r="N6618">
            <v>0</v>
          </cell>
          <cell r="O6618">
            <v>119919</v>
          </cell>
          <cell r="P6618">
            <v>119919</v>
          </cell>
        </row>
        <row r="6619">
          <cell r="G6619">
            <v>938904972</v>
          </cell>
          <cell r="J6619">
            <v>154574</v>
          </cell>
          <cell r="K6619">
            <v>24981</v>
          </cell>
          <cell r="L6619">
            <v>12959</v>
          </cell>
          <cell r="M6619">
            <v>0</v>
          </cell>
          <cell r="N6619">
            <v>0</v>
          </cell>
          <cell r="O6619">
            <v>142552</v>
          </cell>
          <cell r="P6619">
            <v>142552</v>
          </cell>
        </row>
        <row r="6620">
          <cell r="G6620">
            <v>938905108</v>
          </cell>
          <cell r="J6620">
            <v>44545</v>
          </cell>
          <cell r="K6620">
            <v>0</v>
          </cell>
          <cell r="L6620">
            <v>4455</v>
          </cell>
          <cell r="M6620">
            <v>0</v>
          </cell>
          <cell r="N6620">
            <v>0</v>
          </cell>
          <cell r="O6620">
            <v>49000</v>
          </cell>
          <cell r="P6620">
            <v>49000</v>
          </cell>
        </row>
        <row r="6621">
          <cell r="G6621">
            <v>938905136</v>
          </cell>
          <cell r="J6621">
            <v>133816.35999999999</v>
          </cell>
          <cell r="K6621">
            <v>80133.36</v>
          </cell>
          <cell r="L6621">
            <v>5368</v>
          </cell>
          <cell r="M6621">
            <v>0</v>
          </cell>
          <cell r="N6621">
            <v>0</v>
          </cell>
          <cell r="O6621">
            <v>59051</v>
          </cell>
          <cell r="P6621">
            <v>59051</v>
          </cell>
        </row>
        <row r="6622">
          <cell r="G6622">
            <v>938905137</v>
          </cell>
          <cell r="J6622">
            <v>534766</v>
          </cell>
          <cell r="K6622">
            <v>226569</v>
          </cell>
          <cell r="L6622">
            <v>30820</v>
          </cell>
          <cell r="M6622">
            <v>0</v>
          </cell>
          <cell r="N6622">
            <v>0</v>
          </cell>
          <cell r="O6622">
            <v>339017</v>
          </cell>
          <cell r="P6622">
            <v>339017</v>
          </cell>
        </row>
        <row r="6623">
          <cell r="G6623">
            <v>938905140</v>
          </cell>
          <cell r="J6623">
            <v>337658.5</v>
          </cell>
          <cell r="K6623">
            <v>180908.5</v>
          </cell>
          <cell r="L6623">
            <v>8250</v>
          </cell>
          <cell r="M6623">
            <v>0</v>
          </cell>
          <cell r="N6623">
            <v>0</v>
          </cell>
          <cell r="O6623">
            <v>165000</v>
          </cell>
          <cell r="P6623">
            <v>165000</v>
          </cell>
        </row>
        <row r="6624">
          <cell r="G6624">
            <v>938905193</v>
          </cell>
          <cell r="J6624">
            <v>107975.4</v>
          </cell>
          <cell r="K6624">
            <v>16196</v>
          </cell>
          <cell r="L6624">
            <v>9177.6</v>
          </cell>
          <cell r="M6624">
            <v>0</v>
          </cell>
          <cell r="N6624">
            <v>0</v>
          </cell>
          <cell r="O6624">
            <v>100957</v>
          </cell>
          <cell r="P6624">
            <v>100957</v>
          </cell>
        </row>
        <row r="6625">
          <cell r="G6625">
            <v>938905267</v>
          </cell>
          <cell r="J6625">
            <v>175959</v>
          </cell>
          <cell r="K6625">
            <v>26394</v>
          </cell>
          <cell r="L6625">
            <v>14957</v>
          </cell>
          <cell r="M6625">
            <v>0</v>
          </cell>
          <cell r="N6625">
            <v>0</v>
          </cell>
          <cell r="O6625">
            <v>164522</v>
          </cell>
          <cell r="P6625">
            <v>164522</v>
          </cell>
        </row>
        <row r="6626">
          <cell r="G6626">
            <v>938905634</v>
          </cell>
          <cell r="J6626">
            <v>418686</v>
          </cell>
          <cell r="K6626">
            <v>70881</v>
          </cell>
          <cell r="L6626">
            <v>34781</v>
          </cell>
          <cell r="M6626">
            <v>0</v>
          </cell>
          <cell r="N6626">
            <v>0</v>
          </cell>
          <cell r="O6626">
            <v>382586</v>
          </cell>
          <cell r="P6626">
            <v>382586</v>
          </cell>
        </row>
        <row r="6627">
          <cell r="G6627">
            <v>938906129</v>
          </cell>
          <cell r="J6627">
            <v>178594</v>
          </cell>
          <cell r="K6627">
            <v>27462</v>
          </cell>
          <cell r="L6627">
            <v>15113</v>
          </cell>
          <cell r="M6627">
            <v>0</v>
          </cell>
          <cell r="N6627">
            <v>0</v>
          </cell>
          <cell r="O6627">
            <v>166245</v>
          </cell>
          <cell r="P6627">
            <v>166245</v>
          </cell>
        </row>
        <row r="6628">
          <cell r="G6628">
            <v>938906136</v>
          </cell>
          <cell r="J6628">
            <v>223526</v>
          </cell>
          <cell r="K6628">
            <v>33753</v>
          </cell>
          <cell r="L6628">
            <v>18978</v>
          </cell>
          <cell r="M6628">
            <v>0</v>
          </cell>
          <cell r="N6628">
            <v>0</v>
          </cell>
          <cell r="O6628">
            <v>208751</v>
          </cell>
          <cell r="P6628">
            <v>208751</v>
          </cell>
        </row>
        <row r="6629">
          <cell r="G6629">
            <v>938906144</v>
          </cell>
          <cell r="J6629">
            <v>56931</v>
          </cell>
          <cell r="K6629">
            <v>8540</v>
          </cell>
          <cell r="L6629">
            <v>4839</v>
          </cell>
          <cell r="M6629">
            <v>0</v>
          </cell>
          <cell r="N6629">
            <v>0</v>
          </cell>
          <cell r="O6629">
            <v>53230</v>
          </cell>
          <cell r="P6629">
            <v>53230</v>
          </cell>
        </row>
        <row r="6630">
          <cell r="G6630">
            <v>938906145</v>
          </cell>
          <cell r="J6630">
            <v>110254.9</v>
          </cell>
          <cell r="K6630">
            <v>22373</v>
          </cell>
          <cell r="L6630">
            <v>8788.1</v>
          </cell>
          <cell r="M6630">
            <v>0</v>
          </cell>
          <cell r="N6630">
            <v>0</v>
          </cell>
          <cell r="O6630">
            <v>96670</v>
          </cell>
          <cell r="P6630">
            <v>96670</v>
          </cell>
        </row>
        <row r="6631">
          <cell r="G6631">
            <v>938906146</v>
          </cell>
          <cell r="J6631">
            <v>341917.4</v>
          </cell>
          <cell r="K6631">
            <v>52858</v>
          </cell>
          <cell r="L6631">
            <v>28905.599999999999</v>
          </cell>
          <cell r="M6631">
            <v>0</v>
          </cell>
          <cell r="N6631">
            <v>0</v>
          </cell>
          <cell r="O6631">
            <v>317965</v>
          </cell>
          <cell r="P6631">
            <v>317965</v>
          </cell>
        </row>
        <row r="6632">
          <cell r="G6632">
            <v>938906497</v>
          </cell>
          <cell r="J6632">
            <v>95230</v>
          </cell>
          <cell r="K6632">
            <v>14285</v>
          </cell>
          <cell r="L6632">
            <v>8095</v>
          </cell>
          <cell r="M6632">
            <v>0</v>
          </cell>
          <cell r="N6632">
            <v>0</v>
          </cell>
          <cell r="O6632">
            <v>89040</v>
          </cell>
          <cell r="P6632">
            <v>89040</v>
          </cell>
        </row>
        <row r="6633">
          <cell r="G6633">
            <v>938906700</v>
          </cell>
          <cell r="J6633">
            <v>353070.06</v>
          </cell>
          <cell r="K6633">
            <v>60366</v>
          </cell>
          <cell r="L6633">
            <v>29269.94</v>
          </cell>
          <cell r="M6633">
            <v>0</v>
          </cell>
          <cell r="N6633">
            <v>0</v>
          </cell>
          <cell r="O6633">
            <v>321974</v>
          </cell>
          <cell r="P6633">
            <v>321974</v>
          </cell>
        </row>
        <row r="6634">
          <cell r="G6634">
            <v>938906704</v>
          </cell>
          <cell r="J6634">
            <v>531530.46</v>
          </cell>
          <cell r="K6634">
            <v>125606.82</v>
          </cell>
          <cell r="L6634">
            <v>40592.36</v>
          </cell>
          <cell r="M6634">
            <v>0</v>
          </cell>
          <cell r="N6634">
            <v>0</v>
          </cell>
          <cell r="O6634">
            <v>446516</v>
          </cell>
          <cell r="P6634">
            <v>446516</v>
          </cell>
        </row>
        <row r="6635">
          <cell r="G6635">
            <v>938906705</v>
          </cell>
          <cell r="J6635">
            <v>59543</v>
          </cell>
          <cell r="K6635">
            <v>8931</v>
          </cell>
          <cell r="L6635">
            <v>5061</v>
          </cell>
          <cell r="M6635">
            <v>0</v>
          </cell>
          <cell r="N6635">
            <v>0</v>
          </cell>
          <cell r="O6635">
            <v>55673</v>
          </cell>
          <cell r="P6635">
            <v>55673</v>
          </cell>
        </row>
        <row r="6636">
          <cell r="G6636">
            <v>938907363</v>
          </cell>
          <cell r="J6636">
            <v>340656.82</v>
          </cell>
          <cell r="K6636">
            <v>57606</v>
          </cell>
          <cell r="L6636">
            <v>28305.18</v>
          </cell>
          <cell r="M6636">
            <v>0</v>
          </cell>
          <cell r="N6636">
            <v>0</v>
          </cell>
          <cell r="O6636">
            <v>311356</v>
          </cell>
          <cell r="P6636">
            <v>311356</v>
          </cell>
        </row>
        <row r="6637">
          <cell r="G6637">
            <v>938907369</v>
          </cell>
          <cell r="J6637">
            <v>49873</v>
          </cell>
          <cell r="K6637">
            <v>8154</v>
          </cell>
          <cell r="L6637">
            <v>4172</v>
          </cell>
          <cell r="M6637">
            <v>0</v>
          </cell>
          <cell r="N6637">
            <v>0</v>
          </cell>
          <cell r="O6637">
            <v>45891</v>
          </cell>
          <cell r="P6637">
            <v>45891</v>
          </cell>
        </row>
        <row r="6638">
          <cell r="G6638">
            <v>938908553</v>
          </cell>
          <cell r="J6638">
            <v>99629</v>
          </cell>
          <cell r="K6638">
            <v>15169</v>
          </cell>
          <cell r="L6638">
            <v>8446</v>
          </cell>
          <cell r="M6638">
            <v>0</v>
          </cell>
          <cell r="N6638">
            <v>0</v>
          </cell>
          <cell r="O6638">
            <v>92906</v>
          </cell>
          <cell r="P6638">
            <v>92906</v>
          </cell>
        </row>
        <row r="6639">
          <cell r="G6639">
            <v>938922104</v>
          </cell>
          <cell r="J6639">
            <v>146298</v>
          </cell>
          <cell r="K6639">
            <v>38775</v>
          </cell>
          <cell r="L6639">
            <v>10752</v>
          </cell>
          <cell r="M6639">
            <v>0</v>
          </cell>
          <cell r="N6639">
            <v>0</v>
          </cell>
          <cell r="O6639">
            <v>118275</v>
          </cell>
          <cell r="P6639">
            <v>118275</v>
          </cell>
        </row>
        <row r="6640">
          <cell r="G6640">
            <v>938938440</v>
          </cell>
          <cell r="J6640">
            <v>266906</v>
          </cell>
          <cell r="K6640">
            <v>40934</v>
          </cell>
          <cell r="L6640">
            <v>22597</v>
          </cell>
          <cell r="M6640">
            <v>0</v>
          </cell>
          <cell r="N6640">
            <v>0</v>
          </cell>
          <cell r="O6640">
            <v>248569</v>
          </cell>
          <cell r="P6640">
            <v>248569</v>
          </cell>
        </row>
        <row r="6641">
          <cell r="G6641">
            <v>933805158</v>
          </cell>
          <cell r="J6641">
            <v>49863</v>
          </cell>
          <cell r="K6641">
            <v>7479</v>
          </cell>
          <cell r="L6641">
            <v>4238</v>
          </cell>
          <cell r="M6641">
            <v>0</v>
          </cell>
          <cell r="N6641">
            <v>0</v>
          </cell>
          <cell r="O6641">
            <v>46622</v>
          </cell>
          <cell r="P6641">
            <v>46622</v>
          </cell>
        </row>
        <row r="6642">
          <cell r="G6642">
            <v>933805258</v>
          </cell>
          <cell r="J6642">
            <v>113125.36</v>
          </cell>
          <cell r="K6642">
            <v>18091</v>
          </cell>
          <cell r="L6642">
            <v>9503.64</v>
          </cell>
          <cell r="M6642">
            <v>0</v>
          </cell>
          <cell r="N6642">
            <v>0</v>
          </cell>
          <cell r="O6642">
            <v>104538</v>
          </cell>
          <cell r="P6642">
            <v>104538</v>
          </cell>
        </row>
        <row r="6643">
          <cell r="G6643">
            <v>933805594</v>
          </cell>
          <cell r="J6643">
            <v>90778</v>
          </cell>
          <cell r="K6643">
            <v>14290</v>
          </cell>
          <cell r="L6643">
            <v>7649</v>
          </cell>
          <cell r="M6643">
            <v>0</v>
          </cell>
          <cell r="N6643">
            <v>0</v>
          </cell>
          <cell r="O6643">
            <v>84137</v>
          </cell>
          <cell r="P6643">
            <v>84137</v>
          </cell>
        </row>
        <row r="6644">
          <cell r="G6644">
            <v>933805686</v>
          </cell>
          <cell r="J6644">
            <v>492543.18</v>
          </cell>
          <cell r="K6644">
            <v>436071.18</v>
          </cell>
          <cell r="L6644">
            <v>2947</v>
          </cell>
          <cell r="M6644">
            <v>0</v>
          </cell>
          <cell r="N6644">
            <v>0</v>
          </cell>
          <cell r="O6644">
            <v>59419</v>
          </cell>
          <cell r="P6644">
            <v>59419</v>
          </cell>
        </row>
        <row r="6645">
          <cell r="G6645">
            <v>933805785</v>
          </cell>
          <cell r="J6645">
            <v>196352.18</v>
          </cell>
          <cell r="K6645">
            <v>33268</v>
          </cell>
          <cell r="L6645">
            <v>16308.82</v>
          </cell>
          <cell r="M6645">
            <v>0</v>
          </cell>
          <cell r="N6645">
            <v>0</v>
          </cell>
          <cell r="O6645">
            <v>179393</v>
          </cell>
          <cell r="P6645">
            <v>179393</v>
          </cell>
        </row>
        <row r="6646">
          <cell r="G6646">
            <v>933805795</v>
          </cell>
          <cell r="J6646">
            <v>247719.49</v>
          </cell>
          <cell r="K6646">
            <v>37158</v>
          </cell>
          <cell r="L6646">
            <v>21056.51</v>
          </cell>
          <cell r="M6646">
            <v>0</v>
          </cell>
          <cell r="N6646">
            <v>0</v>
          </cell>
          <cell r="O6646">
            <v>231618</v>
          </cell>
          <cell r="P6646">
            <v>231618</v>
          </cell>
        </row>
        <row r="6647">
          <cell r="G6647">
            <v>933805803</v>
          </cell>
          <cell r="J6647">
            <v>317997.55</v>
          </cell>
          <cell r="K6647">
            <v>57124</v>
          </cell>
          <cell r="L6647">
            <v>26087.45</v>
          </cell>
          <cell r="M6647">
            <v>0</v>
          </cell>
          <cell r="N6647">
            <v>0</v>
          </cell>
          <cell r="O6647">
            <v>286961</v>
          </cell>
          <cell r="P6647">
            <v>286961</v>
          </cell>
        </row>
        <row r="6648">
          <cell r="G6648">
            <v>933806037</v>
          </cell>
          <cell r="J6648">
            <v>44545</v>
          </cell>
          <cell r="K6648">
            <v>0</v>
          </cell>
          <cell r="L6648">
            <v>4455</v>
          </cell>
          <cell r="M6648">
            <v>0</v>
          </cell>
          <cell r="N6648">
            <v>0</v>
          </cell>
          <cell r="O6648">
            <v>49000</v>
          </cell>
          <cell r="P6648">
            <v>49000</v>
          </cell>
        </row>
        <row r="6649">
          <cell r="G6649">
            <v>933806045</v>
          </cell>
          <cell r="J6649">
            <v>269083.27</v>
          </cell>
          <cell r="K6649">
            <v>56744</v>
          </cell>
          <cell r="L6649">
            <v>21233.73</v>
          </cell>
          <cell r="M6649">
            <v>0</v>
          </cell>
          <cell r="N6649">
            <v>-84660.000000000029</v>
          </cell>
          <cell r="O6649">
            <v>148913</v>
          </cell>
          <cell r="P6649">
            <v>148913</v>
          </cell>
        </row>
        <row r="6650">
          <cell r="G6650">
            <v>933806129</v>
          </cell>
          <cell r="J6650">
            <v>85008</v>
          </cell>
          <cell r="K6650">
            <v>15893</v>
          </cell>
          <cell r="L6650">
            <v>6912</v>
          </cell>
          <cell r="M6650">
            <v>0</v>
          </cell>
          <cell r="N6650">
            <v>0</v>
          </cell>
          <cell r="O6650">
            <v>76027</v>
          </cell>
          <cell r="P6650">
            <v>76027</v>
          </cell>
        </row>
        <row r="6651">
          <cell r="G6651">
            <v>933806492</v>
          </cell>
          <cell r="J6651">
            <v>243635.91</v>
          </cell>
          <cell r="K6651">
            <v>36545</v>
          </cell>
          <cell r="L6651">
            <v>20709.09</v>
          </cell>
          <cell r="M6651">
            <v>0</v>
          </cell>
          <cell r="N6651">
            <v>0</v>
          </cell>
          <cell r="O6651">
            <v>227800</v>
          </cell>
          <cell r="P6651">
            <v>227800</v>
          </cell>
        </row>
        <row r="6652">
          <cell r="G6652">
            <v>938090529</v>
          </cell>
          <cell r="J6652">
            <v>287879</v>
          </cell>
          <cell r="K6652">
            <v>43182</v>
          </cell>
          <cell r="L6652">
            <v>24470</v>
          </cell>
          <cell r="M6652">
            <v>0</v>
          </cell>
          <cell r="N6652">
            <v>0</v>
          </cell>
          <cell r="O6652">
            <v>269167</v>
          </cell>
          <cell r="P6652">
            <v>269167</v>
          </cell>
        </row>
        <row r="6653">
          <cell r="G6653">
            <v>938805257</v>
          </cell>
          <cell r="J6653">
            <v>326538.63</v>
          </cell>
          <cell r="K6653">
            <v>48981</v>
          </cell>
          <cell r="L6653">
            <v>27755.37</v>
          </cell>
          <cell r="M6653">
            <v>0</v>
          </cell>
          <cell r="N6653">
            <v>0</v>
          </cell>
          <cell r="O6653">
            <v>305313</v>
          </cell>
          <cell r="P6653">
            <v>305313</v>
          </cell>
        </row>
        <row r="6654">
          <cell r="G6654">
            <v>938805269</v>
          </cell>
          <cell r="J6654">
            <v>142827.82</v>
          </cell>
          <cell r="K6654">
            <v>24117</v>
          </cell>
          <cell r="L6654">
            <v>11871.18</v>
          </cell>
          <cell r="M6654">
            <v>0</v>
          </cell>
          <cell r="N6654">
            <v>0</v>
          </cell>
          <cell r="O6654">
            <v>130582</v>
          </cell>
          <cell r="P6654">
            <v>130582</v>
          </cell>
        </row>
        <row r="6655">
          <cell r="G6655">
            <v>938805997</v>
          </cell>
          <cell r="J6655">
            <v>44545</v>
          </cell>
          <cell r="K6655">
            <v>0</v>
          </cell>
          <cell r="L6655">
            <v>4455</v>
          </cell>
          <cell r="M6655">
            <v>0</v>
          </cell>
          <cell r="N6655">
            <v>-100000</v>
          </cell>
          <cell r="O6655">
            <v>0</v>
          </cell>
          <cell r="P6655">
            <v>-51000</v>
          </cell>
        </row>
        <row r="6656">
          <cell r="G6656">
            <v>938806145</v>
          </cell>
          <cell r="J6656">
            <v>74602</v>
          </cell>
          <cell r="K6656">
            <v>11190</v>
          </cell>
          <cell r="L6656">
            <v>6341</v>
          </cell>
          <cell r="M6656">
            <v>0</v>
          </cell>
          <cell r="N6656">
            <v>0</v>
          </cell>
          <cell r="O6656">
            <v>69753</v>
          </cell>
          <cell r="P6656">
            <v>69753</v>
          </cell>
        </row>
        <row r="6657">
          <cell r="G6657">
            <v>938806205</v>
          </cell>
          <cell r="J6657">
            <v>383828.1</v>
          </cell>
          <cell r="K6657">
            <v>60043</v>
          </cell>
          <cell r="L6657">
            <v>32378.9</v>
          </cell>
          <cell r="M6657">
            <v>0</v>
          </cell>
          <cell r="N6657">
            <v>0</v>
          </cell>
          <cell r="O6657">
            <v>356164</v>
          </cell>
          <cell r="P6657">
            <v>356164</v>
          </cell>
        </row>
        <row r="6658">
          <cell r="G6658">
            <v>938806208</v>
          </cell>
          <cell r="J6658">
            <v>322380.5</v>
          </cell>
          <cell r="K6658">
            <v>50825</v>
          </cell>
          <cell r="L6658">
            <v>27155.5</v>
          </cell>
          <cell r="M6658">
            <v>0</v>
          </cell>
          <cell r="N6658">
            <v>0</v>
          </cell>
          <cell r="O6658">
            <v>298711</v>
          </cell>
          <cell r="P6658">
            <v>298711</v>
          </cell>
        </row>
        <row r="6659">
          <cell r="G6659">
            <v>938806210</v>
          </cell>
          <cell r="J6659">
            <v>218335</v>
          </cell>
          <cell r="K6659">
            <v>33199</v>
          </cell>
          <cell r="L6659">
            <v>18514</v>
          </cell>
          <cell r="M6659">
            <v>0</v>
          </cell>
          <cell r="N6659">
            <v>0</v>
          </cell>
          <cell r="O6659">
            <v>203650</v>
          </cell>
          <cell r="P6659">
            <v>203650</v>
          </cell>
        </row>
        <row r="6660">
          <cell r="G6660">
            <v>938806213</v>
          </cell>
          <cell r="J6660">
            <v>112925.45</v>
          </cell>
          <cell r="K6660">
            <v>17163</v>
          </cell>
          <cell r="L6660">
            <v>9576.5499999999993</v>
          </cell>
          <cell r="M6660">
            <v>0</v>
          </cell>
          <cell r="N6660">
            <v>0</v>
          </cell>
          <cell r="O6660">
            <v>105339</v>
          </cell>
          <cell r="P6660">
            <v>105339</v>
          </cell>
        </row>
        <row r="6661">
          <cell r="G6661">
            <v>938806215</v>
          </cell>
          <cell r="J6661">
            <v>392743</v>
          </cell>
          <cell r="K6661">
            <v>60258</v>
          </cell>
          <cell r="L6661">
            <v>33249</v>
          </cell>
          <cell r="M6661">
            <v>0</v>
          </cell>
          <cell r="N6661">
            <v>0</v>
          </cell>
          <cell r="O6661">
            <v>365734</v>
          </cell>
          <cell r="P6661">
            <v>365734</v>
          </cell>
        </row>
        <row r="6662">
          <cell r="G6662">
            <v>938806216</v>
          </cell>
          <cell r="J6662">
            <v>44545</v>
          </cell>
          <cell r="K6662">
            <v>0</v>
          </cell>
          <cell r="L6662">
            <v>4455</v>
          </cell>
          <cell r="M6662">
            <v>0</v>
          </cell>
          <cell r="N6662">
            <v>0</v>
          </cell>
          <cell r="O6662">
            <v>49000</v>
          </cell>
          <cell r="P6662">
            <v>49000</v>
          </cell>
        </row>
        <row r="6663">
          <cell r="G6663">
            <v>938806218</v>
          </cell>
          <cell r="J6663">
            <v>113364</v>
          </cell>
          <cell r="K6663">
            <v>17005</v>
          </cell>
          <cell r="L6663">
            <v>9635</v>
          </cell>
          <cell r="M6663">
            <v>0</v>
          </cell>
          <cell r="N6663">
            <v>0</v>
          </cell>
          <cell r="O6663">
            <v>105994</v>
          </cell>
          <cell r="P6663">
            <v>105994</v>
          </cell>
        </row>
        <row r="6664">
          <cell r="G6664">
            <v>938806221</v>
          </cell>
          <cell r="J6664">
            <v>175403</v>
          </cell>
          <cell r="K6664">
            <v>26984</v>
          </cell>
          <cell r="L6664">
            <v>14842</v>
          </cell>
          <cell r="M6664">
            <v>0</v>
          </cell>
          <cell r="N6664">
            <v>0</v>
          </cell>
          <cell r="O6664">
            <v>163261</v>
          </cell>
          <cell r="P6664">
            <v>163261</v>
          </cell>
        </row>
        <row r="6665">
          <cell r="G6665">
            <v>938806225</v>
          </cell>
          <cell r="J6665">
            <v>55599</v>
          </cell>
          <cell r="K6665">
            <v>8340</v>
          </cell>
          <cell r="L6665">
            <v>4726</v>
          </cell>
          <cell r="M6665">
            <v>0</v>
          </cell>
          <cell r="N6665">
            <v>0</v>
          </cell>
          <cell r="O6665">
            <v>51985</v>
          </cell>
          <cell r="P6665">
            <v>51985</v>
          </cell>
        </row>
        <row r="6666">
          <cell r="G6666">
            <v>938806227</v>
          </cell>
          <cell r="J6666">
            <v>73494</v>
          </cell>
          <cell r="K6666">
            <v>11473</v>
          </cell>
          <cell r="L6666">
            <v>6202</v>
          </cell>
          <cell r="M6666">
            <v>0</v>
          </cell>
          <cell r="N6666">
            <v>0</v>
          </cell>
          <cell r="O6666">
            <v>68223</v>
          </cell>
          <cell r="P6666">
            <v>68223</v>
          </cell>
        </row>
        <row r="6667">
          <cell r="G6667">
            <v>938806233</v>
          </cell>
          <cell r="J6667">
            <v>500855.77999999997</v>
          </cell>
          <cell r="K6667">
            <v>75353</v>
          </cell>
          <cell r="L6667">
            <v>42550.22</v>
          </cell>
          <cell r="M6667">
            <v>0</v>
          </cell>
          <cell r="N6667">
            <v>0</v>
          </cell>
          <cell r="O6667">
            <v>468053</v>
          </cell>
          <cell r="P6667">
            <v>468053</v>
          </cell>
        </row>
        <row r="6668">
          <cell r="G6668">
            <v>938806241</v>
          </cell>
          <cell r="J6668">
            <v>77796</v>
          </cell>
          <cell r="K6668">
            <v>12118</v>
          </cell>
          <cell r="L6668">
            <v>6568</v>
          </cell>
          <cell r="M6668">
            <v>0</v>
          </cell>
          <cell r="N6668">
            <v>0</v>
          </cell>
          <cell r="O6668">
            <v>72246</v>
          </cell>
          <cell r="P6668">
            <v>72246</v>
          </cell>
        </row>
        <row r="6669">
          <cell r="G6669">
            <v>938806248</v>
          </cell>
          <cell r="J6669">
            <v>332848.18</v>
          </cell>
          <cell r="K6669">
            <v>72367</v>
          </cell>
          <cell r="L6669">
            <v>26047.82</v>
          </cell>
          <cell r="M6669">
            <v>0</v>
          </cell>
          <cell r="N6669">
            <v>0</v>
          </cell>
          <cell r="O6669">
            <v>286529</v>
          </cell>
          <cell r="P6669">
            <v>286529</v>
          </cell>
        </row>
        <row r="6670">
          <cell r="G6670">
            <v>938806257</v>
          </cell>
          <cell r="J6670">
            <v>243228.53999999998</v>
          </cell>
          <cell r="K6670">
            <v>38279</v>
          </cell>
          <cell r="L6670">
            <v>20494.46</v>
          </cell>
          <cell r="M6670">
            <v>0</v>
          </cell>
          <cell r="N6670">
            <v>0</v>
          </cell>
          <cell r="O6670">
            <v>225444</v>
          </cell>
          <cell r="P6670">
            <v>225444</v>
          </cell>
        </row>
        <row r="6671">
          <cell r="G6671">
            <v>938806267</v>
          </cell>
          <cell r="J6671">
            <v>167272.15</v>
          </cell>
          <cell r="K6671">
            <v>25091</v>
          </cell>
          <cell r="L6671">
            <v>14217.85</v>
          </cell>
          <cell r="M6671">
            <v>0</v>
          </cell>
          <cell r="N6671">
            <v>0</v>
          </cell>
          <cell r="O6671">
            <v>156399</v>
          </cell>
          <cell r="P6671">
            <v>156399</v>
          </cell>
        </row>
        <row r="6672">
          <cell r="G6672">
            <v>938806271</v>
          </cell>
          <cell r="J6672">
            <v>240138</v>
          </cell>
          <cell r="K6672">
            <v>58654.64</v>
          </cell>
          <cell r="L6672">
            <v>18148.64</v>
          </cell>
          <cell r="M6672">
            <v>0</v>
          </cell>
          <cell r="N6672">
            <v>0</v>
          </cell>
          <cell r="O6672">
            <v>199632</v>
          </cell>
          <cell r="P6672">
            <v>199632</v>
          </cell>
        </row>
        <row r="6673">
          <cell r="G6673">
            <v>938806274</v>
          </cell>
          <cell r="J6673">
            <v>44545</v>
          </cell>
          <cell r="K6673">
            <v>0</v>
          </cell>
          <cell r="L6673">
            <v>4455</v>
          </cell>
          <cell r="M6673">
            <v>0</v>
          </cell>
          <cell r="N6673">
            <v>0</v>
          </cell>
          <cell r="O6673">
            <v>49000</v>
          </cell>
          <cell r="P6673">
            <v>49000</v>
          </cell>
        </row>
        <row r="6674">
          <cell r="G6674">
            <v>938806276</v>
          </cell>
          <cell r="J6674">
            <v>96187</v>
          </cell>
          <cell r="K6674">
            <v>14428</v>
          </cell>
          <cell r="L6674">
            <v>8176</v>
          </cell>
          <cell r="M6674">
            <v>0</v>
          </cell>
          <cell r="N6674">
            <v>0</v>
          </cell>
          <cell r="O6674">
            <v>89935</v>
          </cell>
          <cell r="P6674">
            <v>89935</v>
          </cell>
        </row>
        <row r="6675">
          <cell r="G6675">
            <v>938806278</v>
          </cell>
          <cell r="J6675">
            <v>213218.91</v>
          </cell>
          <cell r="K6675">
            <v>31983</v>
          </cell>
          <cell r="L6675">
            <v>18124.09</v>
          </cell>
          <cell r="M6675">
            <v>0</v>
          </cell>
          <cell r="N6675">
            <v>0</v>
          </cell>
          <cell r="O6675">
            <v>199360</v>
          </cell>
          <cell r="P6675">
            <v>199360</v>
          </cell>
        </row>
        <row r="6676">
          <cell r="G6676">
            <v>938806281</v>
          </cell>
          <cell r="J6676">
            <v>187048.36</v>
          </cell>
          <cell r="K6676">
            <v>29852</v>
          </cell>
          <cell r="L6676">
            <v>15719.64</v>
          </cell>
          <cell r="M6676">
            <v>0</v>
          </cell>
          <cell r="N6676">
            <v>0</v>
          </cell>
          <cell r="O6676">
            <v>172916</v>
          </cell>
          <cell r="P6676">
            <v>172916</v>
          </cell>
        </row>
        <row r="6677">
          <cell r="G6677">
            <v>938806282</v>
          </cell>
          <cell r="J6677">
            <v>71817.7</v>
          </cell>
          <cell r="K6677">
            <v>10773</v>
          </cell>
          <cell r="L6677">
            <v>6104.3</v>
          </cell>
          <cell r="M6677">
            <v>0</v>
          </cell>
          <cell r="N6677">
            <v>0</v>
          </cell>
          <cell r="O6677">
            <v>67149</v>
          </cell>
          <cell r="P6677">
            <v>67149</v>
          </cell>
        </row>
        <row r="6678">
          <cell r="G6678">
            <v>938806284</v>
          </cell>
          <cell r="J6678">
            <v>212135</v>
          </cell>
          <cell r="K6678">
            <v>33615</v>
          </cell>
          <cell r="L6678">
            <v>17852</v>
          </cell>
          <cell r="M6678">
            <v>0</v>
          </cell>
          <cell r="N6678">
            <v>0</v>
          </cell>
          <cell r="O6678">
            <v>196372</v>
          </cell>
          <cell r="P6678">
            <v>196372</v>
          </cell>
        </row>
        <row r="6679">
          <cell r="G6679">
            <v>938806285</v>
          </cell>
          <cell r="J6679">
            <v>44545</v>
          </cell>
          <cell r="K6679">
            <v>0</v>
          </cell>
          <cell r="L6679">
            <v>4455</v>
          </cell>
          <cell r="M6679">
            <v>0</v>
          </cell>
          <cell r="N6679">
            <v>0</v>
          </cell>
          <cell r="O6679">
            <v>49000</v>
          </cell>
          <cell r="P6679">
            <v>49000</v>
          </cell>
        </row>
        <row r="6680">
          <cell r="G6680">
            <v>938806287</v>
          </cell>
          <cell r="J6680">
            <v>177291.18</v>
          </cell>
          <cell r="K6680">
            <v>26818</v>
          </cell>
          <cell r="L6680">
            <v>15047.82</v>
          </cell>
          <cell r="M6680">
            <v>0</v>
          </cell>
          <cell r="N6680">
            <v>0</v>
          </cell>
          <cell r="O6680">
            <v>165521</v>
          </cell>
          <cell r="P6680">
            <v>165521</v>
          </cell>
        </row>
        <row r="6681">
          <cell r="G6681">
            <v>938806291</v>
          </cell>
          <cell r="J6681">
            <v>67544</v>
          </cell>
          <cell r="K6681">
            <v>10132</v>
          </cell>
          <cell r="L6681">
            <v>5741</v>
          </cell>
          <cell r="M6681">
            <v>0</v>
          </cell>
          <cell r="N6681">
            <v>0</v>
          </cell>
          <cell r="O6681">
            <v>63153</v>
          </cell>
          <cell r="P6681">
            <v>63153</v>
          </cell>
        </row>
        <row r="6682">
          <cell r="G6682">
            <v>938806294</v>
          </cell>
          <cell r="J6682">
            <v>44545</v>
          </cell>
          <cell r="K6682">
            <v>0</v>
          </cell>
          <cell r="L6682">
            <v>4455</v>
          </cell>
          <cell r="M6682">
            <v>0</v>
          </cell>
          <cell r="N6682">
            <v>0</v>
          </cell>
          <cell r="O6682">
            <v>49000</v>
          </cell>
          <cell r="P6682">
            <v>49000</v>
          </cell>
        </row>
        <row r="6683">
          <cell r="G6683">
            <v>938806344</v>
          </cell>
          <cell r="J6683">
            <v>86690</v>
          </cell>
          <cell r="K6683">
            <v>13228</v>
          </cell>
          <cell r="L6683">
            <v>7346</v>
          </cell>
          <cell r="M6683">
            <v>0</v>
          </cell>
          <cell r="N6683">
            <v>0</v>
          </cell>
          <cell r="O6683">
            <v>80808</v>
          </cell>
          <cell r="P6683">
            <v>80808</v>
          </cell>
        </row>
        <row r="6684">
          <cell r="G6684">
            <v>938806371</v>
          </cell>
          <cell r="J6684">
            <v>44545</v>
          </cell>
          <cell r="K6684">
            <v>0</v>
          </cell>
          <cell r="L6684">
            <v>4455</v>
          </cell>
          <cell r="M6684">
            <v>0</v>
          </cell>
          <cell r="N6684">
            <v>0</v>
          </cell>
          <cell r="O6684">
            <v>49000</v>
          </cell>
          <cell r="P6684">
            <v>49000</v>
          </cell>
        </row>
        <row r="6685">
          <cell r="G6685">
            <v>938806441</v>
          </cell>
          <cell r="J6685">
            <v>44545</v>
          </cell>
          <cell r="K6685">
            <v>0</v>
          </cell>
          <cell r="L6685">
            <v>4455</v>
          </cell>
          <cell r="M6685">
            <v>0</v>
          </cell>
          <cell r="N6685">
            <v>0</v>
          </cell>
          <cell r="O6685">
            <v>49000</v>
          </cell>
          <cell r="P6685">
            <v>49000</v>
          </cell>
        </row>
        <row r="6686">
          <cell r="G6686">
            <v>938806558</v>
          </cell>
          <cell r="J6686">
            <v>53271</v>
          </cell>
          <cell r="K6686">
            <v>7991</v>
          </cell>
          <cell r="L6686">
            <v>4528</v>
          </cell>
          <cell r="M6686">
            <v>0</v>
          </cell>
          <cell r="N6686">
            <v>0</v>
          </cell>
          <cell r="O6686">
            <v>49808</v>
          </cell>
          <cell r="P6686">
            <v>49808</v>
          </cell>
        </row>
        <row r="6687">
          <cell r="G6687">
            <v>938806563</v>
          </cell>
          <cell r="J6687">
            <v>182163.27</v>
          </cell>
          <cell r="K6687">
            <v>28446</v>
          </cell>
          <cell r="L6687">
            <v>15371.73</v>
          </cell>
          <cell r="M6687">
            <v>0</v>
          </cell>
          <cell r="N6687">
            <v>0</v>
          </cell>
          <cell r="O6687">
            <v>169089</v>
          </cell>
          <cell r="P6687">
            <v>169089</v>
          </cell>
        </row>
        <row r="6688">
          <cell r="G6688">
            <v>938806741</v>
          </cell>
          <cell r="J6688">
            <v>45050</v>
          </cell>
          <cell r="K6688">
            <v>6758</v>
          </cell>
          <cell r="L6688">
            <v>3829</v>
          </cell>
          <cell r="M6688">
            <v>0</v>
          </cell>
          <cell r="N6688">
            <v>0</v>
          </cell>
          <cell r="O6688">
            <v>42121</v>
          </cell>
          <cell r="P6688">
            <v>42121</v>
          </cell>
        </row>
        <row r="6689">
          <cell r="G6689">
            <v>938806841</v>
          </cell>
          <cell r="J6689">
            <v>44545</v>
          </cell>
          <cell r="K6689">
            <v>0</v>
          </cell>
          <cell r="L6689">
            <v>4455</v>
          </cell>
          <cell r="M6689">
            <v>0</v>
          </cell>
          <cell r="N6689">
            <v>0</v>
          </cell>
          <cell r="O6689">
            <v>49000</v>
          </cell>
          <cell r="P6689">
            <v>49000</v>
          </cell>
        </row>
        <row r="6690">
          <cell r="G6690">
            <v>938806924</v>
          </cell>
          <cell r="J6690">
            <v>56270</v>
          </cell>
          <cell r="K6690">
            <v>8441</v>
          </cell>
          <cell r="L6690">
            <v>4783</v>
          </cell>
          <cell r="M6690">
            <v>0</v>
          </cell>
          <cell r="N6690">
            <v>0</v>
          </cell>
          <cell r="O6690">
            <v>52612</v>
          </cell>
          <cell r="P6690">
            <v>52612</v>
          </cell>
        </row>
        <row r="6691">
          <cell r="G6691">
            <v>938806952</v>
          </cell>
          <cell r="J6691">
            <v>75178.09</v>
          </cell>
          <cell r="K6691">
            <v>12848</v>
          </cell>
          <cell r="L6691">
            <v>6232.91</v>
          </cell>
          <cell r="M6691">
            <v>0</v>
          </cell>
          <cell r="N6691">
            <v>0</v>
          </cell>
          <cell r="O6691">
            <v>68563</v>
          </cell>
          <cell r="P6691">
            <v>68563</v>
          </cell>
        </row>
        <row r="6692">
          <cell r="G6692">
            <v>938806963</v>
          </cell>
          <cell r="J6692">
            <v>148742</v>
          </cell>
          <cell r="K6692">
            <v>23433</v>
          </cell>
          <cell r="L6692">
            <v>12531</v>
          </cell>
          <cell r="M6692">
            <v>0</v>
          </cell>
          <cell r="N6692">
            <v>0</v>
          </cell>
          <cell r="O6692">
            <v>137840</v>
          </cell>
          <cell r="P6692">
            <v>137840</v>
          </cell>
        </row>
        <row r="6693">
          <cell r="G6693">
            <v>938807613</v>
          </cell>
          <cell r="J6693">
            <v>76371</v>
          </cell>
          <cell r="K6693">
            <v>11456</v>
          </cell>
          <cell r="L6693">
            <v>6492</v>
          </cell>
          <cell r="M6693">
            <v>0</v>
          </cell>
          <cell r="N6693">
            <v>0</v>
          </cell>
          <cell r="O6693">
            <v>71407</v>
          </cell>
          <cell r="P6693">
            <v>71407</v>
          </cell>
        </row>
        <row r="6694">
          <cell r="G6694">
            <v>938808391</v>
          </cell>
          <cell r="J6694">
            <v>363132.96</v>
          </cell>
          <cell r="K6694">
            <v>54919</v>
          </cell>
          <cell r="L6694">
            <v>30821.040000000001</v>
          </cell>
          <cell r="M6694">
            <v>0</v>
          </cell>
          <cell r="N6694">
            <v>0</v>
          </cell>
          <cell r="O6694">
            <v>339035</v>
          </cell>
          <cell r="P6694">
            <v>339035</v>
          </cell>
        </row>
        <row r="6695">
          <cell r="G6695">
            <v>938808721</v>
          </cell>
          <cell r="J6695">
            <v>251322</v>
          </cell>
          <cell r="K6695">
            <v>46001</v>
          </cell>
          <cell r="L6695">
            <v>20532</v>
          </cell>
          <cell r="M6695">
            <v>0</v>
          </cell>
          <cell r="N6695">
            <v>0</v>
          </cell>
          <cell r="O6695">
            <v>225853</v>
          </cell>
          <cell r="P6695">
            <v>225853</v>
          </cell>
        </row>
        <row r="6696">
          <cell r="G6696">
            <v>938808793</v>
          </cell>
          <cell r="J6696">
            <v>160761</v>
          </cell>
          <cell r="K6696">
            <v>24114</v>
          </cell>
          <cell r="L6696">
            <v>13665</v>
          </cell>
          <cell r="M6696">
            <v>0</v>
          </cell>
          <cell r="N6696">
            <v>0</v>
          </cell>
          <cell r="O6696">
            <v>150312</v>
          </cell>
          <cell r="P6696">
            <v>150312</v>
          </cell>
        </row>
        <row r="6697">
          <cell r="G6697">
            <v>938808918</v>
          </cell>
          <cell r="J6697">
            <v>108181.36</v>
          </cell>
          <cell r="K6697">
            <v>16227</v>
          </cell>
          <cell r="L6697">
            <v>9195.64</v>
          </cell>
          <cell r="M6697">
            <v>0</v>
          </cell>
          <cell r="N6697">
            <v>0</v>
          </cell>
          <cell r="O6697">
            <v>101150</v>
          </cell>
          <cell r="P6697">
            <v>101150</v>
          </cell>
        </row>
        <row r="6698">
          <cell r="G6698">
            <v>938809141</v>
          </cell>
          <cell r="J6698">
            <v>344753.5</v>
          </cell>
          <cell r="K6698">
            <v>54855</v>
          </cell>
          <cell r="L6698">
            <v>28989.5</v>
          </cell>
          <cell r="M6698">
            <v>0</v>
          </cell>
          <cell r="N6698">
            <v>0</v>
          </cell>
          <cell r="O6698">
            <v>318888</v>
          </cell>
          <cell r="P6698">
            <v>318888</v>
          </cell>
        </row>
        <row r="6699">
          <cell r="G6699">
            <v>938809176</v>
          </cell>
          <cell r="J6699">
            <v>179548</v>
          </cell>
          <cell r="K6699">
            <v>28503</v>
          </cell>
          <cell r="L6699">
            <v>15105</v>
          </cell>
          <cell r="M6699">
            <v>0</v>
          </cell>
          <cell r="N6699">
            <v>0</v>
          </cell>
          <cell r="O6699">
            <v>166150</v>
          </cell>
          <cell r="P6699">
            <v>166150</v>
          </cell>
        </row>
        <row r="6700">
          <cell r="G6700">
            <v>938886370</v>
          </cell>
          <cell r="J6700">
            <v>145164</v>
          </cell>
          <cell r="K6700">
            <v>21775</v>
          </cell>
          <cell r="L6700">
            <v>12339</v>
          </cell>
          <cell r="M6700">
            <v>0</v>
          </cell>
          <cell r="N6700">
            <v>0</v>
          </cell>
          <cell r="O6700">
            <v>135728</v>
          </cell>
          <cell r="P6700">
            <v>135728</v>
          </cell>
        </row>
        <row r="6701">
          <cell r="G6701">
            <v>938889532</v>
          </cell>
          <cell r="J6701">
            <v>44545</v>
          </cell>
          <cell r="K6701">
            <v>0</v>
          </cell>
          <cell r="L6701">
            <v>4455</v>
          </cell>
          <cell r="M6701">
            <v>0</v>
          </cell>
          <cell r="N6701">
            <v>0</v>
          </cell>
          <cell r="O6701">
            <v>49000</v>
          </cell>
          <cell r="P6701">
            <v>49000</v>
          </cell>
        </row>
        <row r="6702">
          <cell r="G6702">
            <v>938889827</v>
          </cell>
          <cell r="J6702">
            <v>44545</v>
          </cell>
          <cell r="K6702">
            <v>0</v>
          </cell>
          <cell r="L6702">
            <v>4455</v>
          </cell>
          <cell r="M6702">
            <v>0</v>
          </cell>
          <cell r="N6702">
            <v>0</v>
          </cell>
          <cell r="O6702">
            <v>49000</v>
          </cell>
          <cell r="P6702">
            <v>49000</v>
          </cell>
        </row>
        <row r="6703">
          <cell r="G6703">
            <v>938900341</v>
          </cell>
          <cell r="J6703">
            <v>91884.55</v>
          </cell>
          <cell r="K6703">
            <v>13783</v>
          </cell>
          <cell r="L6703">
            <v>7810.45</v>
          </cell>
          <cell r="M6703">
            <v>0</v>
          </cell>
          <cell r="N6703">
            <v>0</v>
          </cell>
          <cell r="O6703">
            <v>85912</v>
          </cell>
          <cell r="P6703">
            <v>85912</v>
          </cell>
        </row>
        <row r="6704">
          <cell r="G6704">
            <v>938900423</v>
          </cell>
          <cell r="J6704">
            <v>44545</v>
          </cell>
          <cell r="K6704">
            <v>0</v>
          </cell>
          <cell r="L6704">
            <v>4455</v>
          </cell>
          <cell r="M6704">
            <v>0</v>
          </cell>
          <cell r="N6704">
            <v>0</v>
          </cell>
          <cell r="O6704">
            <v>49000</v>
          </cell>
          <cell r="P6704">
            <v>49000</v>
          </cell>
        </row>
        <row r="6705">
          <cell r="G6705">
            <v>938903152</v>
          </cell>
          <cell r="J6705">
            <v>123272</v>
          </cell>
          <cell r="K6705">
            <v>18715</v>
          </cell>
          <cell r="L6705">
            <v>10456</v>
          </cell>
          <cell r="M6705">
            <v>0</v>
          </cell>
          <cell r="N6705">
            <v>0</v>
          </cell>
          <cell r="O6705">
            <v>115013</v>
          </cell>
          <cell r="P6705">
            <v>115013</v>
          </cell>
        </row>
        <row r="6706">
          <cell r="G6706">
            <v>938903830</v>
          </cell>
          <cell r="J6706">
            <v>217590.27</v>
          </cell>
          <cell r="K6706">
            <v>32639</v>
          </cell>
          <cell r="L6706">
            <v>18494.73</v>
          </cell>
          <cell r="M6706">
            <v>0</v>
          </cell>
          <cell r="N6706">
            <v>0</v>
          </cell>
          <cell r="O6706">
            <v>203446</v>
          </cell>
          <cell r="P6706">
            <v>203446</v>
          </cell>
        </row>
        <row r="6707">
          <cell r="G6707">
            <v>938903831</v>
          </cell>
          <cell r="J6707">
            <v>162366.39999999999</v>
          </cell>
          <cell r="K6707">
            <v>24355</v>
          </cell>
          <cell r="L6707">
            <v>13801.6</v>
          </cell>
          <cell r="M6707">
            <v>0</v>
          </cell>
          <cell r="N6707">
            <v>0</v>
          </cell>
          <cell r="O6707">
            <v>151813</v>
          </cell>
          <cell r="P6707">
            <v>151813</v>
          </cell>
        </row>
        <row r="6708">
          <cell r="G6708">
            <v>938904075</v>
          </cell>
          <cell r="J6708">
            <v>238446</v>
          </cell>
          <cell r="K6708">
            <v>38011</v>
          </cell>
          <cell r="L6708">
            <v>20044</v>
          </cell>
          <cell r="M6708">
            <v>0</v>
          </cell>
          <cell r="N6708">
            <v>0</v>
          </cell>
          <cell r="O6708">
            <v>220479</v>
          </cell>
          <cell r="P6708">
            <v>220479</v>
          </cell>
        </row>
        <row r="6709">
          <cell r="G6709">
            <v>938904301</v>
          </cell>
          <cell r="J6709">
            <v>71148</v>
          </cell>
          <cell r="K6709">
            <v>10897</v>
          </cell>
          <cell r="L6709">
            <v>6026</v>
          </cell>
          <cell r="M6709">
            <v>0</v>
          </cell>
          <cell r="N6709">
            <v>0</v>
          </cell>
          <cell r="O6709">
            <v>66277</v>
          </cell>
          <cell r="P6709">
            <v>66277</v>
          </cell>
        </row>
        <row r="6710">
          <cell r="G6710">
            <v>938905397</v>
          </cell>
          <cell r="J6710">
            <v>162376.6</v>
          </cell>
          <cell r="K6710">
            <v>26600</v>
          </cell>
          <cell r="L6710">
            <v>13577.4</v>
          </cell>
          <cell r="M6710">
            <v>0</v>
          </cell>
          <cell r="N6710">
            <v>0</v>
          </cell>
          <cell r="O6710">
            <v>149354</v>
          </cell>
          <cell r="P6710">
            <v>149354</v>
          </cell>
        </row>
        <row r="6711">
          <cell r="G6711">
            <v>938906148</v>
          </cell>
          <cell r="J6711">
            <v>69508.899999999994</v>
          </cell>
          <cell r="K6711">
            <v>11100</v>
          </cell>
          <cell r="L6711">
            <v>5841.1</v>
          </cell>
          <cell r="M6711">
            <v>0</v>
          </cell>
          <cell r="N6711">
            <v>0</v>
          </cell>
          <cell r="O6711">
            <v>64250</v>
          </cell>
          <cell r="P6711">
            <v>64250</v>
          </cell>
        </row>
        <row r="6712">
          <cell r="G6712">
            <v>938906158</v>
          </cell>
          <cell r="J6712">
            <v>44545</v>
          </cell>
          <cell r="K6712">
            <v>0</v>
          </cell>
          <cell r="L6712">
            <v>4455</v>
          </cell>
          <cell r="M6712">
            <v>0</v>
          </cell>
          <cell r="N6712">
            <v>0</v>
          </cell>
          <cell r="O6712">
            <v>49000</v>
          </cell>
          <cell r="P6712">
            <v>49000</v>
          </cell>
        </row>
        <row r="6713">
          <cell r="G6713">
            <v>938906184</v>
          </cell>
          <cell r="J6713">
            <v>62797</v>
          </cell>
          <cell r="K6713">
            <v>9420</v>
          </cell>
          <cell r="L6713">
            <v>5338</v>
          </cell>
          <cell r="M6713">
            <v>0</v>
          </cell>
          <cell r="N6713">
            <v>0</v>
          </cell>
          <cell r="O6713">
            <v>58715</v>
          </cell>
          <cell r="P6713">
            <v>58715</v>
          </cell>
        </row>
        <row r="6714">
          <cell r="G6714">
            <v>938906186</v>
          </cell>
          <cell r="J6714">
            <v>359148.9</v>
          </cell>
          <cell r="K6714">
            <v>55219</v>
          </cell>
          <cell r="L6714">
            <v>30393.1</v>
          </cell>
          <cell r="M6714">
            <v>0</v>
          </cell>
          <cell r="N6714">
            <v>0</v>
          </cell>
          <cell r="O6714">
            <v>334323</v>
          </cell>
          <cell r="P6714">
            <v>334323</v>
          </cell>
        </row>
        <row r="6715">
          <cell r="G6715">
            <v>938906188</v>
          </cell>
          <cell r="J6715">
            <v>78924</v>
          </cell>
          <cell r="K6715">
            <v>12063</v>
          </cell>
          <cell r="L6715">
            <v>6686</v>
          </cell>
          <cell r="M6715">
            <v>0</v>
          </cell>
          <cell r="N6715">
            <v>0</v>
          </cell>
          <cell r="O6715">
            <v>73547</v>
          </cell>
          <cell r="P6715">
            <v>73547</v>
          </cell>
        </row>
        <row r="6716">
          <cell r="G6716">
            <v>938906191</v>
          </cell>
          <cell r="J6716">
            <v>86771.72</v>
          </cell>
          <cell r="K6716">
            <v>13240</v>
          </cell>
          <cell r="L6716">
            <v>7353.28</v>
          </cell>
          <cell r="M6716">
            <v>0</v>
          </cell>
          <cell r="N6716">
            <v>0</v>
          </cell>
          <cell r="O6716">
            <v>80885</v>
          </cell>
          <cell r="P6716">
            <v>80885</v>
          </cell>
        </row>
        <row r="6717">
          <cell r="G6717">
            <v>938906221</v>
          </cell>
          <cell r="J6717">
            <v>163560</v>
          </cell>
          <cell r="K6717">
            <v>24534</v>
          </cell>
          <cell r="L6717">
            <v>13903</v>
          </cell>
          <cell r="M6717">
            <v>0</v>
          </cell>
          <cell r="N6717">
            <v>0</v>
          </cell>
          <cell r="O6717">
            <v>152929</v>
          </cell>
          <cell r="P6717">
            <v>152929</v>
          </cell>
        </row>
        <row r="6718">
          <cell r="G6718">
            <v>938906310</v>
          </cell>
          <cell r="J6718">
            <v>44545</v>
          </cell>
          <cell r="K6718">
            <v>0</v>
          </cell>
          <cell r="L6718">
            <v>4455</v>
          </cell>
          <cell r="M6718">
            <v>0</v>
          </cell>
          <cell r="N6718">
            <v>0</v>
          </cell>
          <cell r="O6718">
            <v>49000</v>
          </cell>
          <cell r="P6718">
            <v>49000</v>
          </cell>
        </row>
        <row r="6719">
          <cell r="G6719">
            <v>938907109</v>
          </cell>
          <cell r="J6719">
            <v>82206</v>
          </cell>
          <cell r="K6719">
            <v>12331</v>
          </cell>
          <cell r="L6719">
            <v>6988</v>
          </cell>
          <cell r="M6719">
            <v>0</v>
          </cell>
          <cell r="N6719">
            <v>0</v>
          </cell>
          <cell r="O6719">
            <v>76863</v>
          </cell>
          <cell r="P6719">
            <v>76863</v>
          </cell>
        </row>
        <row r="6720">
          <cell r="G6720">
            <v>938907427</v>
          </cell>
          <cell r="J6720">
            <v>179910.81</v>
          </cell>
          <cell r="K6720">
            <v>26987</v>
          </cell>
          <cell r="L6720">
            <v>15292.19</v>
          </cell>
          <cell r="M6720">
            <v>0</v>
          </cell>
          <cell r="N6720">
            <v>0</v>
          </cell>
          <cell r="O6720">
            <v>168216</v>
          </cell>
          <cell r="P6720">
            <v>168216</v>
          </cell>
        </row>
        <row r="6721">
          <cell r="G6721">
            <v>938907428</v>
          </cell>
          <cell r="J6721">
            <v>82985.91</v>
          </cell>
          <cell r="K6721">
            <v>12448</v>
          </cell>
          <cell r="L6721">
            <v>7054.09</v>
          </cell>
          <cell r="M6721">
            <v>0</v>
          </cell>
          <cell r="N6721">
            <v>0</v>
          </cell>
          <cell r="O6721">
            <v>77592</v>
          </cell>
          <cell r="P6721">
            <v>77592</v>
          </cell>
        </row>
        <row r="6722">
          <cell r="G6722">
            <v>938907430</v>
          </cell>
          <cell r="J6722">
            <v>63635.91</v>
          </cell>
          <cell r="K6722">
            <v>9545</v>
          </cell>
          <cell r="L6722">
            <v>5409.09</v>
          </cell>
          <cell r="M6722">
            <v>0</v>
          </cell>
          <cell r="N6722">
            <v>0</v>
          </cell>
          <cell r="O6722">
            <v>59500</v>
          </cell>
          <cell r="P6722">
            <v>59500</v>
          </cell>
        </row>
        <row r="6723">
          <cell r="G6723">
            <v>938907590</v>
          </cell>
          <cell r="J6723">
            <v>165070</v>
          </cell>
          <cell r="K6723">
            <v>25883</v>
          </cell>
          <cell r="L6723">
            <v>13919</v>
          </cell>
          <cell r="M6723">
            <v>0</v>
          </cell>
          <cell r="N6723">
            <v>0</v>
          </cell>
          <cell r="O6723">
            <v>153106</v>
          </cell>
          <cell r="P6723">
            <v>153106</v>
          </cell>
        </row>
        <row r="6724">
          <cell r="G6724">
            <v>938907594</v>
          </cell>
          <cell r="J6724">
            <v>52726.82</v>
          </cell>
          <cell r="K6724">
            <v>7909</v>
          </cell>
          <cell r="L6724">
            <v>4482.18</v>
          </cell>
          <cell r="M6724">
            <v>0</v>
          </cell>
          <cell r="N6724">
            <v>0</v>
          </cell>
          <cell r="O6724">
            <v>49300</v>
          </cell>
          <cell r="P6724">
            <v>49300</v>
          </cell>
        </row>
        <row r="6725">
          <cell r="G6725">
            <v>938907665</v>
          </cell>
          <cell r="J6725">
            <v>116402.82</v>
          </cell>
          <cell r="K6725">
            <v>17460</v>
          </cell>
          <cell r="L6725">
            <v>9894.18</v>
          </cell>
          <cell r="M6725">
            <v>0</v>
          </cell>
          <cell r="N6725">
            <v>0</v>
          </cell>
          <cell r="O6725">
            <v>108837</v>
          </cell>
          <cell r="P6725">
            <v>108837</v>
          </cell>
        </row>
        <row r="6726">
          <cell r="G6726">
            <v>938907792</v>
          </cell>
          <cell r="J6726">
            <v>312566.36000000004</v>
          </cell>
          <cell r="K6726">
            <v>46885</v>
          </cell>
          <cell r="L6726">
            <v>26568.639999999999</v>
          </cell>
          <cell r="M6726">
            <v>0</v>
          </cell>
          <cell r="N6726">
            <v>0</v>
          </cell>
          <cell r="O6726">
            <v>292250</v>
          </cell>
          <cell r="P6726">
            <v>292250</v>
          </cell>
        </row>
        <row r="6727">
          <cell r="G6727">
            <v>938908824</v>
          </cell>
          <cell r="J6727">
            <v>308620.08999999997</v>
          </cell>
          <cell r="K6727">
            <v>68060</v>
          </cell>
          <cell r="L6727">
            <v>24055.91</v>
          </cell>
          <cell r="M6727">
            <v>0</v>
          </cell>
          <cell r="N6727">
            <v>0</v>
          </cell>
          <cell r="O6727">
            <v>264616</v>
          </cell>
          <cell r="P6727">
            <v>264616</v>
          </cell>
        </row>
        <row r="6728">
          <cell r="G6728">
            <v>938908829</v>
          </cell>
          <cell r="J6728">
            <v>162726.76</v>
          </cell>
          <cell r="K6728">
            <v>24409</v>
          </cell>
          <cell r="L6728">
            <v>13832.24</v>
          </cell>
          <cell r="M6728">
            <v>0</v>
          </cell>
          <cell r="N6728">
            <v>0</v>
          </cell>
          <cell r="O6728">
            <v>152150</v>
          </cell>
          <cell r="P6728">
            <v>152150</v>
          </cell>
        </row>
        <row r="6729">
          <cell r="G6729">
            <v>938908936</v>
          </cell>
          <cell r="J6729">
            <v>47637</v>
          </cell>
          <cell r="K6729">
            <v>7146</v>
          </cell>
          <cell r="L6729">
            <v>4049</v>
          </cell>
          <cell r="M6729">
            <v>0</v>
          </cell>
          <cell r="N6729">
            <v>0</v>
          </cell>
          <cell r="O6729">
            <v>44540</v>
          </cell>
          <cell r="P6729">
            <v>44540</v>
          </cell>
        </row>
        <row r="6730">
          <cell r="G6730">
            <v>938909384</v>
          </cell>
          <cell r="J6730">
            <v>44545</v>
          </cell>
          <cell r="K6730">
            <v>0</v>
          </cell>
          <cell r="L6730">
            <v>4455</v>
          </cell>
          <cell r="M6730">
            <v>0</v>
          </cell>
          <cell r="N6730">
            <v>0</v>
          </cell>
          <cell r="O6730">
            <v>49000</v>
          </cell>
          <cell r="P6730">
            <v>49000</v>
          </cell>
        </row>
        <row r="6731">
          <cell r="G6731">
            <v>938910357</v>
          </cell>
          <cell r="J6731">
            <v>262386</v>
          </cell>
          <cell r="K6731">
            <v>39582</v>
          </cell>
          <cell r="L6731">
            <v>22280</v>
          </cell>
          <cell r="M6731">
            <v>0</v>
          </cell>
          <cell r="N6731">
            <v>0</v>
          </cell>
          <cell r="O6731">
            <v>245084</v>
          </cell>
          <cell r="P6731">
            <v>245084</v>
          </cell>
        </row>
        <row r="6732">
          <cell r="G6732">
            <v>938911269</v>
          </cell>
          <cell r="J6732">
            <v>44545</v>
          </cell>
          <cell r="K6732">
            <v>0</v>
          </cell>
          <cell r="L6732">
            <v>4455</v>
          </cell>
          <cell r="M6732">
            <v>0</v>
          </cell>
          <cell r="N6732">
            <v>0</v>
          </cell>
          <cell r="O6732">
            <v>49000</v>
          </cell>
          <cell r="P6732">
            <v>49000</v>
          </cell>
        </row>
        <row r="6733">
          <cell r="G6733">
            <v>938915378</v>
          </cell>
          <cell r="J6733">
            <v>103852</v>
          </cell>
          <cell r="K6733">
            <v>15578</v>
          </cell>
          <cell r="L6733">
            <v>8827</v>
          </cell>
          <cell r="M6733">
            <v>0</v>
          </cell>
          <cell r="N6733">
            <v>0</v>
          </cell>
          <cell r="O6733">
            <v>97101</v>
          </cell>
          <cell r="P6733">
            <v>97101</v>
          </cell>
        </row>
        <row r="6734">
          <cell r="G6734">
            <v>938915869</v>
          </cell>
          <cell r="J6734">
            <v>44545</v>
          </cell>
          <cell r="K6734">
            <v>0</v>
          </cell>
          <cell r="L6734">
            <v>4455</v>
          </cell>
          <cell r="M6734">
            <v>0</v>
          </cell>
          <cell r="N6734">
            <v>0</v>
          </cell>
          <cell r="O6734">
            <v>49000</v>
          </cell>
          <cell r="P6734">
            <v>49000</v>
          </cell>
        </row>
        <row r="6735">
          <cell r="G6735">
            <v>938917738</v>
          </cell>
          <cell r="J6735">
            <v>45169</v>
          </cell>
          <cell r="K6735">
            <v>6775</v>
          </cell>
          <cell r="L6735">
            <v>3839</v>
          </cell>
          <cell r="M6735">
            <v>0</v>
          </cell>
          <cell r="N6735">
            <v>0</v>
          </cell>
          <cell r="O6735">
            <v>42233</v>
          </cell>
          <cell r="P6735">
            <v>42233</v>
          </cell>
        </row>
        <row r="6736">
          <cell r="G6736">
            <v>938918129</v>
          </cell>
          <cell r="J6736">
            <v>69179</v>
          </cell>
          <cell r="K6736">
            <v>11274</v>
          </cell>
          <cell r="L6736">
            <v>5791</v>
          </cell>
          <cell r="M6736">
            <v>0</v>
          </cell>
          <cell r="N6736">
            <v>0</v>
          </cell>
          <cell r="O6736">
            <v>63696</v>
          </cell>
          <cell r="P6736">
            <v>63696</v>
          </cell>
        </row>
        <row r="6737">
          <cell r="G6737">
            <v>933805206</v>
          </cell>
          <cell r="J6737">
            <v>592861.29</v>
          </cell>
          <cell r="K6737">
            <v>90276</v>
          </cell>
          <cell r="L6737">
            <v>50258.71</v>
          </cell>
          <cell r="M6737">
            <v>0</v>
          </cell>
          <cell r="N6737">
            <v>0</v>
          </cell>
          <cell r="O6737">
            <v>552844</v>
          </cell>
          <cell r="P6737">
            <v>552844</v>
          </cell>
        </row>
        <row r="6738">
          <cell r="G6738">
            <v>933805733</v>
          </cell>
          <cell r="J6738">
            <v>132162.91</v>
          </cell>
          <cell r="K6738">
            <v>20498</v>
          </cell>
          <cell r="L6738">
            <v>11166.09</v>
          </cell>
          <cell r="M6738">
            <v>0</v>
          </cell>
          <cell r="N6738">
            <v>0</v>
          </cell>
          <cell r="O6738">
            <v>122831</v>
          </cell>
          <cell r="P6738">
            <v>122831</v>
          </cell>
        </row>
        <row r="6739">
          <cell r="G6739">
            <v>933806144</v>
          </cell>
          <cell r="J6739">
            <v>255149.36</v>
          </cell>
          <cell r="K6739">
            <v>41190</v>
          </cell>
          <cell r="L6739">
            <v>21395.64</v>
          </cell>
          <cell r="M6739">
            <v>0</v>
          </cell>
          <cell r="N6739">
            <v>0</v>
          </cell>
          <cell r="O6739">
            <v>235355</v>
          </cell>
          <cell r="P6739">
            <v>235355</v>
          </cell>
        </row>
        <row r="6740">
          <cell r="G6740">
            <v>933806748</v>
          </cell>
          <cell r="J6740">
            <v>89055.82</v>
          </cell>
          <cell r="K6740">
            <v>15378</v>
          </cell>
          <cell r="L6740">
            <v>7368.18</v>
          </cell>
          <cell r="M6740">
            <v>0</v>
          </cell>
          <cell r="N6740">
            <v>0</v>
          </cell>
          <cell r="O6740">
            <v>81046</v>
          </cell>
          <cell r="P6740">
            <v>81046</v>
          </cell>
        </row>
        <row r="6741">
          <cell r="G6741">
            <v>938091558</v>
          </cell>
          <cell r="J6741">
            <v>46243</v>
          </cell>
          <cell r="K6741">
            <v>6936</v>
          </cell>
          <cell r="L6741">
            <v>3931</v>
          </cell>
          <cell r="M6741">
            <v>0</v>
          </cell>
          <cell r="N6741">
            <v>0</v>
          </cell>
          <cell r="O6741">
            <v>43238</v>
          </cell>
          <cell r="P6741">
            <v>43238</v>
          </cell>
        </row>
        <row r="6742">
          <cell r="G6742">
            <v>938805160</v>
          </cell>
          <cell r="J6742">
            <v>52726.82</v>
          </cell>
          <cell r="K6742">
            <v>7909</v>
          </cell>
          <cell r="L6742">
            <v>4482.18</v>
          </cell>
          <cell r="M6742">
            <v>0</v>
          </cell>
          <cell r="N6742">
            <v>0</v>
          </cell>
          <cell r="O6742">
            <v>49300</v>
          </cell>
          <cell r="P6742">
            <v>49300</v>
          </cell>
        </row>
        <row r="6743">
          <cell r="G6743">
            <v>938806270</v>
          </cell>
          <cell r="J6743">
            <v>95784</v>
          </cell>
          <cell r="K6743">
            <v>16612</v>
          </cell>
          <cell r="L6743">
            <v>7917</v>
          </cell>
          <cell r="M6743">
            <v>0</v>
          </cell>
          <cell r="N6743">
            <v>0</v>
          </cell>
          <cell r="O6743">
            <v>87089</v>
          </cell>
          <cell r="P6743">
            <v>87089</v>
          </cell>
        </row>
        <row r="6744">
          <cell r="G6744">
            <v>938806273</v>
          </cell>
          <cell r="J6744">
            <v>269541.53000000003</v>
          </cell>
          <cell r="K6744">
            <v>42900</v>
          </cell>
          <cell r="L6744">
            <v>22664.47</v>
          </cell>
          <cell r="M6744">
            <v>0</v>
          </cell>
          <cell r="N6744">
            <v>0</v>
          </cell>
          <cell r="O6744">
            <v>249306</v>
          </cell>
          <cell r="P6744">
            <v>249306</v>
          </cell>
        </row>
        <row r="6745">
          <cell r="G6745">
            <v>938806494</v>
          </cell>
          <cell r="J6745">
            <v>69609</v>
          </cell>
          <cell r="K6745">
            <v>10441</v>
          </cell>
          <cell r="L6745">
            <v>5917</v>
          </cell>
          <cell r="M6745">
            <v>0</v>
          </cell>
          <cell r="N6745">
            <v>0</v>
          </cell>
          <cell r="O6745">
            <v>65085</v>
          </cell>
          <cell r="P6745">
            <v>65085</v>
          </cell>
        </row>
        <row r="6746">
          <cell r="G6746">
            <v>938807629</v>
          </cell>
          <cell r="J6746">
            <v>262834.36</v>
          </cell>
          <cell r="K6746">
            <v>50645</v>
          </cell>
          <cell r="L6746">
            <v>21218.639999999999</v>
          </cell>
          <cell r="M6746">
            <v>0</v>
          </cell>
          <cell r="N6746">
            <v>0</v>
          </cell>
          <cell r="O6746">
            <v>233408</v>
          </cell>
          <cell r="P6746">
            <v>233408</v>
          </cell>
        </row>
        <row r="6747">
          <cell r="G6747">
            <v>938807635</v>
          </cell>
          <cell r="J6747">
            <v>49191</v>
          </cell>
          <cell r="K6747">
            <v>7379</v>
          </cell>
          <cell r="L6747">
            <v>4181</v>
          </cell>
          <cell r="M6747">
            <v>0</v>
          </cell>
          <cell r="N6747">
            <v>0</v>
          </cell>
          <cell r="O6747">
            <v>45993</v>
          </cell>
          <cell r="P6747">
            <v>45993</v>
          </cell>
        </row>
        <row r="6748">
          <cell r="G6748">
            <v>938808647</v>
          </cell>
          <cell r="J6748">
            <v>291223.27</v>
          </cell>
          <cell r="K6748">
            <v>47947</v>
          </cell>
          <cell r="L6748">
            <v>24327.73</v>
          </cell>
          <cell r="M6748">
            <v>0</v>
          </cell>
          <cell r="N6748">
            <v>0</v>
          </cell>
          <cell r="O6748">
            <v>267604</v>
          </cell>
          <cell r="P6748">
            <v>267604</v>
          </cell>
        </row>
        <row r="6749">
          <cell r="G6749">
            <v>938808691</v>
          </cell>
          <cell r="J6749">
            <v>125960</v>
          </cell>
          <cell r="K6749">
            <v>19792</v>
          </cell>
          <cell r="L6749">
            <v>10617</v>
          </cell>
          <cell r="M6749">
            <v>0</v>
          </cell>
          <cell r="N6749">
            <v>0</v>
          </cell>
          <cell r="O6749">
            <v>116785</v>
          </cell>
          <cell r="P6749">
            <v>116785</v>
          </cell>
        </row>
        <row r="6750">
          <cell r="G6750">
            <v>938808714</v>
          </cell>
          <cell r="J6750">
            <v>51319</v>
          </cell>
          <cell r="K6750">
            <v>7922</v>
          </cell>
          <cell r="L6750">
            <v>4340</v>
          </cell>
          <cell r="M6750">
            <v>0</v>
          </cell>
          <cell r="N6750">
            <v>0</v>
          </cell>
          <cell r="O6750">
            <v>47737</v>
          </cell>
          <cell r="P6750">
            <v>47737</v>
          </cell>
        </row>
        <row r="6751">
          <cell r="G6751">
            <v>938808719</v>
          </cell>
          <cell r="J6751">
            <v>348032.16</v>
          </cell>
          <cell r="K6751">
            <v>53102</v>
          </cell>
          <cell r="L6751">
            <v>29492.84</v>
          </cell>
          <cell r="M6751">
            <v>0</v>
          </cell>
          <cell r="N6751">
            <v>0</v>
          </cell>
          <cell r="O6751">
            <v>324423</v>
          </cell>
          <cell r="P6751">
            <v>324423</v>
          </cell>
        </row>
        <row r="6752">
          <cell r="G6752">
            <v>938808975</v>
          </cell>
          <cell r="J6752">
            <v>170508</v>
          </cell>
          <cell r="K6752">
            <v>26249</v>
          </cell>
          <cell r="L6752">
            <v>14426</v>
          </cell>
          <cell r="M6752">
            <v>0</v>
          </cell>
          <cell r="N6752">
            <v>0</v>
          </cell>
          <cell r="O6752">
            <v>158685</v>
          </cell>
          <cell r="P6752">
            <v>158685</v>
          </cell>
        </row>
        <row r="6753">
          <cell r="G6753">
            <v>938809617</v>
          </cell>
          <cell r="J6753">
            <v>246206</v>
          </cell>
          <cell r="K6753">
            <v>38951</v>
          </cell>
          <cell r="L6753">
            <v>20726</v>
          </cell>
          <cell r="M6753">
            <v>0</v>
          </cell>
          <cell r="N6753">
            <v>0</v>
          </cell>
          <cell r="O6753">
            <v>227981</v>
          </cell>
          <cell r="P6753">
            <v>227981</v>
          </cell>
        </row>
        <row r="6754">
          <cell r="G6754">
            <v>938809786</v>
          </cell>
          <cell r="J6754">
            <v>631406.63</v>
          </cell>
          <cell r="K6754">
            <v>492294.45</v>
          </cell>
          <cell r="L6754">
            <v>13910.82</v>
          </cell>
          <cell r="M6754">
            <v>0</v>
          </cell>
          <cell r="N6754">
            <v>0</v>
          </cell>
          <cell r="O6754">
            <v>153023</v>
          </cell>
          <cell r="P6754">
            <v>153023</v>
          </cell>
        </row>
        <row r="6755">
          <cell r="G6755">
            <v>938809926</v>
          </cell>
          <cell r="J6755">
            <v>194051.6</v>
          </cell>
          <cell r="K6755">
            <v>31576</v>
          </cell>
          <cell r="L6755">
            <v>16247.4</v>
          </cell>
          <cell r="M6755">
            <v>0</v>
          </cell>
          <cell r="N6755">
            <v>0</v>
          </cell>
          <cell r="O6755">
            <v>178723</v>
          </cell>
          <cell r="P6755">
            <v>178723</v>
          </cell>
        </row>
        <row r="6756">
          <cell r="G6756">
            <v>938904982</v>
          </cell>
          <cell r="J6756">
            <v>226363.18</v>
          </cell>
          <cell r="K6756">
            <v>33954</v>
          </cell>
          <cell r="L6756">
            <v>19240.82</v>
          </cell>
          <cell r="M6756">
            <v>0</v>
          </cell>
          <cell r="N6756">
            <v>0</v>
          </cell>
          <cell r="O6756">
            <v>211650</v>
          </cell>
          <cell r="P6756">
            <v>211650</v>
          </cell>
        </row>
        <row r="6757">
          <cell r="G6757">
            <v>938905653</v>
          </cell>
          <cell r="J6757">
            <v>138102</v>
          </cell>
          <cell r="K6757">
            <v>21389</v>
          </cell>
          <cell r="L6757">
            <v>11671</v>
          </cell>
          <cell r="M6757">
            <v>0</v>
          </cell>
          <cell r="N6757">
            <v>0</v>
          </cell>
          <cell r="O6757">
            <v>128384</v>
          </cell>
          <cell r="P6757">
            <v>128384</v>
          </cell>
        </row>
        <row r="6758">
          <cell r="G6758">
            <v>938906496</v>
          </cell>
          <cell r="J6758">
            <v>147453.09</v>
          </cell>
          <cell r="K6758">
            <v>24138</v>
          </cell>
          <cell r="L6758">
            <v>12331.91</v>
          </cell>
          <cell r="M6758">
            <v>0</v>
          </cell>
          <cell r="N6758">
            <v>0</v>
          </cell>
          <cell r="O6758">
            <v>135647</v>
          </cell>
          <cell r="P6758">
            <v>135647</v>
          </cell>
        </row>
        <row r="6759">
          <cell r="G6759">
            <v>938908269</v>
          </cell>
          <cell r="J6759">
            <v>94545</v>
          </cell>
          <cell r="K6759">
            <v>14182</v>
          </cell>
          <cell r="L6759">
            <v>8036</v>
          </cell>
          <cell r="M6759">
            <v>0</v>
          </cell>
          <cell r="N6759">
            <v>0</v>
          </cell>
          <cell r="O6759">
            <v>88399</v>
          </cell>
          <cell r="P6759">
            <v>88399</v>
          </cell>
        </row>
        <row r="6760">
          <cell r="G6760">
            <v>938908436</v>
          </cell>
          <cell r="J6760">
            <v>303563.01</v>
          </cell>
          <cell r="K6760">
            <v>45534</v>
          </cell>
          <cell r="L6760">
            <v>25802.99</v>
          </cell>
          <cell r="M6760">
            <v>0</v>
          </cell>
          <cell r="N6760">
            <v>0</v>
          </cell>
          <cell r="O6760">
            <v>283832</v>
          </cell>
          <cell r="P6760">
            <v>283832</v>
          </cell>
        </row>
        <row r="6761">
          <cell r="G6761">
            <v>933805290</v>
          </cell>
          <cell r="J6761">
            <v>177420</v>
          </cell>
          <cell r="K6761">
            <v>49053</v>
          </cell>
          <cell r="L6761">
            <v>12837</v>
          </cell>
          <cell r="M6761">
            <v>0</v>
          </cell>
          <cell r="N6761">
            <v>-20000</v>
          </cell>
          <cell r="O6761">
            <v>121204</v>
          </cell>
          <cell r="P6761">
            <v>121204</v>
          </cell>
        </row>
        <row r="6762">
          <cell r="G6762">
            <v>933805738</v>
          </cell>
          <cell r="J6762">
            <v>390124.27</v>
          </cell>
          <cell r="K6762">
            <v>63455</v>
          </cell>
          <cell r="L6762">
            <v>32666.73</v>
          </cell>
          <cell r="M6762">
            <v>0</v>
          </cell>
          <cell r="N6762">
            <v>0</v>
          </cell>
          <cell r="O6762">
            <v>359336</v>
          </cell>
          <cell r="P6762">
            <v>359336</v>
          </cell>
        </row>
        <row r="6763">
          <cell r="G6763">
            <v>933806122</v>
          </cell>
          <cell r="J6763">
            <v>147241</v>
          </cell>
          <cell r="K6763">
            <v>40263</v>
          </cell>
          <cell r="L6763">
            <v>10698</v>
          </cell>
          <cell r="M6763">
            <v>0</v>
          </cell>
          <cell r="N6763">
            <v>0</v>
          </cell>
          <cell r="O6763">
            <v>117676</v>
          </cell>
          <cell r="P6763">
            <v>117676</v>
          </cell>
        </row>
        <row r="6764">
          <cell r="G6764">
            <v>933806123</v>
          </cell>
          <cell r="J6764">
            <v>760814.36</v>
          </cell>
          <cell r="K6764">
            <v>116366</v>
          </cell>
          <cell r="L6764">
            <v>64444.639999999999</v>
          </cell>
          <cell r="M6764">
            <v>0</v>
          </cell>
          <cell r="N6764">
            <v>0</v>
          </cell>
          <cell r="O6764">
            <v>708893</v>
          </cell>
          <cell r="P6764">
            <v>708893</v>
          </cell>
        </row>
        <row r="6765">
          <cell r="G6765">
            <v>933806276</v>
          </cell>
          <cell r="J6765">
            <v>132457</v>
          </cell>
          <cell r="K6765">
            <v>25030</v>
          </cell>
          <cell r="L6765">
            <v>10743</v>
          </cell>
          <cell r="M6765">
            <v>0</v>
          </cell>
          <cell r="N6765">
            <v>0</v>
          </cell>
          <cell r="O6765">
            <v>118170</v>
          </cell>
          <cell r="P6765">
            <v>118170</v>
          </cell>
        </row>
        <row r="6766">
          <cell r="G6766">
            <v>933806327</v>
          </cell>
          <cell r="J6766">
            <v>333915.3</v>
          </cell>
          <cell r="K6766">
            <v>59512</v>
          </cell>
          <cell r="L6766">
            <v>27440.7</v>
          </cell>
          <cell r="M6766">
            <v>0</v>
          </cell>
          <cell r="N6766">
            <v>-1500</v>
          </cell>
          <cell r="O6766">
            <v>300344</v>
          </cell>
          <cell r="P6766">
            <v>300344</v>
          </cell>
        </row>
        <row r="6767">
          <cell r="G6767">
            <v>933806477</v>
          </cell>
          <cell r="J6767">
            <v>197942.49</v>
          </cell>
          <cell r="K6767">
            <v>32384</v>
          </cell>
          <cell r="L6767">
            <v>16555.509999999998</v>
          </cell>
          <cell r="M6767">
            <v>0</v>
          </cell>
          <cell r="N6767">
            <v>0</v>
          </cell>
          <cell r="O6767">
            <v>182114</v>
          </cell>
          <cell r="P6767">
            <v>182114</v>
          </cell>
        </row>
        <row r="6768">
          <cell r="G6768">
            <v>933806653</v>
          </cell>
          <cell r="J6768">
            <v>265586.71999999997</v>
          </cell>
          <cell r="K6768">
            <v>39838</v>
          </cell>
          <cell r="L6768">
            <v>22575.279999999999</v>
          </cell>
          <cell r="M6768">
            <v>0</v>
          </cell>
          <cell r="N6768">
            <v>0</v>
          </cell>
          <cell r="O6768">
            <v>248324</v>
          </cell>
          <cell r="P6768">
            <v>248324</v>
          </cell>
        </row>
        <row r="6769">
          <cell r="G6769">
            <v>933806717</v>
          </cell>
          <cell r="J6769">
            <v>89274.18</v>
          </cell>
          <cell r="K6769">
            <v>14064</v>
          </cell>
          <cell r="L6769">
            <v>7520.82</v>
          </cell>
          <cell r="M6769">
            <v>0</v>
          </cell>
          <cell r="N6769">
            <v>0</v>
          </cell>
          <cell r="O6769">
            <v>82731</v>
          </cell>
          <cell r="P6769">
            <v>82731</v>
          </cell>
        </row>
        <row r="6770">
          <cell r="G6770">
            <v>938706044</v>
          </cell>
          <cell r="J6770">
            <v>75963</v>
          </cell>
          <cell r="K6770">
            <v>11394</v>
          </cell>
          <cell r="L6770">
            <v>6457</v>
          </cell>
          <cell r="M6770">
            <v>0</v>
          </cell>
          <cell r="N6770">
            <v>0</v>
          </cell>
          <cell r="O6770">
            <v>71026</v>
          </cell>
          <cell r="P6770">
            <v>71026</v>
          </cell>
        </row>
        <row r="6771">
          <cell r="G6771">
            <v>938801817</v>
          </cell>
          <cell r="J6771">
            <v>196890</v>
          </cell>
          <cell r="K6771">
            <v>29534</v>
          </cell>
          <cell r="L6771">
            <v>16736</v>
          </cell>
          <cell r="M6771">
            <v>0</v>
          </cell>
          <cell r="N6771">
            <v>0</v>
          </cell>
          <cell r="O6771">
            <v>184092</v>
          </cell>
          <cell r="P6771">
            <v>184092</v>
          </cell>
        </row>
        <row r="6772">
          <cell r="G6772">
            <v>938803155</v>
          </cell>
          <cell r="J6772">
            <v>290833</v>
          </cell>
          <cell r="K6772">
            <v>46318</v>
          </cell>
          <cell r="L6772">
            <v>24452</v>
          </cell>
          <cell r="M6772">
            <v>0</v>
          </cell>
          <cell r="N6772">
            <v>0</v>
          </cell>
          <cell r="O6772">
            <v>268967</v>
          </cell>
          <cell r="P6772">
            <v>268967</v>
          </cell>
        </row>
        <row r="6773">
          <cell r="G6773">
            <v>938805024</v>
          </cell>
          <cell r="J6773">
            <v>488548</v>
          </cell>
          <cell r="K6773">
            <v>79790</v>
          </cell>
          <cell r="L6773">
            <v>40876</v>
          </cell>
          <cell r="M6773">
            <v>0</v>
          </cell>
          <cell r="N6773">
            <v>0</v>
          </cell>
          <cell r="O6773">
            <v>449634</v>
          </cell>
          <cell r="P6773">
            <v>449634</v>
          </cell>
        </row>
        <row r="6774">
          <cell r="G6774">
            <v>938805251</v>
          </cell>
          <cell r="J6774">
            <v>179328.18</v>
          </cell>
          <cell r="K6774">
            <v>28021</v>
          </cell>
          <cell r="L6774">
            <v>15130.82</v>
          </cell>
          <cell r="M6774">
            <v>0</v>
          </cell>
          <cell r="N6774">
            <v>0</v>
          </cell>
          <cell r="O6774">
            <v>166438</v>
          </cell>
          <cell r="P6774">
            <v>166438</v>
          </cell>
        </row>
        <row r="6775">
          <cell r="G6775">
            <v>938805320</v>
          </cell>
          <cell r="J6775">
            <v>140153.4</v>
          </cell>
          <cell r="K6775">
            <v>21247</v>
          </cell>
          <cell r="L6775">
            <v>11890.6</v>
          </cell>
          <cell r="M6775">
            <v>0</v>
          </cell>
          <cell r="N6775">
            <v>0</v>
          </cell>
          <cell r="O6775">
            <v>130797</v>
          </cell>
          <cell r="P6775">
            <v>130797</v>
          </cell>
        </row>
        <row r="6776">
          <cell r="G6776">
            <v>938805323</v>
          </cell>
          <cell r="J6776">
            <v>52726.82</v>
          </cell>
          <cell r="K6776">
            <v>7909</v>
          </cell>
          <cell r="L6776">
            <v>4482.18</v>
          </cell>
          <cell r="M6776">
            <v>0</v>
          </cell>
          <cell r="N6776">
            <v>0</v>
          </cell>
          <cell r="O6776">
            <v>49300</v>
          </cell>
          <cell r="P6776">
            <v>49300</v>
          </cell>
        </row>
        <row r="6777">
          <cell r="G6777">
            <v>938806162</v>
          </cell>
          <cell r="J6777">
            <v>238207</v>
          </cell>
          <cell r="K6777">
            <v>43361</v>
          </cell>
          <cell r="L6777">
            <v>19485</v>
          </cell>
          <cell r="M6777">
            <v>0</v>
          </cell>
          <cell r="N6777">
            <v>0</v>
          </cell>
          <cell r="O6777">
            <v>214331</v>
          </cell>
          <cell r="P6777">
            <v>214331</v>
          </cell>
        </row>
        <row r="6778">
          <cell r="G6778">
            <v>938806447</v>
          </cell>
          <cell r="J6778">
            <v>130047.4</v>
          </cell>
          <cell r="K6778">
            <v>19732</v>
          </cell>
          <cell r="L6778">
            <v>11031.6</v>
          </cell>
          <cell r="M6778">
            <v>0</v>
          </cell>
          <cell r="N6778">
            <v>0</v>
          </cell>
          <cell r="O6778">
            <v>121347</v>
          </cell>
          <cell r="P6778">
            <v>121347</v>
          </cell>
        </row>
        <row r="6779">
          <cell r="G6779">
            <v>938806520</v>
          </cell>
          <cell r="J6779">
            <v>48519</v>
          </cell>
          <cell r="K6779">
            <v>7278</v>
          </cell>
          <cell r="L6779">
            <v>4124</v>
          </cell>
          <cell r="M6779">
            <v>0</v>
          </cell>
          <cell r="N6779">
            <v>0</v>
          </cell>
          <cell r="O6779">
            <v>45365</v>
          </cell>
          <cell r="P6779">
            <v>45365</v>
          </cell>
        </row>
        <row r="6780">
          <cell r="G6780">
            <v>938806783</v>
          </cell>
          <cell r="J6780">
            <v>139708.4</v>
          </cell>
          <cell r="K6780">
            <v>20956</v>
          </cell>
          <cell r="L6780">
            <v>11875.6</v>
          </cell>
          <cell r="M6780">
            <v>0</v>
          </cell>
          <cell r="N6780">
            <v>0</v>
          </cell>
          <cell r="O6780">
            <v>130628</v>
          </cell>
          <cell r="P6780">
            <v>130628</v>
          </cell>
        </row>
        <row r="6781">
          <cell r="G6781">
            <v>938806892</v>
          </cell>
          <cell r="J6781">
            <v>148296</v>
          </cell>
          <cell r="K6781">
            <v>22244</v>
          </cell>
          <cell r="L6781">
            <v>12605</v>
          </cell>
          <cell r="M6781">
            <v>0</v>
          </cell>
          <cell r="N6781">
            <v>0</v>
          </cell>
          <cell r="O6781">
            <v>138657</v>
          </cell>
          <cell r="P6781">
            <v>138657</v>
          </cell>
        </row>
        <row r="6782">
          <cell r="G6782">
            <v>938807240</v>
          </cell>
          <cell r="J6782">
            <v>171080</v>
          </cell>
          <cell r="K6782">
            <v>45185</v>
          </cell>
          <cell r="L6782">
            <v>12590</v>
          </cell>
          <cell r="M6782">
            <v>0</v>
          </cell>
          <cell r="N6782">
            <v>0</v>
          </cell>
          <cell r="O6782">
            <v>138485</v>
          </cell>
          <cell r="P6782">
            <v>138485</v>
          </cell>
        </row>
        <row r="6783">
          <cell r="G6783">
            <v>938807243</v>
          </cell>
          <cell r="J6783">
            <v>501679</v>
          </cell>
          <cell r="K6783">
            <v>78842</v>
          </cell>
          <cell r="L6783">
            <v>42284</v>
          </cell>
          <cell r="M6783">
            <v>0</v>
          </cell>
          <cell r="N6783">
            <v>0</v>
          </cell>
          <cell r="O6783">
            <v>465121</v>
          </cell>
          <cell r="P6783">
            <v>465121</v>
          </cell>
        </row>
        <row r="6784">
          <cell r="G6784">
            <v>938807342</v>
          </cell>
          <cell r="J6784">
            <v>160790</v>
          </cell>
          <cell r="K6784">
            <v>24119</v>
          </cell>
          <cell r="L6784">
            <v>13667</v>
          </cell>
          <cell r="M6784">
            <v>0</v>
          </cell>
          <cell r="N6784">
            <v>0</v>
          </cell>
          <cell r="O6784">
            <v>150338</v>
          </cell>
          <cell r="P6784">
            <v>150338</v>
          </cell>
        </row>
        <row r="6785">
          <cell r="G6785">
            <v>938807509</v>
          </cell>
          <cell r="J6785">
            <v>52726.82</v>
          </cell>
          <cell r="K6785">
            <v>7909</v>
          </cell>
          <cell r="L6785">
            <v>4482.18</v>
          </cell>
          <cell r="M6785">
            <v>0</v>
          </cell>
          <cell r="N6785">
            <v>0</v>
          </cell>
          <cell r="O6785">
            <v>49300</v>
          </cell>
          <cell r="P6785">
            <v>49300</v>
          </cell>
        </row>
        <row r="6786">
          <cell r="G6786">
            <v>938807515</v>
          </cell>
          <cell r="J6786">
            <v>49992</v>
          </cell>
          <cell r="K6786">
            <v>7499</v>
          </cell>
          <cell r="L6786">
            <v>4249</v>
          </cell>
          <cell r="M6786">
            <v>0</v>
          </cell>
          <cell r="N6786">
            <v>0</v>
          </cell>
          <cell r="O6786">
            <v>46742</v>
          </cell>
          <cell r="P6786">
            <v>46742</v>
          </cell>
        </row>
        <row r="6787">
          <cell r="G6787">
            <v>938807547</v>
          </cell>
          <cell r="J6787">
            <v>44545</v>
          </cell>
          <cell r="K6787">
            <v>0</v>
          </cell>
          <cell r="L6787">
            <v>4455</v>
          </cell>
          <cell r="M6787">
            <v>0</v>
          </cell>
          <cell r="N6787">
            <v>0</v>
          </cell>
          <cell r="O6787">
            <v>49000</v>
          </cell>
          <cell r="P6787">
            <v>49000</v>
          </cell>
        </row>
        <row r="6788">
          <cell r="G6788">
            <v>938809373</v>
          </cell>
          <cell r="J6788">
            <v>309310.76</v>
          </cell>
          <cell r="K6788">
            <v>47294</v>
          </cell>
          <cell r="L6788">
            <v>26201.24</v>
          </cell>
          <cell r="M6788">
            <v>0</v>
          </cell>
          <cell r="N6788">
            <v>0</v>
          </cell>
          <cell r="O6788">
            <v>288218</v>
          </cell>
          <cell r="P6788">
            <v>288218</v>
          </cell>
        </row>
        <row r="6789">
          <cell r="G6789">
            <v>938809422</v>
          </cell>
          <cell r="J6789">
            <v>73117.09</v>
          </cell>
          <cell r="K6789">
            <v>11865</v>
          </cell>
          <cell r="L6789">
            <v>6124.91</v>
          </cell>
          <cell r="M6789">
            <v>0</v>
          </cell>
          <cell r="N6789">
            <v>0</v>
          </cell>
          <cell r="O6789">
            <v>67377</v>
          </cell>
          <cell r="P6789">
            <v>67377</v>
          </cell>
        </row>
        <row r="6790">
          <cell r="G6790">
            <v>938809601</v>
          </cell>
          <cell r="J6790">
            <v>178715.16</v>
          </cell>
          <cell r="K6790">
            <v>29949</v>
          </cell>
          <cell r="L6790">
            <v>14876.84</v>
          </cell>
          <cell r="M6790">
            <v>0</v>
          </cell>
          <cell r="N6790">
            <v>0</v>
          </cell>
          <cell r="O6790">
            <v>163643</v>
          </cell>
          <cell r="P6790">
            <v>163643</v>
          </cell>
        </row>
        <row r="6791">
          <cell r="G6791">
            <v>938809802</v>
          </cell>
          <cell r="J6791">
            <v>87471</v>
          </cell>
          <cell r="K6791">
            <v>14691</v>
          </cell>
          <cell r="L6791">
            <v>7278</v>
          </cell>
          <cell r="M6791">
            <v>0</v>
          </cell>
          <cell r="N6791">
            <v>0</v>
          </cell>
          <cell r="O6791">
            <v>80058</v>
          </cell>
          <cell r="P6791">
            <v>80058</v>
          </cell>
        </row>
        <row r="6792">
          <cell r="G6792">
            <v>938809870</v>
          </cell>
          <cell r="J6792">
            <v>44545</v>
          </cell>
          <cell r="K6792">
            <v>0</v>
          </cell>
          <cell r="L6792">
            <v>4455</v>
          </cell>
          <cell r="M6792">
            <v>0</v>
          </cell>
          <cell r="N6792">
            <v>0</v>
          </cell>
          <cell r="O6792">
            <v>49000</v>
          </cell>
          <cell r="P6792">
            <v>49000</v>
          </cell>
        </row>
        <row r="6793">
          <cell r="G6793">
            <v>938809872</v>
          </cell>
          <cell r="J6793">
            <v>75231.5</v>
          </cell>
          <cell r="K6793">
            <v>11285</v>
          </cell>
          <cell r="L6793">
            <v>6394.5</v>
          </cell>
          <cell r="M6793">
            <v>0</v>
          </cell>
          <cell r="N6793">
            <v>0</v>
          </cell>
          <cell r="O6793">
            <v>70341</v>
          </cell>
          <cell r="P6793">
            <v>70341</v>
          </cell>
        </row>
        <row r="6794">
          <cell r="G6794">
            <v>938809925</v>
          </cell>
          <cell r="J6794">
            <v>112894.18</v>
          </cell>
          <cell r="K6794">
            <v>17607</v>
          </cell>
          <cell r="L6794">
            <v>9528.82</v>
          </cell>
          <cell r="M6794">
            <v>0</v>
          </cell>
          <cell r="N6794">
            <v>0</v>
          </cell>
          <cell r="O6794">
            <v>104816</v>
          </cell>
          <cell r="P6794">
            <v>104816</v>
          </cell>
        </row>
        <row r="6795">
          <cell r="G6795">
            <v>938902198</v>
          </cell>
          <cell r="J6795">
            <v>147928</v>
          </cell>
          <cell r="K6795">
            <v>22189</v>
          </cell>
          <cell r="L6795">
            <v>12574</v>
          </cell>
          <cell r="M6795">
            <v>0</v>
          </cell>
          <cell r="N6795">
            <v>0</v>
          </cell>
          <cell r="O6795">
            <v>138313</v>
          </cell>
          <cell r="P6795">
            <v>138313</v>
          </cell>
        </row>
        <row r="6796">
          <cell r="G6796">
            <v>938904591</v>
          </cell>
          <cell r="J6796">
            <v>126767.36</v>
          </cell>
          <cell r="K6796">
            <v>19015</v>
          </cell>
          <cell r="L6796">
            <v>10775.64</v>
          </cell>
          <cell r="M6796">
            <v>0</v>
          </cell>
          <cell r="N6796">
            <v>0</v>
          </cell>
          <cell r="O6796">
            <v>118528</v>
          </cell>
          <cell r="P6796">
            <v>118528</v>
          </cell>
        </row>
        <row r="6797">
          <cell r="G6797">
            <v>938904667</v>
          </cell>
          <cell r="J6797">
            <v>193955</v>
          </cell>
          <cell r="K6797">
            <v>30440</v>
          </cell>
          <cell r="L6797">
            <v>16352</v>
          </cell>
          <cell r="M6797">
            <v>0</v>
          </cell>
          <cell r="N6797">
            <v>0</v>
          </cell>
          <cell r="O6797">
            <v>179867</v>
          </cell>
          <cell r="P6797">
            <v>179867</v>
          </cell>
        </row>
        <row r="6798">
          <cell r="G6798">
            <v>938905783</v>
          </cell>
          <cell r="J6798">
            <v>56440</v>
          </cell>
          <cell r="K6798">
            <v>8690</v>
          </cell>
          <cell r="L6798">
            <v>4775</v>
          </cell>
          <cell r="M6798">
            <v>0</v>
          </cell>
          <cell r="N6798">
            <v>0</v>
          </cell>
          <cell r="O6798">
            <v>52525</v>
          </cell>
          <cell r="P6798">
            <v>52525</v>
          </cell>
        </row>
        <row r="6799">
          <cell r="G6799">
            <v>938906159</v>
          </cell>
          <cell r="J6799">
            <v>48466</v>
          </cell>
          <cell r="K6799">
            <v>7270</v>
          </cell>
          <cell r="L6799">
            <v>4120</v>
          </cell>
          <cell r="M6799">
            <v>0</v>
          </cell>
          <cell r="N6799">
            <v>0</v>
          </cell>
          <cell r="O6799">
            <v>45316</v>
          </cell>
          <cell r="P6799">
            <v>45316</v>
          </cell>
        </row>
        <row r="6800">
          <cell r="G6800">
            <v>938907091</v>
          </cell>
          <cell r="J6800">
            <v>75905</v>
          </cell>
          <cell r="K6800">
            <v>11835</v>
          </cell>
          <cell r="L6800">
            <v>6407</v>
          </cell>
          <cell r="M6800">
            <v>0</v>
          </cell>
          <cell r="N6800">
            <v>0</v>
          </cell>
          <cell r="O6800">
            <v>70477</v>
          </cell>
          <cell r="P6800">
            <v>70477</v>
          </cell>
        </row>
        <row r="6801">
          <cell r="G6801">
            <v>938907164</v>
          </cell>
          <cell r="J6801">
            <v>128959.7</v>
          </cell>
          <cell r="K6801">
            <v>19344</v>
          </cell>
          <cell r="L6801">
            <v>10961.3</v>
          </cell>
          <cell r="M6801">
            <v>0</v>
          </cell>
          <cell r="N6801">
            <v>0</v>
          </cell>
          <cell r="O6801">
            <v>120577</v>
          </cell>
          <cell r="P6801">
            <v>120577</v>
          </cell>
        </row>
        <row r="6802">
          <cell r="G6802">
            <v>938907356</v>
          </cell>
          <cell r="J6802">
            <v>189271.82</v>
          </cell>
          <cell r="K6802">
            <v>28615</v>
          </cell>
          <cell r="L6802">
            <v>16066.18</v>
          </cell>
          <cell r="M6802">
            <v>0</v>
          </cell>
          <cell r="N6802">
            <v>0</v>
          </cell>
          <cell r="O6802">
            <v>176723</v>
          </cell>
          <cell r="P6802">
            <v>176723</v>
          </cell>
        </row>
        <row r="6803">
          <cell r="G6803">
            <v>938907573</v>
          </cell>
          <cell r="J6803">
            <v>72183.820000000007</v>
          </cell>
          <cell r="K6803">
            <v>11725</v>
          </cell>
          <cell r="L6803">
            <v>6046.18</v>
          </cell>
          <cell r="M6803">
            <v>0</v>
          </cell>
          <cell r="N6803">
            <v>-40000</v>
          </cell>
          <cell r="O6803">
            <v>26505</v>
          </cell>
          <cell r="P6803">
            <v>26505</v>
          </cell>
        </row>
        <row r="6804">
          <cell r="G6804">
            <v>938907581</v>
          </cell>
          <cell r="J6804">
            <v>76676.63</v>
          </cell>
          <cell r="K6804">
            <v>11501</v>
          </cell>
          <cell r="L6804">
            <v>6517.37</v>
          </cell>
          <cell r="M6804">
            <v>0</v>
          </cell>
          <cell r="N6804">
            <v>0</v>
          </cell>
          <cell r="O6804">
            <v>71693</v>
          </cell>
          <cell r="P6804">
            <v>71693</v>
          </cell>
        </row>
        <row r="6805">
          <cell r="G6805">
            <v>938907588</v>
          </cell>
          <cell r="J6805">
            <v>289986.99</v>
          </cell>
          <cell r="K6805">
            <v>44844</v>
          </cell>
          <cell r="L6805">
            <v>24514.01</v>
          </cell>
          <cell r="M6805">
            <v>0</v>
          </cell>
          <cell r="N6805">
            <v>0</v>
          </cell>
          <cell r="O6805">
            <v>269657</v>
          </cell>
          <cell r="P6805">
            <v>269657</v>
          </cell>
        </row>
        <row r="6806">
          <cell r="G6806">
            <v>938907604</v>
          </cell>
          <cell r="J6806">
            <v>66131.820000000007</v>
          </cell>
          <cell r="K6806">
            <v>10144</v>
          </cell>
          <cell r="L6806">
            <v>5599.18</v>
          </cell>
          <cell r="M6806">
            <v>0</v>
          </cell>
          <cell r="N6806">
            <v>0</v>
          </cell>
          <cell r="O6806">
            <v>61587</v>
          </cell>
          <cell r="P6806">
            <v>61587</v>
          </cell>
        </row>
        <row r="6807">
          <cell r="G6807">
            <v>938907605</v>
          </cell>
          <cell r="J6807">
            <v>107415.82</v>
          </cell>
          <cell r="K6807">
            <v>16561</v>
          </cell>
          <cell r="L6807">
            <v>9085.18</v>
          </cell>
          <cell r="M6807">
            <v>0</v>
          </cell>
          <cell r="N6807">
            <v>0</v>
          </cell>
          <cell r="O6807">
            <v>99940</v>
          </cell>
          <cell r="P6807">
            <v>99940</v>
          </cell>
        </row>
        <row r="6808">
          <cell r="G6808">
            <v>938907609</v>
          </cell>
          <cell r="J6808">
            <v>52726.82</v>
          </cell>
          <cell r="K6808">
            <v>7909</v>
          </cell>
          <cell r="L6808">
            <v>4482.18</v>
          </cell>
          <cell r="M6808">
            <v>0</v>
          </cell>
          <cell r="N6808">
            <v>0</v>
          </cell>
          <cell r="O6808">
            <v>49300</v>
          </cell>
          <cell r="P6808">
            <v>49300</v>
          </cell>
        </row>
        <row r="6809">
          <cell r="G6809">
            <v>938908270</v>
          </cell>
          <cell r="J6809">
            <v>52242</v>
          </cell>
          <cell r="K6809">
            <v>8510</v>
          </cell>
          <cell r="L6809">
            <v>4373</v>
          </cell>
          <cell r="M6809">
            <v>0</v>
          </cell>
          <cell r="N6809">
            <v>0</v>
          </cell>
          <cell r="O6809">
            <v>48105</v>
          </cell>
          <cell r="P6809">
            <v>48105</v>
          </cell>
        </row>
        <row r="6810">
          <cell r="G6810">
            <v>938908781</v>
          </cell>
          <cell r="J6810">
            <v>164592</v>
          </cell>
          <cell r="K6810">
            <v>24689</v>
          </cell>
          <cell r="L6810">
            <v>13990</v>
          </cell>
          <cell r="M6810">
            <v>0</v>
          </cell>
          <cell r="N6810">
            <v>0</v>
          </cell>
          <cell r="O6810">
            <v>153893</v>
          </cell>
          <cell r="P6810">
            <v>153893</v>
          </cell>
        </row>
        <row r="6811">
          <cell r="G6811">
            <v>938908783</v>
          </cell>
          <cell r="J6811">
            <v>357741.06</v>
          </cell>
          <cell r="K6811">
            <v>55008</v>
          </cell>
          <cell r="L6811">
            <v>30272.94</v>
          </cell>
          <cell r="M6811">
            <v>0</v>
          </cell>
          <cell r="N6811">
            <v>0</v>
          </cell>
          <cell r="O6811">
            <v>333006</v>
          </cell>
          <cell r="P6811">
            <v>333006</v>
          </cell>
        </row>
        <row r="6812">
          <cell r="G6812">
            <v>938908825</v>
          </cell>
          <cell r="J6812">
            <v>157523.71999999997</v>
          </cell>
          <cell r="K6812">
            <v>23629</v>
          </cell>
          <cell r="L6812">
            <v>13389.28</v>
          </cell>
          <cell r="M6812">
            <v>0</v>
          </cell>
          <cell r="N6812">
            <v>0</v>
          </cell>
          <cell r="O6812">
            <v>147284</v>
          </cell>
          <cell r="P6812">
            <v>147284</v>
          </cell>
        </row>
        <row r="6813">
          <cell r="G6813">
            <v>938908962</v>
          </cell>
          <cell r="J6813">
            <v>274638</v>
          </cell>
          <cell r="K6813">
            <v>42093</v>
          </cell>
          <cell r="L6813">
            <v>23254</v>
          </cell>
          <cell r="M6813">
            <v>0</v>
          </cell>
          <cell r="N6813">
            <v>0</v>
          </cell>
          <cell r="O6813">
            <v>255799</v>
          </cell>
          <cell r="P6813">
            <v>255799</v>
          </cell>
        </row>
        <row r="6814">
          <cell r="G6814">
            <v>938909013</v>
          </cell>
          <cell r="J6814">
            <v>62483</v>
          </cell>
          <cell r="K6814">
            <v>9597</v>
          </cell>
          <cell r="L6814">
            <v>5289</v>
          </cell>
          <cell r="M6814">
            <v>0</v>
          </cell>
          <cell r="N6814">
            <v>0</v>
          </cell>
          <cell r="O6814">
            <v>58175</v>
          </cell>
          <cell r="P6814">
            <v>58175</v>
          </cell>
        </row>
        <row r="6815">
          <cell r="G6815">
            <v>938909264</v>
          </cell>
          <cell r="J6815">
            <v>75654</v>
          </cell>
          <cell r="K6815">
            <v>11348</v>
          </cell>
          <cell r="L6815">
            <v>6430</v>
          </cell>
          <cell r="M6815">
            <v>0</v>
          </cell>
          <cell r="N6815">
            <v>0</v>
          </cell>
          <cell r="O6815">
            <v>70736</v>
          </cell>
          <cell r="P6815">
            <v>70736</v>
          </cell>
        </row>
        <row r="6816">
          <cell r="G6816">
            <v>938909320</v>
          </cell>
          <cell r="J6816">
            <v>284579.27</v>
          </cell>
          <cell r="K6816">
            <v>44258</v>
          </cell>
          <cell r="L6816">
            <v>24031.73</v>
          </cell>
          <cell r="M6816">
            <v>0</v>
          </cell>
          <cell r="N6816">
            <v>0</v>
          </cell>
          <cell r="O6816">
            <v>264353</v>
          </cell>
          <cell r="P6816">
            <v>264353</v>
          </cell>
        </row>
        <row r="6817">
          <cell r="G6817">
            <v>938909593</v>
          </cell>
          <cell r="J6817">
            <v>75804</v>
          </cell>
          <cell r="K6817">
            <v>11371</v>
          </cell>
          <cell r="L6817">
            <v>6443</v>
          </cell>
          <cell r="M6817">
            <v>0</v>
          </cell>
          <cell r="N6817">
            <v>-100000</v>
          </cell>
          <cell r="O6817">
            <v>0</v>
          </cell>
          <cell r="P6817">
            <v>-29124</v>
          </cell>
        </row>
        <row r="6818">
          <cell r="G6818">
            <v>938923691</v>
          </cell>
          <cell r="J6818">
            <v>125889</v>
          </cell>
          <cell r="K6818">
            <v>18883</v>
          </cell>
          <cell r="L6818">
            <v>10701</v>
          </cell>
          <cell r="M6818">
            <v>0</v>
          </cell>
          <cell r="N6818">
            <v>0</v>
          </cell>
          <cell r="O6818">
            <v>117707</v>
          </cell>
          <cell r="P6818">
            <v>117707</v>
          </cell>
        </row>
        <row r="6819">
          <cell r="G6819">
            <v>938952298</v>
          </cell>
          <cell r="J6819">
            <v>93379</v>
          </cell>
          <cell r="K6819">
            <v>14007</v>
          </cell>
          <cell r="L6819">
            <v>7937</v>
          </cell>
          <cell r="M6819">
            <v>0</v>
          </cell>
          <cell r="N6819">
            <v>0</v>
          </cell>
          <cell r="O6819">
            <v>87309</v>
          </cell>
          <cell r="P6819">
            <v>87309</v>
          </cell>
        </row>
        <row r="6820">
          <cell r="G6820">
            <v>938987551</v>
          </cell>
          <cell r="J6820">
            <v>231058</v>
          </cell>
          <cell r="K6820">
            <v>35781</v>
          </cell>
          <cell r="L6820">
            <v>19528</v>
          </cell>
          <cell r="M6820">
            <v>0</v>
          </cell>
          <cell r="N6820">
            <v>0</v>
          </cell>
          <cell r="O6820">
            <v>214805</v>
          </cell>
          <cell r="P6820">
            <v>214805</v>
          </cell>
        </row>
        <row r="6821">
          <cell r="G6821">
            <v>933805259</v>
          </cell>
          <cell r="J6821">
            <v>276522.45999999996</v>
          </cell>
          <cell r="K6821">
            <v>56064</v>
          </cell>
          <cell r="L6821">
            <v>22045.54</v>
          </cell>
          <cell r="M6821">
            <v>0</v>
          </cell>
          <cell r="N6821">
            <v>0</v>
          </cell>
          <cell r="O6821">
            <v>242504</v>
          </cell>
          <cell r="P6821">
            <v>242504</v>
          </cell>
        </row>
        <row r="6822">
          <cell r="G6822">
            <v>933805711</v>
          </cell>
          <cell r="J6822">
            <v>501442.99000000005</v>
          </cell>
          <cell r="K6822">
            <v>88680</v>
          </cell>
          <cell r="L6822">
            <v>41276.01</v>
          </cell>
          <cell r="M6822">
            <v>0</v>
          </cell>
          <cell r="N6822">
            <v>0</v>
          </cell>
          <cell r="O6822">
            <v>454039</v>
          </cell>
          <cell r="P6822">
            <v>454039</v>
          </cell>
        </row>
        <row r="6823">
          <cell r="G6823">
            <v>933805741</v>
          </cell>
          <cell r="J6823">
            <v>604983.4</v>
          </cell>
          <cell r="K6823">
            <v>92992</v>
          </cell>
          <cell r="L6823">
            <v>51199.6</v>
          </cell>
          <cell r="M6823">
            <v>0</v>
          </cell>
          <cell r="N6823">
            <v>0</v>
          </cell>
          <cell r="O6823">
            <v>563191</v>
          </cell>
          <cell r="P6823">
            <v>563191</v>
          </cell>
        </row>
        <row r="6824">
          <cell r="G6824">
            <v>933805790</v>
          </cell>
          <cell r="J6824">
            <v>259777.09</v>
          </cell>
          <cell r="K6824">
            <v>41884</v>
          </cell>
          <cell r="L6824">
            <v>21788.91</v>
          </cell>
          <cell r="M6824">
            <v>0</v>
          </cell>
          <cell r="N6824">
            <v>0</v>
          </cell>
          <cell r="O6824">
            <v>239682</v>
          </cell>
          <cell r="P6824">
            <v>239682</v>
          </cell>
        </row>
        <row r="6825">
          <cell r="G6825">
            <v>933805792</v>
          </cell>
          <cell r="J6825">
            <v>284788.09000000003</v>
          </cell>
          <cell r="K6825">
            <v>46084</v>
          </cell>
          <cell r="L6825">
            <v>23870.91</v>
          </cell>
          <cell r="M6825">
            <v>0</v>
          </cell>
          <cell r="N6825">
            <v>0</v>
          </cell>
          <cell r="O6825">
            <v>262575</v>
          </cell>
          <cell r="P6825">
            <v>262575</v>
          </cell>
        </row>
        <row r="6826">
          <cell r="G6826">
            <v>933806124</v>
          </cell>
          <cell r="J6826">
            <v>250493.97999999998</v>
          </cell>
          <cell r="K6826">
            <v>38920</v>
          </cell>
          <cell r="L6826">
            <v>21157.02</v>
          </cell>
          <cell r="M6826">
            <v>0</v>
          </cell>
          <cell r="N6826">
            <v>0</v>
          </cell>
          <cell r="O6826">
            <v>232731</v>
          </cell>
          <cell r="P6826">
            <v>232731</v>
          </cell>
        </row>
        <row r="6827">
          <cell r="G6827">
            <v>933806546</v>
          </cell>
          <cell r="J6827">
            <v>104005.09</v>
          </cell>
          <cell r="K6827">
            <v>16947</v>
          </cell>
          <cell r="L6827">
            <v>8705.91</v>
          </cell>
          <cell r="M6827">
            <v>0</v>
          </cell>
          <cell r="N6827">
            <v>0</v>
          </cell>
          <cell r="O6827">
            <v>95764</v>
          </cell>
          <cell r="P6827">
            <v>95764</v>
          </cell>
        </row>
        <row r="6828">
          <cell r="G6828">
            <v>933806679</v>
          </cell>
          <cell r="J6828">
            <v>58181.36</v>
          </cell>
          <cell r="K6828">
            <v>8727</v>
          </cell>
          <cell r="L6828">
            <v>4945.6400000000003</v>
          </cell>
          <cell r="M6828">
            <v>0</v>
          </cell>
          <cell r="N6828">
            <v>0</v>
          </cell>
          <cell r="O6828">
            <v>54400</v>
          </cell>
          <cell r="P6828">
            <v>54400</v>
          </cell>
        </row>
        <row r="6829">
          <cell r="G6829">
            <v>933806736</v>
          </cell>
          <cell r="J6829">
            <v>156497.35999999999</v>
          </cell>
          <cell r="K6829">
            <v>23699</v>
          </cell>
          <cell r="L6829">
            <v>13279.64</v>
          </cell>
          <cell r="M6829">
            <v>0</v>
          </cell>
          <cell r="N6829">
            <v>0</v>
          </cell>
          <cell r="O6829">
            <v>146078</v>
          </cell>
          <cell r="P6829">
            <v>146078</v>
          </cell>
        </row>
        <row r="6830">
          <cell r="G6830">
            <v>938805028</v>
          </cell>
          <cell r="J6830">
            <v>342918.72000000003</v>
          </cell>
          <cell r="K6830">
            <v>56150</v>
          </cell>
          <cell r="L6830">
            <v>28677.279999999999</v>
          </cell>
          <cell r="M6830">
            <v>0</v>
          </cell>
          <cell r="N6830">
            <v>0</v>
          </cell>
          <cell r="O6830">
            <v>315446</v>
          </cell>
          <cell r="P6830">
            <v>315446</v>
          </cell>
        </row>
        <row r="6831">
          <cell r="G6831">
            <v>938806134</v>
          </cell>
          <cell r="J6831">
            <v>465273.54000000004</v>
          </cell>
          <cell r="K6831">
            <v>74503</v>
          </cell>
          <cell r="L6831">
            <v>39077.46</v>
          </cell>
          <cell r="M6831">
            <v>0</v>
          </cell>
          <cell r="N6831">
            <v>0</v>
          </cell>
          <cell r="O6831">
            <v>429848</v>
          </cell>
          <cell r="P6831">
            <v>429848</v>
          </cell>
        </row>
        <row r="6832">
          <cell r="G6832">
            <v>938806138</v>
          </cell>
          <cell r="J6832">
            <v>44545</v>
          </cell>
          <cell r="K6832">
            <v>0</v>
          </cell>
          <cell r="L6832">
            <v>4455</v>
          </cell>
          <cell r="M6832">
            <v>0</v>
          </cell>
          <cell r="N6832">
            <v>0</v>
          </cell>
          <cell r="O6832">
            <v>49000</v>
          </cell>
          <cell r="P6832">
            <v>49000</v>
          </cell>
        </row>
        <row r="6833">
          <cell r="G6833">
            <v>938806585</v>
          </cell>
          <cell r="J6833">
            <v>80345.350000000006</v>
          </cell>
          <cell r="K6833">
            <v>12052</v>
          </cell>
          <cell r="L6833">
            <v>6829.65</v>
          </cell>
          <cell r="M6833">
            <v>0</v>
          </cell>
          <cell r="N6833">
            <v>0</v>
          </cell>
          <cell r="O6833">
            <v>75123</v>
          </cell>
          <cell r="P6833">
            <v>75123</v>
          </cell>
        </row>
        <row r="6834">
          <cell r="G6834">
            <v>938807215</v>
          </cell>
          <cell r="J6834">
            <v>232330.82</v>
          </cell>
          <cell r="K6834">
            <v>38664</v>
          </cell>
          <cell r="L6834">
            <v>19367.18</v>
          </cell>
          <cell r="M6834">
            <v>0</v>
          </cell>
          <cell r="N6834">
            <v>0</v>
          </cell>
          <cell r="O6834">
            <v>213034</v>
          </cell>
          <cell r="P6834">
            <v>213034</v>
          </cell>
        </row>
        <row r="6835">
          <cell r="G6835">
            <v>938807327</v>
          </cell>
          <cell r="J6835">
            <v>77353.919999999998</v>
          </cell>
          <cell r="K6835">
            <v>11827</v>
          </cell>
          <cell r="L6835">
            <v>6553.08</v>
          </cell>
          <cell r="M6835">
            <v>0</v>
          </cell>
          <cell r="N6835">
            <v>0</v>
          </cell>
          <cell r="O6835">
            <v>72080</v>
          </cell>
          <cell r="P6835">
            <v>72080</v>
          </cell>
        </row>
        <row r="6836">
          <cell r="G6836">
            <v>938808355</v>
          </cell>
          <cell r="J6836">
            <v>146587.70000000001</v>
          </cell>
          <cell r="K6836">
            <v>21988</v>
          </cell>
          <cell r="L6836">
            <v>12459.3</v>
          </cell>
          <cell r="M6836">
            <v>0</v>
          </cell>
          <cell r="N6836">
            <v>0</v>
          </cell>
          <cell r="O6836">
            <v>137059</v>
          </cell>
          <cell r="P6836">
            <v>137059</v>
          </cell>
        </row>
        <row r="6837">
          <cell r="G6837">
            <v>938808417</v>
          </cell>
          <cell r="J6837">
            <v>456020.58</v>
          </cell>
          <cell r="K6837">
            <v>70198</v>
          </cell>
          <cell r="L6837">
            <v>38582.42</v>
          </cell>
          <cell r="M6837">
            <v>0</v>
          </cell>
          <cell r="N6837">
            <v>0</v>
          </cell>
          <cell r="O6837">
            <v>424405</v>
          </cell>
          <cell r="P6837">
            <v>424405</v>
          </cell>
        </row>
        <row r="6838">
          <cell r="G6838">
            <v>938808419</v>
          </cell>
          <cell r="J6838">
            <v>160775.07999999999</v>
          </cell>
          <cell r="K6838">
            <v>24565</v>
          </cell>
          <cell r="L6838">
            <v>13620.92</v>
          </cell>
          <cell r="M6838">
            <v>0</v>
          </cell>
          <cell r="N6838">
            <v>0</v>
          </cell>
          <cell r="O6838">
            <v>149831</v>
          </cell>
          <cell r="P6838">
            <v>149831</v>
          </cell>
        </row>
        <row r="6839">
          <cell r="G6839">
            <v>938808703</v>
          </cell>
          <cell r="J6839">
            <v>731976.45</v>
          </cell>
          <cell r="K6839">
            <v>116977</v>
          </cell>
          <cell r="L6839">
            <v>61499.55</v>
          </cell>
          <cell r="M6839">
            <v>0</v>
          </cell>
          <cell r="N6839">
            <v>0</v>
          </cell>
          <cell r="O6839">
            <v>676499</v>
          </cell>
          <cell r="P6839">
            <v>676499</v>
          </cell>
        </row>
        <row r="6840">
          <cell r="G6840">
            <v>938808715</v>
          </cell>
          <cell r="J6840">
            <v>108301</v>
          </cell>
          <cell r="K6840">
            <v>17143</v>
          </cell>
          <cell r="L6840">
            <v>9116</v>
          </cell>
          <cell r="M6840">
            <v>0</v>
          </cell>
          <cell r="N6840">
            <v>0</v>
          </cell>
          <cell r="O6840">
            <v>100274</v>
          </cell>
          <cell r="P6840">
            <v>100274</v>
          </cell>
        </row>
        <row r="6841">
          <cell r="G6841">
            <v>938809250</v>
          </cell>
          <cell r="J6841">
            <v>147598</v>
          </cell>
          <cell r="K6841">
            <v>23935</v>
          </cell>
          <cell r="L6841">
            <v>12366</v>
          </cell>
          <cell r="M6841">
            <v>0</v>
          </cell>
          <cell r="N6841">
            <v>0</v>
          </cell>
          <cell r="O6841">
            <v>136029</v>
          </cell>
          <cell r="P6841">
            <v>136029</v>
          </cell>
        </row>
        <row r="6842">
          <cell r="G6842">
            <v>938809392</v>
          </cell>
          <cell r="J6842">
            <v>69531</v>
          </cell>
          <cell r="K6842">
            <v>10430</v>
          </cell>
          <cell r="L6842">
            <v>5910</v>
          </cell>
          <cell r="M6842">
            <v>0</v>
          </cell>
          <cell r="N6842">
            <v>0</v>
          </cell>
          <cell r="O6842">
            <v>65011</v>
          </cell>
          <cell r="P6842">
            <v>65011</v>
          </cell>
        </row>
        <row r="6843">
          <cell r="G6843">
            <v>938809413</v>
          </cell>
          <cell r="J6843">
            <v>701754.76</v>
          </cell>
          <cell r="K6843">
            <v>264</v>
          </cell>
          <cell r="L6843">
            <v>70149.240000000005</v>
          </cell>
          <cell r="M6843">
            <v>0</v>
          </cell>
          <cell r="N6843">
            <v>0</v>
          </cell>
          <cell r="O6843">
            <v>771640</v>
          </cell>
          <cell r="P6843">
            <v>771640</v>
          </cell>
        </row>
        <row r="6844">
          <cell r="G6844">
            <v>938809560</v>
          </cell>
          <cell r="J6844">
            <v>156720</v>
          </cell>
          <cell r="K6844">
            <v>42358</v>
          </cell>
          <cell r="L6844">
            <v>11436</v>
          </cell>
          <cell r="M6844">
            <v>0</v>
          </cell>
          <cell r="N6844">
            <v>0</v>
          </cell>
          <cell r="O6844">
            <v>125798</v>
          </cell>
          <cell r="P6844">
            <v>125798</v>
          </cell>
        </row>
        <row r="6845">
          <cell r="G6845">
            <v>938809563</v>
          </cell>
          <cell r="J6845">
            <v>103868</v>
          </cell>
          <cell r="K6845">
            <v>23434</v>
          </cell>
          <cell r="L6845">
            <v>8043</v>
          </cell>
          <cell r="M6845">
            <v>0</v>
          </cell>
          <cell r="N6845">
            <v>0</v>
          </cell>
          <cell r="O6845">
            <v>88477</v>
          </cell>
          <cell r="P6845">
            <v>88477</v>
          </cell>
        </row>
        <row r="6846">
          <cell r="G6846">
            <v>938809620</v>
          </cell>
          <cell r="J6846">
            <v>109150.39999999999</v>
          </cell>
          <cell r="K6846">
            <v>17270</v>
          </cell>
          <cell r="L6846">
            <v>9187.6</v>
          </cell>
          <cell r="M6846">
            <v>0</v>
          </cell>
          <cell r="N6846">
            <v>0</v>
          </cell>
          <cell r="O6846">
            <v>101068</v>
          </cell>
          <cell r="P6846">
            <v>101068</v>
          </cell>
        </row>
        <row r="6847">
          <cell r="G6847">
            <v>938809622</v>
          </cell>
          <cell r="J6847">
            <v>130637</v>
          </cell>
          <cell r="K6847">
            <v>22962</v>
          </cell>
          <cell r="L6847">
            <v>10768</v>
          </cell>
          <cell r="M6847">
            <v>0</v>
          </cell>
          <cell r="N6847">
            <v>0</v>
          </cell>
          <cell r="O6847">
            <v>118443</v>
          </cell>
          <cell r="P6847">
            <v>118443</v>
          </cell>
        </row>
        <row r="6848">
          <cell r="G6848">
            <v>938809753</v>
          </cell>
          <cell r="J6848">
            <v>251574.27</v>
          </cell>
          <cell r="K6848">
            <v>39083</v>
          </cell>
          <cell r="L6848">
            <v>21248.73</v>
          </cell>
          <cell r="M6848">
            <v>0</v>
          </cell>
          <cell r="N6848">
            <v>0</v>
          </cell>
          <cell r="O6848">
            <v>233740</v>
          </cell>
          <cell r="P6848">
            <v>233740</v>
          </cell>
        </row>
        <row r="6849">
          <cell r="G6849">
            <v>938809776</v>
          </cell>
          <cell r="J6849">
            <v>135726.35999999999</v>
          </cell>
          <cell r="K6849">
            <v>21032</v>
          </cell>
          <cell r="L6849">
            <v>11469.64</v>
          </cell>
          <cell r="M6849">
            <v>0</v>
          </cell>
          <cell r="N6849">
            <v>0</v>
          </cell>
          <cell r="O6849">
            <v>126164</v>
          </cell>
          <cell r="P6849">
            <v>126164</v>
          </cell>
        </row>
        <row r="6850">
          <cell r="G6850">
            <v>938809791</v>
          </cell>
          <cell r="J6850">
            <v>281690</v>
          </cell>
          <cell r="K6850">
            <v>43600</v>
          </cell>
          <cell r="L6850">
            <v>23809</v>
          </cell>
          <cell r="M6850">
            <v>0</v>
          </cell>
          <cell r="N6850">
            <v>-20000</v>
          </cell>
          <cell r="O6850">
            <v>241899</v>
          </cell>
          <cell r="P6850">
            <v>241899</v>
          </cell>
        </row>
        <row r="6851">
          <cell r="G6851">
            <v>938809834</v>
          </cell>
          <cell r="J6851">
            <v>138514</v>
          </cell>
          <cell r="K6851">
            <v>22348</v>
          </cell>
          <cell r="L6851">
            <v>11617</v>
          </cell>
          <cell r="M6851">
            <v>0</v>
          </cell>
          <cell r="N6851">
            <v>0</v>
          </cell>
          <cell r="O6851">
            <v>127783</v>
          </cell>
          <cell r="P6851">
            <v>127783</v>
          </cell>
        </row>
        <row r="6852">
          <cell r="G6852">
            <v>938883658</v>
          </cell>
          <cell r="J6852">
            <v>177773</v>
          </cell>
          <cell r="K6852">
            <v>26666</v>
          </cell>
          <cell r="L6852">
            <v>15111</v>
          </cell>
          <cell r="M6852">
            <v>0</v>
          </cell>
          <cell r="N6852">
            <v>0</v>
          </cell>
          <cell r="O6852">
            <v>166218</v>
          </cell>
          <cell r="P6852">
            <v>166218</v>
          </cell>
        </row>
        <row r="6853">
          <cell r="G6853">
            <v>938885025</v>
          </cell>
          <cell r="J6853">
            <v>100321</v>
          </cell>
          <cell r="K6853">
            <v>15048</v>
          </cell>
          <cell r="L6853">
            <v>8527</v>
          </cell>
          <cell r="M6853">
            <v>0</v>
          </cell>
          <cell r="N6853">
            <v>0</v>
          </cell>
          <cell r="O6853">
            <v>93800</v>
          </cell>
          <cell r="P6853">
            <v>93800</v>
          </cell>
        </row>
        <row r="6854">
          <cell r="G6854">
            <v>938901241</v>
          </cell>
          <cell r="J6854">
            <v>271900.18</v>
          </cell>
          <cell r="K6854">
            <v>41009</v>
          </cell>
          <cell r="L6854">
            <v>23088.82</v>
          </cell>
          <cell r="M6854">
            <v>0</v>
          </cell>
          <cell r="N6854">
            <v>0</v>
          </cell>
          <cell r="O6854">
            <v>253980</v>
          </cell>
          <cell r="P6854">
            <v>253980</v>
          </cell>
        </row>
        <row r="6855">
          <cell r="G6855">
            <v>938901744</v>
          </cell>
          <cell r="J6855">
            <v>68924</v>
          </cell>
          <cell r="K6855">
            <v>10339</v>
          </cell>
          <cell r="L6855">
            <v>5859</v>
          </cell>
          <cell r="M6855">
            <v>0</v>
          </cell>
          <cell r="N6855">
            <v>0</v>
          </cell>
          <cell r="O6855">
            <v>64444</v>
          </cell>
          <cell r="P6855">
            <v>64444</v>
          </cell>
        </row>
        <row r="6856">
          <cell r="G6856">
            <v>938902769</v>
          </cell>
          <cell r="J6856">
            <v>312906</v>
          </cell>
          <cell r="K6856">
            <v>49853</v>
          </cell>
          <cell r="L6856">
            <v>26305</v>
          </cell>
          <cell r="M6856">
            <v>0</v>
          </cell>
          <cell r="N6856">
            <v>0</v>
          </cell>
          <cell r="O6856">
            <v>289358</v>
          </cell>
          <cell r="P6856">
            <v>289358</v>
          </cell>
        </row>
        <row r="6857">
          <cell r="G6857">
            <v>938905606</v>
          </cell>
          <cell r="J6857">
            <v>370751.27</v>
          </cell>
          <cell r="K6857">
            <v>55613</v>
          </cell>
          <cell r="L6857">
            <v>31513.73</v>
          </cell>
          <cell r="M6857">
            <v>0</v>
          </cell>
          <cell r="N6857">
            <v>0</v>
          </cell>
          <cell r="O6857">
            <v>346652</v>
          </cell>
          <cell r="P6857">
            <v>346652</v>
          </cell>
        </row>
        <row r="6858">
          <cell r="G6858">
            <v>938906383</v>
          </cell>
          <cell r="J6858">
            <v>337860.91000000003</v>
          </cell>
          <cell r="K6858">
            <v>50904</v>
          </cell>
          <cell r="L6858">
            <v>28696.09</v>
          </cell>
          <cell r="M6858">
            <v>0</v>
          </cell>
          <cell r="N6858">
            <v>0</v>
          </cell>
          <cell r="O6858">
            <v>315653</v>
          </cell>
          <cell r="P6858">
            <v>315653</v>
          </cell>
        </row>
        <row r="6859">
          <cell r="G6859">
            <v>938906385</v>
          </cell>
          <cell r="J6859">
            <v>259946.09</v>
          </cell>
          <cell r="K6859">
            <v>41012</v>
          </cell>
          <cell r="L6859">
            <v>21893.91</v>
          </cell>
          <cell r="M6859">
            <v>0</v>
          </cell>
          <cell r="N6859">
            <v>0</v>
          </cell>
          <cell r="O6859">
            <v>240828</v>
          </cell>
          <cell r="P6859">
            <v>240828</v>
          </cell>
        </row>
        <row r="6860">
          <cell r="G6860">
            <v>938906422</v>
          </cell>
          <cell r="J6860">
            <v>59843</v>
          </cell>
          <cell r="K6860">
            <v>8976</v>
          </cell>
          <cell r="L6860">
            <v>5086</v>
          </cell>
          <cell r="M6860">
            <v>0</v>
          </cell>
          <cell r="N6860">
            <v>0</v>
          </cell>
          <cell r="O6860">
            <v>55953</v>
          </cell>
          <cell r="P6860">
            <v>55953</v>
          </cell>
        </row>
        <row r="6861">
          <cell r="G6861">
            <v>938907370</v>
          </cell>
          <cell r="J6861">
            <v>156030.18</v>
          </cell>
          <cell r="K6861">
            <v>24078</v>
          </cell>
          <cell r="L6861">
            <v>13194.82</v>
          </cell>
          <cell r="M6861">
            <v>0</v>
          </cell>
          <cell r="N6861">
            <v>0</v>
          </cell>
          <cell r="O6861">
            <v>145147</v>
          </cell>
          <cell r="P6861">
            <v>145147</v>
          </cell>
        </row>
        <row r="6862">
          <cell r="G6862">
            <v>938907633</v>
          </cell>
          <cell r="J6862">
            <v>55289</v>
          </cell>
          <cell r="K6862">
            <v>8293</v>
          </cell>
          <cell r="L6862">
            <v>4700</v>
          </cell>
          <cell r="M6862">
            <v>0</v>
          </cell>
          <cell r="N6862">
            <v>0</v>
          </cell>
          <cell r="O6862">
            <v>51696</v>
          </cell>
          <cell r="P6862">
            <v>51696</v>
          </cell>
        </row>
        <row r="6863">
          <cell r="G6863">
            <v>938907670</v>
          </cell>
          <cell r="J6863">
            <v>149250.82</v>
          </cell>
          <cell r="K6863">
            <v>23061</v>
          </cell>
          <cell r="L6863">
            <v>12619.18</v>
          </cell>
          <cell r="M6863">
            <v>0</v>
          </cell>
          <cell r="N6863">
            <v>0</v>
          </cell>
          <cell r="O6863">
            <v>138809</v>
          </cell>
          <cell r="P6863">
            <v>138809</v>
          </cell>
        </row>
        <row r="6864">
          <cell r="G6864">
            <v>933806029</v>
          </cell>
          <cell r="J6864">
            <v>771502.25</v>
          </cell>
          <cell r="K6864">
            <v>221515</v>
          </cell>
          <cell r="L6864">
            <v>54997.75</v>
          </cell>
          <cell r="M6864">
            <v>0</v>
          </cell>
          <cell r="N6864">
            <v>0</v>
          </cell>
          <cell r="O6864">
            <v>604985</v>
          </cell>
          <cell r="P6864">
            <v>604985</v>
          </cell>
        </row>
        <row r="6865">
          <cell r="G6865">
            <v>938801897</v>
          </cell>
          <cell r="J6865">
            <v>44545</v>
          </cell>
          <cell r="K6865">
            <v>0</v>
          </cell>
          <cell r="L6865">
            <v>4455</v>
          </cell>
          <cell r="M6865">
            <v>0</v>
          </cell>
          <cell r="N6865">
            <v>0</v>
          </cell>
          <cell r="O6865">
            <v>49000</v>
          </cell>
          <cell r="P6865">
            <v>49000</v>
          </cell>
        </row>
        <row r="6866">
          <cell r="G6866">
            <v>938806845</v>
          </cell>
          <cell r="J6866">
            <v>126380.82</v>
          </cell>
          <cell r="K6866">
            <v>19406</v>
          </cell>
          <cell r="L6866">
            <v>10697.18</v>
          </cell>
          <cell r="M6866">
            <v>0</v>
          </cell>
          <cell r="N6866">
            <v>0</v>
          </cell>
          <cell r="O6866">
            <v>117672</v>
          </cell>
          <cell r="P6866">
            <v>117672</v>
          </cell>
        </row>
        <row r="6867">
          <cell r="G6867">
            <v>938806920</v>
          </cell>
          <cell r="J6867">
            <v>52635</v>
          </cell>
          <cell r="K6867">
            <v>7895</v>
          </cell>
          <cell r="L6867">
            <v>4474</v>
          </cell>
          <cell r="M6867">
            <v>0</v>
          </cell>
          <cell r="N6867">
            <v>0</v>
          </cell>
          <cell r="O6867">
            <v>49214</v>
          </cell>
          <cell r="P6867">
            <v>49214</v>
          </cell>
        </row>
        <row r="6868">
          <cell r="G6868">
            <v>938807632</v>
          </cell>
          <cell r="J6868">
            <v>365563.5</v>
          </cell>
          <cell r="K6868">
            <v>58649</v>
          </cell>
          <cell r="L6868">
            <v>30691.5</v>
          </cell>
          <cell r="M6868">
            <v>0</v>
          </cell>
          <cell r="N6868">
            <v>0</v>
          </cell>
          <cell r="O6868">
            <v>337606</v>
          </cell>
          <cell r="P6868">
            <v>337606</v>
          </cell>
        </row>
        <row r="6869">
          <cell r="G6869">
            <v>938808459</v>
          </cell>
          <cell r="J6869">
            <v>111495</v>
          </cell>
          <cell r="K6869">
            <v>17173</v>
          </cell>
          <cell r="L6869">
            <v>9432</v>
          </cell>
          <cell r="M6869">
            <v>0</v>
          </cell>
          <cell r="N6869">
            <v>0</v>
          </cell>
          <cell r="O6869">
            <v>103754</v>
          </cell>
          <cell r="P6869">
            <v>103754</v>
          </cell>
        </row>
        <row r="6870">
          <cell r="G6870">
            <v>938808518</v>
          </cell>
          <cell r="J6870">
            <v>73442.820000000007</v>
          </cell>
          <cell r="K6870">
            <v>11241</v>
          </cell>
          <cell r="L6870">
            <v>6220.18</v>
          </cell>
          <cell r="M6870">
            <v>0</v>
          </cell>
          <cell r="N6870">
            <v>0</v>
          </cell>
          <cell r="O6870">
            <v>68422</v>
          </cell>
          <cell r="P6870">
            <v>68422</v>
          </cell>
        </row>
        <row r="6871">
          <cell r="G6871">
            <v>938809027</v>
          </cell>
          <cell r="J6871">
            <v>66363</v>
          </cell>
          <cell r="K6871">
            <v>9954</v>
          </cell>
          <cell r="L6871">
            <v>5641</v>
          </cell>
          <cell r="M6871">
            <v>0</v>
          </cell>
          <cell r="N6871">
            <v>0</v>
          </cell>
          <cell r="O6871">
            <v>62050</v>
          </cell>
          <cell r="P6871">
            <v>62050</v>
          </cell>
        </row>
        <row r="6872">
          <cell r="G6872">
            <v>938809476</v>
          </cell>
          <cell r="J6872">
            <v>44545</v>
          </cell>
          <cell r="K6872">
            <v>0</v>
          </cell>
          <cell r="L6872">
            <v>4455</v>
          </cell>
          <cell r="M6872">
            <v>0</v>
          </cell>
          <cell r="N6872">
            <v>0</v>
          </cell>
          <cell r="O6872">
            <v>49000</v>
          </cell>
          <cell r="P6872">
            <v>49000</v>
          </cell>
        </row>
        <row r="6873">
          <cell r="G6873">
            <v>938901243</v>
          </cell>
          <cell r="J6873">
            <v>178713</v>
          </cell>
          <cell r="K6873">
            <v>28378</v>
          </cell>
          <cell r="L6873">
            <v>15034</v>
          </cell>
          <cell r="M6873">
            <v>0</v>
          </cell>
          <cell r="N6873">
            <v>0</v>
          </cell>
          <cell r="O6873">
            <v>165369</v>
          </cell>
          <cell r="P6873">
            <v>165369</v>
          </cell>
        </row>
        <row r="6874">
          <cell r="G6874">
            <v>938902086</v>
          </cell>
          <cell r="J6874">
            <v>196209.86</v>
          </cell>
          <cell r="K6874">
            <v>29880</v>
          </cell>
          <cell r="L6874">
            <v>16633.14</v>
          </cell>
          <cell r="M6874">
            <v>0</v>
          </cell>
          <cell r="N6874">
            <v>0</v>
          </cell>
          <cell r="O6874">
            <v>182963</v>
          </cell>
          <cell r="P6874">
            <v>182963</v>
          </cell>
        </row>
        <row r="6875">
          <cell r="G6875">
            <v>938904933</v>
          </cell>
          <cell r="J6875">
            <v>112440</v>
          </cell>
          <cell r="K6875">
            <v>17090</v>
          </cell>
          <cell r="L6875">
            <v>9535</v>
          </cell>
          <cell r="M6875">
            <v>0</v>
          </cell>
          <cell r="N6875">
            <v>0</v>
          </cell>
          <cell r="O6875">
            <v>104885</v>
          </cell>
          <cell r="P6875">
            <v>104885</v>
          </cell>
        </row>
        <row r="6876">
          <cell r="G6876">
            <v>938908197</v>
          </cell>
          <cell r="J6876">
            <v>125382</v>
          </cell>
          <cell r="K6876">
            <v>18807</v>
          </cell>
          <cell r="L6876">
            <v>10658</v>
          </cell>
          <cell r="M6876">
            <v>0</v>
          </cell>
          <cell r="N6876">
            <v>0</v>
          </cell>
          <cell r="O6876">
            <v>117233</v>
          </cell>
          <cell r="P6876">
            <v>117233</v>
          </cell>
        </row>
        <row r="6877">
          <cell r="G6877">
            <v>938919897</v>
          </cell>
          <cell r="J6877">
            <v>52707</v>
          </cell>
          <cell r="K6877">
            <v>7906</v>
          </cell>
          <cell r="L6877">
            <v>4480</v>
          </cell>
          <cell r="M6877">
            <v>0</v>
          </cell>
          <cell r="N6877">
            <v>0</v>
          </cell>
          <cell r="O6877">
            <v>49281</v>
          </cell>
          <cell r="P6877">
            <v>49281</v>
          </cell>
        </row>
        <row r="6878">
          <cell r="G6878">
            <v>938705366</v>
          </cell>
          <cell r="J6878">
            <v>44545</v>
          </cell>
          <cell r="K6878">
            <v>0</v>
          </cell>
          <cell r="L6878">
            <v>4455</v>
          </cell>
          <cell r="M6878">
            <v>0</v>
          </cell>
          <cell r="N6878">
            <v>0</v>
          </cell>
          <cell r="O6878">
            <v>49000</v>
          </cell>
          <cell r="P6878">
            <v>49000</v>
          </cell>
        </row>
        <row r="6879">
          <cell r="G6879">
            <v>938805162</v>
          </cell>
          <cell r="J6879">
            <v>315004.36</v>
          </cell>
          <cell r="K6879">
            <v>53534</v>
          </cell>
          <cell r="L6879">
            <v>26146.639999999999</v>
          </cell>
          <cell r="M6879">
            <v>0</v>
          </cell>
          <cell r="N6879">
            <v>0</v>
          </cell>
          <cell r="O6879">
            <v>287617</v>
          </cell>
          <cell r="P6879">
            <v>287617</v>
          </cell>
        </row>
        <row r="6880">
          <cell r="G6880">
            <v>938806253</v>
          </cell>
          <cell r="J6880">
            <v>114936</v>
          </cell>
          <cell r="K6880">
            <v>17465</v>
          </cell>
          <cell r="L6880">
            <v>9748</v>
          </cell>
          <cell r="M6880">
            <v>0</v>
          </cell>
          <cell r="N6880">
            <v>0</v>
          </cell>
          <cell r="O6880">
            <v>107219</v>
          </cell>
          <cell r="P6880">
            <v>107219</v>
          </cell>
        </row>
        <row r="6881">
          <cell r="G6881">
            <v>938806318</v>
          </cell>
          <cell r="J6881">
            <v>83536</v>
          </cell>
          <cell r="K6881">
            <v>14326</v>
          </cell>
          <cell r="L6881">
            <v>6921</v>
          </cell>
          <cell r="M6881">
            <v>0</v>
          </cell>
          <cell r="N6881">
            <v>0</v>
          </cell>
          <cell r="O6881">
            <v>76131</v>
          </cell>
          <cell r="P6881">
            <v>76131</v>
          </cell>
        </row>
        <row r="6882">
          <cell r="G6882">
            <v>938808527</v>
          </cell>
          <cell r="J6882">
            <v>44545</v>
          </cell>
          <cell r="K6882">
            <v>0</v>
          </cell>
          <cell r="L6882">
            <v>4455</v>
          </cell>
          <cell r="M6882">
            <v>0</v>
          </cell>
          <cell r="N6882">
            <v>0</v>
          </cell>
          <cell r="O6882">
            <v>49000</v>
          </cell>
          <cell r="P6882">
            <v>49000</v>
          </cell>
        </row>
        <row r="6883">
          <cell r="G6883">
            <v>938809121</v>
          </cell>
          <cell r="J6883">
            <v>99998</v>
          </cell>
          <cell r="K6883">
            <v>15224</v>
          </cell>
          <cell r="L6883">
            <v>8477</v>
          </cell>
          <cell r="M6883">
            <v>0</v>
          </cell>
          <cell r="N6883">
            <v>0</v>
          </cell>
          <cell r="O6883">
            <v>93251</v>
          </cell>
          <cell r="P6883">
            <v>93251</v>
          </cell>
        </row>
        <row r="6884">
          <cell r="G6884">
            <v>938809301</v>
          </cell>
          <cell r="J6884">
            <v>126363.1</v>
          </cell>
          <cell r="K6884">
            <v>18954</v>
          </cell>
          <cell r="L6884">
            <v>10740.9</v>
          </cell>
          <cell r="M6884">
            <v>0</v>
          </cell>
          <cell r="N6884">
            <v>0</v>
          </cell>
          <cell r="O6884">
            <v>118150</v>
          </cell>
          <cell r="P6884">
            <v>118150</v>
          </cell>
        </row>
        <row r="6885">
          <cell r="G6885">
            <v>938809782</v>
          </cell>
          <cell r="J6885">
            <v>176621</v>
          </cell>
          <cell r="K6885">
            <v>28064</v>
          </cell>
          <cell r="L6885">
            <v>14856</v>
          </cell>
          <cell r="M6885">
            <v>0</v>
          </cell>
          <cell r="N6885">
            <v>0</v>
          </cell>
          <cell r="O6885">
            <v>163413</v>
          </cell>
          <cell r="P6885">
            <v>163413</v>
          </cell>
        </row>
        <row r="6886">
          <cell r="G6886">
            <v>938809793</v>
          </cell>
          <cell r="J6886">
            <v>73321.09</v>
          </cell>
          <cell r="K6886">
            <v>11671</v>
          </cell>
          <cell r="L6886">
            <v>6164.91</v>
          </cell>
          <cell r="M6886">
            <v>0</v>
          </cell>
          <cell r="N6886">
            <v>0</v>
          </cell>
          <cell r="O6886">
            <v>67815</v>
          </cell>
          <cell r="P6886">
            <v>67815</v>
          </cell>
        </row>
        <row r="6887">
          <cell r="G6887">
            <v>938885716</v>
          </cell>
          <cell r="J6887">
            <v>117283</v>
          </cell>
          <cell r="K6887">
            <v>17592</v>
          </cell>
          <cell r="L6887">
            <v>9969</v>
          </cell>
          <cell r="M6887">
            <v>0</v>
          </cell>
          <cell r="N6887">
            <v>0</v>
          </cell>
          <cell r="O6887">
            <v>109660</v>
          </cell>
          <cell r="P6887">
            <v>109660</v>
          </cell>
        </row>
        <row r="6888">
          <cell r="G6888">
            <v>938905146</v>
          </cell>
          <cell r="J6888">
            <v>184966.83000000002</v>
          </cell>
          <cell r="K6888">
            <v>27745</v>
          </cell>
          <cell r="L6888">
            <v>15722.17</v>
          </cell>
          <cell r="M6888">
            <v>0</v>
          </cell>
          <cell r="N6888">
            <v>0</v>
          </cell>
          <cell r="O6888">
            <v>172944</v>
          </cell>
          <cell r="P6888">
            <v>172944</v>
          </cell>
        </row>
        <row r="6889">
          <cell r="G6889">
            <v>938905163</v>
          </cell>
          <cell r="J6889">
            <v>52342</v>
          </cell>
          <cell r="K6889">
            <v>8076</v>
          </cell>
          <cell r="L6889">
            <v>4427</v>
          </cell>
          <cell r="M6889">
            <v>0</v>
          </cell>
          <cell r="N6889">
            <v>0</v>
          </cell>
          <cell r="O6889">
            <v>48693</v>
          </cell>
          <cell r="P6889">
            <v>48693</v>
          </cell>
        </row>
        <row r="6890">
          <cell r="G6890">
            <v>938905183</v>
          </cell>
          <cell r="J6890">
            <v>73888</v>
          </cell>
          <cell r="K6890">
            <v>11083</v>
          </cell>
          <cell r="L6890">
            <v>6281</v>
          </cell>
          <cell r="M6890">
            <v>0</v>
          </cell>
          <cell r="N6890">
            <v>0</v>
          </cell>
          <cell r="O6890">
            <v>69086</v>
          </cell>
          <cell r="P6890">
            <v>69086</v>
          </cell>
        </row>
        <row r="6891">
          <cell r="G6891">
            <v>938905837</v>
          </cell>
          <cell r="J6891">
            <v>97272.260000000009</v>
          </cell>
          <cell r="K6891">
            <v>14591</v>
          </cell>
          <cell r="L6891">
            <v>8267.74</v>
          </cell>
          <cell r="M6891">
            <v>0</v>
          </cell>
          <cell r="N6891">
            <v>0</v>
          </cell>
          <cell r="O6891">
            <v>90949</v>
          </cell>
          <cell r="P6891">
            <v>90949</v>
          </cell>
        </row>
        <row r="6892">
          <cell r="G6892">
            <v>938909421</v>
          </cell>
          <cell r="J6892">
            <v>110659</v>
          </cell>
          <cell r="K6892">
            <v>17496</v>
          </cell>
          <cell r="L6892">
            <v>9316</v>
          </cell>
          <cell r="M6892">
            <v>0</v>
          </cell>
          <cell r="N6892">
            <v>0</v>
          </cell>
          <cell r="O6892">
            <v>102479</v>
          </cell>
          <cell r="P6892">
            <v>102479</v>
          </cell>
        </row>
        <row r="6893">
          <cell r="G6893">
            <v>938806157</v>
          </cell>
          <cell r="J6893">
            <v>90693</v>
          </cell>
          <cell r="K6893">
            <v>14726</v>
          </cell>
          <cell r="L6893">
            <v>7597</v>
          </cell>
          <cell r="M6893">
            <v>0</v>
          </cell>
          <cell r="N6893">
            <v>0</v>
          </cell>
          <cell r="O6893">
            <v>83564</v>
          </cell>
          <cell r="P6893">
            <v>83564</v>
          </cell>
        </row>
        <row r="6894">
          <cell r="G6894">
            <v>938807348</v>
          </cell>
          <cell r="J6894">
            <v>181681</v>
          </cell>
          <cell r="K6894">
            <v>29721</v>
          </cell>
          <cell r="L6894">
            <v>15196</v>
          </cell>
          <cell r="M6894">
            <v>0</v>
          </cell>
          <cell r="N6894">
            <v>0</v>
          </cell>
          <cell r="O6894">
            <v>167156</v>
          </cell>
          <cell r="P6894">
            <v>167156</v>
          </cell>
        </row>
        <row r="6895">
          <cell r="G6895">
            <v>938807672</v>
          </cell>
          <cell r="J6895">
            <v>525846.17999999993</v>
          </cell>
          <cell r="K6895">
            <v>84711</v>
          </cell>
          <cell r="L6895">
            <v>44113.82</v>
          </cell>
          <cell r="M6895">
            <v>0</v>
          </cell>
          <cell r="N6895">
            <v>0</v>
          </cell>
          <cell r="O6895">
            <v>485249</v>
          </cell>
          <cell r="P6895">
            <v>485249</v>
          </cell>
        </row>
        <row r="6896">
          <cell r="G6896">
            <v>938807727</v>
          </cell>
          <cell r="J6896">
            <v>209592.9</v>
          </cell>
          <cell r="K6896">
            <v>31888</v>
          </cell>
          <cell r="L6896">
            <v>17770.099999999999</v>
          </cell>
          <cell r="M6896">
            <v>0</v>
          </cell>
          <cell r="N6896">
            <v>0</v>
          </cell>
          <cell r="O6896">
            <v>195475</v>
          </cell>
          <cell r="P6896">
            <v>195475</v>
          </cell>
        </row>
        <row r="6897">
          <cell r="G6897">
            <v>938808397</v>
          </cell>
          <cell r="J6897">
            <v>301388.26</v>
          </cell>
          <cell r="K6897">
            <v>47452</v>
          </cell>
          <cell r="L6897">
            <v>25393.74</v>
          </cell>
          <cell r="M6897">
            <v>0</v>
          </cell>
          <cell r="N6897">
            <v>0</v>
          </cell>
          <cell r="O6897">
            <v>279330</v>
          </cell>
          <cell r="P6897">
            <v>279330</v>
          </cell>
        </row>
        <row r="6898">
          <cell r="G6898">
            <v>938808416</v>
          </cell>
          <cell r="J6898">
            <v>458728.07999999996</v>
          </cell>
          <cell r="K6898">
            <v>71951</v>
          </cell>
          <cell r="L6898">
            <v>38677.919999999998</v>
          </cell>
          <cell r="M6898">
            <v>0</v>
          </cell>
          <cell r="N6898">
            <v>0</v>
          </cell>
          <cell r="O6898">
            <v>425455</v>
          </cell>
          <cell r="P6898">
            <v>425455</v>
          </cell>
        </row>
        <row r="6899">
          <cell r="G6899">
            <v>938808541</v>
          </cell>
          <cell r="J6899">
            <v>347646.99</v>
          </cell>
          <cell r="K6899">
            <v>53718</v>
          </cell>
          <cell r="L6899">
            <v>29393.01</v>
          </cell>
          <cell r="M6899">
            <v>0</v>
          </cell>
          <cell r="N6899">
            <v>0</v>
          </cell>
          <cell r="O6899">
            <v>323322</v>
          </cell>
          <cell r="P6899">
            <v>323322</v>
          </cell>
        </row>
        <row r="6900">
          <cell r="G6900">
            <v>938808945</v>
          </cell>
          <cell r="J6900">
            <v>102284</v>
          </cell>
          <cell r="K6900">
            <v>15567</v>
          </cell>
          <cell r="L6900">
            <v>8672</v>
          </cell>
          <cell r="M6900">
            <v>0</v>
          </cell>
          <cell r="N6900">
            <v>0</v>
          </cell>
          <cell r="O6900">
            <v>95389</v>
          </cell>
          <cell r="P6900">
            <v>95389</v>
          </cell>
        </row>
        <row r="6901">
          <cell r="G6901">
            <v>938809522</v>
          </cell>
          <cell r="J6901">
            <v>214517.44999999998</v>
          </cell>
          <cell r="K6901">
            <v>33973</v>
          </cell>
          <cell r="L6901">
            <v>18054.55</v>
          </cell>
          <cell r="M6901">
            <v>0</v>
          </cell>
          <cell r="N6901">
            <v>0</v>
          </cell>
          <cell r="O6901">
            <v>198599</v>
          </cell>
          <cell r="P6901">
            <v>198599</v>
          </cell>
        </row>
        <row r="6902">
          <cell r="G6902">
            <v>938809547</v>
          </cell>
          <cell r="J6902">
            <v>146850.35999999999</v>
          </cell>
          <cell r="K6902">
            <v>24720</v>
          </cell>
          <cell r="L6902">
            <v>12212.64</v>
          </cell>
          <cell r="M6902">
            <v>0</v>
          </cell>
          <cell r="N6902">
            <v>0</v>
          </cell>
          <cell r="O6902">
            <v>134343</v>
          </cell>
          <cell r="P6902">
            <v>134343</v>
          </cell>
        </row>
        <row r="6903">
          <cell r="G6903">
            <v>938809582</v>
          </cell>
          <cell r="J6903">
            <v>181064</v>
          </cell>
          <cell r="K6903">
            <v>35014</v>
          </cell>
          <cell r="L6903">
            <v>14605</v>
          </cell>
          <cell r="M6903">
            <v>0</v>
          </cell>
          <cell r="N6903">
            <v>0</v>
          </cell>
          <cell r="O6903">
            <v>160655</v>
          </cell>
          <cell r="P6903">
            <v>160655</v>
          </cell>
        </row>
        <row r="6904">
          <cell r="G6904">
            <v>938809852</v>
          </cell>
          <cell r="J6904">
            <v>117422</v>
          </cell>
          <cell r="K6904">
            <v>18511</v>
          </cell>
          <cell r="L6904">
            <v>9890</v>
          </cell>
          <cell r="M6904">
            <v>0</v>
          </cell>
          <cell r="N6904">
            <v>0</v>
          </cell>
          <cell r="O6904">
            <v>108801</v>
          </cell>
          <cell r="P6904">
            <v>108801</v>
          </cell>
        </row>
        <row r="6905">
          <cell r="G6905">
            <v>938900326</v>
          </cell>
          <cell r="J6905">
            <v>45225</v>
          </cell>
          <cell r="K6905">
            <v>6784</v>
          </cell>
          <cell r="L6905">
            <v>3844</v>
          </cell>
          <cell r="M6905">
            <v>0</v>
          </cell>
          <cell r="N6905">
            <v>0</v>
          </cell>
          <cell r="O6905">
            <v>42285</v>
          </cell>
          <cell r="P6905">
            <v>42285</v>
          </cell>
        </row>
        <row r="6906">
          <cell r="G6906">
            <v>938901285</v>
          </cell>
          <cell r="J6906">
            <v>106337</v>
          </cell>
          <cell r="K6906">
            <v>16175</v>
          </cell>
          <cell r="L6906">
            <v>9016</v>
          </cell>
          <cell r="M6906">
            <v>0</v>
          </cell>
          <cell r="N6906">
            <v>0</v>
          </cell>
          <cell r="O6906">
            <v>99178</v>
          </cell>
          <cell r="P6906">
            <v>99178</v>
          </cell>
        </row>
        <row r="6907">
          <cell r="G6907">
            <v>938911153</v>
          </cell>
          <cell r="J6907">
            <v>474653.28</v>
          </cell>
          <cell r="K6907">
            <v>74115</v>
          </cell>
          <cell r="L6907">
            <v>40053.72</v>
          </cell>
          <cell r="M6907">
            <v>0</v>
          </cell>
          <cell r="N6907">
            <v>-100000</v>
          </cell>
          <cell r="O6907">
            <v>340592</v>
          </cell>
          <cell r="P6907">
            <v>340592</v>
          </cell>
        </row>
        <row r="6908">
          <cell r="G6908">
            <v>938911438</v>
          </cell>
          <cell r="J6908">
            <v>99209.2</v>
          </cell>
          <cell r="K6908">
            <v>26101</v>
          </cell>
          <cell r="L6908">
            <v>7310.8</v>
          </cell>
          <cell r="M6908">
            <v>0</v>
          </cell>
          <cell r="N6908">
            <v>0</v>
          </cell>
          <cell r="O6908">
            <v>80419</v>
          </cell>
          <cell r="P6908">
            <v>80419</v>
          </cell>
        </row>
        <row r="6909">
          <cell r="G6909">
            <v>933603344</v>
          </cell>
          <cell r="J6909">
            <v>116972.73</v>
          </cell>
          <cell r="K6909">
            <v>20239</v>
          </cell>
          <cell r="L6909">
            <v>9673.27</v>
          </cell>
          <cell r="M6909">
            <v>0</v>
          </cell>
          <cell r="N6909">
            <v>0</v>
          </cell>
          <cell r="O6909">
            <v>106407</v>
          </cell>
          <cell r="P6909">
            <v>106407</v>
          </cell>
        </row>
        <row r="6910">
          <cell r="G6910">
            <v>933800555</v>
          </cell>
          <cell r="J6910">
            <v>44545</v>
          </cell>
          <cell r="K6910">
            <v>0</v>
          </cell>
          <cell r="L6910">
            <v>4455</v>
          </cell>
          <cell r="M6910">
            <v>0</v>
          </cell>
          <cell r="N6910">
            <v>0</v>
          </cell>
          <cell r="O6910">
            <v>49000</v>
          </cell>
          <cell r="P6910">
            <v>49000</v>
          </cell>
        </row>
        <row r="6911">
          <cell r="G6911">
            <v>933805135</v>
          </cell>
          <cell r="J6911">
            <v>133420</v>
          </cell>
          <cell r="K6911">
            <v>20237</v>
          </cell>
          <cell r="L6911">
            <v>11318</v>
          </cell>
          <cell r="M6911">
            <v>0</v>
          </cell>
          <cell r="N6911">
            <v>0</v>
          </cell>
          <cell r="O6911">
            <v>124501</v>
          </cell>
          <cell r="P6911">
            <v>124501</v>
          </cell>
        </row>
        <row r="6912">
          <cell r="G6912">
            <v>933805143</v>
          </cell>
          <cell r="J6912">
            <v>352183.18</v>
          </cell>
          <cell r="K6912">
            <v>63150</v>
          </cell>
          <cell r="L6912">
            <v>28903.82</v>
          </cell>
          <cell r="M6912">
            <v>0</v>
          </cell>
          <cell r="N6912">
            <v>0</v>
          </cell>
          <cell r="O6912">
            <v>317937</v>
          </cell>
          <cell r="P6912">
            <v>317937</v>
          </cell>
        </row>
        <row r="6913">
          <cell r="G6913">
            <v>933805183</v>
          </cell>
          <cell r="J6913">
            <v>199217</v>
          </cell>
          <cell r="K6913">
            <v>32127</v>
          </cell>
          <cell r="L6913">
            <v>16709</v>
          </cell>
          <cell r="M6913">
            <v>0</v>
          </cell>
          <cell r="N6913">
            <v>0</v>
          </cell>
          <cell r="O6913">
            <v>183799</v>
          </cell>
          <cell r="P6913">
            <v>183799</v>
          </cell>
        </row>
        <row r="6914">
          <cell r="G6914">
            <v>933805188</v>
          </cell>
          <cell r="J6914">
            <v>195063.51</v>
          </cell>
          <cell r="K6914">
            <v>29260</v>
          </cell>
          <cell r="L6914">
            <v>16580.490000000002</v>
          </cell>
          <cell r="M6914">
            <v>0</v>
          </cell>
          <cell r="N6914">
            <v>0</v>
          </cell>
          <cell r="O6914">
            <v>182384</v>
          </cell>
          <cell r="P6914">
            <v>182384</v>
          </cell>
        </row>
        <row r="6915">
          <cell r="G6915">
            <v>933805192</v>
          </cell>
          <cell r="J6915">
            <v>285870.37</v>
          </cell>
          <cell r="K6915">
            <v>43554</v>
          </cell>
          <cell r="L6915">
            <v>24231.63</v>
          </cell>
          <cell r="M6915">
            <v>0</v>
          </cell>
          <cell r="N6915">
            <v>0</v>
          </cell>
          <cell r="O6915">
            <v>266548</v>
          </cell>
          <cell r="P6915">
            <v>266548</v>
          </cell>
        </row>
        <row r="6916">
          <cell r="G6916">
            <v>933805315</v>
          </cell>
          <cell r="J6916">
            <v>118249.09</v>
          </cell>
          <cell r="K6916">
            <v>26265</v>
          </cell>
          <cell r="L6916">
            <v>9198.91</v>
          </cell>
          <cell r="M6916">
            <v>0</v>
          </cell>
          <cell r="N6916">
            <v>0</v>
          </cell>
          <cell r="O6916">
            <v>101183</v>
          </cell>
          <cell r="P6916">
            <v>101183</v>
          </cell>
        </row>
        <row r="6917">
          <cell r="G6917">
            <v>933805352</v>
          </cell>
          <cell r="J6917">
            <v>154411</v>
          </cell>
          <cell r="K6917">
            <v>28772</v>
          </cell>
          <cell r="L6917">
            <v>12564</v>
          </cell>
          <cell r="M6917">
            <v>0</v>
          </cell>
          <cell r="N6917">
            <v>0</v>
          </cell>
          <cell r="O6917">
            <v>138203</v>
          </cell>
          <cell r="P6917">
            <v>138203</v>
          </cell>
        </row>
        <row r="6918">
          <cell r="G6918">
            <v>933805361</v>
          </cell>
          <cell r="J6918">
            <v>271993</v>
          </cell>
          <cell r="K6918">
            <v>74459</v>
          </cell>
          <cell r="L6918">
            <v>19753</v>
          </cell>
          <cell r="M6918">
            <v>0</v>
          </cell>
          <cell r="N6918">
            <v>0</v>
          </cell>
          <cell r="O6918">
            <v>217287</v>
          </cell>
          <cell r="P6918">
            <v>217287</v>
          </cell>
        </row>
        <row r="6919">
          <cell r="G6919">
            <v>933805364</v>
          </cell>
          <cell r="J6919">
            <v>160199</v>
          </cell>
          <cell r="K6919">
            <v>30313</v>
          </cell>
          <cell r="L6919">
            <v>12989</v>
          </cell>
          <cell r="M6919">
            <v>0</v>
          </cell>
          <cell r="N6919">
            <v>0</v>
          </cell>
          <cell r="O6919">
            <v>142875</v>
          </cell>
          <cell r="P6919">
            <v>142875</v>
          </cell>
        </row>
        <row r="6920">
          <cell r="G6920">
            <v>933805367</v>
          </cell>
          <cell r="J6920">
            <v>116016.09</v>
          </cell>
          <cell r="K6920">
            <v>17627</v>
          </cell>
          <cell r="L6920">
            <v>9838.91</v>
          </cell>
          <cell r="M6920">
            <v>0</v>
          </cell>
          <cell r="N6920">
            <v>0</v>
          </cell>
          <cell r="O6920">
            <v>108228</v>
          </cell>
          <cell r="P6920">
            <v>108228</v>
          </cell>
        </row>
        <row r="6921">
          <cell r="G6921">
            <v>933805584</v>
          </cell>
          <cell r="J6921">
            <v>398400.97000000003</v>
          </cell>
          <cell r="K6921">
            <v>64921</v>
          </cell>
          <cell r="L6921">
            <v>33348.03</v>
          </cell>
          <cell r="M6921">
            <v>0</v>
          </cell>
          <cell r="N6921">
            <v>0</v>
          </cell>
          <cell r="O6921">
            <v>366828</v>
          </cell>
          <cell r="P6921">
            <v>366828</v>
          </cell>
        </row>
        <row r="6922">
          <cell r="G6922">
            <v>933805588</v>
          </cell>
          <cell r="J6922">
            <v>270349.64</v>
          </cell>
          <cell r="K6922">
            <v>47060</v>
          </cell>
          <cell r="L6922">
            <v>22329.360000000001</v>
          </cell>
          <cell r="M6922">
            <v>0</v>
          </cell>
          <cell r="N6922">
            <v>0</v>
          </cell>
          <cell r="O6922">
            <v>245619</v>
          </cell>
          <cell r="P6922">
            <v>245619</v>
          </cell>
        </row>
        <row r="6923">
          <cell r="G6923">
            <v>933805589</v>
          </cell>
          <cell r="J6923">
            <v>368219.95</v>
          </cell>
          <cell r="K6923">
            <v>61292</v>
          </cell>
          <cell r="L6923">
            <v>30693.05</v>
          </cell>
          <cell r="M6923">
            <v>0</v>
          </cell>
          <cell r="N6923">
            <v>0</v>
          </cell>
          <cell r="O6923">
            <v>337621</v>
          </cell>
          <cell r="P6923">
            <v>337621</v>
          </cell>
        </row>
        <row r="6924">
          <cell r="G6924">
            <v>933805596</v>
          </cell>
          <cell r="J6924">
            <v>137555.35999999999</v>
          </cell>
          <cell r="K6924">
            <v>22877</v>
          </cell>
          <cell r="L6924">
            <v>11467.64</v>
          </cell>
          <cell r="M6924">
            <v>0</v>
          </cell>
          <cell r="N6924">
            <v>0</v>
          </cell>
          <cell r="O6924">
            <v>126146</v>
          </cell>
          <cell r="P6924">
            <v>126146</v>
          </cell>
        </row>
        <row r="6925">
          <cell r="G6925">
            <v>933805604</v>
          </cell>
          <cell r="J6925">
            <v>526779.07000000007</v>
          </cell>
          <cell r="K6925">
            <v>79914</v>
          </cell>
          <cell r="L6925">
            <v>44686.93</v>
          </cell>
          <cell r="M6925">
            <v>0</v>
          </cell>
          <cell r="N6925">
            <v>0</v>
          </cell>
          <cell r="O6925">
            <v>491552</v>
          </cell>
          <cell r="P6925">
            <v>491552</v>
          </cell>
        </row>
        <row r="6926">
          <cell r="G6926">
            <v>933805672</v>
          </cell>
          <cell r="J6926">
            <v>206568.91</v>
          </cell>
          <cell r="K6926">
            <v>37942</v>
          </cell>
          <cell r="L6926">
            <v>16863.09</v>
          </cell>
          <cell r="M6926">
            <v>0</v>
          </cell>
          <cell r="N6926">
            <v>0</v>
          </cell>
          <cell r="O6926">
            <v>185490</v>
          </cell>
          <cell r="P6926">
            <v>185490</v>
          </cell>
        </row>
        <row r="6927">
          <cell r="G6927">
            <v>933805712</v>
          </cell>
          <cell r="J6927">
            <v>576090.39</v>
          </cell>
          <cell r="K6927">
            <v>77864</v>
          </cell>
          <cell r="L6927">
            <v>47122.61</v>
          </cell>
          <cell r="M6927">
            <v>0</v>
          </cell>
          <cell r="N6927">
            <v>0</v>
          </cell>
          <cell r="O6927">
            <v>545349</v>
          </cell>
          <cell r="P6927">
            <v>545349</v>
          </cell>
        </row>
        <row r="6928">
          <cell r="G6928">
            <v>933805721</v>
          </cell>
          <cell r="J6928">
            <v>340434.36</v>
          </cell>
          <cell r="K6928">
            <v>65876</v>
          </cell>
          <cell r="L6928">
            <v>27455.64</v>
          </cell>
          <cell r="M6928">
            <v>0</v>
          </cell>
          <cell r="N6928">
            <v>0</v>
          </cell>
          <cell r="O6928">
            <v>302014</v>
          </cell>
          <cell r="P6928">
            <v>302014</v>
          </cell>
        </row>
        <row r="6929">
          <cell r="G6929">
            <v>933805742</v>
          </cell>
          <cell r="J6929">
            <v>257574.09</v>
          </cell>
          <cell r="K6929">
            <v>50529</v>
          </cell>
          <cell r="L6929">
            <v>20703.91</v>
          </cell>
          <cell r="M6929">
            <v>0</v>
          </cell>
          <cell r="N6929">
            <v>0</v>
          </cell>
          <cell r="O6929">
            <v>227749</v>
          </cell>
          <cell r="P6929">
            <v>227749</v>
          </cell>
        </row>
        <row r="6930">
          <cell r="G6930">
            <v>933805743</v>
          </cell>
          <cell r="J6930">
            <v>44545</v>
          </cell>
          <cell r="K6930">
            <v>0</v>
          </cell>
          <cell r="L6930">
            <v>4455</v>
          </cell>
          <cell r="M6930">
            <v>0</v>
          </cell>
          <cell r="N6930">
            <v>0</v>
          </cell>
          <cell r="O6930">
            <v>49000</v>
          </cell>
          <cell r="P6930">
            <v>49000</v>
          </cell>
        </row>
        <row r="6931">
          <cell r="G6931">
            <v>933805744</v>
          </cell>
          <cell r="J6931">
            <v>53117</v>
          </cell>
          <cell r="K6931">
            <v>8416</v>
          </cell>
          <cell r="L6931">
            <v>4470</v>
          </cell>
          <cell r="M6931">
            <v>0</v>
          </cell>
          <cell r="N6931">
            <v>0</v>
          </cell>
          <cell r="O6931">
            <v>49171</v>
          </cell>
          <cell r="P6931">
            <v>49171</v>
          </cell>
        </row>
        <row r="6932">
          <cell r="G6932">
            <v>933805745</v>
          </cell>
          <cell r="J6932">
            <v>133839.76</v>
          </cell>
          <cell r="K6932">
            <v>21198</v>
          </cell>
          <cell r="L6932">
            <v>11264.24</v>
          </cell>
          <cell r="M6932">
            <v>0</v>
          </cell>
          <cell r="N6932">
            <v>0</v>
          </cell>
          <cell r="O6932">
            <v>123906</v>
          </cell>
          <cell r="P6932">
            <v>123906</v>
          </cell>
        </row>
        <row r="6933">
          <cell r="G6933">
            <v>933805746</v>
          </cell>
          <cell r="J6933">
            <v>95548.36</v>
          </cell>
          <cell r="K6933">
            <v>14332</v>
          </cell>
          <cell r="L6933">
            <v>8121.64</v>
          </cell>
          <cell r="M6933">
            <v>0</v>
          </cell>
          <cell r="N6933">
            <v>0</v>
          </cell>
          <cell r="O6933">
            <v>89338</v>
          </cell>
          <cell r="P6933">
            <v>89338</v>
          </cell>
        </row>
        <row r="6934">
          <cell r="G6934">
            <v>933805748</v>
          </cell>
          <cell r="J6934">
            <v>101670</v>
          </cell>
          <cell r="K6934">
            <v>17270</v>
          </cell>
          <cell r="L6934">
            <v>8440</v>
          </cell>
          <cell r="M6934">
            <v>0</v>
          </cell>
          <cell r="N6934">
            <v>0</v>
          </cell>
          <cell r="O6934">
            <v>92840</v>
          </cell>
          <cell r="P6934">
            <v>92840</v>
          </cell>
        </row>
        <row r="6935">
          <cell r="G6935">
            <v>933805749</v>
          </cell>
          <cell r="J6935">
            <v>247721.07</v>
          </cell>
          <cell r="K6935">
            <v>34308</v>
          </cell>
          <cell r="L6935">
            <v>20440.93</v>
          </cell>
          <cell r="M6935">
            <v>0</v>
          </cell>
          <cell r="N6935">
            <v>0</v>
          </cell>
          <cell r="O6935">
            <v>233854</v>
          </cell>
          <cell r="P6935">
            <v>233854</v>
          </cell>
        </row>
        <row r="6936">
          <cell r="G6936">
            <v>933805750</v>
          </cell>
          <cell r="J6936">
            <v>807057.90999999992</v>
          </cell>
          <cell r="K6936">
            <v>236371.09</v>
          </cell>
          <cell r="L6936">
            <v>57069.18</v>
          </cell>
          <cell r="M6936">
            <v>0</v>
          </cell>
          <cell r="N6936">
            <v>0</v>
          </cell>
          <cell r="O6936">
            <v>627756</v>
          </cell>
          <cell r="P6936">
            <v>627756</v>
          </cell>
        </row>
        <row r="6937">
          <cell r="G6937">
            <v>933805751</v>
          </cell>
          <cell r="J6937">
            <v>251154.49</v>
          </cell>
          <cell r="K6937">
            <v>38571</v>
          </cell>
          <cell r="L6937">
            <v>21258.51</v>
          </cell>
          <cell r="M6937">
            <v>0</v>
          </cell>
          <cell r="N6937">
            <v>0</v>
          </cell>
          <cell r="O6937">
            <v>233842</v>
          </cell>
          <cell r="P6937">
            <v>233842</v>
          </cell>
        </row>
        <row r="6938">
          <cell r="G6938">
            <v>933805752</v>
          </cell>
          <cell r="J6938">
            <v>56663</v>
          </cell>
          <cell r="K6938">
            <v>10519</v>
          </cell>
          <cell r="L6938">
            <v>4614</v>
          </cell>
          <cell r="M6938">
            <v>0</v>
          </cell>
          <cell r="N6938">
            <v>0</v>
          </cell>
          <cell r="O6938">
            <v>50758</v>
          </cell>
          <cell r="P6938">
            <v>50758</v>
          </cell>
        </row>
        <row r="6939">
          <cell r="G6939">
            <v>933805753</v>
          </cell>
          <cell r="J6939">
            <v>210540.18</v>
          </cell>
          <cell r="K6939">
            <v>35620</v>
          </cell>
          <cell r="L6939">
            <v>17491.82</v>
          </cell>
          <cell r="M6939">
            <v>0</v>
          </cell>
          <cell r="N6939">
            <v>0</v>
          </cell>
          <cell r="O6939">
            <v>192412</v>
          </cell>
          <cell r="P6939">
            <v>192412</v>
          </cell>
        </row>
        <row r="6940">
          <cell r="G6940">
            <v>933805754</v>
          </cell>
          <cell r="J6940">
            <v>116239</v>
          </cell>
          <cell r="K6940">
            <v>19231</v>
          </cell>
          <cell r="L6940">
            <v>9701</v>
          </cell>
          <cell r="M6940">
            <v>0</v>
          </cell>
          <cell r="N6940">
            <v>0</v>
          </cell>
          <cell r="O6940">
            <v>106709</v>
          </cell>
          <cell r="P6940">
            <v>106709</v>
          </cell>
        </row>
        <row r="6941">
          <cell r="G6941">
            <v>933805756</v>
          </cell>
          <cell r="J6941">
            <v>70037.820000000007</v>
          </cell>
          <cell r="K6941">
            <v>12076</v>
          </cell>
          <cell r="L6941">
            <v>5796.18</v>
          </cell>
          <cell r="M6941">
            <v>0</v>
          </cell>
          <cell r="N6941">
            <v>0</v>
          </cell>
          <cell r="O6941">
            <v>63758</v>
          </cell>
          <cell r="P6941">
            <v>63758</v>
          </cell>
        </row>
        <row r="6942">
          <cell r="G6942">
            <v>933805760</v>
          </cell>
          <cell r="J6942">
            <v>658658</v>
          </cell>
          <cell r="K6942">
            <v>105306</v>
          </cell>
          <cell r="L6942">
            <v>55335</v>
          </cell>
          <cell r="M6942">
            <v>0</v>
          </cell>
          <cell r="N6942">
            <v>0</v>
          </cell>
          <cell r="O6942">
            <v>608687</v>
          </cell>
          <cell r="P6942">
            <v>608687</v>
          </cell>
        </row>
        <row r="6943">
          <cell r="G6943">
            <v>933805761</v>
          </cell>
          <cell r="J6943">
            <v>209837</v>
          </cell>
          <cell r="K6943">
            <v>34393</v>
          </cell>
          <cell r="L6943">
            <v>17544</v>
          </cell>
          <cell r="M6943">
            <v>0</v>
          </cell>
          <cell r="N6943">
            <v>0</v>
          </cell>
          <cell r="O6943">
            <v>192988</v>
          </cell>
          <cell r="P6943">
            <v>192988</v>
          </cell>
        </row>
        <row r="6944">
          <cell r="G6944">
            <v>933805764</v>
          </cell>
          <cell r="J6944">
            <v>73514</v>
          </cell>
          <cell r="K6944">
            <v>11700</v>
          </cell>
          <cell r="L6944">
            <v>6181</v>
          </cell>
          <cell r="M6944">
            <v>0</v>
          </cell>
          <cell r="N6944">
            <v>0</v>
          </cell>
          <cell r="O6944">
            <v>67995</v>
          </cell>
          <cell r="P6944">
            <v>67995</v>
          </cell>
        </row>
        <row r="6945">
          <cell r="G6945">
            <v>933805769</v>
          </cell>
          <cell r="J6945">
            <v>271725.36</v>
          </cell>
          <cell r="K6945">
            <v>45022</v>
          </cell>
          <cell r="L6945">
            <v>22669.64</v>
          </cell>
          <cell r="M6945">
            <v>0</v>
          </cell>
          <cell r="N6945">
            <v>0</v>
          </cell>
          <cell r="O6945">
            <v>249373</v>
          </cell>
          <cell r="P6945">
            <v>249373</v>
          </cell>
        </row>
        <row r="6946">
          <cell r="G6946">
            <v>933805773</v>
          </cell>
          <cell r="J6946">
            <v>66565</v>
          </cell>
          <cell r="K6946">
            <v>13800</v>
          </cell>
          <cell r="L6946">
            <v>5277</v>
          </cell>
          <cell r="M6946">
            <v>0</v>
          </cell>
          <cell r="N6946">
            <v>0</v>
          </cell>
          <cell r="O6946">
            <v>58042</v>
          </cell>
          <cell r="P6946">
            <v>58042</v>
          </cell>
        </row>
        <row r="6947">
          <cell r="G6947">
            <v>933805774</v>
          </cell>
          <cell r="J6947">
            <v>399661.67</v>
          </cell>
          <cell r="K6947">
            <v>93609</v>
          </cell>
          <cell r="L6947">
            <v>30605.33</v>
          </cell>
          <cell r="M6947">
            <v>0</v>
          </cell>
          <cell r="N6947">
            <v>0</v>
          </cell>
          <cell r="O6947">
            <v>336658</v>
          </cell>
          <cell r="P6947">
            <v>336658</v>
          </cell>
        </row>
        <row r="6948">
          <cell r="G6948">
            <v>933805798</v>
          </cell>
          <cell r="J6948">
            <v>371414.82</v>
          </cell>
          <cell r="K6948">
            <v>132137.73000000001</v>
          </cell>
          <cell r="L6948">
            <v>23927.91</v>
          </cell>
          <cell r="M6948">
            <v>0</v>
          </cell>
          <cell r="N6948">
            <v>0</v>
          </cell>
          <cell r="O6948">
            <v>263205</v>
          </cell>
          <cell r="P6948">
            <v>263205</v>
          </cell>
        </row>
        <row r="6949">
          <cell r="G6949">
            <v>933805805</v>
          </cell>
          <cell r="J6949">
            <v>301837.45</v>
          </cell>
          <cell r="K6949">
            <v>233028.18</v>
          </cell>
          <cell r="L6949">
            <v>6880.73</v>
          </cell>
          <cell r="M6949">
            <v>0</v>
          </cell>
          <cell r="N6949">
            <v>0</v>
          </cell>
          <cell r="O6949">
            <v>75690</v>
          </cell>
          <cell r="P6949">
            <v>75690</v>
          </cell>
        </row>
        <row r="6950">
          <cell r="G6950">
            <v>933805826</v>
          </cell>
          <cell r="J6950">
            <v>152252.09</v>
          </cell>
          <cell r="K6950">
            <v>78905</v>
          </cell>
          <cell r="L6950">
            <v>7334.91</v>
          </cell>
          <cell r="M6950">
            <v>0</v>
          </cell>
          <cell r="N6950">
            <v>0</v>
          </cell>
          <cell r="O6950">
            <v>80682</v>
          </cell>
          <cell r="P6950">
            <v>80682</v>
          </cell>
        </row>
        <row r="6951">
          <cell r="G6951">
            <v>933805827</v>
          </cell>
          <cell r="J6951">
            <v>333698.62</v>
          </cell>
          <cell r="K6951">
            <v>54543</v>
          </cell>
          <cell r="L6951">
            <v>27915.38</v>
          </cell>
          <cell r="M6951">
            <v>0</v>
          </cell>
          <cell r="N6951">
            <v>0</v>
          </cell>
          <cell r="O6951">
            <v>307071</v>
          </cell>
          <cell r="P6951">
            <v>307071</v>
          </cell>
        </row>
        <row r="6952">
          <cell r="G6952">
            <v>933805829</v>
          </cell>
          <cell r="J6952">
            <v>261176.9</v>
          </cell>
          <cell r="K6952">
            <v>42094</v>
          </cell>
          <cell r="L6952">
            <v>21908.1</v>
          </cell>
          <cell r="M6952">
            <v>0</v>
          </cell>
          <cell r="N6952">
            <v>0</v>
          </cell>
          <cell r="O6952">
            <v>240991</v>
          </cell>
          <cell r="P6952">
            <v>240991</v>
          </cell>
        </row>
        <row r="6953">
          <cell r="G6953">
            <v>933805830</v>
          </cell>
          <cell r="J6953">
            <v>224785.9</v>
          </cell>
          <cell r="K6953">
            <v>43591</v>
          </cell>
          <cell r="L6953">
            <v>18119.099999999999</v>
          </cell>
          <cell r="M6953">
            <v>0</v>
          </cell>
          <cell r="N6953">
            <v>0</v>
          </cell>
          <cell r="O6953">
            <v>199314</v>
          </cell>
          <cell r="P6953">
            <v>199314</v>
          </cell>
        </row>
        <row r="6954">
          <cell r="G6954">
            <v>933805852</v>
          </cell>
          <cell r="J6954">
            <v>338593.6</v>
          </cell>
          <cell r="K6954">
            <v>53257</v>
          </cell>
          <cell r="L6954">
            <v>28533.4</v>
          </cell>
          <cell r="M6954">
            <v>0</v>
          </cell>
          <cell r="N6954">
            <v>0</v>
          </cell>
          <cell r="O6954">
            <v>313870</v>
          </cell>
          <cell r="P6954">
            <v>313870</v>
          </cell>
        </row>
        <row r="6955">
          <cell r="G6955">
            <v>933805853</v>
          </cell>
          <cell r="J6955">
            <v>163544</v>
          </cell>
          <cell r="K6955">
            <v>58192</v>
          </cell>
          <cell r="L6955">
            <v>10535</v>
          </cell>
          <cell r="M6955">
            <v>0</v>
          </cell>
          <cell r="N6955">
            <v>0</v>
          </cell>
          <cell r="O6955">
            <v>115887</v>
          </cell>
          <cell r="P6955">
            <v>115887</v>
          </cell>
        </row>
        <row r="6956">
          <cell r="G6956">
            <v>933805926</v>
          </cell>
          <cell r="J6956">
            <v>295637.36</v>
          </cell>
          <cell r="K6956">
            <v>59829</v>
          </cell>
          <cell r="L6956">
            <v>23580.639999999999</v>
          </cell>
          <cell r="M6956">
            <v>0</v>
          </cell>
          <cell r="N6956">
            <v>0</v>
          </cell>
          <cell r="O6956">
            <v>259389</v>
          </cell>
          <cell r="P6956">
            <v>259389</v>
          </cell>
        </row>
        <row r="6957">
          <cell r="G6957">
            <v>933805958</v>
          </cell>
          <cell r="J6957">
            <v>381549.63000000006</v>
          </cell>
          <cell r="K6957">
            <v>164218.54</v>
          </cell>
          <cell r="L6957">
            <v>21733.91</v>
          </cell>
          <cell r="M6957">
            <v>0</v>
          </cell>
          <cell r="N6957">
            <v>0</v>
          </cell>
          <cell r="O6957">
            <v>239065</v>
          </cell>
          <cell r="P6957">
            <v>239065</v>
          </cell>
        </row>
        <row r="6958">
          <cell r="G6958">
            <v>933805995</v>
          </cell>
          <cell r="J6958">
            <v>211525.36</v>
          </cell>
          <cell r="K6958">
            <v>38012</v>
          </cell>
          <cell r="L6958">
            <v>17351.64</v>
          </cell>
          <cell r="M6958">
            <v>0</v>
          </cell>
          <cell r="N6958">
            <v>0</v>
          </cell>
          <cell r="O6958">
            <v>190865</v>
          </cell>
          <cell r="P6958">
            <v>190865</v>
          </cell>
        </row>
        <row r="6959">
          <cell r="G6959">
            <v>933806023</v>
          </cell>
          <cell r="J6959">
            <v>348929.54000000004</v>
          </cell>
          <cell r="K6959">
            <v>55705</v>
          </cell>
          <cell r="L6959">
            <v>29322.46</v>
          </cell>
          <cell r="M6959">
            <v>-1000</v>
          </cell>
          <cell r="N6959">
            <v>-20000.000000000058</v>
          </cell>
          <cell r="O6959">
            <v>301547</v>
          </cell>
          <cell r="P6959">
            <v>301547</v>
          </cell>
        </row>
        <row r="6960">
          <cell r="G6960">
            <v>933806044</v>
          </cell>
          <cell r="J6960">
            <v>117964.91</v>
          </cell>
          <cell r="K6960">
            <v>22183</v>
          </cell>
          <cell r="L6960">
            <v>9578.09</v>
          </cell>
          <cell r="M6960">
            <v>0</v>
          </cell>
          <cell r="N6960">
            <v>0</v>
          </cell>
          <cell r="O6960">
            <v>105360</v>
          </cell>
          <cell r="P6960">
            <v>105360</v>
          </cell>
        </row>
        <row r="6961">
          <cell r="G6961">
            <v>933806109</v>
          </cell>
          <cell r="J6961">
            <v>216363.02</v>
          </cell>
          <cell r="K6961">
            <v>32454</v>
          </cell>
          <cell r="L6961">
            <v>18390.98</v>
          </cell>
          <cell r="M6961">
            <v>0</v>
          </cell>
          <cell r="N6961">
            <v>0</v>
          </cell>
          <cell r="O6961">
            <v>202300</v>
          </cell>
          <cell r="P6961">
            <v>202300</v>
          </cell>
        </row>
        <row r="6962">
          <cell r="G6962">
            <v>933806110</v>
          </cell>
          <cell r="J6962">
            <v>244812.89</v>
          </cell>
          <cell r="K6962">
            <v>36722</v>
          </cell>
          <cell r="L6962">
            <v>20809.11</v>
          </cell>
          <cell r="M6962">
            <v>0</v>
          </cell>
          <cell r="N6962">
            <v>0</v>
          </cell>
          <cell r="O6962">
            <v>228900</v>
          </cell>
          <cell r="P6962">
            <v>228900</v>
          </cell>
        </row>
        <row r="6963">
          <cell r="G6963">
            <v>933806195</v>
          </cell>
          <cell r="J6963">
            <v>644683.81999999995</v>
          </cell>
          <cell r="K6963">
            <v>97600</v>
          </cell>
          <cell r="L6963">
            <v>54708.18</v>
          </cell>
          <cell r="M6963">
            <v>0</v>
          </cell>
          <cell r="N6963">
            <v>0</v>
          </cell>
          <cell r="O6963">
            <v>601792</v>
          </cell>
          <cell r="P6963">
            <v>601792</v>
          </cell>
        </row>
        <row r="6964">
          <cell r="G6964">
            <v>933806274</v>
          </cell>
          <cell r="J6964">
            <v>288822.09000000003</v>
          </cell>
          <cell r="K6964">
            <v>52524</v>
          </cell>
          <cell r="L6964">
            <v>23629.91</v>
          </cell>
          <cell r="M6964">
            <v>-1000</v>
          </cell>
          <cell r="N6964">
            <v>0</v>
          </cell>
          <cell r="O6964">
            <v>258928</v>
          </cell>
          <cell r="P6964">
            <v>258928</v>
          </cell>
        </row>
        <row r="6965">
          <cell r="G6965">
            <v>933806292</v>
          </cell>
          <cell r="J6965">
            <v>80666</v>
          </cell>
          <cell r="K6965">
            <v>13222</v>
          </cell>
          <cell r="L6965">
            <v>6744</v>
          </cell>
          <cell r="M6965">
            <v>0</v>
          </cell>
          <cell r="N6965">
            <v>0</v>
          </cell>
          <cell r="O6965">
            <v>74188</v>
          </cell>
          <cell r="P6965">
            <v>74188</v>
          </cell>
        </row>
        <row r="6966">
          <cell r="G6966">
            <v>933806308</v>
          </cell>
          <cell r="J6966">
            <v>209109</v>
          </cell>
          <cell r="K6966">
            <v>31591</v>
          </cell>
          <cell r="L6966">
            <v>17752</v>
          </cell>
          <cell r="M6966">
            <v>0</v>
          </cell>
          <cell r="N6966">
            <v>0</v>
          </cell>
          <cell r="O6966">
            <v>195270</v>
          </cell>
          <cell r="P6966">
            <v>195270</v>
          </cell>
        </row>
        <row r="6967">
          <cell r="G6967">
            <v>933806310</v>
          </cell>
          <cell r="J6967">
            <v>170078.18</v>
          </cell>
          <cell r="K6967">
            <v>28429</v>
          </cell>
          <cell r="L6967">
            <v>14164.82</v>
          </cell>
          <cell r="M6967">
            <v>0</v>
          </cell>
          <cell r="N6967">
            <v>0</v>
          </cell>
          <cell r="O6967">
            <v>155814</v>
          </cell>
          <cell r="P6967">
            <v>155814</v>
          </cell>
        </row>
        <row r="6968">
          <cell r="G6968">
            <v>933806326</v>
          </cell>
          <cell r="J6968">
            <v>119195.09</v>
          </cell>
          <cell r="K6968">
            <v>17879</v>
          </cell>
          <cell r="L6968">
            <v>10131.91</v>
          </cell>
          <cell r="M6968">
            <v>0</v>
          </cell>
          <cell r="N6968">
            <v>0</v>
          </cell>
          <cell r="O6968">
            <v>111448</v>
          </cell>
          <cell r="P6968">
            <v>111448</v>
          </cell>
        </row>
        <row r="6969">
          <cell r="G6969">
            <v>933806328</v>
          </cell>
          <cell r="J6969">
            <v>223747.72</v>
          </cell>
          <cell r="K6969">
            <v>35133</v>
          </cell>
          <cell r="L6969">
            <v>18861.28</v>
          </cell>
          <cell r="M6969">
            <v>0</v>
          </cell>
          <cell r="N6969">
            <v>0</v>
          </cell>
          <cell r="O6969">
            <v>207476</v>
          </cell>
          <cell r="P6969">
            <v>207476</v>
          </cell>
        </row>
        <row r="6970">
          <cell r="G6970">
            <v>933806329</v>
          </cell>
          <cell r="J6970">
            <v>69090.44</v>
          </cell>
          <cell r="K6970">
            <v>10364</v>
          </cell>
          <cell r="L6970">
            <v>5872.56</v>
          </cell>
          <cell r="M6970">
            <v>0</v>
          </cell>
          <cell r="N6970">
            <v>0</v>
          </cell>
          <cell r="O6970">
            <v>64599</v>
          </cell>
          <cell r="P6970">
            <v>64599</v>
          </cell>
        </row>
        <row r="6971">
          <cell r="G6971">
            <v>933806341</v>
          </cell>
          <cell r="J6971">
            <v>55454.09</v>
          </cell>
          <cell r="K6971">
            <v>8318</v>
          </cell>
          <cell r="L6971">
            <v>4713.91</v>
          </cell>
          <cell r="M6971">
            <v>0</v>
          </cell>
          <cell r="N6971">
            <v>0</v>
          </cell>
          <cell r="O6971">
            <v>51850</v>
          </cell>
          <cell r="P6971">
            <v>51850</v>
          </cell>
        </row>
        <row r="6972">
          <cell r="G6972">
            <v>933806476</v>
          </cell>
          <cell r="J6972">
            <v>47860.090000000004</v>
          </cell>
          <cell r="K6972">
            <v>7179</v>
          </cell>
          <cell r="L6972">
            <v>4067.91</v>
          </cell>
          <cell r="M6972">
            <v>0</v>
          </cell>
          <cell r="N6972">
            <v>0</v>
          </cell>
          <cell r="O6972">
            <v>44749</v>
          </cell>
          <cell r="P6972">
            <v>44749</v>
          </cell>
        </row>
        <row r="6973">
          <cell r="G6973">
            <v>933806552</v>
          </cell>
          <cell r="J6973">
            <v>44545</v>
          </cell>
          <cell r="K6973">
            <v>0</v>
          </cell>
          <cell r="L6973">
            <v>4455</v>
          </cell>
          <cell r="M6973">
            <v>0</v>
          </cell>
          <cell r="N6973">
            <v>0</v>
          </cell>
          <cell r="O6973">
            <v>49000</v>
          </cell>
          <cell r="P6973">
            <v>49000</v>
          </cell>
        </row>
        <row r="6974">
          <cell r="G6974">
            <v>933806554</v>
          </cell>
          <cell r="J6974">
            <v>92290</v>
          </cell>
          <cell r="K6974">
            <v>14292</v>
          </cell>
          <cell r="L6974">
            <v>7800</v>
          </cell>
          <cell r="M6974">
            <v>0</v>
          </cell>
          <cell r="N6974">
            <v>0</v>
          </cell>
          <cell r="O6974">
            <v>85798</v>
          </cell>
          <cell r="P6974">
            <v>85798</v>
          </cell>
        </row>
        <row r="6975">
          <cell r="G6975">
            <v>933806563</v>
          </cell>
          <cell r="J6975">
            <v>208590.72999999998</v>
          </cell>
          <cell r="K6975">
            <v>107938.73</v>
          </cell>
          <cell r="L6975">
            <v>10065</v>
          </cell>
          <cell r="M6975">
            <v>0</v>
          </cell>
          <cell r="N6975">
            <v>-19999.999999999985</v>
          </cell>
          <cell r="O6975">
            <v>90717</v>
          </cell>
          <cell r="P6975">
            <v>90717</v>
          </cell>
        </row>
        <row r="6976">
          <cell r="G6976">
            <v>933806651</v>
          </cell>
          <cell r="J6976">
            <v>119448.82</v>
          </cell>
          <cell r="K6976">
            <v>23752</v>
          </cell>
          <cell r="L6976">
            <v>9570.18</v>
          </cell>
          <cell r="M6976">
            <v>0</v>
          </cell>
          <cell r="N6976">
            <v>0</v>
          </cell>
          <cell r="O6976">
            <v>105267</v>
          </cell>
          <cell r="P6976">
            <v>105267</v>
          </cell>
        </row>
        <row r="6977">
          <cell r="G6977">
            <v>933806656</v>
          </cell>
          <cell r="J6977">
            <v>44545</v>
          </cell>
          <cell r="K6977">
            <v>0</v>
          </cell>
          <cell r="L6977">
            <v>4455</v>
          </cell>
          <cell r="M6977">
            <v>0</v>
          </cell>
          <cell r="N6977">
            <v>0</v>
          </cell>
          <cell r="O6977">
            <v>49000</v>
          </cell>
          <cell r="P6977">
            <v>49000</v>
          </cell>
        </row>
        <row r="6978">
          <cell r="G6978">
            <v>933806658</v>
          </cell>
          <cell r="J6978">
            <v>99090.4</v>
          </cell>
          <cell r="K6978">
            <v>14864</v>
          </cell>
          <cell r="L6978">
            <v>8422.6</v>
          </cell>
          <cell r="M6978">
            <v>0</v>
          </cell>
          <cell r="N6978">
            <v>0</v>
          </cell>
          <cell r="O6978">
            <v>92649</v>
          </cell>
          <cell r="P6978">
            <v>92649</v>
          </cell>
        </row>
        <row r="6979">
          <cell r="G6979">
            <v>933806664</v>
          </cell>
          <cell r="J6979">
            <v>235537.9</v>
          </cell>
          <cell r="K6979">
            <v>36677</v>
          </cell>
          <cell r="L6979">
            <v>19886.099999999999</v>
          </cell>
          <cell r="M6979">
            <v>0</v>
          </cell>
          <cell r="N6979">
            <v>0</v>
          </cell>
          <cell r="O6979">
            <v>218747</v>
          </cell>
          <cell r="P6979">
            <v>218747</v>
          </cell>
        </row>
        <row r="6980">
          <cell r="G6980">
            <v>933806671</v>
          </cell>
          <cell r="J6980">
            <v>140622.18</v>
          </cell>
          <cell r="K6980">
            <v>23786</v>
          </cell>
          <cell r="L6980">
            <v>11682.82</v>
          </cell>
          <cell r="M6980">
            <v>0</v>
          </cell>
          <cell r="N6980">
            <v>0</v>
          </cell>
          <cell r="O6980">
            <v>128519</v>
          </cell>
          <cell r="P6980">
            <v>128519</v>
          </cell>
        </row>
        <row r="6981">
          <cell r="G6981">
            <v>933806674</v>
          </cell>
          <cell r="J6981">
            <v>89811.82</v>
          </cell>
          <cell r="K6981">
            <v>19082</v>
          </cell>
          <cell r="L6981">
            <v>7073.18</v>
          </cell>
          <cell r="M6981">
            <v>0</v>
          </cell>
          <cell r="N6981">
            <v>0</v>
          </cell>
          <cell r="O6981">
            <v>77803</v>
          </cell>
          <cell r="P6981">
            <v>77803</v>
          </cell>
        </row>
        <row r="6982">
          <cell r="G6982">
            <v>933806751</v>
          </cell>
          <cell r="J6982">
            <v>87247.82</v>
          </cell>
          <cell r="K6982">
            <v>13536</v>
          </cell>
          <cell r="L6982">
            <v>7371.18</v>
          </cell>
          <cell r="M6982">
            <v>0</v>
          </cell>
          <cell r="N6982">
            <v>0</v>
          </cell>
          <cell r="O6982">
            <v>81083</v>
          </cell>
          <cell r="P6982">
            <v>81083</v>
          </cell>
        </row>
        <row r="6983">
          <cell r="G6983">
            <v>933806755</v>
          </cell>
          <cell r="J6983">
            <v>425267.43</v>
          </cell>
          <cell r="K6983">
            <v>65361</v>
          </cell>
          <cell r="L6983">
            <v>35990.57</v>
          </cell>
          <cell r="M6983">
            <v>0</v>
          </cell>
          <cell r="N6983">
            <v>0</v>
          </cell>
          <cell r="O6983">
            <v>395897</v>
          </cell>
          <cell r="P6983">
            <v>395897</v>
          </cell>
        </row>
        <row r="6984">
          <cell r="G6984">
            <v>933806756</v>
          </cell>
          <cell r="J6984">
            <v>185994.99</v>
          </cell>
          <cell r="K6984">
            <v>27899</v>
          </cell>
          <cell r="L6984">
            <v>15810.01</v>
          </cell>
          <cell r="M6984">
            <v>0</v>
          </cell>
          <cell r="N6984">
            <v>0</v>
          </cell>
          <cell r="O6984">
            <v>173906</v>
          </cell>
          <cell r="P6984">
            <v>173906</v>
          </cell>
        </row>
        <row r="6985">
          <cell r="G6985">
            <v>933806758</v>
          </cell>
          <cell r="J6985">
            <v>229822.6</v>
          </cell>
          <cell r="K6985">
            <v>34698</v>
          </cell>
          <cell r="L6985">
            <v>19513.400000000001</v>
          </cell>
          <cell r="M6985">
            <v>0</v>
          </cell>
          <cell r="N6985">
            <v>0</v>
          </cell>
          <cell r="O6985">
            <v>214638</v>
          </cell>
          <cell r="P6985">
            <v>214638</v>
          </cell>
        </row>
        <row r="6986">
          <cell r="G6986">
            <v>933807486</v>
          </cell>
          <cell r="J6986">
            <v>119971.36</v>
          </cell>
          <cell r="K6986">
            <v>17996</v>
          </cell>
          <cell r="L6986">
            <v>10196.64</v>
          </cell>
          <cell r="M6986">
            <v>0</v>
          </cell>
          <cell r="N6986">
            <v>0</v>
          </cell>
          <cell r="O6986">
            <v>112172</v>
          </cell>
          <cell r="P6986">
            <v>112172</v>
          </cell>
        </row>
        <row r="6987">
          <cell r="G6987">
            <v>938306661</v>
          </cell>
          <cell r="J6987">
            <v>120198</v>
          </cell>
          <cell r="K6987">
            <v>19376</v>
          </cell>
          <cell r="L6987">
            <v>10082</v>
          </cell>
          <cell r="M6987">
            <v>0</v>
          </cell>
          <cell r="N6987">
            <v>0</v>
          </cell>
          <cell r="O6987">
            <v>110904</v>
          </cell>
          <cell r="P6987">
            <v>110904</v>
          </cell>
        </row>
        <row r="6988">
          <cell r="G6988">
            <v>938508130</v>
          </cell>
          <cell r="J6988">
            <v>139161.91</v>
          </cell>
          <cell r="K6988">
            <v>21996</v>
          </cell>
          <cell r="L6988">
            <v>11717.09</v>
          </cell>
          <cell r="M6988">
            <v>0</v>
          </cell>
          <cell r="N6988">
            <v>0</v>
          </cell>
          <cell r="O6988">
            <v>128883</v>
          </cell>
          <cell r="P6988">
            <v>128883</v>
          </cell>
        </row>
        <row r="6989">
          <cell r="G6989">
            <v>938508153</v>
          </cell>
          <cell r="J6989">
            <v>44545</v>
          </cell>
          <cell r="K6989">
            <v>0</v>
          </cell>
          <cell r="L6989">
            <v>4455</v>
          </cell>
          <cell r="M6989">
            <v>0</v>
          </cell>
          <cell r="N6989">
            <v>0</v>
          </cell>
          <cell r="O6989">
            <v>49000</v>
          </cell>
          <cell r="P6989">
            <v>49000</v>
          </cell>
        </row>
        <row r="6990">
          <cell r="G6990">
            <v>938606023</v>
          </cell>
          <cell r="J6990">
            <v>118171.9</v>
          </cell>
          <cell r="K6990">
            <v>17726</v>
          </cell>
          <cell r="L6990">
            <v>10044.1</v>
          </cell>
          <cell r="M6990">
            <v>0</v>
          </cell>
          <cell r="N6990">
            <v>0</v>
          </cell>
          <cell r="O6990">
            <v>110490</v>
          </cell>
          <cell r="P6990">
            <v>110490</v>
          </cell>
        </row>
        <row r="6991">
          <cell r="G6991">
            <v>938606071</v>
          </cell>
          <cell r="J6991">
            <v>44545</v>
          </cell>
          <cell r="K6991">
            <v>0</v>
          </cell>
          <cell r="L6991">
            <v>4455</v>
          </cell>
          <cell r="M6991">
            <v>0</v>
          </cell>
          <cell r="N6991">
            <v>0</v>
          </cell>
          <cell r="O6991">
            <v>49000</v>
          </cell>
          <cell r="P6991">
            <v>49000</v>
          </cell>
        </row>
        <row r="6992">
          <cell r="G6992">
            <v>938606535</v>
          </cell>
          <cell r="J6992">
            <v>180908.5</v>
          </cell>
          <cell r="K6992">
            <v>27136</v>
          </cell>
          <cell r="L6992">
            <v>15377.5</v>
          </cell>
          <cell r="M6992">
            <v>0</v>
          </cell>
          <cell r="N6992">
            <v>0</v>
          </cell>
          <cell r="O6992">
            <v>169150</v>
          </cell>
          <cell r="P6992">
            <v>169150</v>
          </cell>
        </row>
        <row r="6993">
          <cell r="G6993">
            <v>938606628</v>
          </cell>
          <cell r="J6993">
            <v>151111.18</v>
          </cell>
          <cell r="K6993">
            <v>22667</v>
          </cell>
          <cell r="L6993">
            <v>12844.82</v>
          </cell>
          <cell r="M6993">
            <v>0</v>
          </cell>
          <cell r="N6993">
            <v>0</v>
          </cell>
          <cell r="O6993">
            <v>141289</v>
          </cell>
          <cell r="P6993">
            <v>141289</v>
          </cell>
        </row>
        <row r="6994">
          <cell r="G6994">
            <v>938606772</v>
          </cell>
          <cell r="J6994">
            <v>88440</v>
          </cell>
          <cell r="K6994">
            <v>13939</v>
          </cell>
          <cell r="L6994">
            <v>7450</v>
          </cell>
          <cell r="M6994">
            <v>0</v>
          </cell>
          <cell r="N6994">
            <v>0</v>
          </cell>
          <cell r="O6994">
            <v>81951</v>
          </cell>
          <cell r="P6994">
            <v>81951</v>
          </cell>
        </row>
        <row r="6995">
          <cell r="G6995">
            <v>938606955</v>
          </cell>
          <cell r="J6995">
            <v>60706</v>
          </cell>
          <cell r="K6995">
            <v>10228</v>
          </cell>
          <cell r="L6995">
            <v>5048</v>
          </cell>
          <cell r="M6995">
            <v>0</v>
          </cell>
          <cell r="N6995">
            <v>0</v>
          </cell>
          <cell r="O6995">
            <v>55526</v>
          </cell>
          <cell r="P6995">
            <v>55526</v>
          </cell>
        </row>
        <row r="6996">
          <cell r="G6996">
            <v>938705133</v>
          </cell>
          <cell r="J6996">
            <v>72192</v>
          </cell>
          <cell r="K6996">
            <v>7266</v>
          </cell>
          <cell r="L6996">
            <v>5367</v>
          </cell>
          <cell r="M6996">
            <v>0</v>
          </cell>
          <cell r="N6996">
            <v>0</v>
          </cell>
          <cell r="O6996">
            <v>70293</v>
          </cell>
          <cell r="P6996">
            <v>70293</v>
          </cell>
        </row>
        <row r="6997">
          <cell r="G6997">
            <v>938705554</v>
          </cell>
          <cell r="J6997">
            <v>46710</v>
          </cell>
          <cell r="K6997">
            <v>7007</v>
          </cell>
          <cell r="L6997">
            <v>3970</v>
          </cell>
          <cell r="M6997">
            <v>0</v>
          </cell>
          <cell r="N6997">
            <v>0</v>
          </cell>
          <cell r="O6997">
            <v>43673</v>
          </cell>
          <cell r="P6997">
            <v>43673</v>
          </cell>
        </row>
        <row r="6998">
          <cell r="G6998">
            <v>938705766</v>
          </cell>
          <cell r="J6998">
            <v>44545</v>
          </cell>
          <cell r="K6998">
            <v>0</v>
          </cell>
          <cell r="L6998">
            <v>4455</v>
          </cell>
          <cell r="M6998">
            <v>0</v>
          </cell>
          <cell r="N6998">
            <v>0</v>
          </cell>
          <cell r="O6998">
            <v>49000</v>
          </cell>
          <cell r="P6998">
            <v>49000</v>
          </cell>
        </row>
        <row r="6999">
          <cell r="G6999">
            <v>938705898</v>
          </cell>
          <cell r="J6999">
            <v>89748</v>
          </cell>
          <cell r="K6999">
            <v>13462</v>
          </cell>
          <cell r="L6999">
            <v>7629</v>
          </cell>
          <cell r="M6999">
            <v>0</v>
          </cell>
          <cell r="N6999">
            <v>0</v>
          </cell>
          <cell r="O6999">
            <v>83915</v>
          </cell>
          <cell r="P6999">
            <v>83915</v>
          </cell>
        </row>
        <row r="7000">
          <cell r="G7000">
            <v>938705933</v>
          </cell>
          <cell r="J7000">
            <v>198395</v>
          </cell>
          <cell r="K7000">
            <v>29984</v>
          </cell>
          <cell r="L7000">
            <v>16841</v>
          </cell>
          <cell r="M7000">
            <v>0</v>
          </cell>
          <cell r="N7000">
            <v>0</v>
          </cell>
          <cell r="O7000">
            <v>185252</v>
          </cell>
          <cell r="P7000">
            <v>185252</v>
          </cell>
        </row>
        <row r="7001">
          <cell r="G7001">
            <v>938705949</v>
          </cell>
          <cell r="J7001">
            <v>163432</v>
          </cell>
          <cell r="K7001">
            <v>24515</v>
          </cell>
          <cell r="L7001">
            <v>13892</v>
          </cell>
          <cell r="M7001">
            <v>0</v>
          </cell>
          <cell r="N7001">
            <v>0</v>
          </cell>
          <cell r="O7001">
            <v>152809</v>
          </cell>
          <cell r="P7001">
            <v>152809</v>
          </cell>
        </row>
        <row r="7002">
          <cell r="G7002">
            <v>938706055</v>
          </cell>
          <cell r="J7002">
            <v>92865</v>
          </cell>
          <cell r="K7002">
            <v>13930</v>
          </cell>
          <cell r="L7002">
            <v>7894</v>
          </cell>
          <cell r="M7002">
            <v>0</v>
          </cell>
          <cell r="N7002">
            <v>0</v>
          </cell>
          <cell r="O7002">
            <v>86829</v>
          </cell>
          <cell r="P7002">
            <v>86829</v>
          </cell>
        </row>
        <row r="7003">
          <cell r="G7003">
            <v>938706077</v>
          </cell>
          <cell r="J7003">
            <v>127793.09</v>
          </cell>
          <cell r="K7003">
            <v>51707</v>
          </cell>
          <cell r="L7003">
            <v>7608.91</v>
          </cell>
          <cell r="M7003">
            <v>0</v>
          </cell>
          <cell r="N7003">
            <v>0</v>
          </cell>
          <cell r="O7003">
            <v>83695</v>
          </cell>
          <cell r="P7003">
            <v>83695</v>
          </cell>
        </row>
        <row r="7004">
          <cell r="G7004">
            <v>938706086</v>
          </cell>
          <cell r="J7004">
            <v>103869</v>
          </cell>
          <cell r="K7004">
            <v>15580</v>
          </cell>
          <cell r="L7004">
            <v>8829</v>
          </cell>
          <cell r="M7004">
            <v>0</v>
          </cell>
          <cell r="N7004">
            <v>0</v>
          </cell>
          <cell r="O7004">
            <v>97118</v>
          </cell>
          <cell r="P7004">
            <v>97118</v>
          </cell>
        </row>
        <row r="7005">
          <cell r="G7005">
            <v>938706286</v>
          </cell>
          <cell r="J7005">
            <v>44545</v>
          </cell>
          <cell r="K7005">
            <v>0</v>
          </cell>
          <cell r="L7005">
            <v>4455</v>
          </cell>
          <cell r="M7005">
            <v>0</v>
          </cell>
          <cell r="N7005">
            <v>0</v>
          </cell>
          <cell r="O7005">
            <v>49000</v>
          </cell>
          <cell r="P7005">
            <v>49000</v>
          </cell>
        </row>
        <row r="7006">
          <cell r="G7006">
            <v>938706470</v>
          </cell>
          <cell r="J7006">
            <v>326782.44999999995</v>
          </cell>
          <cell r="K7006">
            <v>49242</v>
          </cell>
          <cell r="L7006">
            <v>27754.55</v>
          </cell>
          <cell r="M7006">
            <v>0</v>
          </cell>
          <cell r="N7006">
            <v>0</v>
          </cell>
          <cell r="O7006">
            <v>305295</v>
          </cell>
          <cell r="P7006">
            <v>305295</v>
          </cell>
        </row>
        <row r="7007">
          <cell r="G7007">
            <v>938706558</v>
          </cell>
          <cell r="J7007">
            <v>56396</v>
          </cell>
          <cell r="K7007">
            <v>8459</v>
          </cell>
          <cell r="L7007">
            <v>4794</v>
          </cell>
          <cell r="M7007">
            <v>0</v>
          </cell>
          <cell r="N7007">
            <v>0</v>
          </cell>
          <cell r="O7007">
            <v>52731</v>
          </cell>
          <cell r="P7007">
            <v>52731</v>
          </cell>
        </row>
        <row r="7008">
          <cell r="G7008">
            <v>938706612</v>
          </cell>
          <cell r="J7008">
            <v>137722.1</v>
          </cell>
          <cell r="K7008">
            <v>20658</v>
          </cell>
          <cell r="L7008">
            <v>11706.9</v>
          </cell>
          <cell r="M7008">
            <v>0</v>
          </cell>
          <cell r="N7008">
            <v>0</v>
          </cell>
          <cell r="O7008">
            <v>128771</v>
          </cell>
          <cell r="P7008">
            <v>128771</v>
          </cell>
        </row>
        <row r="7009">
          <cell r="G7009">
            <v>938706671</v>
          </cell>
          <cell r="J7009">
            <v>44545</v>
          </cell>
          <cell r="K7009">
            <v>0</v>
          </cell>
          <cell r="L7009">
            <v>4455</v>
          </cell>
          <cell r="M7009">
            <v>0</v>
          </cell>
          <cell r="N7009">
            <v>0</v>
          </cell>
          <cell r="O7009">
            <v>49000</v>
          </cell>
          <cell r="P7009">
            <v>49000</v>
          </cell>
        </row>
        <row r="7010">
          <cell r="G7010">
            <v>938706684</v>
          </cell>
          <cell r="J7010">
            <v>71638</v>
          </cell>
          <cell r="K7010">
            <v>12541</v>
          </cell>
          <cell r="L7010">
            <v>5910</v>
          </cell>
          <cell r="M7010">
            <v>0</v>
          </cell>
          <cell r="N7010">
            <v>0</v>
          </cell>
          <cell r="O7010">
            <v>65007</v>
          </cell>
          <cell r="P7010">
            <v>65007</v>
          </cell>
        </row>
        <row r="7011">
          <cell r="G7011">
            <v>938706718</v>
          </cell>
          <cell r="J7011">
            <v>46792</v>
          </cell>
          <cell r="K7011">
            <v>7019</v>
          </cell>
          <cell r="L7011">
            <v>3977</v>
          </cell>
          <cell r="M7011">
            <v>0</v>
          </cell>
          <cell r="N7011">
            <v>0</v>
          </cell>
          <cell r="O7011">
            <v>43750</v>
          </cell>
          <cell r="P7011">
            <v>43750</v>
          </cell>
        </row>
        <row r="7012">
          <cell r="G7012">
            <v>938707702</v>
          </cell>
          <cell r="J7012">
            <v>76022</v>
          </cell>
          <cell r="K7012">
            <v>21726</v>
          </cell>
          <cell r="L7012">
            <v>5430</v>
          </cell>
          <cell r="M7012">
            <v>0</v>
          </cell>
          <cell r="N7012">
            <v>0</v>
          </cell>
          <cell r="O7012">
            <v>59726</v>
          </cell>
          <cell r="P7012">
            <v>59726</v>
          </cell>
        </row>
        <row r="7013">
          <cell r="G7013">
            <v>938803278</v>
          </cell>
          <cell r="J7013">
            <v>80188</v>
          </cell>
          <cell r="K7013">
            <v>12028</v>
          </cell>
          <cell r="L7013">
            <v>6816</v>
          </cell>
          <cell r="M7013">
            <v>0</v>
          </cell>
          <cell r="N7013">
            <v>0</v>
          </cell>
          <cell r="O7013">
            <v>74976</v>
          </cell>
          <cell r="P7013">
            <v>74976</v>
          </cell>
        </row>
        <row r="7014">
          <cell r="G7014">
            <v>938805235</v>
          </cell>
          <cell r="J7014">
            <v>227345.84999999998</v>
          </cell>
          <cell r="K7014">
            <v>34551</v>
          </cell>
          <cell r="L7014">
            <v>19279.150000000001</v>
          </cell>
          <cell r="M7014">
            <v>0</v>
          </cell>
          <cell r="N7014">
            <v>0</v>
          </cell>
          <cell r="O7014">
            <v>212074</v>
          </cell>
          <cell r="P7014">
            <v>212074</v>
          </cell>
        </row>
        <row r="7015">
          <cell r="G7015">
            <v>938805343</v>
          </cell>
          <cell r="J7015">
            <v>166772.44999999998</v>
          </cell>
          <cell r="K7015">
            <v>25913</v>
          </cell>
          <cell r="L7015">
            <v>14085.55</v>
          </cell>
          <cell r="M7015">
            <v>0</v>
          </cell>
          <cell r="N7015">
            <v>0</v>
          </cell>
          <cell r="O7015">
            <v>154945</v>
          </cell>
          <cell r="P7015">
            <v>154945</v>
          </cell>
        </row>
        <row r="7016">
          <cell r="G7016">
            <v>938805348</v>
          </cell>
          <cell r="J7016">
            <v>101854.18</v>
          </cell>
          <cell r="K7016">
            <v>15503</v>
          </cell>
          <cell r="L7016">
            <v>8635.82</v>
          </cell>
          <cell r="M7016">
            <v>0</v>
          </cell>
          <cell r="N7016">
            <v>0</v>
          </cell>
          <cell r="O7016">
            <v>94987</v>
          </cell>
          <cell r="P7016">
            <v>94987</v>
          </cell>
        </row>
        <row r="7017">
          <cell r="G7017">
            <v>938805374</v>
          </cell>
          <cell r="J7017">
            <v>44545</v>
          </cell>
          <cell r="K7017">
            <v>0</v>
          </cell>
          <cell r="L7017">
            <v>4455</v>
          </cell>
          <cell r="M7017">
            <v>0</v>
          </cell>
          <cell r="N7017">
            <v>0</v>
          </cell>
          <cell r="O7017">
            <v>49000</v>
          </cell>
          <cell r="P7017">
            <v>49000</v>
          </cell>
        </row>
        <row r="7018">
          <cell r="G7018">
            <v>938805375</v>
          </cell>
          <cell r="J7018">
            <v>153090.72</v>
          </cell>
          <cell r="K7018">
            <v>23188</v>
          </cell>
          <cell r="L7018">
            <v>12991.28</v>
          </cell>
          <cell r="M7018">
            <v>0</v>
          </cell>
          <cell r="N7018">
            <v>0</v>
          </cell>
          <cell r="O7018">
            <v>142894</v>
          </cell>
          <cell r="P7018">
            <v>142894</v>
          </cell>
        </row>
        <row r="7019">
          <cell r="G7019">
            <v>938806076</v>
          </cell>
          <cell r="J7019">
            <v>86846</v>
          </cell>
          <cell r="K7019">
            <v>13251</v>
          </cell>
          <cell r="L7019">
            <v>7360</v>
          </cell>
          <cell r="M7019">
            <v>0</v>
          </cell>
          <cell r="N7019">
            <v>0</v>
          </cell>
          <cell r="O7019">
            <v>80955</v>
          </cell>
          <cell r="P7019">
            <v>80955</v>
          </cell>
        </row>
        <row r="7020">
          <cell r="G7020">
            <v>938806081</v>
          </cell>
          <cell r="J7020">
            <v>260830.18</v>
          </cell>
          <cell r="K7020">
            <v>39573</v>
          </cell>
          <cell r="L7020">
            <v>22124.82</v>
          </cell>
          <cell r="M7020">
            <v>0</v>
          </cell>
          <cell r="N7020">
            <v>0</v>
          </cell>
          <cell r="O7020">
            <v>243382</v>
          </cell>
          <cell r="P7020">
            <v>243382</v>
          </cell>
        </row>
        <row r="7021">
          <cell r="G7021">
            <v>938806167</v>
          </cell>
          <cell r="J7021">
            <v>44545</v>
          </cell>
          <cell r="K7021">
            <v>0</v>
          </cell>
          <cell r="L7021">
            <v>4455</v>
          </cell>
          <cell r="M7021">
            <v>0</v>
          </cell>
          <cell r="N7021">
            <v>0</v>
          </cell>
          <cell r="O7021">
            <v>49000</v>
          </cell>
          <cell r="P7021">
            <v>49000</v>
          </cell>
        </row>
        <row r="7022">
          <cell r="G7022">
            <v>938806178</v>
          </cell>
          <cell r="J7022">
            <v>175113.18</v>
          </cell>
          <cell r="K7022">
            <v>28287</v>
          </cell>
          <cell r="L7022">
            <v>14682.82</v>
          </cell>
          <cell r="M7022">
            <v>0</v>
          </cell>
          <cell r="N7022">
            <v>0</v>
          </cell>
          <cell r="O7022">
            <v>161509</v>
          </cell>
          <cell r="P7022">
            <v>161509</v>
          </cell>
        </row>
        <row r="7023">
          <cell r="G7023">
            <v>938806181</v>
          </cell>
          <cell r="J7023">
            <v>99436</v>
          </cell>
          <cell r="K7023">
            <v>23891</v>
          </cell>
          <cell r="L7023">
            <v>7555</v>
          </cell>
          <cell r="M7023">
            <v>0</v>
          </cell>
          <cell r="N7023">
            <v>0</v>
          </cell>
          <cell r="O7023">
            <v>83100</v>
          </cell>
          <cell r="P7023">
            <v>83100</v>
          </cell>
        </row>
        <row r="7024">
          <cell r="G7024">
            <v>938806182</v>
          </cell>
          <cell r="J7024">
            <v>464626.9</v>
          </cell>
          <cell r="K7024">
            <v>71489</v>
          </cell>
          <cell r="L7024">
            <v>39314.1</v>
          </cell>
          <cell r="M7024">
            <v>0</v>
          </cell>
          <cell r="N7024">
            <v>0</v>
          </cell>
          <cell r="O7024">
            <v>432452</v>
          </cell>
          <cell r="P7024">
            <v>432452</v>
          </cell>
        </row>
        <row r="7025">
          <cell r="G7025">
            <v>938806187</v>
          </cell>
          <cell r="J7025">
            <v>311062</v>
          </cell>
          <cell r="K7025">
            <v>46659</v>
          </cell>
          <cell r="L7025">
            <v>26440</v>
          </cell>
          <cell r="M7025">
            <v>0</v>
          </cell>
          <cell r="N7025">
            <v>0</v>
          </cell>
          <cell r="O7025">
            <v>290843</v>
          </cell>
          <cell r="P7025">
            <v>290843</v>
          </cell>
        </row>
        <row r="7026">
          <cell r="G7026">
            <v>938806220</v>
          </cell>
          <cell r="J7026">
            <v>120466</v>
          </cell>
          <cell r="K7026">
            <v>21660</v>
          </cell>
          <cell r="L7026">
            <v>9881</v>
          </cell>
          <cell r="M7026">
            <v>0</v>
          </cell>
          <cell r="N7026">
            <v>0</v>
          </cell>
          <cell r="O7026">
            <v>108687</v>
          </cell>
          <cell r="P7026">
            <v>108687</v>
          </cell>
        </row>
        <row r="7027">
          <cell r="G7027">
            <v>938806325</v>
          </cell>
          <cell r="J7027">
            <v>47023</v>
          </cell>
          <cell r="K7027">
            <v>7053</v>
          </cell>
          <cell r="L7027">
            <v>3997</v>
          </cell>
          <cell r="M7027">
            <v>0</v>
          </cell>
          <cell r="N7027">
            <v>0</v>
          </cell>
          <cell r="O7027">
            <v>43967</v>
          </cell>
          <cell r="P7027">
            <v>43967</v>
          </cell>
        </row>
        <row r="7028">
          <cell r="G7028">
            <v>938806372</v>
          </cell>
          <cell r="J7028">
            <v>88810</v>
          </cell>
          <cell r="K7028">
            <v>13770</v>
          </cell>
          <cell r="L7028">
            <v>7504</v>
          </cell>
          <cell r="M7028">
            <v>0</v>
          </cell>
          <cell r="N7028">
            <v>0</v>
          </cell>
          <cell r="O7028">
            <v>82544</v>
          </cell>
          <cell r="P7028">
            <v>82544</v>
          </cell>
        </row>
        <row r="7029">
          <cell r="G7029">
            <v>938806376</v>
          </cell>
          <cell r="J7029">
            <v>78722</v>
          </cell>
          <cell r="K7029">
            <v>12706</v>
          </cell>
          <cell r="L7029">
            <v>6602</v>
          </cell>
          <cell r="M7029">
            <v>0</v>
          </cell>
          <cell r="N7029">
            <v>0</v>
          </cell>
          <cell r="O7029">
            <v>72618</v>
          </cell>
          <cell r="P7029">
            <v>72618</v>
          </cell>
        </row>
        <row r="7030">
          <cell r="G7030">
            <v>938806428</v>
          </cell>
          <cell r="J7030">
            <v>218666.36</v>
          </cell>
          <cell r="K7030">
            <v>35268</v>
          </cell>
          <cell r="L7030">
            <v>18339.64</v>
          </cell>
          <cell r="M7030">
            <v>0</v>
          </cell>
          <cell r="N7030">
            <v>0</v>
          </cell>
          <cell r="O7030">
            <v>201738</v>
          </cell>
          <cell r="P7030">
            <v>201738</v>
          </cell>
        </row>
        <row r="7031">
          <cell r="G7031">
            <v>938806498</v>
          </cell>
          <cell r="J7031">
            <v>63452</v>
          </cell>
          <cell r="K7031">
            <v>9518</v>
          </cell>
          <cell r="L7031">
            <v>5393</v>
          </cell>
          <cell r="M7031">
            <v>0</v>
          </cell>
          <cell r="N7031">
            <v>0</v>
          </cell>
          <cell r="O7031">
            <v>59327</v>
          </cell>
          <cell r="P7031">
            <v>59327</v>
          </cell>
        </row>
        <row r="7032">
          <cell r="G7032">
            <v>938806522</v>
          </cell>
          <cell r="J7032">
            <v>314532.81</v>
          </cell>
          <cell r="K7032">
            <v>47629</v>
          </cell>
          <cell r="L7032">
            <v>26690.19</v>
          </cell>
          <cell r="M7032">
            <v>0</v>
          </cell>
          <cell r="N7032">
            <v>0</v>
          </cell>
          <cell r="O7032">
            <v>293594</v>
          </cell>
          <cell r="P7032">
            <v>293594</v>
          </cell>
        </row>
        <row r="7033">
          <cell r="G7033">
            <v>938806592</v>
          </cell>
          <cell r="J7033">
            <v>44545</v>
          </cell>
          <cell r="K7033">
            <v>0</v>
          </cell>
          <cell r="L7033">
            <v>4455</v>
          </cell>
          <cell r="M7033">
            <v>0</v>
          </cell>
          <cell r="N7033">
            <v>0</v>
          </cell>
          <cell r="O7033">
            <v>49000</v>
          </cell>
          <cell r="P7033">
            <v>49000</v>
          </cell>
        </row>
        <row r="7034">
          <cell r="G7034">
            <v>938806602</v>
          </cell>
          <cell r="J7034">
            <v>44545</v>
          </cell>
          <cell r="K7034">
            <v>0</v>
          </cell>
          <cell r="L7034">
            <v>4455</v>
          </cell>
          <cell r="M7034">
            <v>0</v>
          </cell>
          <cell r="N7034">
            <v>0</v>
          </cell>
          <cell r="O7034">
            <v>49000</v>
          </cell>
          <cell r="P7034">
            <v>49000</v>
          </cell>
        </row>
        <row r="7035">
          <cell r="G7035">
            <v>938806634</v>
          </cell>
          <cell r="J7035">
            <v>45962</v>
          </cell>
          <cell r="K7035">
            <v>6894</v>
          </cell>
          <cell r="L7035">
            <v>3907</v>
          </cell>
          <cell r="M7035">
            <v>0</v>
          </cell>
          <cell r="N7035">
            <v>0</v>
          </cell>
          <cell r="O7035">
            <v>42975</v>
          </cell>
          <cell r="P7035">
            <v>42975</v>
          </cell>
        </row>
        <row r="7036">
          <cell r="G7036">
            <v>938806675</v>
          </cell>
          <cell r="J7036">
            <v>47519</v>
          </cell>
          <cell r="K7036">
            <v>7128</v>
          </cell>
          <cell r="L7036">
            <v>4039</v>
          </cell>
          <cell r="M7036">
            <v>0</v>
          </cell>
          <cell r="N7036">
            <v>0</v>
          </cell>
          <cell r="O7036">
            <v>44430</v>
          </cell>
          <cell r="P7036">
            <v>44430</v>
          </cell>
        </row>
        <row r="7037">
          <cell r="G7037">
            <v>938806740</v>
          </cell>
          <cell r="J7037">
            <v>72034</v>
          </cell>
          <cell r="K7037">
            <v>10805</v>
          </cell>
          <cell r="L7037">
            <v>6123</v>
          </cell>
          <cell r="M7037">
            <v>0</v>
          </cell>
          <cell r="N7037">
            <v>0</v>
          </cell>
          <cell r="O7037">
            <v>67352</v>
          </cell>
          <cell r="P7037">
            <v>67352</v>
          </cell>
        </row>
        <row r="7038">
          <cell r="G7038">
            <v>938806781</v>
          </cell>
          <cell r="J7038">
            <v>44545</v>
          </cell>
          <cell r="K7038">
            <v>0</v>
          </cell>
          <cell r="L7038">
            <v>4455</v>
          </cell>
          <cell r="M7038">
            <v>0</v>
          </cell>
          <cell r="N7038">
            <v>0</v>
          </cell>
          <cell r="O7038">
            <v>49000</v>
          </cell>
          <cell r="P7038">
            <v>49000</v>
          </cell>
        </row>
        <row r="7039">
          <cell r="G7039">
            <v>938806785</v>
          </cell>
          <cell r="J7039">
            <v>55454.09</v>
          </cell>
          <cell r="K7039">
            <v>8318</v>
          </cell>
          <cell r="L7039">
            <v>4713.91</v>
          </cell>
          <cell r="M7039">
            <v>0</v>
          </cell>
          <cell r="N7039">
            <v>0</v>
          </cell>
          <cell r="O7039">
            <v>51850</v>
          </cell>
          <cell r="P7039">
            <v>51850</v>
          </cell>
        </row>
        <row r="7040">
          <cell r="G7040">
            <v>938806823</v>
          </cell>
          <cell r="J7040">
            <v>118423</v>
          </cell>
          <cell r="K7040">
            <v>18437</v>
          </cell>
          <cell r="L7040">
            <v>9998</v>
          </cell>
          <cell r="M7040">
            <v>0</v>
          </cell>
          <cell r="N7040">
            <v>0</v>
          </cell>
          <cell r="O7040">
            <v>109984</v>
          </cell>
          <cell r="P7040">
            <v>109984</v>
          </cell>
        </row>
        <row r="7041">
          <cell r="G7041">
            <v>938806824</v>
          </cell>
          <cell r="J7041">
            <v>155035.6</v>
          </cell>
          <cell r="K7041">
            <v>23929</v>
          </cell>
          <cell r="L7041">
            <v>13110.4</v>
          </cell>
          <cell r="M7041">
            <v>0</v>
          </cell>
          <cell r="N7041">
            <v>0</v>
          </cell>
          <cell r="O7041">
            <v>144217</v>
          </cell>
          <cell r="P7041">
            <v>144217</v>
          </cell>
        </row>
        <row r="7042">
          <cell r="G7042">
            <v>938806843</v>
          </cell>
          <cell r="J7042">
            <v>106759.4</v>
          </cell>
          <cell r="K7042">
            <v>16238</v>
          </cell>
          <cell r="L7042">
            <v>9052.6</v>
          </cell>
          <cell r="M7042">
            <v>0</v>
          </cell>
          <cell r="N7042">
            <v>0</v>
          </cell>
          <cell r="O7042">
            <v>99574</v>
          </cell>
          <cell r="P7042">
            <v>99574</v>
          </cell>
        </row>
        <row r="7043">
          <cell r="G7043">
            <v>938806872</v>
          </cell>
          <cell r="J7043">
            <v>129247</v>
          </cell>
          <cell r="K7043">
            <v>20285</v>
          </cell>
          <cell r="L7043">
            <v>10896</v>
          </cell>
          <cell r="M7043">
            <v>0</v>
          </cell>
          <cell r="N7043">
            <v>0</v>
          </cell>
          <cell r="O7043">
            <v>119858</v>
          </cell>
          <cell r="P7043">
            <v>119858</v>
          </cell>
        </row>
        <row r="7044">
          <cell r="G7044">
            <v>938806953</v>
          </cell>
          <cell r="J7044">
            <v>545861.5</v>
          </cell>
          <cell r="K7044">
            <v>115539</v>
          </cell>
          <cell r="L7044">
            <v>43032.5</v>
          </cell>
          <cell r="M7044">
            <v>0</v>
          </cell>
          <cell r="N7044">
            <v>0</v>
          </cell>
          <cell r="O7044">
            <v>473355</v>
          </cell>
          <cell r="P7044">
            <v>473355</v>
          </cell>
        </row>
        <row r="7045">
          <cell r="G7045">
            <v>938807074</v>
          </cell>
          <cell r="J7045">
            <v>63685.09</v>
          </cell>
          <cell r="K7045">
            <v>10675</v>
          </cell>
          <cell r="L7045">
            <v>5300.91</v>
          </cell>
          <cell r="M7045">
            <v>0</v>
          </cell>
          <cell r="N7045">
            <v>0</v>
          </cell>
          <cell r="O7045">
            <v>58311</v>
          </cell>
          <cell r="P7045">
            <v>58311</v>
          </cell>
        </row>
        <row r="7046">
          <cell r="G7046">
            <v>938807134</v>
          </cell>
          <cell r="J7046">
            <v>255171.53999999998</v>
          </cell>
          <cell r="K7046">
            <v>38725</v>
          </cell>
          <cell r="L7046">
            <v>21644.46</v>
          </cell>
          <cell r="M7046">
            <v>0</v>
          </cell>
          <cell r="N7046">
            <v>0</v>
          </cell>
          <cell r="O7046">
            <v>238091</v>
          </cell>
          <cell r="P7046">
            <v>238091</v>
          </cell>
        </row>
        <row r="7047">
          <cell r="G7047">
            <v>938807159</v>
          </cell>
          <cell r="J7047">
            <v>289284.36</v>
          </cell>
          <cell r="K7047">
            <v>47432</v>
          </cell>
          <cell r="L7047">
            <v>24185.64</v>
          </cell>
          <cell r="M7047">
            <v>0</v>
          </cell>
          <cell r="N7047">
            <v>0</v>
          </cell>
          <cell r="O7047">
            <v>266038</v>
          </cell>
          <cell r="P7047">
            <v>266038</v>
          </cell>
        </row>
        <row r="7048">
          <cell r="G7048">
            <v>938807248</v>
          </cell>
          <cell r="J7048">
            <v>105652.09</v>
          </cell>
          <cell r="K7048">
            <v>34922</v>
          </cell>
          <cell r="L7048">
            <v>7072.91</v>
          </cell>
          <cell r="M7048">
            <v>0</v>
          </cell>
          <cell r="N7048">
            <v>0</v>
          </cell>
          <cell r="O7048">
            <v>77803</v>
          </cell>
          <cell r="P7048">
            <v>77803</v>
          </cell>
        </row>
        <row r="7049">
          <cell r="G7049">
            <v>938807341</v>
          </cell>
          <cell r="J7049">
            <v>73245.09</v>
          </cell>
          <cell r="K7049">
            <v>13231</v>
          </cell>
          <cell r="L7049">
            <v>6001.91</v>
          </cell>
          <cell r="M7049">
            <v>0</v>
          </cell>
          <cell r="N7049">
            <v>0</v>
          </cell>
          <cell r="O7049">
            <v>66016</v>
          </cell>
          <cell r="P7049">
            <v>66016</v>
          </cell>
        </row>
        <row r="7050">
          <cell r="G7050">
            <v>938807513</v>
          </cell>
          <cell r="J7050">
            <v>159807.19</v>
          </cell>
          <cell r="K7050">
            <v>25317</v>
          </cell>
          <cell r="L7050">
            <v>13448.81</v>
          </cell>
          <cell r="M7050">
            <v>0</v>
          </cell>
          <cell r="N7050">
            <v>0</v>
          </cell>
          <cell r="O7050">
            <v>147939</v>
          </cell>
          <cell r="P7050">
            <v>147939</v>
          </cell>
        </row>
        <row r="7051">
          <cell r="G7051">
            <v>938807685</v>
          </cell>
          <cell r="J7051">
            <v>290697.40000000002</v>
          </cell>
          <cell r="K7051">
            <v>44278</v>
          </cell>
          <cell r="L7051">
            <v>24641.599999999999</v>
          </cell>
          <cell r="M7051">
            <v>0</v>
          </cell>
          <cell r="N7051">
            <v>0</v>
          </cell>
          <cell r="O7051">
            <v>271061</v>
          </cell>
          <cell r="P7051">
            <v>271061</v>
          </cell>
        </row>
        <row r="7052">
          <cell r="G7052">
            <v>938807863</v>
          </cell>
          <cell r="J7052">
            <v>125042.09</v>
          </cell>
          <cell r="K7052">
            <v>18756</v>
          </cell>
          <cell r="L7052">
            <v>10628.91</v>
          </cell>
          <cell r="M7052">
            <v>0</v>
          </cell>
          <cell r="N7052">
            <v>0</v>
          </cell>
          <cell r="O7052">
            <v>116915</v>
          </cell>
          <cell r="P7052">
            <v>116915</v>
          </cell>
        </row>
        <row r="7053">
          <cell r="G7053">
            <v>938807901</v>
          </cell>
          <cell r="J7053">
            <v>70613</v>
          </cell>
          <cell r="K7053">
            <v>11265</v>
          </cell>
          <cell r="L7053">
            <v>5935</v>
          </cell>
          <cell r="M7053">
            <v>0</v>
          </cell>
          <cell r="N7053">
            <v>0</v>
          </cell>
          <cell r="O7053">
            <v>65283</v>
          </cell>
          <cell r="P7053">
            <v>65283</v>
          </cell>
        </row>
        <row r="7054">
          <cell r="G7054">
            <v>938807902</v>
          </cell>
          <cell r="J7054">
            <v>448553</v>
          </cell>
          <cell r="K7054">
            <v>80523</v>
          </cell>
          <cell r="L7054">
            <v>36803</v>
          </cell>
          <cell r="M7054">
            <v>0</v>
          </cell>
          <cell r="N7054">
            <v>0</v>
          </cell>
          <cell r="O7054">
            <v>404833</v>
          </cell>
          <cell r="P7054">
            <v>404833</v>
          </cell>
        </row>
        <row r="7055">
          <cell r="G7055">
            <v>938807923</v>
          </cell>
          <cell r="J7055">
            <v>146443</v>
          </cell>
          <cell r="K7055">
            <v>22191</v>
          </cell>
          <cell r="L7055">
            <v>12425</v>
          </cell>
          <cell r="M7055">
            <v>0</v>
          </cell>
          <cell r="N7055">
            <v>0</v>
          </cell>
          <cell r="O7055">
            <v>136677</v>
          </cell>
          <cell r="P7055">
            <v>136677</v>
          </cell>
        </row>
        <row r="7056">
          <cell r="G7056">
            <v>938807941</v>
          </cell>
          <cell r="J7056">
            <v>80350</v>
          </cell>
          <cell r="K7056">
            <v>12053</v>
          </cell>
          <cell r="L7056">
            <v>6830</v>
          </cell>
          <cell r="M7056">
            <v>0</v>
          </cell>
          <cell r="N7056">
            <v>0</v>
          </cell>
          <cell r="O7056">
            <v>75127</v>
          </cell>
          <cell r="P7056">
            <v>75127</v>
          </cell>
        </row>
        <row r="7057">
          <cell r="G7057">
            <v>938807945</v>
          </cell>
          <cell r="J7057">
            <v>59552</v>
          </cell>
          <cell r="K7057">
            <v>8933</v>
          </cell>
          <cell r="L7057">
            <v>5062</v>
          </cell>
          <cell r="M7057">
            <v>0</v>
          </cell>
          <cell r="N7057">
            <v>0</v>
          </cell>
          <cell r="O7057">
            <v>55681</v>
          </cell>
          <cell r="P7057">
            <v>55681</v>
          </cell>
        </row>
        <row r="7058">
          <cell r="G7058">
            <v>938808155</v>
          </cell>
          <cell r="J7058">
            <v>553133.86</v>
          </cell>
          <cell r="K7058">
            <v>83194</v>
          </cell>
          <cell r="L7058">
            <v>46994.14</v>
          </cell>
          <cell r="M7058">
            <v>0</v>
          </cell>
          <cell r="N7058">
            <v>0</v>
          </cell>
          <cell r="O7058">
            <v>516934</v>
          </cell>
          <cell r="P7058">
            <v>516934</v>
          </cell>
        </row>
        <row r="7059">
          <cell r="G7059">
            <v>938808410</v>
          </cell>
          <cell r="J7059">
            <v>220511.64</v>
          </cell>
          <cell r="K7059">
            <v>35545</v>
          </cell>
          <cell r="L7059">
            <v>18496.36</v>
          </cell>
          <cell r="M7059">
            <v>0</v>
          </cell>
          <cell r="N7059">
            <v>0</v>
          </cell>
          <cell r="O7059">
            <v>203463</v>
          </cell>
          <cell r="P7059">
            <v>203463</v>
          </cell>
        </row>
        <row r="7060">
          <cell r="G7060">
            <v>938808482</v>
          </cell>
          <cell r="J7060">
            <v>84246.09</v>
          </cell>
          <cell r="K7060">
            <v>14881</v>
          </cell>
          <cell r="L7060">
            <v>6936.91</v>
          </cell>
          <cell r="M7060">
            <v>0</v>
          </cell>
          <cell r="N7060">
            <v>0</v>
          </cell>
          <cell r="O7060">
            <v>76302</v>
          </cell>
          <cell r="P7060">
            <v>76302</v>
          </cell>
        </row>
        <row r="7061">
          <cell r="G7061">
            <v>938808694</v>
          </cell>
          <cell r="J7061">
            <v>176142.27</v>
          </cell>
          <cell r="K7061">
            <v>28441</v>
          </cell>
          <cell r="L7061">
            <v>14769.73</v>
          </cell>
          <cell r="M7061">
            <v>0</v>
          </cell>
          <cell r="N7061">
            <v>0</v>
          </cell>
          <cell r="O7061">
            <v>162471</v>
          </cell>
          <cell r="P7061">
            <v>162471</v>
          </cell>
        </row>
        <row r="7062">
          <cell r="G7062">
            <v>938809125</v>
          </cell>
          <cell r="J7062">
            <v>315768.14999999997</v>
          </cell>
          <cell r="K7062">
            <v>48712</v>
          </cell>
          <cell r="L7062">
            <v>26705.85</v>
          </cell>
          <cell r="M7062">
            <v>0</v>
          </cell>
          <cell r="N7062">
            <v>0</v>
          </cell>
          <cell r="O7062">
            <v>293762</v>
          </cell>
          <cell r="P7062">
            <v>293762</v>
          </cell>
        </row>
        <row r="7063">
          <cell r="G7063">
            <v>938809129</v>
          </cell>
          <cell r="J7063">
            <v>118408</v>
          </cell>
          <cell r="K7063">
            <v>17761</v>
          </cell>
          <cell r="L7063">
            <v>10065</v>
          </cell>
          <cell r="M7063">
            <v>0</v>
          </cell>
          <cell r="N7063">
            <v>0</v>
          </cell>
          <cell r="O7063">
            <v>110712</v>
          </cell>
          <cell r="P7063">
            <v>110712</v>
          </cell>
        </row>
        <row r="7064">
          <cell r="G7064">
            <v>938809137</v>
          </cell>
          <cell r="J7064">
            <v>71863.09</v>
          </cell>
          <cell r="K7064">
            <v>10779</v>
          </cell>
          <cell r="L7064">
            <v>6108.91</v>
          </cell>
          <cell r="M7064">
            <v>0</v>
          </cell>
          <cell r="N7064">
            <v>0</v>
          </cell>
          <cell r="O7064">
            <v>67193</v>
          </cell>
          <cell r="P7064">
            <v>67193</v>
          </cell>
        </row>
        <row r="7065">
          <cell r="G7065">
            <v>938809147</v>
          </cell>
          <cell r="J7065">
            <v>220236.27</v>
          </cell>
          <cell r="K7065">
            <v>33933</v>
          </cell>
          <cell r="L7065">
            <v>18630.73</v>
          </cell>
          <cell r="M7065">
            <v>0</v>
          </cell>
          <cell r="N7065">
            <v>0</v>
          </cell>
          <cell r="O7065">
            <v>204934</v>
          </cell>
          <cell r="P7065">
            <v>204934</v>
          </cell>
        </row>
        <row r="7066">
          <cell r="G7066">
            <v>938809287</v>
          </cell>
          <cell r="J7066">
            <v>167784</v>
          </cell>
          <cell r="K7066">
            <v>25168</v>
          </cell>
          <cell r="L7066">
            <v>14262</v>
          </cell>
          <cell r="M7066">
            <v>0</v>
          </cell>
          <cell r="N7066">
            <v>0</v>
          </cell>
          <cell r="O7066">
            <v>156878</v>
          </cell>
          <cell r="P7066">
            <v>156878</v>
          </cell>
        </row>
        <row r="7067">
          <cell r="G7067">
            <v>938809391</v>
          </cell>
          <cell r="J7067">
            <v>59293</v>
          </cell>
          <cell r="K7067">
            <v>8894</v>
          </cell>
          <cell r="L7067">
            <v>5040</v>
          </cell>
          <cell r="M7067">
            <v>0</v>
          </cell>
          <cell r="N7067">
            <v>0</v>
          </cell>
          <cell r="O7067">
            <v>55439</v>
          </cell>
          <cell r="P7067">
            <v>55439</v>
          </cell>
        </row>
        <row r="7068">
          <cell r="G7068">
            <v>938809432</v>
          </cell>
          <cell r="J7068">
            <v>98275</v>
          </cell>
          <cell r="K7068">
            <v>15190</v>
          </cell>
          <cell r="L7068">
            <v>8309</v>
          </cell>
          <cell r="M7068">
            <v>0</v>
          </cell>
          <cell r="N7068">
            <v>0</v>
          </cell>
          <cell r="O7068">
            <v>91394</v>
          </cell>
          <cell r="P7068">
            <v>91394</v>
          </cell>
        </row>
        <row r="7069">
          <cell r="G7069">
            <v>938809493</v>
          </cell>
          <cell r="J7069">
            <v>329871.89</v>
          </cell>
          <cell r="K7069">
            <v>54866</v>
          </cell>
          <cell r="L7069">
            <v>27500.11</v>
          </cell>
          <cell r="M7069">
            <v>0</v>
          </cell>
          <cell r="N7069">
            <v>0</v>
          </cell>
          <cell r="O7069">
            <v>302506</v>
          </cell>
          <cell r="P7069">
            <v>302506</v>
          </cell>
        </row>
        <row r="7070">
          <cell r="G7070">
            <v>938809527</v>
          </cell>
          <cell r="J7070">
            <v>62863</v>
          </cell>
          <cell r="K7070">
            <v>10551</v>
          </cell>
          <cell r="L7070">
            <v>5231</v>
          </cell>
          <cell r="M7070">
            <v>0</v>
          </cell>
          <cell r="N7070">
            <v>0</v>
          </cell>
          <cell r="O7070">
            <v>57543</v>
          </cell>
          <cell r="P7070">
            <v>57543</v>
          </cell>
        </row>
        <row r="7071">
          <cell r="G7071">
            <v>938809587</v>
          </cell>
          <cell r="J7071">
            <v>83434</v>
          </cell>
          <cell r="K7071">
            <v>12740</v>
          </cell>
          <cell r="L7071">
            <v>7069</v>
          </cell>
          <cell r="M7071">
            <v>0</v>
          </cell>
          <cell r="N7071">
            <v>0</v>
          </cell>
          <cell r="O7071">
            <v>77763</v>
          </cell>
          <cell r="P7071">
            <v>77763</v>
          </cell>
        </row>
        <row r="7072">
          <cell r="G7072">
            <v>938809702</v>
          </cell>
          <cell r="J7072">
            <v>136304.35999999999</v>
          </cell>
          <cell r="K7072">
            <v>22016</v>
          </cell>
          <cell r="L7072">
            <v>11428.64</v>
          </cell>
          <cell r="M7072">
            <v>0</v>
          </cell>
          <cell r="N7072">
            <v>0</v>
          </cell>
          <cell r="O7072">
            <v>125717</v>
          </cell>
          <cell r="P7072">
            <v>125717</v>
          </cell>
        </row>
        <row r="7073">
          <cell r="G7073">
            <v>938809710</v>
          </cell>
          <cell r="J7073">
            <v>114458</v>
          </cell>
          <cell r="K7073">
            <v>17618</v>
          </cell>
          <cell r="L7073">
            <v>9684</v>
          </cell>
          <cell r="M7073">
            <v>0</v>
          </cell>
          <cell r="N7073">
            <v>0</v>
          </cell>
          <cell r="O7073">
            <v>106524</v>
          </cell>
          <cell r="P7073">
            <v>106524</v>
          </cell>
        </row>
        <row r="7074">
          <cell r="G7074">
            <v>938809716</v>
          </cell>
          <cell r="J7074">
            <v>566851.25</v>
          </cell>
          <cell r="K7074">
            <v>108590</v>
          </cell>
          <cell r="L7074">
            <v>45825.75</v>
          </cell>
          <cell r="M7074">
            <v>0</v>
          </cell>
          <cell r="N7074">
            <v>0</v>
          </cell>
          <cell r="O7074">
            <v>504087</v>
          </cell>
          <cell r="P7074">
            <v>504087</v>
          </cell>
        </row>
        <row r="7075">
          <cell r="G7075">
            <v>938809792</v>
          </cell>
          <cell r="J7075">
            <v>55483</v>
          </cell>
          <cell r="K7075">
            <v>8322</v>
          </cell>
          <cell r="L7075">
            <v>4716</v>
          </cell>
          <cell r="M7075">
            <v>0</v>
          </cell>
          <cell r="N7075">
            <v>0</v>
          </cell>
          <cell r="O7075">
            <v>51877</v>
          </cell>
          <cell r="P7075">
            <v>51877</v>
          </cell>
        </row>
        <row r="7076">
          <cell r="G7076">
            <v>938809937</v>
          </cell>
          <cell r="J7076">
            <v>71763</v>
          </cell>
          <cell r="K7076">
            <v>10764</v>
          </cell>
          <cell r="L7076">
            <v>6100</v>
          </cell>
          <cell r="M7076">
            <v>0</v>
          </cell>
          <cell r="N7076">
            <v>0</v>
          </cell>
          <cell r="O7076">
            <v>67099</v>
          </cell>
          <cell r="P7076">
            <v>67099</v>
          </cell>
        </row>
        <row r="7077">
          <cell r="G7077">
            <v>938809945</v>
          </cell>
          <cell r="J7077">
            <v>50030</v>
          </cell>
          <cell r="K7077">
            <v>7505</v>
          </cell>
          <cell r="L7077">
            <v>4253</v>
          </cell>
          <cell r="M7077">
            <v>0</v>
          </cell>
          <cell r="N7077">
            <v>0</v>
          </cell>
          <cell r="O7077">
            <v>46778</v>
          </cell>
          <cell r="P7077">
            <v>46778</v>
          </cell>
        </row>
        <row r="7078">
          <cell r="G7078">
            <v>938886591</v>
          </cell>
          <cell r="J7078">
            <v>44545</v>
          </cell>
          <cell r="K7078">
            <v>0</v>
          </cell>
          <cell r="L7078">
            <v>4455</v>
          </cell>
          <cell r="M7078">
            <v>0</v>
          </cell>
          <cell r="N7078">
            <v>0</v>
          </cell>
          <cell r="O7078">
            <v>49000</v>
          </cell>
          <cell r="P7078">
            <v>49000</v>
          </cell>
        </row>
        <row r="7079">
          <cell r="G7079">
            <v>938886915</v>
          </cell>
          <cell r="J7079">
            <v>89185</v>
          </cell>
          <cell r="K7079">
            <v>13378</v>
          </cell>
          <cell r="L7079">
            <v>7581</v>
          </cell>
          <cell r="M7079">
            <v>0</v>
          </cell>
          <cell r="N7079">
            <v>0</v>
          </cell>
          <cell r="O7079">
            <v>83388</v>
          </cell>
          <cell r="P7079">
            <v>83388</v>
          </cell>
        </row>
        <row r="7080">
          <cell r="G7080">
            <v>938887053</v>
          </cell>
          <cell r="J7080">
            <v>185810.05</v>
          </cell>
          <cell r="K7080">
            <v>27872</v>
          </cell>
          <cell r="L7080">
            <v>15793.95</v>
          </cell>
          <cell r="M7080">
            <v>0</v>
          </cell>
          <cell r="N7080">
            <v>0</v>
          </cell>
          <cell r="O7080">
            <v>173732</v>
          </cell>
          <cell r="P7080">
            <v>173732</v>
          </cell>
        </row>
        <row r="7081">
          <cell r="G7081">
            <v>938887132</v>
          </cell>
          <cell r="J7081">
            <v>58053</v>
          </cell>
          <cell r="K7081">
            <v>8708</v>
          </cell>
          <cell r="L7081">
            <v>4935</v>
          </cell>
          <cell r="M7081">
            <v>0</v>
          </cell>
          <cell r="N7081">
            <v>0</v>
          </cell>
          <cell r="O7081">
            <v>54280</v>
          </cell>
          <cell r="P7081">
            <v>54280</v>
          </cell>
        </row>
        <row r="7082">
          <cell r="G7082">
            <v>938887509</v>
          </cell>
          <cell r="J7082">
            <v>56031</v>
          </cell>
          <cell r="K7082">
            <v>8405</v>
          </cell>
          <cell r="L7082">
            <v>4763</v>
          </cell>
          <cell r="M7082">
            <v>0</v>
          </cell>
          <cell r="N7082">
            <v>0</v>
          </cell>
          <cell r="O7082">
            <v>52389</v>
          </cell>
          <cell r="P7082">
            <v>52389</v>
          </cell>
        </row>
        <row r="7083">
          <cell r="G7083">
            <v>938900063</v>
          </cell>
          <cell r="J7083">
            <v>44545</v>
          </cell>
          <cell r="K7083">
            <v>0</v>
          </cell>
          <cell r="L7083">
            <v>4455</v>
          </cell>
          <cell r="M7083">
            <v>0</v>
          </cell>
          <cell r="N7083">
            <v>0</v>
          </cell>
          <cell r="O7083">
            <v>49000</v>
          </cell>
          <cell r="P7083">
            <v>49000</v>
          </cell>
        </row>
        <row r="7084">
          <cell r="G7084">
            <v>938901751</v>
          </cell>
          <cell r="J7084">
            <v>73674</v>
          </cell>
          <cell r="K7084">
            <v>11051</v>
          </cell>
          <cell r="L7084">
            <v>6262</v>
          </cell>
          <cell r="M7084">
            <v>0</v>
          </cell>
          <cell r="N7084">
            <v>0</v>
          </cell>
          <cell r="O7084">
            <v>68885</v>
          </cell>
          <cell r="P7084">
            <v>68885</v>
          </cell>
        </row>
        <row r="7085">
          <cell r="G7085">
            <v>938901778</v>
          </cell>
          <cell r="J7085">
            <v>142583</v>
          </cell>
          <cell r="K7085">
            <v>24080</v>
          </cell>
          <cell r="L7085">
            <v>11850</v>
          </cell>
          <cell r="M7085">
            <v>0</v>
          </cell>
          <cell r="N7085">
            <v>0</v>
          </cell>
          <cell r="O7085">
            <v>130353</v>
          </cell>
          <cell r="P7085">
            <v>130353</v>
          </cell>
        </row>
        <row r="7086">
          <cell r="G7086">
            <v>938901853</v>
          </cell>
          <cell r="J7086">
            <v>58127</v>
          </cell>
          <cell r="K7086">
            <v>8719</v>
          </cell>
          <cell r="L7086">
            <v>4941</v>
          </cell>
          <cell r="M7086">
            <v>0</v>
          </cell>
          <cell r="N7086">
            <v>0</v>
          </cell>
          <cell r="O7086">
            <v>54349</v>
          </cell>
          <cell r="P7086">
            <v>54349</v>
          </cell>
        </row>
        <row r="7087">
          <cell r="G7087">
            <v>938902118</v>
          </cell>
          <cell r="J7087">
            <v>332014</v>
          </cell>
          <cell r="K7087">
            <v>51822</v>
          </cell>
          <cell r="L7087">
            <v>28019</v>
          </cell>
          <cell r="M7087">
            <v>0</v>
          </cell>
          <cell r="N7087">
            <v>0</v>
          </cell>
          <cell r="O7087">
            <v>308211</v>
          </cell>
          <cell r="P7087">
            <v>308211</v>
          </cell>
        </row>
        <row r="7088">
          <cell r="G7088">
            <v>938902720</v>
          </cell>
          <cell r="J7088">
            <v>221103.09</v>
          </cell>
          <cell r="K7088">
            <v>43712</v>
          </cell>
          <cell r="L7088">
            <v>17738.91</v>
          </cell>
          <cell r="M7088">
            <v>0</v>
          </cell>
          <cell r="N7088">
            <v>0</v>
          </cell>
          <cell r="O7088">
            <v>195130</v>
          </cell>
          <cell r="P7088">
            <v>195130</v>
          </cell>
        </row>
        <row r="7089">
          <cell r="G7089">
            <v>938904878</v>
          </cell>
          <cell r="J7089">
            <v>229677</v>
          </cell>
          <cell r="K7089">
            <v>35798</v>
          </cell>
          <cell r="L7089">
            <v>19388</v>
          </cell>
          <cell r="M7089">
            <v>0</v>
          </cell>
          <cell r="N7089">
            <v>0</v>
          </cell>
          <cell r="O7089">
            <v>213267</v>
          </cell>
          <cell r="P7089">
            <v>213267</v>
          </cell>
        </row>
        <row r="7090">
          <cell r="G7090">
            <v>938904891</v>
          </cell>
          <cell r="J7090">
            <v>255901</v>
          </cell>
          <cell r="K7090">
            <v>47137</v>
          </cell>
          <cell r="L7090">
            <v>20876</v>
          </cell>
          <cell r="M7090">
            <v>0</v>
          </cell>
          <cell r="N7090">
            <v>0</v>
          </cell>
          <cell r="O7090">
            <v>229640</v>
          </cell>
          <cell r="P7090">
            <v>229640</v>
          </cell>
        </row>
        <row r="7091">
          <cell r="G7091">
            <v>938905009</v>
          </cell>
          <cell r="J7091">
            <v>145413.99</v>
          </cell>
          <cell r="K7091">
            <v>75903.360000000001</v>
          </cell>
          <cell r="L7091">
            <v>6950.37</v>
          </cell>
          <cell r="M7091">
            <v>0</v>
          </cell>
          <cell r="N7091">
            <v>0</v>
          </cell>
          <cell r="O7091">
            <v>76461</v>
          </cell>
          <cell r="P7091">
            <v>76461</v>
          </cell>
        </row>
        <row r="7092">
          <cell r="G7092">
            <v>938905036</v>
          </cell>
          <cell r="J7092">
            <v>328672.36</v>
          </cell>
          <cell r="K7092">
            <v>126823.36</v>
          </cell>
          <cell r="L7092">
            <v>20185</v>
          </cell>
          <cell r="M7092">
            <v>0</v>
          </cell>
          <cell r="N7092">
            <v>0</v>
          </cell>
          <cell r="O7092">
            <v>222034</v>
          </cell>
          <cell r="P7092">
            <v>222034</v>
          </cell>
        </row>
        <row r="7093">
          <cell r="G7093">
            <v>938905635</v>
          </cell>
          <cell r="J7093">
            <v>235569</v>
          </cell>
          <cell r="K7093">
            <v>49697</v>
          </cell>
          <cell r="L7093">
            <v>18587</v>
          </cell>
          <cell r="M7093">
            <v>0</v>
          </cell>
          <cell r="N7093">
            <v>0</v>
          </cell>
          <cell r="O7093">
            <v>204459</v>
          </cell>
          <cell r="P7093">
            <v>204459</v>
          </cell>
        </row>
        <row r="7094">
          <cell r="G7094">
            <v>938905637</v>
          </cell>
          <cell r="J7094">
            <v>163194</v>
          </cell>
          <cell r="K7094">
            <v>29640</v>
          </cell>
          <cell r="L7094">
            <v>13355</v>
          </cell>
          <cell r="M7094">
            <v>0</v>
          </cell>
          <cell r="N7094">
            <v>0</v>
          </cell>
          <cell r="O7094">
            <v>146909</v>
          </cell>
          <cell r="P7094">
            <v>146909</v>
          </cell>
        </row>
        <row r="7095">
          <cell r="G7095">
            <v>938905640</v>
          </cell>
          <cell r="J7095">
            <v>218592.27</v>
          </cell>
          <cell r="K7095">
            <v>33911</v>
          </cell>
          <cell r="L7095">
            <v>18467.73</v>
          </cell>
          <cell r="M7095">
            <v>0</v>
          </cell>
          <cell r="N7095">
            <v>0</v>
          </cell>
          <cell r="O7095">
            <v>203149</v>
          </cell>
          <cell r="P7095">
            <v>203149</v>
          </cell>
        </row>
        <row r="7096">
          <cell r="G7096">
            <v>938905642</v>
          </cell>
          <cell r="J7096">
            <v>170809.7</v>
          </cell>
          <cell r="K7096">
            <v>26968</v>
          </cell>
          <cell r="L7096">
            <v>14384.3</v>
          </cell>
          <cell r="M7096">
            <v>0</v>
          </cell>
          <cell r="N7096">
            <v>0</v>
          </cell>
          <cell r="O7096">
            <v>158226</v>
          </cell>
          <cell r="P7096">
            <v>158226</v>
          </cell>
        </row>
        <row r="7097">
          <cell r="G7097">
            <v>938905647</v>
          </cell>
          <cell r="J7097">
            <v>139521</v>
          </cell>
          <cell r="K7097">
            <v>20928</v>
          </cell>
          <cell r="L7097">
            <v>11859</v>
          </cell>
          <cell r="M7097">
            <v>0</v>
          </cell>
          <cell r="N7097">
            <v>0</v>
          </cell>
          <cell r="O7097">
            <v>130452</v>
          </cell>
          <cell r="P7097">
            <v>130452</v>
          </cell>
        </row>
        <row r="7098">
          <cell r="G7098">
            <v>938906220</v>
          </cell>
          <cell r="J7098">
            <v>158719</v>
          </cell>
          <cell r="K7098">
            <v>23808</v>
          </cell>
          <cell r="L7098">
            <v>13491</v>
          </cell>
          <cell r="M7098">
            <v>0</v>
          </cell>
          <cell r="N7098">
            <v>0</v>
          </cell>
          <cell r="O7098">
            <v>148402</v>
          </cell>
          <cell r="P7098">
            <v>148402</v>
          </cell>
        </row>
        <row r="7099">
          <cell r="G7099">
            <v>938906265</v>
          </cell>
          <cell r="J7099">
            <v>44545</v>
          </cell>
          <cell r="K7099">
            <v>0</v>
          </cell>
          <cell r="L7099">
            <v>4455</v>
          </cell>
          <cell r="M7099">
            <v>0</v>
          </cell>
          <cell r="N7099">
            <v>0</v>
          </cell>
          <cell r="O7099">
            <v>49000</v>
          </cell>
          <cell r="P7099">
            <v>49000</v>
          </cell>
        </row>
        <row r="7100">
          <cell r="G7100">
            <v>938906367</v>
          </cell>
          <cell r="J7100">
            <v>68197.91</v>
          </cell>
          <cell r="K7100">
            <v>10230</v>
          </cell>
          <cell r="L7100">
            <v>5797.09</v>
          </cell>
          <cell r="M7100">
            <v>0</v>
          </cell>
          <cell r="N7100">
            <v>0</v>
          </cell>
          <cell r="O7100">
            <v>63765</v>
          </cell>
          <cell r="P7100">
            <v>63765</v>
          </cell>
        </row>
        <row r="7101">
          <cell r="G7101">
            <v>938906610</v>
          </cell>
          <cell r="J7101">
            <v>137541.18</v>
          </cell>
          <cell r="K7101">
            <v>20631</v>
          </cell>
          <cell r="L7101">
            <v>11690.82</v>
          </cell>
          <cell r="M7101">
            <v>0</v>
          </cell>
          <cell r="N7101">
            <v>0</v>
          </cell>
          <cell r="O7101">
            <v>128601</v>
          </cell>
          <cell r="P7101">
            <v>128601</v>
          </cell>
        </row>
        <row r="7102">
          <cell r="G7102">
            <v>938906612</v>
          </cell>
          <cell r="J7102">
            <v>453748.09</v>
          </cell>
          <cell r="K7102">
            <v>70306</v>
          </cell>
          <cell r="L7102">
            <v>38343.910000000003</v>
          </cell>
          <cell r="M7102">
            <v>0</v>
          </cell>
          <cell r="N7102">
            <v>0</v>
          </cell>
          <cell r="O7102">
            <v>421786</v>
          </cell>
          <cell r="P7102">
            <v>421786</v>
          </cell>
        </row>
        <row r="7103">
          <cell r="G7103">
            <v>938906614</v>
          </cell>
          <cell r="J7103">
            <v>164916.09</v>
          </cell>
          <cell r="K7103">
            <v>25411</v>
          </cell>
          <cell r="L7103">
            <v>13950.91</v>
          </cell>
          <cell r="M7103">
            <v>0</v>
          </cell>
          <cell r="N7103">
            <v>0</v>
          </cell>
          <cell r="O7103">
            <v>153456</v>
          </cell>
          <cell r="P7103">
            <v>153456</v>
          </cell>
        </row>
        <row r="7104">
          <cell r="G7104">
            <v>938906615</v>
          </cell>
          <cell r="J7104">
            <v>164544.99</v>
          </cell>
          <cell r="K7104">
            <v>24682</v>
          </cell>
          <cell r="L7104">
            <v>13986.01</v>
          </cell>
          <cell r="M7104">
            <v>0</v>
          </cell>
          <cell r="N7104">
            <v>0</v>
          </cell>
          <cell r="O7104">
            <v>153849</v>
          </cell>
          <cell r="P7104">
            <v>153849</v>
          </cell>
        </row>
        <row r="7105">
          <cell r="G7105">
            <v>938906642</v>
          </cell>
          <cell r="J7105">
            <v>205441.36</v>
          </cell>
          <cell r="K7105">
            <v>31041</v>
          </cell>
          <cell r="L7105">
            <v>17439.64</v>
          </cell>
          <cell r="M7105">
            <v>0</v>
          </cell>
          <cell r="N7105">
            <v>0</v>
          </cell>
          <cell r="O7105">
            <v>191840</v>
          </cell>
          <cell r="P7105">
            <v>191840</v>
          </cell>
        </row>
        <row r="7106">
          <cell r="G7106">
            <v>938907694</v>
          </cell>
          <cell r="J7106">
            <v>157529.09</v>
          </cell>
          <cell r="K7106">
            <v>24751</v>
          </cell>
          <cell r="L7106">
            <v>13277.91</v>
          </cell>
          <cell r="M7106">
            <v>0</v>
          </cell>
          <cell r="N7106">
            <v>0</v>
          </cell>
          <cell r="O7106">
            <v>146056</v>
          </cell>
          <cell r="P7106">
            <v>146056</v>
          </cell>
        </row>
        <row r="7107">
          <cell r="G7107">
            <v>938907723</v>
          </cell>
          <cell r="J7107">
            <v>71946</v>
          </cell>
          <cell r="K7107">
            <v>10792</v>
          </cell>
          <cell r="L7107">
            <v>6115</v>
          </cell>
          <cell r="M7107">
            <v>0</v>
          </cell>
          <cell r="N7107">
            <v>0</v>
          </cell>
          <cell r="O7107">
            <v>67269</v>
          </cell>
          <cell r="P7107">
            <v>67269</v>
          </cell>
        </row>
        <row r="7108">
          <cell r="G7108">
            <v>938907726</v>
          </cell>
          <cell r="J7108">
            <v>66997</v>
          </cell>
          <cell r="K7108">
            <v>10050</v>
          </cell>
          <cell r="L7108">
            <v>5695</v>
          </cell>
          <cell r="M7108">
            <v>0</v>
          </cell>
          <cell r="N7108">
            <v>0</v>
          </cell>
          <cell r="O7108">
            <v>62642</v>
          </cell>
          <cell r="P7108">
            <v>62642</v>
          </cell>
        </row>
        <row r="7109">
          <cell r="G7109">
            <v>938907729</v>
          </cell>
          <cell r="J7109">
            <v>116065.09</v>
          </cell>
          <cell r="K7109">
            <v>17859</v>
          </cell>
          <cell r="L7109">
            <v>9820.91</v>
          </cell>
          <cell r="M7109">
            <v>0</v>
          </cell>
          <cell r="N7109">
            <v>0</v>
          </cell>
          <cell r="O7109">
            <v>108027</v>
          </cell>
          <cell r="P7109">
            <v>108027</v>
          </cell>
        </row>
        <row r="7110">
          <cell r="G7110">
            <v>938907730</v>
          </cell>
          <cell r="J7110">
            <v>278729.09000000003</v>
          </cell>
          <cell r="K7110">
            <v>41809</v>
          </cell>
          <cell r="L7110">
            <v>23691.91</v>
          </cell>
          <cell r="M7110">
            <v>0</v>
          </cell>
          <cell r="N7110">
            <v>0</v>
          </cell>
          <cell r="O7110">
            <v>260612</v>
          </cell>
          <cell r="P7110">
            <v>260612</v>
          </cell>
        </row>
        <row r="7111">
          <cell r="G7111">
            <v>938907731</v>
          </cell>
          <cell r="J7111">
            <v>136630.49</v>
          </cell>
          <cell r="K7111">
            <v>20495</v>
          </cell>
          <cell r="L7111">
            <v>11613.51</v>
          </cell>
          <cell r="M7111">
            <v>0</v>
          </cell>
          <cell r="N7111">
            <v>0</v>
          </cell>
          <cell r="O7111">
            <v>127749</v>
          </cell>
          <cell r="P7111">
            <v>127749</v>
          </cell>
        </row>
        <row r="7112">
          <cell r="G7112">
            <v>938907732</v>
          </cell>
          <cell r="J7112">
            <v>215661.09</v>
          </cell>
          <cell r="K7112">
            <v>33471</v>
          </cell>
          <cell r="L7112">
            <v>18218.91</v>
          </cell>
          <cell r="M7112">
            <v>0</v>
          </cell>
          <cell r="N7112">
            <v>0</v>
          </cell>
          <cell r="O7112">
            <v>200409</v>
          </cell>
          <cell r="P7112">
            <v>200409</v>
          </cell>
        </row>
        <row r="7113">
          <cell r="G7113">
            <v>938907738</v>
          </cell>
          <cell r="J7113">
            <v>167855.09</v>
          </cell>
          <cell r="K7113">
            <v>25403</v>
          </cell>
          <cell r="L7113">
            <v>14244.91</v>
          </cell>
          <cell r="M7113">
            <v>0</v>
          </cell>
          <cell r="N7113">
            <v>0</v>
          </cell>
          <cell r="O7113">
            <v>156697</v>
          </cell>
          <cell r="P7113">
            <v>156697</v>
          </cell>
        </row>
        <row r="7114">
          <cell r="G7114">
            <v>938907741</v>
          </cell>
          <cell r="J7114">
            <v>506846.09</v>
          </cell>
          <cell r="K7114">
            <v>82535</v>
          </cell>
          <cell r="L7114">
            <v>42430.91</v>
          </cell>
          <cell r="M7114">
            <v>0</v>
          </cell>
          <cell r="N7114">
            <v>0</v>
          </cell>
          <cell r="O7114">
            <v>466742</v>
          </cell>
          <cell r="P7114">
            <v>466742</v>
          </cell>
        </row>
        <row r="7115">
          <cell r="G7115">
            <v>938907742</v>
          </cell>
          <cell r="J7115">
            <v>133473.09</v>
          </cell>
          <cell r="K7115">
            <v>21592</v>
          </cell>
          <cell r="L7115">
            <v>11187.91</v>
          </cell>
          <cell r="M7115">
            <v>0</v>
          </cell>
          <cell r="N7115">
            <v>0</v>
          </cell>
          <cell r="O7115">
            <v>123069</v>
          </cell>
          <cell r="P7115">
            <v>123069</v>
          </cell>
        </row>
        <row r="7116">
          <cell r="G7116">
            <v>938907745</v>
          </cell>
          <cell r="J7116">
            <v>393088.91</v>
          </cell>
          <cell r="K7116">
            <v>60983</v>
          </cell>
          <cell r="L7116">
            <v>33211.089999999997</v>
          </cell>
          <cell r="M7116">
            <v>0</v>
          </cell>
          <cell r="N7116">
            <v>0</v>
          </cell>
          <cell r="O7116">
            <v>365317</v>
          </cell>
          <cell r="P7116">
            <v>365317</v>
          </cell>
        </row>
        <row r="7117">
          <cell r="G7117">
            <v>938907746</v>
          </cell>
          <cell r="J7117">
            <v>82219.09</v>
          </cell>
          <cell r="K7117">
            <v>12333</v>
          </cell>
          <cell r="L7117">
            <v>6988.91</v>
          </cell>
          <cell r="M7117">
            <v>0</v>
          </cell>
          <cell r="N7117">
            <v>0</v>
          </cell>
          <cell r="O7117">
            <v>76875</v>
          </cell>
          <cell r="P7117">
            <v>76875</v>
          </cell>
        </row>
        <row r="7118">
          <cell r="G7118">
            <v>938907748</v>
          </cell>
          <cell r="J7118">
            <v>261199.09</v>
          </cell>
          <cell r="K7118">
            <v>52419</v>
          </cell>
          <cell r="L7118">
            <v>20877.91</v>
          </cell>
          <cell r="M7118">
            <v>0</v>
          </cell>
          <cell r="N7118">
            <v>0</v>
          </cell>
          <cell r="O7118">
            <v>229658</v>
          </cell>
          <cell r="P7118">
            <v>229658</v>
          </cell>
        </row>
        <row r="7119">
          <cell r="G7119">
            <v>938907749</v>
          </cell>
          <cell r="J7119">
            <v>55454.09</v>
          </cell>
          <cell r="K7119">
            <v>8318</v>
          </cell>
          <cell r="L7119">
            <v>4713.91</v>
          </cell>
          <cell r="M7119">
            <v>0</v>
          </cell>
          <cell r="N7119">
            <v>0</v>
          </cell>
          <cell r="O7119">
            <v>51850</v>
          </cell>
          <cell r="P7119">
            <v>51850</v>
          </cell>
        </row>
        <row r="7120">
          <cell r="G7120">
            <v>938907750</v>
          </cell>
          <cell r="J7120">
            <v>44545</v>
          </cell>
          <cell r="K7120">
            <v>0</v>
          </cell>
          <cell r="L7120">
            <v>4455</v>
          </cell>
          <cell r="M7120">
            <v>0</v>
          </cell>
          <cell r="N7120">
            <v>0</v>
          </cell>
          <cell r="O7120">
            <v>49000</v>
          </cell>
          <cell r="P7120">
            <v>49000</v>
          </cell>
        </row>
        <row r="7121">
          <cell r="G7121">
            <v>938907751</v>
          </cell>
          <cell r="J7121">
            <v>207173</v>
          </cell>
          <cell r="K7121">
            <v>31300</v>
          </cell>
          <cell r="L7121">
            <v>17587</v>
          </cell>
          <cell r="M7121">
            <v>0</v>
          </cell>
          <cell r="N7121">
            <v>0</v>
          </cell>
          <cell r="O7121">
            <v>193460</v>
          </cell>
          <cell r="P7121">
            <v>193460</v>
          </cell>
        </row>
        <row r="7122">
          <cell r="G7122">
            <v>938907752</v>
          </cell>
          <cell r="J7122">
            <v>130951.36</v>
          </cell>
          <cell r="K7122">
            <v>22336</v>
          </cell>
          <cell r="L7122">
            <v>10861.64</v>
          </cell>
          <cell r="M7122">
            <v>0</v>
          </cell>
          <cell r="N7122">
            <v>0</v>
          </cell>
          <cell r="O7122">
            <v>119477</v>
          </cell>
          <cell r="P7122">
            <v>119477</v>
          </cell>
        </row>
        <row r="7123">
          <cell r="G7123">
            <v>938907753</v>
          </cell>
          <cell r="J7123">
            <v>291275.15000000002</v>
          </cell>
          <cell r="K7123">
            <v>45486</v>
          </cell>
          <cell r="L7123">
            <v>24579.85</v>
          </cell>
          <cell r="M7123">
            <v>0</v>
          </cell>
          <cell r="N7123">
            <v>0</v>
          </cell>
          <cell r="O7123">
            <v>270369</v>
          </cell>
          <cell r="P7123">
            <v>270369</v>
          </cell>
        </row>
        <row r="7124">
          <cell r="G7124">
            <v>938907754</v>
          </cell>
          <cell r="J7124">
            <v>294991.45</v>
          </cell>
          <cell r="K7124">
            <v>49186</v>
          </cell>
          <cell r="L7124">
            <v>24580.55</v>
          </cell>
          <cell r="M7124">
            <v>0</v>
          </cell>
          <cell r="N7124">
            <v>0</v>
          </cell>
          <cell r="O7124">
            <v>270386</v>
          </cell>
          <cell r="P7124">
            <v>270386</v>
          </cell>
        </row>
        <row r="7125">
          <cell r="G7125">
            <v>938907756</v>
          </cell>
          <cell r="J7125">
            <v>344226.6</v>
          </cell>
          <cell r="K7125">
            <v>52307</v>
          </cell>
          <cell r="L7125">
            <v>29192.400000000001</v>
          </cell>
          <cell r="M7125">
            <v>0</v>
          </cell>
          <cell r="N7125">
            <v>0</v>
          </cell>
          <cell r="O7125">
            <v>321112</v>
          </cell>
          <cell r="P7125">
            <v>321112</v>
          </cell>
        </row>
        <row r="7126">
          <cell r="G7126">
            <v>938907827</v>
          </cell>
          <cell r="J7126">
            <v>147110</v>
          </cell>
          <cell r="K7126">
            <v>22067</v>
          </cell>
          <cell r="L7126">
            <v>12504</v>
          </cell>
          <cell r="M7126">
            <v>0</v>
          </cell>
          <cell r="N7126">
            <v>0</v>
          </cell>
          <cell r="O7126">
            <v>137547</v>
          </cell>
          <cell r="P7126">
            <v>137547</v>
          </cell>
        </row>
        <row r="7127">
          <cell r="G7127">
            <v>938907830</v>
          </cell>
          <cell r="J7127">
            <v>174527.63</v>
          </cell>
          <cell r="K7127">
            <v>26179</v>
          </cell>
          <cell r="L7127">
            <v>14834.37</v>
          </cell>
          <cell r="M7127">
            <v>0</v>
          </cell>
          <cell r="N7127">
            <v>0</v>
          </cell>
          <cell r="O7127">
            <v>163183</v>
          </cell>
          <cell r="P7127">
            <v>163183</v>
          </cell>
        </row>
        <row r="7128">
          <cell r="G7128">
            <v>938907832</v>
          </cell>
          <cell r="J7128">
            <v>78902</v>
          </cell>
          <cell r="K7128">
            <v>16997</v>
          </cell>
          <cell r="L7128">
            <v>6191</v>
          </cell>
          <cell r="M7128">
            <v>0</v>
          </cell>
          <cell r="N7128">
            <v>0</v>
          </cell>
          <cell r="O7128">
            <v>68096</v>
          </cell>
          <cell r="P7128">
            <v>68096</v>
          </cell>
        </row>
        <row r="7129">
          <cell r="G7129">
            <v>938907833</v>
          </cell>
          <cell r="J7129">
            <v>99090.4</v>
          </cell>
          <cell r="K7129">
            <v>14864</v>
          </cell>
          <cell r="L7129">
            <v>8422.6</v>
          </cell>
          <cell r="M7129">
            <v>0</v>
          </cell>
          <cell r="N7129">
            <v>0</v>
          </cell>
          <cell r="O7129">
            <v>92649</v>
          </cell>
          <cell r="P7129">
            <v>92649</v>
          </cell>
        </row>
        <row r="7130">
          <cell r="G7130">
            <v>938907835</v>
          </cell>
          <cell r="J7130">
            <v>107742.09</v>
          </cell>
          <cell r="K7130">
            <v>17508</v>
          </cell>
          <cell r="L7130">
            <v>9023.91</v>
          </cell>
          <cell r="M7130">
            <v>0</v>
          </cell>
          <cell r="N7130">
            <v>0</v>
          </cell>
          <cell r="O7130">
            <v>99258</v>
          </cell>
          <cell r="P7130">
            <v>99258</v>
          </cell>
        </row>
        <row r="7131">
          <cell r="G7131">
            <v>938907836</v>
          </cell>
          <cell r="J7131">
            <v>130957</v>
          </cell>
          <cell r="K7131">
            <v>21888</v>
          </cell>
          <cell r="L7131">
            <v>10907</v>
          </cell>
          <cell r="M7131">
            <v>0</v>
          </cell>
          <cell r="N7131">
            <v>0</v>
          </cell>
          <cell r="O7131">
            <v>119976</v>
          </cell>
          <cell r="P7131">
            <v>119976</v>
          </cell>
        </row>
        <row r="7132">
          <cell r="G7132">
            <v>938908322</v>
          </cell>
          <cell r="J7132">
            <v>123771</v>
          </cell>
          <cell r="K7132">
            <v>18790</v>
          </cell>
          <cell r="L7132">
            <v>10498</v>
          </cell>
          <cell r="M7132">
            <v>0</v>
          </cell>
          <cell r="N7132">
            <v>0</v>
          </cell>
          <cell r="O7132">
            <v>115479</v>
          </cell>
          <cell r="P7132">
            <v>115479</v>
          </cell>
        </row>
        <row r="7133">
          <cell r="G7133">
            <v>938908488</v>
          </cell>
          <cell r="J7133">
            <v>51175</v>
          </cell>
          <cell r="K7133">
            <v>7676</v>
          </cell>
          <cell r="L7133">
            <v>4350</v>
          </cell>
          <cell r="M7133">
            <v>0</v>
          </cell>
          <cell r="N7133">
            <v>0</v>
          </cell>
          <cell r="O7133">
            <v>47849</v>
          </cell>
          <cell r="P7133">
            <v>47849</v>
          </cell>
        </row>
        <row r="7134">
          <cell r="G7134">
            <v>938908522</v>
          </cell>
          <cell r="J7134">
            <v>153635.79999999999</v>
          </cell>
          <cell r="K7134">
            <v>23045</v>
          </cell>
          <cell r="L7134">
            <v>13058.2</v>
          </cell>
          <cell r="M7134">
            <v>0</v>
          </cell>
          <cell r="N7134">
            <v>0</v>
          </cell>
          <cell r="O7134">
            <v>143649</v>
          </cell>
          <cell r="P7134">
            <v>143649</v>
          </cell>
        </row>
        <row r="7135">
          <cell r="G7135">
            <v>938908806</v>
          </cell>
          <cell r="J7135">
            <v>44545</v>
          </cell>
          <cell r="K7135">
            <v>0</v>
          </cell>
          <cell r="L7135">
            <v>4455</v>
          </cell>
          <cell r="M7135">
            <v>0</v>
          </cell>
          <cell r="N7135">
            <v>0</v>
          </cell>
          <cell r="O7135">
            <v>49000</v>
          </cell>
          <cell r="P7135">
            <v>49000</v>
          </cell>
        </row>
        <row r="7136">
          <cell r="G7136">
            <v>938909719</v>
          </cell>
          <cell r="J7136">
            <v>170271.8</v>
          </cell>
          <cell r="K7136">
            <v>25541</v>
          </cell>
          <cell r="L7136">
            <v>14473.2</v>
          </cell>
          <cell r="M7136">
            <v>0</v>
          </cell>
          <cell r="N7136">
            <v>0</v>
          </cell>
          <cell r="O7136">
            <v>159204</v>
          </cell>
          <cell r="P7136">
            <v>159204</v>
          </cell>
        </row>
        <row r="7137">
          <cell r="G7137">
            <v>933805788</v>
          </cell>
          <cell r="J7137">
            <v>781848.78</v>
          </cell>
          <cell r="K7137">
            <v>128497</v>
          </cell>
          <cell r="L7137">
            <v>65335.22</v>
          </cell>
          <cell r="M7137">
            <v>0</v>
          </cell>
          <cell r="N7137">
            <v>0</v>
          </cell>
          <cell r="O7137">
            <v>718687</v>
          </cell>
          <cell r="P7137">
            <v>718687</v>
          </cell>
        </row>
        <row r="7138">
          <cell r="G7138">
            <v>938806514</v>
          </cell>
          <cell r="J7138">
            <v>485548</v>
          </cell>
          <cell r="K7138">
            <v>78218</v>
          </cell>
          <cell r="L7138">
            <v>40733</v>
          </cell>
          <cell r="M7138">
            <v>0</v>
          </cell>
          <cell r="N7138">
            <v>0</v>
          </cell>
          <cell r="O7138">
            <v>448063</v>
          </cell>
          <cell r="P7138">
            <v>448063</v>
          </cell>
        </row>
        <row r="7139">
          <cell r="G7139">
            <v>938808365</v>
          </cell>
          <cell r="J7139">
            <v>293953.18</v>
          </cell>
          <cell r="K7139">
            <v>55313</v>
          </cell>
          <cell r="L7139">
            <v>23863.82</v>
          </cell>
          <cell r="M7139">
            <v>0</v>
          </cell>
          <cell r="N7139">
            <v>0</v>
          </cell>
          <cell r="O7139">
            <v>262504</v>
          </cell>
          <cell r="P7139">
            <v>262504</v>
          </cell>
        </row>
        <row r="7140">
          <cell r="G7140">
            <v>938907058</v>
          </cell>
          <cell r="J7140">
            <v>256453</v>
          </cell>
          <cell r="K7140">
            <v>38468</v>
          </cell>
          <cell r="L7140">
            <v>21799</v>
          </cell>
          <cell r="M7140">
            <v>0</v>
          </cell>
          <cell r="N7140">
            <v>0</v>
          </cell>
          <cell r="O7140">
            <v>239784</v>
          </cell>
          <cell r="P7140">
            <v>239784</v>
          </cell>
        </row>
        <row r="7141">
          <cell r="G7141">
            <v>938907352</v>
          </cell>
          <cell r="J7141">
            <v>135098.82</v>
          </cell>
          <cell r="K7141">
            <v>20489</v>
          </cell>
          <cell r="L7141">
            <v>11461.18</v>
          </cell>
          <cell r="M7141">
            <v>0</v>
          </cell>
          <cell r="N7141">
            <v>0</v>
          </cell>
          <cell r="O7141">
            <v>126071</v>
          </cell>
          <cell r="P7141">
            <v>126071</v>
          </cell>
        </row>
        <row r="7142">
          <cell r="G7142">
            <v>938908523</v>
          </cell>
          <cell r="J7142">
            <v>150344</v>
          </cell>
          <cell r="K7142">
            <v>22552</v>
          </cell>
          <cell r="L7142">
            <v>12779</v>
          </cell>
          <cell r="M7142">
            <v>0</v>
          </cell>
          <cell r="N7142">
            <v>0</v>
          </cell>
          <cell r="O7142">
            <v>140571</v>
          </cell>
          <cell r="P7142">
            <v>140571</v>
          </cell>
        </row>
        <row r="7143">
          <cell r="G7143">
            <v>938915530</v>
          </cell>
          <cell r="J7143">
            <v>46467</v>
          </cell>
          <cell r="K7143">
            <v>6970</v>
          </cell>
          <cell r="L7143">
            <v>3950</v>
          </cell>
          <cell r="M7143">
            <v>0</v>
          </cell>
          <cell r="N7143">
            <v>0</v>
          </cell>
          <cell r="O7143">
            <v>43447</v>
          </cell>
          <cell r="P7143">
            <v>43447</v>
          </cell>
        </row>
        <row r="7144">
          <cell r="G7144">
            <v>933805704</v>
          </cell>
          <cell r="J7144">
            <v>304550.90000000002</v>
          </cell>
          <cell r="K7144">
            <v>48151</v>
          </cell>
          <cell r="L7144">
            <v>25640.1</v>
          </cell>
          <cell r="M7144">
            <v>0</v>
          </cell>
          <cell r="N7144">
            <v>0</v>
          </cell>
          <cell r="O7144">
            <v>282040</v>
          </cell>
          <cell r="P7144">
            <v>282040</v>
          </cell>
        </row>
        <row r="7145">
          <cell r="G7145">
            <v>933805735</v>
          </cell>
          <cell r="J7145">
            <v>192060.63</v>
          </cell>
          <cell r="K7145">
            <v>31277</v>
          </cell>
          <cell r="L7145">
            <v>16078.37</v>
          </cell>
          <cell r="M7145">
            <v>0</v>
          </cell>
          <cell r="N7145">
            <v>0</v>
          </cell>
          <cell r="O7145">
            <v>176862</v>
          </cell>
          <cell r="P7145">
            <v>176862</v>
          </cell>
        </row>
        <row r="7146">
          <cell r="G7146">
            <v>938801033</v>
          </cell>
          <cell r="J7146">
            <v>75639</v>
          </cell>
          <cell r="K7146">
            <v>11346</v>
          </cell>
          <cell r="L7146">
            <v>6429</v>
          </cell>
          <cell r="M7146">
            <v>0</v>
          </cell>
          <cell r="N7146">
            <v>0</v>
          </cell>
          <cell r="O7146">
            <v>70722</v>
          </cell>
          <cell r="P7146">
            <v>70722</v>
          </cell>
        </row>
        <row r="7147">
          <cell r="G7147">
            <v>938802192</v>
          </cell>
          <cell r="J7147">
            <v>538062</v>
          </cell>
          <cell r="K7147">
            <v>80709</v>
          </cell>
          <cell r="L7147">
            <v>45735</v>
          </cell>
          <cell r="M7147">
            <v>0</v>
          </cell>
          <cell r="N7147">
            <v>0</v>
          </cell>
          <cell r="O7147">
            <v>503088</v>
          </cell>
          <cell r="P7147">
            <v>503088</v>
          </cell>
        </row>
        <row r="7148">
          <cell r="G7148">
            <v>938803529</v>
          </cell>
          <cell r="J7148">
            <v>251867.18</v>
          </cell>
          <cell r="K7148">
            <v>37780</v>
          </cell>
          <cell r="L7148">
            <v>21408.82</v>
          </cell>
          <cell r="M7148">
            <v>0</v>
          </cell>
          <cell r="N7148">
            <v>0</v>
          </cell>
          <cell r="O7148">
            <v>235496</v>
          </cell>
          <cell r="P7148">
            <v>235496</v>
          </cell>
        </row>
        <row r="7149">
          <cell r="G7149">
            <v>938806152</v>
          </cell>
          <cell r="J7149">
            <v>129957</v>
          </cell>
          <cell r="K7149">
            <v>21289</v>
          </cell>
          <cell r="L7149">
            <v>10867</v>
          </cell>
          <cell r="M7149">
            <v>0</v>
          </cell>
          <cell r="N7149">
            <v>0</v>
          </cell>
          <cell r="O7149">
            <v>119535</v>
          </cell>
          <cell r="P7149">
            <v>119535</v>
          </cell>
        </row>
        <row r="7150">
          <cell r="G7150">
            <v>938806235</v>
          </cell>
          <cell r="J7150">
            <v>188013.16999999998</v>
          </cell>
          <cell r="K7150">
            <v>29548</v>
          </cell>
          <cell r="L7150">
            <v>15846.83</v>
          </cell>
          <cell r="M7150">
            <v>0</v>
          </cell>
          <cell r="N7150">
            <v>0</v>
          </cell>
          <cell r="O7150">
            <v>174312</v>
          </cell>
          <cell r="P7150">
            <v>174312</v>
          </cell>
        </row>
        <row r="7151">
          <cell r="G7151">
            <v>938806245</v>
          </cell>
          <cell r="J7151">
            <v>313568.45</v>
          </cell>
          <cell r="K7151">
            <v>54440</v>
          </cell>
          <cell r="L7151">
            <v>25912.55</v>
          </cell>
          <cell r="M7151">
            <v>0</v>
          </cell>
          <cell r="N7151">
            <v>0</v>
          </cell>
          <cell r="O7151">
            <v>285041</v>
          </cell>
          <cell r="P7151">
            <v>285041</v>
          </cell>
        </row>
        <row r="7152">
          <cell r="G7152">
            <v>938806825</v>
          </cell>
          <cell r="J7152">
            <v>108486</v>
          </cell>
          <cell r="K7152">
            <v>16497</v>
          </cell>
          <cell r="L7152">
            <v>9199</v>
          </cell>
          <cell r="M7152">
            <v>0</v>
          </cell>
          <cell r="N7152">
            <v>0</v>
          </cell>
          <cell r="O7152">
            <v>101188</v>
          </cell>
          <cell r="P7152">
            <v>101188</v>
          </cell>
        </row>
        <row r="7153">
          <cell r="G7153">
            <v>938807261</v>
          </cell>
          <cell r="J7153">
            <v>127572.45</v>
          </cell>
          <cell r="K7153">
            <v>19136</v>
          </cell>
          <cell r="L7153">
            <v>10843.55</v>
          </cell>
          <cell r="M7153">
            <v>0</v>
          </cell>
          <cell r="N7153">
            <v>0</v>
          </cell>
          <cell r="O7153">
            <v>119280</v>
          </cell>
          <cell r="P7153">
            <v>119280</v>
          </cell>
        </row>
        <row r="7154">
          <cell r="G7154">
            <v>938807853</v>
          </cell>
          <cell r="J7154">
            <v>47723</v>
          </cell>
          <cell r="K7154">
            <v>7158</v>
          </cell>
          <cell r="L7154">
            <v>4057</v>
          </cell>
          <cell r="M7154">
            <v>0</v>
          </cell>
          <cell r="N7154">
            <v>0</v>
          </cell>
          <cell r="O7154">
            <v>44622</v>
          </cell>
          <cell r="P7154">
            <v>44622</v>
          </cell>
        </row>
        <row r="7155">
          <cell r="G7155">
            <v>938808253</v>
          </cell>
          <cell r="J7155">
            <v>298713.90000000002</v>
          </cell>
          <cell r="K7155">
            <v>48397</v>
          </cell>
          <cell r="L7155">
            <v>25032.1</v>
          </cell>
          <cell r="M7155">
            <v>0</v>
          </cell>
          <cell r="N7155">
            <v>0</v>
          </cell>
          <cell r="O7155">
            <v>275349</v>
          </cell>
          <cell r="P7155">
            <v>275349</v>
          </cell>
        </row>
        <row r="7156">
          <cell r="G7156">
            <v>938808581</v>
          </cell>
          <cell r="J7156">
            <v>349912.36</v>
          </cell>
          <cell r="K7156">
            <v>56302</v>
          </cell>
          <cell r="L7156">
            <v>29360.639999999999</v>
          </cell>
          <cell r="M7156">
            <v>0</v>
          </cell>
          <cell r="N7156">
            <v>0</v>
          </cell>
          <cell r="O7156">
            <v>322971</v>
          </cell>
          <cell r="P7156">
            <v>322971</v>
          </cell>
        </row>
        <row r="7157">
          <cell r="G7157">
            <v>938809158</v>
          </cell>
          <cell r="J7157">
            <v>240549.18</v>
          </cell>
          <cell r="K7157">
            <v>45283</v>
          </cell>
          <cell r="L7157">
            <v>19526.82</v>
          </cell>
          <cell r="M7157">
            <v>0</v>
          </cell>
          <cell r="N7157">
            <v>0</v>
          </cell>
          <cell r="O7157">
            <v>214793</v>
          </cell>
          <cell r="P7157">
            <v>214793</v>
          </cell>
        </row>
        <row r="7158">
          <cell r="G7158">
            <v>938809631</v>
          </cell>
          <cell r="J7158">
            <v>228706.36</v>
          </cell>
          <cell r="K7158">
            <v>34306</v>
          </cell>
          <cell r="L7158">
            <v>19439.64</v>
          </cell>
          <cell r="M7158">
            <v>0</v>
          </cell>
          <cell r="N7158">
            <v>0</v>
          </cell>
          <cell r="O7158">
            <v>213840</v>
          </cell>
          <cell r="P7158">
            <v>213840</v>
          </cell>
        </row>
        <row r="7159">
          <cell r="G7159">
            <v>938880128</v>
          </cell>
          <cell r="J7159">
            <v>154120</v>
          </cell>
          <cell r="K7159">
            <v>23118</v>
          </cell>
          <cell r="L7159">
            <v>13100</v>
          </cell>
          <cell r="M7159">
            <v>0</v>
          </cell>
          <cell r="N7159">
            <v>0</v>
          </cell>
          <cell r="O7159">
            <v>144102</v>
          </cell>
          <cell r="P7159">
            <v>144102</v>
          </cell>
        </row>
        <row r="7160">
          <cell r="G7160">
            <v>938900243</v>
          </cell>
          <cell r="J7160">
            <v>184081.36</v>
          </cell>
          <cell r="K7160">
            <v>32100</v>
          </cell>
          <cell r="L7160">
            <v>15198.64</v>
          </cell>
          <cell r="M7160">
            <v>0</v>
          </cell>
          <cell r="N7160">
            <v>0</v>
          </cell>
          <cell r="O7160">
            <v>167180</v>
          </cell>
          <cell r="P7160">
            <v>167180</v>
          </cell>
        </row>
        <row r="7161">
          <cell r="G7161">
            <v>938901169</v>
          </cell>
          <cell r="J7161">
            <v>183454.9</v>
          </cell>
          <cell r="K7161">
            <v>29313</v>
          </cell>
          <cell r="L7161">
            <v>15414.1</v>
          </cell>
          <cell r="M7161">
            <v>0</v>
          </cell>
          <cell r="N7161">
            <v>0</v>
          </cell>
          <cell r="O7161">
            <v>169556</v>
          </cell>
          <cell r="P7161">
            <v>169556</v>
          </cell>
        </row>
        <row r="7162">
          <cell r="G7162">
            <v>938901260</v>
          </cell>
          <cell r="J7162">
            <v>443589.18</v>
          </cell>
          <cell r="K7162">
            <v>67436</v>
          </cell>
          <cell r="L7162">
            <v>37615.82</v>
          </cell>
          <cell r="M7162">
            <v>0</v>
          </cell>
          <cell r="N7162">
            <v>0</v>
          </cell>
          <cell r="O7162">
            <v>413769</v>
          </cell>
          <cell r="P7162">
            <v>413769</v>
          </cell>
        </row>
        <row r="7163">
          <cell r="G7163">
            <v>938901957</v>
          </cell>
          <cell r="J7163">
            <v>105475</v>
          </cell>
          <cell r="K7163">
            <v>16046</v>
          </cell>
          <cell r="L7163">
            <v>8943</v>
          </cell>
          <cell r="M7163">
            <v>0</v>
          </cell>
          <cell r="N7163">
            <v>0</v>
          </cell>
          <cell r="O7163">
            <v>98372</v>
          </cell>
          <cell r="P7163">
            <v>98372</v>
          </cell>
        </row>
        <row r="7164">
          <cell r="G7164">
            <v>938902590</v>
          </cell>
          <cell r="J7164">
            <v>153635.91</v>
          </cell>
          <cell r="K7164">
            <v>23045</v>
          </cell>
          <cell r="L7164">
            <v>13059.09</v>
          </cell>
          <cell r="M7164">
            <v>0</v>
          </cell>
          <cell r="N7164">
            <v>0</v>
          </cell>
          <cell r="O7164">
            <v>143650</v>
          </cell>
          <cell r="P7164">
            <v>143650</v>
          </cell>
        </row>
        <row r="7165">
          <cell r="G7165">
            <v>938902634</v>
          </cell>
          <cell r="J7165">
            <v>153635.9</v>
          </cell>
          <cell r="K7165">
            <v>23045</v>
          </cell>
          <cell r="L7165">
            <v>13059.1</v>
          </cell>
          <cell r="M7165">
            <v>0</v>
          </cell>
          <cell r="N7165">
            <v>0</v>
          </cell>
          <cell r="O7165">
            <v>143650</v>
          </cell>
          <cell r="P7165">
            <v>143650</v>
          </cell>
        </row>
        <row r="7166">
          <cell r="G7166">
            <v>938903616</v>
          </cell>
          <cell r="J7166">
            <v>80224.820000000007</v>
          </cell>
          <cell r="K7166">
            <v>12034</v>
          </cell>
          <cell r="L7166">
            <v>6819.18</v>
          </cell>
          <cell r="M7166">
            <v>0</v>
          </cell>
          <cell r="N7166">
            <v>0</v>
          </cell>
          <cell r="O7166">
            <v>75010</v>
          </cell>
          <cell r="P7166">
            <v>75010</v>
          </cell>
        </row>
        <row r="7167">
          <cell r="G7167">
            <v>938903834</v>
          </cell>
          <cell r="J7167">
            <v>44544.9</v>
          </cell>
          <cell r="K7167">
            <v>0</v>
          </cell>
          <cell r="L7167">
            <v>4454.1000000000004</v>
          </cell>
          <cell r="M7167">
            <v>0</v>
          </cell>
          <cell r="N7167">
            <v>0</v>
          </cell>
          <cell r="O7167">
            <v>48999</v>
          </cell>
          <cell r="P7167">
            <v>48999</v>
          </cell>
        </row>
        <row r="7168">
          <cell r="G7168">
            <v>938903836</v>
          </cell>
          <cell r="J7168">
            <v>1381545.9</v>
          </cell>
          <cell r="K7168">
            <v>38106</v>
          </cell>
          <cell r="L7168">
            <v>80794.100000000006</v>
          </cell>
          <cell r="M7168">
            <v>0</v>
          </cell>
          <cell r="N7168">
            <v>0</v>
          </cell>
          <cell r="O7168">
            <v>1424234</v>
          </cell>
          <cell r="P7168">
            <v>1424234</v>
          </cell>
        </row>
        <row r="7169">
          <cell r="G7169">
            <v>938905198</v>
          </cell>
          <cell r="J7169">
            <v>82486</v>
          </cell>
          <cell r="K7169">
            <v>14841</v>
          </cell>
          <cell r="L7169">
            <v>6765</v>
          </cell>
          <cell r="M7169">
            <v>0</v>
          </cell>
          <cell r="N7169">
            <v>0</v>
          </cell>
          <cell r="O7169">
            <v>74410</v>
          </cell>
          <cell r="P7169">
            <v>74410</v>
          </cell>
        </row>
        <row r="7170">
          <cell r="G7170">
            <v>938905476</v>
          </cell>
          <cell r="J7170">
            <v>95985</v>
          </cell>
          <cell r="K7170">
            <v>14398</v>
          </cell>
          <cell r="L7170">
            <v>8159</v>
          </cell>
          <cell r="M7170">
            <v>0</v>
          </cell>
          <cell r="N7170">
            <v>0</v>
          </cell>
          <cell r="O7170">
            <v>89746</v>
          </cell>
          <cell r="P7170">
            <v>89746</v>
          </cell>
        </row>
        <row r="7171">
          <cell r="G7171">
            <v>938906875</v>
          </cell>
          <cell r="J7171">
            <v>321840.36</v>
          </cell>
          <cell r="K7171">
            <v>49174</v>
          </cell>
          <cell r="L7171">
            <v>27265.64</v>
          </cell>
          <cell r="M7171">
            <v>0</v>
          </cell>
          <cell r="N7171">
            <v>0</v>
          </cell>
          <cell r="O7171">
            <v>299932</v>
          </cell>
          <cell r="P7171">
            <v>299932</v>
          </cell>
        </row>
        <row r="7172">
          <cell r="G7172">
            <v>938907082</v>
          </cell>
          <cell r="J7172">
            <v>75259</v>
          </cell>
          <cell r="K7172">
            <v>11289</v>
          </cell>
          <cell r="L7172">
            <v>6397</v>
          </cell>
          <cell r="M7172">
            <v>0</v>
          </cell>
          <cell r="N7172">
            <v>0</v>
          </cell>
          <cell r="O7172">
            <v>70367</v>
          </cell>
          <cell r="P7172">
            <v>70367</v>
          </cell>
        </row>
        <row r="7173">
          <cell r="G7173">
            <v>938907346</v>
          </cell>
          <cell r="J7173">
            <v>106577</v>
          </cell>
          <cell r="K7173">
            <v>16884</v>
          </cell>
          <cell r="L7173">
            <v>8969</v>
          </cell>
          <cell r="M7173">
            <v>0</v>
          </cell>
          <cell r="N7173">
            <v>0</v>
          </cell>
          <cell r="O7173">
            <v>98662</v>
          </cell>
          <cell r="P7173">
            <v>98662</v>
          </cell>
        </row>
        <row r="7174">
          <cell r="G7174">
            <v>938907802</v>
          </cell>
          <cell r="J7174">
            <v>176977.09</v>
          </cell>
          <cell r="K7174">
            <v>30137</v>
          </cell>
          <cell r="L7174">
            <v>14683.91</v>
          </cell>
          <cell r="M7174">
            <v>0</v>
          </cell>
          <cell r="N7174">
            <v>0</v>
          </cell>
          <cell r="O7174">
            <v>161524</v>
          </cell>
          <cell r="P7174">
            <v>161524</v>
          </cell>
        </row>
        <row r="7175">
          <cell r="G7175">
            <v>938908570</v>
          </cell>
          <cell r="J7175">
            <v>126340</v>
          </cell>
          <cell r="K7175">
            <v>19400</v>
          </cell>
          <cell r="L7175">
            <v>10694</v>
          </cell>
          <cell r="M7175">
            <v>0</v>
          </cell>
          <cell r="N7175">
            <v>0</v>
          </cell>
          <cell r="O7175">
            <v>117634</v>
          </cell>
          <cell r="P7175">
            <v>117634</v>
          </cell>
        </row>
        <row r="7176">
          <cell r="G7176">
            <v>938915772</v>
          </cell>
          <cell r="J7176">
            <v>48840</v>
          </cell>
          <cell r="K7176">
            <v>7326</v>
          </cell>
          <cell r="L7176">
            <v>4151</v>
          </cell>
          <cell r="M7176">
            <v>0</v>
          </cell>
          <cell r="N7176">
            <v>0</v>
          </cell>
          <cell r="O7176">
            <v>45665</v>
          </cell>
          <cell r="P7176">
            <v>45665</v>
          </cell>
        </row>
        <row r="7177">
          <cell r="G7177">
            <v>933805165</v>
          </cell>
          <cell r="J7177">
            <v>249092.09</v>
          </cell>
          <cell r="K7177">
            <v>38037</v>
          </cell>
          <cell r="L7177">
            <v>21105.91</v>
          </cell>
          <cell r="M7177">
            <v>0</v>
          </cell>
          <cell r="N7177">
            <v>0</v>
          </cell>
          <cell r="O7177">
            <v>232161</v>
          </cell>
          <cell r="P7177">
            <v>232161</v>
          </cell>
        </row>
        <row r="7178">
          <cell r="G7178">
            <v>933805634</v>
          </cell>
          <cell r="J7178">
            <v>99921</v>
          </cell>
          <cell r="K7178">
            <v>24471</v>
          </cell>
          <cell r="L7178">
            <v>7545</v>
          </cell>
          <cell r="M7178">
            <v>0</v>
          </cell>
          <cell r="N7178">
            <v>0</v>
          </cell>
          <cell r="O7178">
            <v>82995</v>
          </cell>
          <cell r="P7178">
            <v>82995</v>
          </cell>
        </row>
        <row r="7179">
          <cell r="G7179">
            <v>933805815</v>
          </cell>
          <cell r="J7179">
            <v>386798.8</v>
          </cell>
          <cell r="K7179">
            <v>58020</v>
          </cell>
          <cell r="L7179">
            <v>32878.199999999997</v>
          </cell>
          <cell r="M7179">
            <v>0</v>
          </cell>
          <cell r="N7179">
            <v>0</v>
          </cell>
          <cell r="O7179">
            <v>361657</v>
          </cell>
          <cell r="P7179">
            <v>361657</v>
          </cell>
        </row>
        <row r="7180">
          <cell r="G7180">
            <v>933805931</v>
          </cell>
          <cell r="J7180">
            <v>266288.09000000003</v>
          </cell>
          <cell r="K7180">
            <v>39943</v>
          </cell>
          <cell r="L7180">
            <v>22634.91</v>
          </cell>
          <cell r="M7180">
            <v>0</v>
          </cell>
          <cell r="N7180">
            <v>0</v>
          </cell>
          <cell r="O7180">
            <v>248980</v>
          </cell>
          <cell r="P7180">
            <v>248980</v>
          </cell>
        </row>
        <row r="7181">
          <cell r="G7181">
            <v>933806007</v>
          </cell>
          <cell r="J7181">
            <v>121363.45</v>
          </cell>
          <cell r="K7181">
            <v>121363.45</v>
          </cell>
          <cell r="L7181">
            <v>0</v>
          </cell>
          <cell r="M7181">
            <v>0</v>
          </cell>
          <cell r="N7181">
            <v>0</v>
          </cell>
          <cell r="O7181">
            <v>0</v>
          </cell>
          <cell r="P7181">
            <v>0</v>
          </cell>
        </row>
        <row r="7182">
          <cell r="G7182">
            <v>933806096</v>
          </cell>
          <cell r="J7182">
            <v>420962.63</v>
          </cell>
          <cell r="K7182">
            <v>64266</v>
          </cell>
          <cell r="L7182">
            <v>35669.370000000003</v>
          </cell>
          <cell r="M7182">
            <v>0</v>
          </cell>
          <cell r="N7182">
            <v>0</v>
          </cell>
          <cell r="O7182">
            <v>392366</v>
          </cell>
          <cell r="P7182">
            <v>392366</v>
          </cell>
        </row>
        <row r="7183">
          <cell r="G7183">
            <v>933806159</v>
          </cell>
          <cell r="J7183">
            <v>176363.18</v>
          </cell>
          <cell r="K7183">
            <v>26454</v>
          </cell>
          <cell r="L7183">
            <v>14990.82</v>
          </cell>
          <cell r="M7183">
            <v>0</v>
          </cell>
          <cell r="N7183">
            <v>0</v>
          </cell>
          <cell r="O7183">
            <v>164900</v>
          </cell>
          <cell r="P7183">
            <v>164900</v>
          </cell>
        </row>
        <row r="7184">
          <cell r="G7184">
            <v>938805652</v>
          </cell>
          <cell r="J7184">
            <v>543353.73</v>
          </cell>
          <cell r="K7184">
            <v>159612.73000000001</v>
          </cell>
          <cell r="L7184">
            <v>38374</v>
          </cell>
          <cell r="M7184">
            <v>0</v>
          </cell>
          <cell r="N7184">
            <v>0</v>
          </cell>
          <cell r="O7184">
            <v>422115</v>
          </cell>
          <cell r="P7184">
            <v>422115</v>
          </cell>
        </row>
        <row r="7185">
          <cell r="G7185">
            <v>938806713</v>
          </cell>
          <cell r="J7185">
            <v>200882.1</v>
          </cell>
          <cell r="K7185">
            <v>30132</v>
          </cell>
          <cell r="L7185">
            <v>17074.900000000001</v>
          </cell>
          <cell r="M7185">
            <v>0</v>
          </cell>
          <cell r="N7185">
            <v>0</v>
          </cell>
          <cell r="O7185">
            <v>187825</v>
          </cell>
          <cell r="P7185">
            <v>187825</v>
          </cell>
        </row>
        <row r="7186">
          <cell r="G7186">
            <v>938806790</v>
          </cell>
          <cell r="J7186">
            <v>534544.97</v>
          </cell>
          <cell r="K7186">
            <v>80182</v>
          </cell>
          <cell r="L7186">
            <v>45436.03</v>
          </cell>
          <cell r="M7186">
            <v>0</v>
          </cell>
          <cell r="N7186">
            <v>0</v>
          </cell>
          <cell r="O7186">
            <v>499799</v>
          </cell>
          <cell r="P7186">
            <v>499799</v>
          </cell>
        </row>
        <row r="7187">
          <cell r="G7187">
            <v>938806793</v>
          </cell>
          <cell r="J7187">
            <v>73336</v>
          </cell>
          <cell r="K7187">
            <v>11000</v>
          </cell>
          <cell r="L7187">
            <v>6234</v>
          </cell>
          <cell r="M7187">
            <v>0</v>
          </cell>
          <cell r="N7187">
            <v>0</v>
          </cell>
          <cell r="O7187">
            <v>68570</v>
          </cell>
          <cell r="P7187">
            <v>68570</v>
          </cell>
        </row>
        <row r="7188">
          <cell r="G7188">
            <v>938806875</v>
          </cell>
          <cell r="J7188">
            <v>328489.24</v>
          </cell>
          <cell r="K7188">
            <v>55955</v>
          </cell>
          <cell r="L7188">
            <v>27253.759999999998</v>
          </cell>
          <cell r="M7188">
            <v>0</v>
          </cell>
          <cell r="N7188">
            <v>0</v>
          </cell>
          <cell r="O7188">
            <v>299788</v>
          </cell>
          <cell r="P7188">
            <v>299788</v>
          </cell>
        </row>
        <row r="7189">
          <cell r="G7189">
            <v>938806962</v>
          </cell>
          <cell r="J7189">
            <v>259016.52</v>
          </cell>
          <cell r="K7189">
            <v>38852</v>
          </cell>
          <cell r="L7189">
            <v>22016.48</v>
          </cell>
          <cell r="M7189">
            <v>0</v>
          </cell>
          <cell r="N7189">
            <v>0</v>
          </cell>
          <cell r="O7189">
            <v>242181</v>
          </cell>
          <cell r="P7189">
            <v>242181</v>
          </cell>
        </row>
        <row r="7190">
          <cell r="G7190">
            <v>938807140</v>
          </cell>
          <cell r="J7190">
            <v>260741.08999999997</v>
          </cell>
          <cell r="K7190">
            <v>113292.73</v>
          </cell>
          <cell r="L7190">
            <v>14744.64</v>
          </cell>
          <cell r="M7190">
            <v>0</v>
          </cell>
          <cell r="N7190">
            <v>0</v>
          </cell>
          <cell r="O7190">
            <v>162193</v>
          </cell>
          <cell r="P7190">
            <v>162193</v>
          </cell>
        </row>
        <row r="7191">
          <cell r="G7191">
            <v>938807543</v>
          </cell>
          <cell r="J7191">
            <v>130966</v>
          </cell>
          <cell r="K7191">
            <v>19645</v>
          </cell>
          <cell r="L7191">
            <v>11132</v>
          </cell>
          <cell r="M7191">
            <v>0</v>
          </cell>
          <cell r="N7191">
            <v>0</v>
          </cell>
          <cell r="O7191">
            <v>122453</v>
          </cell>
          <cell r="P7191">
            <v>122453</v>
          </cell>
        </row>
        <row r="7192">
          <cell r="G7192">
            <v>938807653</v>
          </cell>
          <cell r="J7192">
            <v>242726.82</v>
          </cell>
          <cell r="K7192">
            <v>36409</v>
          </cell>
          <cell r="L7192">
            <v>20632.18</v>
          </cell>
          <cell r="M7192">
            <v>0</v>
          </cell>
          <cell r="N7192">
            <v>0</v>
          </cell>
          <cell r="O7192">
            <v>226950</v>
          </cell>
          <cell r="P7192">
            <v>226950</v>
          </cell>
        </row>
        <row r="7193">
          <cell r="G7193">
            <v>938808701</v>
          </cell>
          <cell r="J7193">
            <v>139204</v>
          </cell>
          <cell r="K7193">
            <v>20881</v>
          </cell>
          <cell r="L7193">
            <v>11832</v>
          </cell>
          <cell r="M7193">
            <v>0</v>
          </cell>
          <cell r="N7193">
            <v>0</v>
          </cell>
          <cell r="O7193">
            <v>130155</v>
          </cell>
          <cell r="P7193">
            <v>130155</v>
          </cell>
        </row>
        <row r="7194">
          <cell r="G7194">
            <v>938809961</v>
          </cell>
          <cell r="J7194">
            <v>194763.18</v>
          </cell>
          <cell r="K7194">
            <v>29214</v>
          </cell>
          <cell r="L7194">
            <v>16554.82</v>
          </cell>
          <cell r="M7194">
            <v>0</v>
          </cell>
          <cell r="N7194">
            <v>0</v>
          </cell>
          <cell r="O7194">
            <v>182104</v>
          </cell>
          <cell r="P7194">
            <v>182104</v>
          </cell>
        </row>
        <row r="7195">
          <cell r="G7195">
            <v>938809962</v>
          </cell>
          <cell r="J7195">
            <v>50532</v>
          </cell>
          <cell r="K7195">
            <v>7580</v>
          </cell>
          <cell r="L7195">
            <v>4295</v>
          </cell>
          <cell r="M7195">
            <v>0</v>
          </cell>
          <cell r="N7195">
            <v>0</v>
          </cell>
          <cell r="O7195">
            <v>47247</v>
          </cell>
          <cell r="P7195">
            <v>47247</v>
          </cell>
        </row>
        <row r="7196">
          <cell r="G7196">
            <v>938902484</v>
          </cell>
          <cell r="J7196">
            <v>83591</v>
          </cell>
          <cell r="K7196">
            <v>12539</v>
          </cell>
          <cell r="L7196">
            <v>7105</v>
          </cell>
          <cell r="M7196">
            <v>0</v>
          </cell>
          <cell r="N7196">
            <v>0</v>
          </cell>
          <cell r="O7196">
            <v>78157</v>
          </cell>
          <cell r="P7196">
            <v>78157</v>
          </cell>
        </row>
        <row r="7197">
          <cell r="G7197">
            <v>938902487</v>
          </cell>
          <cell r="J7197">
            <v>143628</v>
          </cell>
          <cell r="K7197">
            <v>21544</v>
          </cell>
          <cell r="L7197">
            <v>12209</v>
          </cell>
          <cell r="M7197">
            <v>0</v>
          </cell>
          <cell r="N7197">
            <v>0</v>
          </cell>
          <cell r="O7197">
            <v>134293</v>
          </cell>
          <cell r="P7197">
            <v>134293</v>
          </cell>
        </row>
        <row r="7198">
          <cell r="G7198">
            <v>938904674</v>
          </cell>
          <cell r="J7198">
            <v>45094</v>
          </cell>
          <cell r="K7198">
            <v>6764</v>
          </cell>
          <cell r="L7198">
            <v>3833</v>
          </cell>
          <cell r="M7198">
            <v>0</v>
          </cell>
          <cell r="N7198">
            <v>0</v>
          </cell>
          <cell r="O7198">
            <v>42163</v>
          </cell>
          <cell r="P7198">
            <v>42163</v>
          </cell>
        </row>
        <row r="7199">
          <cell r="G7199">
            <v>938904692</v>
          </cell>
          <cell r="J7199">
            <v>103211.45</v>
          </cell>
          <cell r="K7199">
            <v>15706</v>
          </cell>
          <cell r="L7199">
            <v>8750.5499999999993</v>
          </cell>
          <cell r="M7199">
            <v>0</v>
          </cell>
          <cell r="N7199">
            <v>0</v>
          </cell>
          <cell r="O7199">
            <v>96256</v>
          </cell>
          <cell r="P7199">
            <v>96256</v>
          </cell>
        </row>
        <row r="7200">
          <cell r="G7200">
            <v>938904693</v>
          </cell>
          <cell r="J7200">
            <v>177187</v>
          </cell>
          <cell r="K7200">
            <v>26578</v>
          </cell>
          <cell r="L7200">
            <v>15061</v>
          </cell>
          <cell r="M7200">
            <v>0</v>
          </cell>
          <cell r="N7200">
            <v>0</v>
          </cell>
          <cell r="O7200">
            <v>165670</v>
          </cell>
          <cell r="P7200">
            <v>165670</v>
          </cell>
        </row>
        <row r="7201">
          <cell r="G7201">
            <v>938907203</v>
          </cell>
          <cell r="J7201">
            <v>123393.64</v>
          </cell>
          <cell r="K7201">
            <v>18733</v>
          </cell>
          <cell r="L7201">
            <v>10466.36</v>
          </cell>
          <cell r="M7201">
            <v>0</v>
          </cell>
          <cell r="N7201">
            <v>0</v>
          </cell>
          <cell r="O7201">
            <v>115127</v>
          </cell>
          <cell r="P7201">
            <v>115127</v>
          </cell>
        </row>
        <row r="7202">
          <cell r="G7202">
            <v>938907207</v>
          </cell>
          <cell r="J7202">
            <v>101364</v>
          </cell>
          <cell r="K7202">
            <v>15878</v>
          </cell>
          <cell r="L7202">
            <v>8549</v>
          </cell>
          <cell r="M7202">
            <v>0</v>
          </cell>
          <cell r="N7202">
            <v>0</v>
          </cell>
          <cell r="O7202">
            <v>94035</v>
          </cell>
          <cell r="P7202">
            <v>94035</v>
          </cell>
        </row>
        <row r="7203">
          <cell r="G7203">
            <v>938907209</v>
          </cell>
          <cell r="J7203">
            <v>62758</v>
          </cell>
          <cell r="K7203">
            <v>9638</v>
          </cell>
          <cell r="L7203">
            <v>5312</v>
          </cell>
          <cell r="M7203">
            <v>0</v>
          </cell>
          <cell r="N7203">
            <v>0</v>
          </cell>
          <cell r="O7203">
            <v>58432</v>
          </cell>
          <cell r="P7203">
            <v>58432</v>
          </cell>
        </row>
        <row r="7204">
          <cell r="G7204">
            <v>938907210</v>
          </cell>
          <cell r="J7204">
            <v>85423.82</v>
          </cell>
          <cell r="K7204">
            <v>12814</v>
          </cell>
          <cell r="L7204">
            <v>7261.18</v>
          </cell>
          <cell r="M7204">
            <v>0</v>
          </cell>
          <cell r="N7204">
            <v>0</v>
          </cell>
          <cell r="O7204">
            <v>79871</v>
          </cell>
          <cell r="P7204">
            <v>79871</v>
          </cell>
        </row>
        <row r="7205">
          <cell r="G7205">
            <v>938907211</v>
          </cell>
          <cell r="J7205">
            <v>77357.820000000007</v>
          </cell>
          <cell r="K7205">
            <v>11604</v>
          </cell>
          <cell r="L7205">
            <v>6575.18</v>
          </cell>
          <cell r="M7205">
            <v>0</v>
          </cell>
          <cell r="N7205">
            <v>0</v>
          </cell>
          <cell r="O7205">
            <v>72329</v>
          </cell>
          <cell r="P7205">
            <v>72329</v>
          </cell>
        </row>
        <row r="7206">
          <cell r="G7206">
            <v>938949066</v>
          </cell>
          <cell r="J7206">
            <v>201404.64</v>
          </cell>
          <cell r="K7206">
            <v>30211</v>
          </cell>
          <cell r="L7206">
            <v>17119.36</v>
          </cell>
          <cell r="M7206">
            <v>0</v>
          </cell>
          <cell r="N7206">
            <v>0</v>
          </cell>
          <cell r="O7206">
            <v>188313</v>
          </cell>
          <cell r="P7206">
            <v>188313</v>
          </cell>
        </row>
        <row r="7207">
          <cell r="G7207">
            <v>938949138</v>
          </cell>
          <cell r="J7207">
            <v>71423.820000000007</v>
          </cell>
          <cell r="K7207">
            <v>10714</v>
          </cell>
          <cell r="L7207">
            <v>6071.18</v>
          </cell>
          <cell r="M7207">
            <v>0</v>
          </cell>
          <cell r="N7207">
            <v>0</v>
          </cell>
          <cell r="O7207">
            <v>66781</v>
          </cell>
          <cell r="P7207">
            <v>66781</v>
          </cell>
        </row>
        <row r="7208">
          <cell r="G7208">
            <v>901398183</v>
          </cell>
          <cell r="J7208">
            <v>44545</v>
          </cell>
          <cell r="K7208">
            <v>0</v>
          </cell>
          <cell r="L7208">
            <v>4455</v>
          </cell>
          <cell r="M7208">
            <v>0</v>
          </cell>
          <cell r="N7208">
            <v>0</v>
          </cell>
          <cell r="O7208">
            <v>49000</v>
          </cell>
          <cell r="P7208">
            <v>49000</v>
          </cell>
        </row>
        <row r="7209">
          <cell r="G7209">
            <v>909713537</v>
          </cell>
          <cell r="J7209">
            <v>109371</v>
          </cell>
          <cell r="K7209">
            <v>16406</v>
          </cell>
          <cell r="L7209">
            <v>9297</v>
          </cell>
          <cell r="M7209">
            <v>0</v>
          </cell>
          <cell r="N7209">
            <v>0</v>
          </cell>
          <cell r="O7209">
            <v>102262</v>
          </cell>
          <cell r="P7209">
            <v>102262</v>
          </cell>
        </row>
        <row r="7210">
          <cell r="G7210">
            <v>933805578</v>
          </cell>
          <cell r="J7210">
            <v>62309</v>
          </cell>
          <cell r="K7210">
            <v>10020</v>
          </cell>
          <cell r="L7210">
            <v>5229</v>
          </cell>
          <cell r="M7210">
            <v>0</v>
          </cell>
          <cell r="N7210">
            <v>0</v>
          </cell>
          <cell r="O7210">
            <v>57518</v>
          </cell>
          <cell r="P7210">
            <v>57518</v>
          </cell>
        </row>
        <row r="7211">
          <cell r="G7211">
            <v>933805659</v>
          </cell>
          <cell r="J7211">
            <v>954867.9</v>
          </cell>
          <cell r="K7211">
            <v>145699</v>
          </cell>
          <cell r="L7211">
            <v>80917.100000000006</v>
          </cell>
          <cell r="M7211">
            <v>0</v>
          </cell>
          <cell r="N7211">
            <v>-83600</v>
          </cell>
          <cell r="O7211">
            <v>806486</v>
          </cell>
          <cell r="P7211">
            <v>806486</v>
          </cell>
        </row>
        <row r="7212">
          <cell r="G7212">
            <v>938800703</v>
          </cell>
          <cell r="J7212">
            <v>44545</v>
          </cell>
          <cell r="K7212">
            <v>0</v>
          </cell>
          <cell r="L7212">
            <v>4455</v>
          </cell>
          <cell r="M7212">
            <v>0</v>
          </cell>
          <cell r="N7212">
            <v>0</v>
          </cell>
          <cell r="O7212">
            <v>49000</v>
          </cell>
          <cell r="P7212">
            <v>49000</v>
          </cell>
        </row>
        <row r="7213">
          <cell r="G7213">
            <v>938802113</v>
          </cell>
          <cell r="J7213">
            <v>277886.73</v>
          </cell>
          <cell r="K7213">
            <v>41683</v>
          </cell>
          <cell r="L7213">
            <v>23620.27</v>
          </cell>
          <cell r="M7213">
            <v>0</v>
          </cell>
          <cell r="N7213">
            <v>0</v>
          </cell>
          <cell r="O7213">
            <v>259824</v>
          </cell>
          <cell r="P7213">
            <v>259824</v>
          </cell>
        </row>
        <row r="7214">
          <cell r="G7214">
            <v>938803530</v>
          </cell>
          <cell r="J7214">
            <v>44809</v>
          </cell>
          <cell r="K7214">
            <v>6721</v>
          </cell>
          <cell r="L7214">
            <v>3809</v>
          </cell>
          <cell r="M7214">
            <v>0</v>
          </cell>
          <cell r="N7214">
            <v>0</v>
          </cell>
          <cell r="O7214">
            <v>41897</v>
          </cell>
          <cell r="P7214">
            <v>41897</v>
          </cell>
        </row>
        <row r="7215">
          <cell r="G7215">
            <v>938804822</v>
          </cell>
          <cell r="J7215">
            <v>383826</v>
          </cell>
          <cell r="K7215">
            <v>57574</v>
          </cell>
          <cell r="L7215">
            <v>32625</v>
          </cell>
          <cell r="M7215">
            <v>0</v>
          </cell>
          <cell r="N7215">
            <v>0</v>
          </cell>
          <cell r="O7215">
            <v>358877</v>
          </cell>
          <cell r="P7215">
            <v>358877</v>
          </cell>
        </row>
        <row r="7216">
          <cell r="G7216">
            <v>938804897</v>
          </cell>
          <cell r="J7216">
            <v>251169</v>
          </cell>
          <cell r="K7216">
            <v>37675</v>
          </cell>
          <cell r="L7216">
            <v>21349</v>
          </cell>
          <cell r="M7216">
            <v>0</v>
          </cell>
          <cell r="N7216">
            <v>0</v>
          </cell>
          <cell r="O7216">
            <v>234843</v>
          </cell>
          <cell r="P7216">
            <v>234843</v>
          </cell>
        </row>
        <row r="7217">
          <cell r="G7217">
            <v>938805063</v>
          </cell>
          <cell r="J7217">
            <v>272235</v>
          </cell>
          <cell r="K7217">
            <v>40835</v>
          </cell>
          <cell r="L7217">
            <v>23140</v>
          </cell>
          <cell r="M7217">
            <v>0</v>
          </cell>
          <cell r="N7217">
            <v>0</v>
          </cell>
          <cell r="O7217">
            <v>254540</v>
          </cell>
          <cell r="P7217">
            <v>254540</v>
          </cell>
        </row>
        <row r="7218">
          <cell r="G7218">
            <v>938806692</v>
          </cell>
          <cell r="J7218">
            <v>181486.49</v>
          </cell>
          <cell r="K7218">
            <v>27896</v>
          </cell>
          <cell r="L7218">
            <v>15359.51</v>
          </cell>
          <cell r="M7218">
            <v>0</v>
          </cell>
          <cell r="N7218">
            <v>0</v>
          </cell>
          <cell r="O7218">
            <v>168950</v>
          </cell>
          <cell r="P7218">
            <v>168950</v>
          </cell>
        </row>
        <row r="7219">
          <cell r="G7219">
            <v>938806693</v>
          </cell>
          <cell r="J7219">
            <v>44545</v>
          </cell>
          <cell r="K7219">
            <v>0</v>
          </cell>
          <cell r="L7219">
            <v>4455</v>
          </cell>
          <cell r="M7219">
            <v>0</v>
          </cell>
          <cell r="N7219">
            <v>0</v>
          </cell>
          <cell r="O7219">
            <v>49000</v>
          </cell>
          <cell r="P7219">
            <v>49000</v>
          </cell>
        </row>
        <row r="7220">
          <cell r="G7220">
            <v>938807130</v>
          </cell>
          <cell r="J7220">
            <v>528777.27</v>
          </cell>
          <cell r="K7220">
            <v>82234</v>
          </cell>
          <cell r="L7220">
            <v>44654.73</v>
          </cell>
          <cell r="M7220">
            <v>0</v>
          </cell>
          <cell r="N7220">
            <v>0</v>
          </cell>
          <cell r="O7220">
            <v>491198</v>
          </cell>
          <cell r="P7220">
            <v>491198</v>
          </cell>
        </row>
        <row r="7221">
          <cell r="G7221">
            <v>938807287</v>
          </cell>
          <cell r="J7221">
            <v>151975</v>
          </cell>
          <cell r="K7221">
            <v>23245</v>
          </cell>
          <cell r="L7221">
            <v>12873</v>
          </cell>
          <cell r="M7221">
            <v>0</v>
          </cell>
          <cell r="N7221">
            <v>0</v>
          </cell>
          <cell r="O7221">
            <v>141603</v>
          </cell>
          <cell r="P7221">
            <v>141603</v>
          </cell>
        </row>
        <row r="7222">
          <cell r="G7222">
            <v>938807295</v>
          </cell>
          <cell r="J7222">
            <v>44545</v>
          </cell>
          <cell r="K7222">
            <v>0</v>
          </cell>
          <cell r="L7222">
            <v>4455</v>
          </cell>
          <cell r="M7222">
            <v>0</v>
          </cell>
          <cell r="N7222">
            <v>0</v>
          </cell>
          <cell r="O7222">
            <v>49000</v>
          </cell>
          <cell r="P7222">
            <v>49000</v>
          </cell>
        </row>
        <row r="7223">
          <cell r="G7223">
            <v>938807592</v>
          </cell>
          <cell r="J7223">
            <v>418107.52</v>
          </cell>
          <cell r="K7223">
            <v>63165</v>
          </cell>
          <cell r="L7223">
            <v>35494.480000000003</v>
          </cell>
          <cell r="M7223">
            <v>0</v>
          </cell>
          <cell r="N7223">
            <v>0</v>
          </cell>
          <cell r="O7223">
            <v>390437</v>
          </cell>
          <cell r="P7223">
            <v>390437</v>
          </cell>
        </row>
        <row r="7224">
          <cell r="G7224">
            <v>938807593</v>
          </cell>
          <cell r="J7224">
            <v>504838.99000000005</v>
          </cell>
          <cell r="K7224">
            <v>79541</v>
          </cell>
          <cell r="L7224">
            <v>42530.01</v>
          </cell>
          <cell r="M7224">
            <v>0</v>
          </cell>
          <cell r="N7224">
            <v>0</v>
          </cell>
          <cell r="O7224">
            <v>467828</v>
          </cell>
          <cell r="P7224">
            <v>467828</v>
          </cell>
        </row>
        <row r="7225">
          <cell r="G7225">
            <v>938808092</v>
          </cell>
          <cell r="J7225">
            <v>139234.45000000001</v>
          </cell>
          <cell r="K7225">
            <v>20885</v>
          </cell>
          <cell r="L7225">
            <v>11834.55</v>
          </cell>
          <cell r="M7225">
            <v>0</v>
          </cell>
          <cell r="N7225">
            <v>0</v>
          </cell>
          <cell r="O7225">
            <v>130184</v>
          </cell>
          <cell r="P7225">
            <v>130184</v>
          </cell>
        </row>
        <row r="7226">
          <cell r="G7226">
            <v>938808520</v>
          </cell>
          <cell r="J7226">
            <v>374502.49</v>
          </cell>
          <cell r="K7226">
            <v>57522</v>
          </cell>
          <cell r="L7226">
            <v>31698.51</v>
          </cell>
          <cell r="M7226">
            <v>0</v>
          </cell>
          <cell r="N7226">
            <v>0</v>
          </cell>
          <cell r="O7226">
            <v>348679</v>
          </cell>
          <cell r="P7226">
            <v>348679</v>
          </cell>
        </row>
        <row r="7227">
          <cell r="G7227">
            <v>938808540</v>
          </cell>
          <cell r="J7227">
            <v>44545</v>
          </cell>
          <cell r="K7227">
            <v>0</v>
          </cell>
          <cell r="L7227">
            <v>4455</v>
          </cell>
          <cell r="M7227">
            <v>0</v>
          </cell>
          <cell r="N7227">
            <v>0</v>
          </cell>
          <cell r="O7227">
            <v>49000</v>
          </cell>
          <cell r="P7227">
            <v>49000</v>
          </cell>
        </row>
        <row r="7228">
          <cell r="G7228">
            <v>938809174</v>
          </cell>
          <cell r="J7228">
            <v>278840.11</v>
          </cell>
          <cell r="K7228">
            <v>41826</v>
          </cell>
          <cell r="L7228">
            <v>23701.89</v>
          </cell>
          <cell r="M7228">
            <v>0</v>
          </cell>
          <cell r="N7228">
            <v>0</v>
          </cell>
          <cell r="O7228">
            <v>260716</v>
          </cell>
          <cell r="P7228">
            <v>260716</v>
          </cell>
        </row>
        <row r="7229">
          <cell r="G7229">
            <v>938809175</v>
          </cell>
          <cell r="J7229">
            <v>217571.09</v>
          </cell>
          <cell r="K7229">
            <v>34880</v>
          </cell>
          <cell r="L7229">
            <v>18268.91</v>
          </cell>
          <cell r="M7229">
            <v>0</v>
          </cell>
          <cell r="N7229">
            <v>0</v>
          </cell>
          <cell r="O7229">
            <v>200960</v>
          </cell>
          <cell r="P7229">
            <v>200960</v>
          </cell>
        </row>
        <row r="7230">
          <cell r="G7230">
            <v>938809735</v>
          </cell>
          <cell r="J7230">
            <v>350509.09</v>
          </cell>
          <cell r="K7230">
            <v>53250</v>
          </cell>
          <cell r="L7230">
            <v>29725.91</v>
          </cell>
          <cell r="M7230">
            <v>0</v>
          </cell>
          <cell r="N7230">
            <v>0</v>
          </cell>
          <cell r="O7230">
            <v>326985</v>
          </cell>
          <cell r="P7230">
            <v>326985</v>
          </cell>
        </row>
        <row r="7231">
          <cell r="G7231">
            <v>938885047</v>
          </cell>
          <cell r="J7231">
            <v>46227</v>
          </cell>
          <cell r="K7231">
            <v>6934</v>
          </cell>
          <cell r="L7231">
            <v>3929</v>
          </cell>
          <cell r="M7231">
            <v>0</v>
          </cell>
          <cell r="N7231">
            <v>0</v>
          </cell>
          <cell r="O7231">
            <v>43222</v>
          </cell>
          <cell r="P7231">
            <v>43222</v>
          </cell>
        </row>
        <row r="7232">
          <cell r="G7232">
            <v>938886154</v>
          </cell>
          <cell r="J7232">
            <v>167271.9</v>
          </cell>
          <cell r="K7232">
            <v>25091</v>
          </cell>
          <cell r="L7232">
            <v>14218.1</v>
          </cell>
          <cell r="M7232">
            <v>0</v>
          </cell>
          <cell r="N7232">
            <v>0</v>
          </cell>
          <cell r="O7232">
            <v>156399</v>
          </cell>
          <cell r="P7232">
            <v>156399</v>
          </cell>
        </row>
        <row r="7233">
          <cell r="G7233">
            <v>938901246</v>
          </cell>
          <cell r="J7233">
            <v>169994</v>
          </cell>
          <cell r="K7233">
            <v>25499</v>
          </cell>
          <cell r="L7233">
            <v>14450</v>
          </cell>
          <cell r="M7233">
            <v>0</v>
          </cell>
          <cell r="N7233">
            <v>0</v>
          </cell>
          <cell r="O7233">
            <v>158945</v>
          </cell>
          <cell r="P7233">
            <v>158945</v>
          </cell>
        </row>
        <row r="7234">
          <cell r="G7234">
            <v>938901247</v>
          </cell>
          <cell r="J7234">
            <v>44545</v>
          </cell>
          <cell r="K7234">
            <v>0</v>
          </cell>
          <cell r="L7234">
            <v>4455</v>
          </cell>
          <cell r="M7234">
            <v>0</v>
          </cell>
          <cell r="N7234">
            <v>0</v>
          </cell>
          <cell r="O7234">
            <v>49000</v>
          </cell>
          <cell r="P7234">
            <v>49000</v>
          </cell>
        </row>
        <row r="7235">
          <cell r="G7235">
            <v>938901250</v>
          </cell>
          <cell r="J7235">
            <v>640370.10000000009</v>
          </cell>
          <cell r="K7235">
            <v>98075</v>
          </cell>
          <cell r="L7235">
            <v>54229.9</v>
          </cell>
          <cell r="M7235">
            <v>0</v>
          </cell>
          <cell r="N7235">
            <v>0</v>
          </cell>
          <cell r="O7235">
            <v>596525</v>
          </cell>
          <cell r="P7235">
            <v>596525</v>
          </cell>
        </row>
        <row r="7236">
          <cell r="G7236">
            <v>938901359</v>
          </cell>
          <cell r="J7236">
            <v>60865</v>
          </cell>
          <cell r="K7236">
            <v>9130</v>
          </cell>
          <cell r="L7236">
            <v>5174</v>
          </cell>
          <cell r="M7236">
            <v>0</v>
          </cell>
          <cell r="N7236">
            <v>0</v>
          </cell>
          <cell r="O7236">
            <v>56909</v>
          </cell>
          <cell r="P7236">
            <v>56909</v>
          </cell>
        </row>
        <row r="7237">
          <cell r="G7237">
            <v>938901362</v>
          </cell>
          <cell r="J7237">
            <v>105667</v>
          </cell>
          <cell r="K7237">
            <v>16074</v>
          </cell>
          <cell r="L7237">
            <v>8959</v>
          </cell>
          <cell r="M7237">
            <v>0</v>
          </cell>
          <cell r="N7237">
            <v>0</v>
          </cell>
          <cell r="O7237">
            <v>98552</v>
          </cell>
          <cell r="P7237">
            <v>98552</v>
          </cell>
        </row>
        <row r="7238">
          <cell r="G7238">
            <v>938902159</v>
          </cell>
          <cell r="J7238">
            <v>44545</v>
          </cell>
          <cell r="K7238">
            <v>0</v>
          </cell>
          <cell r="L7238">
            <v>4455</v>
          </cell>
          <cell r="M7238">
            <v>0</v>
          </cell>
          <cell r="N7238">
            <v>0</v>
          </cell>
          <cell r="O7238">
            <v>49000</v>
          </cell>
          <cell r="P7238">
            <v>49000</v>
          </cell>
        </row>
        <row r="7239">
          <cell r="G7239">
            <v>938902171</v>
          </cell>
          <cell r="J7239">
            <v>44545</v>
          </cell>
          <cell r="K7239">
            <v>0</v>
          </cell>
          <cell r="L7239">
            <v>4455</v>
          </cell>
          <cell r="M7239">
            <v>0</v>
          </cell>
          <cell r="N7239">
            <v>0</v>
          </cell>
          <cell r="O7239">
            <v>49000</v>
          </cell>
          <cell r="P7239">
            <v>49000</v>
          </cell>
        </row>
        <row r="7240">
          <cell r="G7240">
            <v>938902250</v>
          </cell>
          <cell r="J7240">
            <v>180140</v>
          </cell>
          <cell r="K7240">
            <v>27021</v>
          </cell>
          <cell r="L7240">
            <v>15312</v>
          </cell>
          <cell r="M7240">
            <v>0</v>
          </cell>
          <cell r="N7240">
            <v>0</v>
          </cell>
          <cell r="O7240">
            <v>168431</v>
          </cell>
          <cell r="P7240">
            <v>168431</v>
          </cell>
        </row>
        <row r="7241">
          <cell r="G7241">
            <v>938904874</v>
          </cell>
          <cell r="J7241">
            <v>61431</v>
          </cell>
          <cell r="K7241">
            <v>9215</v>
          </cell>
          <cell r="L7241">
            <v>5222</v>
          </cell>
          <cell r="M7241">
            <v>0</v>
          </cell>
          <cell r="N7241">
            <v>0</v>
          </cell>
          <cell r="O7241">
            <v>57438</v>
          </cell>
          <cell r="P7241">
            <v>57438</v>
          </cell>
        </row>
        <row r="7242">
          <cell r="G7242">
            <v>938907165</v>
          </cell>
          <cell r="J7242">
            <v>44545</v>
          </cell>
          <cell r="K7242">
            <v>0</v>
          </cell>
          <cell r="L7242">
            <v>4455</v>
          </cell>
          <cell r="M7242">
            <v>0</v>
          </cell>
          <cell r="N7242">
            <v>0</v>
          </cell>
          <cell r="O7242">
            <v>49000</v>
          </cell>
          <cell r="P7242">
            <v>49000</v>
          </cell>
        </row>
        <row r="7243">
          <cell r="G7243">
            <v>938907167</v>
          </cell>
          <cell r="J7243">
            <v>86438</v>
          </cell>
          <cell r="K7243">
            <v>12966</v>
          </cell>
          <cell r="L7243">
            <v>7347</v>
          </cell>
          <cell r="M7243">
            <v>0</v>
          </cell>
          <cell r="N7243">
            <v>0</v>
          </cell>
          <cell r="O7243">
            <v>80819</v>
          </cell>
          <cell r="P7243">
            <v>80819</v>
          </cell>
        </row>
        <row r="7244">
          <cell r="G7244">
            <v>938907170</v>
          </cell>
          <cell r="J7244">
            <v>704026.64999999991</v>
          </cell>
          <cell r="K7244">
            <v>105828</v>
          </cell>
          <cell r="L7244">
            <v>59820.35</v>
          </cell>
          <cell r="M7244">
            <v>0</v>
          </cell>
          <cell r="N7244">
            <v>0</v>
          </cell>
          <cell r="O7244">
            <v>658019</v>
          </cell>
          <cell r="P7244">
            <v>658019</v>
          </cell>
        </row>
        <row r="7245">
          <cell r="G7245">
            <v>938907176</v>
          </cell>
          <cell r="J7245">
            <v>170563.7</v>
          </cell>
          <cell r="K7245">
            <v>26033</v>
          </cell>
          <cell r="L7245">
            <v>14452.3</v>
          </cell>
          <cell r="M7245">
            <v>0</v>
          </cell>
          <cell r="N7245">
            <v>0</v>
          </cell>
          <cell r="O7245">
            <v>158983</v>
          </cell>
          <cell r="P7245">
            <v>158983</v>
          </cell>
        </row>
        <row r="7246">
          <cell r="G7246">
            <v>938907178</v>
          </cell>
          <cell r="J7246">
            <v>202691.63</v>
          </cell>
          <cell r="K7246">
            <v>30404</v>
          </cell>
          <cell r="L7246">
            <v>17228.37</v>
          </cell>
          <cell r="M7246">
            <v>0</v>
          </cell>
          <cell r="N7246">
            <v>0</v>
          </cell>
          <cell r="O7246">
            <v>189516</v>
          </cell>
          <cell r="P7246">
            <v>189516</v>
          </cell>
        </row>
        <row r="7247">
          <cell r="G7247">
            <v>938907761</v>
          </cell>
          <cell r="J7247">
            <v>310702.36000000004</v>
          </cell>
          <cell r="K7247">
            <v>47279</v>
          </cell>
          <cell r="L7247">
            <v>26342.639999999999</v>
          </cell>
          <cell r="M7247">
            <v>0</v>
          </cell>
          <cell r="N7247">
            <v>0</v>
          </cell>
          <cell r="O7247">
            <v>289766</v>
          </cell>
          <cell r="P7247">
            <v>289766</v>
          </cell>
        </row>
        <row r="7248">
          <cell r="G7248">
            <v>938908240</v>
          </cell>
          <cell r="J7248">
            <v>176009.71999999997</v>
          </cell>
          <cell r="K7248">
            <v>26401</v>
          </cell>
          <cell r="L7248">
            <v>14961.28</v>
          </cell>
          <cell r="M7248">
            <v>0</v>
          </cell>
          <cell r="N7248">
            <v>0</v>
          </cell>
          <cell r="O7248">
            <v>164570</v>
          </cell>
          <cell r="P7248">
            <v>164570</v>
          </cell>
        </row>
        <row r="7249">
          <cell r="G7249">
            <v>938909274</v>
          </cell>
          <cell r="J7249">
            <v>186259</v>
          </cell>
          <cell r="K7249">
            <v>27939</v>
          </cell>
          <cell r="L7249">
            <v>15832</v>
          </cell>
          <cell r="M7249">
            <v>0</v>
          </cell>
          <cell r="N7249">
            <v>0</v>
          </cell>
          <cell r="O7249">
            <v>174152</v>
          </cell>
          <cell r="P7249">
            <v>174152</v>
          </cell>
        </row>
        <row r="7250">
          <cell r="G7250">
            <v>938909361</v>
          </cell>
          <cell r="J7250">
            <v>243679.35999999999</v>
          </cell>
          <cell r="K7250">
            <v>36552</v>
          </cell>
          <cell r="L7250">
            <v>20712.64</v>
          </cell>
          <cell r="M7250">
            <v>0</v>
          </cell>
          <cell r="N7250">
            <v>0</v>
          </cell>
          <cell r="O7250">
            <v>227840</v>
          </cell>
          <cell r="P7250">
            <v>227840</v>
          </cell>
        </row>
        <row r="7251">
          <cell r="G7251">
            <v>938943295</v>
          </cell>
          <cell r="J7251">
            <v>171384</v>
          </cell>
          <cell r="K7251">
            <v>25708</v>
          </cell>
          <cell r="L7251">
            <v>14568</v>
          </cell>
          <cell r="M7251">
            <v>0</v>
          </cell>
          <cell r="N7251">
            <v>0</v>
          </cell>
          <cell r="O7251">
            <v>160244</v>
          </cell>
          <cell r="P7251">
            <v>160244</v>
          </cell>
        </row>
        <row r="7252">
          <cell r="G7252">
            <v>933805204</v>
          </cell>
          <cell r="J7252">
            <v>146216</v>
          </cell>
          <cell r="K7252">
            <v>21932</v>
          </cell>
          <cell r="L7252">
            <v>12428</v>
          </cell>
          <cell r="M7252">
            <v>0</v>
          </cell>
          <cell r="N7252">
            <v>0</v>
          </cell>
          <cell r="O7252">
            <v>136712</v>
          </cell>
          <cell r="P7252">
            <v>136712</v>
          </cell>
        </row>
        <row r="7253">
          <cell r="G7253">
            <v>933805713</v>
          </cell>
          <cell r="J7253">
            <v>131552</v>
          </cell>
          <cell r="K7253">
            <v>65278</v>
          </cell>
          <cell r="L7253">
            <v>6627</v>
          </cell>
          <cell r="M7253">
            <v>0</v>
          </cell>
          <cell r="N7253">
            <v>0</v>
          </cell>
          <cell r="O7253">
            <v>72901</v>
          </cell>
          <cell r="P7253">
            <v>72901</v>
          </cell>
        </row>
        <row r="7254">
          <cell r="G7254">
            <v>933805763</v>
          </cell>
          <cell r="J7254">
            <v>263431.36</v>
          </cell>
          <cell r="K7254">
            <v>41310</v>
          </cell>
          <cell r="L7254">
            <v>22212.639999999999</v>
          </cell>
          <cell r="M7254">
            <v>0</v>
          </cell>
          <cell r="N7254">
            <v>0</v>
          </cell>
          <cell r="O7254">
            <v>244334</v>
          </cell>
          <cell r="P7254">
            <v>244334</v>
          </cell>
        </row>
        <row r="7255">
          <cell r="G7255">
            <v>938802201</v>
          </cell>
          <cell r="J7255">
            <v>72741</v>
          </cell>
          <cell r="K7255">
            <v>10911</v>
          </cell>
          <cell r="L7255">
            <v>6183</v>
          </cell>
          <cell r="M7255">
            <v>0</v>
          </cell>
          <cell r="N7255">
            <v>0</v>
          </cell>
          <cell r="O7255">
            <v>68013</v>
          </cell>
          <cell r="P7255">
            <v>68013</v>
          </cell>
        </row>
        <row r="7256">
          <cell r="G7256">
            <v>938805265</v>
          </cell>
          <cell r="J7256">
            <v>328348.36</v>
          </cell>
          <cell r="K7256">
            <v>60472</v>
          </cell>
          <cell r="L7256">
            <v>26787.64</v>
          </cell>
          <cell r="M7256">
            <v>0</v>
          </cell>
          <cell r="N7256">
            <v>0</v>
          </cell>
          <cell r="O7256">
            <v>294664</v>
          </cell>
          <cell r="P7256">
            <v>294664</v>
          </cell>
        </row>
        <row r="7257">
          <cell r="G7257">
            <v>938807067</v>
          </cell>
          <cell r="J7257">
            <v>210154.18</v>
          </cell>
          <cell r="K7257">
            <v>31523</v>
          </cell>
          <cell r="L7257">
            <v>17862.82</v>
          </cell>
          <cell r="M7257">
            <v>0</v>
          </cell>
          <cell r="N7257">
            <v>0</v>
          </cell>
          <cell r="O7257">
            <v>196494</v>
          </cell>
          <cell r="P7257">
            <v>196494</v>
          </cell>
        </row>
        <row r="7258">
          <cell r="G7258">
            <v>938807276</v>
          </cell>
          <cell r="J7258">
            <v>238221.16</v>
          </cell>
          <cell r="K7258">
            <v>45158</v>
          </cell>
          <cell r="L7258">
            <v>19305.84</v>
          </cell>
          <cell r="M7258">
            <v>0</v>
          </cell>
          <cell r="N7258">
            <v>0</v>
          </cell>
          <cell r="O7258">
            <v>212369</v>
          </cell>
          <cell r="P7258">
            <v>212369</v>
          </cell>
        </row>
        <row r="7259">
          <cell r="G7259">
            <v>938807376</v>
          </cell>
          <cell r="J7259">
            <v>164547.18</v>
          </cell>
          <cell r="K7259">
            <v>121521.18</v>
          </cell>
          <cell r="L7259">
            <v>4303</v>
          </cell>
          <cell r="M7259">
            <v>0</v>
          </cell>
          <cell r="N7259">
            <v>0</v>
          </cell>
          <cell r="O7259">
            <v>47329</v>
          </cell>
          <cell r="P7259">
            <v>47329</v>
          </cell>
        </row>
        <row r="7260">
          <cell r="G7260">
            <v>938807571</v>
          </cell>
          <cell r="J7260">
            <v>135824.70000000001</v>
          </cell>
          <cell r="K7260">
            <v>25086</v>
          </cell>
          <cell r="L7260">
            <v>11074.3</v>
          </cell>
          <cell r="M7260">
            <v>0</v>
          </cell>
          <cell r="N7260">
            <v>0</v>
          </cell>
          <cell r="O7260">
            <v>121813</v>
          </cell>
          <cell r="P7260">
            <v>121813</v>
          </cell>
        </row>
        <row r="7261">
          <cell r="G7261">
            <v>938807943</v>
          </cell>
          <cell r="J7261">
            <v>87000</v>
          </cell>
          <cell r="K7261">
            <v>13948</v>
          </cell>
          <cell r="L7261">
            <v>7305</v>
          </cell>
          <cell r="M7261">
            <v>0</v>
          </cell>
          <cell r="N7261">
            <v>0</v>
          </cell>
          <cell r="O7261">
            <v>80357</v>
          </cell>
          <cell r="P7261">
            <v>80357</v>
          </cell>
        </row>
        <row r="7262">
          <cell r="G7262">
            <v>938808358</v>
          </cell>
          <cell r="J7262">
            <v>44772</v>
          </cell>
          <cell r="K7262">
            <v>6716</v>
          </cell>
          <cell r="L7262">
            <v>3806</v>
          </cell>
          <cell r="M7262">
            <v>0</v>
          </cell>
          <cell r="N7262">
            <v>0</v>
          </cell>
          <cell r="O7262">
            <v>41862</v>
          </cell>
          <cell r="P7262">
            <v>41862</v>
          </cell>
        </row>
        <row r="7263">
          <cell r="G7263">
            <v>938808359</v>
          </cell>
          <cell r="J7263">
            <v>62220</v>
          </cell>
          <cell r="K7263">
            <v>9333</v>
          </cell>
          <cell r="L7263">
            <v>5289</v>
          </cell>
          <cell r="M7263">
            <v>0</v>
          </cell>
          <cell r="N7263">
            <v>0</v>
          </cell>
          <cell r="O7263">
            <v>58176</v>
          </cell>
          <cell r="P7263">
            <v>58176</v>
          </cell>
        </row>
        <row r="7264">
          <cell r="G7264">
            <v>938808361</v>
          </cell>
          <cell r="J7264">
            <v>111519</v>
          </cell>
          <cell r="K7264">
            <v>16728</v>
          </cell>
          <cell r="L7264">
            <v>9479</v>
          </cell>
          <cell r="M7264">
            <v>0</v>
          </cell>
          <cell r="N7264">
            <v>0</v>
          </cell>
          <cell r="O7264">
            <v>104270</v>
          </cell>
          <cell r="P7264">
            <v>104270</v>
          </cell>
        </row>
        <row r="7265">
          <cell r="G7265">
            <v>938808362</v>
          </cell>
          <cell r="J7265">
            <v>256107</v>
          </cell>
          <cell r="K7265">
            <v>47616</v>
          </cell>
          <cell r="L7265">
            <v>20849</v>
          </cell>
          <cell r="M7265">
            <v>0</v>
          </cell>
          <cell r="N7265">
            <v>0</v>
          </cell>
          <cell r="O7265">
            <v>229340</v>
          </cell>
          <cell r="P7265">
            <v>229340</v>
          </cell>
        </row>
        <row r="7266">
          <cell r="G7266">
            <v>938808475</v>
          </cell>
          <cell r="J7266">
            <v>467737.07999999996</v>
          </cell>
          <cell r="K7266">
            <v>71058</v>
          </cell>
          <cell r="L7266">
            <v>39667.919999999998</v>
          </cell>
          <cell r="M7266">
            <v>0</v>
          </cell>
          <cell r="N7266">
            <v>0</v>
          </cell>
          <cell r="O7266">
            <v>436347</v>
          </cell>
          <cell r="P7266">
            <v>436347</v>
          </cell>
        </row>
        <row r="7267">
          <cell r="G7267">
            <v>938808692</v>
          </cell>
          <cell r="J7267">
            <v>132810</v>
          </cell>
          <cell r="K7267">
            <v>22614</v>
          </cell>
          <cell r="L7267">
            <v>11020</v>
          </cell>
          <cell r="M7267">
            <v>0</v>
          </cell>
          <cell r="N7267">
            <v>0</v>
          </cell>
          <cell r="O7267">
            <v>121216</v>
          </cell>
          <cell r="P7267">
            <v>121216</v>
          </cell>
        </row>
        <row r="7268">
          <cell r="G7268">
            <v>938808965</v>
          </cell>
          <cell r="J7268">
            <v>175568</v>
          </cell>
          <cell r="K7268">
            <v>26560</v>
          </cell>
          <cell r="L7268">
            <v>14901</v>
          </cell>
          <cell r="M7268">
            <v>0</v>
          </cell>
          <cell r="N7268">
            <v>0</v>
          </cell>
          <cell r="O7268">
            <v>163909</v>
          </cell>
          <cell r="P7268">
            <v>163909</v>
          </cell>
        </row>
        <row r="7269">
          <cell r="G7269">
            <v>938809941</v>
          </cell>
          <cell r="J7269">
            <v>79283.09</v>
          </cell>
          <cell r="K7269">
            <v>19746</v>
          </cell>
          <cell r="L7269">
            <v>5952.91</v>
          </cell>
          <cell r="M7269">
            <v>0</v>
          </cell>
          <cell r="N7269">
            <v>0</v>
          </cell>
          <cell r="O7269">
            <v>65490</v>
          </cell>
          <cell r="P7269">
            <v>65490</v>
          </cell>
        </row>
        <row r="7270">
          <cell r="G7270">
            <v>938885902</v>
          </cell>
          <cell r="J7270">
            <v>179387</v>
          </cell>
          <cell r="K7270">
            <v>26908</v>
          </cell>
          <cell r="L7270">
            <v>15248</v>
          </cell>
          <cell r="M7270">
            <v>0</v>
          </cell>
          <cell r="N7270">
            <v>0</v>
          </cell>
          <cell r="O7270">
            <v>167727</v>
          </cell>
          <cell r="P7270">
            <v>167727</v>
          </cell>
        </row>
        <row r="7271">
          <cell r="G7271">
            <v>938905682</v>
          </cell>
          <cell r="J7271">
            <v>91900</v>
          </cell>
          <cell r="K7271">
            <v>14234</v>
          </cell>
          <cell r="L7271">
            <v>7766</v>
          </cell>
          <cell r="M7271">
            <v>0</v>
          </cell>
          <cell r="N7271">
            <v>0</v>
          </cell>
          <cell r="O7271">
            <v>85432</v>
          </cell>
          <cell r="P7271">
            <v>85432</v>
          </cell>
        </row>
        <row r="7272">
          <cell r="G7272">
            <v>938906213</v>
          </cell>
          <cell r="J7272">
            <v>101676</v>
          </cell>
          <cell r="K7272">
            <v>15251</v>
          </cell>
          <cell r="L7272">
            <v>8643</v>
          </cell>
          <cell r="M7272">
            <v>0</v>
          </cell>
          <cell r="N7272">
            <v>0</v>
          </cell>
          <cell r="O7272">
            <v>95068</v>
          </cell>
          <cell r="P7272">
            <v>95068</v>
          </cell>
        </row>
        <row r="7273">
          <cell r="G7273">
            <v>938912378</v>
          </cell>
          <cell r="J7273">
            <v>57492</v>
          </cell>
          <cell r="K7273">
            <v>11092</v>
          </cell>
          <cell r="L7273">
            <v>4640</v>
          </cell>
          <cell r="M7273">
            <v>0</v>
          </cell>
          <cell r="N7273">
            <v>0</v>
          </cell>
          <cell r="O7273">
            <v>51040</v>
          </cell>
          <cell r="P7273">
            <v>51040</v>
          </cell>
        </row>
        <row r="7274">
          <cell r="G7274">
            <v>901878118</v>
          </cell>
          <cell r="J7274">
            <v>44545</v>
          </cell>
          <cell r="K7274">
            <v>0</v>
          </cell>
          <cell r="L7274">
            <v>4455</v>
          </cell>
          <cell r="M7274">
            <v>0</v>
          </cell>
          <cell r="N7274">
            <v>0</v>
          </cell>
          <cell r="O7274">
            <v>49000</v>
          </cell>
          <cell r="P7274">
            <v>49000</v>
          </cell>
        </row>
        <row r="7275">
          <cell r="G7275">
            <v>906887376</v>
          </cell>
          <cell r="J7275">
            <v>126363.18</v>
          </cell>
          <cell r="K7275">
            <v>7582</v>
          </cell>
          <cell r="L7275">
            <v>11877.82</v>
          </cell>
          <cell r="M7275">
            <v>0</v>
          </cell>
          <cell r="N7275">
            <v>0</v>
          </cell>
          <cell r="O7275">
            <v>130659</v>
          </cell>
          <cell r="P7275">
            <v>130659</v>
          </cell>
        </row>
        <row r="7276">
          <cell r="G7276">
            <v>909788385</v>
          </cell>
          <cell r="J7276">
            <v>44545</v>
          </cell>
          <cell r="K7276">
            <v>0</v>
          </cell>
          <cell r="L7276">
            <v>4455</v>
          </cell>
          <cell r="M7276">
            <v>0</v>
          </cell>
          <cell r="N7276">
            <v>0</v>
          </cell>
          <cell r="O7276">
            <v>49000</v>
          </cell>
          <cell r="P7276">
            <v>49000</v>
          </cell>
        </row>
        <row r="7277">
          <cell r="G7277">
            <v>938094944</v>
          </cell>
          <cell r="J7277">
            <v>44545</v>
          </cell>
          <cell r="K7277">
            <v>0</v>
          </cell>
          <cell r="L7277">
            <v>4455</v>
          </cell>
          <cell r="M7277">
            <v>0</v>
          </cell>
          <cell r="N7277">
            <v>0</v>
          </cell>
          <cell r="O7277">
            <v>49000</v>
          </cell>
          <cell r="P7277">
            <v>49000</v>
          </cell>
        </row>
        <row r="7278">
          <cell r="G7278">
            <v>938588183</v>
          </cell>
          <cell r="J7278">
            <v>276189.36</v>
          </cell>
          <cell r="K7278">
            <v>16571</v>
          </cell>
          <cell r="L7278">
            <v>25961.64</v>
          </cell>
          <cell r="M7278">
            <v>0</v>
          </cell>
          <cell r="N7278">
            <v>0</v>
          </cell>
          <cell r="O7278">
            <v>285580</v>
          </cell>
          <cell r="P7278">
            <v>285580</v>
          </cell>
        </row>
        <row r="7279">
          <cell r="G7279">
            <v>938803656</v>
          </cell>
          <cell r="J7279">
            <v>138768.35999999999</v>
          </cell>
          <cell r="K7279">
            <v>8326</v>
          </cell>
          <cell r="L7279">
            <v>13043.64</v>
          </cell>
          <cell r="M7279">
            <v>0</v>
          </cell>
          <cell r="N7279">
            <v>0</v>
          </cell>
          <cell r="O7279">
            <v>143486</v>
          </cell>
          <cell r="P7279">
            <v>143486</v>
          </cell>
        </row>
        <row r="7280">
          <cell r="G7280">
            <v>938887384</v>
          </cell>
          <cell r="J7280">
            <v>166430</v>
          </cell>
          <cell r="K7280">
            <v>9986</v>
          </cell>
          <cell r="L7280">
            <v>15644</v>
          </cell>
          <cell r="M7280">
            <v>0</v>
          </cell>
          <cell r="N7280">
            <v>0</v>
          </cell>
          <cell r="O7280">
            <v>172088</v>
          </cell>
          <cell r="P7280">
            <v>172088</v>
          </cell>
        </row>
        <row r="7281">
          <cell r="G7281">
            <v>938887408</v>
          </cell>
          <cell r="J7281">
            <v>44545</v>
          </cell>
          <cell r="K7281">
            <v>0</v>
          </cell>
          <cell r="L7281">
            <v>4455</v>
          </cell>
          <cell r="M7281">
            <v>0</v>
          </cell>
          <cell r="N7281">
            <v>0</v>
          </cell>
          <cell r="O7281">
            <v>49000</v>
          </cell>
          <cell r="P7281">
            <v>49000</v>
          </cell>
        </row>
        <row r="7282">
          <cell r="G7282">
            <v>938887480</v>
          </cell>
          <cell r="J7282">
            <v>108181.36</v>
          </cell>
          <cell r="K7282">
            <v>6491</v>
          </cell>
          <cell r="L7282">
            <v>10168.64</v>
          </cell>
          <cell r="M7282">
            <v>0</v>
          </cell>
          <cell r="N7282">
            <v>0</v>
          </cell>
          <cell r="O7282">
            <v>111859</v>
          </cell>
          <cell r="P7282">
            <v>111859</v>
          </cell>
        </row>
        <row r="7283">
          <cell r="G7283">
            <v>938887751</v>
          </cell>
          <cell r="J7283">
            <v>44545</v>
          </cell>
          <cell r="K7283">
            <v>0</v>
          </cell>
          <cell r="L7283">
            <v>4455</v>
          </cell>
          <cell r="M7283">
            <v>0</v>
          </cell>
          <cell r="N7283">
            <v>0</v>
          </cell>
          <cell r="O7283">
            <v>49000</v>
          </cell>
          <cell r="P7283">
            <v>49000</v>
          </cell>
        </row>
        <row r="7284">
          <cell r="G7284">
            <v>938889270</v>
          </cell>
          <cell r="J7284">
            <v>185154.9</v>
          </cell>
          <cell r="K7284">
            <v>11109</v>
          </cell>
          <cell r="L7284">
            <v>17404.099999999999</v>
          </cell>
          <cell r="M7284">
            <v>0</v>
          </cell>
          <cell r="N7284">
            <v>0</v>
          </cell>
          <cell r="O7284">
            <v>191450</v>
          </cell>
          <cell r="P7284">
            <v>191450</v>
          </cell>
        </row>
        <row r="7285">
          <cell r="G7285">
            <v>938889287</v>
          </cell>
          <cell r="J7285">
            <v>44545</v>
          </cell>
          <cell r="K7285">
            <v>0</v>
          </cell>
          <cell r="L7285">
            <v>4455</v>
          </cell>
          <cell r="M7285">
            <v>0</v>
          </cell>
          <cell r="N7285">
            <v>0</v>
          </cell>
          <cell r="O7285">
            <v>49000</v>
          </cell>
          <cell r="P7285">
            <v>49000</v>
          </cell>
        </row>
        <row r="7286">
          <cell r="G7286">
            <v>938889634</v>
          </cell>
          <cell r="J7286">
            <v>184745.9</v>
          </cell>
          <cell r="K7286">
            <v>11085</v>
          </cell>
          <cell r="L7286">
            <v>17366.099999999999</v>
          </cell>
          <cell r="M7286">
            <v>0</v>
          </cell>
          <cell r="N7286">
            <v>0</v>
          </cell>
          <cell r="O7286">
            <v>191027</v>
          </cell>
          <cell r="P7286">
            <v>191027</v>
          </cell>
        </row>
        <row r="7287">
          <cell r="G7287">
            <v>938902280</v>
          </cell>
          <cell r="J7287">
            <v>44545</v>
          </cell>
          <cell r="K7287">
            <v>0</v>
          </cell>
          <cell r="L7287">
            <v>4455</v>
          </cell>
          <cell r="M7287">
            <v>0</v>
          </cell>
          <cell r="N7287">
            <v>0</v>
          </cell>
          <cell r="O7287">
            <v>49000</v>
          </cell>
          <cell r="P7287">
            <v>49000</v>
          </cell>
        </row>
        <row r="7288">
          <cell r="G7288">
            <v>938903180</v>
          </cell>
          <cell r="J7288">
            <v>52726</v>
          </cell>
          <cell r="K7288">
            <v>3164</v>
          </cell>
          <cell r="L7288">
            <v>4956</v>
          </cell>
          <cell r="M7288">
            <v>0</v>
          </cell>
          <cell r="N7288">
            <v>0</v>
          </cell>
          <cell r="O7288">
            <v>54518</v>
          </cell>
          <cell r="P7288">
            <v>54518</v>
          </cell>
        </row>
        <row r="7289">
          <cell r="G7289">
            <v>938960873</v>
          </cell>
          <cell r="J7289">
            <v>221932.1</v>
          </cell>
          <cell r="K7289">
            <v>13316</v>
          </cell>
          <cell r="L7289">
            <v>20861.900000000001</v>
          </cell>
          <cell r="M7289">
            <v>0</v>
          </cell>
          <cell r="N7289">
            <v>0</v>
          </cell>
          <cell r="O7289">
            <v>229478</v>
          </cell>
          <cell r="P7289">
            <v>229478</v>
          </cell>
        </row>
        <row r="7290">
          <cell r="G7290">
            <v>938998707</v>
          </cell>
          <cell r="J7290">
            <v>50540</v>
          </cell>
          <cell r="K7290">
            <v>3032</v>
          </cell>
          <cell r="L7290">
            <v>4751</v>
          </cell>
          <cell r="M7290">
            <v>0</v>
          </cell>
          <cell r="N7290">
            <v>0</v>
          </cell>
          <cell r="O7290">
            <v>52259</v>
          </cell>
          <cell r="P7290">
            <v>52259</v>
          </cell>
        </row>
        <row r="7291">
          <cell r="G7291">
            <v>901326269</v>
          </cell>
          <cell r="J7291">
            <v>215772.09</v>
          </cell>
          <cell r="K7291">
            <v>12946</v>
          </cell>
          <cell r="L7291">
            <v>20281.91</v>
          </cell>
          <cell r="M7291">
            <v>0</v>
          </cell>
          <cell r="N7291">
            <v>0</v>
          </cell>
          <cell r="O7291">
            <v>223108</v>
          </cell>
          <cell r="P7291">
            <v>223108</v>
          </cell>
        </row>
        <row r="7292">
          <cell r="G7292">
            <v>906871318</v>
          </cell>
          <cell r="J7292">
            <v>224271.91</v>
          </cell>
          <cell r="K7292">
            <v>13456</v>
          </cell>
          <cell r="L7292">
            <v>21082.09</v>
          </cell>
          <cell r="M7292">
            <v>0</v>
          </cell>
          <cell r="N7292">
            <v>0</v>
          </cell>
          <cell r="O7292">
            <v>231898</v>
          </cell>
          <cell r="P7292">
            <v>231898</v>
          </cell>
        </row>
        <row r="7293">
          <cell r="G7293">
            <v>909105338</v>
          </cell>
          <cell r="J7293">
            <v>148181</v>
          </cell>
          <cell r="K7293">
            <v>8891</v>
          </cell>
          <cell r="L7293">
            <v>13929</v>
          </cell>
          <cell r="M7293">
            <v>0</v>
          </cell>
          <cell r="N7293">
            <v>0</v>
          </cell>
          <cell r="O7293">
            <v>153219</v>
          </cell>
          <cell r="P7293">
            <v>153219</v>
          </cell>
        </row>
        <row r="7294">
          <cell r="G7294">
            <v>909511319</v>
          </cell>
          <cell r="J7294">
            <v>108181.36</v>
          </cell>
          <cell r="K7294">
            <v>6491</v>
          </cell>
          <cell r="L7294">
            <v>10168.64</v>
          </cell>
          <cell r="M7294">
            <v>0</v>
          </cell>
          <cell r="N7294">
            <v>0</v>
          </cell>
          <cell r="O7294">
            <v>111859</v>
          </cell>
          <cell r="P7294">
            <v>111859</v>
          </cell>
        </row>
        <row r="7295">
          <cell r="G7295">
            <v>909809396</v>
          </cell>
          <cell r="J7295">
            <v>64901</v>
          </cell>
          <cell r="K7295">
            <v>3894</v>
          </cell>
          <cell r="L7295">
            <v>6101</v>
          </cell>
          <cell r="M7295">
            <v>0</v>
          </cell>
          <cell r="N7295">
            <v>0</v>
          </cell>
          <cell r="O7295">
            <v>67108</v>
          </cell>
          <cell r="P7295">
            <v>67108</v>
          </cell>
        </row>
        <row r="7296">
          <cell r="G7296">
            <v>938090269</v>
          </cell>
          <cell r="J7296">
            <v>195454.09</v>
          </cell>
          <cell r="K7296">
            <v>11727</v>
          </cell>
          <cell r="L7296">
            <v>18372.91</v>
          </cell>
          <cell r="M7296">
            <v>0</v>
          </cell>
          <cell r="N7296">
            <v>0</v>
          </cell>
          <cell r="O7296">
            <v>202100</v>
          </cell>
          <cell r="P7296">
            <v>202100</v>
          </cell>
        </row>
        <row r="7297">
          <cell r="G7297">
            <v>938320338</v>
          </cell>
          <cell r="J7297">
            <v>228087.91</v>
          </cell>
          <cell r="K7297">
            <v>13685</v>
          </cell>
          <cell r="L7297">
            <v>21440.09</v>
          </cell>
          <cell r="M7297">
            <v>0</v>
          </cell>
          <cell r="N7297">
            <v>0</v>
          </cell>
          <cell r="O7297">
            <v>235843</v>
          </cell>
          <cell r="P7297">
            <v>235843</v>
          </cell>
        </row>
        <row r="7298">
          <cell r="G7298">
            <v>938365359</v>
          </cell>
          <cell r="J7298">
            <v>144863</v>
          </cell>
          <cell r="K7298">
            <v>8692</v>
          </cell>
          <cell r="L7298">
            <v>13617</v>
          </cell>
          <cell r="M7298">
            <v>0</v>
          </cell>
          <cell r="N7298">
            <v>0</v>
          </cell>
          <cell r="O7298">
            <v>149788</v>
          </cell>
          <cell r="P7298">
            <v>149788</v>
          </cell>
        </row>
        <row r="7299">
          <cell r="G7299">
            <v>938708118</v>
          </cell>
          <cell r="J7299">
            <v>44545</v>
          </cell>
          <cell r="K7299">
            <v>0</v>
          </cell>
          <cell r="L7299">
            <v>4455</v>
          </cell>
          <cell r="M7299">
            <v>0</v>
          </cell>
          <cell r="N7299">
            <v>0</v>
          </cell>
          <cell r="O7299">
            <v>49000</v>
          </cell>
          <cell r="P7299">
            <v>49000</v>
          </cell>
        </row>
        <row r="7300">
          <cell r="G7300">
            <v>938808170</v>
          </cell>
          <cell r="J7300">
            <v>245772.09</v>
          </cell>
          <cell r="K7300">
            <v>14746</v>
          </cell>
          <cell r="L7300">
            <v>23102.91</v>
          </cell>
          <cell r="M7300">
            <v>0</v>
          </cell>
          <cell r="N7300">
            <v>0</v>
          </cell>
          <cell r="O7300">
            <v>254129</v>
          </cell>
          <cell r="P7300">
            <v>254129</v>
          </cell>
        </row>
        <row r="7301">
          <cell r="G7301">
            <v>938809050</v>
          </cell>
          <cell r="J7301">
            <v>205180.91</v>
          </cell>
          <cell r="K7301">
            <v>12311</v>
          </cell>
          <cell r="L7301">
            <v>19287.09</v>
          </cell>
          <cell r="M7301">
            <v>0</v>
          </cell>
          <cell r="N7301">
            <v>0</v>
          </cell>
          <cell r="O7301">
            <v>212157</v>
          </cell>
          <cell r="P7301">
            <v>212157</v>
          </cell>
        </row>
        <row r="7302">
          <cell r="G7302">
            <v>938880532</v>
          </cell>
          <cell r="J7302">
            <v>197044.09</v>
          </cell>
          <cell r="K7302">
            <v>98522.05</v>
          </cell>
          <cell r="L7302">
            <v>9851.9599999999991</v>
          </cell>
          <cell r="M7302">
            <v>0</v>
          </cell>
          <cell r="N7302">
            <v>0</v>
          </cell>
          <cell r="O7302">
            <v>108374</v>
          </cell>
          <cell r="P7302">
            <v>108374</v>
          </cell>
        </row>
        <row r="7303">
          <cell r="G7303">
            <v>938886093</v>
          </cell>
          <cell r="J7303">
            <v>223953.91</v>
          </cell>
          <cell r="K7303">
            <v>13437</v>
          </cell>
          <cell r="L7303">
            <v>21052.09</v>
          </cell>
          <cell r="M7303">
            <v>0</v>
          </cell>
          <cell r="N7303">
            <v>0</v>
          </cell>
          <cell r="O7303">
            <v>231569</v>
          </cell>
          <cell r="P7303">
            <v>231569</v>
          </cell>
        </row>
        <row r="7304">
          <cell r="G7304">
            <v>938887536</v>
          </cell>
          <cell r="J7304">
            <v>145181</v>
          </cell>
          <cell r="K7304">
            <v>8711</v>
          </cell>
          <cell r="L7304">
            <v>13647</v>
          </cell>
          <cell r="M7304">
            <v>0</v>
          </cell>
          <cell r="N7304">
            <v>0</v>
          </cell>
          <cell r="O7304">
            <v>150117</v>
          </cell>
          <cell r="P7304">
            <v>150117</v>
          </cell>
        </row>
        <row r="7305">
          <cell r="G7305">
            <v>938889407</v>
          </cell>
          <cell r="J7305">
            <v>212162.36</v>
          </cell>
          <cell r="K7305">
            <v>12730</v>
          </cell>
          <cell r="L7305">
            <v>19943.64</v>
          </cell>
          <cell r="M7305">
            <v>0</v>
          </cell>
          <cell r="N7305">
            <v>0</v>
          </cell>
          <cell r="O7305">
            <v>219376</v>
          </cell>
          <cell r="P7305">
            <v>219376</v>
          </cell>
        </row>
        <row r="7306">
          <cell r="G7306">
            <v>938889467</v>
          </cell>
          <cell r="J7306">
            <v>199726.09</v>
          </cell>
          <cell r="K7306">
            <v>11984</v>
          </cell>
          <cell r="L7306">
            <v>18773.91</v>
          </cell>
          <cell r="M7306">
            <v>0</v>
          </cell>
          <cell r="N7306">
            <v>0</v>
          </cell>
          <cell r="O7306">
            <v>206516</v>
          </cell>
          <cell r="P7306">
            <v>206516</v>
          </cell>
        </row>
        <row r="7307">
          <cell r="G7307">
            <v>938900067</v>
          </cell>
          <cell r="J7307">
            <v>195454.09</v>
          </cell>
          <cell r="K7307">
            <v>11727</v>
          </cell>
          <cell r="L7307">
            <v>18372.91</v>
          </cell>
          <cell r="M7307">
            <v>0</v>
          </cell>
          <cell r="N7307">
            <v>0</v>
          </cell>
          <cell r="O7307">
            <v>202100</v>
          </cell>
          <cell r="P7307">
            <v>202100</v>
          </cell>
        </row>
        <row r="7308">
          <cell r="G7308">
            <v>938991216</v>
          </cell>
          <cell r="J7308">
            <v>196090.09</v>
          </cell>
          <cell r="K7308">
            <v>11765</v>
          </cell>
          <cell r="L7308">
            <v>18432.91</v>
          </cell>
          <cell r="M7308">
            <v>0</v>
          </cell>
          <cell r="N7308">
            <v>-200000</v>
          </cell>
          <cell r="O7308">
            <v>2758</v>
          </cell>
          <cell r="P7308">
            <v>2758</v>
          </cell>
        </row>
        <row r="7309">
          <cell r="G7309">
            <v>938802706</v>
          </cell>
          <cell r="J7309">
            <v>194337.63</v>
          </cell>
          <cell r="K7309">
            <v>11660</v>
          </cell>
          <cell r="L7309">
            <v>18267.37</v>
          </cell>
          <cell r="M7309">
            <v>0</v>
          </cell>
          <cell r="N7309">
            <v>0</v>
          </cell>
          <cell r="O7309">
            <v>200945</v>
          </cell>
          <cell r="P7309">
            <v>200945</v>
          </cell>
        </row>
        <row r="7310">
          <cell r="G7310">
            <v>938906732</v>
          </cell>
          <cell r="J7310">
            <v>294439</v>
          </cell>
          <cell r="K7310">
            <v>17666</v>
          </cell>
          <cell r="L7310">
            <v>27677</v>
          </cell>
          <cell r="M7310">
            <v>0</v>
          </cell>
          <cell r="N7310">
            <v>0</v>
          </cell>
          <cell r="O7310">
            <v>304450</v>
          </cell>
          <cell r="P7310">
            <v>304450</v>
          </cell>
        </row>
        <row r="7311">
          <cell r="G7311">
            <v>938906795</v>
          </cell>
          <cell r="J7311">
            <v>312786.82</v>
          </cell>
          <cell r="K7311">
            <v>18767</v>
          </cell>
          <cell r="L7311">
            <v>29402.18</v>
          </cell>
          <cell r="M7311">
            <v>0</v>
          </cell>
          <cell r="N7311">
            <v>0</v>
          </cell>
          <cell r="O7311">
            <v>323422</v>
          </cell>
          <cell r="P7311">
            <v>323422</v>
          </cell>
        </row>
        <row r="7312">
          <cell r="G7312">
            <v>938909155</v>
          </cell>
          <cell r="J7312">
            <v>152235</v>
          </cell>
          <cell r="K7312">
            <v>9134</v>
          </cell>
          <cell r="L7312">
            <v>14310</v>
          </cell>
          <cell r="M7312">
            <v>0</v>
          </cell>
          <cell r="N7312">
            <v>0</v>
          </cell>
          <cell r="O7312">
            <v>157411</v>
          </cell>
          <cell r="P7312">
            <v>157411</v>
          </cell>
        </row>
        <row r="7313">
          <cell r="G7313">
            <v>938929978</v>
          </cell>
          <cell r="J7313">
            <v>175300</v>
          </cell>
          <cell r="K7313">
            <v>10518</v>
          </cell>
          <cell r="L7313">
            <v>16478</v>
          </cell>
          <cell r="M7313">
            <v>0</v>
          </cell>
          <cell r="N7313">
            <v>0</v>
          </cell>
          <cell r="O7313">
            <v>181260</v>
          </cell>
          <cell r="P7313">
            <v>181260</v>
          </cell>
        </row>
        <row r="7314">
          <cell r="G7314">
            <v>909613959</v>
          </cell>
          <cell r="J7314">
            <v>74541</v>
          </cell>
          <cell r="K7314">
            <v>0</v>
          </cell>
          <cell r="L7314">
            <v>7454</v>
          </cell>
          <cell r="M7314">
            <v>0</v>
          </cell>
          <cell r="N7314">
            <v>0</v>
          </cell>
          <cell r="O7314">
            <v>81995</v>
          </cell>
          <cell r="P7314">
            <v>81995</v>
          </cell>
        </row>
        <row r="7315">
          <cell r="G7315">
            <v>938982706</v>
          </cell>
          <cell r="J7315">
            <v>44545</v>
          </cell>
          <cell r="K7315">
            <v>0</v>
          </cell>
          <cell r="L7315">
            <v>4455</v>
          </cell>
          <cell r="M7315">
            <v>0</v>
          </cell>
          <cell r="N7315">
            <v>0</v>
          </cell>
          <cell r="O7315">
            <v>49000</v>
          </cell>
          <cell r="P7315">
            <v>49000</v>
          </cell>
        </row>
        <row r="7316">
          <cell r="G7316">
            <v>906903537</v>
          </cell>
          <cell r="J7316">
            <v>44545</v>
          </cell>
          <cell r="K7316">
            <v>0</v>
          </cell>
          <cell r="L7316">
            <v>4455</v>
          </cell>
          <cell r="M7316">
            <v>0</v>
          </cell>
          <cell r="N7316">
            <v>0</v>
          </cell>
          <cell r="O7316">
            <v>49000</v>
          </cell>
          <cell r="P7316">
            <v>49000</v>
          </cell>
        </row>
        <row r="7317">
          <cell r="G7317">
            <v>906992527</v>
          </cell>
          <cell r="J7317">
            <v>44545</v>
          </cell>
          <cell r="K7317">
            <v>0</v>
          </cell>
          <cell r="L7317">
            <v>4455</v>
          </cell>
          <cell r="M7317">
            <v>0</v>
          </cell>
          <cell r="N7317">
            <v>0</v>
          </cell>
          <cell r="O7317">
            <v>49000</v>
          </cell>
          <cell r="P7317">
            <v>49000</v>
          </cell>
        </row>
        <row r="7318">
          <cell r="G7318">
            <v>909273330</v>
          </cell>
          <cell r="J7318">
            <v>44545</v>
          </cell>
          <cell r="K7318">
            <v>0</v>
          </cell>
          <cell r="L7318">
            <v>4455</v>
          </cell>
          <cell r="M7318">
            <v>0</v>
          </cell>
          <cell r="N7318">
            <v>0</v>
          </cell>
          <cell r="O7318">
            <v>49000</v>
          </cell>
          <cell r="P7318">
            <v>49000</v>
          </cell>
        </row>
        <row r="7319">
          <cell r="G7319">
            <v>909461318</v>
          </cell>
          <cell r="J7319">
            <v>55341</v>
          </cell>
          <cell r="K7319">
            <v>3320</v>
          </cell>
          <cell r="L7319">
            <v>5202</v>
          </cell>
          <cell r="M7319">
            <v>0</v>
          </cell>
          <cell r="N7319">
            <v>0</v>
          </cell>
          <cell r="O7319">
            <v>57223</v>
          </cell>
          <cell r="P7319">
            <v>57223</v>
          </cell>
        </row>
        <row r="7320">
          <cell r="G7320">
            <v>909557376</v>
          </cell>
          <cell r="J7320">
            <v>126363.07999999999</v>
          </cell>
          <cell r="K7320">
            <v>7582</v>
          </cell>
          <cell r="L7320">
            <v>11877.92</v>
          </cell>
          <cell r="M7320">
            <v>0</v>
          </cell>
          <cell r="N7320">
            <v>0</v>
          </cell>
          <cell r="O7320">
            <v>130659</v>
          </cell>
          <cell r="P7320">
            <v>130659</v>
          </cell>
        </row>
        <row r="7321">
          <cell r="G7321">
            <v>938099971</v>
          </cell>
          <cell r="J7321">
            <v>45353</v>
          </cell>
          <cell r="K7321">
            <v>2721</v>
          </cell>
          <cell r="L7321">
            <v>4263</v>
          </cell>
          <cell r="M7321">
            <v>0</v>
          </cell>
          <cell r="N7321">
            <v>0</v>
          </cell>
          <cell r="O7321">
            <v>46895</v>
          </cell>
          <cell r="P7321">
            <v>46895</v>
          </cell>
        </row>
        <row r="7322">
          <cell r="G7322">
            <v>938218183</v>
          </cell>
          <cell r="J7322">
            <v>153635.88</v>
          </cell>
          <cell r="K7322">
            <v>9218</v>
          </cell>
          <cell r="L7322">
            <v>14442.12</v>
          </cell>
          <cell r="M7322">
            <v>0</v>
          </cell>
          <cell r="N7322">
            <v>0</v>
          </cell>
          <cell r="O7322">
            <v>158860</v>
          </cell>
          <cell r="P7322">
            <v>158860</v>
          </cell>
        </row>
        <row r="7323">
          <cell r="G7323">
            <v>938397375</v>
          </cell>
          <cell r="J7323">
            <v>44842</v>
          </cell>
          <cell r="K7323">
            <v>2691</v>
          </cell>
          <cell r="L7323">
            <v>4215</v>
          </cell>
          <cell r="M7323">
            <v>0</v>
          </cell>
          <cell r="N7323">
            <v>0</v>
          </cell>
          <cell r="O7323">
            <v>46366</v>
          </cell>
          <cell r="P7323">
            <v>46366</v>
          </cell>
        </row>
        <row r="7324">
          <cell r="G7324">
            <v>938801026</v>
          </cell>
          <cell r="J7324">
            <v>44545</v>
          </cell>
          <cell r="K7324">
            <v>0</v>
          </cell>
          <cell r="L7324">
            <v>4455</v>
          </cell>
          <cell r="M7324">
            <v>0</v>
          </cell>
          <cell r="N7324">
            <v>0</v>
          </cell>
          <cell r="O7324">
            <v>49000</v>
          </cell>
          <cell r="P7324">
            <v>49000</v>
          </cell>
        </row>
        <row r="7325">
          <cell r="G7325">
            <v>938801694</v>
          </cell>
          <cell r="J7325">
            <v>187391.18</v>
          </cell>
          <cell r="K7325">
            <v>11243</v>
          </cell>
          <cell r="L7325">
            <v>17614.82</v>
          </cell>
          <cell r="M7325">
            <v>0</v>
          </cell>
          <cell r="N7325">
            <v>0</v>
          </cell>
          <cell r="O7325">
            <v>193763</v>
          </cell>
          <cell r="P7325">
            <v>193763</v>
          </cell>
        </row>
        <row r="7326">
          <cell r="G7326">
            <v>938801841</v>
          </cell>
          <cell r="J7326">
            <v>44545</v>
          </cell>
          <cell r="K7326">
            <v>0</v>
          </cell>
          <cell r="L7326">
            <v>4455</v>
          </cell>
          <cell r="M7326">
            <v>0</v>
          </cell>
          <cell r="N7326">
            <v>0</v>
          </cell>
          <cell r="O7326">
            <v>49000</v>
          </cell>
          <cell r="P7326">
            <v>49000</v>
          </cell>
        </row>
        <row r="7327">
          <cell r="G7327">
            <v>938801854</v>
          </cell>
          <cell r="J7327">
            <v>348813</v>
          </cell>
          <cell r="K7327">
            <v>20929</v>
          </cell>
          <cell r="L7327">
            <v>32788</v>
          </cell>
          <cell r="M7327">
            <v>0</v>
          </cell>
          <cell r="N7327">
            <v>0</v>
          </cell>
          <cell r="O7327">
            <v>360672</v>
          </cell>
          <cell r="P7327">
            <v>360672</v>
          </cell>
        </row>
        <row r="7328">
          <cell r="G7328">
            <v>938801957</v>
          </cell>
          <cell r="J7328">
            <v>44545</v>
          </cell>
          <cell r="K7328">
            <v>0</v>
          </cell>
          <cell r="L7328">
            <v>4455</v>
          </cell>
          <cell r="M7328">
            <v>0</v>
          </cell>
          <cell r="N7328">
            <v>0</v>
          </cell>
          <cell r="O7328">
            <v>49000</v>
          </cell>
          <cell r="P7328">
            <v>49000</v>
          </cell>
        </row>
        <row r="7329">
          <cell r="G7329">
            <v>938802365</v>
          </cell>
          <cell r="J7329">
            <v>44545</v>
          </cell>
          <cell r="K7329">
            <v>0</v>
          </cell>
          <cell r="L7329">
            <v>4455</v>
          </cell>
          <cell r="M7329">
            <v>0</v>
          </cell>
          <cell r="N7329">
            <v>0</v>
          </cell>
          <cell r="O7329">
            <v>49000</v>
          </cell>
          <cell r="P7329">
            <v>49000</v>
          </cell>
        </row>
        <row r="7330">
          <cell r="G7330">
            <v>938802715</v>
          </cell>
          <cell r="J7330">
            <v>163699.35999999999</v>
          </cell>
          <cell r="K7330">
            <v>9822</v>
          </cell>
          <cell r="L7330">
            <v>15387.64</v>
          </cell>
          <cell r="M7330">
            <v>0</v>
          </cell>
          <cell r="N7330">
            <v>0</v>
          </cell>
          <cell r="O7330">
            <v>169265</v>
          </cell>
          <cell r="P7330">
            <v>169265</v>
          </cell>
        </row>
        <row r="7331">
          <cell r="G7331">
            <v>938802729</v>
          </cell>
          <cell r="J7331">
            <v>108181.36</v>
          </cell>
          <cell r="K7331">
            <v>6491</v>
          </cell>
          <cell r="L7331">
            <v>10168.64</v>
          </cell>
          <cell r="M7331">
            <v>0</v>
          </cell>
          <cell r="N7331">
            <v>0</v>
          </cell>
          <cell r="O7331">
            <v>111859</v>
          </cell>
          <cell r="P7331">
            <v>111859</v>
          </cell>
        </row>
        <row r="7332">
          <cell r="G7332">
            <v>938802730</v>
          </cell>
          <cell r="J7332">
            <v>44545</v>
          </cell>
          <cell r="K7332">
            <v>0</v>
          </cell>
          <cell r="L7332">
            <v>4455</v>
          </cell>
          <cell r="M7332">
            <v>0</v>
          </cell>
          <cell r="N7332">
            <v>0</v>
          </cell>
          <cell r="O7332">
            <v>49000</v>
          </cell>
          <cell r="P7332">
            <v>49000</v>
          </cell>
        </row>
        <row r="7333">
          <cell r="G7333">
            <v>938802750</v>
          </cell>
          <cell r="J7333">
            <v>45090</v>
          </cell>
          <cell r="K7333">
            <v>2705</v>
          </cell>
          <cell r="L7333">
            <v>4238</v>
          </cell>
          <cell r="M7333">
            <v>0</v>
          </cell>
          <cell r="N7333">
            <v>0</v>
          </cell>
          <cell r="O7333">
            <v>46623</v>
          </cell>
          <cell r="P7333">
            <v>46623</v>
          </cell>
        </row>
        <row r="7334">
          <cell r="G7334">
            <v>938802773</v>
          </cell>
          <cell r="J7334">
            <v>44545</v>
          </cell>
          <cell r="K7334">
            <v>0</v>
          </cell>
          <cell r="L7334">
            <v>4455</v>
          </cell>
          <cell r="M7334">
            <v>0</v>
          </cell>
          <cell r="N7334">
            <v>0</v>
          </cell>
          <cell r="O7334">
            <v>49000</v>
          </cell>
          <cell r="P7334">
            <v>49000</v>
          </cell>
        </row>
        <row r="7335">
          <cell r="G7335">
            <v>938806315</v>
          </cell>
          <cell r="J7335">
            <v>44545</v>
          </cell>
          <cell r="K7335">
            <v>0</v>
          </cell>
          <cell r="L7335">
            <v>4455</v>
          </cell>
          <cell r="M7335">
            <v>0</v>
          </cell>
          <cell r="N7335">
            <v>0</v>
          </cell>
          <cell r="O7335">
            <v>49000</v>
          </cell>
          <cell r="P7335">
            <v>49000</v>
          </cell>
        </row>
        <row r="7336">
          <cell r="G7336">
            <v>938806587</v>
          </cell>
          <cell r="J7336">
            <v>44545</v>
          </cell>
          <cell r="K7336">
            <v>0</v>
          </cell>
          <cell r="L7336">
            <v>4455</v>
          </cell>
          <cell r="M7336">
            <v>0</v>
          </cell>
          <cell r="N7336">
            <v>0</v>
          </cell>
          <cell r="O7336">
            <v>49000</v>
          </cell>
          <cell r="P7336">
            <v>49000</v>
          </cell>
        </row>
        <row r="7337">
          <cell r="G7337">
            <v>938826269</v>
          </cell>
          <cell r="J7337">
            <v>1146094.3299999998</v>
          </cell>
          <cell r="K7337">
            <v>68766</v>
          </cell>
          <cell r="L7337">
            <v>107732.67</v>
          </cell>
          <cell r="M7337">
            <v>0</v>
          </cell>
          <cell r="N7337">
            <v>0</v>
          </cell>
          <cell r="O7337">
            <v>1185061</v>
          </cell>
          <cell r="P7337">
            <v>1185061</v>
          </cell>
        </row>
        <row r="7338">
          <cell r="G7338">
            <v>938880912</v>
          </cell>
          <cell r="J7338">
            <v>168191.88</v>
          </cell>
          <cell r="K7338">
            <v>10092</v>
          </cell>
          <cell r="L7338">
            <v>15810.12</v>
          </cell>
          <cell r="M7338">
            <v>0</v>
          </cell>
          <cell r="N7338">
            <v>0</v>
          </cell>
          <cell r="O7338">
            <v>173910</v>
          </cell>
          <cell r="P7338">
            <v>173910</v>
          </cell>
        </row>
        <row r="7339">
          <cell r="G7339">
            <v>938882614</v>
          </cell>
          <cell r="J7339">
            <v>235011.28</v>
          </cell>
          <cell r="K7339">
            <v>14101</v>
          </cell>
          <cell r="L7339">
            <v>22090.720000000001</v>
          </cell>
          <cell r="M7339">
            <v>0</v>
          </cell>
          <cell r="N7339">
            <v>0</v>
          </cell>
          <cell r="O7339">
            <v>243001</v>
          </cell>
          <cell r="P7339">
            <v>243001</v>
          </cell>
        </row>
        <row r="7340">
          <cell r="G7340">
            <v>938883482</v>
          </cell>
          <cell r="J7340">
            <v>157493.88</v>
          </cell>
          <cell r="K7340">
            <v>9450</v>
          </cell>
          <cell r="L7340">
            <v>14804.12</v>
          </cell>
          <cell r="M7340">
            <v>0</v>
          </cell>
          <cell r="N7340">
            <v>0</v>
          </cell>
          <cell r="O7340">
            <v>162848</v>
          </cell>
          <cell r="P7340">
            <v>162848</v>
          </cell>
        </row>
        <row r="7341">
          <cell r="G7341">
            <v>938883796</v>
          </cell>
          <cell r="J7341">
            <v>44545</v>
          </cell>
          <cell r="K7341">
            <v>0</v>
          </cell>
          <cell r="L7341">
            <v>4455</v>
          </cell>
          <cell r="M7341">
            <v>0</v>
          </cell>
          <cell r="N7341">
            <v>0</v>
          </cell>
          <cell r="O7341">
            <v>49000</v>
          </cell>
          <cell r="P7341">
            <v>49000</v>
          </cell>
        </row>
        <row r="7342">
          <cell r="G7342">
            <v>938887753</v>
          </cell>
          <cell r="J7342">
            <v>144157</v>
          </cell>
          <cell r="K7342">
            <v>8649</v>
          </cell>
          <cell r="L7342">
            <v>13551</v>
          </cell>
          <cell r="M7342">
            <v>0</v>
          </cell>
          <cell r="N7342">
            <v>0</v>
          </cell>
          <cell r="O7342">
            <v>149059</v>
          </cell>
          <cell r="P7342">
            <v>149059</v>
          </cell>
        </row>
        <row r="7343">
          <cell r="G7343">
            <v>938901253</v>
          </cell>
          <cell r="J7343">
            <v>65475</v>
          </cell>
          <cell r="K7343">
            <v>3929</v>
          </cell>
          <cell r="L7343">
            <v>6155</v>
          </cell>
          <cell r="M7343">
            <v>0</v>
          </cell>
          <cell r="N7343">
            <v>0</v>
          </cell>
          <cell r="O7343">
            <v>67701</v>
          </cell>
          <cell r="P7343">
            <v>67701</v>
          </cell>
        </row>
        <row r="7344">
          <cell r="G7344">
            <v>938901722</v>
          </cell>
          <cell r="J7344">
            <v>55895.9</v>
          </cell>
          <cell r="K7344">
            <v>3354</v>
          </cell>
          <cell r="L7344">
            <v>5254.1</v>
          </cell>
          <cell r="M7344">
            <v>0</v>
          </cell>
          <cell r="N7344">
            <v>0</v>
          </cell>
          <cell r="O7344">
            <v>57796</v>
          </cell>
          <cell r="P7344">
            <v>57796</v>
          </cell>
        </row>
        <row r="7345">
          <cell r="G7345">
            <v>938901764</v>
          </cell>
          <cell r="J7345">
            <v>369386.27</v>
          </cell>
          <cell r="K7345">
            <v>22163</v>
          </cell>
          <cell r="L7345">
            <v>34722.730000000003</v>
          </cell>
          <cell r="M7345">
            <v>0</v>
          </cell>
          <cell r="N7345">
            <v>0</v>
          </cell>
          <cell r="O7345">
            <v>381946</v>
          </cell>
          <cell r="P7345">
            <v>381946</v>
          </cell>
        </row>
        <row r="7346">
          <cell r="G7346">
            <v>938901800</v>
          </cell>
          <cell r="J7346">
            <v>114448.36</v>
          </cell>
          <cell r="K7346">
            <v>6867</v>
          </cell>
          <cell r="L7346">
            <v>10758.64</v>
          </cell>
          <cell r="M7346">
            <v>0</v>
          </cell>
          <cell r="N7346">
            <v>0</v>
          </cell>
          <cell r="O7346">
            <v>118340</v>
          </cell>
          <cell r="P7346">
            <v>118340</v>
          </cell>
        </row>
        <row r="7347">
          <cell r="G7347">
            <v>938903253</v>
          </cell>
          <cell r="J7347">
            <v>44545</v>
          </cell>
          <cell r="K7347">
            <v>0</v>
          </cell>
          <cell r="L7347">
            <v>4455</v>
          </cell>
          <cell r="M7347">
            <v>0</v>
          </cell>
          <cell r="N7347">
            <v>0</v>
          </cell>
          <cell r="O7347">
            <v>49000</v>
          </cell>
          <cell r="P7347">
            <v>49000</v>
          </cell>
        </row>
        <row r="7348">
          <cell r="G7348">
            <v>938903955</v>
          </cell>
          <cell r="J7348">
            <v>63040</v>
          </cell>
          <cell r="K7348">
            <v>3782</v>
          </cell>
          <cell r="L7348">
            <v>5926</v>
          </cell>
          <cell r="M7348">
            <v>0</v>
          </cell>
          <cell r="N7348">
            <v>0</v>
          </cell>
          <cell r="O7348">
            <v>65184</v>
          </cell>
          <cell r="P7348">
            <v>65184</v>
          </cell>
        </row>
        <row r="7349">
          <cell r="G7349">
            <v>938904164</v>
          </cell>
          <cell r="J7349">
            <v>212589.36</v>
          </cell>
          <cell r="K7349">
            <v>12755</v>
          </cell>
          <cell r="L7349">
            <v>19982.64</v>
          </cell>
          <cell r="M7349">
            <v>0</v>
          </cell>
          <cell r="N7349">
            <v>0</v>
          </cell>
          <cell r="O7349">
            <v>219817</v>
          </cell>
          <cell r="P7349">
            <v>219817</v>
          </cell>
        </row>
        <row r="7350">
          <cell r="G7350">
            <v>938908406</v>
          </cell>
          <cell r="J7350">
            <v>246852.88</v>
          </cell>
          <cell r="K7350">
            <v>119790.44</v>
          </cell>
          <cell r="L7350">
            <v>12706.56</v>
          </cell>
          <cell r="M7350">
            <v>0</v>
          </cell>
          <cell r="N7350">
            <v>-10000</v>
          </cell>
          <cell r="O7350">
            <v>129769</v>
          </cell>
          <cell r="P7350">
            <v>129769</v>
          </cell>
        </row>
        <row r="7351">
          <cell r="G7351">
            <v>938908573</v>
          </cell>
          <cell r="J7351">
            <v>223568</v>
          </cell>
          <cell r="K7351">
            <v>13414</v>
          </cell>
          <cell r="L7351">
            <v>21015</v>
          </cell>
          <cell r="M7351">
            <v>0</v>
          </cell>
          <cell r="N7351">
            <v>0</v>
          </cell>
          <cell r="O7351">
            <v>231169</v>
          </cell>
          <cell r="P7351">
            <v>231169</v>
          </cell>
        </row>
        <row r="7352">
          <cell r="G7352">
            <v>938909359</v>
          </cell>
          <cell r="J7352">
            <v>444044.25</v>
          </cell>
          <cell r="K7352">
            <v>26643</v>
          </cell>
          <cell r="L7352">
            <v>41739.75</v>
          </cell>
          <cell r="M7352">
            <v>0</v>
          </cell>
          <cell r="N7352">
            <v>0</v>
          </cell>
          <cell r="O7352">
            <v>459141</v>
          </cell>
          <cell r="P7352">
            <v>459141</v>
          </cell>
        </row>
        <row r="7353">
          <cell r="G7353">
            <v>938909465</v>
          </cell>
          <cell r="J7353">
            <v>44545</v>
          </cell>
          <cell r="K7353">
            <v>0</v>
          </cell>
          <cell r="L7353">
            <v>4455</v>
          </cell>
          <cell r="M7353">
            <v>0</v>
          </cell>
          <cell r="N7353">
            <v>0</v>
          </cell>
          <cell r="O7353">
            <v>49000</v>
          </cell>
          <cell r="P7353">
            <v>49000</v>
          </cell>
        </row>
        <row r="7354">
          <cell r="G7354">
            <v>938909562</v>
          </cell>
          <cell r="J7354">
            <v>136280</v>
          </cell>
          <cell r="K7354">
            <v>8177</v>
          </cell>
          <cell r="L7354">
            <v>12810</v>
          </cell>
          <cell r="M7354">
            <v>0</v>
          </cell>
          <cell r="N7354">
            <v>0</v>
          </cell>
          <cell r="O7354">
            <v>140913</v>
          </cell>
          <cell r="P7354">
            <v>140913</v>
          </cell>
        </row>
        <row r="7355">
          <cell r="G7355">
            <v>938909627</v>
          </cell>
          <cell r="J7355">
            <v>93105</v>
          </cell>
          <cell r="K7355">
            <v>5586</v>
          </cell>
          <cell r="L7355">
            <v>8752</v>
          </cell>
          <cell r="M7355">
            <v>0</v>
          </cell>
          <cell r="N7355">
            <v>0</v>
          </cell>
          <cell r="O7355">
            <v>96271</v>
          </cell>
          <cell r="P7355">
            <v>96271</v>
          </cell>
        </row>
        <row r="7356">
          <cell r="G7356">
            <v>938918959</v>
          </cell>
          <cell r="J7356">
            <v>581559.54</v>
          </cell>
          <cell r="K7356">
            <v>34894</v>
          </cell>
          <cell r="L7356">
            <v>54666.46</v>
          </cell>
          <cell r="M7356">
            <v>0</v>
          </cell>
          <cell r="N7356">
            <v>0</v>
          </cell>
          <cell r="O7356">
            <v>601332</v>
          </cell>
          <cell r="P7356">
            <v>601332</v>
          </cell>
        </row>
        <row r="7357">
          <cell r="G7357">
            <v>938936823</v>
          </cell>
          <cell r="J7357">
            <v>69059</v>
          </cell>
          <cell r="K7357">
            <v>4144</v>
          </cell>
          <cell r="L7357">
            <v>6492</v>
          </cell>
          <cell r="M7357">
            <v>0</v>
          </cell>
          <cell r="N7357">
            <v>0</v>
          </cell>
          <cell r="O7357">
            <v>71407</v>
          </cell>
          <cell r="P7357">
            <v>71407</v>
          </cell>
        </row>
        <row r="7358">
          <cell r="G7358">
            <v>938954838</v>
          </cell>
          <cell r="J7358">
            <v>196726.09</v>
          </cell>
          <cell r="K7358">
            <v>11804</v>
          </cell>
          <cell r="L7358">
            <v>18491.91</v>
          </cell>
          <cell r="M7358">
            <v>0</v>
          </cell>
          <cell r="N7358">
            <v>0</v>
          </cell>
          <cell r="O7358">
            <v>203414</v>
          </cell>
          <cell r="P7358">
            <v>203414</v>
          </cell>
        </row>
        <row r="7359">
          <cell r="G7359">
            <v>938967685</v>
          </cell>
          <cell r="J7359">
            <v>270142</v>
          </cell>
          <cell r="K7359">
            <v>16209</v>
          </cell>
          <cell r="L7359">
            <v>25393</v>
          </cell>
          <cell r="M7359">
            <v>0</v>
          </cell>
          <cell r="N7359">
            <v>0</v>
          </cell>
          <cell r="O7359">
            <v>279326</v>
          </cell>
          <cell r="P7359">
            <v>279326</v>
          </cell>
        </row>
        <row r="7360">
          <cell r="G7360">
            <v>938980018</v>
          </cell>
          <cell r="J7360">
            <v>44545</v>
          </cell>
          <cell r="K7360">
            <v>0</v>
          </cell>
          <cell r="L7360">
            <v>4455</v>
          </cell>
          <cell r="M7360">
            <v>0</v>
          </cell>
          <cell r="N7360">
            <v>0</v>
          </cell>
          <cell r="O7360">
            <v>49000</v>
          </cell>
          <cell r="P7360">
            <v>49000</v>
          </cell>
        </row>
        <row r="7361">
          <cell r="G7361">
            <v>938983532</v>
          </cell>
          <cell r="J7361">
            <v>44545</v>
          </cell>
          <cell r="K7361">
            <v>0</v>
          </cell>
          <cell r="L7361">
            <v>4455</v>
          </cell>
          <cell r="M7361">
            <v>0</v>
          </cell>
          <cell r="N7361">
            <v>0</v>
          </cell>
          <cell r="O7361">
            <v>49000</v>
          </cell>
          <cell r="P7361">
            <v>49000</v>
          </cell>
        </row>
        <row r="7362">
          <cell r="G7362">
            <v>938998708</v>
          </cell>
          <cell r="J7362">
            <v>139545.35999999999</v>
          </cell>
          <cell r="K7362">
            <v>8373</v>
          </cell>
          <cell r="L7362">
            <v>13117.64</v>
          </cell>
          <cell r="M7362">
            <v>0</v>
          </cell>
          <cell r="N7362">
            <v>0</v>
          </cell>
          <cell r="O7362">
            <v>144290</v>
          </cell>
          <cell r="P7362">
            <v>144290</v>
          </cell>
        </row>
        <row r="7363">
          <cell r="G7363">
            <v>938998749</v>
          </cell>
          <cell r="J7363">
            <v>44545</v>
          </cell>
          <cell r="K7363">
            <v>0</v>
          </cell>
          <cell r="L7363">
            <v>4455</v>
          </cell>
          <cell r="M7363">
            <v>0</v>
          </cell>
          <cell r="N7363">
            <v>0</v>
          </cell>
          <cell r="O7363">
            <v>49000</v>
          </cell>
          <cell r="P7363">
            <v>49000</v>
          </cell>
        </row>
        <row r="7364">
          <cell r="G7364">
            <v>938998792</v>
          </cell>
          <cell r="J7364">
            <v>153635.9</v>
          </cell>
          <cell r="K7364">
            <v>9218</v>
          </cell>
          <cell r="L7364">
            <v>14442.1</v>
          </cell>
          <cell r="M7364">
            <v>0</v>
          </cell>
          <cell r="N7364">
            <v>0</v>
          </cell>
          <cell r="O7364">
            <v>158860</v>
          </cell>
          <cell r="P7364">
            <v>158860</v>
          </cell>
        </row>
        <row r="7365">
          <cell r="G7365">
            <v>938998935</v>
          </cell>
          <cell r="J7365">
            <v>142294</v>
          </cell>
          <cell r="K7365">
            <v>8538</v>
          </cell>
          <cell r="L7365">
            <v>13376</v>
          </cell>
          <cell r="M7365">
            <v>0</v>
          </cell>
          <cell r="N7365">
            <v>0</v>
          </cell>
          <cell r="O7365">
            <v>147132</v>
          </cell>
          <cell r="P7365">
            <v>147132</v>
          </cell>
        </row>
        <row r="7366">
          <cell r="G7366">
            <v>903855359</v>
          </cell>
          <cell r="J7366">
            <v>121220.36</v>
          </cell>
          <cell r="K7366">
            <v>7273</v>
          </cell>
          <cell r="L7366">
            <v>11394.64</v>
          </cell>
          <cell r="M7366">
            <v>0</v>
          </cell>
          <cell r="N7366">
            <v>0</v>
          </cell>
          <cell r="O7366">
            <v>125342</v>
          </cell>
          <cell r="P7366">
            <v>125342</v>
          </cell>
        </row>
        <row r="7367">
          <cell r="G7367">
            <v>938092191</v>
          </cell>
          <cell r="J7367">
            <v>181740.9</v>
          </cell>
          <cell r="K7367">
            <v>10904</v>
          </cell>
          <cell r="L7367">
            <v>17084.099999999999</v>
          </cell>
          <cell r="M7367">
            <v>0</v>
          </cell>
          <cell r="N7367">
            <v>0</v>
          </cell>
          <cell r="O7367">
            <v>187921</v>
          </cell>
          <cell r="P7367">
            <v>187921</v>
          </cell>
        </row>
        <row r="7368">
          <cell r="G7368">
            <v>938800370</v>
          </cell>
          <cell r="J7368">
            <v>153295.35999999999</v>
          </cell>
          <cell r="K7368">
            <v>9198</v>
          </cell>
          <cell r="L7368">
            <v>14409.64</v>
          </cell>
          <cell r="M7368">
            <v>0</v>
          </cell>
          <cell r="N7368">
            <v>0</v>
          </cell>
          <cell r="O7368">
            <v>158507</v>
          </cell>
          <cell r="P7368">
            <v>158507</v>
          </cell>
        </row>
        <row r="7369">
          <cell r="G7369">
            <v>938801181</v>
          </cell>
          <cell r="J7369">
            <v>44545</v>
          </cell>
          <cell r="K7369">
            <v>0</v>
          </cell>
          <cell r="L7369">
            <v>4455</v>
          </cell>
          <cell r="M7369">
            <v>0</v>
          </cell>
          <cell r="N7369">
            <v>0</v>
          </cell>
          <cell r="O7369">
            <v>49000</v>
          </cell>
          <cell r="P7369">
            <v>49000</v>
          </cell>
        </row>
        <row r="7370">
          <cell r="G7370">
            <v>938802110</v>
          </cell>
          <cell r="J7370">
            <v>58623</v>
          </cell>
          <cell r="K7370">
            <v>3517</v>
          </cell>
          <cell r="L7370">
            <v>5510</v>
          </cell>
          <cell r="M7370">
            <v>0</v>
          </cell>
          <cell r="N7370">
            <v>0</v>
          </cell>
          <cell r="O7370">
            <v>60616</v>
          </cell>
          <cell r="P7370">
            <v>60616</v>
          </cell>
        </row>
        <row r="7371">
          <cell r="G7371">
            <v>938803933</v>
          </cell>
          <cell r="J7371">
            <v>129591.72</v>
          </cell>
          <cell r="K7371">
            <v>7776</v>
          </cell>
          <cell r="L7371">
            <v>12181.28</v>
          </cell>
          <cell r="M7371">
            <v>0</v>
          </cell>
          <cell r="N7371">
            <v>0</v>
          </cell>
          <cell r="O7371">
            <v>133997</v>
          </cell>
          <cell r="P7371">
            <v>133997</v>
          </cell>
        </row>
        <row r="7372">
          <cell r="G7372">
            <v>938809893</v>
          </cell>
          <cell r="J7372">
            <v>44545</v>
          </cell>
          <cell r="K7372">
            <v>0</v>
          </cell>
          <cell r="L7372">
            <v>4455</v>
          </cell>
          <cell r="M7372">
            <v>0</v>
          </cell>
          <cell r="N7372">
            <v>0</v>
          </cell>
          <cell r="O7372">
            <v>49000</v>
          </cell>
          <cell r="P7372">
            <v>49000</v>
          </cell>
        </row>
        <row r="7373">
          <cell r="G7373">
            <v>938880601</v>
          </cell>
          <cell r="J7373">
            <v>126363.18</v>
          </cell>
          <cell r="K7373">
            <v>7582</v>
          </cell>
          <cell r="L7373">
            <v>11877.82</v>
          </cell>
          <cell r="M7373">
            <v>0</v>
          </cell>
          <cell r="N7373">
            <v>0</v>
          </cell>
          <cell r="O7373">
            <v>130659</v>
          </cell>
          <cell r="P7373">
            <v>130659</v>
          </cell>
        </row>
        <row r="7374">
          <cell r="G7374">
            <v>938881064</v>
          </cell>
          <cell r="J7374">
            <v>88950</v>
          </cell>
          <cell r="K7374">
            <v>5337</v>
          </cell>
          <cell r="L7374">
            <v>8361</v>
          </cell>
          <cell r="M7374">
            <v>0</v>
          </cell>
          <cell r="N7374">
            <v>0</v>
          </cell>
          <cell r="O7374">
            <v>91974</v>
          </cell>
          <cell r="P7374">
            <v>91974</v>
          </cell>
        </row>
        <row r="7375">
          <cell r="G7375">
            <v>938900335</v>
          </cell>
          <cell r="J7375">
            <v>90756.09</v>
          </cell>
          <cell r="K7375">
            <v>5445</v>
          </cell>
          <cell r="L7375">
            <v>8530.91</v>
          </cell>
          <cell r="M7375">
            <v>0</v>
          </cell>
          <cell r="N7375">
            <v>0</v>
          </cell>
          <cell r="O7375">
            <v>93842</v>
          </cell>
          <cell r="P7375">
            <v>93842</v>
          </cell>
        </row>
        <row r="7376">
          <cell r="G7376">
            <v>938900546</v>
          </cell>
          <cell r="J7376">
            <v>138876.35999999999</v>
          </cell>
          <cell r="K7376">
            <v>8333</v>
          </cell>
          <cell r="L7376">
            <v>13054.64</v>
          </cell>
          <cell r="M7376">
            <v>0</v>
          </cell>
          <cell r="N7376">
            <v>0</v>
          </cell>
          <cell r="O7376">
            <v>143598</v>
          </cell>
          <cell r="P7376">
            <v>143598</v>
          </cell>
        </row>
        <row r="7377">
          <cell r="G7377">
            <v>938901912</v>
          </cell>
          <cell r="J7377">
            <v>278279.44</v>
          </cell>
          <cell r="K7377">
            <v>16697</v>
          </cell>
          <cell r="L7377">
            <v>26158.560000000001</v>
          </cell>
          <cell r="M7377">
            <v>0</v>
          </cell>
          <cell r="N7377">
            <v>0</v>
          </cell>
          <cell r="O7377">
            <v>287741</v>
          </cell>
          <cell r="P7377">
            <v>287741</v>
          </cell>
        </row>
        <row r="7378">
          <cell r="G7378">
            <v>938902080</v>
          </cell>
          <cell r="J7378">
            <v>45362</v>
          </cell>
          <cell r="K7378">
            <v>2722</v>
          </cell>
          <cell r="L7378">
            <v>4264</v>
          </cell>
          <cell r="M7378">
            <v>0</v>
          </cell>
          <cell r="N7378">
            <v>0</v>
          </cell>
          <cell r="O7378">
            <v>46904</v>
          </cell>
          <cell r="P7378">
            <v>46904</v>
          </cell>
        </row>
        <row r="7379">
          <cell r="G7379">
            <v>902703858</v>
          </cell>
          <cell r="J7379">
            <v>76899</v>
          </cell>
          <cell r="K7379">
            <v>4614</v>
          </cell>
          <cell r="L7379">
            <v>7229</v>
          </cell>
          <cell r="M7379">
            <v>0</v>
          </cell>
          <cell r="N7379">
            <v>0</v>
          </cell>
          <cell r="O7379">
            <v>79514</v>
          </cell>
          <cell r="P7379">
            <v>79514</v>
          </cell>
        </row>
        <row r="7380">
          <cell r="G7380">
            <v>903311618</v>
          </cell>
          <cell r="J7380">
            <v>132732</v>
          </cell>
          <cell r="K7380">
            <v>7964</v>
          </cell>
          <cell r="L7380">
            <v>12477</v>
          </cell>
          <cell r="M7380">
            <v>0</v>
          </cell>
          <cell r="N7380">
            <v>0</v>
          </cell>
          <cell r="O7380">
            <v>137245</v>
          </cell>
          <cell r="P7380">
            <v>137245</v>
          </cell>
        </row>
        <row r="7381">
          <cell r="G7381">
            <v>906685358</v>
          </cell>
          <cell r="J7381">
            <v>293553.18</v>
          </cell>
          <cell r="K7381">
            <v>17613</v>
          </cell>
          <cell r="L7381">
            <v>27593.82</v>
          </cell>
          <cell r="M7381">
            <v>0</v>
          </cell>
          <cell r="N7381">
            <v>0</v>
          </cell>
          <cell r="O7381">
            <v>303534</v>
          </cell>
          <cell r="P7381">
            <v>303534</v>
          </cell>
        </row>
        <row r="7382">
          <cell r="G7382">
            <v>938802155</v>
          </cell>
          <cell r="J7382">
            <v>65553</v>
          </cell>
          <cell r="K7382">
            <v>3933</v>
          </cell>
          <cell r="L7382">
            <v>6162</v>
          </cell>
          <cell r="M7382">
            <v>0</v>
          </cell>
          <cell r="N7382">
            <v>0</v>
          </cell>
          <cell r="O7382">
            <v>67782</v>
          </cell>
          <cell r="P7382">
            <v>67782</v>
          </cell>
        </row>
        <row r="7383">
          <cell r="G7383">
            <v>938802221</v>
          </cell>
          <cell r="J7383">
            <v>150781</v>
          </cell>
          <cell r="K7383">
            <v>9047</v>
          </cell>
          <cell r="L7383">
            <v>14173</v>
          </cell>
          <cell r="M7383">
            <v>0</v>
          </cell>
          <cell r="N7383">
            <v>0</v>
          </cell>
          <cell r="O7383">
            <v>155907</v>
          </cell>
          <cell r="P7383">
            <v>155907</v>
          </cell>
        </row>
        <row r="7384">
          <cell r="G7384">
            <v>938802933</v>
          </cell>
          <cell r="J7384">
            <v>92180</v>
          </cell>
          <cell r="K7384">
            <v>5531</v>
          </cell>
          <cell r="L7384">
            <v>8665</v>
          </cell>
          <cell r="M7384">
            <v>0</v>
          </cell>
          <cell r="N7384">
            <v>0</v>
          </cell>
          <cell r="O7384">
            <v>95314</v>
          </cell>
          <cell r="P7384">
            <v>95314</v>
          </cell>
        </row>
        <row r="7385">
          <cell r="G7385">
            <v>938805919</v>
          </cell>
          <cell r="J7385">
            <v>306560.36</v>
          </cell>
          <cell r="K7385">
            <v>18394</v>
          </cell>
          <cell r="L7385">
            <v>28816.639999999999</v>
          </cell>
          <cell r="M7385">
            <v>0</v>
          </cell>
          <cell r="N7385">
            <v>0</v>
          </cell>
          <cell r="O7385">
            <v>316983</v>
          </cell>
          <cell r="P7385">
            <v>316983</v>
          </cell>
        </row>
        <row r="7386">
          <cell r="G7386">
            <v>938807434</v>
          </cell>
          <cell r="J7386">
            <v>394266.66000000003</v>
          </cell>
          <cell r="K7386">
            <v>23656</v>
          </cell>
          <cell r="L7386">
            <v>37061.339999999997</v>
          </cell>
          <cell r="M7386">
            <v>0</v>
          </cell>
          <cell r="N7386">
            <v>0</v>
          </cell>
          <cell r="O7386">
            <v>407672</v>
          </cell>
          <cell r="P7386">
            <v>407672</v>
          </cell>
        </row>
        <row r="7387">
          <cell r="G7387">
            <v>938807594</v>
          </cell>
          <cell r="J7387">
            <v>65760</v>
          </cell>
          <cell r="K7387">
            <v>3946</v>
          </cell>
          <cell r="L7387">
            <v>6181</v>
          </cell>
          <cell r="M7387">
            <v>0</v>
          </cell>
          <cell r="N7387">
            <v>0</v>
          </cell>
          <cell r="O7387">
            <v>67995</v>
          </cell>
          <cell r="P7387">
            <v>67995</v>
          </cell>
        </row>
        <row r="7388">
          <cell r="G7388">
            <v>938807684</v>
          </cell>
          <cell r="J7388">
            <v>61448</v>
          </cell>
          <cell r="K7388">
            <v>3687</v>
          </cell>
          <cell r="L7388">
            <v>5776</v>
          </cell>
          <cell r="M7388">
            <v>0</v>
          </cell>
          <cell r="N7388">
            <v>0</v>
          </cell>
          <cell r="O7388">
            <v>63537</v>
          </cell>
          <cell r="P7388">
            <v>63537</v>
          </cell>
        </row>
        <row r="7389">
          <cell r="G7389">
            <v>938809329</v>
          </cell>
          <cell r="J7389">
            <v>312240</v>
          </cell>
          <cell r="K7389">
            <v>18734</v>
          </cell>
          <cell r="L7389">
            <v>29351</v>
          </cell>
          <cell r="M7389">
            <v>0</v>
          </cell>
          <cell r="N7389">
            <v>0</v>
          </cell>
          <cell r="O7389">
            <v>322857</v>
          </cell>
          <cell r="P7389">
            <v>322857</v>
          </cell>
        </row>
        <row r="7390">
          <cell r="G7390">
            <v>938809708</v>
          </cell>
          <cell r="J7390">
            <v>167583</v>
          </cell>
          <cell r="K7390">
            <v>10055</v>
          </cell>
          <cell r="L7390">
            <v>15753</v>
          </cell>
          <cell r="M7390">
            <v>0</v>
          </cell>
          <cell r="N7390">
            <v>0</v>
          </cell>
          <cell r="O7390">
            <v>173281</v>
          </cell>
          <cell r="P7390">
            <v>173281</v>
          </cell>
        </row>
        <row r="7391">
          <cell r="G7391">
            <v>938833352</v>
          </cell>
          <cell r="J7391">
            <v>172704</v>
          </cell>
          <cell r="K7391">
            <v>10362</v>
          </cell>
          <cell r="L7391">
            <v>16234</v>
          </cell>
          <cell r="M7391">
            <v>0</v>
          </cell>
          <cell r="N7391">
            <v>0</v>
          </cell>
          <cell r="O7391">
            <v>178576</v>
          </cell>
          <cell r="P7391">
            <v>178576</v>
          </cell>
        </row>
        <row r="7392">
          <cell r="G7392">
            <v>938880126</v>
          </cell>
          <cell r="J7392">
            <v>44545</v>
          </cell>
          <cell r="K7392">
            <v>0</v>
          </cell>
          <cell r="L7392">
            <v>4455</v>
          </cell>
          <cell r="M7392">
            <v>0</v>
          </cell>
          <cell r="N7392">
            <v>0</v>
          </cell>
          <cell r="O7392">
            <v>49000</v>
          </cell>
          <cell r="P7392">
            <v>49000</v>
          </cell>
        </row>
        <row r="7393">
          <cell r="G7393">
            <v>938880132</v>
          </cell>
          <cell r="J7393">
            <v>44545</v>
          </cell>
          <cell r="K7393">
            <v>0</v>
          </cell>
          <cell r="L7393">
            <v>4455</v>
          </cell>
          <cell r="M7393">
            <v>0</v>
          </cell>
          <cell r="N7393">
            <v>0</v>
          </cell>
          <cell r="O7393">
            <v>49000</v>
          </cell>
          <cell r="P7393">
            <v>49000</v>
          </cell>
        </row>
        <row r="7394">
          <cell r="G7394">
            <v>938880513</v>
          </cell>
          <cell r="J7394">
            <v>353795</v>
          </cell>
          <cell r="K7394">
            <v>21228</v>
          </cell>
          <cell r="L7394">
            <v>33257</v>
          </cell>
          <cell r="M7394">
            <v>0</v>
          </cell>
          <cell r="N7394">
            <v>0</v>
          </cell>
          <cell r="O7394">
            <v>365824</v>
          </cell>
          <cell r="P7394">
            <v>365824</v>
          </cell>
        </row>
        <row r="7395">
          <cell r="G7395">
            <v>938881537</v>
          </cell>
          <cell r="J7395">
            <v>193569</v>
          </cell>
          <cell r="K7395">
            <v>11614</v>
          </cell>
          <cell r="L7395">
            <v>18196</v>
          </cell>
          <cell r="M7395">
            <v>0</v>
          </cell>
          <cell r="N7395">
            <v>0</v>
          </cell>
          <cell r="O7395">
            <v>200151</v>
          </cell>
          <cell r="P7395">
            <v>200151</v>
          </cell>
        </row>
        <row r="7396">
          <cell r="G7396">
            <v>938881765</v>
          </cell>
          <cell r="J7396">
            <v>44545</v>
          </cell>
          <cell r="K7396">
            <v>0</v>
          </cell>
          <cell r="L7396">
            <v>4455</v>
          </cell>
          <cell r="M7396">
            <v>0</v>
          </cell>
          <cell r="N7396">
            <v>0</v>
          </cell>
          <cell r="O7396">
            <v>49000</v>
          </cell>
          <cell r="P7396">
            <v>49000</v>
          </cell>
        </row>
        <row r="7397">
          <cell r="G7397">
            <v>938881892</v>
          </cell>
          <cell r="J7397">
            <v>257527</v>
          </cell>
          <cell r="K7397">
            <v>15452</v>
          </cell>
          <cell r="L7397">
            <v>24208</v>
          </cell>
          <cell r="M7397">
            <v>0</v>
          </cell>
          <cell r="N7397">
            <v>0</v>
          </cell>
          <cell r="O7397">
            <v>266283</v>
          </cell>
          <cell r="P7397">
            <v>266283</v>
          </cell>
        </row>
        <row r="7398">
          <cell r="G7398">
            <v>938887494</v>
          </cell>
          <cell r="J7398">
            <v>44545</v>
          </cell>
          <cell r="K7398">
            <v>0</v>
          </cell>
          <cell r="L7398">
            <v>4455</v>
          </cell>
          <cell r="M7398">
            <v>0</v>
          </cell>
          <cell r="N7398">
            <v>0</v>
          </cell>
          <cell r="O7398">
            <v>49000</v>
          </cell>
          <cell r="P7398">
            <v>49000</v>
          </cell>
        </row>
        <row r="7399">
          <cell r="G7399">
            <v>938889291</v>
          </cell>
          <cell r="J7399">
            <v>44878</v>
          </cell>
          <cell r="K7399">
            <v>2693</v>
          </cell>
          <cell r="L7399">
            <v>4219</v>
          </cell>
          <cell r="M7399">
            <v>0</v>
          </cell>
          <cell r="N7399">
            <v>0</v>
          </cell>
          <cell r="O7399">
            <v>46404</v>
          </cell>
          <cell r="P7399">
            <v>46404</v>
          </cell>
        </row>
        <row r="7400">
          <cell r="G7400">
            <v>938911618</v>
          </cell>
          <cell r="J7400">
            <v>151282</v>
          </cell>
          <cell r="K7400">
            <v>9077</v>
          </cell>
          <cell r="L7400">
            <v>14221</v>
          </cell>
          <cell r="M7400">
            <v>0</v>
          </cell>
          <cell r="N7400">
            <v>0</v>
          </cell>
          <cell r="O7400">
            <v>156426</v>
          </cell>
          <cell r="P7400">
            <v>156426</v>
          </cell>
        </row>
        <row r="7401">
          <cell r="G7401">
            <v>938986269</v>
          </cell>
          <cell r="J7401">
            <v>45020</v>
          </cell>
          <cell r="K7401">
            <v>2701</v>
          </cell>
          <cell r="L7401">
            <v>4232</v>
          </cell>
          <cell r="M7401">
            <v>0</v>
          </cell>
          <cell r="N7401">
            <v>0</v>
          </cell>
          <cell r="O7401">
            <v>46551</v>
          </cell>
          <cell r="P7401">
            <v>46551</v>
          </cell>
        </row>
        <row r="7402">
          <cell r="G7402">
            <v>906628385</v>
          </cell>
          <cell r="J7402">
            <v>44545</v>
          </cell>
          <cell r="K7402">
            <v>0</v>
          </cell>
          <cell r="L7402">
            <v>4455</v>
          </cell>
          <cell r="M7402">
            <v>0</v>
          </cell>
          <cell r="N7402">
            <v>0</v>
          </cell>
          <cell r="O7402">
            <v>49000</v>
          </cell>
          <cell r="P7402">
            <v>49000</v>
          </cell>
        </row>
        <row r="7403">
          <cell r="G7403">
            <v>906701319</v>
          </cell>
          <cell r="J7403">
            <v>108291</v>
          </cell>
          <cell r="K7403">
            <v>6497</v>
          </cell>
          <cell r="L7403">
            <v>10179</v>
          </cell>
          <cell r="M7403">
            <v>0</v>
          </cell>
          <cell r="N7403">
            <v>0</v>
          </cell>
          <cell r="O7403">
            <v>111973</v>
          </cell>
          <cell r="P7403">
            <v>111973</v>
          </cell>
        </row>
        <row r="7404">
          <cell r="G7404">
            <v>909285259</v>
          </cell>
          <cell r="J7404">
            <v>101824</v>
          </cell>
          <cell r="K7404">
            <v>6109</v>
          </cell>
          <cell r="L7404">
            <v>9572</v>
          </cell>
          <cell r="M7404">
            <v>0</v>
          </cell>
          <cell r="N7404">
            <v>0</v>
          </cell>
          <cell r="O7404">
            <v>105287</v>
          </cell>
          <cell r="P7404">
            <v>105287</v>
          </cell>
        </row>
        <row r="7405">
          <cell r="G7405">
            <v>938880903</v>
          </cell>
          <cell r="J7405">
            <v>319670.18</v>
          </cell>
          <cell r="K7405">
            <v>19180</v>
          </cell>
          <cell r="L7405">
            <v>30048.82</v>
          </cell>
          <cell r="M7405">
            <v>0</v>
          </cell>
          <cell r="N7405">
            <v>0</v>
          </cell>
          <cell r="O7405">
            <v>330539</v>
          </cell>
          <cell r="P7405">
            <v>330539</v>
          </cell>
        </row>
        <row r="7406">
          <cell r="G7406">
            <v>938889401</v>
          </cell>
          <cell r="J7406">
            <v>280572</v>
          </cell>
          <cell r="K7406">
            <v>16834</v>
          </cell>
          <cell r="L7406">
            <v>26374</v>
          </cell>
          <cell r="M7406">
            <v>0</v>
          </cell>
          <cell r="N7406">
            <v>0</v>
          </cell>
          <cell r="O7406">
            <v>290112</v>
          </cell>
          <cell r="P7406">
            <v>290112</v>
          </cell>
        </row>
        <row r="7407">
          <cell r="G7407">
            <v>938899308</v>
          </cell>
          <cell r="J7407">
            <v>299781</v>
          </cell>
          <cell r="K7407">
            <v>17987</v>
          </cell>
          <cell r="L7407">
            <v>28179</v>
          </cell>
          <cell r="M7407">
            <v>0</v>
          </cell>
          <cell r="N7407">
            <v>0</v>
          </cell>
          <cell r="O7407">
            <v>309973</v>
          </cell>
          <cell r="P7407">
            <v>309973</v>
          </cell>
        </row>
        <row r="7408">
          <cell r="G7408">
            <v>938803775</v>
          </cell>
          <cell r="J7408">
            <v>148665</v>
          </cell>
          <cell r="K7408">
            <v>0</v>
          </cell>
          <cell r="L7408">
            <v>14867</v>
          </cell>
          <cell r="M7408">
            <v>0</v>
          </cell>
          <cell r="N7408">
            <v>0</v>
          </cell>
          <cell r="O7408">
            <v>163532</v>
          </cell>
          <cell r="P7408">
            <v>163532</v>
          </cell>
        </row>
        <row r="7409">
          <cell r="G7409">
            <v>938808902</v>
          </cell>
          <cell r="J7409">
            <v>44545</v>
          </cell>
          <cell r="K7409">
            <v>0</v>
          </cell>
          <cell r="L7409">
            <v>4455</v>
          </cell>
          <cell r="M7409">
            <v>0</v>
          </cell>
          <cell r="N7409">
            <v>0</v>
          </cell>
          <cell r="O7409">
            <v>49000</v>
          </cell>
          <cell r="P7409">
            <v>49000</v>
          </cell>
        </row>
        <row r="7410">
          <cell r="G7410">
            <v>938909206</v>
          </cell>
          <cell r="J7410">
            <v>81778</v>
          </cell>
          <cell r="K7410">
            <v>0</v>
          </cell>
          <cell r="L7410">
            <v>8178</v>
          </cell>
          <cell r="M7410">
            <v>0</v>
          </cell>
          <cell r="N7410">
            <v>0</v>
          </cell>
          <cell r="O7410">
            <v>89956</v>
          </cell>
          <cell r="P7410">
            <v>89956</v>
          </cell>
        </row>
        <row r="7411">
          <cell r="G7411">
            <v>938998725</v>
          </cell>
          <cell r="J7411">
            <v>256317</v>
          </cell>
          <cell r="K7411">
            <v>0</v>
          </cell>
          <cell r="L7411">
            <v>25632</v>
          </cell>
          <cell r="M7411">
            <v>0</v>
          </cell>
          <cell r="N7411">
            <v>0</v>
          </cell>
          <cell r="O7411">
            <v>281949</v>
          </cell>
          <cell r="P7411">
            <v>281949</v>
          </cell>
        </row>
        <row r="7412">
          <cell r="G7412">
            <v>906638183</v>
          </cell>
          <cell r="J7412">
            <v>44545</v>
          </cell>
          <cell r="K7412">
            <v>0</v>
          </cell>
          <cell r="L7412">
            <v>4455</v>
          </cell>
          <cell r="M7412">
            <v>0</v>
          </cell>
          <cell r="N7412">
            <v>0</v>
          </cell>
          <cell r="O7412">
            <v>49000</v>
          </cell>
          <cell r="P7412">
            <v>49000</v>
          </cell>
        </row>
        <row r="7413">
          <cell r="G7413">
            <v>938361618</v>
          </cell>
          <cell r="J7413">
            <v>44545</v>
          </cell>
          <cell r="K7413">
            <v>0</v>
          </cell>
          <cell r="L7413">
            <v>4455</v>
          </cell>
          <cell r="M7413">
            <v>0</v>
          </cell>
          <cell r="N7413">
            <v>0</v>
          </cell>
          <cell r="O7413">
            <v>49000</v>
          </cell>
          <cell r="P7413">
            <v>49000</v>
          </cell>
        </row>
        <row r="7414">
          <cell r="G7414">
            <v>938869310</v>
          </cell>
          <cell r="J7414">
            <v>44545</v>
          </cell>
          <cell r="K7414">
            <v>0</v>
          </cell>
          <cell r="L7414">
            <v>4455</v>
          </cell>
          <cell r="M7414">
            <v>0</v>
          </cell>
          <cell r="N7414">
            <v>0</v>
          </cell>
          <cell r="O7414">
            <v>49000</v>
          </cell>
          <cell r="P7414">
            <v>49000</v>
          </cell>
        </row>
        <row r="7415">
          <cell r="G7415">
            <v>938889633</v>
          </cell>
          <cell r="J7415">
            <v>44545</v>
          </cell>
          <cell r="K7415">
            <v>0</v>
          </cell>
          <cell r="L7415">
            <v>4455</v>
          </cell>
          <cell r="M7415">
            <v>0</v>
          </cell>
          <cell r="N7415">
            <v>0</v>
          </cell>
          <cell r="O7415">
            <v>49000</v>
          </cell>
          <cell r="P7415">
            <v>49000</v>
          </cell>
        </row>
        <row r="7416">
          <cell r="G7416">
            <v>938905019</v>
          </cell>
          <cell r="J7416">
            <v>126132.36</v>
          </cell>
          <cell r="K7416">
            <v>0</v>
          </cell>
          <cell r="L7416">
            <v>12613.64</v>
          </cell>
          <cell r="M7416">
            <v>0</v>
          </cell>
          <cell r="N7416">
            <v>0</v>
          </cell>
          <cell r="O7416">
            <v>138746</v>
          </cell>
          <cell r="P7416">
            <v>138746</v>
          </cell>
        </row>
        <row r="7417">
          <cell r="G7417">
            <v>938908896</v>
          </cell>
          <cell r="J7417">
            <v>126467</v>
          </cell>
          <cell r="K7417">
            <v>0</v>
          </cell>
          <cell r="L7417">
            <v>12647</v>
          </cell>
          <cell r="M7417">
            <v>0</v>
          </cell>
          <cell r="N7417">
            <v>0</v>
          </cell>
          <cell r="O7417">
            <v>139114</v>
          </cell>
          <cell r="P7417">
            <v>139114</v>
          </cell>
        </row>
        <row r="7418">
          <cell r="G7418">
            <v>938908933</v>
          </cell>
          <cell r="J7418">
            <v>82724</v>
          </cell>
          <cell r="K7418">
            <v>0</v>
          </cell>
          <cell r="L7418">
            <v>8272</v>
          </cell>
          <cell r="M7418">
            <v>0</v>
          </cell>
          <cell r="N7418">
            <v>0</v>
          </cell>
          <cell r="O7418">
            <v>90996</v>
          </cell>
          <cell r="P7418">
            <v>90996</v>
          </cell>
        </row>
        <row r="7419">
          <cell r="G7419">
            <v>938908935</v>
          </cell>
          <cell r="J7419">
            <v>131835.18</v>
          </cell>
          <cell r="K7419">
            <v>0</v>
          </cell>
          <cell r="L7419">
            <v>13183.82</v>
          </cell>
          <cell r="M7419">
            <v>0</v>
          </cell>
          <cell r="N7419">
            <v>0</v>
          </cell>
          <cell r="O7419">
            <v>145019</v>
          </cell>
          <cell r="P7419">
            <v>145019</v>
          </cell>
        </row>
        <row r="7420">
          <cell r="G7420">
            <v>938908984</v>
          </cell>
          <cell r="J7420">
            <v>44545</v>
          </cell>
          <cell r="K7420">
            <v>0</v>
          </cell>
          <cell r="L7420">
            <v>4455</v>
          </cell>
          <cell r="M7420">
            <v>0</v>
          </cell>
          <cell r="N7420">
            <v>0</v>
          </cell>
          <cell r="O7420">
            <v>49000</v>
          </cell>
          <cell r="P7420">
            <v>49000</v>
          </cell>
        </row>
        <row r="7421">
          <cell r="G7421">
            <v>938909548</v>
          </cell>
          <cell r="J7421">
            <v>44545</v>
          </cell>
          <cell r="K7421">
            <v>0</v>
          </cell>
          <cell r="L7421">
            <v>4455</v>
          </cell>
          <cell r="M7421">
            <v>0</v>
          </cell>
          <cell r="N7421">
            <v>0</v>
          </cell>
          <cell r="O7421">
            <v>49000</v>
          </cell>
          <cell r="P7421">
            <v>49000</v>
          </cell>
        </row>
        <row r="7422">
          <cell r="G7422">
            <v>938802713</v>
          </cell>
          <cell r="J7422">
            <v>128382.18</v>
          </cell>
          <cell r="K7422">
            <v>7703</v>
          </cell>
          <cell r="L7422">
            <v>12067.82</v>
          </cell>
          <cell r="M7422">
            <v>0</v>
          </cell>
          <cell r="N7422">
            <v>0</v>
          </cell>
          <cell r="O7422">
            <v>132747</v>
          </cell>
          <cell r="P7422">
            <v>132747</v>
          </cell>
        </row>
        <row r="7423">
          <cell r="G7423">
            <v>938805851</v>
          </cell>
          <cell r="J7423">
            <v>44545</v>
          </cell>
          <cell r="K7423">
            <v>0</v>
          </cell>
          <cell r="L7423">
            <v>4455</v>
          </cell>
          <cell r="M7423">
            <v>0</v>
          </cell>
          <cell r="N7423">
            <v>0</v>
          </cell>
          <cell r="O7423">
            <v>49000</v>
          </cell>
          <cell r="P7423">
            <v>49000</v>
          </cell>
        </row>
        <row r="7424">
          <cell r="G7424">
            <v>938885172</v>
          </cell>
          <cell r="J7424">
            <v>137160</v>
          </cell>
          <cell r="K7424">
            <v>8230</v>
          </cell>
          <cell r="L7424">
            <v>12893</v>
          </cell>
          <cell r="M7424">
            <v>0</v>
          </cell>
          <cell r="N7424">
            <v>0</v>
          </cell>
          <cell r="O7424">
            <v>141823</v>
          </cell>
          <cell r="P7424">
            <v>141823</v>
          </cell>
        </row>
        <row r="7425">
          <cell r="G7425">
            <v>938887185</v>
          </cell>
          <cell r="J7425">
            <v>59089</v>
          </cell>
          <cell r="K7425">
            <v>3545</v>
          </cell>
          <cell r="L7425">
            <v>5554</v>
          </cell>
          <cell r="M7425">
            <v>0</v>
          </cell>
          <cell r="N7425">
            <v>0</v>
          </cell>
          <cell r="O7425">
            <v>61098</v>
          </cell>
          <cell r="P7425">
            <v>61098</v>
          </cell>
        </row>
        <row r="7426">
          <cell r="G7426">
            <v>938887292</v>
          </cell>
          <cell r="J7426">
            <v>64410</v>
          </cell>
          <cell r="K7426">
            <v>3865</v>
          </cell>
          <cell r="L7426">
            <v>6055</v>
          </cell>
          <cell r="M7426">
            <v>0</v>
          </cell>
          <cell r="N7426">
            <v>0</v>
          </cell>
          <cell r="O7426">
            <v>66600</v>
          </cell>
          <cell r="P7426">
            <v>66600</v>
          </cell>
        </row>
        <row r="7427">
          <cell r="G7427">
            <v>938887295</v>
          </cell>
          <cell r="J7427">
            <v>44545</v>
          </cell>
          <cell r="K7427">
            <v>0</v>
          </cell>
          <cell r="L7427">
            <v>4455</v>
          </cell>
          <cell r="M7427">
            <v>0</v>
          </cell>
          <cell r="N7427">
            <v>0</v>
          </cell>
          <cell r="O7427">
            <v>49000</v>
          </cell>
          <cell r="P7427">
            <v>49000</v>
          </cell>
        </row>
        <row r="7428">
          <cell r="G7428">
            <v>938901758</v>
          </cell>
          <cell r="J7428">
            <v>337456.18</v>
          </cell>
          <cell r="K7428">
            <v>20247</v>
          </cell>
          <cell r="L7428">
            <v>31720.82</v>
          </cell>
          <cell r="M7428">
            <v>0</v>
          </cell>
          <cell r="N7428">
            <v>0</v>
          </cell>
          <cell r="O7428">
            <v>348930</v>
          </cell>
          <cell r="P7428">
            <v>348930</v>
          </cell>
        </row>
        <row r="7429">
          <cell r="G7429">
            <v>938906177</v>
          </cell>
          <cell r="J7429">
            <v>112631</v>
          </cell>
          <cell r="K7429">
            <v>6758</v>
          </cell>
          <cell r="L7429">
            <v>10587</v>
          </cell>
          <cell r="M7429">
            <v>0</v>
          </cell>
          <cell r="N7429">
            <v>0</v>
          </cell>
          <cell r="O7429">
            <v>116460</v>
          </cell>
          <cell r="P7429">
            <v>116460</v>
          </cell>
        </row>
        <row r="7430">
          <cell r="G7430">
            <v>938906195</v>
          </cell>
          <cell r="J7430">
            <v>78489</v>
          </cell>
          <cell r="K7430">
            <v>4709</v>
          </cell>
          <cell r="L7430">
            <v>7378</v>
          </cell>
          <cell r="M7430">
            <v>0</v>
          </cell>
          <cell r="N7430">
            <v>0</v>
          </cell>
          <cell r="O7430">
            <v>81158</v>
          </cell>
          <cell r="P7430">
            <v>81158</v>
          </cell>
        </row>
        <row r="7431">
          <cell r="G7431">
            <v>938906737</v>
          </cell>
          <cell r="J7431">
            <v>70609</v>
          </cell>
          <cell r="K7431">
            <v>4237</v>
          </cell>
          <cell r="L7431">
            <v>6637</v>
          </cell>
          <cell r="M7431">
            <v>0</v>
          </cell>
          <cell r="N7431">
            <v>0</v>
          </cell>
          <cell r="O7431">
            <v>73009</v>
          </cell>
          <cell r="P7431">
            <v>73009</v>
          </cell>
        </row>
        <row r="7432">
          <cell r="G7432">
            <v>938906928</v>
          </cell>
          <cell r="J7432">
            <v>108181.36</v>
          </cell>
          <cell r="K7432">
            <v>6491</v>
          </cell>
          <cell r="L7432">
            <v>10168.64</v>
          </cell>
          <cell r="M7432">
            <v>0</v>
          </cell>
          <cell r="N7432">
            <v>0</v>
          </cell>
          <cell r="O7432">
            <v>111859</v>
          </cell>
          <cell r="P7432">
            <v>111859</v>
          </cell>
        </row>
        <row r="7433">
          <cell r="G7433">
            <v>938907728</v>
          </cell>
          <cell r="J7433">
            <v>260466.06</v>
          </cell>
          <cell r="K7433">
            <v>15628</v>
          </cell>
          <cell r="L7433">
            <v>24483.94</v>
          </cell>
          <cell r="M7433">
            <v>0</v>
          </cell>
          <cell r="N7433">
            <v>0</v>
          </cell>
          <cell r="O7433">
            <v>269322</v>
          </cell>
          <cell r="P7433">
            <v>269322</v>
          </cell>
        </row>
        <row r="7434">
          <cell r="G7434">
            <v>938907967</v>
          </cell>
          <cell r="J7434">
            <v>87627</v>
          </cell>
          <cell r="K7434">
            <v>5258</v>
          </cell>
          <cell r="L7434">
            <v>8237</v>
          </cell>
          <cell r="M7434">
            <v>0</v>
          </cell>
          <cell r="N7434">
            <v>0</v>
          </cell>
          <cell r="O7434">
            <v>90606</v>
          </cell>
          <cell r="P7434">
            <v>90606</v>
          </cell>
        </row>
        <row r="7435">
          <cell r="G7435">
            <v>938908062</v>
          </cell>
          <cell r="J7435">
            <v>138776</v>
          </cell>
          <cell r="K7435">
            <v>8327</v>
          </cell>
          <cell r="L7435">
            <v>13045</v>
          </cell>
          <cell r="M7435">
            <v>0</v>
          </cell>
          <cell r="N7435">
            <v>0</v>
          </cell>
          <cell r="O7435">
            <v>143494</v>
          </cell>
          <cell r="P7435">
            <v>143494</v>
          </cell>
        </row>
        <row r="7436">
          <cell r="G7436">
            <v>938908349</v>
          </cell>
          <cell r="J7436">
            <v>89274</v>
          </cell>
          <cell r="K7436">
            <v>5356</v>
          </cell>
          <cell r="L7436">
            <v>8392</v>
          </cell>
          <cell r="M7436">
            <v>0</v>
          </cell>
          <cell r="N7436">
            <v>0</v>
          </cell>
          <cell r="O7436">
            <v>92310</v>
          </cell>
          <cell r="P7436">
            <v>92310</v>
          </cell>
        </row>
        <row r="7437">
          <cell r="G7437">
            <v>938800743</v>
          </cell>
          <cell r="J7437">
            <v>86458</v>
          </cell>
          <cell r="K7437">
            <v>5187</v>
          </cell>
          <cell r="L7437">
            <v>8127</v>
          </cell>
          <cell r="M7437">
            <v>0</v>
          </cell>
          <cell r="N7437">
            <v>0</v>
          </cell>
          <cell r="O7437">
            <v>89398</v>
          </cell>
          <cell r="P7437">
            <v>89398</v>
          </cell>
        </row>
        <row r="7438">
          <cell r="G7438">
            <v>938801815</v>
          </cell>
          <cell r="J7438">
            <v>77052</v>
          </cell>
          <cell r="K7438">
            <v>4623</v>
          </cell>
          <cell r="L7438">
            <v>7243</v>
          </cell>
          <cell r="M7438">
            <v>0</v>
          </cell>
          <cell r="N7438">
            <v>0</v>
          </cell>
          <cell r="O7438">
            <v>79672</v>
          </cell>
          <cell r="P7438">
            <v>79672</v>
          </cell>
        </row>
        <row r="7439">
          <cell r="G7439">
            <v>938806149</v>
          </cell>
          <cell r="J7439">
            <v>431819.8</v>
          </cell>
          <cell r="K7439">
            <v>25909</v>
          </cell>
          <cell r="L7439">
            <v>40591.199999999997</v>
          </cell>
          <cell r="M7439">
            <v>0</v>
          </cell>
          <cell r="N7439">
            <v>0</v>
          </cell>
          <cell r="O7439">
            <v>446502</v>
          </cell>
          <cell r="P7439">
            <v>446502</v>
          </cell>
        </row>
        <row r="7440">
          <cell r="G7440">
            <v>938808735</v>
          </cell>
          <cell r="J7440">
            <v>72049</v>
          </cell>
          <cell r="K7440">
            <v>4323</v>
          </cell>
          <cell r="L7440">
            <v>6773</v>
          </cell>
          <cell r="M7440">
            <v>0</v>
          </cell>
          <cell r="N7440">
            <v>0</v>
          </cell>
          <cell r="O7440">
            <v>74499</v>
          </cell>
          <cell r="P7440">
            <v>74499</v>
          </cell>
        </row>
        <row r="7441">
          <cell r="G7441">
            <v>938809306</v>
          </cell>
          <cell r="J7441">
            <v>54896</v>
          </cell>
          <cell r="K7441">
            <v>3294</v>
          </cell>
          <cell r="L7441">
            <v>5161</v>
          </cell>
          <cell r="M7441">
            <v>0</v>
          </cell>
          <cell r="N7441">
            <v>0</v>
          </cell>
          <cell r="O7441">
            <v>56763</v>
          </cell>
          <cell r="P7441">
            <v>56763</v>
          </cell>
        </row>
        <row r="7442">
          <cell r="G7442">
            <v>938900084</v>
          </cell>
          <cell r="J7442">
            <v>66929.820000000007</v>
          </cell>
          <cell r="K7442">
            <v>4016</v>
          </cell>
          <cell r="L7442">
            <v>6291.18</v>
          </cell>
          <cell r="M7442">
            <v>0</v>
          </cell>
          <cell r="N7442">
            <v>0</v>
          </cell>
          <cell r="O7442">
            <v>69205</v>
          </cell>
          <cell r="P7442">
            <v>69205</v>
          </cell>
        </row>
        <row r="7443">
          <cell r="G7443">
            <v>938902852</v>
          </cell>
          <cell r="J7443">
            <v>97429</v>
          </cell>
          <cell r="K7443">
            <v>5846</v>
          </cell>
          <cell r="L7443">
            <v>9158</v>
          </cell>
          <cell r="M7443">
            <v>0</v>
          </cell>
          <cell r="N7443">
            <v>0</v>
          </cell>
          <cell r="O7443">
            <v>100741</v>
          </cell>
          <cell r="P7443">
            <v>100741</v>
          </cell>
        </row>
        <row r="7444">
          <cell r="G7444">
            <v>938906501</v>
          </cell>
          <cell r="J7444">
            <v>257466.8</v>
          </cell>
          <cell r="K7444">
            <v>15448</v>
          </cell>
          <cell r="L7444">
            <v>24202.2</v>
          </cell>
          <cell r="M7444">
            <v>0</v>
          </cell>
          <cell r="N7444">
            <v>0</v>
          </cell>
          <cell r="O7444">
            <v>266221</v>
          </cell>
          <cell r="P7444">
            <v>266221</v>
          </cell>
        </row>
        <row r="7445">
          <cell r="G7445">
            <v>938907251</v>
          </cell>
          <cell r="J7445">
            <v>44545</v>
          </cell>
          <cell r="K7445">
            <v>0</v>
          </cell>
          <cell r="L7445">
            <v>4455</v>
          </cell>
          <cell r="M7445">
            <v>0</v>
          </cell>
          <cell r="N7445">
            <v>0</v>
          </cell>
          <cell r="O7445">
            <v>49000</v>
          </cell>
          <cell r="P7445">
            <v>49000</v>
          </cell>
        </row>
        <row r="7446">
          <cell r="G7446">
            <v>938908211</v>
          </cell>
          <cell r="J7446">
            <v>100320</v>
          </cell>
          <cell r="K7446">
            <v>6019</v>
          </cell>
          <cell r="L7446">
            <v>9430</v>
          </cell>
          <cell r="M7446">
            <v>0</v>
          </cell>
          <cell r="N7446">
            <v>0</v>
          </cell>
          <cell r="O7446">
            <v>103731</v>
          </cell>
          <cell r="P7446">
            <v>103731</v>
          </cell>
        </row>
        <row r="7447">
          <cell r="G7447">
            <v>938095940</v>
          </cell>
          <cell r="J7447">
            <v>168257</v>
          </cell>
          <cell r="K7447">
            <v>0</v>
          </cell>
          <cell r="L7447">
            <v>16826</v>
          </cell>
          <cell r="M7447">
            <v>0</v>
          </cell>
          <cell r="N7447">
            <v>0</v>
          </cell>
          <cell r="O7447">
            <v>185083</v>
          </cell>
          <cell r="P7447">
            <v>185083</v>
          </cell>
        </row>
        <row r="7448">
          <cell r="G7448">
            <v>938805102</v>
          </cell>
          <cell r="J7448">
            <v>84348.91</v>
          </cell>
          <cell r="K7448">
            <v>0</v>
          </cell>
          <cell r="L7448">
            <v>8435.09</v>
          </cell>
          <cell r="M7448">
            <v>0</v>
          </cell>
          <cell r="N7448">
            <v>0</v>
          </cell>
          <cell r="O7448">
            <v>92784</v>
          </cell>
          <cell r="P7448">
            <v>92784</v>
          </cell>
        </row>
        <row r="7449">
          <cell r="G7449">
            <v>938806398</v>
          </cell>
          <cell r="J7449">
            <v>156316</v>
          </cell>
          <cell r="K7449">
            <v>0</v>
          </cell>
          <cell r="L7449">
            <v>15632</v>
          </cell>
          <cell r="M7449">
            <v>0</v>
          </cell>
          <cell r="N7449">
            <v>0</v>
          </cell>
          <cell r="O7449">
            <v>171948</v>
          </cell>
          <cell r="P7449">
            <v>171948</v>
          </cell>
        </row>
        <row r="7450">
          <cell r="G7450">
            <v>938809736</v>
          </cell>
          <cell r="J7450">
            <v>44545</v>
          </cell>
          <cell r="K7450">
            <v>0</v>
          </cell>
          <cell r="L7450">
            <v>4455</v>
          </cell>
          <cell r="M7450">
            <v>0</v>
          </cell>
          <cell r="N7450">
            <v>0</v>
          </cell>
          <cell r="O7450">
            <v>49000</v>
          </cell>
          <cell r="P7450">
            <v>49000</v>
          </cell>
        </row>
        <row r="7451">
          <cell r="G7451">
            <v>938908694</v>
          </cell>
          <cell r="J7451">
            <v>171539.9</v>
          </cell>
          <cell r="K7451">
            <v>8082</v>
          </cell>
          <cell r="L7451">
            <v>16346.1</v>
          </cell>
          <cell r="M7451">
            <v>0</v>
          </cell>
          <cell r="N7451">
            <v>0</v>
          </cell>
          <cell r="O7451">
            <v>179804</v>
          </cell>
          <cell r="P7451">
            <v>179804</v>
          </cell>
        </row>
        <row r="7452">
          <cell r="G7452">
            <v>938801330</v>
          </cell>
          <cell r="J7452">
            <v>56395</v>
          </cell>
          <cell r="K7452">
            <v>3384</v>
          </cell>
          <cell r="L7452">
            <v>5301</v>
          </cell>
          <cell r="M7452">
            <v>0</v>
          </cell>
          <cell r="N7452">
            <v>0</v>
          </cell>
          <cell r="O7452">
            <v>58312</v>
          </cell>
          <cell r="P7452">
            <v>58312</v>
          </cell>
        </row>
        <row r="7453">
          <cell r="G7453">
            <v>938801520</v>
          </cell>
          <cell r="J7453">
            <v>152594.18</v>
          </cell>
          <cell r="K7453">
            <v>9156</v>
          </cell>
          <cell r="L7453">
            <v>14343.82</v>
          </cell>
          <cell r="M7453">
            <v>0</v>
          </cell>
          <cell r="N7453">
            <v>0</v>
          </cell>
          <cell r="O7453">
            <v>157782</v>
          </cell>
          <cell r="P7453">
            <v>157782</v>
          </cell>
        </row>
        <row r="7454">
          <cell r="G7454">
            <v>938807595</v>
          </cell>
          <cell r="J7454">
            <v>249969.27</v>
          </cell>
          <cell r="K7454">
            <v>14998</v>
          </cell>
          <cell r="L7454">
            <v>23496.73</v>
          </cell>
          <cell r="M7454">
            <v>0</v>
          </cell>
          <cell r="N7454">
            <v>0</v>
          </cell>
          <cell r="O7454">
            <v>258468</v>
          </cell>
          <cell r="P7454">
            <v>258468</v>
          </cell>
        </row>
        <row r="7455">
          <cell r="G7455">
            <v>938880276</v>
          </cell>
          <cell r="J7455">
            <v>44545</v>
          </cell>
          <cell r="K7455">
            <v>0</v>
          </cell>
          <cell r="L7455">
            <v>4455</v>
          </cell>
          <cell r="M7455">
            <v>0</v>
          </cell>
          <cell r="N7455">
            <v>0</v>
          </cell>
          <cell r="O7455">
            <v>49000</v>
          </cell>
          <cell r="P7455">
            <v>49000</v>
          </cell>
        </row>
        <row r="7456">
          <cell r="G7456">
            <v>938887329</v>
          </cell>
          <cell r="J7456">
            <v>73649</v>
          </cell>
          <cell r="K7456">
            <v>4419</v>
          </cell>
          <cell r="L7456">
            <v>6923</v>
          </cell>
          <cell r="M7456">
            <v>0</v>
          </cell>
          <cell r="N7456">
            <v>0</v>
          </cell>
          <cell r="O7456">
            <v>76153</v>
          </cell>
          <cell r="P7456">
            <v>76153</v>
          </cell>
        </row>
        <row r="7457">
          <cell r="G7457">
            <v>938887931</v>
          </cell>
          <cell r="J7457">
            <v>187160.08000000002</v>
          </cell>
          <cell r="K7457">
            <v>11230</v>
          </cell>
          <cell r="L7457">
            <v>17592.919999999998</v>
          </cell>
          <cell r="M7457">
            <v>0</v>
          </cell>
          <cell r="N7457">
            <v>0</v>
          </cell>
          <cell r="O7457">
            <v>193523</v>
          </cell>
          <cell r="P7457">
            <v>193523</v>
          </cell>
        </row>
        <row r="7458">
          <cell r="G7458">
            <v>938889213</v>
          </cell>
          <cell r="J7458">
            <v>90434</v>
          </cell>
          <cell r="K7458">
            <v>5426</v>
          </cell>
          <cell r="L7458">
            <v>8501</v>
          </cell>
          <cell r="M7458">
            <v>0</v>
          </cell>
          <cell r="N7458">
            <v>0</v>
          </cell>
          <cell r="O7458">
            <v>93509</v>
          </cell>
          <cell r="P7458">
            <v>93509</v>
          </cell>
        </row>
        <row r="7459">
          <cell r="G7459">
            <v>938901077</v>
          </cell>
          <cell r="J7459">
            <v>201109.9</v>
          </cell>
          <cell r="K7459">
            <v>12067</v>
          </cell>
          <cell r="L7459">
            <v>18904.099999999999</v>
          </cell>
          <cell r="M7459">
            <v>0</v>
          </cell>
          <cell r="N7459">
            <v>0</v>
          </cell>
          <cell r="O7459">
            <v>207947</v>
          </cell>
          <cell r="P7459">
            <v>207947</v>
          </cell>
        </row>
        <row r="7460">
          <cell r="G7460">
            <v>938905290</v>
          </cell>
          <cell r="J7460">
            <v>82998</v>
          </cell>
          <cell r="K7460">
            <v>4980</v>
          </cell>
          <cell r="L7460">
            <v>7802</v>
          </cell>
          <cell r="M7460">
            <v>0</v>
          </cell>
          <cell r="N7460">
            <v>0</v>
          </cell>
          <cell r="O7460">
            <v>85820</v>
          </cell>
          <cell r="P7460">
            <v>85820</v>
          </cell>
        </row>
        <row r="7461">
          <cell r="G7461">
            <v>938905517</v>
          </cell>
          <cell r="J7461">
            <v>211498.9</v>
          </cell>
          <cell r="K7461">
            <v>12690</v>
          </cell>
          <cell r="L7461">
            <v>19881.099999999999</v>
          </cell>
          <cell r="M7461">
            <v>0</v>
          </cell>
          <cell r="N7461">
            <v>0</v>
          </cell>
          <cell r="O7461">
            <v>218690</v>
          </cell>
          <cell r="P7461">
            <v>218690</v>
          </cell>
        </row>
        <row r="7462">
          <cell r="G7462">
            <v>938905610</v>
          </cell>
          <cell r="J7462">
            <v>223501</v>
          </cell>
          <cell r="K7462">
            <v>13410</v>
          </cell>
          <cell r="L7462">
            <v>21009</v>
          </cell>
          <cell r="M7462">
            <v>0</v>
          </cell>
          <cell r="N7462">
            <v>0</v>
          </cell>
          <cell r="O7462">
            <v>231100</v>
          </cell>
          <cell r="P7462">
            <v>231100</v>
          </cell>
        </row>
        <row r="7463">
          <cell r="G7463">
            <v>938905726</v>
          </cell>
          <cell r="J7463">
            <v>133921.4</v>
          </cell>
          <cell r="K7463">
            <v>8035</v>
          </cell>
          <cell r="L7463">
            <v>12588.6</v>
          </cell>
          <cell r="M7463">
            <v>0</v>
          </cell>
          <cell r="N7463">
            <v>0</v>
          </cell>
          <cell r="O7463">
            <v>138475</v>
          </cell>
          <cell r="P7463">
            <v>138475</v>
          </cell>
        </row>
        <row r="7464">
          <cell r="G7464">
            <v>938906287</v>
          </cell>
          <cell r="J7464">
            <v>80026</v>
          </cell>
          <cell r="K7464">
            <v>4802</v>
          </cell>
          <cell r="L7464">
            <v>7522</v>
          </cell>
          <cell r="M7464">
            <v>0</v>
          </cell>
          <cell r="N7464">
            <v>0</v>
          </cell>
          <cell r="O7464">
            <v>82746</v>
          </cell>
          <cell r="P7464">
            <v>82746</v>
          </cell>
        </row>
        <row r="7465">
          <cell r="G7465">
            <v>938906831</v>
          </cell>
          <cell r="J7465">
            <v>44545</v>
          </cell>
          <cell r="K7465">
            <v>0</v>
          </cell>
          <cell r="L7465">
            <v>4455</v>
          </cell>
          <cell r="M7465">
            <v>0</v>
          </cell>
          <cell r="N7465">
            <v>0</v>
          </cell>
          <cell r="O7465">
            <v>49000</v>
          </cell>
          <cell r="P7465">
            <v>49000</v>
          </cell>
        </row>
        <row r="7466">
          <cell r="G7466">
            <v>938907231</v>
          </cell>
          <cell r="J7466">
            <v>83466</v>
          </cell>
          <cell r="K7466">
            <v>5008</v>
          </cell>
          <cell r="L7466">
            <v>7846</v>
          </cell>
          <cell r="M7466">
            <v>0</v>
          </cell>
          <cell r="N7466">
            <v>0</v>
          </cell>
          <cell r="O7466">
            <v>86304</v>
          </cell>
          <cell r="P7466">
            <v>86304</v>
          </cell>
        </row>
        <row r="7467">
          <cell r="G7467">
            <v>938907387</v>
          </cell>
          <cell r="J7467">
            <v>240915.55</v>
          </cell>
          <cell r="K7467">
            <v>14455</v>
          </cell>
          <cell r="L7467">
            <v>22646.45</v>
          </cell>
          <cell r="M7467">
            <v>0</v>
          </cell>
          <cell r="N7467">
            <v>0</v>
          </cell>
          <cell r="O7467">
            <v>249107</v>
          </cell>
          <cell r="P7467">
            <v>249107</v>
          </cell>
        </row>
        <row r="7468">
          <cell r="G7468">
            <v>938907396</v>
          </cell>
          <cell r="J7468">
            <v>221099</v>
          </cell>
          <cell r="K7468">
            <v>13266</v>
          </cell>
          <cell r="L7468">
            <v>20783</v>
          </cell>
          <cell r="M7468">
            <v>0</v>
          </cell>
          <cell r="N7468">
            <v>0</v>
          </cell>
          <cell r="O7468">
            <v>228616</v>
          </cell>
          <cell r="P7468">
            <v>228616</v>
          </cell>
        </row>
        <row r="7469">
          <cell r="G7469">
            <v>938907600</v>
          </cell>
          <cell r="J7469">
            <v>323145.36</v>
          </cell>
          <cell r="K7469">
            <v>19389</v>
          </cell>
          <cell r="L7469">
            <v>30375.64</v>
          </cell>
          <cell r="M7469">
            <v>0</v>
          </cell>
          <cell r="N7469">
            <v>0</v>
          </cell>
          <cell r="O7469">
            <v>334132</v>
          </cell>
          <cell r="P7469">
            <v>334132</v>
          </cell>
        </row>
        <row r="7470">
          <cell r="G7470">
            <v>938909762</v>
          </cell>
          <cell r="J7470">
            <v>77819</v>
          </cell>
          <cell r="K7470">
            <v>4669</v>
          </cell>
          <cell r="L7470">
            <v>7315</v>
          </cell>
          <cell r="M7470">
            <v>0</v>
          </cell>
          <cell r="N7470">
            <v>0</v>
          </cell>
          <cell r="O7470">
            <v>80465</v>
          </cell>
          <cell r="P7470">
            <v>80465</v>
          </cell>
        </row>
        <row r="7471">
          <cell r="G7471">
            <v>938909782</v>
          </cell>
          <cell r="J7471">
            <v>69318</v>
          </cell>
          <cell r="K7471">
            <v>4159</v>
          </cell>
          <cell r="L7471">
            <v>6516</v>
          </cell>
          <cell r="M7471">
            <v>0</v>
          </cell>
          <cell r="N7471">
            <v>0</v>
          </cell>
          <cell r="O7471">
            <v>71675</v>
          </cell>
          <cell r="P7471">
            <v>71675</v>
          </cell>
        </row>
        <row r="7472">
          <cell r="G7472">
            <v>938935051</v>
          </cell>
          <cell r="J7472">
            <v>393309.63</v>
          </cell>
          <cell r="K7472">
            <v>23599</v>
          </cell>
          <cell r="L7472">
            <v>36971.370000000003</v>
          </cell>
          <cell r="M7472">
            <v>0</v>
          </cell>
          <cell r="N7472">
            <v>0</v>
          </cell>
          <cell r="O7472">
            <v>406682</v>
          </cell>
          <cell r="P7472">
            <v>406682</v>
          </cell>
        </row>
        <row r="7473">
          <cell r="G7473">
            <v>935077599</v>
          </cell>
          <cell r="J7473">
            <v>49684</v>
          </cell>
          <cell r="L7473">
            <v>4968</v>
          </cell>
          <cell r="M7473">
            <v>0</v>
          </cell>
          <cell r="N7473">
            <v>0</v>
          </cell>
          <cell r="O7473">
            <v>54652</v>
          </cell>
          <cell r="P7473">
            <v>54652</v>
          </cell>
        </row>
        <row r="7474">
          <cell r="J7474">
            <v>1487031560.3719881</v>
          </cell>
          <cell r="K7474">
            <v>281758579.82999998</v>
          </cell>
          <cell r="L7474">
            <v>120322412.41799816</v>
          </cell>
          <cell r="M7474">
            <v>-1230600</v>
          </cell>
          <cell r="N7474">
            <v>-13059263.959999999</v>
          </cell>
          <cell r="O7474">
            <v>1313952219</v>
          </cell>
          <cell r="P7474">
            <v>1311305529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Vulieu932013@gmail.com" TargetMode="External"/><Relationship Id="rId3" Type="http://schemas.openxmlformats.org/officeDocument/2006/relationships/hyperlink" Target="mailto:nguyenthuan09101992@gmail.com" TargetMode="External"/><Relationship Id="rId7" Type="http://schemas.openxmlformats.org/officeDocument/2006/relationships/hyperlink" Target="mailto:nguyenducminh@thilogi.com.vn" TargetMode="External"/><Relationship Id="rId12" Type="http://schemas.openxmlformats.org/officeDocument/2006/relationships/comments" Target="../comments2.xml"/><Relationship Id="rId2" Type="http://schemas.openxmlformats.org/officeDocument/2006/relationships/hyperlink" Target="mailto:bhnguyenducphong2025@gmail.com" TargetMode="External"/><Relationship Id="rId1" Type="http://schemas.openxmlformats.org/officeDocument/2006/relationships/hyperlink" Target="mailto:buidung151090@gmail.com" TargetMode="External"/><Relationship Id="rId6" Type="http://schemas.openxmlformats.org/officeDocument/2006/relationships/hyperlink" Target="mailto:trandinhhuy030687@gmail.com" TargetMode="External"/><Relationship Id="rId11" Type="http://schemas.openxmlformats.org/officeDocument/2006/relationships/vmlDrawing" Target="../drawings/vmlDrawing2.vml"/><Relationship Id="rId5" Type="http://schemas.openxmlformats.org/officeDocument/2006/relationships/hyperlink" Target="mailto:nguyenhung202129@gmail.com" TargetMode="External"/><Relationship Id="rId10" Type="http://schemas.openxmlformats.org/officeDocument/2006/relationships/drawing" Target="../drawings/drawing1.xml"/><Relationship Id="rId4" Type="http://schemas.openxmlformats.org/officeDocument/2006/relationships/hyperlink" Target="mailto:tan92e00561@icloud.com" TargetMode="Externa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7.bin"/><Relationship Id="rId3" Type="http://schemas.openxmlformats.org/officeDocument/2006/relationships/hyperlink" Target="mailto:thanhv01051973@gmail.com" TargetMode="External"/><Relationship Id="rId7" Type="http://schemas.openxmlformats.org/officeDocument/2006/relationships/hyperlink" Target="mailto:nguyenvancuong151193@gmail.com" TargetMode="External"/><Relationship Id="rId2" Type="http://schemas.openxmlformats.org/officeDocument/2006/relationships/hyperlink" Target="mailto:huuducsmt@gmail.com" TargetMode="External"/><Relationship Id="rId1" Type="http://schemas.openxmlformats.org/officeDocument/2006/relationships/hyperlink" Target="mailto:minhkydang67@gmail.com" TargetMode="External"/><Relationship Id="rId6" Type="http://schemas.openxmlformats.org/officeDocument/2006/relationships/hyperlink" Target="mailto:daomanhtienship1987@gmail.com" TargetMode="External"/><Relationship Id="rId11" Type="http://schemas.openxmlformats.org/officeDocument/2006/relationships/comments" Target="../comments4.xml"/><Relationship Id="rId5" Type="http://schemas.openxmlformats.org/officeDocument/2006/relationships/hyperlink" Target="mailto:luongtanxungsvmt@gmail.com" TargetMode="External"/><Relationship Id="rId10" Type="http://schemas.openxmlformats.org/officeDocument/2006/relationships/vmlDrawing" Target="../drawings/vmlDrawing4.vml"/><Relationship Id="rId4" Type="http://schemas.openxmlformats.org/officeDocument/2006/relationships/hyperlink" Target="mailto:caoannhien221017@gmail.com" TargetMode="Externa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tabColor rgb="FF92D050"/>
    <pageSetUpPr fitToPage="1"/>
  </sheetPr>
  <dimension ref="A1:DJ36"/>
  <sheetViews>
    <sheetView zoomScale="66" zoomScaleNormal="66" zoomScaleSheetLayoutView="70" workbookViewId="0">
      <pane xSplit="7" ySplit="10" topLeftCell="H25" activePane="bottomRight" state="frozen"/>
      <selection pane="topRight" activeCell="H1" sqref="H1"/>
      <selection pane="bottomLeft" activeCell="A11" sqref="A11"/>
      <selection pane="bottomRight" activeCell="A7" sqref="A7:A9"/>
    </sheetView>
  </sheetViews>
  <sheetFormatPr defaultColWidth="9.140625" defaultRowHeight="15" outlineLevelRow="1" outlineLevelCol="2"/>
  <cols>
    <col min="1" max="1" width="6.5703125" customWidth="1"/>
    <col min="2" max="2" width="12.7109375" style="57" customWidth="1"/>
    <col min="3" max="3" width="30.5703125" customWidth="1"/>
    <col min="4" max="4" width="7.85546875" customWidth="1" outlineLevel="2"/>
    <col min="5" max="5" width="8.28515625" customWidth="1" outlineLevel="2"/>
    <col min="6" max="6" width="12.85546875" customWidth="1" outlineLevel="2"/>
    <col min="7" max="7" width="16.5703125" customWidth="1" outlineLevel="1"/>
    <col min="8" max="8" width="14.5703125" customWidth="1" outlineLevel="1"/>
    <col min="9" max="10" width="14.42578125" customWidth="1" outlineLevel="2"/>
    <col min="11" max="11" width="16.7109375" customWidth="1" outlineLevel="1"/>
    <col min="12" max="12" width="17.7109375" customWidth="1" outlineLevel="1"/>
    <col min="13" max="13" width="11.140625" customWidth="1" outlineLevel="1"/>
    <col min="14" max="14" width="14.85546875" customWidth="1" outlineLevel="2"/>
    <col min="15" max="15" width="13" customWidth="1" outlineLevel="2"/>
    <col min="16" max="16" width="11.7109375" style="124" customWidth="1" outlineLevel="1"/>
    <col min="17" max="17" width="10.85546875" style="124" customWidth="1" outlineLevel="1"/>
    <col min="18" max="18" width="12" style="124" customWidth="1" outlineLevel="1"/>
    <col min="19" max="19" width="9.5703125" style="124" customWidth="1" outlineLevel="1"/>
    <col min="20" max="20" width="9.140625" style="124" customWidth="1" outlineLevel="1"/>
    <col min="21" max="21" width="7.85546875" style="124" customWidth="1" outlineLevel="1"/>
    <col min="22" max="22" width="10.28515625" style="124" customWidth="1" outlineLevel="1"/>
    <col min="23" max="23" width="8.28515625" style="124" customWidth="1" outlineLevel="1"/>
    <col min="24" max="24" width="10.5703125" style="124" customWidth="1" outlineLevel="1"/>
    <col min="25" max="25" width="10.42578125" style="124" customWidth="1" outlineLevel="1"/>
    <col min="26" max="26" width="10.140625" style="124" customWidth="1" outlineLevel="1"/>
    <col min="27" max="27" width="9.42578125" style="124" customWidth="1" outlineLevel="1"/>
    <col min="28" max="28" width="9" style="124" customWidth="1" outlineLevel="1"/>
    <col min="29" max="29" width="8.7109375" style="124" customWidth="1" outlineLevel="1"/>
    <col min="30" max="30" width="10.85546875" style="124" customWidth="1" outlineLevel="1"/>
    <col min="31" max="32" width="11.5703125" style="124" customWidth="1" outlineLevel="1"/>
    <col min="33" max="33" width="16.42578125" customWidth="1" outlineLevel="1"/>
    <col min="34" max="34" width="13.28515625" customWidth="1" outlineLevel="1"/>
    <col min="35" max="35" width="13.7109375" customWidth="1" outlineLevel="1"/>
    <col min="36" max="36" width="13.5703125" customWidth="1" outlineLevel="1"/>
    <col min="37" max="37" width="12.5703125" customWidth="1" outlineLevel="1"/>
    <col min="38" max="38" width="12" customWidth="1" outlineLevel="1"/>
    <col min="39" max="39" width="11.28515625" customWidth="1" outlineLevel="1"/>
    <col min="40" max="40" width="11.7109375" customWidth="1" outlineLevel="1"/>
    <col min="41" max="41" width="13.5703125" customWidth="1" outlineLevel="1"/>
    <col min="42" max="42" width="11" customWidth="1" outlineLevel="1"/>
    <col min="43" max="43" width="12.7109375" customWidth="1" outlineLevel="1"/>
    <col min="44" max="44" width="13.7109375" customWidth="1" outlineLevel="1"/>
    <col min="45" max="45" width="15.5703125" customWidth="1" outlineLevel="1"/>
    <col min="46" max="46" width="13.5703125" customWidth="1" outlineLevel="1"/>
    <col min="47" max="47" width="16.28515625" customWidth="1" outlineLevel="1"/>
    <col min="48" max="48" width="13" customWidth="1" outlineLevel="1"/>
    <col min="49" max="50" width="12.85546875" customWidth="1" outlineLevel="1"/>
    <col min="51" max="51" width="15.28515625" customWidth="1" outlineLevel="1"/>
    <col min="52" max="52" width="17.140625" customWidth="1" outlineLevel="1"/>
    <col min="53" max="54" width="10.7109375" customWidth="1" outlineLevel="2"/>
    <col min="55" max="55" width="11.140625" customWidth="1" outlineLevel="2"/>
    <col min="56" max="56" width="12.7109375" customWidth="1" outlineLevel="1"/>
    <col min="57" max="57" width="10.28515625" customWidth="1" outlineLevel="1"/>
    <col min="58" max="58" width="12.5703125" customWidth="1" outlineLevel="2"/>
    <col min="59" max="59" width="14.42578125" customWidth="1" outlineLevel="1"/>
    <col min="60" max="60" width="13.140625" customWidth="1" outlineLevel="1"/>
    <col min="61" max="61" width="15.42578125" customWidth="1" outlineLevel="1"/>
    <col min="62" max="62" width="14.28515625" customWidth="1" outlineLevel="1"/>
    <col min="63" max="63" width="15.85546875" customWidth="1" outlineLevel="1"/>
    <col min="64" max="64" width="15" customWidth="1" outlineLevel="1"/>
    <col min="65" max="65" width="17.140625" customWidth="1" outlineLevel="1"/>
    <col min="66" max="66" width="12.85546875" customWidth="1" outlineLevel="1"/>
    <col min="67" max="67" width="10.42578125" customWidth="1" outlineLevel="1"/>
    <col min="68" max="68" width="12" customWidth="1" outlineLevel="1"/>
    <col min="69" max="69" width="11.28515625" customWidth="1" outlineLevel="1"/>
    <col min="70" max="70" width="12.42578125" customWidth="1" outlineLevel="1"/>
    <col min="71" max="71" width="10.7109375" customWidth="1" outlineLevel="1"/>
    <col min="72" max="72" width="12.7109375" customWidth="1" outlineLevel="1"/>
    <col min="73" max="73" width="11.28515625" customWidth="1" outlineLevel="1"/>
    <col min="74" max="74" width="12.28515625" customWidth="1"/>
    <col min="75" max="75" width="15.5703125" customWidth="1"/>
    <col min="76" max="76" width="13" customWidth="1"/>
    <col min="77" max="77" width="17" customWidth="1"/>
    <col min="78" max="78" width="13.85546875" customWidth="1"/>
    <col min="79" max="79" width="10.28515625" customWidth="1"/>
    <col min="80" max="82" width="9.140625" customWidth="1"/>
    <col min="83" max="83" width="12.7109375" customWidth="1"/>
    <col min="84" max="84" width="13.5703125" customWidth="1"/>
    <col min="85" max="85" width="17.7109375" customWidth="1"/>
    <col min="86" max="86" width="13.7109375" customWidth="1"/>
    <col min="87" max="88" width="13.140625" customWidth="1"/>
    <col min="89" max="89" width="16.28515625" customWidth="1"/>
    <col min="90" max="90" width="15.85546875" customWidth="1" outlineLevel="1"/>
    <col min="91" max="91" width="13.85546875" customWidth="1" outlineLevel="1"/>
    <col min="92" max="93" width="11.5703125" customWidth="1" outlineLevel="1"/>
    <col min="94" max="94" width="13.28515625" customWidth="1" outlineLevel="1"/>
    <col min="95" max="95" width="14" customWidth="1" outlineLevel="1"/>
    <col min="96" max="96" width="14.85546875" customWidth="1" outlineLevel="1"/>
    <col min="97" max="97" width="1" customWidth="1"/>
    <col min="98" max="98" width="14.42578125" customWidth="1"/>
    <col min="99" max="99" width="12.85546875" customWidth="1" outlineLevel="1"/>
    <col min="100" max="100" width="13.42578125" customWidth="1" outlineLevel="1"/>
    <col min="101" max="101" width="11.140625" customWidth="1" outlineLevel="1"/>
    <col min="102" max="102" width="15.140625" customWidth="1" outlineLevel="1"/>
    <col min="103" max="103" width="14.140625" customWidth="1" outlineLevel="1"/>
    <col min="104" max="104" width="18.5703125" customWidth="1" outlineLevel="1"/>
    <col min="105" max="105" width="38" customWidth="1" outlineLevel="1"/>
    <col min="106" max="106" width="29.85546875" customWidth="1" outlineLevel="1"/>
    <col min="107" max="107" width="29.7109375" customWidth="1"/>
    <col min="108" max="108" width="14.7109375" customWidth="1" outlineLevel="1"/>
    <col min="109" max="113" width="16.85546875" style="142" customWidth="1"/>
    <col min="114" max="114" width="61.5703125" style="526" customWidth="1"/>
  </cols>
  <sheetData>
    <row r="1" spans="1:114" ht="26.45" hidden="1" customHeight="1" outlineLevel="1">
      <c r="A1" s="218" t="s">
        <v>2447</v>
      </c>
      <c r="B1" s="58"/>
      <c r="C1" s="60"/>
      <c r="D1" s="60"/>
      <c r="E1" s="60"/>
      <c r="F1" s="60"/>
      <c r="G1" s="60"/>
      <c r="H1" s="60"/>
      <c r="I1" s="60"/>
      <c r="J1" s="60"/>
      <c r="K1" s="60"/>
      <c r="L1" s="60"/>
      <c r="M1" s="60"/>
      <c r="N1" s="62"/>
      <c r="O1" s="60"/>
      <c r="P1" s="61"/>
      <c r="Q1" s="61"/>
      <c r="R1" s="61"/>
      <c r="S1" s="61"/>
      <c r="T1" s="61"/>
      <c r="U1" s="61"/>
      <c r="V1" s="61"/>
      <c r="W1" s="61"/>
      <c r="X1" s="15"/>
      <c r="Y1" s="61"/>
      <c r="Z1" s="55"/>
      <c r="AA1" s="55"/>
      <c r="AB1" s="61"/>
      <c r="AC1" s="61"/>
      <c r="AD1" s="61"/>
      <c r="AE1" s="55"/>
      <c r="AF1" s="39"/>
      <c r="AG1" s="16"/>
      <c r="AH1" s="16"/>
      <c r="AI1" s="16"/>
      <c r="AJ1" s="16"/>
      <c r="AK1" s="16"/>
      <c r="AL1" s="16"/>
      <c r="AM1" s="16"/>
      <c r="AN1" s="16"/>
      <c r="AO1" s="16"/>
      <c r="AP1" s="16"/>
      <c r="AQ1" s="16"/>
      <c r="AR1" s="16"/>
      <c r="AS1" s="16"/>
      <c r="AT1" s="16"/>
      <c r="AU1" s="224">
        <v>5143077</v>
      </c>
      <c r="AV1" s="16"/>
      <c r="AW1" s="16"/>
      <c r="AX1" s="16"/>
      <c r="AY1" s="224">
        <v>4946923</v>
      </c>
      <c r="AZ1" s="224">
        <f>AU1-AY1</f>
        <v>196154</v>
      </c>
      <c r="BA1" s="16"/>
      <c r="BB1" s="16"/>
      <c r="BC1" s="16"/>
      <c r="BD1" s="16"/>
      <c r="BE1" s="16"/>
      <c r="BF1" s="16"/>
      <c r="BG1" s="16"/>
      <c r="BH1" s="16"/>
      <c r="BI1" s="48"/>
      <c r="BJ1" s="16"/>
      <c r="BK1" s="16"/>
      <c r="BL1" s="17"/>
      <c r="BM1" s="16"/>
      <c r="BN1" s="16"/>
      <c r="BO1" s="18"/>
      <c r="BP1" s="16"/>
      <c r="BQ1" s="16"/>
      <c r="BR1" s="16"/>
      <c r="BS1" s="18"/>
      <c r="BT1" s="48"/>
      <c r="BU1" s="93"/>
      <c r="BV1" s="19"/>
      <c r="BW1" s="19"/>
      <c r="BX1" s="19"/>
      <c r="BY1" s="19"/>
      <c r="BZ1" s="19"/>
      <c r="CA1" s="19"/>
      <c r="CB1" s="19"/>
      <c r="CC1" s="19"/>
      <c r="CD1" s="19"/>
      <c r="CE1" s="19"/>
      <c r="CF1" s="19"/>
      <c r="CG1" s="19"/>
      <c r="CH1" s="19"/>
      <c r="CI1" s="38"/>
      <c r="CJ1" s="38"/>
      <c r="CK1" s="38"/>
      <c r="CL1" s="16"/>
      <c r="CM1" s="16"/>
      <c r="CN1" s="16"/>
      <c r="CO1" s="16"/>
      <c r="CP1" s="16"/>
      <c r="CQ1" s="16"/>
      <c r="CR1" s="18"/>
      <c r="CS1" s="19"/>
      <c r="CT1" s="16"/>
      <c r="CU1" s="16"/>
      <c r="CV1" s="16"/>
      <c r="CW1" s="16"/>
      <c r="CX1" s="16"/>
      <c r="CY1" s="16"/>
      <c r="CZ1" s="18"/>
      <c r="DA1" s="18"/>
      <c r="DB1" s="18"/>
      <c r="DC1" s="14"/>
      <c r="DD1" s="18"/>
      <c r="DE1" s="14"/>
      <c r="DF1" s="14"/>
      <c r="DG1" s="14"/>
      <c r="DH1" s="14"/>
      <c r="DI1" s="14"/>
      <c r="DJ1" s="514"/>
    </row>
    <row r="2" spans="1:114" ht="21.6" hidden="1" customHeight="1" outlineLevel="1">
      <c r="A2" s="219" t="s">
        <v>2448</v>
      </c>
      <c r="B2" s="125"/>
      <c r="C2" s="126"/>
      <c r="D2" s="126"/>
      <c r="E2" s="126"/>
      <c r="F2" s="126"/>
      <c r="G2" s="126"/>
      <c r="H2" s="126"/>
      <c r="I2" s="126"/>
      <c r="J2" s="126"/>
      <c r="K2" s="126"/>
      <c r="L2" s="126"/>
      <c r="M2" s="126"/>
      <c r="N2" s="127"/>
      <c r="O2" s="126"/>
      <c r="P2" s="128"/>
      <c r="Q2" s="128"/>
      <c r="R2" s="128"/>
      <c r="S2" s="128"/>
      <c r="T2" s="128"/>
      <c r="U2" s="128"/>
      <c r="V2" s="128"/>
      <c r="W2" s="128"/>
      <c r="X2" s="129"/>
      <c r="Y2" s="129"/>
      <c r="Z2" s="129"/>
      <c r="AA2" s="129"/>
      <c r="AB2" s="129"/>
      <c r="AC2" s="129"/>
      <c r="AD2" s="128"/>
      <c r="AE2" s="129"/>
      <c r="AF2" s="130"/>
      <c r="AG2" s="131"/>
      <c r="AH2" s="131"/>
      <c r="AI2" s="131"/>
      <c r="AJ2" s="131"/>
      <c r="AK2" s="131"/>
      <c r="AL2" s="131"/>
      <c r="AM2" s="131"/>
      <c r="AN2" s="131"/>
      <c r="AO2" s="131"/>
      <c r="AP2" s="131"/>
      <c r="AQ2" s="131"/>
      <c r="AR2" s="131"/>
      <c r="AS2" s="131"/>
      <c r="AT2" s="131"/>
      <c r="AU2" s="217"/>
      <c r="AV2" s="131"/>
      <c r="AW2" s="131"/>
      <c r="AX2" s="131"/>
      <c r="AY2" s="131"/>
      <c r="AZ2" s="131"/>
      <c r="BA2" s="131"/>
      <c r="BB2" s="131"/>
      <c r="BC2" s="131"/>
      <c r="BD2" s="131"/>
      <c r="BE2" s="131"/>
      <c r="BF2" s="131"/>
      <c r="BG2" s="131"/>
      <c r="BH2" s="131"/>
      <c r="BI2" s="132"/>
      <c r="BJ2" s="131"/>
      <c r="BK2" s="131"/>
      <c r="BL2" s="131"/>
      <c r="BM2" s="217"/>
      <c r="BN2" s="131"/>
      <c r="BO2" s="133"/>
      <c r="BP2" s="131"/>
      <c r="BQ2" s="131"/>
      <c r="BR2" s="131"/>
      <c r="BS2" s="133"/>
      <c r="BT2" s="132"/>
      <c r="BU2" s="134"/>
      <c r="BV2" s="131"/>
      <c r="BW2" s="131"/>
      <c r="BX2" s="131"/>
      <c r="BY2" s="131"/>
      <c r="BZ2" s="131"/>
      <c r="CA2" s="131"/>
      <c r="CB2" s="131"/>
      <c r="CC2" s="131"/>
      <c r="CD2" s="131"/>
      <c r="CE2" s="131"/>
      <c r="CF2" s="131"/>
      <c r="CG2" s="131"/>
      <c r="CH2" s="131"/>
      <c r="CI2" s="135"/>
      <c r="CJ2" s="135"/>
      <c r="CK2" s="136"/>
      <c r="CL2" s="131"/>
      <c r="CM2" s="131"/>
      <c r="CN2" s="131"/>
      <c r="CO2" s="131"/>
      <c r="CP2" s="131"/>
      <c r="CQ2" s="131"/>
      <c r="CR2" s="137"/>
      <c r="CS2" s="131"/>
      <c r="CT2" s="131"/>
      <c r="CU2" s="131"/>
      <c r="CV2" s="131"/>
      <c r="CW2" s="131"/>
      <c r="CX2" s="131"/>
      <c r="CY2" s="131"/>
      <c r="CZ2" s="137"/>
      <c r="DA2" s="137"/>
      <c r="DB2" s="137"/>
      <c r="DC2" s="138"/>
      <c r="DD2" s="137"/>
      <c r="DE2" s="138"/>
      <c r="DF2" s="138"/>
      <c r="DG2" s="138"/>
      <c r="DH2" s="138"/>
      <c r="DI2" s="138"/>
      <c r="DJ2" s="515"/>
    </row>
    <row r="3" spans="1:114" ht="81.599999999999994" hidden="1" customHeight="1" outlineLevel="1">
      <c r="A3" s="680" t="s">
        <v>2442</v>
      </c>
      <c r="B3" s="680"/>
      <c r="C3" s="680"/>
      <c r="D3" s="680"/>
      <c r="E3" s="680"/>
      <c r="F3" s="680"/>
      <c r="G3" s="680"/>
      <c r="H3" s="680"/>
      <c r="I3" s="680"/>
      <c r="J3" s="680"/>
      <c r="K3" s="680"/>
      <c r="L3" s="680"/>
      <c r="M3" s="680"/>
      <c r="N3" s="680"/>
      <c r="O3" s="680"/>
      <c r="P3" s="680"/>
      <c r="Q3" s="680"/>
      <c r="R3" s="680"/>
      <c r="S3" s="680"/>
      <c r="T3" s="680"/>
      <c r="U3" s="680"/>
      <c r="V3" s="680"/>
      <c r="W3" s="680"/>
      <c r="X3" s="680"/>
      <c r="Y3" s="680"/>
      <c r="Z3" s="680"/>
      <c r="AA3" s="680"/>
      <c r="AB3" s="680"/>
      <c r="AC3" s="680"/>
      <c r="AD3" s="680"/>
      <c r="AE3" s="680"/>
      <c r="AF3" s="680"/>
      <c r="AG3" s="680"/>
      <c r="AH3" s="680"/>
      <c r="AI3" s="680"/>
      <c r="AJ3" s="680"/>
      <c r="AK3" s="680"/>
      <c r="AL3" s="680"/>
      <c r="AM3" s="680"/>
      <c r="AN3" s="680"/>
      <c r="AO3" s="680"/>
      <c r="AP3" s="680"/>
      <c r="AQ3" s="680"/>
      <c r="AR3" s="680"/>
      <c r="AS3" s="680"/>
      <c r="AT3" s="680"/>
      <c r="AU3" s="680"/>
      <c r="AV3" s="680"/>
      <c r="AW3" s="680"/>
      <c r="AX3" s="680"/>
      <c r="AY3" s="680"/>
      <c r="AZ3" s="680"/>
      <c r="BA3" s="680"/>
      <c r="BB3" s="680"/>
      <c r="BC3" s="680"/>
      <c r="BD3" s="680"/>
      <c r="BE3" s="680"/>
      <c r="BF3" s="680"/>
      <c r="BG3" s="680"/>
      <c r="BH3" s="680"/>
      <c r="BI3" s="680"/>
      <c r="BJ3" s="680"/>
      <c r="BK3" s="680"/>
      <c r="BL3" s="680"/>
      <c r="BM3" s="680"/>
      <c r="BN3" s="40"/>
      <c r="BO3" s="40"/>
      <c r="BP3" s="40"/>
      <c r="BQ3" s="40"/>
      <c r="BR3" s="40"/>
      <c r="BS3" s="92"/>
      <c r="BT3" s="50"/>
      <c r="BU3" s="40"/>
      <c r="BV3" s="22"/>
      <c r="BW3" s="22"/>
      <c r="BX3" s="22"/>
      <c r="BY3" s="22"/>
      <c r="BZ3" s="22"/>
      <c r="CA3" s="22"/>
      <c r="CB3" s="22"/>
      <c r="CC3" s="22"/>
      <c r="CD3" s="22"/>
      <c r="CE3" s="22"/>
      <c r="CF3" s="22"/>
      <c r="CG3" s="22"/>
      <c r="CH3" s="22"/>
      <c r="CI3" s="20"/>
      <c r="CJ3" s="20"/>
      <c r="CK3" s="21"/>
      <c r="CL3" s="678"/>
      <c r="CM3" s="678"/>
      <c r="CN3" s="678"/>
      <c r="CO3" s="678"/>
      <c r="CP3" s="678"/>
      <c r="CQ3" s="678"/>
      <c r="CR3" s="678"/>
      <c r="CS3" s="23"/>
      <c r="CT3" s="678" t="s">
        <v>41</v>
      </c>
      <c r="CU3" s="678"/>
      <c r="CV3" s="678"/>
      <c r="CW3" s="678"/>
      <c r="CX3" s="678"/>
      <c r="CY3" s="678"/>
      <c r="CZ3" s="678"/>
      <c r="DA3" s="18"/>
      <c r="DB3" s="18"/>
      <c r="DC3" s="81"/>
      <c r="DD3" s="18"/>
      <c r="DE3" s="81"/>
      <c r="DF3" s="81"/>
      <c r="DG3" s="81"/>
      <c r="DH3" s="81"/>
      <c r="DI3" s="81"/>
      <c r="DJ3" s="516"/>
    </row>
    <row r="4" spans="1:114" ht="11.45" hidden="1" customHeight="1" outlineLevel="1">
      <c r="A4" s="37"/>
      <c r="B4" s="37"/>
      <c r="C4" s="22"/>
      <c r="D4" s="22"/>
      <c r="E4" s="37"/>
      <c r="F4" s="37"/>
      <c r="G4" s="22"/>
      <c r="H4" s="48"/>
      <c r="I4" s="37" t="s">
        <v>18</v>
      </c>
      <c r="J4" s="37"/>
      <c r="K4" s="37"/>
      <c r="L4" s="94"/>
      <c r="M4" s="37"/>
      <c r="N4" s="16"/>
      <c r="O4" s="37"/>
      <c r="P4" s="15"/>
      <c r="Q4" s="15"/>
      <c r="R4" s="15"/>
      <c r="S4" s="15"/>
      <c r="T4" s="15"/>
      <c r="U4" s="15"/>
      <c r="V4" s="15"/>
      <c r="W4" s="15"/>
      <c r="X4" s="15"/>
      <c r="Y4" s="15"/>
      <c r="Z4" s="15"/>
      <c r="AA4" s="15"/>
      <c r="AB4" s="15"/>
      <c r="AC4" s="15"/>
      <c r="AD4" s="15"/>
      <c r="AE4" s="15"/>
      <c r="AF4" s="39"/>
      <c r="AG4" s="22"/>
      <c r="AH4" s="22"/>
      <c r="AI4" s="22"/>
      <c r="AJ4" s="22"/>
      <c r="AK4" s="22"/>
      <c r="AL4" s="22"/>
      <c r="AM4" s="22"/>
      <c r="AN4" s="22"/>
      <c r="AO4" s="22"/>
      <c r="AP4" s="22"/>
      <c r="AQ4" s="22"/>
      <c r="AR4" s="16"/>
      <c r="AS4" s="16"/>
      <c r="AT4" s="22"/>
      <c r="AU4" s="22"/>
      <c r="AV4" s="22"/>
      <c r="AW4" s="22"/>
      <c r="AX4" s="22"/>
      <c r="AY4" s="22"/>
      <c r="AZ4" s="453"/>
      <c r="BA4" s="22"/>
      <c r="BB4" s="22"/>
      <c r="BC4" s="22"/>
      <c r="BD4" s="22"/>
      <c r="BE4" s="22"/>
      <c r="BF4" s="22"/>
      <c r="BG4" s="453"/>
      <c r="BH4" s="22"/>
      <c r="BI4" s="49"/>
      <c r="BJ4" s="22"/>
      <c r="BK4" s="22"/>
      <c r="BL4" s="22"/>
      <c r="BM4" s="22"/>
      <c r="BN4" s="22"/>
      <c r="BO4" s="22"/>
      <c r="BP4" s="22"/>
      <c r="BQ4" s="22"/>
      <c r="BR4" s="22"/>
      <c r="BS4" s="37"/>
      <c r="BT4" s="49"/>
      <c r="BU4" s="22"/>
      <c r="BV4" s="22"/>
      <c r="BW4" s="22"/>
      <c r="BX4" s="22"/>
      <c r="BY4" s="22"/>
      <c r="BZ4" s="22"/>
      <c r="CA4" s="22"/>
      <c r="CB4" s="22"/>
      <c r="CC4" s="22"/>
      <c r="CD4" s="22"/>
      <c r="CE4" s="22"/>
      <c r="CF4" s="22"/>
      <c r="CG4" s="22"/>
      <c r="CH4" s="22"/>
      <c r="CI4" s="26"/>
      <c r="CJ4" s="26"/>
      <c r="CK4" s="26"/>
      <c r="CL4" s="678"/>
      <c r="CM4" s="678"/>
      <c r="CN4" s="678"/>
      <c r="CO4" s="678"/>
      <c r="CP4" s="678"/>
      <c r="CQ4" s="678"/>
      <c r="CR4" s="678"/>
      <c r="CS4" s="24"/>
      <c r="CT4" s="678"/>
      <c r="CU4" s="678"/>
      <c r="CV4" s="678"/>
      <c r="CW4" s="678"/>
      <c r="CX4" s="678"/>
      <c r="CY4" s="678"/>
      <c r="CZ4" s="678"/>
      <c r="DA4" s="18"/>
      <c r="DB4" s="18"/>
      <c r="DC4" s="14"/>
      <c r="DD4" s="18"/>
      <c r="DE4" s="14"/>
      <c r="DF4" s="14"/>
      <c r="DG4" s="14"/>
      <c r="DH4" s="14"/>
      <c r="DI4" s="14"/>
      <c r="DJ4" s="514"/>
    </row>
    <row r="5" spans="1:114" hidden="1" outlineLevel="1">
      <c r="A5" s="37"/>
      <c r="B5" s="37"/>
      <c r="C5" s="22"/>
      <c r="D5" s="22"/>
      <c r="E5" s="37"/>
      <c r="F5" s="37"/>
      <c r="G5" s="22"/>
      <c r="H5" s="48"/>
      <c r="I5" s="25"/>
      <c r="J5" s="25"/>
      <c r="K5" s="25"/>
      <c r="L5" s="96"/>
      <c r="M5" s="25"/>
      <c r="N5" s="24"/>
      <c r="O5" s="25"/>
      <c r="P5" s="15"/>
      <c r="Q5" s="15"/>
      <c r="R5" s="15"/>
      <c r="S5" s="15"/>
      <c r="T5" s="15"/>
      <c r="U5" s="15"/>
      <c r="V5" s="15"/>
      <c r="W5" s="15"/>
      <c r="X5" s="15"/>
      <c r="Y5" s="15"/>
      <c r="Z5" s="15"/>
      <c r="AA5" s="15"/>
      <c r="AB5" s="15"/>
      <c r="AC5" s="15"/>
      <c r="AD5" s="15"/>
      <c r="AE5" s="15"/>
      <c r="AF5" s="39"/>
      <c r="AG5" s="27"/>
      <c r="AH5" s="22"/>
      <c r="AI5" s="22"/>
      <c r="AJ5" s="95"/>
      <c r="AK5" s="22"/>
      <c r="AL5" s="22"/>
      <c r="AM5" s="22"/>
      <c r="AN5" s="22"/>
      <c r="AO5" s="22"/>
      <c r="AP5" s="22"/>
      <c r="AQ5" s="22"/>
      <c r="AR5" s="16"/>
      <c r="AS5" s="16"/>
      <c r="AT5" s="22"/>
      <c r="AU5" s="22"/>
      <c r="AV5" s="22"/>
      <c r="AW5" s="22"/>
      <c r="AX5" s="22"/>
      <c r="AY5" s="22"/>
      <c r="AZ5" s="452" t="s">
        <v>2103</v>
      </c>
      <c r="BA5" s="22"/>
      <c r="BB5" s="22"/>
      <c r="BC5" s="22"/>
      <c r="BD5" s="22"/>
      <c r="BE5" s="22"/>
      <c r="BF5" s="452" t="s">
        <v>2103</v>
      </c>
      <c r="BG5" s="453">
        <v>11</v>
      </c>
      <c r="BH5" s="22"/>
      <c r="BI5" s="49"/>
      <c r="BJ5" s="22"/>
      <c r="BK5" s="22"/>
      <c r="BL5" s="22"/>
      <c r="BM5" s="22"/>
      <c r="BN5" s="28"/>
      <c r="BO5" s="29"/>
      <c r="BP5" s="29"/>
      <c r="BQ5" s="29"/>
      <c r="BR5" s="29"/>
      <c r="BS5" s="29"/>
      <c r="BT5" s="29"/>
      <c r="BU5" s="29"/>
      <c r="BV5" s="25"/>
      <c r="BW5" s="25"/>
      <c r="BX5" s="25"/>
      <c r="BY5" s="25"/>
      <c r="BZ5" s="30"/>
      <c r="CA5" s="30"/>
      <c r="CB5" s="30"/>
      <c r="CC5" s="30"/>
      <c r="CD5" s="30"/>
      <c r="CE5" s="30"/>
      <c r="CF5" s="30"/>
      <c r="CG5" s="30"/>
      <c r="CH5" s="30"/>
      <c r="CI5" s="26"/>
      <c r="CJ5" s="26" t="s">
        <v>126</v>
      </c>
      <c r="CK5" s="26"/>
      <c r="CL5" s="678"/>
      <c r="CM5" s="678"/>
      <c r="CN5" s="678"/>
      <c r="CO5" s="678"/>
      <c r="CP5" s="678"/>
      <c r="CQ5" s="678"/>
      <c r="CR5" s="678"/>
      <c r="CS5" s="24"/>
      <c r="CT5" s="678"/>
      <c r="CU5" s="678"/>
      <c r="CV5" s="678"/>
      <c r="CW5" s="678"/>
      <c r="CX5" s="678"/>
      <c r="CY5" s="678"/>
      <c r="CZ5" s="678"/>
      <c r="DA5" s="18"/>
      <c r="DB5" s="18"/>
      <c r="DC5" s="14"/>
      <c r="DD5" s="18"/>
      <c r="DE5" s="14"/>
      <c r="DF5" s="14"/>
      <c r="DG5" s="14"/>
      <c r="DH5" s="14"/>
      <c r="DI5" s="14"/>
      <c r="DJ5" s="514"/>
    </row>
    <row r="6" spans="1:114" hidden="1" outlineLevel="1">
      <c r="A6" s="25"/>
      <c r="B6" s="31"/>
      <c r="C6" s="25"/>
      <c r="D6" s="31"/>
      <c r="E6" s="32"/>
      <c r="F6" s="32"/>
      <c r="G6" s="31"/>
      <c r="H6" s="24"/>
      <c r="I6" s="25"/>
      <c r="J6" s="25"/>
      <c r="K6" s="25"/>
      <c r="L6" s="25"/>
      <c r="M6" s="25"/>
      <c r="N6" s="24"/>
      <c r="O6" s="25"/>
      <c r="P6" s="33"/>
      <c r="Q6" s="33"/>
      <c r="R6" s="33"/>
      <c r="S6" s="33"/>
      <c r="T6" s="33"/>
      <c r="U6" s="34"/>
      <c r="V6" s="33"/>
      <c r="W6" s="34"/>
      <c r="X6" s="33"/>
      <c r="Y6" s="33"/>
      <c r="Z6" s="33"/>
      <c r="AA6" s="33"/>
      <c r="AB6" s="33"/>
      <c r="AC6" s="33"/>
      <c r="AD6" s="33"/>
      <c r="AE6" s="33"/>
      <c r="AF6" s="33"/>
      <c r="AG6" s="33"/>
      <c r="AH6" s="33"/>
      <c r="AI6" s="33"/>
      <c r="AJ6" s="24"/>
      <c r="AK6" s="31"/>
      <c r="AL6" s="31"/>
      <c r="AM6" s="31"/>
      <c r="AN6" s="31"/>
      <c r="AO6" s="31"/>
      <c r="AP6" s="25"/>
      <c r="AQ6" s="25"/>
      <c r="AR6" s="24"/>
      <c r="AS6" s="24"/>
      <c r="AT6" s="31"/>
      <c r="AU6" s="25"/>
      <c r="AV6" s="25"/>
      <c r="AW6" s="25"/>
      <c r="AX6" s="25"/>
      <c r="AY6" s="25"/>
      <c r="AZ6" s="454" t="s">
        <v>2104</v>
      </c>
      <c r="BA6" s="31"/>
      <c r="BB6" s="25"/>
      <c r="BC6" s="31"/>
      <c r="BD6" s="105"/>
      <c r="BE6" s="31"/>
      <c r="BF6" s="454" t="s">
        <v>2104</v>
      </c>
      <c r="BG6" s="455">
        <v>11</v>
      </c>
      <c r="BH6" s="31"/>
      <c r="BI6" s="25"/>
      <c r="BJ6" s="25"/>
      <c r="BK6" s="25"/>
      <c r="BL6" s="31"/>
      <c r="BM6" s="25"/>
      <c r="BN6" s="31"/>
      <c r="BO6" s="25"/>
      <c r="BP6" s="29"/>
      <c r="BQ6" s="29"/>
      <c r="BR6" s="29"/>
      <c r="BS6" s="29"/>
      <c r="BT6" s="29"/>
      <c r="BU6" s="29"/>
      <c r="BV6" s="679" t="s">
        <v>27</v>
      </c>
      <c r="BW6" s="679"/>
      <c r="BX6" s="679"/>
      <c r="BY6" s="679"/>
      <c r="BZ6" s="679"/>
      <c r="CA6" s="679"/>
      <c r="CB6" s="679"/>
      <c r="CC6" s="679"/>
      <c r="CD6" s="679"/>
      <c r="CE6" s="679"/>
      <c r="CF6" s="679"/>
      <c r="CG6" s="109"/>
      <c r="CH6" s="109"/>
      <c r="CI6" s="35"/>
      <c r="CJ6" s="35">
        <v>25</v>
      </c>
      <c r="CK6" s="36"/>
      <c r="CL6" s="24"/>
      <c r="CM6" s="31"/>
      <c r="CN6" s="24"/>
      <c r="CO6" s="24"/>
      <c r="CP6" s="31"/>
      <c r="CQ6" s="24"/>
      <c r="CR6" s="31"/>
      <c r="CS6" s="24"/>
      <c r="CT6" s="24"/>
      <c r="CU6" s="31"/>
      <c r="CV6" s="24"/>
      <c r="CW6" s="24"/>
      <c r="CX6" s="31"/>
      <c r="CY6" s="24"/>
      <c r="CZ6" s="31"/>
      <c r="DA6" s="31"/>
      <c r="DB6" s="31"/>
      <c r="DC6" s="14"/>
      <c r="DD6" s="31"/>
      <c r="DE6" s="14"/>
      <c r="DF6" s="14"/>
      <c r="DG6" s="14"/>
      <c r="DH6" s="14"/>
      <c r="DI6" s="14"/>
      <c r="DJ6" s="514"/>
    </row>
    <row r="7" spans="1:114" ht="36" customHeight="1" collapsed="1">
      <c r="A7" s="677" t="s">
        <v>0</v>
      </c>
      <c r="B7" s="656" t="s">
        <v>1</v>
      </c>
      <c r="C7" s="656" t="s">
        <v>2</v>
      </c>
      <c r="D7" s="672" t="s">
        <v>102</v>
      </c>
      <c r="E7" s="673" t="s">
        <v>106</v>
      </c>
      <c r="F7" s="674" t="s">
        <v>1063</v>
      </c>
      <c r="G7" s="656" t="s">
        <v>1064</v>
      </c>
      <c r="H7" s="656" t="s">
        <v>28</v>
      </c>
      <c r="I7" s="671" t="s">
        <v>1109</v>
      </c>
      <c r="J7" s="671" t="s">
        <v>77</v>
      </c>
      <c r="K7" s="636" t="s">
        <v>1110</v>
      </c>
      <c r="L7" s="656" t="s">
        <v>1111</v>
      </c>
      <c r="M7" s="656" t="s">
        <v>1112</v>
      </c>
      <c r="N7" s="683" t="s">
        <v>78</v>
      </c>
      <c r="O7" s="684"/>
      <c r="P7" s="667" t="s">
        <v>59</v>
      </c>
      <c r="Q7" s="681"/>
      <c r="R7" s="681"/>
      <c r="S7" s="681"/>
      <c r="T7" s="681"/>
      <c r="U7" s="681"/>
      <c r="V7" s="681"/>
      <c r="W7" s="681"/>
      <c r="X7" s="681"/>
      <c r="Y7" s="681"/>
      <c r="Z7" s="681"/>
      <c r="AA7" s="681"/>
      <c r="AB7" s="681"/>
      <c r="AC7" s="681"/>
      <c r="AD7" s="681"/>
      <c r="AE7" s="681"/>
      <c r="AF7" s="681"/>
      <c r="AG7" s="669" t="s">
        <v>60</v>
      </c>
      <c r="AH7" s="682"/>
      <c r="AI7" s="682"/>
      <c r="AJ7" s="682"/>
      <c r="AK7" s="682"/>
      <c r="AL7" s="682"/>
      <c r="AM7" s="682"/>
      <c r="AN7" s="682"/>
      <c r="AO7" s="682"/>
      <c r="AP7" s="682"/>
      <c r="AQ7" s="682"/>
      <c r="AR7" s="682"/>
      <c r="AS7" s="682"/>
      <c r="AT7" s="682"/>
      <c r="AU7" s="670"/>
      <c r="AV7" s="636" t="s">
        <v>2436</v>
      </c>
      <c r="AW7" s="636" t="s">
        <v>118</v>
      </c>
      <c r="AX7" s="636" t="s">
        <v>119</v>
      </c>
      <c r="AY7" s="636" t="s">
        <v>2437</v>
      </c>
      <c r="AZ7" s="636" t="s">
        <v>2438</v>
      </c>
      <c r="BA7" s="656" t="s">
        <v>61</v>
      </c>
      <c r="BB7" s="656"/>
      <c r="BC7" s="656"/>
      <c r="BD7" s="656"/>
      <c r="BE7" s="656"/>
      <c r="BF7" s="656"/>
      <c r="BG7" s="656"/>
      <c r="BH7" s="656"/>
      <c r="BI7" s="656"/>
      <c r="BJ7" s="656"/>
      <c r="BK7" s="656"/>
      <c r="BL7" s="636" t="s">
        <v>55</v>
      </c>
      <c r="BM7" s="636" t="s">
        <v>52</v>
      </c>
      <c r="BN7" s="636" t="s">
        <v>23</v>
      </c>
      <c r="BO7" s="649"/>
      <c r="BP7" s="649"/>
      <c r="BQ7" s="649"/>
      <c r="BR7" s="649"/>
      <c r="BS7" s="649"/>
      <c r="BT7" s="663"/>
      <c r="BU7" s="649"/>
      <c r="BV7" s="653" t="s">
        <v>29</v>
      </c>
      <c r="BW7" s="654"/>
      <c r="BX7" s="654"/>
      <c r="BY7" s="655"/>
      <c r="BZ7" s="178"/>
      <c r="CA7" s="178"/>
      <c r="CB7" s="178"/>
      <c r="CC7" s="178"/>
      <c r="CD7" s="178"/>
      <c r="CE7" s="178"/>
      <c r="CF7" s="639" t="s">
        <v>96</v>
      </c>
      <c r="CG7" s="640"/>
      <c r="CH7" s="641"/>
      <c r="CI7" s="639" t="s">
        <v>43</v>
      </c>
      <c r="CJ7" s="640"/>
      <c r="CK7" s="641"/>
      <c r="CL7" s="649" t="s">
        <v>91</v>
      </c>
      <c r="CM7" s="649"/>
      <c r="CN7" s="649"/>
      <c r="CO7" s="649"/>
      <c r="CP7" s="649"/>
      <c r="CQ7" s="649"/>
      <c r="CR7" s="649"/>
      <c r="CS7" s="179"/>
      <c r="CT7" s="649" t="s">
        <v>103</v>
      </c>
      <c r="CU7" s="649"/>
      <c r="CV7" s="649"/>
      <c r="CW7" s="649"/>
      <c r="CX7" s="649"/>
      <c r="CY7" s="649"/>
      <c r="CZ7" s="649"/>
      <c r="DA7" s="645" t="s">
        <v>24</v>
      </c>
      <c r="DB7" s="645" t="s">
        <v>25</v>
      </c>
      <c r="DC7" s="645" t="s">
        <v>26</v>
      </c>
      <c r="DD7" s="645" t="s">
        <v>2248</v>
      </c>
      <c r="DE7" s="657" t="s">
        <v>1072</v>
      </c>
      <c r="DF7" s="658"/>
      <c r="DG7" s="658"/>
      <c r="DH7" s="658"/>
      <c r="DI7" s="659"/>
      <c r="DJ7" s="635" t="s">
        <v>15</v>
      </c>
    </row>
    <row r="8" spans="1:114" ht="49.15" customHeight="1">
      <c r="A8" s="677"/>
      <c r="B8" s="656"/>
      <c r="C8" s="656"/>
      <c r="D8" s="672"/>
      <c r="E8" s="673"/>
      <c r="F8" s="675"/>
      <c r="G8" s="656"/>
      <c r="H8" s="656"/>
      <c r="I8" s="671"/>
      <c r="J8" s="671"/>
      <c r="K8" s="637"/>
      <c r="L8" s="656"/>
      <c r="M8" s="656"/>
      <c r="N8" s="685"/>
      <c r="O8" s="686"/>
      <c r="P8" s="664" t="s">
        <v>79</v>
      </c>
      <c r="Q8" s="664" t="s">
        <v>20</v>
      </c>
      <c r="R8" s="664" t="s">
        <v>89</v>
      </c>
      <c r="S8" s="664" t="s">
        <v>88</v>
      </c>
      <c r="T8" s="667" t="s">
        <v>2295</v>
      </c>
      <c r="U8" s="681"/>
      <c r="V8" s="668"/>
      <c r="W8" s="664" t="s">
        <v>3</v>
      </c>
      <c r="X8" s="667" t="s">
        <v>2433</v>
      </c>
      <c r="Y8" s="185" t="s">
        <v>1597</v>
      </c>
      <c r="Z8" s="185"/>
      <c r="AA8" s="664" t="s">
        <v>2360</v>
      </c>
      <c r="AB8" s="667" t="s">
        <v>82</v>
      </c>
      <c r="AC8" s="668"/>
      <c r="AD8" s="667" t="s">
        <v>84</v>
      </c>
      <c r="AE8" s="664"/>
      <c r="AF8" s="668" t="s">
        <v>1119</v>
      </c>
      <c r="AG8" s="656" t="s">
        <v>30</v>
      </c>
      <c r="AH8" s="656" t="s">
        <v>62</v>
      </c>
      <c r="AI8" s="656" t="s">
        <v>50</v>
      </c>
      <c r="AJ8" s="669" t="s">
        <v>104</v>
      </c>
      <c r="AK8" s="670"/>
      <c r="AL8" s="656" t="s">
        <v>42</v>
      </c>
      <c r="AM8" s="656" t="s">
        <v>2434</v>
      </c>
      <c r="AN8" s="656" t="s">
        <v>2444</v>
      </c>
      <c r="AO8" s="665" t="s">
        <v>107</v>
      </c>
      <c r="AP8" s="667" t="s">
        <v>110</v>
      </c>
      <c r="AQ8" s="668"/>
      <c r="AR8" s="656" t="s">
        <v>1120</v>
      </c>
      <c r="AS8" s="648" t="s">
        <v>67</v>
      </c>
      <c r="AT8" s="656" t="s">
        <v>2368</v>
      </c>
      <c r="AU8" s="636" t="s">
        <v>2435</v>
      </c>
      <c r="AV8" s="637"/>
      <c r="AW8" s="637"/>
      <c r="AX8" s="637"/>
      <c r="AY8" s="637"/>
      <c r="AZ8" s="637"/>
      <c r="BA8" s="181" t="s">
        <v>43</v>
      </c>
      <c r="BB8" s="181" t="s">
        <v>44</v>
      </c>
      <c r="BC8" s="181" t="s">
        <v>45</v>
      </c>
      <c r="BD8" s="177" t="s">
        <v>122</v>
      </c>
      <c r="BE8" s="182" t="s">
        <v>121</v>
      </c>
      <c r="BF8" s="183" t="s">
        <v>1030</v>
      </c>
      <c r="BG8" s="177" t="s">
        <v>46</v>
      </c>
      <c r="BH8" s="636" t="s">
        <v>2441</v>
      </c>
      <c r="BI8" s="656" t="s">
        <v>2439</v>
      </c>
      <c r="BJ8" s="656" t="s">
        <v>1092</v>
      </c>
      <c r="BK8" s="656" t="s">
        <v>2446</v>
      </c>
      <c r="BL8" s="637"/>
      <c r="BM8" s="637"/>
      <c r="BN8" s="637"/>
      <c r="BO8" s="653" t="s">
        <v>100</v>
      </c>
      <c r="BP8" s="654"/>
      <c r="BQ8" s="654"/>
      <c r="BR8" s="654"/>
      <c r="BS8" s="654"/>
      <c r="BT8" s="654"/>
      <c r="BU8" s="655"/>
      <c r="BV8" s="650" t="s">
        <v>125</v>
      </c>
      <c r="BW8" s="651"/>
      <c r="BX8" s="651"/>
      <c r="BY8" s="652"/>
      <c r="BZ8" s="648" t="s">
        <v>33</v>
      </c>
      <c r="CA8" s="648" t="s">
        <v>34</v>
      </c>
      <c r="CB8" s="648" t="s">
        <v>35</v>
      </c>
      <c r="CC8" s="648" t="s">
        <v>36</v>
      </c>
      <c r="CD8" s="648" t="s">
        <v>37</v>
      </c>
      <c r="CE8" s="648" t="s">
        <v>38</v>
      </c>
      <c r="CF8" s="642"/>
      <c r="CG8" s="643"/>
      <c r="CH8" s="644"/>
      <c r="CI8" s="642"/>
      <c r="CJ8" s="643"/>
      <c r="CK8" s="644"/>
      <c r="CL8" s="649"/>
      <c r="CM8" s="649"/>
      <c r="CN8" s="649"/>
      <c r="CO8" s="649"/>
      <c r="CP8" s="649"/>
      <c r="CQ8" s="649"/>
      <c r="CR8" s="649"/>
      <c r="CS8" s="179"/>
      <c r="CT8" s="649"/>
      <c r="CU8" s="649"/>
      <c r="CV8" s="649"/>
      <c r="CW8" s="649"/>
      <c r="CX8" s="649"/>
      <c r="CY8" s="649"/>
      <c r="CZ8" s="649"/>
      <c r="DA8" s="646"/>
      <c r="DB8" s="646"/>
      <c r="DC8" s="646"/>
      <c r="DD8" s="646"/>
      <c r="DE8" s="660"/>
      <c r="DF8" s="661"/>
      <c r="DG8" s="661"/>
      <c r="DH8" s="661"/>
      <c r="DI8" s="662"/>
      <c r="DJ8" s="635"/>
    </row>
    <row r="9" spans="1:114" ht="87.6" customHeight="1">
      <c r="A9" s="677"/>
      <c r="B9" s="656"/>
      <c r="C9" s="656"/>
      <c r="D9" s="672"/>
      <c r="E9" s="673"/>
      <c r="F9" s="676"/>
      <c r="G9" s="656"/>
      <c r="H9" s="656"/>
      <c r="I9" s="671"/>
      <c r="J9" s="671"/>
      <c r="K9" s="638"/>
      <c r="L9" s="656"/>
      <c r="M9" s="656"/>
      <c r="N9" s="184" t="s">
        <v>86</v>
      </c>
      <c r="O9" s="184" t="s">
        <v>87</v>
      </c>
      <c r="P9" s="664"/>
      <c r="Q9" s="664"/>
      <c r="R9" s="664"/>
      <c r="S9" s="664"/>
      <c r="T9" s="180" t="s">
        <v>2296</v>
      </c>
      <c r="U9" s="180" t="s">
        <v>39</v>
      </c>
      <c r="V9" s="180" t="s">
        <v>81</v>
      </c>
      <c r="W9" s="664"/>
      <c r="X9" s="664"/>
      <c r="Y9" s="180" t="s">
        <v>57</v>
      </c>
      <c r="Z9" s="185" t="s">
        <v>58</v>
      </c>
      <c r="AA9" s="664"/>
      <c r="AB9" s="180" t="s">
        <v>108</v>
      </c>
      <c r="AC9" s="180" t="s">
        <v>109</v>
      </c>
      <c r="AD9" s="180" t="s">
        <v>85</v>
      </c>
      <c r="AE9" s="180" t="s">
        <v>112</v>
      </c>
      <c r="AF9" s="664"/>
      <c r="AG9" s="656"/>
      <c r="AH9" s="656"/>
      <c r="AI9" s="656"/>
      <c r="AJ9" s="186" t="s">
        <v>105</v>
      </c>
      <c r="AK9" s="186" t="s">
        <v>81</v>
      </c>
      <c r="AL9" s="656"/>
      <c r="AM9" s="656"/>
      <c r="AN9" s="656"/>
      <c r="AO9" s="666"/>
      <c r="AP9" s="185" t="s">
        <v>85</v>
      </c>
      <c r="AQ9" s="180" t="s">
        <v>112</v>
      </c>
      <c r="AR9" s="656"/>
      <c r="AS9" s="648"/>
      <c r="AT9" s="656"/>
      <c r="AU9" s="638"/>
      <c r="AV9" s="638"/>
      <c r="AW9" s="638"/>
      <c r="AX9" s="638"/>
      <c r="AY9" s="638"/>
      <c r="AZ9" s="638"/>
      <c r="BA9" s="187" t="s">
        <v>47</v>
      </c>
      <c r="BB9" s="187" t="s">
        <v>48</v>
      </c>
      <c r="BC9" s="187" t="s">
        <v>49</v>
      </c>
      <c r="BD9" s="188" t="s">
        <v>1061</v>
      </c>
      <c r="BE9" s="188" t="s">
        <v>120</v>
      </c>
      <c r="BF9" s="189" t="s">
        <v>124</v>
      </c>
      <c r="BG9" s="177">
        <v>23</v>
      </c>
      <c r="BH9" s="638"/>
      <c r="BI9" s="656"/>
      <c r="BJ9" s="656"/>
      <c r="BK9" s="656"/>
      <c r="BL9" s="638"/>
      <c r="BM9" s="638"/>
      <c r="BN9" s="638"/>
      <c r="BO9" s="190" t="s">
        <v>6</v>
      </c>
      <c r="BP9" s="190" t="s">
        <v>7</v>
      </c>
      <c r="BQ9" s="191" t="s">
        <v>8</v>
      </c>
      <c r="BR9" s="191" t="s">
        <v>9</v>
      </c>
      <c r="BS9" s="192" t="s">
        <v>31</v>
      </c>
      <c r="BT9" s="193" t="s">
        <v>32</v>
      </c>
      <c r="BU9" s="194" t="s">
        <v>10</v>
      </c>
      <c r="BV9" s="195" t="s">
        <v>1101</v>
      </c>
      <c r="BW9" s="222" t="s">
        <v>1123</v>
      </c>
      <c r="BX9" s="191" t="s">
        <v>99</v>
      </c>
      <c r="BY9" s="195" t="s">
        <v>93</v>
      </c>
      <c r="BZ9" s="648"/>
      <c r="CA9" s="648"/>
      <c r="CB9" s="648"/>
      <c r="CC9" s="648"/>
      <c r="CD9" s="648"/>
      <c r="CE9" s="648"/>
      <c r="CF9" s="196" t="s">
        <v>2367</v>
      </c>
      <c r="CG9" s="359" t="s">
        <v>1598</v>
      </c>
      <c r="CH9" s="196" t="s">
        <v>2366</v>
      </c>
      <c r="CI9" s="196" t="s">
        <v>128</v>
      </c>
      <c r="CJ9" s="196" t="s">
        <v>98</v>
      </c>
      <c r="CK9" s="193" t="s">
        <v>1097</v>
      </c>
      <c r="CL9" s="178" t="s">
        <v>90</v>
      </c>
      <c r="CM9" s="197" t="s">
        <v>5</v>
      </c>
      <c r="CN9" s="197" t="s">
        <v>63</v>
      </c>
      <c r="CO9" s="197" t="s">
        <v>64</v>
      </c>
      <c r="CP9" s="197" t="s">
        <v>1104</v>
      </c>
      <c r="CQ9" s="191" t="s">
        <v>4</v>
      </c>
      <c r="CR9" s="198" t="s">
        <v>92</v>
      </c>
      <c r="CS9" s="179"/>
      <c r="CT9" s="178" t="s">
        <v>90</v>
      </c>
      <c r="CU9" s="197" t="s">
        <v>5</v>
      </c>
      <c r="CV9" s="197" t="s">
        <v>63</v>
      </c>
      <c r="CW9" s="197" t="s">
        <v>64</v>
      </c>
      <c r="CX9" s="197" t="s">
        <v>1104</v>
      </c>
      <c r="CY9" s="191" t="s">
        <v>4</v>
      </c>
      <c r="CZ9" s="198" t="s">
        <v>92</v>
      </c>
      <c r="DA9" s="647"/>
      <c r="DB9" s="647"/>
      <c r="DC9" s="647"/>
      <c r="DD9" s="647"/>
      <c r="DE9" s="199" t="s">
        <v>1073</v>
      </c>
      <c r="DF9" s="199" t="s">
        <v>1068</v>
      </c>
      <c r="DG9" s="199" t="s">
        <v>1069</v>
      </c>
      <c r="DH9" s="199" t="s">
        <v>1074</v>
      </c>
      <c r="DI9" s="199" t="s">
        <v>68</v>
      </c>
      <c r="DJ9" s="635"/>
    </row>
    <row r="10" spans="1:114" ht="33" customHeight="1">
      <c r="A10" s="427" t="s">
        <v>1795</v>
      </c>
      <c r="B10" s="428" t="str">
        <f>"KHU VỰC CHU LAI:  "&amp;"["&amp;COUNT(A11:A23)&amp;"]"</f>
        <v>KHU VỰC CHU LAI:  [10]</v>
      </c>
      <c r="C10" s="428"/>
      <c r="D10" s="427"/>
      <c r="E10" s="427"/>
      <c r="F10" s="427"/>
      <c r="G10" s="429" t="e">
        <f>G11+G22+G14+#REF!+#REF!+#REF!+#REF!+#REF!+#REF!</f>
        <v>#REF!</v>
      </c>
      <c r="H10" s="429" t="e">
        <f>H11+H22+H14+#REF!+#REF!+#REF!+#REF!+#REF!+#REF!</f>
        <v>#REF!</v>
      </c>
      <c r="I10" s="429" t="e">
        <f>I11+I22+I14+#REF!+#REF!+#REF!+#REF!+#REF!+#REF!</f>
        <v>#REF!</v>
      </c>
      <c r="J10" s="429" t="e">
        <f>J11+J22+J14+#REF!+#REF!+#REF!+#REF!+#REF!+#REF!</f>
        <v>#REF!</v>
      </c>
      <c r="K10" s="429" t="e">
        <f>K11+K22+K14+#REF!+#REF!+#REF!+#REF!+#REF!+#REF!</f>
        <v>#REF!</v>
      </c>
      <c r="L10" s="429" t="e">
        <f>L11+L22+L14+#REF!+#REF!+#REF!+#REF!+#REF!+#REF!</f>
        <v>#REF!</v>
      </c>
      <c r="M10" s="429"/>
      <c r="N10" s="429" t="e">
        <f>N11+N22+N14+#REF!+#REF!+#REF!+#REF!+#REF!+#REF!</f>
        <v>#REF!</v>
      </c>
      <c r="O10" s="429" t="e">
        <f>O11+O22+O14+#REF!+#REF!+#REF!+#REF!+#REF!+#REF!</f>
        <v>#REF!</v>
      </c>
      <c r="P10" s="430" t="e">
        <f>P11+P22+P14+#REF!+#REF!+#REF!+#REF!+#REF!+#REF!</f>
        <v>#REF!</v>
      </c>
      <c r="Q10" s="430" t="e">
        <f>Q11+Q22+Q14+#REF!+#REF!+#REF!+#REF!+#REF!+#REF!</f>
        <v>#REF!</v>
      </c>
      <c r="R10" s="430" t="e">
        <f>R11+R22+R14+#REF!+#REF!+#REF!+#REF!+#REF!+#REF!</f>
        <v>#REF!</v>
      </c>
      <c r="S10" s="430" t="e">
        <f>S11+S22+S14+#REF!+#REF!+#REF!+#REF!+#REF!+#REF!</f>
        <v>#REF!</v>
      </c>
      <c r="T10" s="430" t="e">
        <f>T11+T22+T14+#REF!+#REF!+#REF!+#REF!+#REF!+#REF!</f>
        <v>#REF!</v>
      </c>
      <c r="U10" s="430" t="e">
        <f>U11+U22+U14+#REF!+#REF!+#REF!+#REF!+#REF!+#REF!</f>
        <v>#REF!</v>
      </c>
      <c r="V10" s="430" t="e">
        <f>V11+V22+V14+#REF!+#REF!+#REF!+#REF!+#REF!+#REF!</f>
        <v>#REF!</v>
      </c>
      <c r="W10" s="430" t="e">
        <f>W11+W22+W14+#REF!+#REF!+#REF!+#REF!+#REF!+#REF!</f>
        <v>#REF!</v>
      </c>
      <c r="X10" s="430" t="e">
        <f>X11+X22+X14+#REF!+#REF!+#REF!+#REF!+#REF!+#REF!</f>
        <v>#REF!</v>
      </c>
      <c r="Y10" s="430" t="e">
        <f>Y11+Y22+Y14+#REF!+#REF!+#REF!+#REF!+#REF!+#REF!</f>
        <v>#REF!</v>
      </c>
      <c r="Z10" s="430" t="e">
        <f>Z11+Z22+Z14+#REF!+#REF!+#REF!+#REF!+#REF!+#REF!</f>
        <v>#REF!</v>
      </c>
      <c r="AA10" s="430" t="e">
        <f>AA11+AA22+AA14+#REF!+#REF!+#REF!+#REF!+#REF!+#REF!</f>
        <v>#REF!</v>
      </c>
      <c r="AB10" s="430" t="e">
        <f>AB11+AB22+AB14+#REF!+#REF!+#REF!+#REF!+#REF!+#REF!</f>
        <v>#REF!</v>
      </c>
      <c r="AC10" s="430" t="e">
        <f>AC11+AC22+AC14+#REF!+#REF!+#REF!+#REF!+#REF!+#REF!</f>
        <v>#REF!</v>
      </c>
      <c r="AD10" s="430" t="e">
        <f>AD11+AD22+AD14+#REF!+#REF!+#REF!+#REF!+#REF!+#REF!</f>
        <v>#REF!</v>
      </c>
      <c r="AE10" s="430" t="e">
        <f>AE11+AE22+AE14+#REF!+#REF!+#REF!+#REF!+#REF!+#REF!</f>
        <v>#REF!</v>
      </c>
      <c r="AF10" s="430" t="e">
        <f>AF11+AF22+AF14+#REF!+#REF!+#REF!+#REF!+#REF!+#REF!</f>
        <v>#REF!</v>
      </c>
      <c r="AG10" s="429" t="e">
        <f>AG11+AG22+AG14+#REF!+#REF!+#REF!+#REF!+#REF!+#REF!</f>
        <v>#REF!</v>
      </c>
      <c r="AH10" s="429" t="e">
        <f>AH11+AH22+AH14+#REF!+#REF!+#REF!+#REF!+#REF!+#REF!</f>
        <v>#REF!</v>
      </c>
      <c r="AI10" s="429" t="e">
        <f>AI11+AI22+AI14+#REF!+#REF!+#REF!+#REF!+#REF!+#REF!</f>
        <v>#REF!</v>
      </c>
      <c r="AJ10" s="429" t="e">
        <f>AJ11+AJ22+AJ14+#REF!+#REF!+#REF!+#REF!+#REF!+#REF!</f>
        <v>#REF!</v>
      </c>
      <c r="AK10" s="429" t="e">
        <f>AK11+AK22+AK14+#REF!+#REF!+#REF!+#REF!+#REF!+#REF!</f>
        <v>#REF!</v>
      </c>
      <c r="AL10" s="429" t="e">
        <f>AL11+AL22+AL14+#REF!+#REF!+#REF!+#REF!+#REF!+#REF!</f>
        <v>#REF!</v>
      </c>
      <c r="AM10" s="429" t="e">
        <f>AM11+AM22+AM14+#REF!+#REF!+#REF!+#REF!+#REF!+#REF!</f>
        <v>#REF!</v>
      </c>
      <c r="AN10" s="429" t="e">
        <f>AN11+AN22+AN14+#REF!+#REF!+#REF!+#REF!+#REF!+#REF!</f>
        <v>#REF!</v>
      </c>
      <c r="AO10" s="429" t="e">
        <f>AO11+AO22+AO14+#REF!+#REF!+#REF!+#REF!+#REF!+#REF!</f>
        <v>#REF!</v>
      </c>
      <c r="AP10" s="429" t="e">
        <f>AP11+AP22+AP14+#REF!+#REF!+#REF!+#REF!+#REF!+#REF!</f>
        <v>#REF!</v>
      </c>
      <c r="AQ10" s="429" t="e">
        <f>AQ11+AQ22+AQ14+#REF!+#REF!+#REF!+#REF!+#REF!+#REF!</f>
        <v>#REF!</v>
      </c>
      <c r="AR10" s="429" t="e">
        <f>AR11+AR22+AR14+#REF!+#REF!+#REF!+#REF!+#REF!+#REF!</f>
        <v>#REF!</v>
      </c>
      <c r="AS10" s="429" t="e">
        <f>AS11+AS22+AS14+#REF!+#REF!+#REF!+#REF!+#REF!+#REF!</f>
        <v>#REF!</v>
      </c>
      <c r="AT10" s="429" t="e">
        <f>AT11+AT22+AT14+#REF!+#REF!+#REF!+#REF!+#REF!+#REF!</f>
        <v>#REF!</v>
      </c>
      <c r="AU10" s="429" t="e">
        <f>AU11+AU22+AU14+#REF!+#REF!+#REF!+#REF!+#REF!+#REF!</f>
        <v>#REF!</v>
      </c>
      <c r="AV10" s="429" t="e">
        <f>AV11+AV22+AV14+#REF!+#REF!+#REF!+#REF!+#REF!+#REF!</f>
        <v>#REF!</v>
      </c>
      <c r="AW10" s="429" t="e">
        <f>AW11+AW22+AW14+#REF!+#REF!+#REF!+#REF!+#REF!+#REF!</f>
        <v>#REF!</v>
      </c>
      <c r="AX10" s="429" t="e">
        <f>AX11+AX22+AX14+#REF!+#REF!+#REF!+#REF!+#REF!+#REF!</f>
        <v>#REF!</v>
      </c>
      <c r="AY10" s="429" t="e">
        <f>AY11+AY22+AY14+#REF!+#REF!+#REF!+#REF!+#REF!+#REF!</f>
        <v>#N/A</v>
      </c>
      <c r="AZ10" s="429" t="e">
        <f>AZ11+AZ22+AZ14+#REF!+#REF!+#REF!+#REF!+#REF!+#REF!</f>
        <v>#N/A</v>
      </c>
      <c r="BA10" s="429" t="e">
        <f>BA11+BA22+BA14+#REF!+#REF!+#REF!+#REF!+#REF!+#REF!</f>
        <v>#REF!</v>
      </c>
      <c r="BB10" s="429" t="e">
        <f>BB11+BB22+BB14+#REF!+#REF!+#REF!+#REF!+#REF!+#REF!</f>
        <v>#REF!</v>
      </c>
      <c r="BC10" s="429" t="e">
        <f>BC11+BC22+BC14+#REF!+#REF!+#REF!+#REF!+#REF!+#REF!</f>
        <v>#REF!</v>
      </c>
      <c r="BD10" s="429" t="e">
        <f>BD11+BD22+BD14+#REF!+#REF!+#REF!+#REF!+#REF!+#REF!</f>
        <v>#REF!</v>
      </c>
      <c r="BE10" s="429" t="e">
        <f>BE11+BE22+BE14+#REF!+#REF!+#REF!+#REF!+#REF!+#REF!</f>
        <v>#REF!</v>
      </c>
      <c r="BF10" s="429" t="e">
        <f>BF11+BF22+BF14+#REF!+#REF!+#REF!+#REF!+#REF!+#REF!</f>
        <v>#REF!</v>
      </c>
      <c r="BG10" s="429" t="e">
        <f>BG11+BG22+BG14+#REF!+#REF!+#REF!+#REF!+#REF!+#REF!</f>
        <v>#REF!</v>
      </c>
      <c r="BH10" s="429" t="e">
        <f>BH11+BH22+BH14+#REF!+#REF!+#REF!+#REF!+#REF!+#REF!</f>
        <v>#REF!</v>
      </c>
      <c r="BI10" s="429" t="e">
        <f>BI11+BI22+BI14+#REF!+#REF!+#REF!+#REF!+#REF!+#REF!</f>
        <v>#REF!</v>
      </c>
      <c r="BJ10" s="429" t="e">
        <f>BJ11+BJ22+BJ14+#REF!+#REF!+#REF!+#REF!+#REF!+#REF!</f>
        <v>#REF!</v>
      </c>
      <c r="BK10" s="429" t="e">
        <f>BK11+BK22+BK14+#REF!+#REF!+#REF!+#REF!+#REF!+#REF!</f>
        <v>#REF!</v>
      </c>
      <c r="BL10" s="429" t="e">
        <f>BL11+BL22+BL14+#REF!+#REF!+#REF!+#REF!+#REF!+#REF!</f>
        <v>#REF!</v>
      </c>
      <c r="BM10" s="429" t="e">
        <f>BM11+BM22+BM14+#REF!+#REF!+#REF!+#REF!+#REF!+#REF!</f>
        <v>#N/A</v>
      </c>
      <c r="BN10" s="429" t="e">
        <f>BN11+BN22+BN14+#REF!+#REF!+#REF!+#REF!+#REF!+#REF!</f>
        <v>#N/A</v>
      </c>
      <c r="BO10" s="429" t="e">
        <f>BO11+BO22+BO14+#REF!+#REF!+#REF!+#REF!+#REF!+#REF!</f>
        <v>#REF!</v>
      </c>
      <c r="BP10" s="429" t="e">
        <f>BP11+BP22+BP14+#REF!+#REF!+#REF!+#REF!+#REF!+#REF!</f>
        <v>#REF!</v>
      </c>
      <c r="BQ10" s="429" t="e">
        <f>BQ11+BQ22+BQ14+#REF!+#REF!+#REF!+#REF!+#REF!+#REF!</f>
        <v>#REF!</v>
      </c>
      <c r="BR10" s="429" t="e">
        <f>BR11+BR22+BR14+#REF!+#REF!+#REF!+#REF!+#REF!+#REF!</f>
        <v>#REF!</v>
      </c>
      <c r="BS10" s="429" t="e">
        <f>BS11+BS22+BS14+#REF!+#REF!+#REF!+#REF!+#REF!+#REF!</f>
        <v>#REF!</v>
      </c>
      <c r="BT10" s="429" t="e">
        <f>BT11+BT22+BT14+#REF!+#REF!+#REF!+#REF!+#REF!+#REF!</f>
        <v>#REF!</v>
      </c>
      <c r="BU10" s="429" t="e">
        <f>BU11+BU22+BU14+#REF!+#REF!+#REF!+#REF!+#REF!+#REF!</f>
        <v>#REF!</v>
      </c>
      <c r="BV10" s="429" t="e">
        <f>BV11+BV22+BV14+#REF!+#REF!+#REF!+#REF!+#REF!+#REF!</f>
        <v>#REF!</v>
      </c>
      <c r="BW10" s="429" t="e">
        <f>BW11+BW22+BW14+#REF!+#REF!+#REF!+#REF!+#REF!+#REF!</f>
        <v>#REF!</v>
      </c>
      <c r="BX10" s="429" t="e">
        <f>BX11+BX22+BX14+#REF!+#REF!+#REF!+#REF!+#REF!+#REF!</f>
        <v>#REF!</v>
      </c>
      <c r="BY10" s="429" t="e">
        <f>BY11+BY22+BY14+#REF!+#REF!+#REF!+#REF!+#REF!+#REF!</f>
        <v>#REF!</v>
      </c>
      <c r="BZ10" s="429" t="e">
        <f>BZ11+BZ22+BZ14+#REF!+#REF!+#REF!+#REF!+#REF!+#REF!</f>
        <v>#REF!</v>
      </c>
      <c r="CA10" s="429" t="e">
        <f>CA11+CA22+CA14+#REF!+#REF!+#REF!+#REF!+#REF!+#REF!</f>
        <v>#REF!</v>
      </c>
      <c r="CB10" s="429" t="e">
        <f>CB11+CB22+CB14+#REF!+#REF!+#REF!+#REF!+#REF!+#REF!</f>
        <v>#REF!</v>
      </c>
      <c r="CC10" s="429" t="e">
        <f>CC11+CC22+CC14+#REF!+#REF!+#REF!+#REF!+#REF!+#REF!</f>
        <v>#REF!</v>
      </c>
      <c r="CD10" s="429" t="e">
        <f>CD11+CD22+CD14+#REF!+#REF!+#REF!+#REF!+#REF!+#REF!</f>
        <v>#REF!</v>
      </c>
      <c r="CE10" s="429" t="e">
        <f>CE11+CE22+CE14+#REF!+#REF!+#REF!+#REF!+#REF!+#REF!</f>
        <v>#REF!</v>
      </c>
      <c r="CF10" s="429" t="e">
        <f>CF11+CF22+CF14+#REF!+#REF!+#REF!+#REF!+#REF!+#REF!</f>
        <v>#REF!</v>
      </c>
      <c r="CG10" s="429" t="e">
        <f>CG11+CG22+CG14+#REF!+#REF!+#REF!+#REF!+#REF!+#REF!</f>
        <v>#REF!</v>
      </c>
      <c r="CH10" s="429" t="e">
        <f>CH11+CH22+CH14+#REF!+#REF!+#REF!+#REF!+#REF!+#REF!</f>
        <v>#REF!</v>
      </c>
      <c r="CI10" s="429" t="e">
        <f>CI11+CI22+CI14+#REF!+#REF!+#REF!+#REF!+#REF!+#REF!</f>
        <v>#REF!</v>
      </c>
      <c r="CJ10" s="429" t="e">
        <f>CJ11+CJ22+CJ14+#REF!+#REF!+#REF!+#REF!+#REF!+#REF!</f>
        <v>#REF!</v>
      </c>
      <c r="CK10" s="429" t="e">
        <f>CK11+CK22+CK14+#REF!+#REF!+#REF!+#REF!+#REF!+#REF!</f>
        <v>#REF!</v>
      </c>
      <c r="CL10" s="429" t="e">
        <f>CL11+CL22+CL14+#REF!+#REF!+#REF!+#REF!+#REF!+#REF!</f>
        <v>#REF!</v>
      </c>
      <c r="CM10" s="429" t="e">
        <f>CM11+CM22+CM14+#REF!+#REF!+#REF!+#REF!+#REF!+#REF!</f>
        <v>#REF!</v>
      </c>
      <c r="CN10" s="429" t="e">
        <f>CN11+CN22+CN14+#REF!+#REF!+#REF!+#REF!+#REF!+#REF!</f>
        <v>#REF!</v>
      </c>
      <c r="CO10" s="429" t="e">
        <f>CO11+CO22+CO14+#REF!+#REF!+#REF!+#REF!+#REF!+#REF!</f>
        <v>#REF!</v>
      </c>
      <c r="CP10" s="429" t="e">
        <f>CP11+CP22+CP14+#REF!+#REF!+#REF!+#REF!+#REF!+#REF!</f>
        <v>#REF!</v>
      </c>
      <c r="CQ10" s="429" t="e">
        <f>CQ11+CQ22+CQ14+#REF!+#REF!+#REF!+#REF!+#REF!+#REF!</f>
        <v>#REF!</v>
      </c>
      <c r="CR10" s="429" t="e">
        <f>CR11+CR22+CR14+#REF!+#REF!+#REF!+#REF!+#REF!+#REF!</f>
        <v>#REF!</v>
      </c>
      <c r="CS10" s="429" t="e">
        <f>CS11+CS22+CS14+#REF!+#REF!+#REF!+#REF!+#REF!+#REF!</f>
        <v>#REF!</v>
      </c>
      <c r="CT10" s="429" t="e">
        <f>CT11+CT22+CT14+#REF!+#REF!+#REF!+#REF!+#REF!+#REF!</f>
        <v>#REF!</v>
      </c>
      <c r="CU10" s="429" t="e">
        <f>CU11+CU22+CU14+#REF!+#REF!+#REF!+#REF!+#REF!+#REF!</f>
        <v>#REF!</v>
      </c>
      <c r="CV10" s="429" t="e">
        <f>CV11+CV22+CV14+#REF!+#REF!+#REF!+#REF!+#REF!+#REF!</f>
        <v>#REF!</v>
      </c>
      <c r="CW10" s="429" t="e">
        <f>CW11+CW22+CW14+#REF!+#REF!+#REF!+#REF!+#REF!+#REF!</f>
        <v>#REF!</v>
      </c>
      <c r="CX10" s="429" t="e">
        <f>CX11+CX22+CX14+#REF!+#REF!+#REF!+#REF!+#REF!+#REF!</f>
        <v>#REF!</v>
      </c>
      <c r="CY10" s="429" t="e">
        <f>CY11+CY22+CY14+#REF!+#REF!+#REF!+#REF!+#REF!+#REF!</f>
        <v>#REF!</v>
      </c>
      <c r="CZ10" s="429" t="e">
        <f>CZ11+CZ22+CZ14+#REF!+#REF!+#REF!+#REF!+#REF!+#REF!</f>
        <v>#REF!</v>
      </c>
      <c r="DA10" s="429"/>
      <c r="DB10" s="429"/>
      <c r="DC10" s="429"/>
      <c r="DD10" s="429"/>
      <c r="DE10" s="429"/>
      <c r="DF10" s="429"/>
      <c r="DG10" s="429"/>
      <c r="DH10" s="429"/>
      <c r="DI10" s="429"/>
      <c r="DJ10" s="517"/>
    </row>
    <row r="11" spans="1:114" ht="33" customHeight="1">
      <c r="A11" s="280" t="s">
        <v>21</v>
      </c>
      <c r="B11" s="279" t="str">
        <f>"............:  "&amp;"["&amp;COUNT(A13:A13)&amp;"]"</f>
        <v>............:  [1]</v>
      </c>
      <c r="C11" s="391"/>
      <c r="D11" s="283"/>
      <c r="E11" s="284"/>
      <c r="F11" s="285"/>
      <c r="G11" s="285">
        <f>SUM(G12:G13)</f>
        <v>0</v>
      </c>
      <c r="H11" s="285">
        <f t="shared" ref="H11:BS11" si="0">SUM(H12:H13)</f>
        <v>0</v>
      </c>
      <c r="I11" s="285">
        <f t="shared" si="0"/>
        <v>0</v>
      </c>
      <c r="J11" s="285">
        <f t="shared" si="0"/>
        <v>0</v>
      </c>
      <c r="K11" s="285">
        <f t="shared" si="0"/>
        <v>0</v>
      </c>
      <c r="L11" s="285">
        <f t="shared" si="0"/>
        <v>0</v>
      </c>
      <c r="M11" s="285"/>
      <c r="N11" s="285">
        <f t="shared" si="0"/>
        <v>7280000</v>
      </c>
      <c r="O11" s="285">
        <f t="shared" si="0"/>
        <v>0</v>
      </c>
      <c r="P11" s="388">
        <f t="shared" si="0"/>
        <v>0</v>
      </c>
      <c r="Q11" s="388">
        <f t="shared" si="0"/>
        <v>0</v>
      </c>
      <c r="R11" s="388">
        <f t="shared" si="0"/>
        <v>0</v>
      </c>
      <c r="S11" s="388">
        <f t="shared" si="0"/>
        <v>0</v>
      </c>
      <c r="T11" s="388">
        <f t="shared" si="0"/>
        <v>0</v>
      </c>
      <c r="U11" s="388">
        <f t="shared" si="0"/>
        <v>0</v>
      </c>
      <c r="V11" s="388">
        <f t="shared" si="0"/>
        <v>0</v>
      </c>
      <c r="W11" s="388">
        <f t="shared" si="0"/>
        <v>0</v>
      </c>
      <c r="X11" s="388">
        <f t="shared" si="0"/>
        <v>0</v>
      </c>
      <c r="Y11" s="388">
        <f t="shared" si="0"/>
        <v>0</v>
      </c>
      <c r="Z11" s="388">
        <f t="shared" si="0"/>
        <v>0</v>
      </c>
      <c r="AA11" s="388">
        <f t="shared" si="0"/>
        <v>0</v>
      </c>
      <c r="AB11" s="388">
        <f t="shared" si="0"/>
        <v>0</v>
      </c>
      <c r="AC11" s="388">
        <f t="shared" si="0"/>
        <v>0</v>
      </c>
      <c r="AD11" s="388">
        <f t="shared" si="0"/>
        <v>0</v>
      </c>
      <c r="AE11" s="388">
        <f t="shared" si="0"/>
        <v>0</v>
      </c>
      <c r="AF11" s="388">
        <f t="shared" si="0"/>
        <v>0</v>
      </c>
      <c r="AG11" s="285">
        <f t="shared" si="0"/>
        <v>0</v>
      </c>
      <c r="AH11" s="285">
        <f t="shared" si="0"/>
        <v>0</v>
      </c>
      <c r="AI11" s="285">
        <f t="shared" si="0"/>
        <v>0</v>
      </c>
      <c r="AJ11" s="285">
        <f t="shared" si="0"/>
        <v>0</v>
      </c>
      <c r="AK11" s="285">
        <f t="shared" si="0"/>
        <v>0</v>
      </c>
      <c r="AL11" s="285">
        <f t="shared" si="0"/>
        <v>0</v>
      </c>
      <c r="AM11" s="285">
        <f t="shared" si="0"/>
        <v>0</v>
      </c>
      <c r="AN11" s="285">
        <f t="shared" si="0"/>
        <v>0</v>
      </c>
      <c r="AO11" s="285">
        <f t="shared" si="0"/>
        <v>0</v>
      </c>
      <c r="AP11" s="285">
        <f t="shared" si="0"/>
        <v>0</v>
      </c>
      <c r="AQ11" s="285">
        <f t="shared" si="0"/>
        <v>0</v>
      </c>
      <c r="AR11" s="285">
        <f t="shared" si="0"/>
        <v>0</v>
      </c>
      <c r="AS11" s="285">
        <f t="shared" si="0"/>
        <v>0</v>
      </c>
      <c r="AT11" s="285">
        <f t="shared" si="0"/>
        <v>0</v>
      </c>
      <c r="AU11" s="285">
        <f t="shared" si="0"/>
        <v>0</v>
      </c>
      <c r="AV11" s="285">
        <f t="shared" si="0"/>
        <v>0</v>
      </c>
      <c r="AW11" s="285">
        <f t="shared" si="0"/>
        <v>0</v>
      </c>
      <c r="AX11" s="285">
        <f t="shared" si="0"/>
        <v>0</v>
      </c>
      <c r="AY11" s="285">
        <f t="shared" si="0"/>
        <v>0</v>
      </c>
      <c r="AZ11" s="285">
        <f t="shared" si="0"/>
        <v>0</v>
      </c>
      <c r="BA11" s="285">
        <f t="shared" si="0"/>
        <v>0</v>
      </c>
      <c r="BB11" s="285">
        <f t="shared" si="0"/>
        <v>0</v>
      </c>
      <c r="BC11" s="285">
        <f t="shared" si="0"/>
        <v>0</v>
      </c>
      <c r="BD11" s="285">
        <f t="shared" si="0"/>
        <v>0</v>
      </c>
      <c r="BE11" s="285">
        <f t="shared" si="0"/>
        <v>0</v>
      </c>
      <c r="BF11" s="285">
        <f t="shared" si="0"/>
        <v>0</v>
      </c>
      <c r="BG11" s="285">
        <f t="shared" si="0"/>
        <v>0</v>
      </c>
      <c r="BH11" s="285">
        <f t="shared" si="0"/>
        <v>0</v>
      </c>
      <c r="BI11" s="285">
        <f t="shared" si="0"/>
        <v>0</v>
      </c>
      <c r="BJ11" s="285">
        <f t="shared" si="0"/>
        <v>0</v>
      </c>
      <c r="BK11" s="285">
        <f t="shared" si="0"/>
        <v>0</v>
      </c>
      <c r="BL11" s="285">
        <f t="shared" si="0"/>
        <v>0</v>
      </c>
      <c r="BM11" s="285">
        <f t="shared" si="0"/>
        <v>0</v>
      </c>
      <c r="BN11" s="285">
        <f t="shared" si="0"/>
        <v>0</v>
      </c>
      <c r="BO11" s="285">
        <f t="shared" si="0"/>
        <v>2</v>
      </c>
      <c r="BP11" s="285">
        <f t="shared" si="0"/>
        <v>0</v>
      </c>
      <c r="BQ11" s="285">
        <f t="shared" si="0"/>
        <v>0</v>
      </c>
      <c r="BR11" s="285">
        <f t="shared" si="0"/>
        <v>2</v>
      </c>
      <c r="BS11" s="285">
        <f t="shared" si="0"/>
        <v>0</v>
      </c>
      <c r="BT11" s="285">
        <f t="shared" ref="BT11:DC11" si="1">SUM(BT12:BT13)</f>
        <v>0</v>
      </c>
      <c r="BU11" s="285">
        <f t="shared" si="1"/>
        <v>0</v>
      </c>
      <c r="BV11" s="285">
        <f t="shared" si="1"/>
        <v>0</v>
      </c>
      <c r="BW11" s="285">
        <f t="shared" si="1"/>
        <v>0</v>
      </c>
      <c r="BX11" s="285">
        <f t="shared" si="1"/>
        <v>0</v>
      </c>
      <c r="BY11" s="285">
        <f t="shared" si="1"/>
        <v>0</v>
      </c>
      <c r="BZ11" s="285">
        <f t="shared" si="1"/>
        <v>0</v>
      </c>
      <c r="CA11" s="285">
        <f t="shared" si="1"/>
        <v>0</v>
      </c>
      <c r="CB11" s="285">
        <f t="shared" si="1"/>
        <v>0</v>
      </c>
      <c r="CC11" s="285">
        <f t="shared" si="1"/>
        <v>22000000</v>
      </c>
      <c r="CD11" s="285">
        <f t="shared" si="1"/>
        <v>22000000</v>
      </c>
      <c r="CE11" s="285">
        <f t="shared" si="1"/>
        <v>-25008250</v>
      </c>
      <c r="CF11" s="285">
        <f t="shared" si="1"/>
        <v>0</v>
      </c>
      <c r="CG11" s="285">
        <f t="shared" si="1"/>
        <v>0</v>
      </c>
      <c r="CH11" s="285">
        <f t="shared" si="1"/>
        <v>0</v>
      </c>
      <c r="CI11" s="285">
        <f t="shared" si="1"/>
        <v>0</v>
      </c>
      <c r="CJ11" s="285">
        <f t="shared" si="1"/>
        <v>0</v>
      </c>
      <c r="CK11" s="285">
        <f t="shared" si="1"/>
        <v>3008250</v>
      </c>
      <c r="CL11" s="285">
        <f t="shared" si="1"/>
        <v>0</v>
      </c>
      <c r="CM11" s="285">
        <f t="shared" si="1"/>
        <v>0</v>
      </c>
      <c r="CN11" s="285">
        <f t="shared" si="1"/>
        <v>0</v>
      </c>
      <c r="CO11" s="285">
        <f t="shared" si="1"/>
        <v>0</v>
      </c>
      <c r="CP11" s="285">
        <f t="shared" si="1"/>
        <v>0</v>
      </c>
      <c r="CQ11" s="285">
        <f t="shared" si="1"/>
        <v>0</v>
      </c>
      <c r="CR11" s="285">
        <f t="shared" si="1"/>
        <v>0</v>
      </c>
      <c r="CS11" s="285">
        <f t="shared" si="1"/>
        <v>0</v>
      </c>
      <c r="CT11" s="285">
        <f t="shared" si="1"/>
        <v>0</v>
      </c>
      <c r="CU11" s="285">
        <f t="shared" si="1"/>
        <v>0</v>
      </c>
      <c r="CV11" s="285">
        <f t="shared" si="1"/>
        <v>0</v>
      </c>
      <c r="CW11" s="285">
        <f t="shared" si="1"/>
        <v>0</v>
      </c>
      <c r="CX11" s="285">
        <f t="shared" si="1"/>
        <v>0</v>
      </c>
      <c r="CY11" s="285">
        <f t="shared" si="1"/>
        <v>0</v>
      </c>
      <c r="CZ11" s="285">
        <f t="shared" si="1"/>
        <v>0</v>
      </c>
      <c r="DA11" s="285">
        <f t="shared" si="1"/>
        <v>0</v>
      </c>
      <c r="DB11" s="285">
        <f t="shared" si="1"/>
        <v>0</v>
      </c>
      <c r="DC11" s="285">
        <f t="shared" si="1"/>
        <v>0</v>
      </c>
      <c r="DD11" s="285"/>
      <c r="DE11" s="285">
        <f t="shared" ref="DE11:DI11" si="2">SUM(DE13:DE13)</f>
        <v>0</v>
      </c>
      <c r="DF11" s="285">
        <f t="shared" si="2"/>
        <v>0</v>
      </c>
      <c r="DG11">
        <f t="shared" si="2"/>
        <v>0</v>
      </c>
      <c r="DH11">
        <f t="shared" si="2"/>
        <v>0</v>
      </c>
      <c r="DI11">
        <f t="shared" si="2"/>
        <v>0</v>
      </c>
      <c r="DJ11" s="489"/>
    </row>
    <row r="12" spans="1:114" ht="34.35" customHeight="1">
      <c r="A12" s="155">
        <f>SUBTOTAL(3,$C$11:C12)</f>
        <v>0</v>
      </c>
      <c r="B12" s="143"/>
      <c r="C12" s="144"/>
      <c r="D12" s="156"/>
      <c r="E12" s="157"/>
      <c r="F12" s="158"/>
      <c r="G12" s="159"/>
      <c r="H12" s="159"/>
      <c r="I12" s="160">
        <f>IF(G12&gt;0,CT12-G12,CT12-H12)</f>
        <v>0</v>
      </c>
      <c r="J12" s="160">
        <f>CY12</f>
        <v>0</v>
      </c>
      <c r="K12" s="161">
        <f>SUM(I12:J12)</f>
        <v>0</v>
      </c>
      <c r="L12" s="161">
        <f>IF(G12&gt;0,G12+K12,H12+K12)</f>
        <v>0</v>
      </c>
      <c r="M12" s="162">
        <v>1</v>
      </c>
      <c r="N12" s="163">
        <f>ROUND(MAX(G12*70%,H12*70%,3640000),0)</f>
        <v>3640000</v>
      </c>
      <c r="O12" s="163">
        <v>0</v>
      </c>
      <c r="P12" s="164"/>
      <c r="Q12" s="164"/>
      <c r="R12" s="164"/>
      <c r="S12" s="164"/>
      <c r="T12" s="164"/>
      <c r="U12" s="164"/>
      <c r="V12" s="164"/>
      <c r="W12" s="164"/>
      <c r="X12" s="165"/>
      <c r="Y12" s="164"/>
      <c r="Z12" s="164"/>
      <c r="AA12" s="164"/>
      <c r="AB12" s="164"/>
      <c r="AC12" s="164"/>
      <c r="AD12" s="164"/>
      <c r="AE12" s="164">
        <f>IF(OR(BS12="M1",BS12="M2",BS12="M3",BS12="M4"),P12+R12+S12+T12+U12,0)</f>
        <v>0</v>
      </c>
      <c r="AF12" s="164"/>
      <c r="AG12" s="166">
        <f>MAX(ROUND(IF(P12=0,0,IF(AND(BQ12="Lương tháng",(AB12+AC12)=0),MAX(G12/26*P12*M12,H12/26*P12*M12),IF(BQ12="Lương tháng",MAX((G12-G12/26*($CJ$6-P12))*M12,(H12-H12/26*($CJ$6-P12))*M12),MAX(G12/26*P12*M12,H12/26*P12*M12)))),0),0)</f>
        <v>0</v>
      </c>
      <c r="AH12" s="166">
        <f t="shared" ref="AH12:AH23" si="3">ROUND(MAX((G12+I12)*M12/26*R12,(H12+I12)*M12/26*R12,G12/26*R12*150%,H12/26*R12*150%)*BR12,0)</f>
        <v>0</v>
      </c>
      <c r="AI12" s="166">
        <f t="shared" ref="AI12:AI23" si="4">ROUND(MAX((G12+I12)*M12/26*S12,(H12+I12)*M12/26*S12,G12/26*S12*200%,H12/26*S12*200%)*BR12,0)</f>
        <v>0</v>
      </c>
      <c r="AJ12" s="166">
        <f t="shared" ref="AJ12" si="5">ROUND(IF(BQ12="Lương tháng",L12/26*T12,MAX((G12+I12)/26*(T12+U12)*200%+G12/26*T12,(H12+I12)/26*(T12+U12)*200%+H12/26*T12,G12/26*(T12+U12)*300%+G12/26*T12,H12/26*(T12+U12)*300%+H12/26*T12)),0)</f>
        <v>0</v>
      </c>
      <c r="AK12" s="166">
        <f t="shared" ref="AK12" si="6">ROUND(IF((P12+Q12)=0,0,IF(BQ12="Lương tháng",MAX((G12+I12)/26*V12,(H12+I12)/26*V12),MAX(G12/26*V12,H12/26*V12))),0)</f>
        <v>0</v>
      </c>
      <c r="AL12" s="166">
        <f t="shared" ref="AL12" si="7">ROUND(IF(G12&gt;0,G12/26*W12,H12/26*W12),0)</f>
        <v>0</v>
      </c>
      <c r="AM12" s="166">
        <f>ROUND((G12+50%*I12)/26*X12,0)</f>
        <v>0</v>
      </c>
      <c r="AN12" s="166">
        <f>ROUND(N12/26*Y12+O12/26*Z12+MAX(G12/26*AA12,H12/26*AA12),0)</f>
        <v>0</v>
      </c>
      <c r="AO12" s="167">
        <f>ROUND(IF(BQ12="Lương tháng",L12/26*AC12,L12/26*AC12+L12/26*AB12),0)</f>
        <v>0</v>
      </c>
      <c r="AP12" s="166">
        <f t="shared" ref="AP12:AP23" si="8">ROUND(IF(BQ12="lương tháng",0,MAX((G12+I12)/26*AD12*30%,(H12+I12)/26*AD12*30%)*BR12),0)</f>
        <v>0</v>
      </c>
      <c r="AQ12" s="166">
        <f t="shared" ref="AQ12:AQ23" si="9">ROUND(BT12*AE12,0)</f>
        <v>0</v>
      </c>
      <c r="AR12" s="166">
        <f t="shared" ref="AR12" si="10">ROUND((G12+I12)/26*AF12,0)</f>
        <v>0</v>
      </c>
      <c r="AS12" s="167">
        <f t="shared" ref="AS12:AS23" si="11">MAX(ROUND(IF(P12=0,0,IF(AND(BQ12="Lương tháng",(AB12+AC12)=0),K12/26*P12*M12,IF(BQ12="Lương tháng",(K12-K12/26*($CJ$6-P12))*M12,(K12/26*P12*M12)))),0),0)+ROUND(J12/26*Q12,0)</f>
        <v>0</v>
      </c>
      <c r="AT12" s="166"/>
      <c r="AU12" s="166">
        <f>ROUND(SUM(AG12:AT12),0)</f>
        <v>0</v>
      </c>
      <c r="AV12" s="166"/>
      <c r="AW12" s="166"/>
      <c r="AX12" s="166"/>
      <c r="AY12" s="166"/>
      <c r="AZ12" s="166">
        <f>ROUND(SUM(AU12:AX12)-AY12,0)</f>
        <v>0</v>
      </c>
      <c r="BA12" s="168"/>
      <c r="BB12" s="168"/>
      <c r="BC12" s="168"/>
      <c r="BD12" s="166">
        <f>SUM(BA12:BC12)</f>
        <v>0</v>
      </c>
      <c r="BE12" s="166">
        <v>0</v>
      </c>
      <c r="BF12" s="169"/>
      <c r="BG12" s="166">
        <f>IF(BU12="Xem lại",0,IF(CL12&lt;11000000,5000,IF(AND(CL12&gt;=11000000,CL12&lt;25000000),10000,IF(AND(CL12&gt;=25000000,CL12&lt;40000000),15000,IF(AND(CL12&gt;=40000000,CL12&lt;120000000),20000,IF(AND(CL12&gt;=120000000,CL12&lt;240000000),25000,30000)))))*$BG$9)</f>
        <v>0</v>
      </c>
      <c r="BH12" s="166"/>
      <c r="BI12" s="159">
        <f t="shared" ref="BI12:BI13" si="12">IF(CE12&gt;0,ROUND(IF(CE12&gt;=80000000,CE12*35%-9850000,IF(CE12&gt;=52000000,CE12*30%-5850000,IF(CE12&gt;=32000000,CE12*25%-3250000,IF(CE12&gt;=18000000,CE12*20%-1650000,IF(CE12&gt;=10000000,CE12*15%-750000,IF(CE12&gt;5000000,CE12*10%-250000,CE12*5%)))))),0),0)</f>
        <v>0</v>
      </c>
      <c r="BJ12" s="166"/>
      <c r="BK12" s="166"/>
      <c r="BL12" s="166">
        <f>ROUND(SUM(BD12:BK12),0)</f>
        <v>0</v>
      </c>
      <c r="BM12" s="166">
        <f>ROUND(IF(AZ12&gt;BL12,AZ12-BL12,0),0)</f>
        <v>0</v>
      </c>
      <c r="BN12" s="166">
        <f t="shared" ref="BN12" si="13">ROUND(IF(BL12&gt;AZ12,BL12-AZ12,0),0)</f>
        <v>0</v>
      </c>
      <c r="BO12" s="161">
        <v>1</v>
      </c>
      <c r="BP12" s="166" t="s">
        <v>40</v>
      </c>
      <c r="BQ12" s="144">
        <f>IF(AND(D12="QTNV CL",CT12&gt;=11000000),"Lương tháng",IF(CT12&gt;=18000000,"Lương tháng",0))</f>
        <v>0</v>
      </c>
      <c r="BR12" s="144">
        <f>IF(BQ12="Lương tháng",0,1)</f>
        <v>1</v>
      </c>
      <c r="BS12" s="161">
        <v>0</v>
      </c>
      <c r="BT12" s="159">
        <f>IF(BS12="M1",13000,IF(BS12="M2",20000,IF(BS12="M3",26000,IF(BS12="M4",32000,0))))</f>
        <v>0</v>
      </c>
      <c r="BU12" s="170" t="str">
        <f>IF(AND(G12&gt;0,(P12+Q12)&gt;5),"Trừ tiền","Xem lại")</f>
        <v>Xem lại</v>
      </c>
      <c r="BV12" s="166"/>
      <c r="BW12" s="166"/>
      <c r="BX12" s="166"/>
      <c r="BY12" s="166"/>
      <c r="BZ12" s="166">
        <f>AU12+SUM(BV12:BY12)-AL12-AP12-AQ12-SUM(CF12:CH12)</f>
        <v>0</v>
      </c>
      <c r="CA12" s="171"/>
      <c r="CB12" s="166">
        <f>CA12*4400000</f>
        <v>0</v>
      </c>
      <c r="CC12" s="166">
        <v>11000000</v>
      </c>
      <c r="CD12" s="166">
        <f>CB12+CC12</f>
        <v>11000000</v>
      </c>
      <c r="CE12" s="166">
        <f>BZ12-SUM(CJ12:CK12)-CI12-BD12-CD12</f>
        <v>-12798650</v>
      </c>
      <c r="CF12" s="164"/>
      <c r="CG12" s="166"/>
      <c r="CH12" s="164"/>
      <c r="CI12" s="245"/>
      <c r="CJ12" s="245"/>
      <c r="CK12" s="144">
        <v>1798650</v>
      </c>
      <c r="CL12" s="172"/>
      <c r="CM12" s="172">
        <v>0</v>
      </c>
      <c r="CN12" s="172">
        <v>0</v>
      </c>
      <c r="CO12" s="172"/>
      <c r="CP12" s="172"/>
      <c r="CQ12" s="159">
        <f>SUM(CM12:CP12)</f>
        <v>0</v>
      </c>
      <c r="CR12" s="173">
        <f>CL12+CQ12</f>
        <v>0</v>
      </c>
      <c r="CS12" s="245"/>
      <c r="CT12" s="172">
        <f t="shared" ref="CT12:CX13" si="14">CL12</f>
        <v>0</v>
      </c>
      <c r="CU12" s="172">
        <f t="shared" si="14"/>
        <v>0</v>
      </c>
      <c r="CV12" s="159">
        <f t="shared" si="14"/>
        <v>0</v>
      </c>
      <c r="CW12" s="159">
        <f t="shared" si="14"/>
        <v>0</v>
      </c>
      <c r="CX12" s="159">
        <f t="shared" si="14"/>
        <v>0</v>
      </c>
      <c r="CY12" s="159">
        <f>SUM(CU12:CX12)</f>
        <v>0</v>
      </c>
      <c r="CZ12" s="173">
        <f>CT12+CY12</f>
        <v>0</v>
      </c>
      <c r="DA12" s="173"/>
      <c r="DB12" s="173"/>
      <c r="DC12" s="174"/>
      <c r="DD12" s="434"/>
      <c r="DE12" s="175"/>
      <c r="DF12" s="175"/>
      <c r="DG12" s="175"/>
      <c r="DH12" s="175"/>
      <c r="DI12" s="175"/>
      <c r="DJ12" s="518"/>
    </row>
    <row r="13" spans="1:114" ht="34.35" customHeight="1">
      <c r="A13" s="155">
        <f>SUBTOTAL(3,$C$11:C13)</f>
        <v>0</v>
      </c>
      <c r="B13" s="272"/>
      <c r="C13" s="144"/>
      <c r="D13" s="156"/>
      <c r="E13" s="157"/>
      <c r="F13" s="158"/>
      <c r="G13" s="159"/>
      <c r="H13" s="159"/>
      <c r="I13" s="160">
        <f>IF(G13&gt;0,CT13-G13,CT13-H13)</f>
        <v>0</v>
      </c>
      <c r="J13" s="160">
        <f>CY13</f>
        <v>0</v>
      </c>
      <c r="K13" s="161">
        <f>SUM(I13:J13)</f>
        <v>0</v>
      </c>
      <c r="L13" s="161">
        <f>IF(G13&gt;0,G13+K13,H13+K13)</f>
        <v>0</v>
      </c>
      <c r="M13" s="162">
        <v>1</v>
      </c>
      <c r="N13" s="163">
        <f>ROUND(MAX(G13*70%,H13*70%,3640000),0)</f>
        <v>3640000</v>
      </c>
      <c r="O13" s="163">
        <v>0</v>
      </c>
      <c r="P13" s="164"/>
      <c r="Q13" s="164"/>
      <c r="R13" s="164"/>
      <c r="S13" s="164"/>
      <c r="T13" s="164"/>
      <c r="U13" s="164"/>
      <c r="V13" s="164"/>
      <c r="W13" s="164"/>
      <c r="X13" s="165"/>
      <c r="Y13" s="164"/>
      <c r="Z13" s="164"/>
      <c r="AA13" s="164"/>
      <c r="AB13" s="164"/>
      <c r="AC13" s="164"/>
      <c r="AD13" s="164"/>
      <c r="AE13" s="164">
        <f>IF(OR(BS13="M1",BS13="M2",BS13="M3",BS13="M4"),P13+R13+S13+T13+U13,0)</f>
        <v>0</v>
      </c>
      <c r="AF13" s="164"/>
      <c r="AG13" s="166">
        <f>MAX(ROUND(IF(P13=0,0,IF(AND(BQ13="Lương tháng",(AB13+AC13)=0),MAX(G13/26*P13*M13,H13/26*P13*M13),IF(BQ13="Lương tháng",MAX((G13-G13/26*($CJ$6-P13))*M13,(H13-H13/26*($CJ$6-P13))*M13),MAX(G13/26*P13*M13,H13/26*P13*M13)))),0),0)</f>
        <v>0</v>
      </c>
      <c r="AH13" s="166">
        <f t="shared" si="3"/>
        <v>0</v>
      </c>
      <c r="AI13" s="166">
        <f t="shared" si="4"/>
        <v>0</v>
      </c>
      <c r="AJ13" s="166">
        <f t="shared" ref="AJ13:AJ23" si="15">ROUND(IF(BQ13="Lương tháng",L13/26*T13,MAX((G13+I13)/26*(T13+U13)*200%+G13/26*T13,(H13+I13)/26*(T13+U13)*200%+H13/26*T13,G13/26*(T13+U13)*300%+G13/26*T13,H13/26*(T13+U13)*300%+H13/26*T13)),0)</f>
        <v>0</v>
      </c>
      <c r="AK13" s="166">
        <f t="shared" ref="AK13:AK23" si="16">ROUND(IF((P13+Q13)=0,0,IF(BQ13="Lương tháng",MAX((G13+I13)/26*V13,(H13+I13)/26*V13),MAX(G13/26*V13,H13/26*V13))),0)</f>
        <v>0</v>
      </c>
      <c r="AL13" s="166">
        <f t="shared" ref="AL13:AL23" si="17">ROUND(IF(G13&gt;0,G13/26*W13,H13/26*W13),0)</f>
        <v>0</v>
      </c>
      <c r="AM13" s="166">
        <f>ROUND((G13+50%*I13)/26*X13,0)</f>
        <v>0</v>
      </c>
      <c r="AN13" s="166">
        <f>ROUND(N13/26*Y13+O13/26*Z13+MAX(G13/26*AA13,H13/26*AA13),0)</f>
        <v>0</v>
      </c>
      <c r="AO13" s="167">
        <f>ROUND(IF(BQ13="Lương tháng",L13/26*AC13,L13/26*AC13+L13/26*AB13),0)</f>
        <v>0</v>
      </c>
      <c r="AP13" s="166">
        <f t="shared" si="8"/>
        <v>0</v>
      </c>
      <c r="AQ13" s="166">
        <f t="shared" si="9"/>
        <v>0</v>
      </c>
      <c r="AR13" s="166">
        <f t="shared" ref="AR13" si="18">ROUND((G13+I13)/26*AF13,0)</f>
        <v>0</v>
      </c>
      <c r="AS13" s="167">
        <f t="shared" si="11"/>
        <v>0</v>
      </c>
      <c r="AT13" s="166"/>
      <c r="AU13" s="166">
        <f>ROUND(SUM(AG13:AT13),0)</f>
        <v>0</v>
      </c>
      <c r="AV13" s="166"/>
      <c r="AW13" s="166"/>
      <c r="AX13" s="166"/>
      <c r="AY13" s="166"/>
      <c r="AZ13" s="166">
        <f>ROUND(SUM(AU13:AX13)-AY13,0)</f>
        <v>0</v>
      </c>
      <c r="BA13" s="168"/>
      <c r="BB13" s="168"/>
      <c r="BC13" s="168"/>
      <c r="BD13" s="166">
        <f>SUM(BA13:BC13)</f>
        <v>0</v>
      </c>
      <c r="BE13" s="166">
        <v>0</v>
      </c>
      <c r="BF13" s="169"/>
      <c r="BG13" s="166">
        <f>IF(BU13="Xem lại",0,IF(CL13&lt;11000000,5000,IF(AND(CL13&gt;=11000000,CL13&lt;25000000),10000,IF(AND(CL13&gt;=25000000,CL13&lt;40000000),15000,IF(AND(CL13&gt;=40000000,CL13&lt;120000000),20000,IF(AND(CL13&gt;=120000000,CL13&lt;240000000),25000,30000)))))*$BG$9)</f>
        <v>0</v>
      </c>
      <c r="BH13" s="166"/>
      <c r="BI13" s="159">
        <f t="shared" si="12"/>
        <v>0</v>
      </c>
      <c r="BJ13" s="166"/>
      <c r="BK13" s="166"/>
      <c r="BL13" s="166">
        <f>ROUND(SUM(BD13:BK13),0)</f>
        <v>0</v>
      </c>
      <c r="BM13" s="166">
        <f>ROUND(IF(AZ13&gt;BL13,AZ13-BL13,0),0)</f>
        <v>0</v>
      </c>
      <c r="BN13" s="166">
        <f t="shared" ref="BN13:BN23" si="19">ROUND(IF(BL13&gt;AZ13,BL13-AZ13,0),0)</f>
        <v>0</v>
      </c>
      <c r="BO13" s="161">
        <v>1</v>
      </c>
      <c r="BP13" s="166" t="s">
        <v>40</v>
      </c>
      <c r="BQ13" s="144">
        <f>IF(AND(D13="QTNV CL",CT13&gt;=11000000),"Lương tháng",IF(CT13&gt;=18000000,"Lương tháng",0))</f>
        <v>0</v>
      </c>
      <c r="BR13" s="144">
        <f>IF(BQ13="Lương tháng",0,1)</f>
        <v>1</v>
      </c>
      <c r="BS13" s="161">
        <v>0</v>
      </c>
      <c r="BT13" s="159">
        <f>IF(BS13="M1",13000,IF(BS13="M2",20000,IF(BS13="M3",26000,IF(BS13="M4",32000,0))))</f>
        <v>0</v>
      </c>
      <c r="BU13" s="170" t="str">
        <f>IF(AND(G13&gt;0,(P13+Q13)&gt;5),"Trừ tiền","Xem lại")</f>
        <v>Xem lại</v>
      </c>
      <c r="BV13" s="166">
        <v>0</v>
      </c>
      <c r="BW13" s="166"/>
      <c r="BX13" s="166"/>
      <c r="BY13" s="166"/>
      <c r="BZ13" s="166">
        <f>AU13+SUM(BV13:BY13)-AL13-AP13-AQ13-SUM(CF13:CH13)</f>
        <v>0</v>
      </c>
      <c r="CA13" s="171"/>
      <c r="CB13" s="166">
        <f>CA13*4400000</f>
        <v>0</v>
      </c>
      <c r="CC13" s="166">
        <v>11000000</v>
      </c>
      <c r="CD13" s="166">
        <f>CB13+CC13</f>
        <v>11000000</v>
      </c>
      <c r="CE13" s="166">
        <f>BZ13-SUM(CJ13:CK13)-CI13-BD13-CD13</f>
        <v>-12209600</v>
      </c>
      <c r="CF13" s="164"/>
      <c r="CG13" s="166"/>
      <c r="CH13" s="164"/>
      <c r="CI13" s="245"/>
      <c r="CJ13" s="245"/>
      <c r="CK13" s="144">
        <v>1209600</v>
      </c>
      <c r="CL13" s="172"/>
      <c r="CM13" s="172">
        <v>0</v>
      </c>
      <c r="CN13" s="172">
        <v>0</v>
      </c>
      <c r="CO13" s="172"/>
      <c r="CP13" s="172"/>
      <c r="CQ13" s="159">
        <f>SUM(CM13:CP13)</f>
        <v>0</v>
      </c>
      <c r="CR13" s="173">
        <f>CL13+CQ13</f>
        <v>0</v>
      </c>
      <c r="CS13" s="245"/>
      <c r="CT13" s="172">
        <f t="shared" si="14"/>
        <v>0</v>
      </c>
      <c r="CU13" s="172">
        <f t="shared" si="14"/>
        <v>0</v>
      </c>
      <c r="CV13" s="159">
        <f t="shared" si="14"/>
        <v>0</v>
      </c>
      <c r="CW13" s="159">
        <f t="shared" si="14"/>
        <v>0</v>
      </c>
      <c r="CX13" s="159">
        <f t="shared" si="14"/>
        <v>0</v>
      </c>
      <c r="CY13" s="159">
        <f>SUM(CU13:CX13)</f>
        <v>0</v>
      </c>
      <c r="CZ13" s="173">
        <f>CT13+CY13</f>
        <v>0</v>
      </c>
      <c r="DA13" s="173"/>
      <c r="DB13" s="173"/>
      <c r="DC13" s="174"/>
      <c r="DD13" s="434"/>
      <c r="DE13" s="175"/>
      <c r="DF13" s="175"/>
      <c r="DG13" s="175"/>
      <c r="DH13" s="175"/>
      <c r="DI13" s="175"/>
      <c r="DJ13" s="518"/>
    </row>
    <row r="14" spans="1:114" ht="33" customHeight="1">
      <c r="A14" s="280" t="s">
        <v>22</v>
      </c>
      <c r="B14" s="279" t="str">
        <f>"...............: " &amp;"["&amp;COUNT(A15:A20)&amp; "]"</f>
        <v>...............: [6]</v>
      </c>
      <c r="C14" s="279"/>
      <c r="D14" s="280"/>
      <c r="E14" s="280"/>
      <c r="F14" s="280"/>
      <c r="G14" s="281">
        <f t="shared" ref="G14:L14" si="20">SUM(G15:G20)</f>
        <v>29140000</v>
      </c>
      <c r="H14" s="281">
        <f t="shared" si="20"/>
        <v>0</v>
      </c>
      <c r="I14" s="281">
        <f t="shared" si="20"/>
        <v>35860000</v>
      </c>
      <c r="J14" s="281">
        <f t="shared" si="20"/>
        <v>3925000</v>
      </c>
      <c r="K14" s="281">
        <f t="shared" si="20"/>
        <v>39785000</v>
      </c>
      <c r="L14" s="281">
        <f t="shared" si="20"/>
        <v>68925000</v>
      </c>
      <c r="M14" s="281"/>
      <c r="N14" s="281">
        <f t="shared" ref="N14:AS14" si="21">SUM(N15:N20)</f>
        <v>22610000</v>
      </c>
      <c r="O14" s="281">
        <f t="shared" si="21"/>
        <v>0</v>
      </c>
      <c r="P14" s="282">
        <f t="shared" si="21"/>
        <v>123.5</v>
      </c>
      <c r="Q14" s="282">
        <f t="shared" si="21"/>
        <v>25</v>
      </c>
      <c r="R14" s="282">
        <f t="shared" si="21"/>
        <v>13.940000000000001</v>
      </c>
      <c r="S14" s="282">
        <f t="shared" si="21"/>
        <v>0</v>
      </c>
      <c r="T14" s="281">
        <f t="shared" si="21"/>
        <v>0</v>
      </c>
      <c r="U14" s="281">
        <f t="shared" si="21"/>
        <v>0</v>
      </c>
      <c r="V14" s="281">
        <f t="shared" si="21"/>
        <v>0</v>
      </c>
      <c r="W14" s="281">
        <f t="shared" si="21"/>
        <v>0</v>
      </c>
      <c r="X14" s="282">
        <f t="shared" si="21"/>
        <v>0.5</v>
      </c>
      <c r="Y14" s="281">
        <f t="shared" si="21"/>
        <v>0</v>
      </c>
      <c r="Z14" s="281">
        <f t="shared" si="21"/>
        <v>0</v>
      </c>
      <c r="AA14" s="282">
        <f t="shared" si="21"/>
        <v>0</v>
      </c>
      <c r="AB14" s="282">
        <f t="shared" si="21"/>
        <v>2</v>
      </c>
      <c r="AC14" s="282">
        <f t="shared" si="21"/>
        <v>3</v>
      </c>
      <c r="AD14" s="282">
        <f t="shared" si="21"/>
        <v>0.81</v>
      </c>
      <c r="AE14" s="282">
        <f t="shared" si="21"/>
        <v>32.78</v>
      </c>
      <c r="AF14" s="281">
        <f t="shared" si="21"/>
        <v>0</v>
      </c>
      <c r="AG14" s="281">
        <f t="shared" si="21"/>
        <v>23241154</v>
      </c>
      <c r="AH14" s="281">
        <f t="shared" si="21"/>
        <v>6346539</v>
      </c>
      <c r="AI14" s="281">
        <f t="shared" si="21"/>
        <v>0</v>
      </c>
      <c r="AJ14" s="281">
        <f t="shared" si="21"/>
        <v>0</v>
      </c>
      <c r="AK14" s="281">
        <f t="shared" si="21"/>
        <v>0</v>
      </c>
      <c r="AL14" s="281">
        <f t="shared" si="21"/>
        <v>0</v>
      </c>
      <c r="AM14" s="281">
        <f t="shared" si="21"/>
        <v>175962</v>
      </c>
      <c r="AN14" s="281">
        <f t="shared" si="21"/>
        <v>0</v>
      </c>
      <c r="AO14" s="281">
        <f t="shared" si="21"/>
        <v>2001923</v>
      </c>
      <c r="AP14" s="281">
        <f t="shared" si="21"/>
        <v>79442</v>
      </c>
      <c r="AQ14" s="281">
        <f t="shared" si="21"/>
        <v>426140</v>
      </c>
      <c r="AR14" s="281">
        <f t="shared" si="21"/>
        <v>0</v>
      </c>
      <c r="AS14" s="281">
        <f t="shared" si="21"/>
        <v>34098269</v>
      </c>
      <c r="AT14" s="281">
        <f t="shared" ref="AT14:BY14" si="22">SUM(AT15:AT20)</f>
        <v>0</v>
      </c>
      <c r="AU14" s="281">
        <f t="shared" si="22"/>
        <v>53962698</v>
      </c>
      <c r="AV14" s="281">
        <f t="shared" si="22"/>
        <v>1206000</v>
      </c>
      <c r="AW14" s="281">
        <f t="shared" si="22"/>
        <v>0</v>
      </c>
      <c r="AX14" s="281">
        <f t="shared" si="22"/>
        <v>0</v>
      </c>
      <c r="AY14" s="281" t="e">
        <f t="shared" si="22"/>
        <v>#N/A</v>
      </c>
      <c r="AZ14" s="281" t="e">
        <f t="shared" si="22"/>
        <v>#N/A</v>
      </c>
      <c r="BA14" s="281">
        <f t="shared" si="22"/>
        <v>0</v>
      </c>
      <c r="BB14" s="281">
        <f t="shared" si="22"/>
        <v>0</v>
      </c>
      <c r="BC14" s="281">
        <f t="shared" si="22"/>
        <v>0</v>
      </c>
      <c r="BD14" s="281">
        <f t="shared" si="22"/>
        <v>0</v>
      </c>
      <c r="BE14" s="281">
        <f t="shared" si="22"/>
        <v>0</v>
      </c>
      <c r="BF14" s="281">
        <f t="shared" si="22"/>
        <v>0</v>
      </c>
      <c r="BG14" s="281">
        <f t="shared" si="22"/>
        <v>920000</v>
      </c>
      <c r="BH14" s="281">
        <f t="shared" si="22"/>
        <v>0</v>
      </c>
      <c r="BI14" s="281">
        <f t="shared" si="22"/>
        <v>16857</v>
      </c>
      <c r="BJ14" s="281">
        <f t="shared" si="22"/>
        <v>0</v>
      </c>
      <c r="BK14" s="281">
        <f t="shared" si="22"/>
        <v>0</v>
      </c>
      <c r="BL14" s="281">
        <f t="shared" si="22"/>
        <v>936857</v>
      </c>
      <c r="BM14" s="281" t="e">
        <f t="shared" si="22"/>
        <v>#N/A</v>
      </c>
      <c r="BN14" s="281" t="e">
        <f t="shared" si="22"/>
        <v>#N/A</v>
      </c>
      <c r="BO14" s="281">
        <f t="shared" si="22"/>
        <v>6</v>
      </c>
      <c r="BP14" s="281">
        <f t="shared" si="22"/>
        <v>0</v>
      </c>
      <c r="BQ14" s="281">
        <f t="shared" si="22"/>
        <v>0</v>
      </c>
      <c r="BR14" s="281">
        <f t="shared" si="22"/>
        <v>6</v>
      </c>
      <c r="BS14" s="281">
        <f t="shared" si="22"/>
        <v>0</v>
      </c>
      <c r="BT14" s="281">
        <f t="shared" si="22"/>
        <v>13000</v>
      </c>
      <c r="BU14" s="281">
        <f t="shared" si="22"/>
        <v>0</v>
      </c>
      <c r="BV14" s="281">
        <f t="shared" si="22"/>
        <v>0</v>
      </c>
      <c r="BW14" s="281">
        <f t="shared" si="22"/>
        <v>0</v>
      </c>
      <c r="BX14" s="281">
        <f t="shared" si="22"/>
        <v>0</v>
      </c>
      <c r="BY14" s="281">
        <f t="shared" si="22"/>
        <v>0</v>
      </c>
      <c r="BZ14" s="281">
        <f t="shared" ref="BZ14:DC14" si="23">SUM(BZ15:BZ20)</f>
        <v>53457116</v>
      </c>
      <c r="CA14" s="281">
        <f t="shared" si="23"/>
        <v>7</v>
      </c>
      <c r="CB14" s="281">
        <f t="shared" si="23"/>
        <v>30800000</v>
      </c>
      <c r="CC14" s="281">
        <f t="shared" si="23"/>
        <v>66000000</v>
      </c>
      <c r="CD14" s="281">
        <f t="shared" si="23"/>
        <v>96800000</v>
      </c>
      <c r="CE14" s="281">
        <f t="shared" si="23"/>
        <v>-46402584</v>
      </c>
      <c r="CF14" s="281">
        <f t="shared" si="23"/>
        <v>0</v>
      </c>
      <c r="CG14" s="281">
        <f t="shared" si="23"/>
        <v>0</v>
      </c>
      <c r="CH14" s="281">
        <f t="shared" si="23"/>
        <v>0</v>
      </c>
      <c r="CI14" s="281">
        <f t="shared" si="23"/>
        <v>0</v>
      </c>
      <c r="CJ14" s="281">
        <f t="shared" si="23"/>
        <v>0</v>
      </c>
      <c r="CK14" s="281">
        <f t="shared" si="23"/>
        <v>3059700</v>
      </c>
      <c r="CL14" s="281">
        <f t="shared" si="23"/>
        <v>65000000</v>
      </c>
      <c r="CM14" s="281">
        <f t="shared" si="23"/>
        <v>3075000</v>
      </c>
      <c r="CN14" s="281">
        <f t="shared" si="23"/>
        <v>850000</v>
      </c>
      <c r="CO14" s="281">
        <f t="shared" si="23"/>
        <v>0</v>
      </c>
      <c r="CP14" s="281">
        <f t="shared" si="23"/>
        <v>0</v>
      </c>
      <c r="CQ14" s="281">
        <f t="shared" si="23"/>
        <v>3925000</v>
      </c>
      <c r="CR14" s="281">
        <f t="shared" si="23"/>
        <v>68925000</v>
      </c>
      <c r="CS14" s="281">
        <f t="shared" si="23"/>
        <v>0</v>
      </c>
      <c r="CT14" s="281">
        <f t="shared" si="23"/>
        <v>65000000</v>
      </c>
      <c r="CU14" s="281">
        <f t="shared" si="23"/>
        <v>3075000</v>
      </c>
      <c r="CV14" s="281">
        <f t="shared" si="23"/>
        <v>850000</v>
      </c>
      <c r="CW14" s="281">
        <f t="shared" si="23"/>
        <v>0</v>
      </c>
      <c r="CX14" s="281">
        <f t="shared" si="23"/>
        <v>0</v>
      </c>
      <c r="CY14" s="281">
        <f t="shared" si="23"/>
        <v>3925000</v>
      </c>
      <c r="CZ14" s="281">
        <f t="shared" si="23"/>
        <v>68925000</v>
      </c>
      <c r="DA14" s="281">
        <f t="shared" si="23"/>
        <v>0</v>
      </c>
      <c r="DB14" s="281">
        <f t="shared" si="23"/>
        <v>0</v>
      </c>
      <c r="DC14" s="281">
        <f t="shared" si="23"/>
        <v>0</v>
      </c>
      <c r="DD14" s="281"/>
      <c r="DE14" s="288"/>
      <c r="DF14" s="289"/>
      <c r="DG14" s="289"/>
      <c r="DH14" s="289"/>
      <c r="DI14" s="289"/>
      <c r="DJ14" s="289"/>
    </row>
    <row r="15" spans="1:114" ht="34.35" customHeight="1">
      <c r="A15" s="155">
        <f>SUBTOTAL(3,$C$11:C15)</f>
        <v>1</v>
      </c>
      <c r="B15" s="272"/>
      <c r="C15" s="144" t="s">
        <v>2449</v>
      </c>
      <c r="D15" s="156" t="s">
        <v>101</v>
      </c>
      <c r="E15" s="157" t="str">
        <f t="shared" ref="E15:E16" si="24">IF(CL15&gt;=400000000,"A1",IF(CL15&gt;=300000000,"A2",IF(CL15&gt;=240000000,"A3",IF(CL15&gt;=180000000,"A4",IF(CL15&gt;=120000000,"A5",IF(CL15&gt;=80000000,"A6",IF(CL15&gt;=40000000,"A7",IF(CL15&gt;=25000000,"B1",IF(CL15&gt;=12000000,"B2","B3")))))))))</f>
        <v>B2</v>
      </c>
      <c r="F15" s="158">
        <v>45371</v>
      </c>
      <c r="G15" s="159">
        <v>6300000</v>
      </c>
      <c r="H15" s="159"/>
      <c r="I15" s="160">
        <f t="shared" ref="I15:I16" si="25">IF(G15&gt;0,CT15-G15,CT15-H15)</f>
        <v>5700000</v>
      </c>
      <c r="J15" s="160">
        <f t="shared" ref="J15:J16" si="26">CY15</f>
        <v>0</v>
      </c>
      <c r="K15" s="161">
        <f>SUM(I15:J15)</f>
        <v>5700000</v>
      </c>
      <c r="L15" s="161">
        <f t="shared" ref="L15:L16" si="27">IF(G15&gt;0,G15+K15,H15+K15)</f>
        <v>12000000</v>
      </c>
      <c r="M15" s="162">
        <v>1</v>
      </c>
      <c r="N15" s="163">
        <f t="shared" ref="N15:N16" si="28">ROUND(MAX(G15*70%,H15*70%,3640000),0)</f>
        <v>4410000</v>
      </c>
      <c r="O15" s="163">
        <v>0</v>
      </c>
      <c r="P15" s="164">
        <v>22.5</v>
      </c>
      <c r="Q15" s="164">
        <v>0</v>
      </c>
      <c r="R15" s="164">
        <v>2</v>
      </c>
      <c r="S15" s="164">
        <v>0</v>
      </c>
      <c r="T15" s="164"/>
      <c r="U15" s="164"/>
      <c r="V15" s="164"/>
      <c r="W15" s="164"/>
      <c r="X15" s="165">
        <v>0.5</v>
      </c>
      <c r="Y15" s="164"/>
      <c r="Z15" s="164"/>
      <c r="AA15" s="164">
        <v>0</v>
      </c>
      <c r="AB15" s="164">
        <v>0</v>
      </c>
      <c r="AC15" s="164">
        <v>2</v>
      </c>
      <c r="AD15" s="164">
        <v>0</v>
      </c>
      <c r="AE15" s="164">
        <v>0</v>
      </c>
      <c r="AF15" s="164"/>
      <c r="AG15" s="166">
        <f t="shared" ref="AG15:AG21" si="29">MAX(ROUND(IF(P15=0,0,IF(AND(BQ15="Lương tháng",(AB15+AC15)=0),MAX(G15/26*P15*M15,H15/26*P15*M15),IF(BQ15="Lương tháng",MAX((G15-G15/26*($CJ$6-P15))*M15,(H15-H15/26*($CJ$6-P15))*M15),MAX(G15/26*P15*M15,H15/26*P15*M15)))),0),0)</f>
        <v>5451923</v>
      </c>
      <c r="AH15" s="166">
        <f t="shared" si="3"/>
        <v>923077</v>
      </c>
      <c r="AI15" s="166">
        <f t="shared" si="4"/>
        <v>0</v>
      </c>
      <c r="AJ15" s="166">
        <f t="shared" si="15"/>
        <v>0</v>
      </c>
      <c r="AK15" s="166">
        <f t="shared" si="16"/>
        <v>0</v>
      </c>
      <c r="AL15" s="166">
        <f t="shared" si="17"/>
        <v>0</v>
      </c>
      <c r="AM15" s="166">
        <f t="shared" ref="AM15:AM21" si="30">ROUND((G15+50%*I15)/26*X15,0)</f>
        <v>175962</v>
      </c>
      <c r="AN15" s="166">
        <f t="shared" ref="AN15:AN21" si="31">ROUND(N15/26*Y15+O15/26*Z15+MAX(G15/26*AA15,H15/26*AA15),0)</f>
        <v>0</v>
      </c>
      <c r="AO15" s="167">
        <f t="shared" ref="AO15:AO21" si="32">ROUND(IF(BQ15="Lương tháng",L15/26*AC15,L15/26*AC15+L15/26*AB15),0)</f>
        <v>923077</v>
      </c>
      <c r="AP15" s="166">
        <f t="shared" si="8"/>
        <v>0</v>
      </c>
      <c r="AQ15" s="166">
        <f t="shared" si="9"/>
        <v>0</v>
      </c>
      <c r="AR15" s="166">
        <f t="shared" ref="AR15:AR21" si="33">ROUND((G15+I15)/26*AF15,0)</f>
        <v>0</v>
      </c>
      <c r="AS15" s="167">
        <f t="shared" si="11"/>
        <v>4932692</v>
      </c>
      <c r="AT15" s="166"/>
      <c r="AU15" s="166"/>
      <c r="AV15" s="166"/>
      <c r="AW15" s="166"/>
      <c r="AX15" s="166"/>
      <c r="AY15" s="166" t="e">
        <f>VLOOKUP(B15,'TAM UNG'!$B$12:$AQ$623,42,0)</f>
        <v>#N/A</v>
      </c>
      <c r="AZ15" s="166" t="e">
        <f t="shared" ref="AZ15:AZ21" si="34">ROUND(SUM(AU15:AX15)-AY15,0)</f>
        <v>#N/A</v>
      </c>
      <c r="BA15" s="168"/>
      <c r="BB15" s="168"/>
      <c r="BC15" s="168"/>
      <c r="BD15" s="166">
        <f t="shared" ref="BD15:BD21" si="35">SUM(BA15:BC15)</f>
        <v>0</v>
      </c>
      <c r="BE15" s="166">
        <v>0</v>
      </c>
      <c r="BF15" s="169"/>
      <c r="BG15" s="166">
        <f t="shared" ref="BG15:BG21" si="36">IF(BU15="Xem lại",0,IF(CL15&lt;11000000,5000,IF(AND(CL15&gt;=11000000,CL15&lt;25000000),10000,IF(AND(CL15&gt;=25000000,CL15&lt;40000000),15000,IF(AND(CL15&gt;=40000000,CL15&lt;120000000),20000,IF(AND(CL15&gt;=120000000,CL15&lt;240000000),25000,30000)))))*$BG$9)</f>
        <v>230000</v>
      </c>
      <c r="BH15" s="166"/>
      <c r="BI15" s="159">
        <f t="shared" ref="BI15:BI21" si="37">IF(CE15&gt;0,ROUND(IF(CE15&gt;=80000000,CE15*35%-9850000,IF(CE15&gt;=52000000,CE15*30%-5850000,IF(CE15&gt;=32000000,CE15*25%-3250000,IF(CE15&gt;=18000000,CE15*20%-1650000,IF(CE15&gt;=10000000,CE15*15%-750000,IF(CE15&gt;5000000,CE15*10%-250000,CE15*5%)))))),0),0)</f>
        <v>0</v>
      </c>
      <c r="BJ15" s="166"/>
      <c r="BK15" s="166"/>
      <c r="BL15" s="166">
        <f t="shared" ref="BL15:BL21" si="38">ROUND(SUM(BD15:BK15),0)</f>
        <v>230000</v>
      </c>
      <c r="BM15" s="166" t="e">
        <f t="shared" ref="BM15:BM21" si="39">ROUND(IF(AZ15&gt;BL15,AZ15-BL15,0),0)</f>
        <v>#N/A</v>
      </c>
      <c r="BN15" s="166" t="e">
        <f t="shared" si="19"/>
        <v>#N/A</v>
      </c>
      <c r="BO15" s="161">
        <v>1</v>
      </c>
      <c r="BP15" s="166" t="s">
        <v>40</v>
      </c>
      <c r="BQ15" s="144">
        <f t="shared" ref="BQ15:BQ16" si="40">IF(AND(D15="QTNV CL",CT15&gt;=11000000),"Lương tháng",IF(CT15&gt;=18000000,"Lương tháng",0))</f>
        <v>0</v>
      </c>
      <c r="BR15" s="144">
        <f t="shared" ref="BR15:BR16" si="41">IF(BQ15="Lương tháng",0,1)</f>
        <v>1</v>
      </c>
      <c r="BS15" s="161">
        <v>0</v>
      </c>
      <c r="BT15" s="159">
        <f t="shared" ref="BT15:BT16" si="42">IF(BS15="M1",13000,IF(BS15="M2",20000,IF(BS15="M3",26000,IF(BS15="M4",32000,0))))</f>
        <v>0</v>
      </c>
      <c r="BU15" s="170" t="str">
        <f t="shared" ref="BU15:BU21" si="43">IF(AND(G15&gt;0,(P15+Q15)&gt;5),"Trừ tiền","Xem lại")</f>
        <v>Trừ tiền</v>
      </c>
      <c r="BV15" s="166"/>
      <c r="BW15" s="166"/>
      <c r="BX15" s="166"/>
      <c r="BY15" s="166"/>
      <c r="BZ15" s="166">
        <f t="shared" ref="BZ15" si="44">AU15+SUM(BV15:BY15)-AL15-AP15-AQ15-SUM(CF15:CH15)</f>
        <v>0</v>
      </c>
      <c r="CA15" s="171"/>
      <c r="CB15" s="166">
        <f t="shared" ref="CB15:CB16" si="45">CA15*4400000</f>
        <v>0</v>
      </c>
      <c r="CC15" s="166">
        <v>11000000</v>
      </c>
      <c r="CD15" s="166">
        <f t="shared" ref="CD15:CD16" si="46">CB15+CC15</f>
        <v>11000000</v>
      </c>
      <c r="CE15" s="166">
        <f t="shared" ref="CE15:CE16" si="47">BZ15-SUM(CJ15:CK15)-CI15-BD15-CD15</f>
        <v>-11661500</v>
      </c>
      <c r="CF15" s="164"/>
      <c r="CG15" s="166"/>
      <c r="CH15" s="164"/>
      <c r="CI15" s="245"/>
      <c r="CJ15" s="245"/>
      <c r="CK15" s="144">
        <v>661500</v>
      </c>
      <c r="CL15" s="172">
        <v>12000000</v>
      </c>
      <c r="CM15" s="172"/>
      <c r="CN15" s="172"/>
      <c r="CO15" s="172"/>
      <c r="CP15" s="172"/>
      <c r="CQ15" s="159">
        <f t="shared" ref="CQ15:CQ16" si="48">SUM(CM15:CP15)</f>
        <v>0</v>
      </c>
      <c r="CR15" s="173">
        <f t="shared" ref="CR15:CR16" si="49">CL15+CQ15</f>
        <v>12000000</v>
      </c>
      <c r="CS15" s="245"/>
      <c r="CT15" s="172">
        <f t="shared" ref="CT15:CT16" si="50">CL15</f>
        <v>12000000</v>
      </c>
      <c r="CU15" s="172">
        <f t="shared" ref="CU15:CU19" si="51">CM15</f>
        <v>0</v>
      </c>
      <c r="CV15" s="159">
        <f t="shared" ref="CV15:CV17" si="52">CN15</f>
        <v>0</v>
      </c>
      <c r="CW15" s="159">
        <f t="shared" ref="CW15:CW19" si="53">CO15</f>
        <v>0</v>
      </c>
      <c r="CX15" s="159">
        <f t="shared" ref="CX15:CX19" si="54">CP15</f>
        <v>0</v>
      </c>
      <c r="CY15" s="159">
        <f t="shared" ref="CY15:CY16" si="55">SUM(CU15:CX15)</f>
        <v>0</v>
      </c>
      <c r="CZ15" s="173">
        <f t="shared" ref="CZ15:CZ16" si="56">CT15+CY15</f>
        <v>12000000</v>
      </c>
      <c r="DA15" s="173"/>
      <c r="DB15" s="173"/>
      <c r="DC15" s="174"/>
      <c r="DD15" s="434"/>
      <c r="DE15" s="175"/>
      <c r="DF15" s="175"/>
      <c r="DG15" s="175"/>
      <c r="DH15" s="175"/>
      <c r="DI15" s="175"/>
      <c r="DJ15" s="518" t="s">
        <v>2450</v>
      </c>
    </row>
    <row r="16" spans="1:114" ht="34.35" customHeight="1">
      <c r="A16" s="155">
        <f>SUBTOTAL(3,$C$11:C16)</f>
        <v>2</v>
      </c>
      <c r="B16" s="143"/>
      <c r="C16" s="144" t="s">
        <v>2458</v>
      </c>
      <c r="D16" s="156" t="s">
        <v>101</v>
      </c>
      <c r="E16" s="157" t="str">
        <f t="shared" si="24"/>
        <v>B3</v>
      </c>
      <c r="F16" s="158">
        <v>43570</v>
      </c>
      <c r="G16" s="159">
        <v>4520000</v>
      </c>
      <c r="H16" s="159"/>
      <c r="I16" s="160">
        <f t="shared" si="25"/>
        <v>3980000</v>
      </c>
      <c r="J16" s="160">
        <f t="shared" si="26"/>
        <v>425000</v>
      </c>
      <c r="K16" s="161">
        <f t="shared" ref="K16" si="57">SUM(I16:J16)</f>
        <v>4405000</v>
      </c>
      <c r="L16" s="161">
        <f t="shared" si="27"/>
        <v>8925000</v>
      </c>
      <c r="M16" s="162">
        <v>1</v>
      </c>
      <c r="N16" s="163">
        <f t="shared" si="28"/>
        <v>3640000</v>
      </c>
      <c r="O16" s="163">
        <v>0</v>
      </c>
      <c r="P16" s="164">
        <v>25</v>
      </c>
      <c r="Q16" s="164">
        <v>0</v>
      </c>
      <c r="R16" s="164">
        <v>7.78</v>
      </c>
      <c r="S16" s="164">
        <v>0</v>
      </c>
      <c r="T16" s="164"/>
      <c r="U16" s="164"/>
      <c r="V16" s="164"/>
      <c r="W16" s="164"/>
      <c r="X16" s="165">
        <v>0</v>
      </c>
      <c r="Y16" s="164"/>
      <c r="Z16" s="164"/>
      <c r="AA16" s="164">
        <v>0</v>
      </c>
      <c r="AB16" s="164">
        <v>2</v>
      </c>
      <c r="AC16" s="164">
        <v>0</v>
      </c>
      <c r="AD16" s="164">
        <v>0.81</v>
      </c>
      <c r="AE16" s="164">
        <v>32.78</v>
      </c>
      <c r="AF16" s="164"/>
      <c r="AG16" s="166">
        <f t="shared" si="29"/>
        <v>4346154</v>
      </c>
      <c r="AH16" s="166">
        <f t="shared" si="3"/>
        <v>2543462</v>
      </c>
      <c r="AI16" s="166">
        <f t="shared" si="4"/>
        <v>0</v>
      </c>
      <c r="AJ16" s="166">
        <f t="shared" si="15"/>
        <v>0</v>
      </c>
      <c r="AK16" s="166">
        <f t="shared" si="16"/>
        <v>0</v>
      </c>
      <c r="AL16" s="166">
        <f t="shared" si="17"/>
        <v>0</v>
      </c>
      <c r="AM16" s="166">
        <f t="shared" si="30"/>
        <v>0</v>
      </c>
      <c r="AN16" s="166">
        <f t="shared" si="31"/>
        <v>0</v>
      </c>
      <c r="AO16" s="167">
        <f t="shared" si="32"/>
        <v>686538</v>
      </c>
      <c r="AP16" s="166">
        <f t="shared" si="8"/>
        <v>79442</v>
      </c>
      <c r="AQ16" s="166">
        <f t="shared" si="9"/>
        <v>426140</v>
      </c>
      <c r="AR16" s="166">
        <f t="shared" si="33"/>
        <v>0</v>
      </c>
      <c r="AS16" s="167">
        <f t="shared" si="11"/>
        <v>4235577</v>
      </c>
      <c r="AT16" s="166"/>
      <c r="AU16" s="166">
        <f t="shared" ref="AU16:AU19" si="58">ROUND(SUM(AG16:AT16),0)</f>
        <v>12317313</v>
      </c>
      <c r="AV16" s="166"/>
      <c r="AW16" s="166"/>
      <c r="AX16" s="166"/>
      <c r="AY16" s="166">
        <v>3000000</v>
      </c>
      <c r="AZ16" s="166">
        <f t="shared" si="34"/>
        <v>9317313</v>
      </c>
      <c r="BA16" s="168"/>
      <c r="BB16" s="168"/>
      <c r="BC16" s="168"/>
      <c r="BD16" s="166">
        <f t="shared" ref="BD16" si="59">SUM(BA16:BC16)</f>
        <v>0</v>
      </c>
      <c r="BE16" s="166">
        <v>0</v>
      </c>
      <c r="BF16" s="169"/>
      <c r="BG16" s="166">
        <f t="shared" si="36"/>
        <v>115000</v>
      </c>
      <c r="BH16" s="166"/>
      <c r="BI16" s="159">
        <f t="shared" si="37"/>
        <v>16857</v>
      </c>
      <c r="BJ16" s="166"/>
      <c r="BK16" s="166"/>
      <c r="BL16" s="166">
        <f t="shared" si="38"/>
        <v>131857</v>
      </c>
      <c r="BM16" s="166">
        <f t="shared" si="39"/>
        <v>9185456</v>
      </c>
      <c r="BN16" s="166">
        <f t="shared" si="19"/>
        <v>0</v>
      </c>
      <c r="BO16" s="161">
        <v>1</v>
      </c>
      <c r="BP16" s="166" t="s">
        <v>1066</v>
      </c>
      <c r="BQ16" s="144">
        <f t="shared" si="40"/>
        <v>0</v>
      </c>
      <c r="BR16" s="144">
        <f t="shared" si="41"/>
        <v>1</v>
      </c>
      <c r="BS16" s="161" t="s">
        <v>1144</v>
      </c>
      <c r="BT16" s="159">
        <f t="shared" si="42"/>
        <v>13000</v>
      </c>
      <c r="BU16" s="170" t="str">
        <f t="shared" si="43"/>
        <v>Trừ tiền</v>
      </c>
      <c r="BV16" s="166">
        <v>0</v>
      </c>
      <c r="BW16" s="166"/>
      <c r="BX16" s="166"/>
      <c r="BY16" s="166"/>
      <c r="BZ16" s="166">
        <f t="shared" ref="BZ16" si="60">AU16+SUM(BV16:BY16)-AL16-AP16-AQ16-SUM(CF16:CH16)</f>
        <v>11811731</v>
      </c>
      <c r="CA16" s="171">
        <v>0</v>
      </c>
      <c r="CB16" s="166">
        <f t="shared" si="45"/>
        <v>0</v>
      </c>
      <c r="CC16" s="166">
        <v>11000000</v>
      </c>
      <c r="CD16" s="166">
        <f t="shared" si="46"/>
        <v>11000000</v>
      </c>
      <c r="CE16" s="166">
        <f t="shared" si="47"/>
        <v>337131</v>
      </c>
      <c r="CF16" s="164"/>
      <c r="CG16" s="166"/>
      <c r="CH16" s="164"/>
      <c r="CI16" s="245"/>
      <c r="CJ16" s="245"/>
      <c r="CK16" s="144">
        <v>474600</v>
      </c>
      <c r="CL16" s="172">
        <v>8500000</v>
      </c>
      <c r="CM16" s="172">
        <f>CL16*5%</f>
        <v>425000</v>
      </c>
      <c r="CN16" s="172">
        <v>0</v>
      </c>
      <c r="CO16" s="172">
        <v>0</v>
      </c>
      <c r="CP16" s="172"/>
      <c r="CQ16" s="159">
        <f t="shared" si="48"/>
        <v>425000</v>
      </c>
      <c r="CR16" s="173">
        <f t="shared" si="49"/>
        <v>8925000</v>
      </c>
      <c r="CS16" s="245"/>
      <c r="CT16" s="172">
        <f t="shared" si="50"/>
        <v>8500000</v>
      </c>
      <c r="CU16" s="172">
        <f t="shared" si="51"/>
        <v>425000</v>
      </c>
      <c r="CV16" s="159">
        <f t="shared" si="52"/>
        <v>0</v>
      </c>
      <c r="CW16" s="159">
        <f t="shared" si="53"/>
        <v>0</v>
      </c>
      <c r="CX16" s="159">
        <f t="shared" si="54"/>
        <v>0</v>
      </c>
      <c r="CY16" s="159">
        <f t="shared" si="55"/>
        <v>425000</v>
      </c>
      <c r="CZ16" s="173">
        <f t="shared" si="56"/>
        <v>8925000</v>
      </c>
      <c r="DA16" s="173"/>
      <c r="DB16" s="173"/>
      <c r="DC16" s="174"/>
      <c r="DD16" s="434"/>
      <c r="DE16" s="175"/>
      <c r="DF16" s="175"/>
      <c r="DG16" s="175"/>
      <c r="DH16" s="175"/>
      <c r="DI16" s="175"/>
      <c r="DJ16" s="518" t="s">
        <v>2452</v>
      </c>
    </row>
    <row r="17" spans="1:114" ht="34.35" customHeight="1">
      <c r="A17" s="155">
        <f>SUBTOTAL(3,$C$11:C17)</f>
        <v>3</v>
      </c>
      <c r="B17" s="143"/>
      <c r="C17" s="144" t="s">
        <v>2459</v>
      </c>
      <c r="D17" s="156" t="s">
        <v>101</v>
      </c>
      <c r="E17" s="157" t="str">
        <f>IF(CL17&gt;=400000000,"A1",IF(CL17&gt;=300000000,"A2",IF(CL17&gt;=240000000,"A3",IF(CL17&gt;=180000000,"A4",IF(CL17&gt;=120000000,"A5",IF(CL17&gt;=80000000,"A6",IF(CL17&gt;=40000000,"A7",IF(CL17&gt;=25000000,"B1",IF(CL17&gt;=12000000,"B2","B3")))))))))</f>
        <v>B3</v>
      </c>
      <c r="F17" s="158">
        <v>42110</v>
      </c>
      <c r="G17" s="159">
        <v>4300000</v>
      </c>
      <c r="H17" s="159"/>
      <c r="I17" s="160">
        <f>IF(G17&gt;0,CT17-G17,CT17-H17)</f>
        <v>3700000</v>
      </c>
      <c r="J17" s="160">
        <f>CY17</f>
        <v>800000</v>
      </c>
      <c r="K17" s="161">
        <f>SUM(I17:J17)</f>
        <v>4500000</v>
      </c>
      <c r="L17" s="161">
        <f>IF(G17&gt;0,G17+K17,H17+K17)</f>
        <v>8800000</v>
      </c>
      <c r="M17" s="162">
        <v>1</v>
      </c>
      <c r="N17" s="163">
        <f>ROUND(MAX(G17*70%,H17*70%,3640000),0)</f>
        <v>3640000</v>
      </c>
      <c r="O17" s="163">
        <v>0</v>
      </c>
      <c r="P17" s="164">
        <v>25</v>
      </c>
      <c r="Q17" s="164">
        <v>0</v>
      </c>
      <c r="R17" s="164">
        <v>0</v>
      </c>
      <c r="S17" s="164">
        <v>0</v>
      </c>
      <c r="T17" s="164"/>
      <c r="U17" s="164"/>
      <c r="V17" s="164"/>
      <c r="W17" s="164"/>
      <c r="X17" s="165">
        <v>0</v>
      </c>
      <c r="Y17" s="164"/>
      <c r="Z17" s="164"/>
      <c r="AA17" s="164">
        <v>0</v>
      </c>
      <c r="AB17" s="164">
        <v>0</v>
      </c>
      <c r="AC17" s="164">
        <v>0</v>
      </c>
      <c r="AD17" s="164">
        <v>0</v>
      </c>
      <c r="AE17" s="164">
        <v>0</v>
      </c>
      <c r="AF17" s="164"/>
      <c r="AG17" s="166">
        <f t="shared" si="29"/>
        <v>4134615</v>
      </c>
      <c r="AH17" s="166">
        <f t="shared" si="3"/>
        <v>0</v>
      </c>
      <c r="AI17" s="166">
        <f t="shared" si="4"/>
        <v>0</v>
      </c>
      <c r="AJ17" s="166">
        <f t="shared" si="15"/>
        <v>0</v>
      </c>
      <c r="AK17" s="166">
        <f t="shared" si="16"/>
        <v>0</v>
      </c>
      <c r="AL17" s="166">
        <f t="shared" si="17"/>
        <v>0</v>
      </c>
      <c r="AM17" s="166">
        <f t="shared" si="30"/>
        <v>0</v>
      </c>
      <c r="AN17" s="166">
        <f t="shared" si="31"/>
        <v>0</v>
      </c>
      <c r="AO17" s="167">
        <f t="shared" si="32"/>
        <v>0</v>
      </c>
      <c r="AP17" s="166">
        <f t="shared" si="8"/>
        <v>0</v>
      </c>
      <c r="AQ17" s="166">
        <f t="shared" si="9"/>
        <v>0</v>
      </c>
      <c r="AR17" s="166">
        <f>ROUND((G17+I17)/26*AF17,0)</f>
        <v>0</v>
      </c>
      <c r="AS17" s="167">
        <f t="shared" si="11"/>
        <v>4326923</v>
      </c>
      <c r="AT17" s="166"/>
      <c r="AU17" s="166">
        <f t="shared" si="58"/>
        <v>8461538</v>
      </c>
      <c r="AV17" s="166">
        <v>0</v>
      </c>
      <c r="AW17" s="166"/>
      <c r="AX17" s="166"/>
      <c r="AY17" s="166">
        <v>3000000</v>
      </c>
      <c r="AZ17" s="166">
        <f t="shared" si="34"/>
        <v>5461538</v>
      </c>
      <c r="BA17" s="168"/>
      <c r="BB17" s="168"/>
      <c r="BC17" s="168"/>
      <c r="BD17" s="166">
        <f>SUM(BA17:BC17)</f>
        <v>0</v>
      </c>
      <c r="BE17" s="166">
        <v>0</v>
      </c>
      <c r="BF17" s="169"/>
      <c r="BG17" s="166">
        <f>IF(BU17="Xem lại",0,IF(CL17&lt;11000000,5000,IF(AND(CL17&gt;=11000000,CL17&lt;25000000),10000,IF(AND(CL17&gt;=25000000,CL17&lt;40000000),15000,IF(AND(CL17&gt;=40000000,CL17&lt;120000000),20000,IF(AND(CL17&gt;=120000000,CL17&lt;240000000),25000,30000)))))*$BG$9)</f>
        <v>115000</v>
      </c>
      <c r="BH17" s="166"/>
      <c r="BI17" s="159">
        <f t="shared" si="37"/>
        <v>0</v>
      </c>
      <c r="BJ17" s="166"/>
      <c r="BK17" s="166"/>
      <c r="BL17" s="166">
        <f t="shared" si="38"/>
        <v>115000</v>
      </c>
      <c r="BM17" s="166">
        <f t="shared" si="39"/>
        <v>5346538</v>
      </c>
      <c r="BN17" s="166">
        <f t="shared" si="19"/>
        <v>0</v>
      </c>
      <c r="BO17" s="161">
        <v>1</v>
      </c>
      <c r="BP17" s="166" t="s">
        <v>40</v>
      </c>
      <c r="BQ17" s="144">
        <f>IF(AND(D17="QTNV CL",CT17&gt;=11000000),"Lương tháng",IF(CT17&gt;=18000000,"Lương tháng",0))</f>
        <v>0</v>
      </c>
      <c r="BR17" s="144">
        <f>IF(BQ17="Lương tháng",0,1)</f>
        <v>1</v>
      </c>
      <c r="BS17" s="161">
        <v>0</v>
      </c>
      <c r="BT17" s="159">
        <f>IF(BS17="M1",13000,IF(BS17="M2",20000,IF(BS17="M3",26000,IF(BS17="M4",32000,0))))</f>
        <v>0</v>
      </c>
      <c r="BU17" s="170" t="str">
        <f>IF(AND(G17&gt;0,(P17+Q17)&gt;5),"Trừ tiền","Xem lại")</f>
        <v>Trừ tiền</v>
      </c>
      <c r="BV17" s="166">
        <v>0</v>
      </c>
      <c r="BW17" s="166"/>
      <c r="BX17" s="166"/>
      <c r="BY17" s="166"/>
      <c r="BZ17" s="166">
        <f>AU17+SUM(BV17:BY17)-AL17-AP17-AQ17-SUM(CF17:CH17)</f>
        <v>8461538</v>
      </c>
      <c r="CA17" s="171">
        <v>1</v>
      </c>
      <c r="CB17" s="166">
        <f>CA17*4400000</f>
        <v>4400000</v>
      </c>
      <c r="CC17" s="166">
        <v>11000000</v>
      </c>
      <c r="CD17" s="166">
        <f>CB17+CC17</f>
        <v>15400000</v>
      </c>
      <c r="CE17" s="166">
        <f>BZ17-SUM(CJ17:CK17)-CI17-BD17-CD17</f>
        <v>-7389962</v>
      </c>
      <c r="CF17" s="164"/>
      <c r="CG17" s="166"/>
      <c r="CH17" s="164"/>
      <c r="CI17" s="245"/>
      <c r="CJ17" s="245"/>
      <c r="CK17" s="144">
        <v>451500</v>
      </c>
      <c r="CL17" s="172">
        <v>8000000</v>
      </c>
      <c r="CM17" s="172">
        <f>CL17*10%</f>
        <v>800000</v>
      </c>
      <c r="CN17" s="172">
        <v>0</v>
      </c>
      <c r="CO17" s="172">
        <v>0</v>
      </c>
      <c r="CP17" s="172"/>
      <c r="CQ17" s="159">
        <f>SUM(CM17:CP17)</f>
        <v>800000</v>
      </c>
      <c r="CR17" s="173">
        <f>CL17+CQ17</f>
        <v>8800000</v>
      </c>
      <c r="CS17" s="245"/>
      <c r="CT17" s="172">
        <f>CL17</f>
        <v>8000000</v>
      </c>
      <c r="CU17" s="172">
        <f t="shared" si="51"/>
        <v>800000</v>
      </c>
      <c r="CV17" s="159">
        <f t="shared" si="52"/>
        <v>0</v>
      </c>
      <c r="CW17" s="159">
        <f t="shared" si="53"/>
        <v>0</v>
      </c>
      <c r="CX17" s="159">
        <f t="shared" si="54"/>
        <v>0</v>
      </c>
      <c r="CY17" s="159">
        <f>SUM(CU17:CX17)</f>
        <v>800000</v>
      </c>
      <c r="CZ17" s="173">
        <f>CT17+CY17</f>
        <v>8800000</v>
      </c>
      <c r="DA17" s="173"/>
      <c r="DB17" s="173"/>
      <c r="DC17" s="174"/>
      <c r="DD17" s="434"/>
      <c r="DE17" s="175"/>
      <c r="DF17" s="175"/>
      <c r="DG17" s="175"/>
      <c r="DH17" s="175"/>
      <c r="DI17" s="175"/>
      <c r="DJ17" s="527" t="s">
        <v>2453</v>
      </c>
    </row>
    <row r="18" spans="1:114" ht="47.1" customHeight="1">
      <c r="A18" s="155">
        <f>SUBTOTAL(3,$C$11:C18)</f>
        <v>4</v>
      </c>
      <c r="B18" s="143"/>
      <c r="C18" s="144" t="s">
        <v>2460</v>
      </c>
      <c r="D18" s="156" t="s">
        <v>101</v>
      </c>
      <c r="E18" s="157" t="str">
        <f t="shared" ref="E18:E19" si="61">IF(CL18&gt;=400000000,"A1",IF(CL18&gt;=300000000,"A2",IF(CL18&gt;=240000000,"A3",IF(CL18&gt;=180000000,"A4",IF(CL18&gt;=120000000,"A5",IF(CL18&gt;=80000000,"A6",IF(CL18&gt;=40000000,"A7",IF(CL18&gt;=25000000,"B1",IF(CL18&gt;=12000000,"B2","B3")))))))))</f>
        <v>B3</v>
      </c>
      <c r="F18" s="158">
        <v>42110</v>
      </c>
      <c r="G18" s="159">
        <v>4520000</v>
      </c>
      <c r="H18" s="159"/>
      <c r="I18" s="160">
        <f t="shared" ref="I18:I19" si="62">IF(G18&gt;0,CT18-G18,CT18-H18)</f>
        <v>3980000</v>
      </c>
      <c r="J18" s="160">
        <f t="shared" ref="J18:J19" si="63">CY18</f>
        <v>1700000</v>
      </c>
      <c r="K18" s="161">
        <f t="shared" ref="K18:K19" si="64">SUM(I18:J18)</f>
        <v>5680000</v>
      </c>
      <c r="L18" s="161">
        <f t="shared" ref="L18:L19" si="65">IF(G18&gt;0,G18+K18,H18+K18)</f>
        <v>10200000</v>
      </c>
      <c r="M18" s="162">
        <v>1</v>
      </c>
      <c r="N18" s="163">
        <f t="shared" ref="N18:N19" si="66">ROUND(MAX(G18*70%,H18*70%,3640000),0)</f>
        <v>3640000</v>
      </c>
      <c r="O18" s="163">
        <v>0</v>
      </c>
      <c r="P18" s="164">
        <v>1</v>
      </c>
      <c r="Q18" s="164">
        <v>25</v>
      </c>
      <c r="R18" s="164">
        <v>0</v>
      </c>
      <c r="S18" s="164">
        <v>0</v>
      </c>
      <c r="T18" s="164"/>
      <c r="U18" s="164"/>
      <c r="V18" s="164"/>
      <c r="W18" s="164"/>
      <c r="X18" s="165">
        <v>0</v>
      </c>
      <c r="Y18" s="164"/>
      <c r="Z18" s="164"/>
      <c r="AA18" s="164">
        <v>0</v>
      </c>
      <c r="AB18" s="164">
        <v>0</v>
      </c>
      <c r="AC18" s="164">
        <v>1</v>
      </c>
      <c r="AD18" s="164">
        <v>0</v>
      </c>
      <c r="AE18" s="164">
        <v>0</v>
      </c>
      <c r="AF18" s="164"/>
      <c r="AG18" s="166">
        <f t="shared" si="29"/>
        <v>173846</v>
      </c>
      <c r="AH18" s="166">
        <f t="shared" si="3"/>
        <v>0</v>
      </c>
      <c r="AI18" s="166">
        <f t="shared" si="4"/>
        <v>0</v>
      </c>
      <c r="AJ18" s="166">
        <f t="shared" si="15"/>
        <v>0</v>
      </c>
      <c r="AK18" s="166">
        <f t="shared" si="16"/>
        <v>0</v>
      </c>
      <c r="AL18" s="166">
        <f t="shared" si="17"/>
        <v>0</v>
      </c>
      <c r="AM18" s="166">
        <f t="shared" si="30"/>
        <v>0</v>
      </c>
      <c r="AN18" s="166">
        <f t="shared" si="31"/>
        <v>0</v>
      </c>
      <c r="AO18" s="167">
        <f t="shared" si="32"/>
        <v>392308</v>
      </c>
      <c r="AP18" s="166">
        <f t="shared" si="8"/>
        <v>0</v>
      </c>
      <c r="AQ18" s="166">
        <f t="shared" si="9"/>
        <v>0</v>
      </c>
      <c r="AR18" s="166">
        <f t="shared" ref="AR18:AR19" si="67">ROUND((G18+I18)/26*AF18,0)</f>
        <v>0</v>
      </c>
      <c r="AS18" s="167">
        <f t="shared" si="11"/>
        <v>1853077</v>
      </c>
      <c r="AT18" s="166"/>
      <c r="AU18" s="166">
        <f t="shared" si="58"/>
        <v>2419231</v>
      </c>
      <c r="AV18" s="166">
        <v>1206000</v>
      </c>
      <c r="AW18" s="166"/>
      <c r="AX18" s="166"/>
      <c r="AY18" s="166">
        <v>1000000</v>
      </c>
      <c r="AZ18" s="166">
        <f t="shared" si="34"/>
        <v>2625231</v>
      </c>
      <c r="BA18" s="168"/>
      <c r="BB18" s="168"/>
      <c r="BC18" s="168"/>
      <c r="BD18" s="166">
        <f t="shared" ref="BD18:BD19" si="68">SUM(BA18:BC18)</f>
        <v>0</v>
      </c>
      <c r="BE18" s="166">
        <v>0</v>
      </c>
      <c r="BF18" s="169"/>
      <c r="BG18" s="166">
        <f t="shared" ref="BG18:BG19" si="69">IF(BU18="Xem lại",0,IF(CL18&lt;11000000,5000,IF(AND(CL18&gt;=11000000,CL18&lt;25000000),10000,IF(AND(CL18&gt;=25000000,CL18&lt;40000000),15000,IF(AND(CL18&gt;=40000000,CL18&lt;120000000),20000,IF(AND(CL18&gt;=120000000,CL18&lt;240000000),25000,30000)))))*$BG$9)</f>
        <v>115000</v>
      </c>
      <c r="BH18" s="166"/>
      <c r="BI18" s="159">
        <f t="shared" si="37"/>
        <v>0</v>
      </c>
      <c r="BJ18" s="166"/>
      <c r="BK18" s="166"/>
      <c r="BL18" s="166">
        <f t="shared" si="38"/>
        <v>115000</v>
      </c>
      <c r="BM18" s="166">
        <f t="shared" si="39"/>
        <v>2510231</v>
      </c>
      <c r="BN18" s="166">
        <f t="shared" si="19"/>
        <v>0</v>
      </c>
      <c r="BO18" s="161">
        <v>1</v>
      </c>
      <c r="BP18" s="166" t="s">
        <v>40</v>
      </c>
      <c r="BQ18" s="144">
        <f t="shared" ref="BQ18:BQ19" si="70">IF(AND(D18="QTNV CL",CT18&gt;=11000000),"Lương tháng",IF(CT18&gt;=18000000,"Lương tháng",0))</f>
        <v>0</v>
      </c>
      <c r="BR18" s="144">
        <f t="shared" ref="BR18:BR19" si="71">IF(BQ18="Lương tháng",0,1)</f>
        <v>1</v>
      </c>
      <c r="BS18" s="161">
        <v>0</v>
      </c>
      <c r="BT18" s="159">
        <f t="shared" ref="BT18:BT19" si="72">IF(BS18="M1",13000,IF(BS18="M2",20000,IF(BS18="M3",26000,IF(BS18="M4",32000,0))))</f>
        <v>0</v>
      </c>
      <c r="BU18" s="170" t="str">
        <f t="shared" ref="BU18:BU19" si="73">IF(AND(G18&gt;0,(P18+Q18)&gt;5),"Trừ tiền","Xem lại")</f>
        <v>Trừ tiền</v>
      </c>
      <c r="BV18" s="166">
        <v>0</v>
      </c>
      <c r="BW18" s="166"/>
      <c r="BX18" s="166"/>
      <c r="BY18" s="166"/>
      <c r="BZ18" s="166">
        <f t="shared" ref="BZ18:BZ19" si="74">AU18+SUM(BV18:BY18)-AL18-AP18-AQ18-SUM(CF18:CH18)</f>
        <v>2419231</v>
      </c>
      <c r="CA18" s="171">
        <v>2</v>
      </c>
      <c r="CB18" s="166">
        <f t="shared" ref="CB18:CB19" si="75">CA18*4400000</f>
        <v>8800000</v>
      </c>
      <c r="CC18" s="166">
        <v>11000000</v>
      </c>
      <c r="CD18" s="166">
        <f t="shared" ref="CD18:CD19" si="76">CB18+CC18</f>
        <v>19800000</v>
      </c>
      <c r="CE18" s="166">
        <f t="shared" ref="CE18:CE19" si="77">BZ18-SUM(CJ18:CK18)-CI18-BD18-CD18</f>
        <v>-17855369</v>
      </c>
      <c r="CF18" s="164"/>
      <c r="CG18" s="166"/>
      <c r="CH18" s="164"/>
      <c r="CI18" s="245"/>
      <c r="CJ18" s="245"/>
      <c r="CK18" s="144">
        <v>474600</v>
      </c>
      <c r="CL18" s="172">
        <v>8500000</v>
      </c>
      <c r="CM18" s="172">
        <f>CL18*10%</f>
        <v>850000</v>
      </c>
      <c r="CN18" s="172">
        <f>CL18*10%</f>
        <v>850000</v>
      </c>
      <c r="CO18" s="172">
        <v>0</v>
      </c>
      <c r="CP18" s="172"/>
      <c r="CQ18" s="159">
        <f t="shared" ref="CQ18:CQ19" si="78">SUM(CM18:CP18)</f>
        <v>1700000</v>
      </c>
      <c r="CR18" s="173">
        <f t="shared" ref="CR18:CR19" si="79">CL18+CQ18</f>
        <v>10200000</v>
      </c>
      <c r="CS18" s="245"/>
      <c r="CT18" s="172">
        <f t="shared" ref="CT18:CT19" si="80">CL18</f>
        <v>8500000</v>
      </c>
      <c r="CU18" s="172">
        <f t="shared" si="51"/>
        <v>850000</v>
      </c>
      <c r="CV18" s="159">
        <v>850000</v>
      </c>
      <c r="CW18" s="159">
        <f t="shared" si="53"/>
        <v>0</v>
      </c>
      <c r="CX18" s="159">
        <f t="shared" si="54"/>
        <v>0</v>
      </c>
      <c r="CY18" s="159">
        <f t="shared" ref="CY18:CY19" si="81">SUM(CU18:CX18)</f>
        <v>1700000</v>
      </c>
      <c r="CZ18" s="173">
        <f t="shared" ref="CZ18:CZ19" si="82">CT18+CY18</f>
        <v>10200000</v>
      </c>
      <c r="DA18" s="173"/>
      <c r="DB18" s="173"/>
      <c r="DC18" s="174"/>
      <c r="DD18" s="434"/>
      <c r="DE18" s="175"/>
      <c r="DF18" s="175"/>
      <c r="DG18" s="175"/>
      <c r="DH18" s="175"/>
      <c r="DI18" s="175"/>
      <c r="DJ18" s="527" t="s">
        <v>2454</v>
      </c>
    </row>
    <row r="19" spans="1:114" ht="36.6" customHeight="1">
      <c r="A19" s="155">
        <f>SUBTOTAL(3,$C$11:C19)</f>
        <v>5</v>
      </c>
      <c r="B19" s="246"/>
      <c r="C19" s="144" t="s">
        <v>2461</v>
      </c>
      <c r="D19" s="156" t="s">
        <v>101</v>
      </c>
      <c r="E19" s="157" t="str">
        <f t="shared" si="61"/>
        <v>B3</v>
      </c>
      <c r="F19" s="158">
        <v>42110</v>
      </c>
      <c r="G19" s="159">
        <v>4750000</v>
      </c>
      <c r="H19" s="159"/>
      <c r="I19" s="160">
        <f t="shared" si="62"/>
        <v>5250000</v>
      </c>
      <c r="J19" s="160">
        <f t="shared" si="63"/>
        <v>1000000</v>
      </c>
      <c r="K19" s="161">
        <f t="shared" si="64"/>
        <v>6250000</v>
      </c>
      <c r="L19" s="161">
        <f t="shared" si="65"/>
        <v>11000000</v>
      </c>
      <c r="M19" s="162">
        <v>1</v>
      </c>
      <c r="N19" s="163">
        <f t="shared" si="66"/>
        <v>3640000</v>
      </c>
      <c r="O19" s="163">
        <v>0</v>
      </c>
      <c r="P19" s="164">
        <v>25</v>
      </c>
      <c r="Q19" s="164">
        <v>0</v>
      </c>
      <c r="R19" s="164">
        <v>0</v>
      </c>
      <c r="S19" s="164">
        <v>0</v>
      </c>
      <c r="T19" s="164"/>
      <c r="U19" s="164"/>
      <c r="V19" s="164"/>
      <c r="W19" s="164"/>
      <c r="X19" s="165">
        <v>0</v>
      </c>
      <c r="Y19" s="164"/>
      <c r="Z19" s="164"/>
      <c r="AA19" s="164">
        <v>0</v>
      </c>
      <c r="AB19" s="164">
        <v>0</v>
      </c>
      <c r="AC19" s="164">
        <v>0</v>
      </c>
      <c r="AD19" s="164">
        <v>0</v>
      </c>
      <c r="AE19" s="164">
        <v>0</v>
      </c>
      <c r="AF19" s="164"/>
      <c r="AG19" s="166">
        <f t="shared" si="29"/>
        <v>4567308</v>
      </c>
      <c r="AH19" s="166">
        <f t="shared" si="3"/>
        <v>0</v>
      </c>
      <c r="AI19" s="166">
        <f t="shared" si="4"/>
        <v>0</v>
      </c>
      <c r="AJ19" s="166">
        <f t="shared" si="15"/>
        <v>0</v>
      </c>
      <c r="AK19" s="166">
        <f t="shared" si="16"/>
        <v>0</v>
      </c>
      <c r="AL19" s="166">
        <f t="shared" si="17"/>
        <v>0</v>
      </c>
      <c r="AM19" s="166">
        <f t="shared" si="30"/>
        <v>0</v>
      </c>
      <c r="AN19" s="166">
        <f t="shared" si="31"/>
        <v>0</v>
      </c>
      <c r="AO19" s="167">
        <f t="shared" si="32"/>
        <v>0</v>
      </c>
      <c r="AP19" s="166">
        <f t="shared" si="8"/>
        <v>0</v>
      </c>
      <c r="AQ19" s="166">
        <f t="shared" si="9"/>
        <v>0</v>
      </c>
      <c r="AR19" s="166">
        <f t="shared" si="67"/>
        <v>0</v>
      </c>
      <c r="AS19" s="167">
        <f t="shared" si="11"/>
        <v>6009615</v>
      </c>
      <c r="AT19" s="166"/>
      <c r="AU19" s="166">
        <f t="shared" si="58"/>
        <v>10576923</v>
      </c>
      <c r="AV19" s="166">
        <v>0</v>
      </c>
      <c r="AW19" s="166"/>
      <c r="AX19" s="166"/>
      <c r="AY19" s="166">
        <v>3000000</v>
      </c>
      <c r="AZ19" s="166">
        <f t="shared" si="34"/>
        <v>7576923</v>
      </c>
      <c r="BA19" s="168"/>
      <c r="BB19" s="168"/>
      <c r="BC19" s="168"/>
      <c r="BD19" s="166">
        <f t="shared" si="68"/>
        <v>0</v>
      </c>
      <c r="BE19" s="166">
        <v>0</v>
      </c>
      <c r="BF19" s="169"/>
      <c r="BG19" s="166">
        <f t="shared" si="69"/>
        <v>115000</v>
      </c>
      <c r="BH19" s="166"/>
      <c r="BI19" s="159">
        <f t="shared" si="37"/>
        <v>0</v>
      </c>
      <c r="BJ19" s="166"/>
      <c r="BK19" s="166"/>
      <c r="BL19" s="166">
        <f t="shared" si="38"/>
        <v>115000</v>
      </c>
      <c r="BM19" s="166">
        <f t="shared" si="39"/>
        <v>7461923</v>
      </c>
      <c r="BN19" s="166">
        <f t="shared" si="19"/>
        <v>0</v>
      </c>
      <c r="BO19" s="161">
        <v>1</v>
      </c>
      <c r="BP19" s="166" t="s">
        <v>40</v>
      </c>
      <c r="BQ19" s="144">
        <f t="shared" si="70"/>
        <v>0</v>
      </c>
      <c r="BR19" s="144">
        <f t="shared" si="71"/>
        <v>1</v>
      </c>
      <c r="BS19" s="161">
        <v>0</v>
      </c>
      <c r="BT19" s="159">
        <f t="shared" si="72"/>
        <v>0</v>
      </c>
      <c r="BU19" s="170" t="str">
        <f t="shared" si="73"/>
        <v>Trừ tiền</v>
      </c>
      <c r="BV19" s="166">
        <v>0</v>
      </c>
      <c r="BW19" s="166"/>
      <c r="BX19" s="166"/>
      <c r="BY19" s="166"/>
      <c r="BZ19" s="166">
        <f t="shared" si="74"/>
        <v>10576923</v>
      </c>
      <c r="CA19" s="171">
        <v>2</v>
      </c>
      <c r="CB19" s="166">
        <f t="shared" si="75"/>
        <v>8800000</v>
      </c>
      <c r="CC19" s="166">
        <v>11000000</v>
      </c>
      <c r="CD19" s="166">
        <f t="shared" si="76"/>
        <v>19800000</v>
      </c>
      <c r="CE19" s="166">
        <f t="shared" si="77"/>
        <v>-9721827</v>
      </c>
      <c r="CF19" s="164"/>
      <c r="CG19" s="166"/>
      <c r="CH19" s="164"/>
      <c r="CI19" s="245"/>
      <c r="CJ19" s="245"/>
      <c r="CK19" s="144">
        <v>498750</v>
      </c>
      <c r="CL19" s="172">
        <v>10000000</v>
      </c>
      <c r="CM19" s="172">
        <f t="shared" ref="CM19" si="83">CL19*10%</f>
        <v>1000000</v>
      </c>
      <c r="CN19" s="172">
        <v>0</v>
      </c>
      <c r="CO19" s="172">
        <v>0</v>
      </c>
      <c r="CP19" s="172"/>
      <c r="CQ19" s="159">
        <f t="shared" si="78"/>
        <v>1000000</v>
      </c>
      <c r="CR19" s="173">
        <f t="shared" si="79"/>
        <v>11000000</v>
      </c>
      <c r="CS19" s="245"/>
      <c r="CT19" s="172">
        <f t="shared" si="80"/>
        <v>10000000</v>
      </c>
      <c r="CU19" s="172">
        <f t="shared" si="51"/>
        <v>1000000</v>
      </c>
      <c r="CV19" s="159">
        <f t="shared" ref="CV19" si="84">CN19</f>
        <v>0</v>
      </c>
      <c r="CW19" s="159">
        <f t="shared" si="53"/>
        <v>0</v>
      </c>
      <c r="CX19" s="159">
        <f t="shared" si="54"/>
        <v>0</v>
      </c>
      <c r="CY19" s="159">
        <f t="shared" si="81"/>
        <v>1000000</v>
      </c>
      <c r="CZ19" s="173">
        <f t="shared" si="82"/>
        <v>11000000</v>
      </c>
      <c r="DA19" s="173"/>
      <c r="DB19" s="173"/>
      <c r="DC19" s="174"/>
      <c r="DD19" s="434"/>
      <c r="DE19" s="175"/>
      <c r="DF19" s="175"/>
      <c r="DG19" s="175"/>
      <c r="DH19" s="175"/>
      <c r="DI19" s="175"/>
      <c r="DJ19" s="527" t="s">
        <v>2453</v>
      </c>
    </row>
    <row r="20" spans="1:114" ht="36.6" customHeight="1">
      <c r="A20" s="155">
        <f>SUBTOTAL(3,$C$11:C20)</f>
        <v>6</v>
      </c>
      <c r="B20" s="246"/>
      <c r="C20" s="144" t="s">
        <v>2462</v>
      </c>
      <c r="D20" s="156" t="s">
        <v>101</v>
      </c>
      <c r="E20" s="157" t="str">
        <f t="shared" ref="E20:E21" si="85">IF(CL20&gt;=400000000,"A1",IF(CL20&gt;=300000000,"A2",IF(CL20&gt;=240000000,"A3",IF(CL20&gt;=180000000,"A4",IF(CL20&gt;=120000000,"A5",IF(CL20&gt;=80000000,"A6",IF(CL20&gt;=40000000,"A7",IF(CL20&gt;=25000000,"B1",IF(CL20&gt;=12000000,"B2","B3")))))))))</f>
        <v>B2</v>
      </c>
      <c r="F20" s="158">
        <v>45721</v>
      </c>
      <c r="G20" s="159">
        <v>4750000</v>
      </c>
      <c r="H20" s="159"/>
      <c r="I20" s="160">
        <f t="shared" ref="I20:I21" si="86">IF(G20&gt;0,CT20-G20,CT20-H20)</f>
        <v>13250000</v>
      </c>
      <c r="J20" s="160">
        <f t="shared" ref="J20:J21" si="87">CY20</f>
        <v>0</v>
      </c>
      <c r="K20" s="161">
        <f t="shared" ref="K20:K21" si="88">SUM(I20:J20)</f>
        <v>13250000</v>
      </c>
      <c r="L20" s="161">
        <f t="shared" ref="L20:L21" si="89">IF(G20&gt;0,G20+K20,H20+K20)</f>
        <v>18000000</v>
      </c>
      <c r="M20" s="162">
        <v>1</v>
      </c>
      <c r="N20" s="163">
        <f t="shared" ref="N20:N21" si="90">ROUND(MAX(G20*70%,H20*70%,3640000),0)</f>
        <v>3640000</v>
      </c>
      <c r="O20" s="163">
        <v>0</v>
      </c>
      <c r="P20" s="164">
        <v>25</v>
      </c>
      <c r="Q20" s="164"/>
      <c r="R20" s="164">
        <v>4.16</v>
      </c>
      <c r="S20" s="164"/>
      <c r="T20" s="164"/>
      <c r="U20" s="164"/>
      <c r="V20" s="164"/>
      <c r="W20" s="164"/>
      <c r="X20" s="165"/>
      <c r="Y20" s="164"/>
      <c r="Z20" s="164"/>
      <c r="AA20" s="164"/>
      <c r="AB20" s="164"/>
      <c r="AC20" s="164"/>
      <c r="AD20" s="164"/>
      <c r="AE20" s="164"/>
      <c r="AF20" s="164"/>
      <c r="AG20" s="166">
        <f t="shared" si="29"/>
        <v>4567308</v>
      </c>
      <c r="AH20" s="166">
        <f>ROUND(MAX((G20+I20)*M20/26*R20,(H20+I20)*M20/26*R20,G20/26*R20*150%,H20/26*R20*150%)*BR20,0)</f>
        <v>2880000</v>
      </c>
      <c r="AI20" s="166">
        <f t="shared" si="4"/>
        <v>0</v>
      </c>
      <c r="AJ20" s="166">
        <f t="shared" si="15"/>
        <v>0</v>
      </c>
      <c r="AK20" s="166">
        <f t="shared" si="16"/>
        <v>0</v>
      </c>
      <c r="AL20" s="166">
        <f t="shared" si="17"/>
        <v>0</v>
      </c>
      <c r="AM20" s="166">
        <f t="shared" si="30"/>
        <v>0</v>
      </c>
      <c r="AN20" s="166">
        <f t="shared" si="31"/>
        <v>0</v>
      </c>
      <c r="AO20" s="167">
        <f t="shared" si="32"/>
        <v>0</v>
      </c>
      <c r="AP20" s="166">
        <f t="shared" si="8"/>
        <v>0</v>
      </c>
      <c r="AQ20" s="166">
        <f t="shared" si="9"/>
        <v>0</v>
      </c>
      <c r="AR20" s="166">
        <f t="shared" si="33"/>
        <v>0</v>
      </c>
      <c r="AS20" s="167">
        <f t="shared" si="11"/>
        <v>12740385</v>
      </c>
      <c r="AT20" s="166"/>
      <c r="AU20" s="166">
        <f t="shared" ref="AU20:AU21" si="91">ROUND(SUM(AG20:AT20),0)</f>
        <v>20187693</v>
      </c>
      <c r="AV20" s="166"/>
      <c r="AW20" s="166"/>
      <c r="AX20" s="166"/>
      <c r="AY20" s="166">
        <v>9819677</v>
      </c>
      <c r="AZ20" s="166">
        <f t="shared" si="34"/>
        <v>10368016</v>
      </c>
      <c r="BA20" s="168"/>
      <c r="BB20" s="168"/>
      <c r="BC20" s="168"/>
      <c r="BD20" s="166">
        <f t="shared" si="35"/>
        <v>0</v>
      </c>
      <c r="BE20" s="166">
        <v>0</v>
      </c>
      <c r="BF20" s="169"/>
      <c r="BG20" s="166">
        <f t="shared" si="36"/>
        <v>230000</v>
      </c>
      <c r="BH20" s="166"/>
      <c r="BI20" s="159">
        <f t="shared" si="37"/>
        <v>0</v>
      </c>
      <c r="BJ20" s="166"/>
      <c r="BK20" s="166"/>
      <c r="BL20" s="166">
        <f t="shared" si="38"/>
        <v>230000</v>
      </c>
      <c r="BM20" s="166">
        <f t="shared" si="39"/>
        <v>10138016</v>
      </c>
      <c r="BN20" s="166">
        <f t="shared" si="19"/>
        <v>0</v>
      </c>
      <c r="BO20" s="161">
        <v>1</v>
      </c>
      <c r="BP20" s="166"/>
      <c r="BQ20" s="144" t="str">
        <f t="shared" ref="BQ20:BQ21" si="92">IF(AND(D20="QTNV CL",CT20&gt;=11000000),"Lương tháng",IF(CT20&gt;=18000000,"Lương tháng",0))</f>
        <v>Lương tháng</v>
      </c>
      <c r="BR20" s="144">
        <v>1</v>
      </c>
      <c r="BS20" s="161">
        <v>0</v>
      </c>
      <c r="BT20" s="159">
        <f t="shared" ref="BT20:BT21" si="93">IF(BS20="M1",13000,IF(BS20="M2",20000,IF(BS20="M3",26000,IF(BS20="M4",32000,0))))</f>
        <v>0</v>
      </c>
      <c r="BU20" s="170" t="str">
        <f t="shared" si="43"/>
        <v>Trừ tiền</v>
      </c>
      <c r="BV20" s="166"/>
      <c r="BW20" s="166"/>
      <c r="BX20" s="166"/>
      <c r="BY20" s="166"/>
      <c r="BZ20" s="166">
        <f t="shared" ref="BZ20:BZ21" si="94">AU20+SUM(BV20:BY20)-AL20-AP20-AQ20-SUM(CF20:CH20)</f>
        <v>20187693</v>
      </c>
      <c r="CA20" s="171">
        <v>2</v>
      </c>
      <c r="CB20" s="166">
        <f t="shared" ref="CB20:CB21" si="95">CA20*4400000</f>
        <v>8800000</v>
      </c>
      <c r="CC20" s="166">
        <v>11000000</v>
      </c>
      <c r="CD20" s="166">
        <f t="shared" ref="CD20:CD21" si="96">CB20+CC20</f>
        <v>19800000</v>
      </c>
      <c r="CE20" s="166">
        <f t="shared" ref="CE20:CE21" si="97">BZ20-SUM(CJ20:CK20)-CI20-BD20-CD20</f>
        <v>-111057</v>
      </c>
      <c r="CF20" s="164"/>
      <c r="CG20" s="166"/>
      <c r="CH20" s="164"/>
      <c r="CI20" s="245"/>
      <c r="CJ20" s="245"/>
      <c r="CK20" s="144">
        <v>498750</v>
      </c>
      <c r="CL20" s="172">
        <v>18000000</v>
      </c>
      <c r="CM20" s="172"/>
      <c r="CN20" s="172">
        <v>0</v>
      </c>
      <c r="CO20" s="172">
        <v>0</v>
      </c>
      <c r="CP20" s="172"/>
      <c r="CQ20" s="159">
        <f t="shared" ref="CQ20:CQ21" si="98">SUM(CM20:CP20)</f>
        <v>0</v>
      </c>
      <c r="CR20" s="173">
        <f t="shared" ref="CR20:CR21" si="99">CL20+CQ20</f>
        <v>18000000</v>
      </c>
      <c r="CS20" s="245"/>
      <c r="CT20" s="172">
        <f t="shared" ref="CT20:CT21" si="100">CL20</f>
        <v>18000000</v>
      </c>
      <c r="CU20" s="172">
        <f t="shared" ref="CU20:CU21" si="101">CM20</f>
        <v>0</v>
      </c>
      <c r="CV20" s="159">
        <f t="shared" ref="CV20:CV21" si="102">CN20</f>
        <v>0</v>
      </c>
      <c r="CW20" s="159">
        <f t="shared" ref="CW20:CW21" si="103">CO20</f>
        <v>0</v>
      </c>
      <c r="CX20" s="159">
        <f t="shared" ref="CX20:CX21" si="104">CP20</f>
        <v>0</v>
      </c>
      <c r="CY20" s="159">
        <f t="shared" ref="CY20:CY21" si="105">SUM(CU20:CX20)</f>
        <v>0</v>
      </c>
      <c r="CZ20" s="173">
        <f t="shared" ref="CZ20:CZ21" si="106">CT20+CY20</f>
        <v>18000000</v>
      </c>
      <c r="DA20" s="173"/>
      <c r="DB20" s="173"/>
      <c r="DC20" s="174"/>
      <c r="DD20" s="434"/>
      <c r="DE20" s="175"/>
      <c r="DF20" s="175"/>
      <c r="DG20" s="175"/>
      <c r="DH20" s="175"/>
      <c r="DI20" s="175"/>
      <c r="DJ20" s="527" t="s">
        <v>2456</v>
      </c>
    </row>
    <row r="21" spans="1:114" ht="34.35" customHeight="1">
      <c r="A21" s="155">
        <f>SUBTOTAL(3,$C$11:C21)</f>
        <v>7</v>
      </c>
      <c r="B21" s="528"/>
      <c r="C21" s="144" t="s">
        <v>2463</v>
      </c>
      <c r="D21" s="156" t="s">
        <v>101</v>
      </c>
      <c r="E21" s="157" t="str">
        <f t="shared" si="85"/>
        <v>B2</v>
      </c>
      <c r="F21" s="158">
        <v>45721</v>
      </c>
      <c r="G21" s="159">
        <v>4750000</v>
      </c>
      <c r="H21" s="159"/>
      <c r="I21" s="160">
        <f t="shared" si="86"/>
        <v>9250000</v>
      </c>
      <c r="J21" s="160">
        <f t="shared" si="87"/>
        <v>0</v>
      </c>
      <c r="K21" s="161">
        <f t="shared" si="88"/>
        <v>9250000</v>
      </c>
      <c r="L21" s="161">
        <f t="shared" si="89"/>
        <v>14000000</v>
      </c>
      <c r="M21" s="162">
        <v>1</v>
      </c>
      <c r="N21" s="163">
        <f t="shared" si="90"/>
        <v>3640000</v>
      </c>
      <c r="O21" s="163">
        <v>0</v>
      </c>
      <c r="P21" s="164">
        <v>25</v>
      </c>
      <c r="Q21" s="164"/>
      <c r="R21" s="164"/>
      <c r="S21" s="164">
        <v>0</v>
      </c>
      <c r="T21" s="164"/>
      <c r="U21" s="164"/>
      <c r="V21" s="164"/>
      <c r="W21" s="164"/>
      <c r="X21" s="165"/>
      <c r="Y21" s="164"/>
      <c r="Z21" s="164"/>
      <c r="AA21" s="164"/>
      <c r="AB21" s="164"/>
      <c r="AC21" s="164"/>
      <c r="AD21" s="164">
        <v>0</v>
      </c>
      <c r="AE21" s="164">
        <v>0</v>
      </c>
      <c r="AF21" s="164"/>
      <c r="AG21" s="166">
        <f t="shared" si="29"/>
        <v>4567308</v>
      </c>
      <c r="AH21" s="166">
        <f t="shared" si="3"/>
        <v>0</v>
      </c>
      <c r="AI21" s="166">
        <f t="shared" si="4"/>
        <v>0</v>
      </c>
      <c r="AJ21" s="166">
        <f t="shared" si="15"/>
        <v>0</v>
      </c>
      <c r="AK21" s="166">
        <f t="shared" si="16"/>
        <v>0</v>
      </c>
      <c r="AL21" s="166">
        <f t="shared" si="17"/>
        <v>0</v>
      </c>
      <c r="AM21" s="166">
        <f t="shared" si="30"/>
        <v>0</v>
      </c>
      <c r="AN21" s="166">
        <f t="shared" si="31"/>
        <v>0</v>
      </c>
      <c r="AO21" s="167">
        <f t="shared" si="32"/>
        <v>0</v>
      </c>
      <c r="AP21" s="166">
        <f t="shared" si="8"/>
        <v>0</v>
      </c>
      <c r="AQ21" s="166">
        <f t="shared" si="9"/>
        <v>0</v>
      </c>
      <c r="AR21" s="166">
        <f t="shared" si="33"/>
        <v>0</v>
      </c>
      <c r="AS21" s="167">
        <f t="shared" si="11"/>
        <v>8894231</v>
      </c>
      <c r="AT21" s="166"/>
      <c r="AU21" s="166">
        <f t="shared" si="91"/>
        <v>13461539</v>
      </c>
      <c r="AV21" s="166"/>
      <c r="AW21" s="166"/>
      <c r="AX21" s="166"/>
      <c r="AY21" s="166">
        <v>5720000</v>
      </c>
      <c r="AZ21" s="166">
        <f t="shared" si="34"/>
        <v>7741539</v>
      </c>
      <c r="BA21" s="168"/>
      <c r="BB21" s="168"/>
      <c r="BC21" s="168"/>
      <c r="BD21" s="166">
        <f t="shared" si="35"/>
        <v>0</v>
      </c>
      <c r="BE21" s="166">
        <v>0</v>
      </c>
      <c r="BF21" s="169"/>
      <c r="BG21" s="166">
        <f t="shared" si="36"/>
        <v>230000</v>
      </c>
      <c r="BH21" s="166"/>
      <c r="BI21" s="159">
        <f t="shared" si="37"/>
        <v>98139</v>
      </c>
      <c r="BJ21" s="166"/>
      <c r="BK21" s="166"/>
      <c r="BL21" s="166">
        <f t="shared" si="38"/>
        <v>328139</v>
      </c>
      <c r="BM21" s="166">
        <f t="shared" si="39"/>
        <v>7413400</v>
      </c>
      <c r="BN21" s="166">
        <f t="shared" si="19"/>
        <v>0</v>
      </c>
      <c r="BO21" s="161">
        <v>1</v>
      </c>
      <c r="BP21" s="166"/>
      <c r="BQ21" s="144">
        <f t="shared" si="92"/>
        <v>0</v>
      </c>
      <c r="BR21" s="144">
        <f t="shared" ref="BR21" si="107">IF(BQ21="Lương tháng",0,1)</f>
        <v>1</v>
      </c>
      <c r="BS21" s="161">
        <v>0</v>
      </c>
      <c r="BT21" s="159">
        <f t="shared" si="93"/>
        <v>0</v>
      </c>
      <c r="BU21" s="170" t="str">
        <f t="shared" si="43"/>
        <v>Trừ tiền</v>
      </c>
      <c r="BV21" s="166"/>
      <c r="BW21" s="166"/>
      <c r="BX21" s="166"/>
      <c r="BY21" s="166"/>
      <c r="BZ21" s="166">
        <f t="shared" si="94"/>
        <v>13461539</v>
      </c>
      <c r="CA21" s="171"/>
      <c r="CB21" s="166">
        <f t="shared" si="95"/>
        <v>0</v>
      </c>
      <c r="CC21" s="166">
        <v>11000000</v>
      </c>
      <c r="CD21" s="166">
        <f t="shared" si="96"/>
        <v>11000000</v>
      </c>
      <c r="CE21" s="166">
        <f t="shared" si="97"/>
        <v>1962789</v>
      </c>
      <c r="CF21" s="164"/>
      <c r="CG21" s="166"/>
      <c r="CH21" s="164"/>
      <c r="CI21" s="245"/>
      <c r="CJ21" s="245"/>
      <c r="CK21" s="144">
        <v>498750</v>
      </c>
      <c r="CL21" s="172">
        <v>14000000</v>
      </c>
      <c r="CM21" s="172"/>
      <c r="CN21" s="172">
        <v>0</v>
      </c>
      <c r="CO21" s="172">
        <v>0</v>
      </c>
      <c r="CP21" s="172"/>
      <c r="CQ21" s="159">
        <f t="shared" si="98"/>
        <v>0</v>
      </c>
      <c r="CR21" s="173">
        <f t="shared" si="99"/>
        <v>14000000</v>
      </c>
      <c r="CS21" s="245"/>
      <c r="CT21" s="172">
        <f t="shared" si="100"/>
        <v>14000000</v>
      </c>
      <c r="CU21" s="172">
        <f t="shared" si="101"/>
        <v>0</v>
      </c>
      <c r="CV21" s="159">
        <f t="shared" si="102"/>
        <v>0</v>
      </c>
      <c r="CW21" s="159">
        <f t="shared" si="103"/>
        <v>0</v>
      </c>
      <c r="CX21" s="159">
        <f t="shared" si="104"/>
        <v>0</v>
      </c>
      <c r="CY21" s="159">
        <f t="shared" si="105"/>
        <v>0</v>
      </c>
      <c r="CZ21" s="173">
        <f t="shared" si="106"/>
        <v>14000000</v>
      </c>
      <c r="DA21" s="173"/>
      <c r="DB21" s="173"/>
      <c r="DC21" s="174"/>
      <c r="DD21" s="434"/>
      <c r="DE21" s="175"/>
      <c r="DF21" s="175"/>
      <c r="DG21" s="175"/>
      <c r="DH21" s="175"/>
      <c r="DI21" s="175"/>
      <c r="DJ21" s="527" t="s">
        <v>2457</v>
      </c>
    </row>
    <row r="22" spans="1:114" ht="34.35" customHeight="1">
      <c r="A22" s="280" t="s">
        <v>1026</v>
      </c>
      <c r="B22" s="279" t="str">
        <f>"Suất ăn công nghiệp: " &amp;"["&amp;COUNT(A23:A23)&amp; "]"</f>
        <v>Suất ăn công nghiệp: [1]</v>
      </c>
      <c r="C22" s="279"/>
      <c r="D22" s="280"/>
      <c r="E22" s="280"/>
      <c r="F22" s="280"/>
      <c r="G22" s="281">
        <f t="shared" ref="G22:BR22" si="108">SUM(G23:G23)</f>
        <v>4090000</v>
      </c>
      <c r="H22" s="281">
        <f t="shared" si="108"/>
        <v>0</v>
      </c>
      <c r="I22" s="281">
        <f t="shared" si="108"/>
        <v>2410000</v>
      </c>
      <c r="J22" s="281">
        <f t="shared" si="108"/>
        <v>0</v>
      </c>
      <c r="K22" s="281">
        <f t="shared" si="108"/>
        <v>2410000</v>
      </c>
      <c r="L22" s="281">
        <f t="shared" si="108"/>
        <v>6500000</v>
      </c>
      <c r="M22" s="281"/>
      <c r="N22" s="281">
        <f t="shared" si="108"/>
        <v>3640000</v>
      </c>
      <c r="O22" s="281">
        <f t="shared" si="108"/>
        <v>0</v>
      </c>
      <c r="P22" s="282">
        <f t="shared" si="108"/>
        <v>25</v>
      </c>
      <c r="Q22" s="282">
        <f t="shared" si="108"/>
        <v>0</v>
      </c>
      <c r="R22" s="282">
        <f t="shared" si="108"/>
        <v>0</v>
      </c>
      <c r="S22" s="282">
        <f t="shared" si="108"/>
        <v>0</v>
      </c>
      <c r="T22" s="282">
        <f t="shared" si="108"/>
        <v>0</v>
      </c>
      <c r="U22" s="282">
        <f t="shared" si="108"/>
        <v>0</v>
      </c>
      <c r="V22" s="282">
        <f t="shared" si="108"/>
        <v>0</v>
      </c>
      <c r="W22" s="282">
        <f t="shared" si="108"/>
        <v>0</v>
      </c>
      <c r="X22" s="282">
        <f t="shared" si="108"/>
        <v>0</v>
      </c>
      <c r="Y22" s="282">
        <f t="shared" si="108"/>
        <v>0</v>
      </c>
      <c r="Z22" s="282">
        <f t="shared" si="108"/>
        <v>0</v>
      </c>
      <c r="AA22" s="282">
        <f t="shared" si="108"/>
        <v>0</v>
      </c>
      <c r="AB22" s="282">
        <f t="shared" si="108"/>
        <v>0</v>
      </c>
      <c r="AC22" s="282">
        <f t="shared" si="108"/>
        <v>0</v>
      </c>
      <c r="AD22" s="282">
        <f t="shared" si="108"/>
        <v>0</v>
      </c>
      <c r="AE22" s="282">
        <f t="shared" si="108"/>
        <v>0</v>
      </c>
      <c r="AF22" s="282">
        <f t="shared" si="108"/>
        <v>0</v>
      </c>
      <c r="AG22" s="281">
        <f t="shared" si="108"/>
        <v>3932692</v>
      </c>
      <c r="AH22" s="281">
        <f t="shared" si="108"/>
        <v>0</v>
      </c>
      <c r="AI22" s="281">
        <f t="shared" si="108"/>
        <v>0</v>
      </c>
      <c r="AJ22" s="281">
        <f t="shared" si="108"/>
        <v>0</v>
      </c>
      <c r="AK22" s="281">
        <f t="shared" si="108"/>
        <v>0</v>
      </c>
      <c r="AL22" s="281">
        <f t="shared" si="108"/>
        <v>0</v>
      </c>
      <c r="AM22" s="281">
        <f t="shared" si="108"/>
        <v>0</v>
      </c>
      <c r="AN22" s="281">
        <f t="shared" si="108"/>
        <v>0</v>
      </c>
      <c r="AO22" s="281">
        <f t="shared" si="108"/>
        <v>0</v>
      </c>
      <c r="AP22" s="281">
        <f t="shared" si="108"/>
        <v>0</v>
      </c>
      <c r="AQ22" s="281">
        <f t="shared" si="108"/>
        <v>0</v>
      </c>
      <c r="AR22" s="281">
        <f t="shared" si="108"/>
        <v>0</v>
      </c>
      <c r="AS22" s="281">
        <f t="shared" si="108"/>
        <v>2317308</v>
      </c>
      <c r="AT22" s="281">
        <f t="shared" si="108"/>
        <v>0</v>
      </c>
      <c r="AU22" s="281">
        <f t="shared" si="108"/>
        <v>6250000</v>
      </c>
      <c r="AV22" s="281">
        <f t="shared" si="108"/>
        <v>0</v>
      </c>
      <c r="AW22" s="281">
        <f t="shared" si="108"/>
        <v>0</v>
      </c>
      <c r="AX22" s="281">
        <f t="shared" si="108"/>
        <v>0</v>
      </c>
      <c r="AY22" s="281">
        <f t="shared" si="108"/>
        <v>2000000</v>
      </c>
      <c r="AZ22" s="281">
        <f t="shared" si="108"/>
        <v>4250000</v>
      </c>
      <c r="BA22" s="281">
        <f t="shared" si="108"/>
        <v>0</v>
      </c>
      <c r="BB22" s="281">
        <f t="shared" si="108"/>
        <v>0</v>
      </c>
      <c r="BC22" s="281">
        <f t="shared" si="108"/>
        <v>0</v>
      </c>
      <c r="BD22" s="281">
        <f t="shared" si="108"/>
        <v>0</v>
      </c>
      <c r="BE22" s="281">
        <f t="shared" si="108"/>
        <v>0</v>
      </c>
      <c r="BF22" s="281">
        <f t="shared" si="108"/>
        <v>0</v>
      </c>
      <c r="BG22" s="281">
        <f t="shared" si="108"/>
        <v>0</v>
      </c>
      <c r="BH22" s="281">
        <f t="shared" si="108"/>
        <v>0</v>
      </c>
      <c r="BI22" s="281">
        <f t="shared" si="108"/>
        <v>0</v>
      </c>
      <c r="BJ22" s="281">
        <f t="shared" si="108"/>
        <v>0</v>
      </c>
      <c r="BK22" s="281">
        <f t="shared" si="108"/>
        <v>0</v>
      </c>
      <c r="BL22" s="281">
        <f t="shared" si="108"/>
        <v>0</v>
      </c>
      <c r="BM22" s="281">
        <f t="shared" si="108"/>
        <v>4250000</v>
      </c>
      <c r="BN22" s="281">
        <f t="shared" si="108"/>
        <v>0</v>
      </c>
      <c r="BO22" s="281">
        <f t="shared" si="108"/>
        <v>1</v>
      </c>
      <c r="BP22" s="281">
        <f t="shared" si="108"/>
        <v>0</v>
      </c>
      <c r="BQ22" s="281">
        <f t="shared" si="108"/>
        <v>0</v>
      </c>
      <c r="BR22" s="281">
        <f t="shared" si="108"/>
        <v>1</v>
      </c>
      <c r="BS22" s="281">
        <f t="shared" ref="BS22:CZ22" si="109">SUM(BS23:BS23)</f>
        <v>0</v>
      </c>
      <c r="BT22" s="281">
        <f t="shared" si="109"/>
        <v>0</v>
      </c>
      <c r="BU22" s="281">
        <f t="shared" si="109"/>
        <v>0</v>
      </c>
      <c r="BV22" s="281">
        <f t="shared" si="109"/>
        <v>0</v>
      </c>
      <c r="BW22" s="281">
        <f t="shared" si="109"/>
        <v>0</v>
      </c>
      <c r="BX22" s="281">
        <f t="shared" si="109"/>
        <v>0</v>
      </c>
      <c r="BY22" s="281">
        <f t="shared" si="109"/>
        <v>0</v>
      </c>
      <c r="BZ22" s="281">
        <f t="shared" si="109"/>
        <v>6250000</v>
      </c>
      <c r="CA22" s="281">
        <f t="shared" si="109"/>
        <v>0</v>
      </c>
      <c r="CB22" s="281">
        <f t="shared" si="109"/>
        <v>0</v>
      </c>
      <c r="CC22" s="281">
        <f t="shared" si="109"/>
        <v>11000000</v>
      </c>
      <c r="CD22" s="281">
        <f t="shared" si="109"/>
        <v>11000000</v>
      </c>
      <c r="CE22" s="281">
        <f t="shared" si="109"/>
        <v>-5179450</v>
      </c>
      <c r="CF22" s="281">
        <f t="shared" si="109"/>
        <v>0</v>
      </c>
      <c r="CG22" s="281">
        <f t="shared" si="109"/>
        <v>0</v>
      </c>
      <c r="CH22" s="281">
        <f t="shared" si="109"/>
        <v>0</v>
      </c>
      <c r="CI22" s="281">
        <f t="shared" si="109"/>
        <v>0</v>
      </c>
      <c r="CJ22" s="281">
        <f t="shared" si="109"/>
        <v>0</v>
      </c>
      <c r="CK22" s="281">
        <f t="shared" si="109"/>
        <v>429450</v>
      </c>
      <c r="CL22" s="281">
        <f t="shared" si="109"/>
        <v>6500000</v>
      </c>
      <c r="CM22" s="281">
        <f t="shared" si="109"/>
        <v>0</v>
      </c>
      <c r="CN22" s="281">
        <f t="shared" si="109"/>
        <v>0</v>
      </c>
      <c r="CO22" s="281">
        <f t="shared" si="109"/>
        <v>0</v>
      </c>
      <c r="CP22" s="281">
        <f t="shared" si="109"/>
        <v>0</v>
      </c>
      <c r="CQ22" s="281">
        <f t="shared" si="109"/>
        <v>0</v>
      </c>
      <c r="CR22" s="281">
        <f t="shared" si="109"/>
        <v>6500000</v>
      </c>
      <c r="CS22" s="281">
        <f t="shared" si="109"/>
        <v>0</v>
      </c>
      <c r="CT22" s="281">
        <f t="shared" si="109"/>
        <v>6500000</v>
      </c>
      <c r="CU22" s="281">
        <f t="shared" si="109"/>
        <v>0</v>
      </c>
      <c r="CV22" s="281">
        <f t="shared" si="109"/>
        <v>0</v>
      </c>
      <c r="CW22" s="281">
        <f t="shared" si="109"/>
        <v>0</v>
      </c>
      <c r="CX22" s="281">
        <f t="shared" si="109"/>
        <v>0</v>
      </c>
      <c r="CY22" s="281">
        <f t="shared" si="109"/>
        <v>0</v>
      </c>
      <c r="CZ22" s="281">
        <f t="shared" si="109"/>
        <v>6500000</v>
      </c>
      <c r="DA22" s="281">
        <f t="shared" ref="DA22:DC22" si="110">SUM(DA23:DA23)</f>
        <v>0</v>
      </c>
      <c r="DB22" s="281">
        <f t="shared" si="110"/>
        <v>0</v>
      </c>
      <c r="DC22" s="174">
        <f t="shared" si="110"/>
        <v>0</v>
      </c>
      <c r="DD22" s="281"/>
      <c r="DE22" s="244"/>
      <c r="DF22" s="360"/>
      <c r="DG22" s="360"/>
      <c r="DH22" s="360"/>
      <c r="DI22" s="360"/>
      <c r="DJ22" s="360"/>
    </row>
    <row r="23" spans="1:114" ht="34.35" customHeight="1">
      <c r="A23" s="155">
        <f>SUBTOTAL(3,$C$11:C23)</f>
        <v>7</v>
      </c>
      <c r="B23" s="145"/>
      <c r="C23" s="144"/>
      <c r="D23" s="156" t="s">
        <v>101</v>
      </c>
      <c r="E23" s="157" t="str">
        <f>IF(CL23&gt;=400000000,"A1",IF(CL23&gt;=300000000,"A2",IF(CL23&gt;=240000000,"A3",IF(CL23&gt;=180000000,"A4",IF(CL23&gt;=120000000,"A5",IF(CL23&gt;=80000000,"A6",IF(CL23&gt;=40000000,"A7",IF(CL23&gt;=25000000,"B1",IF(CL23&gt;=12000000,"B2","B3")))))))))</f>
        <v>B3</v>
      </c>
      <c r="F23" s="158">
        <v>44256</v>
      </c>
      <c r="G23" s="159">
        <v>4090000</v>
      </c>
      <c r="H23" s="159"/>
      <c r="I23" s="160">
        <f>IF(G23&gt;0,CT23-G23,CT23-H23)</f>
        <v>2410000</v>
      </c>
      <c r="J23" s="160">
        <f>CY23</f>
        <v>0</v>
      </c>
      <c r="K23" s="161">
        <f>SUM(I23:J23)</f>
        <v>2410000</v>
      </c>
      <c r="L23" s="161">
        <f>IF(G23&gt;0,G23+K23,H23+K23)</f>
        <v>6500000</v>
      </c>
      <c r="M23" s="162">
        <v>1</v>
      </c>
      <c r="N23" s="163">
        <f>ROUND(MAX(G23*70%,H23*70%,3640000),0)</f>
        <v>3640000</v>
      </c>
      <c r="O23" s="163">
        <v>0</v>
      </c>
      <c r="P23" s="164">
        <v>25</v>
      </c>
      <c r="Q23" s="164"/>
      <c r="R23" s="164"/>
      <c r="S23" s="164"/>
      <c r="T23" s="164"/>
      <c r="U23" s="164"/>
      <c r="V23" s="164"/>
      <c r="W23" s="164"/>
      <c r="X23" s="165"/>
      <c r="Y23" s="164"/>
      <c r="Z23" s="164"/>
      <c r="AA23" s="164"/>
      <c r="AB23" s="164"/>
      <c r="AC23" s="164"/>
      <c r="AD23" s="164"/>
      <c r="AE23" s="164"/>
      <c r="AF23" s="164"/>
      <c r="AG23" s="166">
        <f>MAX(ROUND(IF(P23=0,0,IF(AND(BQ23="Lương tháng",(AB23+AC23)=0),MAX(G23/26*P23*M23,H23/26*P23*M23),IF(BQ23="Lương tháng",MAX((G23-G23/26*($CJ$6-P23))*M23,(H23-H23/26*($CJ$6-P23))*M23),MAX(G23/26*P23*M23,H23/26*P23*M23)))),0),0)</f>
        <v>3932692</v>
      </c>
      <c r="AH23" s="166">
        <f t="shared" si="3"/>
        <v>0</v>
      </c>
      <c r="AI23" s="166">
        <f t="shared" si="4"/>
        <v>0</v>
      </c>
      <c r="AJ23" s="166">
        <f t="shared" si="15"/>
        <v>0</v>
      </c>
      <c r="AK23" s="166">
        <f t="shared" si="16"/>
        <v>0</v>
      </c>
      <c r="AL23" s="166">
        <f t="shared" si="17"/>
        <v>0</v>
      </c>
      <c r="AM23" s="166">
        <f>ROUND((G23+50%*I23)/26*X23,0)</f>
        <v>0</v>
      </c>
      <c r="AN23" s="166">
        <f>ROUND(N23/26*Y23+O23/26*Z23+MAX(G23/26*AA23,H23/26*AA23),0)</f>
        <v>0</v>
      </c>
      <c r="AO23" s="167">
        <f>ROUND(IF(BQ23="Lương tháng",L23/26*AC23,L23/26*AC23+L23/26*AB23),0)</f>
        <v>0</v>
      </c>
      <c r="AP23" s="166">
        <f t="shared" si="8"/>
        <v>0</v>
      </c>
      <c r="AQ23" s="166">
        <f t="shared" si="9"/>
        <v>0</v>
      </c>
      <c r="AR23" s="166">
        <f t="shared" ref="AR23" si="111">ROUND((G23+I23)/26*AF23,0)</f>
        <v>0</v>
      </c>
      <c r="AS23" s="167">
        <f t="shared" si="11"/>
        <v>2317308</v>
      </c>
      <c r="AT23" s="166"/>
      <c r="AU23" s="166">
        <f>ROUND(SUM(AG23:AT23),0)</f>
        <v>6250000</v>
      </c>
      <c r="AV23" s="166"/>
      <c r="AW23" s="166"/>
      <c r="AX23" s="166"/>
      <c r="AY23" s="166">
        <v>2000000</v>
      </c>
      <c r="AZ23" s="166">
        <f>ROUND(SUM(AU23:AX23)-AY23,0)</f>
        <v>4250000</v>
      </c>
      <c r="BA23" s="168"/>
      <c r="BB23" s="168"/>
      <c r="BC23" s="168"/>
      <c r="BD23" s="166">
        <f t="shared" ref="BD23" si="112">SUM(BA23:BC23)</f>
        <v>0</v>
      </c>
      <c r="BE23" s="166">
        <v>0</v>
      </c>
      <c r="BF23" s="169"/>
      <c r="BG23" s="166">
        <f t="shared" ref="BG23" si="113">IF(BU23="Xem lại",0,IF(CL23&lt;11000000,5000,IF(AND(CL23&gt;=11000000,CL23&lt;25000000),10000,IF(AND(CL23&gt;=25000000,CL23&lt;40000000),15000,IF(AND(CL23&gt;=40000000,CL23&lt;120000000),20000,IF(AND(CL23&gt;=120000000,CL23&lt;240000000),25000,30000)))))*$BG$9)</f>
        <v>0</v>
      </c>
      <c r="BH23" s="166"/>
      <c r="BI23" s="159">
        <f>IF(CE23&gt;0,ROUND(IF(CE23&gt;=80000000,CE23*35%-9850000,IF(CE23&gt;=52000000,CE23*30%-5850000,IF(CE23&gt;=32000000,CE23*25%-3250000,IF(CE23&gt;=18000000,CE23*20%-1650000,IF(CE23&gt;=10000000,CE23*15%-750000,IF(CE23&gt;5000000,CE23*10%-250000,CE23*5%)))))),0),0)</f>
        <v>0</v>
      </c>
      <c r="BJ23" s="166"/>
      <c r="BK23" s="166"/>
      <c r="BL23" s="166">
        <f>ROUND(SUM(BD23:BK23),0)</f>
        <v>0</v>
      </c>
      <c r="BM23" s="166">
        <f>ROUND(IF(AZ23&gt;BL23,AZ23-BL23,0),0)</f>
        <v>4250000</v>
      </c>
      <c r="BN23" s="166">
        <f t="shared" si="19"/>
        <v>0</v>
      </c>
      <c r="BO23" s="161">
        <v>1</v>
      </c>
      <c r="BP23" s="166" t="s">
        <v>1066</v>
      </c>
      <c r="BQ23" s="144">
        <f>IF(AND(D23="QTNV CL",CT23&gt;=11000000),"Lương tháng",IF(CT23&gt;=18000000,"Lương tháng",0))</f>
        <v>0</v>
      </c>
      <c r="BR23" s="144">
        <f>IF(BQ23="Lương tháng",0,1)</f>
        <v>1</v>
      </c>
      <c r="BS23" s="161">
        <v>0</v>
      </c>
      <c r="BT23" s="159">
        <f>IF(BS23="M1",13000,IF(BS23="M2",20000,IF(BS23="M3",26000,IF(BS23="M4",32000,0))))</f>
        <v>0</v>
      </c>
      <c r="BU23" s="170" t="s">
        <v>1173</v>
      </c>
      <c r="BV23" s="166">
        <v>0</v>
      </c>
      <c r="BW23" s="166"/>
      <c r="BX23" s="166"/>
      <c r="BY23" s="166"/>
      <c r="BZ23" s="166">
        <f>AU23+SUM(BV23:BY23)-AL23-AP23-AQ23-SUM(CF23:CH23)</f>
        <v>6250000</v>
      </c>
      <c r="CA23" s="171">
        <v>0</v>
      </c>
      <c r="CB23" s="166">
        <f>CA23*4400000</f>
        <v>0</v>
      </c>
      <c r="CC23" s="166">
        <v>11000000</v>
      </c>
      <c r="CD23" s="166">
        <f>CB23+CC23</f>
        <v>11000000</v>
      </c>
      <c r="CE23" s="166">
        <f>BZ23-SUM(CJ23:CK23)-CI23-BD23-CD23</f>
        <v>-5179450</v>
      </c>
      <c r="CF23" s="164"/>
      <c r="CG23" s="166"/>
      <c r="CH23" s="164"/>
      <c r="CI23" s="144"/>
      <c r="CJ23" s="144"/>
      <c r="CK23" s="144">
        <v>429450</v>
      </c>
      <c r="CL23" s="172">
        <v>6500000</v>
      </c>
      <c r="CM23" s="172">
        <v>0</v>
      </c>
      <c r="CN23" s="172">
        <v>0</v>
      </c>
      <c r="CO23" s="172">
        <v>0</v>
      </c>
      <c r="CP23" s="172"/>
      <c r="CQ23" s="159">
        <f>SUM(CM23:CP23)</f>
        <v>0</v>
      </c>
      <c r="CR23" s="173">
        <f>CL23+CQ23</f>
        <v>6500000</v>
      </c>
      <c r="CS23" s="176"/>
      <c r="CT23" s="172">
        <f t="shared" ref="CT23:CX23" si="114">CL23</f>
        <v>6500000</v>
      </c>
      <c r="CU23" s="172">
        <f t="shared" si="114"/>
        <v>0</v>
      </c>
      <c r="CV23" s="159">
        <f t="shared" si="114"/>
        <v>0</v>
      </c>
      <c r="CW23" s="159">
        <f t="shared" si="114"/>
        <v>0</v>
      </c>
      <c r="CX23" s="159">
        <f t="shared" si="114"/>
        <v>0</v>
      </c>
      <c r="CY23" s="159">
        <f>SUM(CU23:CX23)</f>
        <v>0</v>
      </c>
      <c r="CZ23" s="173">
        <f>CT23+CY23</f>
        <v>6500000</v>
      </c>
      <c r="DA23" s="173" t="s">
        <v>1604</v>
      </c>
      <c r="DB23" s="173" t="s">
        <v>1603</v>
      </c>
      <c r="DC23" s="174">
        <v>0</v>
      </c>
      <c r="DD23" s="434" t="s">
        <v>2249</v>
      </c>
      <c r="DE23" s="175"/>
      <c r="DF23" s="175"/>
      <c r="DG23" s="175"/>
      <c r="DH23" s="175" t="s">
        <v>1423</v>
      </c>
      <c r="DI23" s="175"/>
      <c r="DJ23" s="527" t="s">
        <v>2451</v>
      </c>
    </row>
    <row r="24" spans="1:114" s="487" customFormat="1" ht="20.25">
      <c r="A24" s="490"/>
      <c r="B24" s="491"/>
      <c r="C24" s="492"/>
      <c r="D24" s="493"/>
      <c r="E24" s="494"/>
      <c r="F24" s="494"/>
      <c r="G24" s="495"/>
      <c r="H24" s="496"/>
      <c r="I24" s="497"/>
      <c r="J24" s="497"/>
      <c r="K24" s="498"/>
      <c r="L24" s="497"/>
      <c r="M24" s="492"/>
      <c r="N24" s="499"/>
      <c r="O24" s="493">
        <v>0</v>
      </c>
      <c r="P24" s="500" t="e">
        <f>#REF!-#REF!</f>
        <v>#REF!</v>
      </c>
      <c r="Q24" s="501" t="e">
        <f>#REF!-#REF!</f>
        <v>#REF!</v>
      </c>
      <c r="R24" s="501" t="e">
        <f>#REF!-#REF!</f>
        <v>#REF!</v>
      </c>
      <c r="S24" s="501" t="e">
        <f>#REF!-#REF!</f>
        <v>#REF!</v>
      </c>
      <c r="T24" s="501" t="e">
        <f>#REF!-#REF!</f>
        <v>#REF!</v>
      </c>
      <c r="U24" s="501" t="e">
        <f>#REF!-#REF!</f>
        <v>#REF!</v>
      </c>
      <c r="V24" s="501" t="e">
        <f>#REF!-#REF!</f>
        <v>#REF!</v>
      </c>
      <c r="W24" s="501" t="e">
        <f>#REF!-#REF!</f>
        <v>#REF!</v>
      </c>
      <c r="X24" s="502" t="e">
        <f>#REF!-#REF!</f>
        <v>#REF!</v>
      </c>
      <c r="Y24" s="502"/>
      <c r="Z24" s="502"/>
      <c r="AA24" s="502" t="e">
        <f>#REF!-#REF!</f>
        <v>#REF!</v>
      </c>
      <c r="AB24" s="503" t="e">
        <f>#REF!-#REF!</f>
        <v>#REF!</v>
      </c>
      <c r="AC24" s="502" t="e">
        <f>#REF!-#REF!</f>
        <v>#REF!</v>
      </c>
      <c r="AD24" s="501" t="e">
        <f>#REF!-#REF!</f>
        <v>#REF!</v>
      </c>
      <c r="AE24" s="502"/>
      <c r="AF24" s="501"/>
      <c r="AG24" s="493"/>
      <c r="AH24" s="493"/>
      <c r="AI24" s="493"/>
      <c r="AJ24" s="504"/>
      <c r="AK24" s="504"/>
      <c r="AL24" s="504"/>
      <c r="AM24" s="504"/>
      <c r="AN24" s="504"/>
      <c r="AO24" s="504"/>
      <c r="AP24" s="504"/>
      <c r="AQ24" s="504"/>
      <c r="AR24" s="504"/>
      <c r="AS24" s="504"/>
      <c r="AT24" s="504"/>
      <c r="AU24" s="504"/>
      <c r="AV24" s="505"/>
      <c r="AW24" s="505"/>
      <c r="AX24" s="505"/>
      <c r="AY24" s="506">
        <v>2137505812</v>
      </c>
      <c r="AZ24" s="504" t="e">
        <f>#REF!-AY24</f>
        <v>#REF!</v>
      </c>
      <c r="BA24" s="504"/>
      <c r="BB24" s="504"/>
      <c r="BC24" s="504"/>
      <c r="BD24" s="504"/>
      <c r="BE24" s="504"/>
      <c r="BF24" s="504"/>
      <c r="BG24" s="504"/>
      <c r="BH24" s="504"/>
      <c r="BI24" s="504"/>
      <c r="BJ24" s="504"/>
      <c r="BK24" s="504"/>
      <c r="BL24" s="504"/>
      <c r="BM24" s="507"/>
      <c r="BN24" s="505"/>
      <c r="BO24" s="504"/>
      <c r="BP24" s="508"/>
      <c r="BQ24" s="508"/>
      <c r="BR24" s="508"/>
      <c r="BS24" s="508"/>
      <c r="BT24" s="505"/>
      <c r="BU24" s="509"/>
      <c r="BV24" s="508"/>
      <c r="BW24" s="508"/>
      <c r="BX24" s="510"/>
      <c r="BY24" s="507">
        <v>3631871000</v>
      </c>
      <c r="BZ24" s="504"/>
      <c r="CA24" s="504"/>
      <c r="CB24" s="504"/>
      <c r="CC24" s="504"/>
      <c r="CD24" s="504"/>
      <c r="CE24" s="504"/>
      <c r="CF24" s="511"/>
      <c r="CG24" s="511"/>
      <c r="CH24" s="511"/>
      <c r="CI24" s="512"/>
      <c r="CJ24" s="512"/>
      <c r="CK24" s="512"/>
      <c r="CL24" s="505"/>
      <c r="CM24" s="505"/>
      <c r="CN24" s="505"/>
      <c r="CO24" s="505"/>
      <c r="CP24" s="505"/>
      <c r="CQ24" s="505"/>
      <c r="CR24" s="505"/>
      <c r="CS24" s="505"/>
      <c r="CT24" s="505"/>
      <c r="CU24" s="505"/>
      <c r="CV24" s="505"/>
      <c r="CW24" s="505"/>
      <c r="CX24" s="505"/>
      <c r="CY24" s="505"/>
      <c r="CZ24" s="505"/>
      <c r="DA24" s="504"/>
      <c r="DB24" s="504"/>
      <c r="DC24" s="513"/>
      <c r="DD24" s="504"/>
      <c r="DE24" s="513"/>
      <c r="DF24" s="513"/>
      <c r="DG24" s="513"/>
      <c r="DH24" s="513"/>
      <c r="DI24" s="513"/>
      <c r="DJ24" s="519"/>
    </row>
    <row r="25" spans="1:114" ht="25.9" customHeight="1">
      <c r="A25" s="256"/>
      <c r="B25" s="257"/>
      <c r="C25" s="258"/>
      <c r="D25" s="258"/>
      <c r="E25" s="257"/>
      <c r="F25" s="257"/>
      <c r="G25" s="259"/>
      <c r="H25" s="259"/>
      <c r="I25" s="259"/>
      <c r="J25" s="259"/>
      <c r="K25" s="259"/>
      <c r="L25" s="259"/>
      <c r="M25" s="258"/>
      <c r="N25" s="260"/>
      <c r="O25" s="258"/>
      <c r="P25" s="261"/>
      <c r="Q25" s="261"/>
      <c r="R25" s="261"/>
      <c r="S25" s="261"/>
      <c r="T25" s="261"/>
      <c r="U25" s="261"/>
      <c r="V25" s="261"/>
      <c r="W25" s="261"/>
      <c r="X25" s="262"/>
      <c r="Y25" s="262"/>
      <c r="Z25" s="262"/>
      <c r="AA25" s="262"/>
      <c r="AB25" s="261"/>
      <c r="AC25" s="262"/>
      <c r="AD25" s="261"/>
      <c r="AE25" s="262"/>
      <c r="AF25" s="263"/>
      <c r="AG25" s="258"/>
      <c r="AH25" s="258"/>
      <c r="AI25" s="258"/>
      <c r="AJ25" s="264"/>
      <c r="AK25" s="264"/>
      <c r="AL25" s="264"/>
      <c r="AM25" s="264"/>
      <c r="AN25" s="264"/>
      <c r="AO25" s="264"/>
      <c r="AP25" s="264"/>
      <c r="AQ25" s="264"/>
      <c r="AR25" s="264"/>
      <c r="AS25" s="264"/>
      <c r="AT25" s="264"/>
      <c r="AU25" s="264"/>
      <c r="AV25" s="265"/>
      <c r="AW25" s="264"/>
      <c r="AX25" s="264"/>
      <c r="AY25" s="386"/>
      <c r="AZ25" s="264"/>
      <c r="BA25" s="264"/>
      <c r="BB25" s="264"/>
      <c r="BC25" s="264"/>
      <c r="BD25" s="264"/>
      <c r="BE25" s="264"/>
      <c r="BF25" s="215"/>
      <c r="BG25" s="215"/>
      <c r="BH25" s="215"/>
      <c r="BI25" s="215" t="s">
        <v>2445</v>
      </c>
      <c r="BJ25" s="215"/>
      <c r="BK25" s="266"/>
      <c r="BL25" s="266"/>
      <c r="BM25" s="215"/>
      <c r="BN25" s="264"/>
      <c r="BO25" s="264"/>
      <c r="BP25" s="264"/>
      <c r="BQ25" s="267"/>
      <c r="BR25" s="264"/>
      <c r="BS25" s="267"/>
      <c r="BT25" s="264"/>
      <c r="BU25" s="268"/>
      <c r="BV25" s="264"/>
      <c r="BW25" s="264"/>
      <c r="BX25" s="264"/>
      <c r="BY25" s="264"/>
      <c r="BZ25" s="264"/>
      <c r="CA25" s="264"/>
      <c r="CB25" s="264"/>
      <c r="CC25" s="264"/>
      <c r="CD25" s="264"/>
      <c r="CE25" s="264"/>
      <c r="CF25" s="269"/>
      <c r="CG25" s="269"/>
      <c r="CH25" s="269"/>
      <c r="CI25" s="270"/>
      <c r="CJ25" s="270"/>
      <c r="CK25" s="270"/>
      <c r="CL25" s="30"/>
      <c r="CM25" s="30"/>
      <c r="CN25" s="30"/>
      <c r="CO25" s="30"/>
      <c r="CP25" s="30"/>
      <c r="CQ25" s="30"/>
      <c r="CR25" s="30"/>
      <c r="CS25" s="30"/>
      <c r="CT25" s="30"/>
      <c r="CU25" s="30"/>
      <c r="CV25" s="30"/>
      <c r="CW25" s="30"/>
      <c r="CX25" s="30"/>
      <c r="CY25" s="30"/>
      <c r="CZ25" s="30"/>
      <c r="DA25" s="264"/>
      <c r="DB25" s="264"/>
      <c r="DC25" s="258"/>
      <c r="DD25" s="264"/>
      <c r="DE25" s="258"/>
      <c r="DF25" s="258"/>
      <c r="DG25" s="258"/>
      <c r="DH25" s="258"/>
      <c r="DI25" s="258"/>
      <c r="DJ25" s="520"/>
    </row>
    <row r="26" spans="1:114" ht="32.450000000000003" customHeight="1">
      <c r="A26" s="226"/>
      <c r="B26" s="226"/>
      <c r="C26" s="226" t="s">
        <v>1121</v>
      </c>
      <c r="D26" s="226"/>
      <c r="E26" s="226"/>
      <c r="F26" s="458"/>
      <c r="G26" s="226"/>
      <c r="H26" s="226"/>
      <c r="I26" s="226"/>
      <c r="J26" s="226"/>
      <c r="K26" s="227"/>
      <c r="L26" s="220"/>
      <c r="M26" s="220"/>
      <c r="N26" s="228"/>
      <c r="O26" s="228"/>
      <c r="P26" s="220"/>
      <c r="Q26" s="228"/>
      <c r="R26" s="220" t="s">
        <v>56</v>
      </c>
      <c r="S26" s="220"/>
      <c r="T26" s="228"/>
      <c r="U26" s="228"/>
      <c r="V26" s="228"/>
      <c r="W26" s="228"/>
      <c r="X26" s="228"/>
      <c r="Y26" s="228"/>
      <c r="Z26" s="228"/>
      <c r="AA26" s="228"/>
      <c r="AB26" s="228"/>
      <c r="AC26" s="228"/>
      <c r="AD26" s="228"/>
      <c r="AE26" s="228"/>
      <c r="AF26" s="228"/>
      <c r="AG26" s="228"/>
      <c r="AH26" s="228"/>
      <c r="AI26" s="220"/>
      <c r="AJ26" s="220"/>
      <c r="AK26" s="220"/>
      <c r="AL26" s="220"/>
      <c r="AM26" s="220"/>
      <c r="AN26" s="220"/>
      <c r="AO26" s="226" t="s">
        <v>76</v>
      </c>
      <c r="AP26" s="220"/>
      <c r="AQ26" s="220"/>
      <c r="AR26" s="220"/>
      <c r="AS26" s="220"/>
      <c r="AT26" s="220"/>
      <c r="AU26" s="220"/>
      <c r="AV26" s="220"/>
      <c r="AW26" s="220"/>
      <c r="AX26" s="220"/>
      <c r="AY26" s="220"/>
      <c r="AZ26" s="220"/>
      <c r="BA26" s="228"/>
      <c r="BB26" s="228"/>
      <c r="BC26" s="228"/>
      <c r="BD26" s="228"/>
      <c r="BE26" s="228"/>
      <c r="BF26" s="220"/>
      <c r="BG26" s="220"/>
      <c r="BH26" s="220"/>
      <c r="BI26" s="226" t="s">
        <v>17</v>
      </c>
      <c r="BJ26" s="220"/>
      <c r="BK26" s="220"/>
      <c r="BL26" s="220"/>
      <c r="BM26" s="220"/>
      <c r="BN26" s="228"/>
      <c r="BO26" s="228"/>
      <c r="BP26" s="228"/>
      <c r="BQ26" s="220"/>
      <c r="BR26" s="228"/>
      <c r="BS26" s="220"/>
      <c r="BT26" s="228"/>
      <c r="BU26" s="229"/>
      <c r="BV26" s="228"/>
      <c r="BW26" s="228"/>
      <c r="BX26" s="228"/>
      <c r="BY26" s="228"/>
      <c r="BZ26" s="228"/>
      <c r="CA26" s="228"/>
      <c r="CB26" s="228"/>
      <c r="CC26" s="228"/>
      <c r="CD26" s="228"/>
      <c r="CE26" s="228"/>
      <c r="CF26" s="230"/>
      <c r="CG26" s="230"/>
      <c r="CH26" s="230"/>
      <c r="CI26" s="231"/>
      <c r="CJ26" s="231"/>
      <c r="CK26" s="231"/>
      <c r="CL26" s="228"/>
      <c r="CM26" s="228"/>
      <c r="CN26" s="228"/>
      <c r="CO26" s="228"/>
      <c r="CP26" s="228"/>
      <c r="CQ26" s="228"/>
      <c r="CR26" s="228"/>
      <c r="CS26" s="228"/>
      <c r="CT26" s="228"/>
      <c r="CU26" s="228"/>
      <c r="CV26" s="228"/>
      <c r="CW26" s="228"/>
      <c r="CX26" s="228"/>
      <c r="CY26" s="228"/>
      <c r="CZ26" s="228"/>
      <c r="DA26" s="228"/>
      <c r="DB26" s="228"/>
      <c r="DC26" s="232"/>
      <c r="DD26" s="228"/>
      <c r="DE26" s="232"/>
      <c r="DF26" s="232"/>
      <c r="DG26" s="232"/>
      <c r="DH26" s="232"/>
      <c r="DI26" s="232"/>
      <c r="DJ26" s="521"/>
    </row>
    <row r="27" spans="1:114" ht="19.899999999999999" customHeight="1">
      <c r="A27" s="70"/>
      <c r="B27" s="88"/>
      <c r="C27" s="70"/>
      <c r="D27" s="70"/>
      <c r="E27" s="70"/>
      <c r="F27" s="70"/>
      <c r="G27" s="70"/>
      <c r="H27" s="70"/>
      <c r="I27" s="88"/>
      <c r="J27" s="88"/>
      <c r="K27" s="88"/>
      <c r="L27" s="90"/>
      <c r="M27" s="90"/>
      <c r="N27" s="89"/>
      <c r="O27" s="70"/>
      <c r="P27" s="90"/>
      <c r="Q27" s="90"/>
      <c r="R27" s="90"/>
      <c r="S27" s="90"/>
      <c r="T27" s="90"/>
      <c r="U27" s="90"/>
      <c r="V27" s="90"/>
      <c r="W27" s="90"/>
      <c r="X27" s="90"/>
      <c r="Y27" s="90"/>
      <c r="Z27" s="90"/>
      <c r="AA27" s="90"/>
      <c r="AB27" s="90"/>
      <c r="AC27" s="90"/>
      <c r="AD27" s="90"/>
      <c r="AE27" s="90"/>
      <c r="AF27" s="90"/>
      <c r="AG27" s="70"/>
      <c r="AH27" s="70"/>
      <c r="AI27" s="70"/>
      <c r="AJ27" s="70"/>
      <c r="AK27" s="70"/>
      <c r="AL27" s="70"/>
      <c r="AM27" s="70"/>
      <c r="AN27" s="70"/>
      <c r="AO27" s="70"/>
      <c r="AP27" s="70"/>
      <c r="AQ27" s="70"/>
      <c r="AR27" s="89"/>
      <c r="AS27" s="70"/>
      <c r="AT27" s="70"/>
      <c r="AU27" s="70"/>
      <c r="AV27" s="70"/>
      <c r="AW27" s="70"/>
      <c r="AX27" s="70"/>
      <c r="AY27" s="70"/>
      <c r="AZ27" s="70"/>
      <c r="BA27" s="70"/>
      <c r="BB27" s="70"/>
      <c r="BC27" s="70"/>
      <c r="BD27" s="200"/>
      <c r="BE27" s="200"/>
      <c r="BF27" s="70"/>
      <c r="BG27" s="70"/>
      <c r="BH27" s="70"/>
      <c r="BI27" s="70"/>
      <c r="BJ27" s="70"/>
      <c r="BK27" s="70"/>
      <c r="BL27" s="70"/>
      <c r="BM27" s="70"/>
      <c r="BN27" s="70"/>
      <c r="BO27" s="70"/>
      <c r="BP27" s="70"/>
      <c r="BQ27" s="70"/>
      <c r="BR27" s="70"/>
      <c r="BS27" s="88"/>
      <c r="BT27" s="70"/>
      <c r="BU27" s="70"/>
      <c r="BV27" s="70"/>
      <c r="BW27" s="70"/>
      <c r="BX27" s="70"/>
      <c r="BY27" s="148"/>
      <c r="BZ27" s="70"/>
      <c r="CA27" s="70"/>
      <c r="CB27" s="70"/>
      <c r="CC27" s="70"/>
      <c r="CD27" s="70"/>
      <c r="CE27" s="70"/>
      <c r="CF27" s="70"/>
      <c r="CG27" s="70"/>
      <c r="CH27" s="70"/>
      <c r="CI27" s="70"/>
      <c r="CJ27" s="70"/>
      <c r="CK27" s="70"/>
      <c r="CL27" s="89"/>
      <c r="CM27" s="89"/>
      <c r="CN27" s="89"/>
      <c r="CO27" s="89"/>
      <c r="CP27" s="89"/>
      <c r="CQ27" s="89"/>
      <c r="CR27" s="89"/>
      <c r="CS27" s="89"/>
      <c r="CT27" s="89"/>
      <c r="CU27" s="89"/>
      <c r="CV27" s="89"/>
      <c r="CW27" s="89"/>
      <c r="CX27" s="89"/>
      <c r="CY27" s="89"/>
      <c r="CZ27" s="89"/>
      <c r="DA27" s="89"/>
      <c r="DB27" s="89"/>
      <c r="DC27" s="174"/>
      <c r="DD27" s="89"/>
      <c r="DE27" s="140"/>
      <c r="DF27" s="140"/>
      <c r="DG27" s="140"/>
      <c r="DH27" s="140"/>
      <c r="DI27" s="140"/>
      <c r="DJ27" s="522"/>
    </row>
    <row r="28" spans="1:114" ht="19.899999999999999" customHeight="1">
      <c r="A28" s="149"/>
      <c r="B28" s="150"/>
      <c r="C28" s="149"/>
      <c r="D28" s="149"/>
      <c r="E28" s="149"/>
      <c r="F28" s="149"/>
      <c r="G28" s="149"/>
      <c r="H28" s="149"/>
      <c r="I28" s="150"/>
      <c r="J28" s="150"/>
      <c r="K28" s="150"/>
      <c r="L28" s="152"/>
      <c r="M28" s="152"/>
      <c r="N28" s="151"/>
      <c r="O28" s="149"/>
      <c r="P28" s="152"/>
      <c r="Q28" s="152"/>
      <c r="R28" s="152"/>
      <c r="S28" s="152"/>
      <c r="T28" s="152"/>
      <c r="U28" s="152"/>
      <c r="V28" s="152"/>
      <c r="W28" s="152"/>
      <c r="X28" s="206"/>
      <c r="Y28" s="152"/>
      <c r="Z28" s="152"/>
      <c r="AA28" s="152"/>
      <c r="AB28" s="152"/>
      <c r="AC28" s="152"/>
      <c r="AD28" s="152"/>
      <c r="AE28" s="152"/>
      <c r="AF28" s="152"/>
      <c r="AG28" s="149"/>
      <c r="AH28" s="149"/>
      <c r="AI28" s="149"/>
      <c r="AJ28" s="149"/>
      <c r="AK28" s="149"/>
      <c r="AL28" s="149"/>
      <c r="AM28" s="149"/>
      <c r="AN28" s="149"/>
      <c r="AO28" s="149"/>
      <c r="AP28" s="149"/>
      <c r="AQ28" s="149"/>
      <c r="AR28" s="151"/>
      <c r="AS28" s="149"/>
      <c r="AT28" s="149"/>
      <c r="AU28" s="214"/>
      <c r="AV28" s="213"/>
      <c r="AW28" s="153" t="e">
        <f>#REF!-AW24</f>
        <v>#REF!</v>
      </c>
      <c r="AX28" s="153" t="e">
        <f>#REF!-AX24</f>
        <v>#REF!</v>
      </c>
      <c r="AY28" s="153" t="e">
        <f>#REF!-AY24</f>
        <v>#REF!</v>
      </c>
      <c r="AZ28" s="153" t="e">
        <f>#REF!-AZ24</f>
        <v>#REF!</v>
      </c>
      <c r="BA28" s="153" t="e">
        <f>#REF!-BA24</f>
        <v>#REF!</v>
      </c>
      <c r="BB28" s="153" t="e">
        <f>#REF!-BB24</f>
        <v>#REF!</v>
      </c>
      <c r="BC28" s="153" t="e">
        <f>#REF!-BC24</f>
        <v>#REF!</v>
      </c>
      <c r="BD28" s="153" t="e">
        <f>#REF!-BD24</f>
        <v>#REF!</v>
      </c>
      <c r="BE28" s="153" t="e">
        <f>#REF!-BE24</f>
        <v>#REF!</v>
      </c>
      <c r="BF28" s="153"/>
      <c r="BG28" s="153" t="e">
        <f>#REF!-BG24</f>
        <v>#REF!</v>
      </c>
      <c r="BH28" s="153" t="e">
        <f>#REF!-BH24</f>
        <v>#REF!</v>
      </c>
      <c r="BI28" s="153" t="e">
        <f>#REF!-BI24</f>
        <v>#REF!</v>
      </c>
      <c r="BJ28" s="153" t="e">
        <f>#REF!-BJ24</f>
        <v>#REF!</v>
      </c>
      <c r="BK28" s="153"/>
      <c r="BL28" s="153" t="e">
        <f>#REF!-BL24</f>
        <v>#REF!</v>
      </c>
      <c r="BM28" s="153" t="e">
        <f>#REF!-BM24</f>
        <v>#REF!</v>
      </c>
      <c r="BN28" s="149"/>
      <c r="BO28" s="151"/>
      <c r="BP28" s="149"/>
      <c r="BQ28" s="149"/>
      <c r="BR28" s="149"/>
      <c r="BS28" s="150"/>
      <c r="BT28" s="149"/>
      <c r="BU28" s="149"/>
      <c r="BV28" s="149"/>
      <c r="BW28" s="149"/>
      <c r="BX28" s="149"/>
      <c r="BY28" s="149"/>
      <c r="BZ28" s="149"/>
      <c r="CA28" s="149"/>
      <c r="CB28" s="149"/>
      <c r="CC28" s="149"/>
      <c r="CD28" s="149"/>
      <c r="CE28" s="149"/>
      <c r="CF28" s="149"/>
      <c r="CG28" s="149"/>
      <c r="CH28" s="149"/>
      <c r="CI28" s="149"/>
      <c r="CJ28" s="149"/>
      <c r="CK28" s="213"/>
      <c r="CL28" s="151"/>
      <c r="CM28" s="151"/>
      <c r="CN28" s="151"/>
      <c r="CO28" s="151"/>
      <c r="CP28" s="151"/>
      <c r="CQ28" s="151"/>
      <c r="CR28" s="151"/>
      <c r="CS28" s="151"/>
      <c r="CT28" s="151"/>
      <c r="CU28" s="151"/>
      <c r="CV28" s="151"/>
      <c r="CW28" s="151"/>
      <c r="CX28" s="151"/>
      <c r="CY28" s="151"/>
      <c r="CZ28" s="151"/>
      <c r="DA28" s="151"/>
      <c r="DB28" s="151"/>
      <c r="DC28" s="149"/>
      <c r="DD28" s="151"/>
      <c r="DE28" s="154"/>
      <c r="DF28" s="154"/>
      <c r="DG28" s="154"/>
      <c r="DH28" s="154"/>
      <c r="DI28" s="154"/>
      <c r="DJ28" s="523"/>
    </row>
    <row r="29" spans="1:114" ht="19.899999999999999" customHeight="1">
      <c r="A29" s="149"/>
      <c r="B29" s="150"/>
      <c r="C29" s="149"/>
      <c r="D29" s="149"/>
      <c r="E29" s="149"/>
      <c r="F29" s="149"/>
      <c r="G29" s="149"/>
      <c r="H29" s="149"/>
      <c r="I29" s="150"/>
      <c r="J29" s="150"/>
      <c r="K29" s="150"/>
      <c r="L29" s="152"/>
      <c r="M29" s="152"/>
      <c r="N29" s="151"/>
      <c r="O29" s="149"/>
      <c r="P29" s="152"/>
      <c r="Q29" s="152"/>
      <c r="R29" s="152"/>
      <c r="S29" s="152"/>
      <c r="T29" s="152"/>
      <c r="U29" s="152"/>
      <c r="V29" s="152"/>
      <c r="W29" s="152"/>
      <c r="X29" s="206"/>
      <c r="Y29" s="152"/>
      <c r="Z29" s="152"/>
      <c r="AA29" s="152"/>
      <c r="AB29" s="152"/>
      <c r="AC29" s="152"/>
      <c r="AD29" s="152"/>
      <c r="AE29" s="152"/>
      <c r="AF29" s="152"/>
      <c r="AG29" s="149"/>
      <c r="AH29" s="149"/>
      <c r="AI29" s="149"/>
      <c r="AJ29" s="149"/>
      <c r="AK29" s="149"/>
      <c r="AL29" s="149"/>
      <c r="AM29" s="149"/>
      <c r="AN29" s="149"/>
      <c r="AO29" s="149"/>
      <c r="AP29" s="149"/>
      <c r="AQ29" s="149"/>
      <c r="AR29" s="151"/>
      <c r="AS29" s="149"/>
      <c r="AT29" s="149"/>
      <c r="AU29" s="214"/>
      <c r="AV29" s="213"/>
      <c r="AW29" s="153"/>
      <c r="AX29" s="153"/>
      <c r="AY29" s="153"/>
      <c r="AZ29" s="153"/>
      <c r="BA29" s="153"/>
      <c r="BB29" s="153"/>
      <c r="BC29" s="153"/>
      <c r="BD29" s="153"/>
      <c r="BE29" s="153"/>
      <c r="BF29" s="153"/>
      <c r="BG29" s="153"/>
      <c r="BH29" s="153"/>
      <c r="BI29" s="153"/>
      <c r="BJ29" s="153"/>
      <c r="BK29" s="153"/>
      <c r="BL29" s="153"/>
      <c r="BM29" s="153"/>
      <c r="BN29" s="149"/>
      <c r="BO29" s="151"/>
      <c r="BP29" s="149"/>
      <c r="BQ29" s="149"/>
      <c r="BR29" s="149"/>
      <c r="BS29" s="150"/>
      <c r="BT29" s="149"/>
      <c r="BU29" s="149"/>
      <c r="BV29" s="149"/>
      <c r="BW29" s="149"/>
      <c r="BX29" s="149"/>
      <c r="BY29" s="149"/>
      <c r="BZ29" s="149"/>
      <c r="CA29" s="149"/>
      <c r="CB29" s="149"/>
      <c r="CC29" s="149"/>
      <c r="CD29" s="149"/>
      <c r="CE29" s="149"/>
      <c r="CF29" s="149"/>
      <c r="CG29" s="149"/>
      <c r="CH29" s="149"/>
      <c r="CI29" s="149"/>
      <c r="CJ29" s="149"/>
      <c r="CK29" s="213"/>
      <c r="CL29" s="151"/>
      <c r="CM29" s="151"/>
      <c r="CN29" s="151"/>
      <c r="CO29" s="151"/>
      <c r="CP29" s="151"/>
      <c r="CQ29" s="151"/>
      <c r="CR29" s="151"/>
      <c r="CS29" s="151"/>
      <c r="CT29" s="151"/>
      <c r="CU29" s="151"/>
      <c r="CV29" s="151"/>
      <c r="CW29" s="151"/>
      <c r="CX29" s="151"/>
      <c r="CY29" s="151"/>
      <c r="CZ29" s="151"/>
      <c r="DA29" s="151"/>
      <c r="DB29" s="151"/>
      <c r="DC29" s="149"/>
      <c r="DD29" s="151"/>
      <c r="DE29" s="154"/>
      <c r="DF29" s="154"/>
      <c r="DG29" s="154"/>
      <c r="DH29" s="154"/>
      <c r="DI29" s="154"/>
      <c r="DJ29" s="523"/>
    </row>
    <row r="30" spans="1:114" ht="19.899999999999999" customHeight="1">
      <c r="A30" s="149"/>
      <c r="B30" s="150"/>
      <c r="C30" s="149"/>
      <c r="D30" s="149"/>
      <c r="E30" s="149"/>
      <c r="F30" s="149"/>
      <c r="G30" s="149"/>
      <c r="H30" s="149"/>
      <c r="I30" s="150"/>
      <c r="J30" s="150"/>
      <c r="K30" s="150"/>
      <c r="L30" s="152"/>
      <c r="M30" s="152"/>
      <c r="N30" s="151"/>
      <c r="O30" s="149"/>
      <c r="P30" s="152"/>
      <c r="Q30" s="152"/>
      <c r="R30" s="152"/>
      <c r="S30" s="152"/>
      <c r="T30" s="152"/>
      <c r="U30" s="152"/>
      <c r="V30" s="152"/>
      <c r="W30" s="152"/>
      <c r="X30" s="206"/>
      <c r="Y30" s="152"/>
      <c r="Z30" s="152"/>
      <c r="AA30" s="152"/>
      <c r="AB30" s="152"/>
      <c r="AC30" s="152"/>
      <c r="AD30" s="152"/>
      <c r="AE30" s="152"/>
      <c r="AF30" s="152"/>
      <c r="AG30" s="149"/>
      <c r="AH30" s="149"/>
      <c r="AI30" s="149"/>
      <c r="AJ30" s="149"/>
      <c r="AK30" s="149"/>
      <c r="AL30" s="149"/>
      <c r="AM30" s="149"/>
      <c r="AN30" s="149"/>
      <c r="AO30" s="149"/>
      <c r="AP30" s="149"/>
      <c r="AQ30" s="149"/>
      <c r="AR30" s="151"/>
      <c r="AS30" s="149"/>
      <c r="AT30" s="149"/>
      <c r="AU30" s="214"/>
      <c r="AV30" s="213"/>
      <c r="AW30" s="153"/>
      <c r="AX30" s="153"/>
      <c r="AY30" s="153"/>
      <c r="AZ30" s="153"/>
      <c r="BA30" s="153"/>
      <c r="BB30" s="153"/>
      <c r="BC30" s="153"/>
      <c r="BD30" s="153"/>
      <c r="BE30" s="153"/>
      <c r="BF30" s="153"/>
      <c r="BG30" s="153"/>
      <c r="BH30" s="153"/>
      <c r="BI30" s="153"/>
      <c r="BJ30" s="153"/>
      <c r="BK30" s="153"/>
      <c r="BL30" s="153"/>
      <c r="BM30" s="153"/>
      <c r="BN30" s="149"/>
      <c r="BO30" s="151"/>
      <c r="BP30" s="149"/>
      <c r="BQ30" s="149"/>
      <c r="BR30" s="149"/>
      <c r="BS30" s="150"/>
      <c r="BT30" s="149"/>
      <c r="BU30" s="149"/>
      <c r="BV30" s="149"/>
      <c r="BW30" s="149"/>
      <c r="BX30" s="149"/>
      <c r="BY30" s="149"/>
      <c r="BZ30" s="149"/>
      <c r="CA30" s="149"/>
      <c r="CB30" s="149"/>
      <c r="CC30" s="149"/>
      <c r="CD30" s="149"/>
      <c r="CE30" s="149"/>
      <c r="CF30" s="149"/>
      <c r="CG30" s="149"/>
      <c r="CH30" s="149"/>
      <c r="CI30" s="149"/>
      <c r="CJ30" s="149"/>
      <c r="CK30" s="213"/>
      <c r="CL30" s="151"/>
      <c r="CM30" s="151"/>
      <c r="CN30" s="151"/>
      <c r="CO30" s="151"/>
      <c r="CP30" s="151"/>
      <c r="CQ30" s="151"/>
      <c r="CR30" s="151"/>
      <c r="CS30" s="151"/>
      <c r="CT30" s="151"/>
      <c r="CU30" s="151"/>
      <c r="CV30" s="151"/>
      <c r="CW30" s="151"/>
      <c r="CX30" s="151"/>
      <c r="CY30" s="151"/>
      <c r="CZ30" s="151"/>
      <c r="DA30" s="151"/>
      <c r="DB30" s="151"/>
      <c r="DC30" s="149"/>
      <c r="DD30" s="151"/>
      <c r="DE30" s="154"/>
      <c r="DF30" s="154"/>
      <c r="DG30" s="154"/>
      <c r="DH30" s="154"/>
      <c r="DI30" s="154"/>
      <c r="DJ30" s="523"/>
    </row>
    <row r="31" spans="1:114" ht="19.899999999999999" customHeight="1">
      <c r="A31" s="70"/>
      <c r="B31" s="88"/>
      <c r="C31" s="70"/>
      <c r="D31" s="70"/>
      <c r="E31" s="70"/>
      <c r="F31" s="70"/>
      <c r="G31" s="70"/>
      <c r="H31" s="70"/>
      <c r="I31" s="88"/>
      <c r="J31" s="88"/>
      <c r="K31" s="88"/>
      <c r="L31" s="90"/>
      <c r="M31" s="90"/>
      <c r="N31" s="89"/>
      <c r="O31" s="70"/>
      <c r="P31" s="90"/>
      <c r="Q31" s="90"/>
      <c r="R31" s="90"/>
      <c r="S31" s="90"/>
      <c r="T31" s="90"/>
      <c r="U31" s="90"/>
      <c r="V31" s="90"/>
      <c r="W31" s="90"/>
      <c r="X31" s="90"/>
      <c r="Y31" s="90"/>
      <c r="Z31" s="90"/>
      <c r="AA31" s="90"/>
      <c r="AB31" s="90"/>
      <c r="AC31" s="90"/>
      <c r="AD31" s="90"/>
      <c r="AE31" s="90"/>
      <c r="AF31" s="90"/>
      <c r="AG31" s="70"/>
      <c r="AH31" s="70"/>
      <c r="AI31" s="70"/>
      <c r="AJ31" s="70"/>
      <c r="AK31" s="70"/>
      <c r="AL31" s="70"/>
      <c r="AM31" s="70"/>
      <c r="AN31" s="70"/>
      <c r="AO31" s="70"/>
      <c r="AP31" s="70"/>
      <c r="AQ31" s="70"/>
      <c r="AR31" s="89"/>
      <c r="AS31" s="70"/>
      <c r="AT31" s="70"/>
      <c r="AU31" s="70"/>
      <c r="AV31" s="70"/>
      <c r="AW31" s="70"/>
      <c r="AX31" s="70"/>
      <c r="AY31" s="70"/>
      <c r="AZ31" s="70"/>
      <c r="BA31" s="70"/>
      <c r="BB31" s="70"/>
      <c r="BC31" s="70"/>
      <c r="BD31" s="70"/>
      <c r="BE31" s="70"/>
      <c r="BF31" s="70"/>
      <c r="BG31" s="70"/>
      <c r="BH31" s="70"/>
      <c r="BI31" s="70"/>
      <c r="BJ31" s="70"/>
      <c r="BK31" s="70"/>
      <c r="BL31" s="70"/>
      <c r="BM31" s="70"/>
      <c r="BN31" s="70"/>
      <c r="BO31" s="89"/>
      <c r="BP31" s="70"/>
      <c r="BQ31" s="70"/>
      <c r="BR31" s="70"/>
      <c r="BS31" s="88"/>
      <c r="BT31" s="70"/>
      <c r="BU31" s="70"/>
      <c r="BV31" s="70"/>
      <c r="BW31" s="70"/>
      <c r="BX31" s="70"/>
      <c r="BY31" s="70"/>
      <c r="BZ31" s="70"/>
      <c r="CA31" s="70"/>
      <c r="CB31" s="70"/>
      <c r="CC31" s="70"/>
      <c r="CD31" s="70"/>
      <c r="CE31" s="70"/>
      <c r="CF31" s="70"/>
      <c r="CG31" s="70"/>
      <c r="CH31" s="70"/>
      <c r="CI31" s="70"/>
      <c r="CJ31" s="70"/>
      <c r="CK31" s="70"/>
      <c r="CL31" s="89"/>
      <c r="CM31" s="89"/>
      <c r="CN31" s="89"/>
      <c r="CO31" s="89"/>
      <c r="CP31" s="89"/>
      <c r="CQ31" s="89"/>
      <c r="CR31" s="89"/>
      <c r="CS31" s="89"/>
      <c r="CT31" s="89"/>
      <c r="CU31" s="89"/>
      <c r="CV31" s="89"/>
      <c r="CW31" s="89"/>
      <c r="CX31" s="89"/>
      <c r="CY31" s="89"/>
      <c r="CZ31" s="89"/>
      <c r="DA31" s="89"/>
      <c r="DB31" s="89"/>
      <c r="DC31" s="70"/>
      <c r="DD31" s="89"/>
      <c r="DE31" s="140"/>
      <c r="DF31" s="140"/>
      <c r="DG31" s="140"/>
      <c r="DH31" s="140"/>
      <c r="DI31" s="140"/>
      <c r="DJ31" s="522"/>
    </row>
    <row r="32" spans="1:114" ht="19.899999999999999" customHeight="1">
      <c r="A32" s="70"/>
      <c r="B32" s="88"/>
      <c r="C32" s="70"/>
      <c r="D32" s="70"/>
      <c r="E32" s="70"/>
      <c r="F32" s="70"/>
      <c r="G32" s="70"/>
      <c r="H32" s="70"/>
      <c r="I32" s="88"/>
      <c r="J32" s="88"/>
      <c r="K32" s="88"/>
      <c r="L32" s="90"/>
      <c r="M32" s="90"/>
      <c r="N32" s="89"/>
      <c r="O32" s="70"/>
      <c r="P32" s="90"/>
      <c r="Q32" s="90"/>
      <c r="R32" s="90"/>
      <c r="S32" s="90"/>
      <c r="T32" s="90"/>
      <c r="U32" s="90"/>
      <c r="V32" s="90"/>
      <c r="W32" s="90"/>
      <c r="X32" s="90"/>
      <c r="Y32" s="90"/>
      <c r="Z32" s="90"/>
      <c r="AA32" s="90"/>
      <c r="AB32" s="90"/>
      <c r="AC32" s="90"/>
      <c r="AD32" s="90"/>
      <c r="AE32" s="90"/>
      <c r="AF32" s="90"/>
      <c r="AG32" s="70"/>
      <c r="AH32" s="70"/>
      <c r="AI32" s="70"/>
      <c r="AJ32" s="70"/>
      <c r="AK32" s="70"/>
      <c r="AL32" s="70"/>
      <c r="AM32" s="70"/>
      <c r="AN32" s="70"/>
      <c r="AO32" s="70"/>
      <c r="AP32" s="70"/>
      <c r="AQ32" s="70"/>
      <c r="AR32" s="89"/>
      <c r="AS32" s="70"/>
      <c r="AT32" s="70"/>
      <c r="AU32" s="70"/>
      <c r="AV32" s="70"/>
      <c r="AW32" s="70"/>
      <c r="AX32" s="70"/>
      <c r="AY32" s="70"/>
      <c r="AZ32" s="70"/>
      <c r="BA32" s="70"/>
      <c r="BB32" s="70"/>
      <c r="BC32" s="70"/>
      <c r="BD32" s="70"/>
      <c r="BE32" s="70"/>
      <c r="BF32" s="70"/>
      <c r="BG32" s="70"/>
      <c r="BH32" s="70"/>
      <c r="BI32" s="70"/>
      <c r="BJ32" s="70"/>
      <c r="BK32" s="70"/>
      <c r="BL32" s="70"/>
      <c r="BM32" s="70"/>
      <c r="BN32" s="70"/>
      <c r="BO32" s="89"/>
      <c r="BP32" s="70"/>
      <c r="BQ32" s="70"/>
      <c r="BR32" s="70"/>
      <c r="BS32" s="88"/>
      <c r="BT32" s="70"/>
      <c r="BU32" s="70"/>
      <c r="BV32" s="70"/>
      <c r="BW32" s="70"/>
      <c r="BX32" s="70"/>
      <c r="BY32" s="70"/>
      <c r="BZ32" s="70"/>
      <c r="CA32" s="70"/>
      <c r="CB32" s="70"/>
      <c r="CC32" s="70"/>
      <c r="CD32" s="70"/>
      <c r="CE32" s="70"/>
      <c r="CF32" s="70"/>
      <c r="CG32" s="70"/>
      <c r="CH32" s="70"/>
      <c r="CI32" s="70"/>
      <c r="CJ32" s="70"/>
      <c r="CK32" s="70"/>
      <c r="CL32" s="89"/>
      <c r="CM32" s="89"/>
      <c r="CN32" s="89"/>
      <c r="CO32" s="89"/>
      <c r="CP32" s="89"/>
      <c r="CQ32" s="89"/>
      <c r="CR32" s="89"/>
      <c r="CS32" s="89"/>
      <c r="CT32" s="89"/>
      <c r="CU32" s="89"/>
      <c r="CV32" s="89"/>
      <c r="CW32" s="89"/>
      <c r="CX32" s="89"/>
      <c r="CY32" s="89"/>
      <c r="CZ32" s="89"/>
      <c r="DA32" s="89"/>
      <c r="DB32" s="89"/>
      <c r="DC32" s="70"/>
      <c r="DD32" s="89"/>
      <c r="DE32" s="140"/>
      <c r="DF32" s="140"/>
      <c r="DG32" s="140"/>
      <c r="DH32" s="140"/>
      <c r="DI32" s="140"/>
      <c r="DJ32" s="522"/>
    </row>
    <row r="33" spans="1:114" ht="19.899999999999999" customHeight="1">
      <c r="A33" s="70"/>
      <c r="B33" s="88"/>
      <c r="C33" s="70"/>
      <c r="D33" s="70"/>
      <c r="E33" s="70"/>
      <c r="F33" s="70"/>
      <c r="G33" s="70"/>
      <c r="H33" s="70"/>
      <c r="I33" s="88"/>
      <c r="J33" s="88"/>
      <c r="K33" s="88"/>
      <c r="L33" s="90"/>
      <c r="M33" s="90"/>
      <c r="N33" s="89"/>
      <c r="O33" s="70"/>
      <c r="P33" s="90"/>
      <c r="Q33" s="90"/>
      <c r="R33" s="90"/>
      <c r="S33" s="90"/>
      <c r="T33" s="90"/>
      <c r="U33" s="90"/>
      <c r="V33" s="90"/>
      <c r="W33" s="90"/>
      <c r="X33" s="90"/>
      <c r="Y33" s="90"/>
      <c r="Z33" s="90"/>
      <c r="AA33" s="90"/>
      <c r="AB33" s="90"/>
      <c r="AC33" s="90"/>
      <c r="AD33" s="90"/>
      <c r="AE33" s="90"/>
      <c r="AF33" s="90"/>
      <c r="AG33" s="70"/>
      <c r="AH33" s="70"/>
      <c r="AI33" s="70"/>
      <c r="AJ33" s="70"/>
      <c r="AK33" s="70"/>
      <c r="AL33" s="70"/>
      <c r="AM33" s="70"/>
      <c r="AN33" s="70"/>
      <c r="AO33" s="70"/>
      <c r="AP33" s="70"/>
      <c r="AQ33" s="70"/>
      <c r="AR33" s="89"/>
      <c r="AS33" s="70"/>
      <c r="AT33" s="70"/>
      <c r="AU33" s="70"/>
      <c r="AV33" s="70"/>
      <c r="AW33" s="70"/>
      <c r="AX33" s="70"/>
      <c r="AY33" s="70"/>
      <c r="AZ33" s="70"/>
      <c r="BA33" s="70"/>
      <c r="BB33" s="70"/>
      <c r="BC33" s="70"/>
      <c r="BD33" s="70"/>
      <c r="BE33" s="70"/>
      <c r="BF33" s="70"/>
      <c r="BG33" s="70"/>
      <c r="BH33" s="70"/>
      <c r="BI33" s="70"/>
      <c r="BJ33" s="70"/>
      <c r="BK33" s="70"/>
      <c r="BL33" s="70"/>
      <c r="BM33" s="70"/>
      <c r="BN33" s="70"/>
      <c r="BO33" s="70"/>
      <c r="BP33" s="148"/>
      <c r="BQ33" s="70"/>
      <c r="BR33" s="70"/>
      <c r="BS33" s="88"/>
      <c r="BT33" s="70"/>
      <c r="BU33" s="70"/>
      <c r="BV33" s="70"/>
      <c r="BW33" s="70"/>
      <c r="BX33" s="70"/>
      <c r="BY33" s="70"/>
      <c r="BZ33" s="70"/>
      <c r="CA33" s="70"/>
      <c r="CB33" s="70"/>
      <c r="CC33" s="70"/>
      <c r="CD33" s="70"/>
      <c r="CE33" s="70"/>
      <c r="CF33" s="70"/>
      <c r="CG33" s="70"/>
      <c r="CH33" s="70"/>
      <c r="CI33" s="70"/>
      <c r="CJ33" s="70"/>
      <c r="CK33" s="70"/>
      <c r="CL33" s="89"/>
      <c r="CM33" s="89"/>
      <c r="CN33" s="89"/>
      <c r="CO33" s="89"/>
      <c r="CP33" s="89"/>
      <c r="CQ33" s="89"/>
      <c r="CR33" s="89"/>
      <c r="CS33" s="89"/>
      <c r="CT33" s="89"/>
      <c r="CU33" s="89"/>
      <c r="CV33" s="89"/>
      <c r="CW33" s="89"/>
      <c r="CX33" s="89"/>
      <c r="CY33" s="89"/>
      <c r="CZ33" s="89"/>
      <c r="DA33" s="89"/>
      <c r="DB33" s="89"/>
      <c r="DC33" s="70"/>
      <c r="DD33" s="89"/>
      <c r="DE33" s="140"/>
      <c r="DF33" s="140"/>
      <c r="DG33" s="140"/>
      <c r="DH33" s="140"/>
      <c r="DI33" s="140"/>
      <c r="DJ33" s="522"/>
    </row>
    <row r="34" spans="1:114" ht="22.15" customHeight="1">
      <c r="A34" s="70"/>
      <c r="B34" s="88"/>
      <c r="C34" s="70"/>
      <c r="D34" s="70"/>
      <c r="E34" s="70"/>
      <c r="F34" s="70"/>
      <c r="G34" s="70"/>
      <c r="H34" s="70"/>
      <c r="I34" s="88"/>
      <c r="J34" s="88"/>
      <c r="K34" s="88"/>
      <c r="L34" s="90"/>
      <c r="M34" s="90"/>
      <c r="N34" s="89"/>
      <c r="O34" s="70"/>
      <c r="P34" s="90"/>
      <c r="Q34" s="90"/>
      <c r="R34" s="90"/>
      <c r="S34" s="90"/>
      <c r="T34" s="90"/>
      <c r="U34" s="90"/>
      <c r="V34" s="90"/>
      <c r="W34" s="90"/>
      <c r="X34" s="90"/>
      <c r="Y34" s="90"/>
      <c r="Z34" s="90"/>
      <c r="AA34" s="90"/>
      <c r="AB34" s="90"/>
      <c r="AC34" s="90"/>
      <c r="AD34" s="90"/>
      <c r="AE34" s="90"/>
      <c r="AF34" s="90"/>
      <c r="AG34" s="70"/>
      <c r="AH34" s="70"/>
      <c r="AI34" s="70"/>
      <c r="AJ34" s="70"/>
      <c r="AK34" s="70"/>
      <c r="AL34" s="70"/>
      <c r="AM34" s="70"/>
      <c r="AN34" s="70"/>
      <c r="AO34" s="70"/>
      <c r="AP34" s="70"/>
      <c r="AQ34" s="70"/>
      <c r="AR34" s="89"/>
      <c r="AS34" s="70"/>
      <c r="AT34" s="70"/>
      <c r="AU34" s="70"/>
      <c r="AV34" s="70"/>
      <c r="AW34" s="70"/>
      <c r="AX34" s="70"/>
      <c r="AY34" s="70"/>
      <c r="AZ34" s="70"/>
      <c r="BA34" s="70"/>
      <c r="BB34" s="70"/>
      <c r="BC34" s="70"/>
      <c r="BD34" s="70"/>
      <c r="BE34" s="70"/>
      <c r="BF34" s="70"/>
      <c r="BG34" s="70"/>
      <c r="BH34" s="70"/>
      <c r="BI34" s="70"/>
      <c r="BJ34" s="70"/>
      <c r="BK34" s="70"/>
      <c r="BL34" s="70"/>
      <c r="BM34" s="70"/>
      <c r="BN34" s="70"/>
      <c r="BO34" s="70"/>
      <c r="BP34" s="70"/>
      <c r="BQ34" s="70"/>
      <c r="BR34" s="70"/>
      <c r="BS34" s="88"/>
      <c r="BT34" s="70"/>
      <c r="BU34" s="70"/>
      <c r="BV34" s="70"/>
      <c r="BW34" s="70"/>
      <c r="BX34" s="70"/>
      <c r="BY34" s="70"/>
      <c r="BZ34" s="70"/>
      <c r="CA34" s="70"/>
      <c r="CB34" s="70"/>
      <c r="CC34" s="70"/>
      <c r="CD34" s="70"/>
      <c r="CE34" s="70"/>
      <c r="CF34" s="70"/>
      <c r="CG34" s="70"/>
      <c r="CH34" s="70"/>
      <c r="CI34" s="70"/>
      <c r="CJ34" s="70"/>
      <c r="CK34" s="70"/>
      <c r="CL34" s="89"/>
      <c r="CM34" s="89"/>
      <c r="CN34" s="89"/>
      <c r="CO34" s="89"/>
      <c r="CP34" s="89"/>
      <c r="CQ34" s="89"/>
      <c r="CR34" s="89"/>
      <c r="CS34" s="89"/>
      <c r="CT34" s="89"/>
      <c r="CU34" s="89"/>
      <c r="CV34" s="89"/>
      <c r="CW34" s="89"/>
      <c r="CX34" s="89"/>
      <c r="CY34" s="89"/>
      <c r="CZ34" s="89"/>
      <c r="DA34" s="89"/>
      <c r="DB34" s="89"/>
      <c r="DC34" s="70"/>
      <c r="DD34" s="89"/>
      <c r="DE34" s="140"/>
      <c r="DF34" s="140"/>
      <c r="DG34" s="140"/>
      <c r="DH34" s="140"/>
      <c r="DI34" s="140"/>
      <c r="DJ34" s="522"/>
    </row>
    <row r="35" spans="1:114" ht="35.25" customHeight="1">
      <c r="A35" s="233"/>
      <c r="B35" s="233"/>
      <c r="C35" s="233"/>
      <c r="D35" s="233"/>
      <c r="E35" s="233"/>
      <c r="F35" s="233"/>
      <c r="G35" s="233"/>
      <c r="H35" s="233"/>
      <c r="I35" s="233"/>
      <c r="J35" s="233"/>
      <c r="K35" s="233"/>
      <c r="L35" s="234"/>
      <c r="M35" s="234"/>
      <c r="N35" s="235"/>
      <c r="O35" s="235"/>
      <c r="P35" s="234"/>
      <c r="Q35" s="235"/>
      <c r="R35" s="234"/>
      <c r="S35" s="235"/>
      <c r="T35" s="235"/>
      <c r="U35" s="235"/>
      <c r="V35" s="235"/>
      <c r="W35" s="235"/>
      <c r="X35" s="235"/>
      <c r="Y35" s="235"/>
      <c r="Z35" s="235"/>
      <c r="AA35" s="235"/>
      <c r="AB35" s="235"/>
      <c r="AC35" s="235"/>
      <c r="AD35" s="235"/>
      <c r="AE35" s="235"/>
      <c r="AF35" s="235"/>
      <c r="AG35" s="235"/>
      <c r="AH35" s="235"/>
      <c r="AI35" s="233"/>
      <c r="AJ35" s="233"/>
      <c r="AK35" s="233"/>
      <c r="AL35" s="233"/>
      <c r="AM35" s="233"/>
      <c r="AN35" s="233"/>
      <c r="AO35" s="233"/>
      <c r="AP35" s="233"/>
      <c r="AQ35" s="233"/>
      <c r="AR35" s="233"/>
      <c r="AS35" s="233"/>
      <c r="AT35" s="233"/>
      <c r="AU35" s="233"/>
      <c r="AV35" s="233"/>
      <c r="AW35" s="233"/>
      <c r="AX35" s="233"/>
      <c r="AY35" s="233"/>
      <c r="AZ35" s="233"/>
      <c r="BA35" s="235"/>
      <c r="BB35" s="235"/>
      <c r="BC35" s="235"/>
      <c r="BD35" s="235"/>
      <c r="BE35" s="235"/>
      <c r="BF35" s="234"/>
      <c r="BG35" s="234"/>
      <c r="BH35" s="234"/>
      <c r="BI35" s="234"/>
      <c r="BJ35" s="234"/>
      <c r="BK35" s="234"/>
      <c r="BL35" s="234"/>
      <c r="BM35" s="234"/>
      <c r="BN35" s="235"/>
      <c r="BO35" s="234"/>
      <c r="BP35" s="235"/>
      <c r="BQ35" s="235"/>
      <c r="BR35" s="235"/>
      <c r="BS35" s="234"/>
      <c r="BT35" s="235"/>
      <c r="BU35" s="236"/>
      <c r="BV35" s="235"/>
      <c r="BW35" s="235"/>
      <c r="BX35" s="235"/>
      <c r="BY35" s="235"/>
      <c r="BZ35" s="235"/>
      <c r="CA35" s="235"/>
      <c r="CB35" s="235"/>
      <c r="CC35" s="235"/>
      <c r="CD35" s="235"/>
      <c r="CE35" s="235"/>
      <c r="CF35" s="237"/>
      <c r="CG35" s="237"/>
      <c r="CH35" s="237"/>
      <c r="CI35" s="238"/>
      <c r="CJ35" s="238"/>
      <c r="CK35" s="238"/>
      <c r="CL35" s="235"/>
      <c r="CM35" s="235"/>
      <c r="CN35" s="235"/>
      <c r="CO35" s="235"/>
      <c r="CP35" s="235"/>
      <c r="CQ35" s="235"/>
      <c r="CR35" s="235"/>
      <c r="CS35" s="235"/>
      <c r="CT35" s="235"/>
      <c r="CU35" s="235"/>
      <c r="CV35" s="235"/>
      <c r="CW35" s="235"/>
      <c r="CX35" s="235"/>
      <c r="CY35" s="235"/>
      <c r="CZ35" s="235"/>
      <c r="DA35" s="235"/>
      <c r="DB35" s="235"/>
      <c r="DC35" s="232"/>
      <c r="DD35" s="235"/>
      <c r="DE35" s="239"/>
      <c r="DF35" s="239"/>
      <c r="DG35" s="239"/>
      <c r="DH35" s="239"/>
      <c r="DI35" s="239"/>
      <c r="DJ35" s="524"/>
    </row>
    <row r="36" spans="1:114">
      <c r="A36" s="14"/>
      <c r="B36" s="59"/>
      <c r="C36" s="14"/>
      <c r="D36" s="14"/>
      <c r="E36" s="14"/>
      <c r="F36" s="14"/>
      <c r="G36" s="14"/>
      <c r="H36" s="14"/>
      <c r="I36" s="59"/>
      <c r="J36" s="59"/>
      <c r="K36" s="59"/>
      <c r="L36" s="59"/>
      <c r="M36" s="14"/>
      <c r="N36" s="81"/>
      <c r="O36" s="14"/>
      <c r="P36" s="82"/>
      <c r="Q36" s="82"/>
      <c r="R36" s="82"/>
      <c r="S36" s="82"/>
      <c r="T36" s="82"/>
      <c r="U36" s="82"/>
      <c r="V36" s="82"/>
      <c r="W36" s="82"/>
      <c r="X36" s="82"/>
      <c r="Y36" s="82"/>
      <c r="Z36" s="82"/>
      <c r="AA36" s="82"/>
      <c r="AB36" s="82"/>
      <c r="AC36" s="82"/>
      <c r="AD36" s="82"/>
      <c r="AE36" s="82"/>
      <c r="AF36" s="82"/>
      <c r="AG36" s="14"/>
      <c r="AH36" s="14"/>
      <c r="AI36" s="14"/>
      <c r="AJ36" s="14"/>
      <c r="AK36" s="14"/>
      <c r="AL36" s="14"/>
      <c r="AM36" s="14"/>
      <c r="AN36" s="14"/>
      <c r="AO36" s="14"/>
      <c r="AP36" s="14"/>
      <c r="AQ36" s="14"/>
      <c r="AR36" s="81"/>
      <c r="AS36" s="81"/>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59"/>
      <c r="BT36" s="14"/>
      <c r="BU36" s="14"/>
      <c r="BV36" s="14"/>
      <c r="BW36" s="14"/>
      <c r="BX36" s="14"/>
      <c r="BY36" s="14"/>
      <c r="BZ36" s="14"/>
      <c r="CA36" s="14"/>
      <c r="CB36" s="14"/>
      <c r="CC36" s="14"/>
      <c r="CD36" s="14"/>
      <c r="CE36" s="14"/>
      <c r="CF36" s="14"/>
      <c r="CG36" s="14"/>
      <c r="CH36" s="14"/>
      <c r="CI36" s="14"/>
      <c r="CJ36" s="14"/>
      <c r="CK36" s="14"/>
      <c r="CL36" s="81"/>
      <c r="CM36" s="81"/>
      <c r="CN36" s="81"/>
      <c r="CO36" s="81"/>
      <c r="CP36" s="81"/>
      <c r="CQ36" s="81"/>
      <c r="CR36" s="81"/>
      <c r="CS36" s="81"/>
      <c r="CT36" s="81"/>
      <c r="CU36" s="81"/>
      <c r="CV36" s="81"/>
      <c r="CW36" s="81"/>
      <c r="CX36" s="81"/>
      <c r="CY36" s="81"/>
      <c r="CZ36" s="81"/>
      <c r="DA36" s="81"/>
      <c r="DB36" s="81"/>
      <c r="DC36" s="14"/>
      <c r="DD36" s="81"/>
      <c r="DE36" s="141"/>
      <c r="DF36" s="141"/>
      <c r="DG36" s="141"/>
      <c r="DH36" s="141"/>
      <c r="DI36" s="141"/>
      <c r="DJ36" s="525"/>
    </row>
  </sheetData>
  <dataConsolidate/>
  <mergeCells count="77">
    <mergeCell ref="L7:L9"/>
    <mergeCell ref="P8:P9"/>
    <mergeCell ref="AW7:AW9"/>
    <mergeCell ref="S8:S9"/>
    <mergeCell ref="AR8:AR9"/>
    <mergeCell ref="M7:M9"/>
    <mergeCell ref="N7:O8"/>
    <mergeCell ref="R8:R9"/>
    <mergeCell ref="AL8:AL9"/>
    <mergeCell ref="AP8:AQ8"/>
    <mergeCell ref="AM8:AM9"/>
    <mergeCell ref="AU8:AU9"/>
    <mergeCell ref="T8:V8"/>
    <mergeCell ref="W8:W9"/>
    <mergeCell ref="X8:X9"/>
    <mergeCell ref="AF8:AF9"/>
    <mergeCell ref="A7:A9"/>
    <mergeCell ref="B7:B9"/>
    <mergeCell ref="CT3:CZ5"/>
    <mergeCell ref="AG8:AG9"/>
    <mergeCell ref="AH8:AH9"/>
    <mergeCell ref="CL7:CR8"/>
    <mergeCell ref="BH8:BH9"/>
    <mergeCell ref="CL3:CR5"/>
    <mergeCell ref="BV6:CF6"/>
    <mergeCell ref="CE8:CE9"/>
    <mergeCell ref="A3:BM3"/>
    <mergeCell ref="AZ7:AZ9"/>
    <mergeCell ref="P7:AF7"/>
    <mergeCell ref="Q8:Q9"/>
    <mergeCell ref="AG7:AU7"/>
    <mergeCell ref="AI8:AI9"/>
    <mergeCell ref="J7:J9"/>
    <mergeCell ref="K7:K9"/>
    <mergeCell ref="C7:C9"/>
    <mergeCell ref="D7:D9"/>
    <mergeCell ref="E7:E9"/>
    <mergeCell ref="G7:G9"/>
    <mergeCell ref="I7:I9"/>
    <mergeCell ref="H7:H9"/>
    <mergeCell ref="F7:F9"/>
    <mergeCell ref="AA8:AA9"/>
    <mergeCell ref="AS8:AS9"/>
    <mergeCell ref="AT8:AT9"/>
    <mergeCell ref="CF7:CH8"/>
    <mergeCell ref="CA8:CA9"/>
    <mergeCell ref="BK8:BK9"/>
    <mergeCell ref="BA7:BK7"/>
    <mergeCell ref="BJ8:BJ9"/>
    <mergeCell ref="AO8:AO9"/>
    <mergeCell ref="AB8:AC8"/>
    <mergeCell ref="AD8:AE8"/>
    <mergeCell ref="AJ8:AK8"/>
    <mergeCell ref="AN8:AN9"/>
    <mergeCell ref="DE7:DI8"/>
    <mergeCell ref="DC7:DC9"/>
    <mergeCell ref="CB8:CB9"/>
    <mergeCell ref="DD7:DD9"/>
    <mergeCell ref="BL7:BL9"/>
    <mergeCell ref="BO7:BU7"/>
    <mergeCell ref="BZ8:BZ9"/>
    <mergeCell ref="DJ7:DJ9"/>
    <mergeCell ref="AV7:AV9"/>
    <mergeCell ref="AX7:AX9"/>
    <mergeCell ref="AY7:AY9"/>
    <mergeCell ref="CI7:CK8"/>
    <mergeCell ref="DB7:DB9"/>
    <mergeCell ref="DA7:DA9"/>
    <mergeCell ref="CC8:CC9"/>
    <mergeCell ref="CD8:CD9"/>
    <mergeCell ref="CT7:CZ8"/>
    <mergeCell ref="BV8:BY8"/>
    <mergeCell ref="BO8:BU8"/>
    <mergeCell ref="BN7:BN9"/>
    <mergeCell ref="BV7:BY7"/>
    <mergeCell ref="BI8:BI9"/>
    <mergeCell ref="BM7:BM9"/>
  </mergeCells>
  <phoneticPr fontId="51" type="noConversion"/>
  <conditionalFormatting sqref="A10:A11">
    <cfRule type="duplicateValues" dxfId="334" priority="228"/>
  </conditionalFormatting>
  <conditionalFormatting sqref="A12:A13">
    <cfRule type="duplicateValues" dxfId="333" priority="225"/>
  </conditionalFormatting>
  <conditionalFormatting sqref="A14">
    <cfRule type="duplicateValues" dxfId="332" priority="675"/>
  </conditionalFormatting>
  <conditionalFormatting sqref="A22">
    <cfRule type="duplicateValues" dxfId="331" priority="224"/>
  </conditionalFormatting>
  <conditionalFormatting sqref="A23 A15:A21">
    <cfRule type="duplicateValues" dxfId="330" priority="144596"/>
  </conditionalFormatting>
  <conditionalFormatting sqref="A24:A26">
    <cfRule type="duplicateValues" dxfId="329" priority="40742"/>
  </conditionalFormatting>
  <conditionalFormatting sqref="A35 A3 A5:A9">
    <cfRule type="duplicateValues" dxfId="328" priority="3521"/>
  </conditionalFormatting>
  <conditionalFormatting sqref="B21">
    <cfRule type="duplicateValues" dxfId="327" priority="1"/>
    <cfRule type="duplicateValues" dxfId="326" priority="2"/>
    <cfRule type="duplicateValues" dxfId="325" priority="3"/>
    <cfRule type="duplicateValues" dxfId="324" priority="4"/>
    <cfRule type="duplicateValues" dxfId="323" priority="5"/>
    <cfRule type="duplicateValues" dxfId="322" priority="6"/>
    <cfRule type="duplicateValues" dxfId="321" priority="7"/>
  </conditionalFormatting>
  <conditionalFormatting sqref="C11">
    <cfRule type="duplicateValues" dxfId="320" priority="91"/>
  </conditionalFormatting>
  <conditionalFormatting sqref="C26">
    <cfRule type="duplicateValues" dxfId="319" priority="299"/>
  </conditionalFormatting>
  <conditionalFormatting sqref="C35">
    <cfRule type="duplicateValues" dxfId="318" priority="298"/>
  </conditionalFormatting>
  <conditionalFormatting sqref="D11">
    <cfRule type="duplicateValues" dxfId="317" priority="90"/>
  </conditionalFormatting>
  <conditionalFormatting sqref="AO26">
    <cfRule type="duplicateValues" dxfId="316" priority="18"/>
  </conditionalFormatting>
  <conditionalFormatting sqref="BI26">
    <cfRule type="duplicateValues" dxfId="315" priority="15"/>
  </conditionalFormatting>
  <pageMargins left="0" right="0" top="0.27559055118110198" bottom="0.31496062992126" header="0.196850393700787" footer="0.196850393700787"/>
  <pageSetup paperSize="9" scale="28" fitToHeight="0" orientation="landscape" r:id="rId1"/>
  <headerFooter>
    <oddFooter>Page &amp;P of &amp;N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67C72-2DFF-4613-9677-38334E72877A}">
  <sheetPr>
    <tabColor rgb="FF92D050"/>
    <pageSetUpPr fitToPage="1"/>
  </sheetPr>
  <dimension ref="A1:CX636"/>
  <sheetViews>
    <sheetView zoomScale="70" zoomScaleNormal="70" zoomScaleSheetLayoutView="70" workbookViewId="0">
      <pane xSplit="7" ySplit="10" topLeftCell="H358" activePane="bottomRight" state="frozen"/>
      <selection pane="topRight" activeCell="H1" sqref="H1"/>
      <selection pane="bottomLeft" activeCell="A11" sqref="A11"/>
      <selection pane="bottomRight" activeCell="C360" sqref="C360"/>
    </sheetView>
  </sheetViews>
  <sheetFormatPr defaultColWidth="9.140625" defaultRowHeight="15" outlineLevelRow="1" outlineLevelCol="2"/>
  <cols>
    <col min="1" max="1" width="6.85546875" customWidth="1"/>
    <col min="2" max="2" width="12.7109375" customWidth="1"/>
    <col min="3" max="3" width="29.85546875" customWidth="1"/>
    <col min="4" max="5" width="7.85546875" hidden="1" customWidth="1" outlineLevel="2"/>
    <col min="6" max="6" width="12.85546875" hidden="1" customWidth="1" outlineLevel="2"/>
    <col min="7" max="7" width="16.28515625" customWidth="1" outlineLevel="1" collapsed="1"/>
    <col min="8" max="8" width="13.140625" customWidth="1" outlineLevel="1"/>
    <col min="9" max="9" width="15" hidden="1" customWidth="1" outlineLevel="2"/>
    <col min="10" max="10" width="14.42578125" hidden="1" customWidth="1" outlineLevel="2"/>
    <col min="11" max="11" width="16.7109375" customWidth="1" outlineLevel="1" collapsed="1"/>
    <col min="12" max="12" width="16.85546875" customWidth="1" outlineLevel="1"/>
    <col min="13" max="13" width="10" customWidth="1" outlineLevel="1"/>
    <col min="14" max="14" width="15.5703125" hidden="1" customWidth="1" outlineLevel="2"/>
    <col min="15" max="15" width="13" hidden="1" customWidth="1" outlineLevel="2"/>
    <col min="16" max="16" width="12.7109375" customWidth="1" outlineLevel="1" collapsed="1"/>
    <col min="17" max="17" width="11.42578125" customWidth="1" outlineLevel="1"/>
    <col min="18" max="18" width="12.42578125" customWidth="1" outlineLevel="1"/>
    <col min="19" max="19" width="10.42578125" customWidth="1" outlineLevel="1"/>
    <col min="20" max="20" width="8.42578125" hidden="1" customWidth="1" outlineLevel="1"/>
    <col min="21" max="21" width="7.28515625" hidden="1" customWidth="1" outlineLevel="1"/>
    <col min="22" max="22" width="9.7109375" hidden="1" customWidth="1" outlineLevel="1"/>
    <col min="23" max="23" width="8" hidden="1" customWidth="1" outlineLevel="1"/>
    <col min="24" max="24" width="11.140625" hidden="1" customWidth="1" outlineLevel="1"/>
    <col min="25" max="26" width="8.42578125" hidden="1" customWidth="1" outlineLevel="1"/>
    <col min="27" max="27" width="10.140625" hidden="1" customWidth="1" outlineLevel="1"/>
    <col min="28" max="28" width="6.7109375" hidden="1" customWidth="1" outlineLevel="1"/>
    <col min="29" max="29" width="9.28515625" hidden="1" customWidth="1" outlineLevel="1"/>
    <col min="30" max="30" width="9.28515625" customWidth="1" outlineLevel="1"/>
    <col min="31" max="31" width="12.5703125" customWidth="1" outlineLevel="1"/>
    <col min="32" max="33" width="14.28515625" customWidth="1" outlineLevel="1"/>
    <col min="34" max="34" width="12.42578125" customWidth="1" outlineLevel="1"/>
    <col min="35" max="35" width="12.85546875" hidden="1" customWidth="1" outlineLevel="1"/>
    <col min="36" max="36" width="12.5703125" hidden="1" customWidth="1" outlineLevel="1"/>
    <col min="37" max="37" width="10.5703125" hidden="1" customWidth="1" outlineLevel="1"/>
    <col min="38" max="38" width="13.42578125" hidden="1" customWidth="1" outlineLevel="1"/>
    <col min="39" max="39" width="12" hidden="1" customWidth="1" outlineLevel="1"/>
    <col min="40" max="40" width="12.28515625" customWidth="1" outlineLevel="1"/>
    <col min="41" max="41" width="12.7109375" customWidth="1" outlineLevel="1"/>
    <col min="42" max="42" width="14.140625" hidden="1" customWidth="1" outlineLevel="1"/>
    <col min="43" max="43" width="17.140625" customWidth="1" outlineLevel="1"/>
    <col min="44" max="44" width="15.140625" customWidth="1" outlineLevel="1"/>
    <col min="45" max="47" width="12.85546875" hidden="1" customWidth="1" outlineLevel="1"/>
    <col min="48" max="48" width="17.42578125" customWidth="1" outlineLevel="1"/>
    <col min="49" max="49" width="11.7109375" hidden="1" customWidth="1" outlineLevel="2"/>
    <col min="50" max="50" width="11.85546875" hidden="1" customWidth="1" outlineLevel="2"/>
    <col min="51" max="51" width="11.140625" hidden="1" customWidth="1" outlineLevel="2"/>
    <col min="52" max="52" width="16.85546875" customWidth="1" outlineLevel="1" collapsed="1"/>
    <col min="53" max="53" width="14" customWidth="1" outlineLevel="1"/>
    <col min="54" max="54" width="13.7109375" customWidth="1" outlineLevel="1"/>
    <col min="55" max="55" width="12.7109375" hidden="1" customWidth="1" outlineLevel="1"/>
    <col min="56" max="57" width="14.28515625" customWidth="1" outlineLevel="1"/>
    <col min="58" max="58" width="15" customWidth="1" outlineLevel="1"/>
    <col min="59" max="59" width="13.28515625" customWidth="1" outlineLevel="1"/>
    <col min="60" max="60" width="8.5703125" customWidth="1" outlineLevel="1"/>
    <col min="61" max="61" width="10" customWidth="1" outlineLevel="1"/>
    <col min="62" max="62" width="10.140625" customWidth="1" outlineLevel="1"/>
    <col min="63" max="63" width="12.42578125" customWidth="1" outlineLevel="1"/>
    <col min="64" max="64" width="10.7109375" customWidth="1" outlineLevel="1"/>
    <col min="65" max="65" width="10.140625" customWidth="1" outlineLevel="1"/>
    <col min="66" max="66" width="11.7109375" customWidth="1" outlineLevel="1"/>
    <col min="67" max="69" width="12.140625" customWidth="1"/>
    <col min="70" max="70" width="14" customWidth="1"/>
    <col min="71" max="71" width="11.7109375" customWidth="1"/>
    <col min="72" max="72" width="8" customWidth="1"/>
    <col min="73" max="75" width="9.140625" customWidth="1"/>
    <col min="76" max="76" width="12.7109375" customWidth="1"/>
    <col min="77" max="79" width="13.5703125" customWidth="1"/>
    <col min="80" max="81" width="13.140625" customWidth="1"/>
    <col min="82" max="82" width="15.28515625" customWidth="1"/>
    <col min="83" max="83" width="16.28515625" customWidth="1" outlineLevel="1"/>
    <col min="84" max="84" width="13.85546875" customWidth="1" outlineLevel="1"/>
    <col min="85" max="86" width="11.5703125" customWidth="1" outlineLevel="1"/>
    <col min="87" max="87" width="13.28515625" customWidth="1" outlineLevel="1"/>
    <col min="88" max="88" width="14" customWidth="1" outlineLevel="1"/>
    <col min="89" max="89" width="14.85546875" customWidth="1" outlineLevel="1"/>
    <col min="90" max="90" width="1" customWidth="1"/>
    <col min="91" max="91" width="14.42578125" customWidth="1"/>
    <col min="92" max="92" width="11.7109375" customWidth="1" outlineLevel="1"/>
    <col min="93" max="93" width="11.140625" customWidth="1" outlineLevel="1"/>
    <col min="94" max="94" width="11.28515625" customWidth="1" outlineLevel="1"/>
    <col min="95" max="95" width="15.140625" customWidth="1" outlineLevel="1"/>
    <col min="96" max="96" width="11.140625" customWidth="1" outlineLevel="1"/>
    <col min="97" max="97" width="14.42578125" customWidth="1" outlineLevel="1"/>
    <col min="98" max="98" width="32.140625" customWidth="1" outlineLevel="1"/>
    <col min="99" max="99" width="30.140625" customWidth="1" outlineLevel="1"/>
    <col min="100" max="100" width="33.85546875" customWidth="1"/>
    <col min="101" max="101" width="11.85546875" customWidth="1" outlineLevel="1"/>
    <col min="102" max="102" width="25.28515625" customWidth="1"/>
  </cols>
  <sheetData>
    <row r="1" spans="1:101" ht="20.25" customHeight="1" outlineLevel="1">
      <c r="A1" s="60" t="s">
        <v>1118</v>
      </c>
      <c r="B1" s="60"/>
      <c r="C1" s="60"/>
      <c r="D1" s="60"/>
      <c r="E1" s="60"/>
      <c r="F1" s="60"/>
      <c r="G1" s="60"/>
      <c r="H1" s="60"/>
      <c r="I1" s="60"/>
      <c r="J1" s="60"/>
      <c r="K1" s="60"/>
      <c r="L1" s="60"/>
      <c r="M1" s="60"/>
      <c r="N1" s="60"/>
      <c r="O1" s="60"/>
      <c r="P1" s="208"/>
      <c r="Q1" s="208"/>
      <c r="R1" s="61"/>
      <c r="S1" s="61"/>
      <c r="T1" s="61"/>
      <c r="U1" s="61"/>
      <c r="V1" s="61"/>
      <c r="W1" s="61"/>
      <c r="X1" s="61"/>
      <c r="Y1" s="61"/>
      <c r="Z1" s="61"/>
      <c r="AA1" s="61"/>
      <c r="AB1" s="61"/>
      <c r="AC1" s="61"/>
      <c r="AD1" s="61"/>
      <c r="AE1" s="61"/>
      <c r="AF1" s="62"/>
      <c r="AG1" s="60"/>
      <c r="AH1" s="60"/>
      <c r="AI1" s="223"/>
      <c r="AJ1" s="60"/>
      <c r="AK1" s="60"/>
      <c r="AL1" s="60"/>
      <c r="AM1" s="60"/>
      <c r="AN1" s="60"/>
      <c r="AO1" s="60"/>
      <c r="AP1" s="60"/>
      <c r="AQ1" s="223"/>
      <c r="AR1" s="212"/>
      <c r="AS1" s="60"/>
      <c r="AT1" s="60"/>
      <c r="AU1" s="60"/>
      <c r="AV1" s="60"/>
      <c r="AW1" s="60"/>
      <c r="AX1" s="60"/>
      <c r="AY1" s="60"/>
      <c r="AZ1" s="60"/>
      <c r="BA1" s="16"/>
      <c r="BB1" s="16"/>
      <c r="BC1" s="16"/>
      <c r="BD1" s="16"/>
      <c r="BE1" s="16"/>
      <c r="BF1" s="16"/>
      <c r="BG1" s="16"/>
      <c r="BH1" s="16"/>
      <c r="BI1" s="48"/>
      <c r="BJ1" s="16"/>
      <c r="BK1" s="16"/>
      <c r="BL1" s="17"/>
      <c r="BM1" s="16"/>
      <c r="BN1" s="16"/>
      <c r="BO1" s="18"/>
      <c r="BP1" s="16"/>
      <c r="BQ1" s="16"/>
      <c r="BR1" s="16"/>
      <c r="BS1" s="18"/>
      <c r="BT1" s="48"/>
      <c r="BU1" s="16"/>
      <c r="BV1" s="19"/>
      <c r="BW1" s="19"/>
      <c r="BX1" s="19"/>
      <c r="BY1" s="19"/>
      <c r="BZ1" s="19"/>
      <c r="CA1" s="19"/>
      <c r="CB1" s="19"/>
      <c r="CC1" s="19"/>
      <c r="CD1" s="19"/>
      <c r="CE1" s="19"/>
      <c r="CF1" s="19"/>
      <c r="CG1" s="19"/>
      <c r="CH1" s="19"/>
      <c r="CI1" s="38"/>
      <c r="CJ1" s="38"/>
      <c r="CK1" s="38"/>
      <c r="CL1" s="16"/>
      <c r="CM1" s="16"/>
      <c r="CN1" s="16"/>
      <c r="CO1" s="16"/>
      <c r="CP1" s="16"/>
      <c r="CQ1" s="16"/>
      <c r="CR1" s="18"/>
      <c r="CS1" s="19"/>
      <c r="CT1" s="16"/>
      <c r="CU1" s="16"/>
      <c r="CV1" s="309"/>
      <c r="CW1" s="16"/>
    </row>
    <row r="2" spans="1:101" ht="20.25" customHeight="1" outlineLevel="1">
      <c r="A2" s="699" t="s">
        <v>1404</v>
      </c>
      <c r="B2" s="699"/>
      <c r="C2" s="699"/>
      <c r="D2" s="699"/>
      <c r="E2" s="699"/>
      <c r="F2" s="699"/>
      <c r="G2" s="699"/>
      <c r="H2" s="699"/>
      <c r="I2" s="699"/>
      <c r="J2" s="699"/>
      <c r="K2" s="699"/>
      <c r="L2" s="699"/>
      <c r="M2" s="699"/>
      <c r="N2" s="699"/>
      <c r="O2" s="699"/>
      <c r="P2" s="699"/>
      <c r="Q2" s="699"/>
      <c r="R2" s="699"/>
      <c r="S2" s="699"/>
      <c r="T2" s="699"/>
      <c r="U2" s="700"/>
      <c r="V2" s="699"/>
      <c r="W2" s="700"/>
      <c r="X2" s="699"/>
      <c r="Y2" s="699"/>
      <c r="Z2" s="699"/>
      <c r="AA2" s="699"/>
      <c r="AB2" s="699"/>
      <c r="AC2" s="699"/>
      <c r="AD2" s="699"/>
      <c r="AE2" s="699"/>
      <c r="AF2" s="701"/>
      <c r="AG2" s="699"/>
      <c r="AH2" s="699"/>
      <c r="AI2" s="699"/>
      <c r="AJ2" s="699"/>
      <c r="AK2" s="699"/>
      <c r="AL2" s="699"/>
      <c r="AM2" s="699"/>
      <c r="AN2" s="699"/>
      <c r="AO2" s="699"/>
      <c r="AP2" s="699"/>
      <c r="AQ2" s="699"/>
      <c r="AR2" s="699"/>
      <c r="AS2" s="699"/>
      <c r="AT2" s="699"/>
      <c r="AU2" s="699"/>
      <c r="AV2" s="699"/>
      <c r="AW2" s="16"/>
      <c r="AX2" s="16"/>
      <c r="AY2" s="16"/>
      <c r="AZ2" s="77"/>
      <c r="BA2" s="77"/>
      <c r="BB2" s="77"/>
      <c r="BC2" s="77"/>
      <c r="BD2" s="77"/>
      <c r="BE2" s="77"/>
      <c r="BF2" s="77"/>
      <c r="BG2" s="77"/>
      <c r="BH2" s="77"/>
      <c r="BI2" s="78"/>
      <c r="BJ2" s="77"/>
      <c r="BK2" s="77"/>
      <c r="BL2" s="120"/>
      <c r="BM2" s="77"/>
      <c r="BN2" s="77"/>
      <c r="BO2" s="79"/>
      <c r="BP2" s="77"/>
      <c r="BQ2" s="77"/>
      <c r="BR2" s="77"/>
      <c r="BS2" s="79"/>
      <c r="BT2" s="78"/>
      <c r="BU2" s="77"/>
      <c r="BV2" s="80"/>
      <c r="BW2" s="80"/>
      <c r="BX2" s="80"/>
      <c r="BY2" s="80"/>
      <c r="BZ2" s="80"/>
      <c r="CA2" s="80"/>
      <c r="CB2" s="80"/>
      <c r="CC2" s="80"/>
      <c r="CD2" s="80"/>
      <c r="CE2" s="80"/>
      <c r="CF2" s="80"/>
      <c r="CG2" s="80"/>
      <c r="CH2" s="80"/>
      <c r="CI2" s="121"/>
      <c r="CJ2" s="121"/>
      <c r="CK2" s="121"/>
      <c r="CL2" s="77"/>
      <c r="CM2" s="77"/>
      <c r="CN2" s="77"/>
      <c r="CO2" s="77"/>
      <c r="CP2" s="77"/>
      <c r="CQ2" s="77"/>
      <c r="CR2" s="79"/>
      <c r="CS2" s="80"/>
      <c r="CT2" s="77"/>
      <c r="CU2" s="77"/>
      <c r="CV2" s="310"/>
      <c r="CW2" s="77"/>
    </row>
    <row r="3" spans="1:101" ht="66" customHeight="1" outlineLevel="1">
      <c r="A3" s="702" t="s">
        <v>2426</v>
      </c>
      <c r="B3" s="702"/>
      <c r="C3" s="702"/>
      <c r="D3" s="702"/>
      <c r="E3" s="702"/>
      <c r="F3" s="702"/>
      <c r="G3" s="702"/>
      <c r="H3" s="702"/>
      <c r="I3" s="702"/>
      <c r="J3" s="702"/>
      <c r="K3" s="702"/>
      <c r="L3" s="702"/>
      <c r="M3" s="702"/>
      <c r="N3" s="702"/>
      <c r="O3" s="702"/>
      <c r="P3" s="702"/>
      <c r="Q3" s="702"/>
      <c r="R3" s="702"/>
      <c r="S3" s="702"/>
      <c r="T3" s="702"/>
      <c r="U3" s="703"/>
      <c r="V3" s="702"/>
      <c r="W3" s="703"/>
      <c r="X3" s="702"/>
      <c r="Y3" s="702"/>
      <c r="Z3" s="702"/>
      <c r="AA3" s="702"/>
      <c r="AB3" s="702"/>
      <c r="AC3" s="702"/>
      <c r="AD3" s="702"/>
      <c r="AE3" s="702"/>
      <c r="AF3" s="704"/>
      <c r="AG3" s="702"/>
      <c r="AH3" s="702"/>
      <c r="AI3" s="702"/>
      <c r="AJ3" s="702"/>
      <c r="AK3" s="702"/>
      <c r="AL3" s="702"/>
      <c r="AM3" s="702"/>
      <c r="AN3" s="702"/>
      <c r="AO3" s="702"/>
      <c r="AP3" s="702"/>
      <c r="AQ3" s="702"/>
      <c r="AR3" s="702"/>
      <c r="AS3" s="702"/>
      <c r="AT3" s="702"/>
      <c r="AU3" s="702"/>
      <c r="AV3" s="702"/>
      <c r="AW3" s="702"/>
      <c r="AX3" s="702"/>
      <c r="AY3" s="702"/>
      <c r="AZ3" s="702"/>
      <c r="BA3" s="702"/>
      <c r="BB3" s="702"/>
      <c r="BC3" s="702"/>
      <c r="BD3" s="702"/>
      <c r="BE3" s="702"/>
      <c r="BF3" s="702"/>
      <c r="BG3" s="40"/>
      <c r="BH3" s="40"/>
      <c r="BI3" s="40"/>
      <c r="BJ3" s="40"/>
      <c r="BK3" s="40"/>
      <c r="BL3" s="92"/>
      <c r="BM3" s="50"/>
      <c r="BN3" s="40"/>
      <c r="BO3" s="22"/>
      <c r="BP3" s="22"/>
      <c r="BQ3" s="22"/>
      <c r="BR3" s="22"/>
      <c r="BS3" s="22"/>
      <c r="BT3" s="22"/>
      <c r="BU3" s="16"/>
      <c r="BV3" s="22"/>
      <c r="BW3" s="22"/>
      <c r="BX3" s="22"/>
      <c r="BY3" s="22"/>
      <c r="BZ3" s="22"/>
      <c r="CA3" s="22"/>
      <c r="CB3" s="20"/>
      <c r="CC3" s="20"/>
      <c r="CD3" s="21"/>
      <c r="CE3" s="678"/>
      <c r="CF3" s="678"/>
      <c r="CG3" s="678"/>
      <c r="CH3" s="678"/>
      <c r="CI3" s="678"/>
      <c r="CJ3" s="678"/>
      <c r="CK3" s="678"/>
      <c r="CL3" s="23"/>
      <c r="CM3" s="678" t="s">
        <v>41</v>
      </c>
      <c r="CN3" s="678"/>
      <c r="CO3" s="678"/>
      <c r="CP3" s="678"/>
      <c r="CQ3" s="678"/>
      <c r="CR3" s="678"/>
      <c r="CS3" s="678"/>
      <c r="CT3" s="18"/>
      <c r="CU3" s="18"/>
      <c r="CV3" s="311"/>
      <c r="CW3" s="18"/>
    </row>
    <row r="4" spans="1:101" hidden="1" outlineLevel="1">
      <c r="A4" s="37"/>
      <c r="B4" s="22"/>
      <c r="C4" s="22"/>
      <c r="D4" s="22"/>
      <c r="E4" s="37"/>
      <c r="F4" s="37"/>
      <c r="G4" s="22"/>
      <c r="H4" s="48"/>
      <c r="I4" s="37" t="s">
        <v>18</v>
      </c>
      <c r="J4" s="37"/>
      <c r="K4" s="37"/>
      <c r="L4" s="94"/>
      <c r="M4" s="37"/>
      <c r="N4" s="16"/>
      <c r="O4" s="37"/>
      <c r="P4" s="15"/>
      <c r="Q4" s="15"/>
      <c r="R4" s="15"/>
      <c r="S4" s="15"/>
      <c r="T4" s="15"/>
      <c r="U4" s="15"/>
      <c r="V4" s="15"/>
      <c r="W4" s="15"/>
      <c r="X4" s="15"/>
      <c r="Y4" s="15"/>
      <c r="Z4" s="15"/>
      <c r="AA4" s="15"/>
      <c r="AB4" s="15"/>
      <c r="AC4" s="15"/>
      <c r="AD4" s="15"/>
      <c r="AE4" s="15"/>
      <c r="AF4" s="22"/>
      <c r="AG4" s="22"/>
      <c r="AH4" s="22"/>
      <c r="AI4" s="22"/>
      <c r="AJ4" s="22"/>
      <c r="AK4" s="22"/>
      <c r="AL4" s="22"/>
      <c r="AM4" s="22"/>
      <c r="AN4" s="22"/>
      <c r="AO4" s="22"/>
      <c r="AP4" s="22"/>
      <c r="AQ4" s="22"/>
      <c r="AR4" s="22"/>
      <c r="AS4" s="22"/>
      <c r="AT4" s="22"/>
      <c r="AU4" s="22"/>
      <c r="AV4" s="95"/>
      <c r="AW4" s="22"/>
      <c r="AX4" s="22"/>
      <c r="AY4" s="22"/>
      <c r="AZ4" s="22"/>
      <c r="BA4" s="22"/>
      <c r="BB4" s="22"/>
      <c r="BC4" s="22"/>
      <c r="BD4" s="22"/>
      <c r="BE4" s="22"/>
      <c r="BF4" s="22"/>
      <c r="BG4" s="22"/>
      <c r="BH4" s="22"/>
      <c r="BI4" s="22"/>
      <c r="BJ4" s="22"/>
      <c r="BK4" s="22"/>
      <c r="BL4" s="37"/>
      <c r="BM4" s="49"/>
      <c r="BN4" s="22"/>
      <c r="BO4" s="22"/>
      <c r="BP4" s="22"/>
      <c r="BQ4" s="22"/>
      <c r="BR4" s="22"/>
      <c r="BS4" s="22"/>
      <c r="BT4" s="22"/>
      <c r="BU4" s="16"/>
      <c r="BV4" s="22"/>
      <c r="BW4" s="22"/>
      <c r="BX4" s="22"/>
      <c r="BY4" s="22"/>
      <c r="BZ4" s="22"/>
      <c r="CA4" s="22"/>
      <c r="CB4" s="26"/>
      <c r="CC4" s="26"/>
      <c r="CD4" s="26"/>
      <c r="CE4" s="678"/>
      <c r="CF4" s="678"/>
      <c r="CG4" s="678"/>
      <c r="CH4" s="678"/>
      <c r="CI4" s="678"/>
      <c r="CJ4" s="678"/>
      <c r="CK4" s="678"/>
      <c r="CL4" s="24"/>
      <c r="CM4" s="678"/>
      <c r="CN4" s="678"/>
      <c r="CO4" s="678"/>
      <c r="CP4" s="678"/>
      <c r="CQ4" s="678"/>
      <c r="CR4" s="678"/>
      <c r="CS4" s="678"/>
      <c r="CT4" s="18"/>
      <c r="CU4" s="18"/>
      <c r="CV4" s="311"/>
      <c r="CW4" s="18"/>
    </row>
    <row r="5" spans="1:101" hidden="1" outlineLevel="1">
      <c r="A5" s="37"/>
      <c r="B5" s="22"/>
      <c r="C5" s="22"/>
      <c r="D5" s="22"/>
      <c r="E5" s="37"/>
      <c r="F5" s="37"/>
      <c r="G5" s="22"/>
      <c r="H5" s="48"/>
      <c r="I5" s="25"/>
      <c r="J5" s="25"/>
      <c r="K5" s="25"/>
      <c r="L5" s="96"/>
      <c r="M5" s="25"/>
      <c r="N5" s="24"/>
      <c r="O5" s="25"/>
      <c r="P5" s="15"/>
      <c r="Q5" s="15"/>
      <c r="R5" s="15"/>
      <c r="S5" s="15"/>
      <c r="T5" s="15"/>
      <c r="U5" s="15"/>
      <c r="V5" s="15"/>
      <c r="W5" s="15"/>
      <c r="X5" s="15"/>
      <c r="Y5" s="15"/>
      <c r="Z5" s="15"/>
      <c r="AA5" s="15"/>
      <c r="AB5" s="15"/>
      <c r="AC5" s="15"/>
      <c r="AD5" s="15"/>
      <c r="AE5" s="15"/>
      <c r="AF5" s="27"/>
      <c r="AG5" s="22"/>
      <c r="AH5" s="22"/>
      <c r="AI5" s="95"/>
      <c r="AJ5" s="22"/>
      <c r="AK5" s="22"/>
      <c r="AL5" s="22"/>
      <c r="AM5" s="22"/>
      <c r="AN5" s="22"/>
      <c r="AO5" s="22"/>
      <c r="AP5" s="22"/>
      <c r="AQ5" s="22"/>
      <c r="AR5" s="22"/>
      <c r="AS5" s="22"/>
      <c r="AT5" s="22"/>
      <c r="AU5" s="22"/>
      <c r="AV5" s="95"/>
      <c r="AW5" s="22"/>
      <c r="AX5" s="22"/>
      <c r="AY5" s="22"/>
      <c r="AZ5" s="22"/>
      <c r="BA5" s="431" t="s">
        <v>2103</v>
      </c>
      <c r="BB5" s="432">
        <v>24</v>
      </c>
      <c r="BC5" s="22"/>
      <c r="BD5" s="22"/>
      <c r="BE5" s="22"/>
      <c r="BF5" s="22"/>
      <c r="BG5" s="28"/>
      <c r="BH5" s="29"/>
      <c r="BI5" s="29"/>
      <c r="BJ5" s="29"/>
      <c r="BK5" s="29"/>
      <c r="BL5" s="29"/>
      <c r="BM5" s="29"/>
      <c r="BN5" s="29"/>
      <c r="BO5" s="25"/>
      <c r="BP5" s="25"/>
      <c r="BQ5" s="25"/>
      <c r="BR5" s="25"/>
      <c r="BS5" s="30"/>
      <c r="BT5" s="30"/>
      <c r="BU5" s="30"/>
      <c r="BV5" s="30"/>
      <c r="BW5" s="30"/>
      <c r="BX5" s="30"/>
      <c r="BY5" s="30"/>
      <c r="BZ5" s="30"/>
      <c r="CA5" s="30"/>
      <c r="CB5" s="26"/>
      <c r="CC5" s="26" t="s">
        <v>126</v>
      </c>
      <c r="CD5" s="26"/>
      <c r="CE5" s="678"/>
      <c r="CF5" s="678"/>
      <c r="CG5" s="678"/>
      <c r="CH5" s="678"/>
      <c r="CI5" s="678"/>
      <c r="CJ5" s="678"/>
      <c r="CK5" s="678"/>
      <c r="CL5" s="24"/>
      <c r="CM5" s="678"/>
      <c r="CN5" s="678"/>
      <c r="CO5" s="678"/>
      <c r="CP5" s="678"/>
      <c r="CQ5" s="678"/>
      <c r="CR5" s="678"/>
      <c r="CS5" s="678"/>
      <c r="CT5" s="18"/>
      <c r="CU5" s="18"/>
      <c r="CV5" s="311"/>
      <c r="CW5" s="18"/>
    </row>
    <row r="6" spans="1:101" hidden="1" outlineLevel="1">
      <c r="A6" s="25"/>
      <c r="B6" s="31"/>
      <c r="C6" s="25"/>
      <c r="D6" s="31"/>
      <c r="E6" s="32"/>
      <c r="F6" s="32"/>
      <c r="G6" s="31"/>
      <c r="H6" s="24"/>
      <c r="I6" s="25"/>
      <c r="J6" s="25"/>
      <c r="K6" s="25"/>
      <c r="L6" s="25"/>
      <c r="M6" s="25"/>
      <c r="N6" s="24"/>
      <c r="O6" s="25"/>
      <c r="P6" s="33"/>
      <c r="Q6" s="33"/>
      <c r="R6" s="33"/>
      <c r="S6" s="33"/>
      <c r="T6" s="33"/>
      <c r="U6" s="34"/>
      <c r="V6" s="33"/>
      <c r="W6" s="34"/>
      <c r="X6" s="33"/>
      <c r="Y6" s="33"/>
      <c r="Z6" s="33"/>
      <c r="AA6" s="33"/>
      <c r="AB6" s="33"/>
      <c r="AC6" s="33"/>
      <c r="AD6" s="33"/>
      <c r="AE6" s="33"/>
      <c r="AF6" s="33"/>
      <c r="AG6" s="33"/>
      <c r="AH6" s="33"/>
      <c r="AI6" s="24"/>
      <c r="AJ6" s="31"/>
      <c r="AK6" s="31"/>
      <c r="AL6" s="31"/>
      <c r="AM6" s="31"/>
      <c r="AN6" s="25"/>
      <c r="AO6" s="25"/>
      <c r="AP6" s="31"/>
      <c r="AQ6" s="25"/>
      <c r="AR6" s="25"/>
      <c r="AS6" s="25"/>
      <c r="AT6" s="25"/>
      <c r="AU6" s="25"/>
      <c r="AV6" s="25"/>
      <c r="AW6" s="31"/>
      <c r="AX6" s="25"/>
      <c r="AY6" s="31"/>
      <c r="AZ6" s="105"/>
      <c r="BA6" s="433" t="s">
        <v>2104</v>
      </c>
      <c r="BB6" s="442">
        <v>24</v>
      </c>
      <c r="BC6" s="25"/>
      <c r="BD6" s="25"/>
      <c r="BE6" s="31"/>
      <c r="BF6" s="25"/>
      <c r="BG6" s="31"/>
      <c r="BH6" s="25"/>
      <c r="BI6" s="29"/>
      <c r="BJ6" s="29"/>
      <c r="BK6" s="29"/>
      <c r="BL6" s="29"/>
      <c r="BM6" s="29"/>
      <c r="BN6" s="29"/>
      <c r="BO6" s="679" t="s">
        <v>27</v>
      </c>
      <c r="BP6" s="679"/>
      <c r="BQ6" s="679"/>
      <c r="BR6" s="679"/>
      <c r="BS6" s="679"/>
      <c r="BT6" s="679"/>
      <c r="BU6" s="679"/>
      <c r="BV6" s="679"/>
      <c r="BW6" s="679"/>
      <c r="BX6" s="679"/>
      <c r="BY6" s="679"/>
      <c r="BZ6" s="109"/>
      <c r="CA6" s="109"/>
      <c r="CB6" s="35"/>
      <c r="CC6" s="35">
        <v>13</v>
      </c>
      <c r="CD6" s="36"/>
      <c r="CE6" s="24"/>
      <c r="CF6" s="31"/>
      <c r="CG6" s="24"/>
      <c r="CH6" s="24"/>
      <c r="CI6" s="31"/>
      <c r="CJ6" s="24"/>
      <c r="CK6" s="31"/>
      <c r="CL6" s="24"/>
      <c r="CM6" s="24"/>
      <c r="CN6" s="31"/>
      <c r="CO6" s="24"/>
      <c r="CP6" s="24"/>
      <c r="CQ6" s="31"/>
      <c r="CR6" s="24"/>
      <c r="CS6" s="31"/>
      <c r="CT6" s="31"/>
      <c r="CU6" s="31"/>
      <c r="CV6" s="311"/>
      <c r="CW6" s="31"/>
    </row>
    <row r="7" spans="1:101" ht="27.6" customHeight="1">
      <c r="A7" s="677" t="s">
        <v>0</v>
      </c>
      <c r="B7" s="656" t="s">
        <v>1</v>
      </c>
      <c r="C7" s="656" t="s">
        <v>2</v>
      </c>
      <c r="D7" s="672" t="s">
        <v>102</v>
      </c>
      <c r="E7" s="673" t="s">
        <v>106</v>
      </c>
      <c r="F7" s="674" t="s">
        <v>1063</v>
      </c>
      <c r="G7" s="656" t="s">
        <v>1064</v>
      </c>
      <c r="H7" s="656" t="s">
        <v>28</v>
      </c>
      <c r="I7" s="671" t="s">
        <v>1109</v>
      </c>
      <c r="J7" s="671" t="s">
        <v>77</v>
      </c>
      <c r="K7" s="656" t="s">
        <v>1110</v>
      </c>
      <c r="L7" s="656" t="s">
        <v>1111</v>
      </c>
      <c r="M7" s="656" t="s">
        <v>1116</v>
      </c>
      <c r="N7" s="671" t="s">
        <v>78</v>
      </c>
      <c r="O7" s="671"/>
      <c r="P7" s="664" t="s">
        <v>59</v>
      </c>
      <c r="Q7" s="664"/>
      <c r="R7" s="664"/>
      <c r="S7" s="664"/>
      <c r="T7" s="664"/>
      <c r="U7" s="664"/>
      <c r="V7" s="664"/>
      <c r="W7" s="664"/>
      <c r="X7" s="664"/>
      <c r="Y7" s="664"/>
      <c r="Z7" s="664"/>
      <c r="AA7" s="664"/>
      <c r="AB7" s="664"/>
      <c r="AC7" s="664"/>
      <c r="AD7" s="664"/>
      <c r="AE7" s="664"/>
      <c r="AF7" s="656" t="s">
        <v>60</v>
      </c>
      <c r="AG7" s="656"/>
      <c r="AH7" s="656"/>
      <c r="AI7" s="656"/>
      <c r="AJ7" s="656"/>
      <c r="AK7" s="656"/>
      <c r="AL7" s="656"/>
      <c r="AM7" s="656"/>
      <c r="AN7" s="656"/>
      <c r="AO7" s="656"/>
      <c r="AP7" s="656"/>
      <c r="AQ7" s="656"/>
      <c r="AR7" s="656" t="s">
        <v>2420</v>
      </c>
      <c r="AS7" s="656" t="s">
        <v>1422</v>
      </c>
      <c r="AT7" s="656" t="s">
        <v>119</v>
      </c>
      <c r="AU7" s="656" t="s">
        <v>1071</v>
      </c>
      <c r="AV7" s="656" t="s">
        <v>2421</v>
      </c>
      <c r="AW7" s="656" t="s">
        <v>61</v>
      </c>
      <c r="AX7" s="656"/>
      <c r="AY7" s="656"/>
      <c r="AZ7" s="656"/>
      <c r="BA7" s="656"/>
      <c r="BB7" s="656"/>
      <c r="BC7" s="656"/>
      <c r="BD7" s="656"/>
      <c r="BE7" s="656" t="s">
        <v>55</v>
      </c>
      <c r="BF7" s="656" t="s">
        <v>52</v>
      </c>
      <c r="BG7" s="656" t="s">
        <v>23</v>
      </c>
      <c r="BH7" s="649"/>
      <c r="BI7" s="649"/>
      <c r="BJ7" s="649"/>
      <c r="BK7" s="649"/>
      <c r="BL7" s="649"/>
      <c r="BM7" s="663"/>
      <c r="BN7" s="649"/>
      <c r="BO7" s="653" t="s">
        <v>29</v>
      </c>
      <c r="BP7" s="654"/>
      <c r="BQ7" s="654"/>
      <c r="BR7" s="655"/>
      <c r="BS7" s="178"/>
      <c r="BT7" s="178"/>
      <c r="BU7" s="178"/>
      <c r="BV7" s="178"/>
      <c r="BW7" s="178"/>
      <c r="BX7" s="178"/>
      <c r="BY7" s="656" t="s">
        <v>96</v>
      </c>
      <c r="BZ7" s="656"/>
      <c r="CA7" s="656"/>
      <c r="CB7" s="656" t="s">
        <v>43</v>
      </c>
      <c r="CC7" s="656"/>
      <c r="CD7" s="656"/>
      <c r="CE7" s="649" t="s">
        <v>91</v>
      </c>
      <c r="CF7" s="649"/>
      <c r="CG7" s="649"/>
      <c r="CH7" s="649"/>
      <c r="CI7" s="649"/>
      <c r="CJ7" s="649"/>
      <c r="CK7" s="649"/>
      <c r="CL7" s="179"/>
      <c r="CM7" s="649" t="s">
        <v>103</v>
      </c>
      <c r="CN7" s="649"/>
      <c r="CO7" s="649"/>
      <c r="CP7" s="649"/>
      <c r="CQ7" s="649"/>
      <c r="CR7" s="649"/>
      <c r="CS7" s="649"/>
      <c r="CT7" s="645" t="s">
        <v>24</v>
      </c>
      <c r="CU7" s="645" t="s">
        <v>25</v>
      </c>
      <c r="CV7" s="696" t="s">
        <v>26</v>
      </c>
      <c r="CW7" s="645" t="s">
        <v>2336</v>
      </c>
    </row>
    <row r="8" spans="1:101" ht="39.6" customHeight="1">
      <c r="A8" s="677"/>
      <c r="B8" s="656"/>
      <c r="C8" s="656"/>
      <c r="D8" s="672"/>
      <c r="E8" s="673"/>
      <c r="F8" s="675"/>
      <c r="G8" s="656"/>
      <c r="H8" s="656"/>
      <c r="I8" s="671"/>
      <c r="J8" s="671"/>
      <c r="K8" s="656"/>
      <c r="L8" s="656"/>
      <c r="M8" s="656"/>
      <c r="N8" s="671"/>
      <c r="O8" s="671"/>
      <c r="P8" s="664" t="s">
        <v>79</v>
      </c>
      <c r="Q8" s="664" t="s">
        <v>20</v>
      </c>
      <c r="R8" s="664" t="s">
        <v>2334</v>
      </c>
      <c r="S8" s="664" t="s">
        <v>88</v>
      </c>
      <c r="T8" s="664" t="s">
        <v>80</v>
      </c>
      <c r="U8" s="664"/>
      <c r="V8" s="664"/>
      <c r="W8" s="664" t="s">
        <v>3</v>
      </c>
      <c r="X8" s="664" t="s">
        <v>1089</v>
      </c>
      <c r="Y8" s="185" t="s">
        <v>83</v>
      </c>
      <c r="Z8" s="185"/>
      <c r="AA8" s="696" t="s">
        <v>111</v>
      </c>
      <c r="AB8" s="664" t="s">
        <v>82</v>
      </c>
      <c r="AC8" s="664"/>
      <c r="AD8" s="664" t="s">
        <v>84</v>
      </c>
      <c r="AE8" s="664"/>
      <c r="AF8" s="656" t="s">
        <v>129</v>
      </c>
      <c r="AG8" s="656" t="s">
        <v>62</v>
      </c>
      <c r="AH8" s="656" t="s">
        <v>50</v>
      </c>
      <c r="AI8" s="656" t="s">
        <v>104</v>
      </c>
      <c r="AJ8" s="656"/>
      <c r="AK8" s="656" t="s">
        <v>42</v>
      </c>
      <c r="AL8" s="656" t="s">
        <v>2418</v>
      </c>
      <c r="AM8" s="648" t="s">
        <v>107</v>
      </c>
      <c r="AN8" s="664" t="s">
        <v>110</v>
      </c>
      <c r="AO8" s="664"/>
      <c r="AP8" s="656" t="s">
        <v>2416</v>
      </c>
      <c r="AQ8" s="656" t="s">
        <v>2419</v>
      </c>
      <c r="AR8" s="656"/>
      <c r="AS8" s="656"/>
      <c r="AT8" s="656"/>
      <c r="AU8" s="656"/>
      <c r="AV8" s="656"/>
      <c r="AW8" s="181" t="s">
        <v>43</v>
      </c>
      <c r="AX8" s="181" t="s">
        <v>44</v>
      </c>
      <c r="AY8" s="181" t="s">
        <v>45</v>
      </c>
      <c r="AZ8" s="177" t="s">
        <v>122</v>
      </c>
      <c r="BA8" s="182" t="s">
        <v>121</v>
      </c>
      <c r="BB8" s="177" t="s">
        <v>1078</v>
      </c>
      <c r="BC8" s="656" t="s">
        <v>130</v>
      </c>
      <c r="BD8" s="656" t="s">
        <v>2333</v>
      </c>
      <c r="BE8" s="656"/>
      <c r="BF8" s="656"/>
      <c r="BG8" s="656"/>
      <c r="BH8" s="649" t="s">
        <v>100</v>
      </c>
      <c r="BI8" s="649"/>
      <c r="BJ8" s="649"/>
      <c r="BK8" s="649"/>
      <c r="BL8" s="649"/>
      <c r="BM8" s="649"/>
      <c r="BN8" s="649"/>
      <c r="BO8" s="648" t="s">
        <v>125</v>
      </c>
      <c r="BP8" s="648"/>
      <c r="BQ8" s="648"/>
      <c r="BR8" s="648"/>
      <c r="BS8" s="648" t="s">
        <v>33</v>
      </c>
      <c r="BT8" s="648" t="s">
        <v>34</v>
      </c>
      <c r="BU8" s="648" t="s">
        <v>35</v>
      </c>
      <c r="BV8" s="648" t="s">
        <v>36</v>
      </c>
      <c r="BW8" s="648" t="s">
        <v>37</v>
      </c>
      <c r="BX8" s="648" t="s">
        <v>38</v>
      </c>
      <c r="BY8" s="656"/>
      <c r="BZ8" s="656"/>
      <c r="CA8" s="656"/>
      <c r="CB8" s="656"/>
      <c r="CC8" s="656"/>
      <c r="CD8" s="656"/>
      <c r="CE8" s="649"/>
      <c r="CF8" s="649"/>
      <c r="CG8" s="649"/>
      <c r="CH8" s="649"/>
      <c r="CI8" s="649"/>
      <c r="CJ8" s="649"/>
      <c r="CK8" s="649"/>
      <c r="CL8" s="179"/>
      <c r="CM8" s="649"/>
      <c r="CN8" s="649"/>
      <c r="CO8" s="649"/>
      <c r="CP8" s="649"/>
      <c r="CQ8" s="649"/>
      <c r="CR8" s="649"/>
      <c r="CS8" s="649"/>
      <c r="CT8" s="646"/>
      <c r="CU8" s="646"/>
      <c r="CV8" s="698"/>
      <c r="CW8" s="646"/>
    </row>
    <row r="9" spans="1:101" ht="63.75" customHeight="1">
      <c r="A9" s="677"/>
      <c r="B9" s="656"/>
      <c r="C9" s="656"/>
      <c r="D9" s="672"/>
      <c r="E9" s="673"/>
      <c r="F9" s="676"/>
      <c r="G9" s="656"/>
      <c r="H9" s="656"/>
      <c r="I9" s="671"/>
      <c r="J9" s="671"/>
      <c r="K9" s="656"/>
      <c r="L9" s="656"/>
      <c r="M9" s="656"/>
      <c r="N9" s="184" t="s">
        <v>86</v>
      </c>
      <c r="O9" s="184" t="s">
        <v>87</v>
      </c>
      <c r="P9" s="664"/>
      <c r="Q9" s="664"/>
      <c r="R9" s="664"/>
      <c r="S9" s="664"/>
      <c r="T9" s="180" t="s">
        <v>19</v>
      </c>
      <c r="U9" s="180" t="s">
        <v>39</v>
      </c>
      <c r="V9" s="185" t="s">
        <v>81</v>
      </c>
      <c r="W9" s="664"/>
      <c r="X9" s="664"/>
      <c r="Y9" s="180" t="s">
        <v>57</v>
      </c>
      <c r="Z9" s="185" t="s">
        <v>58</v>
      </c>
      <c r="AA9" s="697"/>
      <c r="AB9" s="180" t="s">
        <v>108</v>
      </c>
      <c r="AC9" s="180" t="s">
        <v>109</v>
      </c>
      <c r="AD9" s="185" t="s">
        <v>85</v>
      </c>
      <c r="AE9" s="180" t="s">
        <v>112</v>
      </c>
      <c r="AF9" s="656"/>
      <c r="AG9" s="656"/>
      <c r="AH9" s="656"/>
      <c r="AI9" s="177" t="s">
        <v>105</v>
      </c>
      <c r="AJ9" s="186" t="s">
        <v>81</v>
      </c>
      <c r="AK9" s="656"/>
      <c r="AL9" s="656"/>
      <c r="AM9" s="648"/>
      <c r="AN9" s="180" t="s">
        <v>85</v>
      </c>
      <c r="AO9" s="185" t="s">
        <v>112</v>
      </c>
      <c r="AP9" s="656"/>
      <c r="AQ9" s="656"/>
      <c r="AR9" s="656"/>
      <c r="AS9" s="656"/>
      <c r="AT9" s="656"/>
      <c r="AU9" s="656"/>
      <c r="AV9" s="656"/>
      <c r="AW9" s="187" t="s">
        <v>47</v>
      </c>
      <c r="AX9" s="187" t="s">
        <v>48</v>
      </c>
      <c r="AY9" s="187" t="s">
        <v>49</v>
      </c>
      <c r="AZ9" s="188" t="s">
        <v>123</v>
      </c>
      <c r="BA9" s="188" t="s">
        <v>1770</v>
      </c>
      <c r="BB9" s="177">
        <v>22</v>
      </c>
      <c r="BC9" s="656"/>
      <c r="BD9" s="656"/>
      <c r="BE9" s="656"/>
      <c r="BF9" s="656"/>
      <c r="BG9" s="656"/>
      <c r="BH9" s="190" t="s">
        <v>6</v>
      </c>
      <c r="BI9" s="190" t="s">
        <v>7</v>
      </c>
      <c r="BJ9" s="191" t="s">
        <v>8</v>
      </c>
      <c r="BK9" s="191" t="s">
        <v>9</v>
      </c>
      <c r="BL9" s="192" t="s">
        <v>31</v>
      </c>
      <c r="BM9" s="193" t="s">
        <v>32</v>
      </c>
      <c r="BN9" s="194" t="s">
        <v>10</v>
      </c>
      <c r="BO9" s="191" t="s">
        <v>94</v>
      </c>
      <c r="BP9" s="191" t="s">
        <v>95</v>
      </c>
      <c r="BQ9" s="191" t="s">
        <v>99</v>
      </c>
      <c r="BR9" s="195" t="s">
        <v>93</v>
      </c>
      <c r="BS9" s="648"/>
      <c r="BT9" s="648"/>
      <c r="BU9" s="648"/>
      <c r="BV9" s="648"/>
      <c r="BW9" s="648"/>
      <c r="BX9" s="648"/>
      <c r="BY9" s="196" t="s">
        <v>97</v>
      </c>
      <c r="BZ9" s="196" t="s">
        <v>127</v>
      </c>
      <c r="CA9" s="196" t="s">
        <v>127</v>
      </c>
      <c r="CB9" s="196" t="s">
        <v>128</v>
      </c>
      <c r="CC9" s="196" t="s">
        <v>98</v>
      </c>
      <c r="CD9" s="193" t="s">
        <v>1065</v>
      </c>
      <c r="CE9" s="178" t="s">
        <v>90</v>
      </c>
      <c r="CF9" s="197" t="s">
        <v>5</v>
      </c>
      <c r="CG9" s="197" t="s">
        <v>63</v>
      </c>
      <c r="CH9" s="197" t="s">
        <v>64</v>
      </c>
      <c r="CI9" s="197" t="s">
        <v>1104</v>
      </c>
      <c r="CJ9" s="191" t="s">
        <v>4</v>
      </c>
      <c r="CK9" s="198" t="s">
        <v>92</v>
      </c>
      <c r="CL9" s="179"/>
      <c r="CM9" s="178" t="s">
        <v>90</v>
      </c>
      <c r="CN9" s="197" t="s">
        <v>5</v>
      </c>
      <c r="CO9" s="197" t="s">
        <v>63</v>
      </c>
      <c r="CP9" s="197" t="s">
        <v>64</v>
      </c>
      <c r="CQ9" s="197" t="s">
        <v>51</v>
      </c>
      <c r="CR9" s="191" t="s">
        <v>4</v>
      </c>
      <c r="CS9" s="198" t="s">
        <v>92</v>
      </c>
      <c r="CT9" s="647"/>
      <c r="CU9" s="647"/>
      <c r="CV9" s="697"/>
      <c r="CW9" s="647"/>
    </row>
    <row r="10" spans="1:101" ht="30" customHeight="1">
      <c r="A10" s="427" t="s">
        <v>1795</v>
      </c>
      <c r="B10" s="428" t="str">
        <f>"KHU VỰC CHU LAI:  "&amp;"["&amp;COUNT(A11:A421)&amp;"]"</f>
        <v>KHU VỰC CHU LAI:  [377]</v>
      </c>
      <c r="C10" s="428"/>
      <c r="D10" s="280"/>
      <c r="E10" s="280"/>
      <c r="F10" s="280"/>
      <c r="G10" s="429">
        <f t="shared" ref="G10:L10" si="0">G11+G22+G14+G24+G27+G29+G268+G274+G398</f>
        <v>1757160000</v>
      </c>
      <c r="H10" s="429">
        <f t="shared" si="0"/>
        <v>52250000</v>
      </c>
      <c r="I10" s="429">
        <f t="shared" si="0"/>
        <v>2115390000</v>
      </c>
      <c r="J10" s="429">
        <f t="shared" si="0"/>
        <v>225370000</v>
      </c>
      <c r="K10" s="429">
        <f t="shared" si="0"/>
        <v>2340760000</v>
      </c>
      <c r="L10" s="429">
        <f t="shared" si="0"/>
        <v>4150170000</v>
      </c>
      <c r="M10" s="429"/>
      <c r="N10" s="429">
        <f t="shared" ref="N10:BG10" si="1">N11+N22+N14+N24+N27+N29+N268+N274+N398</f>
        <v>1436785000</v>
      </c>
      <c r="O10" s="429">
        <f t="shared" si="1"/>
        <v>0</v>
      </c>
      <c r="P10" s="430">
        <f t="shared" si="1"/>
        <v>3268</v>
      </c>
      <c r="Q10" s="430">
        <f t="shared" si="1"/>
        <v>1501</v>
      </c>
      <c r="R10" s="430">
        <f t="shared" si="1"/>
        <v>84.250000000000014</v>
      </c>
      <c r="S10" s="430">
        <f t="shared" si="1"/>
        <v>23.14</v>
      </c>
      <c r="T10" s="430">
        <f t="shared" si="1"/>
        <v>0</v>
      </c>
      <c r="U10" s="430">
        <f t="shared" si="1"/>
        <v>0</v>
      </c>
      <c r="V10" s="430">
        <f t="shared" si="1"/>
        <v>0</v>
      </c>
      <c r="W10" s="430">
        <f t="shared" si="1"/>
        <v>0</v>
      </c>
      <c r="X10" s="430">
        <f t="shared" si="1"/>
        <v>0</v>
      </c>
      <c r="Y10" s="430">
        <f t="shared" si="1"/>
        <v>0</v>
      </c>
      <c r="Z10" s="430">
        <f t="shared" si="1"/>
        <v>0</v>
      </c>
      <c r="AA10" s="430">
        <f t="shared" si="1"/>
        <v>0</v>
      </c>
      <c r="AB10" s="430">
        <f t="shared" si="1"/>
        <v>0</v>
      </c>
      <c r="AC10" s="430">
        <f t="shared" si="1"/>
        <v>0</v>
      </c>
      <c r="AD10" s="430">
        <f t="shared" si="1"/>
        <v>9.41</v>
      </c>
      <c r="AE10" s="430">
        <f t="shared" si="1"/>
        <v>456.90999999999997</v>
      </c>
      <c r="AF10" s="429">
        <f t="shared" si="1"/>
        <v>1414773915</v>
      </c>
      <c r="AG10" s="429">
        <f t="shared" si="1"/>
        <v>29056729</v>
      </c>
      <c r="AH10" s="429">
        <f t="shared" si="1"/>
        <v>9537124</v>
      </c>
      <c r="AI10" s="429">
        <f t="shared" si="1"/>
        <v>0</v>
      </c>
      <c r="AJ10" s="429">
        <f t="shared" si="1"/>
        <v>0</v>
      </c>
      <c r="AK10" s="429">
        <f t="shared" si="1"/>
        <v>0</v>
      </c>
      <c r="AL10" s="429">
        <f t="shared" si="1"/>
        <v>0</v>
      </c>
      <c r="AM10" s="429">
        <f t="shared" si="1"/>
        <v>0</v>
      </c>
      <c r="AN10" s="429">
        <f t="shared" si="1"/>
        <v>1053217</v>
      </c>
      <c r="AO10" s="429">
        <f t="shared" si="1"/>
        <v>7576500</v>
      </c>
      <c r="AP10" s="429">
        <f t="shared" si="1"/>
        <v>0</v>
      </c>
      <c r="AQ10" s="429">
        <f t="shared" si="1"/>
        <v>1461997485</v>
      </c>
      <c r="AR10" s="429">
        <f t="shared" si="1"/>
        <v>115584000</v>
      </c>
      <c r="AS10" s="429">
        <f t="shared" si="1"/>
        <v>0</v>
      </c>
      <c r="AT10" s="429">
        <f t="shared" si="1"/>
        <v>0</v>
      </c>
      <c r="AU10" s="429">
        <f t="shared" si="1"/>
        <v>0</v>
      </c>
      <c r="AV10" s="429">
        <f t="shared" si="1"/>
        <v>1577581485</v>
      </c>
      <c r="AW10" s="429">
        <f t="shared" si="1"/>
        <v>138611200</v>
      </c>
      <c r="AX10" s="429">
        <f t="shared" si="1"/>
        <v>26823900</v>
      </c>
      <c r="AY10" s="429">
        <f t="shared" si="1"/>
        <v>17326400</v>
      </c>
      <c r="AZ10" s="429">
        <f t="shared" si="1"/>
        <v>182761500</v>
      </c>
      <c r="BA10" s="429">
        <f t="shared" si="1"/>
        <v>7154900</v>
      </c>
      <c r="BB10" s="429">
        <f t="shared" si="1"/>
        <v>45430000</v>
      </c>
      <c r="BC10" s="429">
        <f t="shared" si="1"/>
        <v>0</v>
      </c>
      <c r="BD10" s="429">
        <f t="shared" si="1"/>
        <v>5235707</v>
      </c>
      <c r="BE10" s="429">
        <f t="shared" si="1"/>
        <v>240582107</v>
      </c>
      <c r="BF10" s="429">
        <f t="shared" si="1"/>
        <v>1339094078</v>
      </c>
      <c r="BG10" s="429">
        <f t="shared" si="1"/>
        <v>2094700</v>
      </c>
      <c r="BH10" s="429"/>
      <c r="BI10" s="429">
        <f t="shared" ref="BI10:CS10" si="2">BI11+BI22+BI14+BI24+BI27+BI29+BI268+BI274+BI398</f>
        <v>0</v>
      </c>
      <c r="BJ10" s="429">
        <f t="shared" si="2"/>
        <v>0</v>
      </c>
      <c r="BK10" s="429">
        <f t="shared" si="2"/>
        <v>0</v>
      </c>
      <c r="BL10" s="429">
        <f t="shared" si="2"/>
        <v>0</v>
      </c>
      <c r="BM10" s="429">
        <f t="shared" si="2"/>
        <v>515000</v>
      </c>
      <c r="BN10" s="429">
        <f t="shared" si="2"/>
        <v>0</v>
      </c>
      <c r="BO10" s="429">
        <f t="shared" si="2"/>
        <v>0</v>
      </c>
      <c r="BP10" s="429">
        <f t="shared" si="2"/>
        <v>0</v>
      </c>
      <c r="BQ10" s="429">
        <f t="shared" si="2"/>
        <v>0</v>
      </c>
      <c r="BR10" s="429">
        <f t="shared" si="2"/>
        <v>0</v>
      </c>
      <c r="BS10" s="429">
        <f t="shared" si="2"/>
        <v>1453367768</v>
      </c>
      <c r="BT10" s="429">
        <f t="shared" si="2"/>
        <v>436</v>
      </c>
      <c r="BU10" s="429">
        <f t="shared" si="2"/>
        <v>1918400000</v>
      </c>
      <c r="BV10" s="429">
        <f t="shared" si="2"/>
        <v>4147000000</v>
      </c>
      <c r="BW10" s="429">
        <f t="shared" si="2"/>
        <v>6065400000</v>
      </c>
      <c r="BX10" s="429">
        <f t="shared" si="2"/>
        <v>-4794793732</v>
      </c>
      <c r="BY10" s="429">
        <f t="shared" si="2"/>
        <v>0</v>
      </c>
      <c r="BZ10" s="429">
        <f t="shared" si="2"/>
        <v>0</v>
      </c>
      <c r="CA10" s="429">
        <f t="shared" si="2"/>
        <v>0</v>
      </c>
      <c r="CB10" s="429">
        <f t="shared" si="2"/>
        <v>0</v>
      </c>
      <c r="CC10" s="429">
        <f t="shared" si="2"/>
        <v>0</v>
      </c>
      <c r="CD10" s="429">
        <f t="shared" si="2"/>
        <v>0</v>
      </c>
      <c r="CE10" s="429">
        <f t="shared" si="2"/>
        <v>3924800000</v>
      </c>
      <c r="CF10" s="429">
        <f t="shared" si="2"/>
        <v>172520000</v>
      </c>
      <c r="CG10" s="429">
        <f t="shared" si="2"/>
        <v>13000000</v>
      </c>
      <c r="CH10" s="429">
        <f t="shared" si="2"/>
        <v>35000000</v>
      </c>
      <c r="CI10" s="429">
        <f t="shared" si="2"/>
        <v>4850000</v>
      </c>
      <c r="CJ10" s="429">
        <f t="shared" si="2"/>
        <v>225370000</v>
      </c>
      <c r="CK10" s="429">
        <f t="shared" si="2"/>
        <v>4150170000</v>
      </c>
      <c r="CL10" s="429">
        <f t="shared" si="2"/>
        <v>0</v>
      </c>
      <c r="CM10" s="429">
        <f t="shared" si="2"/>
        <v>3924800000</v>
      </c>
      <c r="CN10" s="429">
        <f t="shared" si="2"/>
        <v>172520000</v>
      </c>
      <c r="CO10" s="429">
        <f t="shared" si="2"/>
        <v>13000000</v>
      </c>
      <c r="CP10" s="429">
        <f t="shared" si="2"/>
        <v>35000000</v>
      </c>
      <c r="CQ10" s="429">
        <f t="shared" si="2"/>
        <v>4850000</v>
      </c>
      <c r="CR10" s="429">
        <f t="shared" si="2"/>
        <v>225370000</v>
      </c>
      <c r="CS10" s="429">
        <f t="shared" si="2"/>
        <v>4150170000</v>
      </c>
      <c r="CT10" s="429">
        <f t="shared" ref="CT10:CV10" si="3">SUM(CT11:CT11)</f>
        <v>0</v>
      </c>
      <c r="CU10" s="429">
        <f t="shared" si="3"/>
        <v>0</v>
      </c>
      <c r="CV10" s="429">
        <f t="shared" si="3"/>
        <v>0</v>
      </c>
      <c r="CW10" s="429"/>
    </row>
    <row r="11" spans="1:101" ht="34.35" customHeight="1">
      <c r="A11" s="280" t="s">
        <v>21</v>
      </c>
      <c r="B11" s="279" t="str">
        <f>"Ban Lãnh đạo:  "&amp;"["&amp;COUNT(A12:A13)&amp;"]"</f>
        <v>Ban Lãnh đạo:  [2]</v>
      </c>
      <c r="C11" s="391"/>
      <c r="D11" s="283"/>
      <c r="E11" s="284"/>
      <c r="F11" s="285"/>
      <c r="G11" s="285">
        <f>SUM(G12:G13)</f>
        <v>28650000</v>
      </c>
      <c r="H11" s="285">
        <f t="shared" ref="H11:BR11" si="4">SUM(H12:H13)</f>
        <v>0</v>
      </c>
      <c r="I11" s="285">
        <f t="shared" si="4"/>
        <v>181350000</v>
      </c>
      <c r="J11" s="285">
        <f t="shared" si="4"/>
        <v>35000000</v>
      </c>
      <c r="K11" s="285">
        <f t="shared" si="4"/>
        <v>216350000</v>
      </c>
      <c r="L11" s="285">
        <f t="shared" si="4"/>
        <v>245000000</v>
      </c>
      <c r="M11" s="285"/>
      <c r="N11" s="285">
        <f t="shared" si="4"/>
        <v>20055000</v>
      </c>
      <c r="O11" s="285">
        <f t="shared" si="4"/>
        <v>0</v>
      </c>
      <c r="P11" s="388">
        <f t="shared" si="4"/>
        <v>25.5</v>
      </c>
      <c r="Q11" s="388">
        <f t="shared" si="4"/>
        <v>0</v>
      </c>
      <c r="R11" s="388">
        <f t="shared" si="4"/>
        <v>0</v>
      </c>
      <c r="S11" s="388">
        <f t="shared" si="4"/>
        <v>0</v>
      </c>
      <c r="T11" s="388">
        <f t="shared" si="4"/>
        <v>0</v>
      </c>
      <c r="U11" s="388">
        <f t="shared" si="4"/>
        <v>0</v>
      </c>
      <c r="V11" s="388">
        <f t="shared" si="4"/>
        <v>0</v>
      </c>
      <c r="W11" s="388">
        <f t="shared" si="4"/>
        <v>0</v>
      </c>
      <c r="X11" s="388">
        <f t="shared" si="4"/>
        <v>0</v>
      </c>
      <c r="Y11" s="388">
        <f t="shared" si="4"/>
        <v>0</v>
      </c>
      <c r="Z11" s="388">
        <f t="shared" si="4"/>
        <v>0</v>
      </c>
      <c r="AA11" s="388">
        <f t="shared" si="4"/>
        <v>0</v>
      </c>
      <c r="AB11" s="388">
        <f t="shared" si="4"/>
        <v>0</v>
      </c>
      <c r="AC11" s="388">
        <f t="shared" si="4"/>
        <v>0</v>
      </c>
      <c r="AD11" s="388">
        <f t="shared" si="4"/>
        <v>0</v>
      </c>
      <c r="AE11" s="388">
        <f t="shared" si="4"/>
        <v>0</v>
      </c>
      <c r="AF11" s="285">
        <f t="shared" si="4"/>
        <v>97000000</v>
      </c>
      <c r="AG11" s="285">
        <f t="shared" si="4"/>
        <v>0</v>
      </c>
      <c r="AH11" s="285">
        <f t="shared" si="4"/>
        <v>0</v>
      </c>
      <c r="AI11" s="285">
        <f t="shared" si="4"/>
        <v>0</v>
      </c>
      <c r="AJ11" s="285">
        <f t="shared" si="4"/>
        <v>0</v>
      </c>
      <c r="AK11" s="285">
        <f t="shared" si="4"/>
        <v>0</v>
      </c>
      <c r="AL11" s="285">
        <f t="shared" si="4"/>
        <v>0</v>
      </c>
      <c r="AM11" s="285">
        <f t="shared" si="4"/>
        <v>0</v>
      </c>
      <c r="AN11" s="285">
        <f t="shared" si="4"/>
        <v>0</v>
      </c>
      <c r="AO11" s="285">
        <f t="shared" si="4"/>
        <v>0</v>
      </c>
      <c r="AP11" s="285">
        <f t="shared" si="4"/>
        <v>0</v>
      </c>
      <c r="AQ11" s="285">
        <f t="shared" si="4"/>
        <v>97000000</v>
      </c>
      <c r="AR11" s="285">
        <f t="shared" si="4"/>
        <v>0</v>
      </c>
      <c r="AS11" s="285">
        <f t="shared" si="4"/>
        <v>0</v>
      </c>
      <c r="AT11" s="285">
        <f t="shared" si="4"/>
        <v>0</v>
      </c>
      <c r="AU11" s="285">
        <f t="shared" si="4"/>
        <v>0</v>
      </c>
      <c r="AV11" s="285">
        <f t="shared" si="4"/>
        <v>97000000</v>
      </c>
      <c r="AW11" s="285">
        <f t="shared" si="4"/>
        <v>2292000</v>
      </c>
      <c r="AX11" s="285">
        <f t="shared" si="4"/>
        <v>429750</v>
      </c>
      <c r="AY11" s="285">
        <f t="shared" si="4"/>
        <v>286500</v>
      </c>
      <c r="AZ11" s="285">
        <f t="shared" si="4"/>
        <v>3008250</v>
      </c>
      <c r="BA11" s="285">
        <f t="shared" si="4"/>
        <v>143250</v>
      </c>
      <c r="BB11" s="285">
        <f t="shared" si="4"/>
        <v>990000</v>
      </c>
      <c r="BC11" s="285">
        <f t="shared" si="4"/>
        <v>0</v>
      </c>
      <c r="BD11" s="285">
        <f t="shared" si="4"/>
        <v>0</v>
      </c>
      <c r="BE11" s="285">
        <f t="shared" si="4"/>
        <v>4141500</v>
      </c>
      <c r="BF11" s="285">
        <f>SUM(BF12:BF13)</f>
        <v>92858500</v>
      </c>
      <c r="BG11" s="285">
        <f t="shared" si="4"/>
        <v>0</v>
      </c>
      <c r="BH11" s="285">
        <f t="shared" si="4"/>
        <v>2</v>
      </c>
      <c r="BI11" s="285">
        <f t="shared" si="4"/>
        <v>0</v>
      </c>
      <c r="BJ11" s="285">
        <f t="shared" si="4"/>
        <v>0</v>
      </c>
      <c r="BK11" s="285">
        <f t="shared" si="4"/>
        <v>0</v>
      </c>
      <c r="BL11" s="285">
        <f t="shared" si="4"/>
        <v>0</v>
      </c>
      <c r="BM11" s="285">
        <f t="shared" si="4"/>
        <v>0</v>
      </c>
      <c r="BN11" s="285">
        <f t="shared" si="4"/>
        <v>0</v>
      </c>
      <c r="BO11" s="285">
        <f t="shared" si="4"/>
        <v>0</v>
      </c>
      <c r="BP11" s="285">
        <f t="shared" si="4"/>
        <v>0</v>
      </c>
      <c r="BQ11" s="285">
        <f t="shared" si="4"/>
        <v>0</v>
      </c>
      <c r="BR11" s="285">
        <f t="shared" si="4"/>
        <v>0</v>
      </c>
      <c r="BS11" s="285">
        <f>SUM(BS12:BS13)</f>
        <v>97000000</v>
      </c>
      <c r="BT11" s="285">
        <f t="shared" ref="BT11:CV11" si="5">SUM(BT12:BT13)</f>
        <v>5</v>
      </c>
      <c r="BU11" s="285">
        <f t="shared" si="5"/>
        <v>22000000</v>
      </c>
      <c r="BV11" s="285">
        <f t="shared" si="5"/>
        <v>22000000</v>
      </c>
      <c r="BW11" s="285">
        <f t="shared" si="5"/>
        <v>44000000</v>
      </c>
      <c r="BX11" s="285">
        <f t="shared" si="5"/>
        <v>49991750</v>
      </c>
      <c r="BY11" s="285">
        <f t="shared" si="5"/>
        <v>0</v>
      </c>
      <c r="BZ11" s="285">
        <f t="shared" si="5"/>
        <v>0</v>
      </c>
      <c r="CA11" s="285">
        <f t="shared" si="5"/>
        <v>0</v>
      </c>
      <c r="CB11" s="285">
        <f t="shared" si="5"/>
        <v>0</v>
      </c>
      <c r="CC11" s="285">
        <f t="shared" si="5"/>
        <v>0</v>
      </c>
      <c r="CD11" s="285">
        <f t="shared" si="5"/>
        <v>0</v>
      </c>
      <c r="CE11" s="285">
        <f t="shared" si="5"/>
        <v>210000000</v>
      </c>
      <c r="CF11" s="285">
        <f t="shared" si="5"/>
        <v>0</v>
      </c>
      <c r="CG11" s="285">
        <f t="shared" si="5"/>
        <v>0</v>
      </c>
      <c r="CH11" s="285">
        <f t="shared" si="5"/>
        <v>35000000</v>
      </c>
      <c r="CI11" s="285">
        <f t="shared" si="5"/>
        <v>0</v>
      </c>
      <c r="CJ11" s="285">
        <f t="shared" si="5"/>
        <v>35000000</v>
      </c>
      <c r="CK11" s="285">
        <f t="shared" si="5"/>
        <v>245000000</v>
      </c>
      <c r="CL11" s="285">
        <f t="shared" si="5"/>
        <v>0</v>
      </c>
      <c r="CM11" s="285">
        <f t="shared" si="5"/>
        <v>210000000</v>
      </c>
      <c r="CN11" s="285">
        <f t="shared" si="5"/>
        <v>0</v>
      </c>
      <c r="CO11" s="285">
        <f t="shared" si="5"/>
        <v>0</v>
      </c>
      <c r="CP11" s="285">
        <f t="shared" si="5"/>
        <v>35000000</v>
      </c>
      <c r="CQ11" s="285">
        <f t="shared" si="5"/>
        <v>0</v>
      </c>
      <c r="CR11" s="285">
        <f t="shared" si="5"/>
        <v>35000000</v>
      </c>
      <c r="CS11" s="285">
        <f t="shared" si="5"/>
        <v>245000000</v>
      </c>
      <c r="CT11" s="285">
        <f t="shared" si="5"/>
        <v>0</v>
      </c>
      <c r="CU11" s="285">
        <f t="shared" si="5"/>
        <v>0</v>
      </c>
      <c r="CV11" s="285">
        <f t="shared" si="5"/>
        <v>0</v>
      </c>
      <c r="CW11" s="285"/>
    </row>
    <row r="12" spans="1:101" ht="34.35" customHeight="1">
      <c r="A12" s="155">
        <f>SUBTOTAL(3,$C$11:C12)</f>
        <v>1</v>
      </c>
      <c r="B12" s="272" t="s">
        <v>2405</v>
      </c>
      <c r="C12" s="144" t="s">
        <v>1075</v>
      </c>
      <c r="D12" s="156" t="s">
        <v>101</v>
      </c>
      <c r="E12" s="157" t="str">
        <f>IF(CM12&gt;=400000000,"A1",IF(CM12&gt;=300000000,"A2",IF(CM12&gt;=240000000,"A3",IF(CM12&gt;=180000000,"A4",IF(CM12&gt;=120000000,"A5",IF(CM12&gt;=80000000,"A6",IF(CM12&gt;=40000000,"A7",IF(CM12&gt;=25000000,"B1",IF(CM12&gt;=12000000,"B2","B3")))))))))</f>
        <v>A5</v>
      </c>
      <c r="F12" s="158">
        <v>39449</v>
      </c>
      <c r="G12" s="159">
        <v>17130000</v>
      </c>
      <c r="H12" s="159"/>
      <c r="I12" s="160">
        <f>IF(G12&gt;0,CM12-G12,CM12-H12)</f>
        <v>132870000</v>
      </c>
      <c r="J12" s="160">
        <f>CR12</f>
        <v>30000000</v>
      </c>
      <c r="K12" s="161">
        <f>SUM(I12:J12)</f>
        <v>162870000</v>
      </c>
      <c r="L12" s="161">
        <f>IF(G12&gt;0,G12+K12,H12+K12)</f>
        <v>180000000</v>
      </c>
      <c r="M12" s="162">
        <f t="shared" ref="M12:M62" si="6">IF(CE12&gt;=11000000,80%,100%)</f>
        <v>0.8</v>
      </c>
      <c r="N12" s="163">
        <f>ROUND(MAX(G12*70%,H12*70%,3640000),0)</f>
        <v>11991000</v>
      </c>
      <c r="O12" s="163">
        <v>0</v>
      </c>
      <c r="P12" s="406">
        <v>13</v>
      </c>
      <c r="Q12" s="406">
        <v>0</v>
      </c>
      <c r="R12" s="406">
        <v>0</v>
      </c>
      <c r="S12" s="406">
        <v>0</v>
      </c>
      <c r="T12" s="406"/>
      <c r="U12" s="406"/>
      <c r="V12" s="406"/>
      <c r="W12" s="406"/>
      <c r="X12" s="389"/>
      <c r="Y12" s="406"/>
      <c r="Z12" s="406"/>
      <c r="AA12" s="406"/>
      <c r="AB12" s="406"/>
      <c r="AC12" s="406"/>
      <c r="AD12" s="406">
        <v>0</v>
      </c>
      <c r="AE12" s="164">
        <f>IF(OR(BL12="M1",BL12="M2",BL12="M3",BL12="M4"),P12+R12+S12+T12+U12,0)</f>
        <v>0</v>
      </c>
      <c r="AF12" s="166">
        <f>ROUND(IF($P12=0,0,IF(OR($BJ12="lương tháng",$CE12&gt;=11000000),($L12/2-$L12/26*($CC$6-$P12))*$M12,$L12/26*$P12*$M12)),0)</f>
        <v>72000000</v>
      </c>
      <c r="AG12" s="166">
        <f t="shared" ref="AG12:AG28" si="7">ROUND(MAX((G12+I12)*M12/26*R12,(H12+I12)*M12/26*R12,G12/26*R12*150%,H12/26*R12*150%)*BK12,0)</f>
        <v>0</v>
      </c>
      <c r="AH12" s="166">
        <f t="shared" ref="AH12:AH28" si="8">ROUND(MAX((G12+I12)*M12/26*S12,(H12+I12)*M12/26*S12,G12/26*S12*200%,H12/26*S12*200%)*BK12,0)</f>
        <v>0</v>
      </c>
      <c r="AI12" s="166">
        <f t="shared" ref="AI12:AI28" si="9">ROUND(IF(BJ12="Lương tháng",L12/26*T12,MAX((G12+I12)/26*(T12+U12)*200%+G12/26*T12,(H12+I12)/26*(T12+U12)*200%+H12/26*T12,G12/26*(T12+U12)*300%+G12/26*T12,H12/26*(T12+U12)*300%+H12/26*T12)),0)</f>
        <v>0</v>
      </c>
      <c r="AJ12" s="166">
        <f>ROUND(IF((P12+Q12)=0,0,IF(BJ12="Lương tháng",MAX((G12+I12)/26*V12,(H12+I12)/26*V12),MAX(G12/26*V12,H12/26*V12))),0)</f>
        <v>0</v>
      </c>
      <c r="AK12" s="166">
        <f t="shared" ref="AK12:AK28" si="10">ROUND(IF(G12&gt;0,G12/26*W12,H12/26*W12),0)</f>
        <v>0</v>
      </c>
      <c r="AL12" s="166">
        <f>ROUND(N12/26*Y12+O12/26*Z12+MAX(G12/26*AA12,H12/26*AA12),0)</f>
        <v>0</v>
      </c>
      <c r="AM12" s="166">
        <f t="shared" ref="AM12:AM28" si="11">ROUND(IF(BJ12="Lương tháng",L12/26*AC12,L12/26*AC12+MAX((G12+I12)/26*AB12,(H12+I12)/26*AB12)),0)</f>
        <v>0</v>
      </c>
      <c r="AN12" s="166">
        <f t="shared" ref="AN12:AN28" si="12">ROUND(IF(BJ12="lương tháng",0,MAX((G12+I12)/26*AD12*30%,(H12+I12)/26*AD12*30%)*BK12),0)</f>
        <v>0</v>
      </c>
      <c r="AO12" s="167">
        <f t="shared" ref="AO12:AO28" si="13">ROUND(BM12*AE12,0)</f>
        <v>0</v>
      </c>
      <c r="AP12" s="166">
        <v>0</v>
      </c>
      <c r="AQ12" s="166">
        <f>ROUND(SUM(AF12:AP12),0)</f>
        <v>72000000</v>
      </c>
      <c r="AR12" s="166"/>
      <c r="AS12" s="167"/>
      <c r="AT12" s="166"/>
      <c r="AU12" s="166"/>
      <c r="AV12" s="166">
        <f t="shared" ref="AV12:AV28" si="14">ROUND(SUM(AQ12:AT12)-AU12,0)</f>
        <v>72000000</v>
      </c>
      <c r="AW12" s="166">
        <f t="shared" ref="AW12:AW13" si="15">ROUND(IF($BH12=1,$G12*$AW$9,0),0)</f>
        <v>1370400</v>
      </c>
      <c r="AX12" s="166">
        <f t="shared" ref="AX12:AX62" si="16">ROUND(IF($BH12=1,$G12*$AX$9,0),0)</f>
        <v>256950</v>
      </c>
      <c r="AY12" s="166">
        <f t="shared" ref="AY12:AY62" si="17">ROUND(IF($BH12=1,$G12*$AY$9,0),0)</f>
        <v>171300</v>
      </c>
      <c r="AZ12" s="166">
        <f t="shared" ref="AZ12:AZ28" si="18">SUM(AW12:AY12)</f>
        <v>1798650</v>
      </c>
      <c r="BA12" s="166">
        <f t="shared" ref="BA12:BA13" si="19">ROUND(IF($BI12="1x",$G12*0.5%,0),0)</f>
        <v>85650</v>
      </c>
      <c r="BB12" s="166">
        <f>IF(BN12="Xem lại",0,IF(CM12&lt;11000000,5000,IF(AND(CM12&gt;=11000000,CM12&lt;25000000),10000,IF(AND(CM12&gt;=25000000,CM12&lt;40000000),15000,IF(AND(CM12&gt;=40000000,CM12&lt;120000000),20000,IF(AND(CM12&gt;=120000000,CM12&lt;240000000),25000,30000)))))*$BB$9)</f>
        <v>550000</v>
      </c>
      <c r="BC12" s="411"/>
      <c r="BD12" s="166">
        <v>0</v>
      </c>
      <c r="BE12" s="166">
        <f t="shared" ref="BE12:BE23" si="20">ROUND(SUM(AZ12:BD12),0)</f>
        <v>2434300</v>
      </c>
      <c r="BF12" s="166">
        <f t="shared" ref="BF12:BF28" si="21">ROUND(IF(AV12&gt;BE12,AV12-BE12,0),0)</f>
        <v>69565700</v>
      </c>
      <c r="BG12" s="166">
        <f t="shared" ref="BG12:BG62" si="22">ROUND(IF(BE12&gt;AV12,BE12-AV12,0),0)</f>
        <v>0</v>
      </c>
      <c r="BH12" s="166">
        <v>1</v>
      </c>
      <c r="BI12" s="369" t="s">
        <v>40</v>
      </c>
      <c r="BJ12" s="166" t="str">
        <f t="shared" ref="BJ12:BJ62" si="23">IF(AND(D12="QTNV CL",CM12&gt;=11000000),"Lương tháng",IF(CM12&gt;=18000000,"Lương tháng",0))</f>
        <v>Lương tháng</v>
      </c>
      <c r="BK12" s="166">
        <f t="shared" ref="BK12:BK62" si="24">IF(BJ12="Lương tháng",0,1)</f>
        <v>0</v>
      </c>
      <c r="BL12" s="166">
        <v>0</v>
      </c>
      <c r="BM12" s="166">
        <f t="shared" ref="BM12:BM62" si="25">IF(BL12="M1",13000,IF(BL12="M2",20000,IF(BL12="M3",26000,IF(BL12="M4",32000,0))))</f>
        <v>0</v>
      </c>
      <c r="BN12" s="166" t="str">
        <f t="shared" ref="BN12:BN62" si="26">IF(AND(G12&gt;0,(P12+Q12)&gt;=5),"Trừ tiền","Xem lại")</f>
        <v>Trừ tiền</v>
      </c>
      <c r="BO12" s="410"/>
      <c r="BP12" s="411"/>
      <c r="BQ12" s="253"/>
      <c r="BR12" s="253"/>
      <c r="BS12" s="161">
        <f t="shared" ref="BS12:BS62" si="27">AQ12+SUM(BO12:BR12)-AN12-AO12-SUM(BY12:CA12)</f>
        <v>72000000</v>
      </c>
      <c r="BT12" s="159">
        <v>2</v>
      </c>
      <c r="BU12" s="166">
        <f t="shared" ref="BU12:BU13" si="28">BT12*4400000</f>
        <v>8800000</v>
      </c>
      <c r="BV12" s="166">
        <v>11000000</v>
      </c>
      <c r="BW12" s="166">
        <f t="shared" ref="BW12:BW13" si="29">BU12+BV12</f>
        <v>19800000</v>
      </c>
      <c r="BX12" s="166">
        <f t="shared" ref="BX12:BX13" si="30">BS12-SUM(CC12:CD12)-CB12-AZ12-BW12</f>
        <v>50401350</v>
      </c>
      <c r="BY12" s="411"/>
      <c r="BZ12" s="411"/>
      <c r="CA12" s="412"/>
      <c r="CB12" s="411"/>
      <c r="CC12" s="411"/>
      <c r="CD12" s="411"/>
      <c r="CE12" s="413">
        <v>150000000</v>
      </c>
      <c r="CF12" s="413">
        <v>0</v>
      </c>
      <c r="CG12" s="413">
        <v>0</v>
      </c>
      <c r="CH12" s="413">
        <v>30000000</v>
      </c>
      <c r="CI12" s="413"/>
      <c r="CJ12" s="369">
        <f>SUM(CF12:CI12)</f>
        <v>30000000</v>
      </c>
      <c r="CK12" s="369">
        <f>CE12+CJ12</f>
        <v>180000000</v>
      </c>
      <c r="CL12" s="414"/>
      <c r="CM12" s="413">
        <f t="shared" ref="CM12:CQ13" si="31">CE12</f>
        <v>150000000</v>
      </c>
      <c r="CN12" s="413">
        <f t="shared" si="31"/>
        <v>0</v>
      </c>
      <c r="CO12" s="369">
        <f t="shared" si="31"/>
        <v>0</v>
      </c>
      <c r="CP12" s="369">
        <f t="shared" si="31"/>
        <v>30000000</v>
      </c>
      <c r="CQ12" s="369">
        <f t="shared" si="31"/>
        <v>0</v>
      </c>
      <c r="CR12" s="369">
        <f>SUM(CN12:CQ12)</f>
        <v>30000000</v>
      </c>
      <c r="CS12" s="369">
        <f>CM12+CR12</f>
        <v>180000000</v>
      </c>
      <c r="CT12" s="173" t="s">
        <v>1121</v>
      </c>
      <c r="CU12" s="173" t="s">
        <v>2415</v>
      </c>
      <c r="CV12" s="450" t="s">
        <v>2406</v>
      </c>
      <c r="CW12" s="173" t="s">
        <v>2249</v>
      </c>
    </row>
    <row r="13" spans="1:101" ht="34.35" customHeight="1">
      <c r="A13" s="155">
        <f>SUBTOTAL(3,$C$11:C13)</f>
        <v>2</v>
      </c>
      <c r="B13" s="272" t="s">
        <v>133</v>
      </c>
      <c r="C13" s="144" t="s">
        <v>134</v>
      </c>
      <c r="D13" s="156" t="s">
        <v>101</v>
      </c>
      <c r="E13" s="157" t="str">
        <f>IF(CM13&gt;=400000000,"A1",IF(CM13&gt;=300000000,"A2",IF(CM13&gt;=240000000,"A3",IF(CM13&gt;=180000000,"A4",IF(CM13&gt;=120000000,"A5",IF(CM13&gt;=80000000,"A6",IF(CM13&gt;=40000000,"A7",IF(CM13&gt;=25000000,"B1",IF(CM13&gt;=12000000,"B2","B3")))))))))</f>
        <v>A7</v>
      </c>
      <c r="F13" s="158">
        <v>39314</v>
      </c>
      <c r="G13" s="159">
        <v>11520000</v>
      </c>
      <c r="H13" s="159"/>
      <c r="I13" s="160">
        <f>IF(G13&gt;0,CM13-G13,CM13-H13)</f>
        <v>48480000</v>
      </c>
      <c r="J13" s="160">
        <f>CR13</f>
        <v>5000000</v>
      </c>
      <c r="K13" s="161">
        <f>SUM(I13:J13)</f>
        <v>53480000</v>
      </c>
      <c r="L13" s="161">
        <f>IF(G13&gt;0,G13+K13,H13+K13)</f>
        <v>65000000</v>
      </c>
      <c r="M13" s="162">
        <f t="shared" si="6"/>
        <v>0.8</v>
      </c>
      <c r="N13" s="163">
        <f>ROUND(MAX(G13*70%,H13*70%,3640000),0)</f>
        <v>8064000</v>
      </c>
      <c r="O13" s="163">
        <v>0</v>
      </c>
      <c r="P13" s="406">
        <v>12.5</v>
      </c>
      <c r="Q13" s="406">
        <v>0</v>
      </c>
      <c r="R13" s="406">
        <v>0</v>
      </c>
      <c r="S13" s="406">
        <v>0</v>
      </c>
      <c r="T13" s="406"/>
      <c r="U13" s="406"/>
      <c r="V13" s="406"/>
      <c r="W13" s="406"/>
      <c r="X13" s="389"/>
      <c r="Y13" s="406"/>
      <c r="Z13" s="406"/>
      <c r="AA13" s="406"/>
      <c r="AB13" s="406"/>
      <c r="AC13" s="406"/>
      <c r="AD13" s="406">
        <v>0</v>
      </c>
      <c r="AE13" s="164">
        <f>IF(OR(BL13="M1",BL13="M2",BL13="M3",BL13="M4"),P13+R13+S13+T13+U13,0)</f>
        <v>0</v>
      </c>
      <c r="AF13" s="166">
        <f>ROUND(IF($P13=0,0,IF(OR($BJ13="lương tháng",$CE13&gt;=11000000),($L13/2-$L13/26*($CC$6-$P13))*$M13,$L13/26*$P13*$M13)),0)</f>
        <v>25000000</v>
      </c>
      <c r="AG13" s="166">
        <f t="shared" si="7"/>
        <v>0</v>
      </c>
      <c r="AH13" s="166">
        <f t="shared" si="8"/>
        <v>0</v>
      </c>
      <c r="AI13" s="166">
        <f t="shared" si="9"/>
        <v>0</v>
      </c>
      <c r="AJ13" s="166">
        <f>ROUND(IF((P13+Q13)=0,0,IF(BJ13="Lương tháng",MAX((G13+I13)/26*V13,(H13+I13)/26*V13),MAX(G13/26*V13,H13/26*V13))),0)</f>
        <v>0</v>
      </c>
      <c r="AK13" s="166">
        <f t="shared" si="10"/>
        <v>0</v>
      </c>
      <c r="AL13" s="166">
        <f>ROUND(N13/26*Y13+O13/26*Z13+MAX(G13/26*AA13,H13/26*AA13),0)</f>
        <v>0</v>
      </c>
      <c r="AM13" s="166">
        <f t="shared" si="11"/>
        <v>0</v>
      </c>
      <c r="AN13" s="166">
        <f t="shared" si="12"/>
        <v>0</v>
      </c>
      <c r="AO13" s="167">
        <f t="shared" si="13"/>
        <v>0</v>
      </c>
      <c r="AP13" s="166">
        <v>0</v>
      </c>
      <c r="AQ13" s="166">
        <f>ROUND(SUM(AF13:AP13),0)</f>
        <v>25000000</v>
      </c>
      <c r="AR13" s="166"/>
      <c r="AS13" s="167"/>
      <c r="AT13" s="166"/>
      <c r="AU13" s="166"/>
      <c r="AV13" s="166">
        <f t="shared" si="14"/>
        <v>25000000</v>
      </c>
      <c r="AW13" s="166">
        <f t="shared" si="15"/>
        <v>921600</v>
      </c>
      <c r="AX13" s="166">
        <f t="shared" si="16"/>
        <v>172800</v>
      </c>
      <c r="AY13" s="166">
        <f t="shared" si="17"/>
        <v>115200</v>
      </c>
      <c r="AZ13" s="166">
        <f t="shared" si="18"/>
        <v>1209600</v>
      </c>
      <c r="BA13" s="166">
        <f t="shared" si="19"/>
        <v>57600</v>
      </c>
      <c r="BB13" s="166">
        <f>IF(BN13="Xem lại",0,IF(CM13&lt;11000000,5000,IF(AND(CM13&gt;=11000000,CM13&lt;25000000),10000,IF(AND(CM13&gt;=25000000,CM13&lt;40000000),15000,IF(AND(CM13&gt;=40000000,CM13&lt;120000000),20000,IF(AND(CM13&gt;=120000000,CM13&lt;240000000),25000,30000)))))*$BB$9)</f>
        <v>440000</v>
      </c>
      <c r="BC13" s="166"/>
      <c r="BD13" s="166">
        <v>0</v>
      </c>
      <c r="BE13" s="166">
        <f t="shared" si="20"/>
        <v>1707200</v>
      </c>
      <c r="BF13" s="166">
        <f t="shared" si="21"/>
        <v>23292800</v>
      </c>
      <c r="BG13" s="166">
        <f t="shared" si="22"/>
        <v>0</v>
      </c>
      <c r="BH13" s="166">
        <v>1</v>
      </c>
      <c r="BI13" s="369" t="s">
        <v>40</v>
      </c>
      <c r="BJ13" s="166" t="str">
        <f t="shared" si="23"/>
        <v>Lương tháng</v>
      </c>
      <c r="BK13" s="166">
        <f t="shared" si="24"/>
        <v>0</v>
      </c>
      <c r="BL13" s="166">
        <v>0</v>
      </c>
      <c r="BM13" s="166">
        <f t="shared" si="25"/>
        <v>0</v>
      </c>
      <c r="BN13" s="166" t="str">
        <f t="shared" si="26"/>
        <v>Trừ tiền</v>
      </c>
      <c r="BO13" s="410"/>
      <c r="BP13" s="411"/>
      <c r="BQ13" s="253"/>
      <c r="BR13" s="253"/>
      <c r="BS13" s="161">
        <f t="shared" si="27"/>
        <v>25000000</v>
      </c>
      <c r="BT13" s="159">
        <v>3</v>
      </c>
      <c r="BU13" s="166">
        <f t="shared" si="28"/>
        <v>13200000</v>
      </c>
      <c r="BV13" s="166">
        <v>11000000</v>
      </c>
      <c r="BW13" s="166">
        <f t="shared" si="29"/>
        <v>24200000</v>
      </c>
      <c r="BX13" s="166">
        <f t="shared" si="30"/>
        <v>-409600</v>
      </c>
      <c r="BY13" s="411"/>
      <c r="BZ13" s="411"/>
      <c r="CA13" s="412"/>
      <c r="CB13" s="411"/>
      <c r="CC13" s="411"/>
      <c r="CD13" s="411"/>
      <c r="CE13" s="413">
        <v>60000000</v>
      </c>
      <c r="CF13" s="413">
        <v>0</v>
      </c>
      <c r="CG13" s="413">
        <v>0</v>
      </c>
      <c r="CH13" s="413">
        <v>5000000</v>
      </c>
      <c r="CI13" s="413"/>
      <c r="CJ13" s="369">
        <f>SUM(CF13:CI13)</f>
        <v>5000000</v>
      </c>
      <c r="CK13" s="369">
        <f>CE13+CJ13</f>
        <v>65000000</v>
      </c>
      <c r="CL13" s="414"/>
      <c r="CM13" s="413">
        <f t="shared" si="31"/>
        <v>60000000</v>
      </c>
      <c r="CN13" s="413">
        <f t="shared" si="31"/>
        <v>0</v>
      </c>
      <c r="CO13" s="369">
        <f t="shared" si="31"/>
        <v>0</v>
      </c>
      <c r="CP13" s="369">
        <f t="shared" si="31"/>
        <v>5000000</v>
      </c>
      <c r="CQ13" s="369">
        <f t="shared" si="31"/>
        <v>0</v>
      </c>
      <c r="CR13" s="369">
        <f>SUM(CN13:CQ13)</f>
        <v>5000000</v>
      </c>
      <c r="CS13" s="369">
        <f>CM13+CR13</f>
        <v>65000000</v>
      </c>
      <c r="CT13" s="173" t="s">
        <v>1602</v>
      </c>
      <c r="CU13" s="173" t="s">
        <v>2415</v>
      </c>
      <c r="CV13" s="450" t="s">
        <v>1601</v>
      </c>
      <c r="CW13" s="173" t="s">
        <v>2249</v>
      </c>
    </row>
    <row r="14" spans="1:101" ht="34.35" customHeight="1">
      <c r="A14" s="280" t="s">
        <v>22</v>
      </c>
      <c r="B14" s="279" t="str">
        <f>"Phòng Kế toán: " &amp;"["&amp;COUNT(A15:A21)&amp; "]"</f>
        <v>Phòng Kế toán: [7]</v>
      </c>
      <c r="C14" s="279"/>
      <c r="D14" s="280"/>
      <c r="E14" s="280"/>
      <c r="F14" s="280"/>
      <c r="G14" s="281">
        <f t="shared" ref="G14:L14" si="32">SUM(G15:G21)</f>
        <v>42450000</v>
      </c>
      <c r="H14" s="281">
        <f t="shared" si="32"/>
        <v>0</v>
      </c>
      <c r="I14" s="281">
        <f t="shared" si="32"/>
        <v>73050000</v>
      </c>
      <c r="J14" s="281">
        <f t="shared" si="32"/>
        <v>1400000</v>
      </c>
      <c r="K14" s="281">
        <f t="shared" si="32"/>
        <v>74450000</v>
      </c>
      <c r="L14" s="281">
        <f t="shared" si="32"/>
        <v>116900000</v>
      </c>
      <c r="M14" s="281"/>
      <c r="N14" s="281">
        <f t="shared" ref="N14:BG14" si="33">SUM(N15:N21)</f>
        <v>30975000</v>
      </c>
      <c r="O14" s="281">
        <f t="shared" si="33"/>
        <v>0</v>
      </c>
      <c r="P14" s="282">
        <f t="shared" si="33"/>
        <v>88.5</v>
      </c>
      <c r="Q14" s="282">
        <f t="shared" si="33"/>
        <v>0</v>
      </c>
      <c r="R14" s="282">
        <f t="shared" si="33"/>
        <v>5.9300000000000006</v>
      </c>
      <c r="S14" s="282">
        <f t="shared" si="33"/>
        <v>0</v>
      </c>
      <c r="T14" s="282">
        <f t="shared" si="33"/>
        <v>0</v>
      </c>
      <c r="U14" s="282">
        <f t="shared" si="33"/>
        <v>0</v>
      </c>
      <c r="V14" s="282">
        <f t="shared" si="33"/>
        <v>0</v>
      </c>
      <c r="W14" s="282">
        <f t="shared" si="33"/>
        <v>0</v>
      </c>
      <c r="X14" s="282">
        <f t="shared" si="33"/>
        <v>0</v>
      </c>
      <c r="Y14" s="282">
        <f t="shared" si="33"/>
        <v>0</v>
      </c>
      <c r="Z14" s="282">
        <f t="shared" si="33"/>
        <v>0</v>
      </c>
      <c r="AA14" s="282">
        <f t="shared" si="33"/>
        <v>0</v>
      </c>
      <c r="AB14" s="282">
        <f t="shared" si="33"/>
        <v>0</v>
      </c>
      <c r="AC14" s="282">
        <f t="shared" si="33"/>
        <v>0</v>
      </c>
      <c r="AD14" s="282">
        <f t="shared" si="33"/>
        <v>0</v>
      </c>
      <c r="AE14" s="282">
        <f t="shared" si="33"/>
        <v>0</v>
      </c>
      <c r="AF14" s="281">
        <f t="shared" si="33"/>
        <v>49856154</v>
      </c>
      <c r="AG14" s="281">
        <f t="shared" si="33"/>
        <v>2278538</v>
      </c>
      <c r="AH14" s="281">
        <f t="shared" si="33"/>
        <v>0</v>
      </c>
      <c r="AI14" s="281">
        <f t="shared" si="33"/>
        <v>0</v>
      </c>
      <c r="AJ14" s="281">
        <f t="shared" si="33"/>
        <v>0</v>
      </c>
      <c r="AK14" s="281">
        <f t="shared" si="33"/>
        <v>0</v>
      </c>
      <c r="AL14" s="281">
        <f t="shared" si="33"/>
        <v>0</v>
      </c>
      <c r="AM14" s="281">
        <f t="shared" si="33"/>
        <v>0</v>
      </c>
      <c r="AN14" s="281">
        <f t="shared" si="33"/>
        <v>0</v>
      </c>
      <c r="AO14" s="281">
        <f t="shared" si="33"/>
        <v>0</v>
      </c>
      <c r="AP14" s="281">
        <f t="shared" si="33"/>
        <v>0</v>
      </c>
      <c r="AQ14" s="281">
        <f t="shared" si="33"/>
        <v>52134692</v>
      </c>
      <c r="AR14" s="281">
        <f t="shared" si="33"/>
        <v>0</v>
      </c>
      <c r="AS14" s="281">
        <f t="shared" si="33"/>
        <v>0</v>
      </c>
      <c r="AT14" s="281">
        <f t="shared" si="33"/>
        <v>0</v>
      </c>
      <c r="AU14" s="281">
        <f t="shared" si="33"/>
        <v>0</v>
      </c>
      <c r="AV14" s="281">
        <f t="shared" si="33"/>
        <v>52134692</v>
      </c>
      <c r="AW14" s="281">
        <f t="shared" si="33"/>
        <v>3396000</v>
      </c>
      <c r="AX14" s="281">
        <f t="shared" si="33"/>
        <v>636750</v>
      </c>
      <c r="AY14" s="281">
        <f t="shared" si="33"/>
        <v>424500</v>
      </c>
      <c r="AZ14" s="281">
        <f t="shared" si="33"/>
        <v>4457250</v>
      </c>
      <c r="BA14" s="281">
        <f t="shared" si="33"/>
        <v>141000</v>
      </c>
      <c r="BB14" s="281">
        <f t="shared" si="33"/>
        <v>1320000</v>
      </c>
      <c r="BC14" s="281">
        <f t="shared" si="33"/>
        <v>0</v>
      </c>
      <c r="BD14" s="281">
        <f t="shared" si="33"/>
        <v>0</v>
      </c>
      <c r="BE14" s="281">
        <f t="shared" si="33"/>
        <v>5918250</v>
      </c>
      <c r="BF14" s="281">
        <f t="shared" si="33"/>
        <v>46216442</v>
      </c>
      <c r="BG14" s="281">
        <f t="shared" si="33"/>
        <v>0</v>
      </c>
      <c r="BH14" s="281"/>
      <c r="BI14" s="281">
        <f>SUM(BI15:BI21)</f>
        <v>0</v>
      </c>
      <c r="BJ14" s="281">
        <f>SUM(BJ15:BJ21)</f>
        <v>0</v>
      </c>
      <c r="BK14" s="281"/>
      <c r="BL14" s="281">
        <f t="shared" ref="BL14:CV14" si="34">SUM(BL15:BL21)</f>
        <v>0</v>
      </c>
      <c r="BM14" s="281">
        <f t="shared" si="34"/>
        <v>0</v>
      </c>
      <c r="BN14" s="281">
        <f t="shared" si="34"/>
        <v>0</v>
      </c>
      <c r="BO14" s="281">
        <f t="shared" si="34"/>
        <v>0</v>
      </c>
      <c r="BP14" s="281">
        <f t="shared" si="34"/>
        <v>0</v>
      </c>
      <c r="BQ14" s="281">
        <f t="shared" si="34"/>
        <v>0</v>
      </c>
      <c r="BR14" s="281">
        <f t="shared" si="34"/>
        <v>0</v>
      </c>
      <c r="BS14" s="281">
        <f t="shared" si="34"/>
        <v>52134692</v>
      </c>
      <c r="BT14" s="281">
        <f t="shared" si="34"/>
        <v>7</v>
      </c>
      <c r="BU14" s="281">
        <f t="shared" si="34"/>
        <v>30800000</v>
      </c>
      <c r="BV14" s="281">
        <f t="shared" si="34"/>
        <v>77000000</v>
      </c>
      <c r="BW14" s="281">
        <f t="shared" si="34"/>
        <v>107800000</v>
      </c>
      <c r="BX14" s="281">
        <f t="shared" si="34"/>
        <v>-60122558</v>
      </c>
      <c r="BY14" s="281">
        <f t="shared" si="34"/>
        <v>0</v>
      </c>
      <c r="BZ14" s="281">
        <f t="shared" si="34"/>
        <v>0</v>
      </c>
      <c r="CA14" s="281">
        <f t="shared" si="34"/>
        <v>0</v>
      </c>
      <c r="CB14" s="281">
        <f t="shared" si="34"/>
        <v>0</v>
      </c>
      <c r="CC14" s="281">
        <f t="shared" si="34"/>
        <v>0</v>
      </c>
      <c r="CD14" s="281">
        <f t="shared" si="34"/>
        <v>0</v>
      </c>
      <c r="CE14" s="281">
        <f t="shared" si="34"/>
        <v>115500000</v>
      </c>
      <c r="CF14" s="281">
        <f t="shared" si="34"/>
        <v>1400000</v>
      </c>
      <c r="CG14" s="281">
        <f t="shared" si="34"/>
        <v>0</v>
      </c>
      <c r="CH14" s="281">
        <f t="shared" si="34"/>
        <v>0</v>
      </c>
      <c r="CI14" s="281">
        <f t="shared" si="34"/>
        <v>0</v>
      </c>
      <c r="CJ14" s="281">
        <f t="shared" si="34"/>
        <v>1400000</v>
      </c>
      <c r="CK14" s="281">
        <f t="shared" si="34"/>
        <v>116900000</v>
      </c>
      <c r="CL14" s="281">
        <f t="shared" si="34"/>
        <v>0</v>
      </c>
      <c r="CM14" s="281">
        <f t="shared" si="34"/>
        <v>115500000</v>
      </c>
      <c r="CN14" s="281">
        <f t="shared" si="34"/>
        <v>1400000</v>
      </c>
      <c r="CO14" s="281">
        <f t="shared" si="34"/>
        <v>0</v>
      </c>
      <c r="CP14" s="281">
        <f t="shared" si="34"/>
        <v>0</v>
      </c>
      <c r="CQ14" s="281">
        <f t="shared" si="34"/>
        <v>0</v>
      </c>
      <c r="CR14" s="281">
        <f t="shared" si="34"/>
        <v>1400000</v>
      </c>
      <c r="CS14" s="281">
        <f t="shared" si="34"/>
        <v>116900000</v>
      </c>
      <c r="CT14" s="281">
        <f t="shared" si="34"/>
        <v>0</v>
      </c>
      <c r="CU14" s="281">
        <f t="shared" si="34"/>
        <v>0</v>
      </c>
      <c r="CV14" s="281">
        <f t="shared" si="34"/>
        <v>0</v>
      </c>
      <c r="CW14" s="281"/>
    </row>
    <row r="15" spans="1:101" ht="34.35" customHeight="1">
      <c r="A15" s="155">
        <f>SUBTOTAL(3,$C$11:C15)</f>
        <v>3</v>
      </c>
      <c r="B15" s="272" t="s">
        <v>135</v>
      </c>
      <c r="C15" s="144" t="s">
        <v>136</v>
      </c>
      <c r="D15" s="156" t="s">
        <v>101</v>
      </c>
      <c r="E15" s="157" t="str">
        <f t="shared" ref="E15:E21" si="35">IF(CL15&gt;=400000000,"A1",IF(CL15&gt;=300000000,"A2",IF(CL15&gt;=240000000,"A3",IF(CL15&gt;=180000000,"A4",IF(CL15&gt;=120000000,"A5",IF(CL15&gt;=80000000,"A6",IF(CL15&gt;=40000000,"A7",IF(CL15&gt;=25000000,"B1",IF(CL15&gt;=12000000,"B2","B3")))))))))</f>
        <v>B3</v>
      </c>
      <c r="F15" s="158">
        <v>41463</v>
      </c>
      <c r="G15" s="159">
        <v>8640000</v>
      </c>
      <c r="H15" s="159"/>
      <c r="I15" s="160">
        <f t="shared" ref="I15:I21" si="36">IF(G15&gt;0,CM15-G15,CM15-H15)</f>
        <v>26360000</v>
      </c>
      <c r="J15" s="160">
        <f t="shared" ref="J15:J62" si="37">CR15</f>
        <v>0</v>
      </c>
      <c r="K15" s="161">
        <f t="shared" ref="K15:K21" si="38">SUM(I15:J15)</f>
        <v>26360000</v>
      </c>
      <c r="L15" s="161">
        <f t="shared" ref="L15:L21" si="39">IF(G15&gt;0,G15+K15,H15+K15)</f>
        <v>35000000</v>
      </c>
      <c r="M15" s="162">
        <f t="shared" si="6"/>
        <v>0.8</v>
      </c>
      <c r="N15" s="163">
        <f t="shared" ref="N15:N62" si="40">ROUND(MAX(G15*70%,H15*70%,3640000),0)</f>
        <v>6048000</v>
      </c>
      <c r="O15" s="163">
        <v>0</v>
      </c>
      <c r="P15" s="406">
        <v>13</v>
      </c>
      <c r="Q15" s="406">
        <v>0</v>
      </c>
      <c r="R15" s="406">
        <v>0</v>
      </c>
      <c r="S15" s="406">
        <v>0</v>
      </c>
      <c r="T15" s="406"/>
      <c r="U15" s="406"/>
      <c r="V15" s="406"/>
      <c r="W15" s="406"/>
      <c r="X15" s="389"/>
      <c r="Y15" s="406"/>
      <c r="Z15" s="406"/>
      <c r="AA15" s="406"/>
      <c r="AB15" s="406"/>
      <c r="AC15" s="406"/>
      <c r="AD15" s="406">
        <v>0</v>
      </c>
      <c r="AE15" s="164">
        <f t="shared" ref="AE15:AE21" si="41">IF(OR(BL15="M1",BL15="M2",BL15="M3",BL15="M4"),P15+R15+S15+T15+U15,0)</f>
        <v>0</v>
      </c>
      <c r="AF15" s="166">
        <f t="shared" ref="AF15:AF21" si="42">ROUND(IF($P15=0,0,IF(OR($BJ15="lương tháng",$CE15&gt;=11000000),($L15/2-$L15/26*($CC$6-$P15))*$M15,$L15/26*$P15*$M15)),0)</f>
        <v>14000000</v>
      </c>
      <c r="AG15" s="166">
        <f t="shared" si="7"/>
        <v>0</v>
      </c>
      <c r="AH15" s="166">
        <f t="shared" si="8"/>
        <v>0</v>
      </c>
      <c r="AI15" s="166">
        <f t="shared" si="9"/>
        <v>0</v>
      </c>
      <c r="AJ15" s="166">
        <f>ROUND(IF((P15+Q15)=0,0,IF(BJ15="Lương tháng",MAX((G15+I15)/26*V15,(H15+I15)/26*V15),MAX(G15/26*V15,H15/26*V15))),0)</f>
        <v>0</v>
      </c>
      <c r="AK15" s="166">
        <f t="shared" si="10"/>
        <v>0</v>
      </c>
      <c r="AL15" s="166">
        <f t="shared" ref="AL15:AL21" si="43">ROUND(N15/26*Y15+O15/26*Z15+MAX(G15/26*AA15,H15/26*AA15),0)</f>
        <v>0</v>
      </c>
      <c r="AM15" s="166">
        <f t="shared" si="11"/>
        <v>0</v>
      </c>
      <c r="AN15" s="166">
        <f t="shared" si="12"/>
        <v>0</v>
      </c>
      <c r="AO15" s="167">
        <f t="shared" si="13"/>
        <v>0</v>
      </c>
      <c r="AP15" s="166">
        <v>0</v>
      </c>
      <c r="AQ15" s="166">
        <f t="shared" ref="AQ15:AQ21" si="44">ROUND(SUM(AF15:AP15),0)</f>
        <v>14000000</v>
      </c>
      <c r="AR15" s="166"/>
      <c r="AS15" s="167"/>
      <c r="AT15" s="166"/>
      <c r="AU15" s="166"/>
      <c r="AV15" s="166">
        <f t="shared" si="14"/>
        <v>14000000</v>
      </c>
      <c r="AW15" s="166">
        <f t="shared" ref="AW15:AW23" si="45">ROUND(IF($BH15=1,$G15*$AW$9,0),0)</f>
        <v>691200</v>
      </c>
      <c r="AX15" s="166">
        <f t="shared" si="16"/>
        <v>129600</v>
      </c>
      <c r="AY15" s="166">
        <f t="shared" si="17"/>
        <v>86400</v>
      </c>
      <c r="AZ15" s="166">
        <f t="shared" si="18"/>
        <v>907200</v>
      </c>
      <c r="BA15" s="166">
        <f t="shared" ref="BA15:BA28" si="46">ROUND(IF($BI15="1x",$G15*0.5%,0),0)</f>
        <v>43200</v>
      </c>
      <c r="BB15" s="166">
        <f t="shared" ref="BB15:BB28" si="47">IF(BN15="Xem lại",0,IF(CM15&lt;11000000,5000,IF(AND(CM15&gt;=11000000,CM15&lt;25000000),10000,IF(AND(CM15&gt;=25000000,CM15&lt;40000000),15000,IF(AND(CM15&gt;=40000000,CM15&lt;120000000),20000,IF(AND(CM15&gt;=120000000,CM15&lt;240000000),25000,30000)))))*$BB$9)</f>
        <v>330000</v>
      </c>
      <c r="BC15" s="166"/>
      <c r="BD15" s="166">
        <v>0</v>
      </c>
      <c r="BE15" s="166">
        <f t="shared" si="20"/>
        <v>1280400</v>
      </c>
      <c r="BF15" s="166">
        <f t="shared" si="21"/>
        <v>12719600</v>
      </c>
      <c r="BG15" s="166">
        <f t="shared" si="22"/>
        <v>0</v>
      </c>
      <c r="BH15" s="166">
        <v>1</v>
      </c>
      <c r="BI15" s="369" t="s">
        <v>40</v>
      </c>
      <c r="BJ15" s="166" t="str">
        <f t="shared" si="23"/>
        <v>Lương tháng</v>
      </c>
      <c r="BK15" s="166">
        <f t="shared" si="24"/>
        <v>0</v>
      </c>
      <c r="BL15" s="166">
        <v>0</v>
      </c>
      <c r="BM15" s="166">
        <f t="shared" si="25"/>
        <v>0</v>
      </c>
      <c r="BN15" s="166" t="str">
        <f t="shared" si="26"/>
        <v>Trừ tiền</v>
      </c>
      <c r="BO15" s="410"/>
      <c r="BP15" s="411"/>
      <c r="BQ15" s="253"/>
      <c r="BR15" s="253"/>
      <c r="BS15" s="161">
        <f t="shared" si="27"/>
        <v>14000000</v>
      </c>
      <c r="BT15" s="159">
        <v>4</v>
      </c>
      <c r="BU15" s="166">
        <f t="shared" ref="BU15:BU21" si="48">BT15*4400000</f>
        <v>17600000</v>
      </c>
      <c r="BV15" s="166">
        <v>11000000</v>
      </c>
      <c r="BW15" s="166">
        <f t="shared" ref="BW15:BW21" si="49">BU15+BV15</f>
        <v>28600000</v>
      </c>
      <c r="BX15" s="166">
        <f t="shared" ref="BX15:BX21" si="50">BS15-SUM(CC15:CD15)-CB15-AZ15-BW15</f>
        <v>-15507200</v>
      </c>
      <c r="BY15" s="411"/>
      <c r="BZ15" s="411"/>
      <c r="CA15" s="412"/>
      <c r="CB15" s="411"/>
      <c r="CC15" s="411"/>
      <c r="CD15" s="411"/>
      <c r="CE15" s="413">
        <v>35000000</v>
      </c>
      <c r="CF15" s="413"/>
      <c r="CG15" s="413">
        <v>0</v>
      </c>
      <c r="CH15" s="413">
        <v>0</v>
      </c>
      <c r="CI15" s="413"/>
      <c r="CJ15" s="369">
        <f t="shared" ref="CJ15:CJ20" si="51">SUM(CF15:CI15)</f>
        <v>0</v>
      </c>
      <c r="CK15" s="369">
        <f t="shared" ref="CK15:CK21" si="52">CE15+CJ15</f>
        <v>35000000</v>
      </c>
      <c r="CL15" s="414"/>
      <c r="CM15" s="413">
        <f t="shared" ref="CM15:CQ21" si="53">CE15</f>
        <v>35000000</v>
      </c>
      <c r="CN15" s="413">
        <f t="shared" si="53"/>
        <v>0</v>
      </c>
      <c r="CO15" s="369">
        <f t="shared" si="53"/>
        <v>0</v>
      </c>
      <c r="CP15" s="369">
        <f t="shared" si="53"/>
        <v>0</v>
      </c>
      <c r="CQ15" s="369">
        <f t="shared" si="53"/>
        <v>0</v>
      </c>
      <c r="CR15" s="369">
        <f t="shared" ref="CR15:CR20" si="54">SUM(CN15:CQ15)</f>
        <v>0</v>
      </c>
      <c r="CS15" s="369">
        <f t="shared" ref="CS15:CS21" si="55">CM15+CR15</f>
        <v>35000000</v>
      </c>
      <c r="CT15" s="173" t="s">
        <v>16</v>
      </c>
      <c r="CU15" s="173" t="s">
        <v>56</v>
      </c>
      <c r="CV15" s="450" t="s">
        <v>1031</v>
      </c>
      <c r="CW15" s="173" t="s">
        <v>2249</v>
      </c>
    </row>
    <row r="16" spans="1:101" ht="34.35" customHeight="1">
      <c r="A16" s="155">
        <f>SUBTOTAL(3,$C$11:C16)</f>
        <v>4</v>
      </c>
      <c r="B16" s="272" t="s">
        <v>1387</v>
      </c>
      <c r="C16" s="144" t="s">
        <v>1388</v>
      </c>
      <c r="D16" s="156" t="s">
        <v>101</v>
      </c>
      <c r="E16" s="157" t="str">
        <f t="shared" si="35"/>
        <v>B3</v>
      </c>
      <c r="F16" s="158">
        <v>45371</v>
      </c>
      <c r="G16" s="159">
        <v>6300000</v>
      </c>
      <c r="H16" s="159"/>
      <c r="I16" s="160">
        <f t="shared" si="36"/>
        <v>5700000</v>
      </c>
      <c r="J16" s="160">
        <f t="shared" si="37"/>
        <v>0</v>
      </c>
      <c r="K16" s="161">
        <f t="shared" si="38"/>
        <v>5700000</v>
      </c>
      <c r="L16" s="161">
        <f t="shared" si="39"/>
        <v>12000000</v>
      </c>
      <c r="M16" s="162">
        <f t="shared" si="6"/>
        <v>0.8</v>
      </c>
      <c r="N16" s="163">
        <f t="shared" si="40"/>
        <v>4410000</v>
      </c>
      <c r="O16" s="163">
        <v>0</v>
      </c>
      <c r="P16" s="406">
        <v>12.5</v>
      </c>
      <c r="Q16" s="406">
        <v>0</v>
      </c>
      <c r="R16" s="406">
        <v>1.57</v>
      </c>
      <c r="S16" s="406">
        <v>0</v>
      </c>
      <c r="T16" s="406"/>
      <c r="U16" s="406"/>
      <c r="V16" s="406"/>
      <c r="W16" s="406"/>
      <c r="X16" s="389"/>
      <c r="Y16" s="406"/>
      <c r="Z16" s="406"/>
      <c r="AA16" s="406"/>
      <c r="AB16" s="406"/>
      <c r="AC16" s="406"/>
      <c r="AD16" s="406">
        <v>0</v>
      </c>
      <c r="AE16" s="164">
        <f t="shared" si="41"/>
        <v>0</v>
      </c>
      <c r="AF16" s="166">
        <f t="shared" si="42"/>
        <v>4615385</v>
      </c>
      <c r="AG16" s="166">
        <f t="shared" si="7"/>
        <v>579692</v>
      </c>
      <c r="AH16" s="166">
        <f t="shared" si="8"/>
        <v>0</v>
      </c>
      <c r="AI16" s="166">
        <f t="shared" si="9"/>
        <v>0</v>
      </c>
      <c r="AJ16" s="166">
        <f t="shared" ref="AJ16:AJ28" si="56">ROUND(IF((P16+Q16)=0,0,IF(BJ16="Lương tháng",MAX((G16+I16)/26*V16,(H16+I16)/26*V16),MAX(G16/26*V16,H16/26*V16))),0)</f>
        <v>0</v>
      </c>
      <c r="AK16" s="166">
        <f t="shared" si="10"/>
        <v>0</v>
      </c>
      <c r="AL16" s="166">
        <f t="shared" si="43"/>
        <v>0</v>
      </c>
      <c r="AM16" s="166">
        <f t="shared" si="11"/>
        <v>0</v>
      </c>
      <c r="AN16" s="166">
        <f t="shared" si="12"/>
        <v>0</v>
      </c>
      <c r="AO16" s="167">
        <f t="shared" si="13"/>
        <v>0</v>
      </c>
      <c r="AP16" s="166">
        <v>0</v>
      </c>
      <c r="AQ16" s="166">
        <f t="shared" si="44"/>
        <v>5195077</v>
      </c>
      <c r="AR16" s="166"/>
      <c r="AS16" s="167"/>
      <c r="AT16" s="166"/>
      <c r="AU16" s="166"/>
      <c r="AV16" s="166">
        <f t="shared" si="14"/>
        <v>5195077</v>
      </c>
      <c r="AW16" s="166">
        <f t="shared" si="45"/>
        <v>504000</v>
      </c>
      <c r="AX16" s="166">
        <f t="shared" si="16"/>
        <v>94500</v>
      </c>
      <c r="AY16" s="166">
        <f t="shared" si="17"/>
        <v>63000</v>
      </c>
      <c r="AZ16" s="166">
        <f t="shared" si="18"/>
        <v>661500</v>
      </c>
      <c r="BA16" s="166">
        <f t="shared" si="46"/>
        <v>31500</v>
      </c>
      <c r="BB16" s="166">
        <f>IF(BN16="Xem lại",0,IF(CM16&lt;11000000,5000,IF(AND(CM16&gt;=11000000,CM16&lt;25000000),10000,IF(AND(CM16&gt;=25000000,CM16&lt;40000000),15000,IF(AND(CM16&gt;=40000000,CM16&lt;120000000),20000,IF(AND(CM16&gt;=120000000,CM16&lt;240000000),25000,30000)))))*$BB$9)</f>
        <v>220000</v>
      </c>
      <c r="BC16" s="166"/>
      <c r="BD16" s="166">
        <v>0</v>
      </c>
      <c r="BE16" s="166">
        <f t="shared" si="20"/>
        <v>913000</v>
      </c>
      <c r="BF16" s="166">
        <f t="shared" si="21"/>
        <v>4282077</v>
      </c>
      <c r="BG16" s="166">
        <f t="shared" si="22"/>
        <v>0</v>
      </c>
      <c r="BH16" s="166">
        <v>1</v>
      </c>
      <c r="BI16" s="369" t="s">
        <v>40</v>
      </c>
      <c r="BJ16" s="166">
        <f t="shared" si="23"/>
        <v>0</v>
      </c>
      <c r="BK16" s="166">
        <f t="shared" si="24"/>
        <v>1</v>
      </c>
      <c r="BL16" s="166">
        <v>0</v>
      </c>
      <c r="BM16" s="166">
        <f t="shared" si="25"/>
        <v>0</v>
      </c>
      <c r="BN16" s="166" t="str">
        <f t="shared" si="26"/>
        <v>Trừ tiền</v>
      </c>
      <c r="BO16" s="410"/>
      <c r="BP16" s="166"/>
      <c r="BQ16" s="144"/>
      <c r="BR16" s="144"/>
      <c r="BS16" s="161">
        <f t="shared" si="27"/>
        <v>5195077</v>
      </c>
      <c r="BT16" s="159">
        <v>0</v>
      </c>
      <c r="BU16" s="166">
        <f t="shared" si="48"/>
        <v>0</v>
      </c>
      <c r="BV16" s="166">
        <v>11000000</v>
      </c>
      <c r="BW16" s="166">
        <f t="shared" si="49"/>
        <v>11000000</v>
      </c>
      <c r="BX16" s="166">
        <f t="shared" si="50"/>
        <v>-6466423</v>
      </c>
      <c r="BY16" s="166"/>
      <c r="BZ16" s="166"/>
      <c r="CA16" s="171"/>
      <c r="CB16" s="166"/>
      <c r="CC16" s="166"/>
      <c r="CD16" s="166"/>
      <c r="CE16" s="413">
        <v>12000000</v>
      </c>
      <c r="CF16" s="413"/>
      <c r="CG16" s="413"/>
      <c r="CH16" s="413"/>
      <c r="CI16" s="413"/>
      <c r="CJ16" s="369">
        <f t="shared" si="51"/>
        <v>0</v>
      </c>
      <c r="CK16" s="369">
        <f t="shared" si="52"/>
        <v>12000000</v>
      </c>
      <c r="CL16" s="414"/>
      <c r="CM16" s="413">
        <f t="shared" si="53"/>
        <v>12000000</v>
      </c>
      <c r="CN16" s="413">
        <f t="shared" si="53"/>
        <v>0</v>
      </c>
      <c r="CO16" s="369">
        <f t="shared" si="53"/>
        <v>0</v>
      </c>
      <c r="CP16" s="369">
        <f t="shared" si="53"/>
        <v>0</v>
      </c>
      <c r="CQ16" s="369">
        <f t="shared" si="53"/>
        <v>0</v>
      </c>
      <c r="CR16" s="369">
        <f t="shared" si="54"/>
        <v>0</v>
      </c>
      <c r="CS16" s="369">
        <f t="shared" si="55"/>
        <v>12000000</v>
      </c>
      <c r="CT16" s="173" t="s">
        <v>1390</v>
      </c>
      <c r="CU16" s="173" t="s">
        <v>56</v>
      </c>
      <c r="CV16" s="450" t="s">
        <v>1393</v>
      </c>
      <c r="CW16" s="173" t="s">
        <v>2249</v>
      </c>
    </row>
    <row r="17" spans="1:101" ht="34.35" customHeight="1">
      <c r="A17" s="155">
        <f>SUBTOTAL(3,$C$11:C17)</f>
        <v>5</v>
      </c>
      <c r="B17" s="272" t="s">
        <v>1394</v>
      </c>
      <c r="C17" s="144" t="s">
        <v>1389</v>
      </c>
      <c r="D17" s="156" t="s">
        <v>101</v>
      </c>
      <c r="E17" s="157" t="str">
        <f t="shared" si="35"/>
        <v>B3</v>
      </c>
      <c r="F17" s="158">
        <v>45174</v>
      </c>
      <c r="G17" s="159">
        <v>4750000</v>
      </c>
      <c r="H17" s="159"/>
      <c r="I17" s="160">
        <f t="shared" si="36"/>
        <v>5250000</v>
      </c>
      <c r="J17" s="160">
        <f t="shared" si="37"/>
        <v>0</v>
      </c>
      <c r="K17" s="161">
        <f t="shared" si="38"/>
        <v>5250000</v>
      </c>
      <c r="L17" s="161">
        <f t="shared" si="39"/>
        <v>10000000</v>
      </c>
      <c r="M17" s="162">
        <f t="shared" si="6"/>
        <v>1</v>
      </c>
      <c r="N17" s="163">
        <f t="shared" si="40"/>
        <v>3640000</v>
      </c>
      <c r="O17" s="163">
        <v>0</v>
      </c>
      <c r="P17" s="406">
        <v>13</v>
      </c>
      <c r="Q17" s="406">
        <v>0</v>
      </c>
      <c r="R17" s="406">
        <v>1.07</v>
      </c>
      <c r="S17" s="406">
        <v>0</v>
      </c>
      <c r="T17" s="406"/>
      <c r="U17" s="406"/>
      <c r="V17" s="406"/>
      <c r="W17" s="406"/>
      <c r="X17" s="389"/>
      <c r="Y17" s="406"/>
      <c r="Z17" s="406"/>
      <c r="AA17" s="406"/>
      <c r="AB17" s="406"/>
      <c r="AC17" s="406"/>
      <c r="AD17" s="406">
        <v>0</v>
      </c>
      <c r="AE17" s="164">
        <f t="shared" si="41"/>
        <v>0</v>
      </c>
      <c r="AF17" s="166">
        <f t="shared" si="42"/>
        <v>5000000</v>
      </c>
      <c r="AG17" s="166">
        <f t="shared" si="7"/>
        <v>411538</v>
      </c>
      <c r="AH17" s="166">
        <f t="shared" si="8"/>
        <v>0</v>
      </c>
      <c r="AI17" s="166">
        <f t="shared" si="9"/>
        <v>0</v>
      </c>
      <c r="AJ17" s="166">
        <f t="shared" si="56"/>
        <v>0</v>
      </c>
      <c r="AK17" s="166">
        <f t="shared" si="10"/>
        <v>0</v>
      </c>
      <c r="AL17" s="166">
        <f t="shared" si="43"/>
        <v>0</v>
      </c>
      <c r="AM17" s="166">
        <f t="shared" si="11"/>
        <v>0</v>
      </c>
      <c r="AN17" s="166">
        <f t="shared" si="12"/>
        <v>0</v>
      </c>
      <c r="AO17" s="167">
        <f t="shared" si="13"/>
        <v>0</v>
      </c>
      <c r="AP17" s="166">
        <v>0</v>
      </c>
      <c r="AQ17" s="166">
        <f t="shared" si="44"/>
        <v>5411538</v>
      </c>
      <c r="AR17" s="166"/>
      <c r="AS17" s="167"/>
      <c r="AT17" s="166"/>
      <c r="AU17" s="166"/>
      <c r="AV17" s="166">
        <f t="shared" si="14"/>
        <v>5411538</v>
      </c>
      <c r="AW17" s="166">
        <f t="shared" si="45"/>
        <v>380000</v>
      </c>
      <c r="AX17" s="166">
        <f t="shared" si="16"/>
        <v>71250</v>
      </c>
      <c r="AY17" s="166">
        <f t="shared" si="17"/>
        <v>47500</v>
      </c>
      <c r="AZ17" s="166">
        <f t="shared" si="18"/>
        <v>498750</v>
      </c>
      <c r="BA17" s="166">
        <f t="shared" si="46"/>
        <v>0</v>
      </c>
      <c r="BB17" s="166">
        <f t="shared" si="47"/>
        <v>110000</v>
      </c>
      <c r="BC17" s="166"/>
      <c r="BD17" s="166">
        <v>0</v>
      </c>
      <c r="BE17" s="166">
        <f t="shared" si="20"/>
        <v>608750</v>
      </c>
      <c r="BF17" s="166">
        <f t="shared" si="21"/>
        <v>4802788</v>
      </c>
      <c r="BG17" s="166">
        <f t="shared" si="22"/>
        <v>0</v>
      </c>
      <c r="BH17" s="166">
        <v>1</v>
      </c>
      <c r="BI17" s="159">
        <v>0</v>
      </c>
      <c r="BJ17" s="166">
        <f t="shared" si="23"/>
        <v>0</v>
      </c>
      <c r="BK17" s="166">
        <f t="shared" si="24"/>
        <v>1</v>
      </c>
      <c r="BL17" s="166">
        <v>0</v>
      </c>
      <c r="BM17" s="166">
        <f t="shared" si="25"/>
        <v>0</v>
      </c>
      <c r="BN17" s="166" t="str">
        <f t="shared" si="26"/>
        <v>Trừ tiền</v>
      </c>
      <c r="BO17" s="410"/>
      <c r="BP17" s="166"/>
      <c r="BQ17" s="144"/>
      <c r="BR17" s="144"/>
      <c r="BS17" s="161">
        <f t="shared" si="27"/>
        <v>5411538</v>
      </c>
      <c r="BT17" s="159">
        <v>0</v>
      </c>
      <c r="BU17" s="166">
        <f t="shared" si="48"/>
        <v>0</v>
      </c>
      <c r="BV17" s="166">
        <v>11000000</v>
      </c>
      <c r="BW17" s="166">
        <f t="shared" si="49"/>
        <v>11000000</v>
      </c>
      <c r="BX17" s="166">
        <f t="shared" si="50"/>
        <v>-6087212</v>
      </c>
      <c r="BY17" s="166"/>
      <c r="BZ17" s="166"/>
      <c r="CA17" s="171"/>
      <c r="CB17" s="166"/>
      <c r="CC17" s="166"/>
      <c r="CD17" s="166"/>
      <c r="CE17" s="413">
        <v>10000000</v>
      </c>
      <c r="CF17" s="413"/>
      <c r="CG17" s="413"/>
      <c r="CH17" s="413"/>
      <c r="CI17" s="413"/>
      <c r="CJ17" s="369">
        <f t="shared" si="51"/>
        <v>0</v>
      </c>
      <c r="CK17" s="369">
        <f t="shared" si="52"/>
        <v>10000000</v>
      </c>
      <c r="CL17" s="414"/>
      <c r="CM17" s="413">
        <f t="shared" si="53"/>
        <v>10000000</v>
      </c>
      <c r="CN17" s="413">
        <f t="shared" si="53"/>
        <v>0</v>
      </c>
      <c r="CO17" s="369">
        <f t="shared" si="53"/>
        <v>0</v>
      </c>
      <c r="CP17" s="369">
        <f t="shared" si="53"/>
        <v>0</v>
      </c>
      <c r="CQ17" s="369">
        <f t="shared" si="53"/>
        <v>0</v>
      </c>
      <c r="CR17" s="369">
        <f t="shared" si="54"/>
        <v>0</v>
      </c>
      <c r="CS17" s="369">
        <f t="shared" si="55"/>
        <v>10000000</v>
      </c>
      <c r="CT17" s="173" t="s">
        <v>1391</v>
      </c>
      <c r="CU17" s="173" t="s">
        <v>56</v>
      </c>
      <c r="CV17" s="450" t="s">
        <v>1392</v>
      </c>
      <c r="CW17" s="173" t="s">
        <v>2249</v>
      </c>
    </row>
    <row r="18" spans="1:101" ht="34.35" customHeight="1">
      <c r="A18" s="155">
        <f>SUBTOTAL(3,$C$11:C18)</f>
        <v>6</v>
      </c>
      <c r="B18" s="145" t="s">
        <v>145</v>
      </c>
      <c r="C18" s="247" t="s">
        <v>146</v>
      </c>
      <c r="D18" s="156" t="s">
        <v>101</v>
      </c>
      <c r="E18" s="157" t="str">
        <f t="shared" si="35"/>
        <v>B3</v>
      </c>
      <c r="F18" s="158">
        <v>40634</v>
      </c>
      <c r="G18" s="159">
        <v>8510000</v>
      </c>
      <c r="H18" s="159"/>
      <c r="I18" s="160">
        <f t="shared" si="36"/>
        <v>19490000</v>
      </c>
      <c r="J18" s="160">
        <f t="shared" si="37"/>
        <v>1400000</v>
      </c>
      <c r="K18" s="161">
        <f t="shared" si="38"/>
        <v>20890000</v>
      </c>
      <c r="L18" s="161">
        <f t="shared" si="39"/>
        <v>29400000</v>
      </c>
      <c r="M18" s="162">
        <f t="shared" si="6"/>
        <v>0.8</v>
      </c>
      <c r="N18" s="163">
        <f t="shared" si="40"/>
        <v>5957000</v>
      </c>
      <c r="O18" s="163">
        <v>0</v>
      </c>
      <c r="P18" s="406">
        <v>13</v>
      </c>
      <c r="Q18" s="406">
        <v>0</v>
      </c>
      <c r="R18" s="406">
        <v>0</v>
      </c>
      <c r="S18" s="406">
        <v>0</v>
      </c>
      <c r="T18" s="406"/>
      <c r="U18" s="406"/>
      <c r="V18" s="406"/>
      <c r="W18" s="406"/>
      <c r="X18" s="389"/>
      <c r="Y18" s="406"/>
      <c r="Z18" s="406"/>
      <c r="AA18" s="406"/>
      <c r="AB18" s="406"/>
      <c r="AC18" s="406"/>
      <c r="AD18" s="406">
        <v>0</v>
      </c>
      <c r="AE18" s="164">
        <f t="shared" si="41"/>
        <v>0</v>
      </c>
      <c r="AF18" s="166">
        <f t="shared" si="42"/>
        <v>11760000</v>
      </c>
      <c r="AG18" s="166">
        <f t="shared" si="7"/>
        <v>0</v>
      </c>
      <c r="AH18" s="166">
        <f t="shared" si="8"/>
        <v>0</v>
      </c>
      <c r="AI18" s="166">
        <f t="shared" si="9"/>
        <v>0</v>
      </c>
      <c r="AJ18" s="166">
        <f t="shared" si="56"/>
        <v>0</v>
      </c>
      <c r="AK18" s="166">
        <f t="shared" si="10"/>
        <v>0</v>
      </c>
      <c r="AL18" s="166">
        <f t="shared" si="43"/>
        <v>0</v>
      </c>
      <c r="AM18" s="166">
        <f t="shared" si="11"/>
        <v>0</v>
      </c>
      <c r="AN18" s="166">
        <f t="shared" si="12"/>
        <v>0</v>
      </c>
      <c r="AO18" s="167">
        <f t="shared" si="13"/>
        <v>0</v>
      </c>
      <c r="AP18" s="166">
        <v>0</v>
      </c>
      <c r="AQ18" s="166">
        <f t="shared" si="44"/>
        <v>11760000</v>
      </c>
      <c r="AR18" s="166"/>
      <c r="AS18" s="167"/>
      <c r="AT18" s="166"/>
      <c r="AU18" s="166"/>
      <c r="AV18" s="166">
        <f t="shared" si="14"/>
        <v>11760000</v>
      </c>
      <c r="AW18" s="166">
        <f t="shared" si="45"/>
        <v>680800</v>
      </c>
      <c r="AX18" s="166">
        <f t="shared" si="16"/>
        <v>127650</v>
      </c>
      <c r="AY18" s="166">
        <f t="shared" si="17"/>
        <v>85100</v>
      </c>
      <c r="AZ18" s="166">
        <f t="shared" si="18"/>
        <v>893550</v>
      </c>
      <c r="BA18" s="166">
        <f t="shared" si="46"/>
        <v>42550</v>
      </c>
      <c r="BB18" s="166">
        <f t="shared" si="47"/>
        <v>330000</v>
      </c>
      <c r="BC18" s="166"/>
      <c r="BD18" s="166">
        <v>0</v>
      </c>
      <c r="BE18" s="166">
        <f t="shared" si="20"/>
        <v>1266100</v>
      </c>
      <c r="BF18" s="166">
        <f t="shared" si="21"/>
        <v>10493900</v>
      </c>
      <c r="BG18" s="166">
        <f t="shared" si="22"/>
        <v>0</v>
      </c>
      <c r="BH18" s="166">
        <v>1</v>
      </c>
      <c r="BI18" s="369" t="s">
        <v>40</v>
      </c>
      <c r="BJ18" s="166" t="str">
        <f t="shared" si="23"/>
        <v>Lương tháng</v>
      </c>
      <c r="BK18" s="166">
        <f t="shared" si="24"/>
        <v>0</v>
      </c>
      <c r="BL18" s="166">
        <v>0</v>
      </c>
      <c r="BM18" s="166">
        <f t="shared" si="25"/>
        <v>0</v>
      </c>
      <c r="BN18" s="166" t="str">
        <f t="shared" si="26"/>
        <v>Trừ tiền</v>
      </c>
      <c r="BO18" s="410"/>
      <c r="BP18" s="166"/>
      <c r="BQ18" s="144"/>
      <c r="BR18" s="144"/>
      <c r="BS18" s="161">
        <f t="shared" si="27"/>
        <v>11760000</v>
      </c>
      <c r="BT18" s="159">
        <v>3</v>
      </c>
      <c r="BU18" s="166">
        <f t="shared" si="48"/>
        <v>13200000</v>
      </c>
      <c r="BV18" s="166">
        <v>11000000</v>
      </c>
      <c r="BW18" s="166">
        <f t="shared" si="49"/>
        <v>24200000</v>
      </c>
      <c r="BX18" s="166">
        <f t="shared" si="50"/>
        <v>-13333550</v>
      </c>
      <c r="BY18" s="166"/>
      <c r="BZ18" s="166"/>
      <c r="CA18" s="171"/>
      <c r="CB18" s="166"/>
      <c r="CC18" s="166"/>
      <c r="CD18" s="166"/>
      <c r="CE18" s="413">
        <v>28000000</v>
      </c>
      <c r="CF18" s="413">
        <f>CE18*5%</f>
        <v>1400000</v>
      </c>
      <c r="CG18" s="413">
        <v>0</v>
      </c>
      <c r="CH18" s="413">
        <v>0</v>
      </c>
      <c r="CI18" s="413"/>
      <c r="CJ18" s="369">
        <f t="shared" si="51"/>
        <v>1400000</v>
      </c>
      <c r="CK18" s="369">
        <f t="shared" si="52"/>
        <v>29400000</v>
      </c>
      <c r="CL18" s="415"/>
      <c r="CM18" s="413">
        <f t="shared" si="53"/>
        <v>28000000</v>
      </c>
      <c r="CN18" s="413">
        <f t="shared" si="53"/>
        <v>1400000</v>
      </c>
      <c r="CO18" s="369">
        <f t="shared" si="53"/>
        <v>0</v>
      </c>
      <c r="CP18" s="369">
        <f t="shared" si="53"/>
        <v>0</v>
      </c>
      <c r="CQ18" s="369">
        <f t="shared" si="53"/>
        <v>0</v>
      </c>
      <c r="CR18" s="369">
        <f t="shared" si="54"/>
        <v>1400000</v>
      </c>
      <c r="CS18" s="369">
        <f t="shared" si="55"/>
        <v>29400000</v>
      </c>
      <c r="CT18" s="173" t="s">
        <v>1607</v>
      </c>
      <c r="CU18" s="173" t="s">
        <v>56</v>
      </c>
      <c r="CV18" s="450" t="s">
        <v>1608</v>
      </c>
      <c r="CW18" s="173" t="s">
        <v>2249</v>
      </c>
    </row>
    <row r="19" spans="1:101" ht="34.35" customHeight="1">
      <c r="A19" s="155">
        <f>SUBTOTAL(3,$C$11:C19)</f>
        <v>7</v>
      </c>
      <c r="B19" s="145" t="s">
        <v>141</v>
      </c>
      <c r="C19" s="247" t="s">
        <v>142</v>
      </c>
      <c r="D19" s="156" t="s">
        <v>101</v>
      </c>
      <c r="E19" s="157" t="str">
        <f t="shared" si="35"/>
        <v>B3</v>
      </c>
      <c r="F19" s="158">
        <v>44396</v>
      </c>
      <c r="G19" s="159">
        <v>4750000</v>
      </c>
      <c r="H19" s="159"/>
      <c r="I19" s="160">
        <f t="shared" si="36"/>
        <v>5750000</v>
      </c>
      <c r="J19" s="160">
        <f t="shared" si="37"/>
        <v>0</v>
      </c>
      <c r="K19" s="161">
        <f t="shared" si="38"/>
        <v>5750000</v>
      </c>
      <c r="L19" s="161">
        <f t="shared" si="39"/>
        <v>10500000</v>
      </c>
      <c r="M19" s="162">
        <f t="shared" si="6"/>
        <v>1</v>
      </c>
      <c r="N19" s="163">
        <f t="shared" si="40"/>
        <v>3640000</v>
      </c>
      <c r="O19" s="163">
        <v>0</v>
      </c>
      <c r="P19" s="406">
        <v>13</v>
      </c>
      <c r="Q19" s="406">
        <v>0</v>
      </c>
      <c r="R19" s="406">
        <v>1.1399999999999999</v>
      </c>
      <c r="S19" s="406">
        <v>0</v>
      </c>
      <c r="T19" s="406"/>
      <c r="U19" s="406"/>
      <c r="V19" s="406"/>
      <c r="W19" s="406"/>
      <c r="X19" s="389"/>
      <c r="Y19" s="406"/>
      <c r="Z19" s="406"/>
      <c r="AA19" s="406"/>
      <c r="AB19" s="406"/>
      <c r="AC19" s="406"/>
      <c r="AD19" s="406">
        <v>0</v>
      </c>
      <c r="AE19" s="164">
        <f t="shared" si="41"/>
        <v>0</v>
      </c>
      <c r="AF19" s="166">
        <f t="shared" si="42"/>
        <v>5250000</v>
      </c>
      <c r="AG19" s="166">
        <f t="shared" si="7"/>
        <v>460385</v>
      </c>
      <c r="AH19" s="166">
        <f t="shared" si="8"/>
        <v>0</v>
      </c>
      <c r="AI19" s="166">
        <f t="shared" si="9"/>
        <v>0</v>
      </c>
      <c r="AJ19" s="166">
        <f t="shared" si="56"/>
        <v>0</v>
      </c>
      <c r="AK19" s="166">
        <f t="shared" si="10"/>
        <v>0</v>
      </c>
      <c r="AL19" s="166">
        <f t="shared" si="43"/>
        <v>0</v>
      </c>
      <c r="AM19" s="166">
        <f t="shared" si="11"/>
        <v>0</v>
      </c>
      <c r="AN19" s="166">
        <f t="shared" si="12"/>
        <v>0</v>
      </c>
      <c r="AO19" s="167">
        <f t="shared" si="13"/>
        <v>0</v>
      </c>
      <c r="AP19" s="166">
        <v>0</v>
      </c>
      <c r="AQ19" s="166">
        <f t="shared" si="44"/>
        <v>5710385</v>
      </c>
      <c r="AR19" s="166"/>
      <c r="AS19" s="167"/>
      <c r="AT19" s="166"/>
      <c r="AU19" s="166"/>
      <c r="AV19" s="166">
        <f t="shared" si="14"/>
        <v>5710385</v>
      </c>
      <c r="AW19" s="166">
        <f t="shared" si="45"/>
        <v>380000</v>
      </c>
      <c r="AX19" s="166">
        <f t="shared" si="16"/>
        <v>71250</v>
      </c>
      <c r="AY19" s="166">
        <f t="shared" si="17"/>
        <v>47500</v>
      </c>
      <c r="AZ19" s="166">
        <f t="shared" si="18"/>
        <v>498750</v>
      </c>
      <c r="BA19" s="166">
        <f t="shared" si="46"/>
        <v>23750</v>
      </c>
      <c r="BB19" s="166">
        <f t="shared" si="47"/>
        <v>110000</v>
      </c>
      <c r="BC19" s="166"/>
      <c r="BD19" s="166">
        <v>0</v>
      </c>
      <c r="BE19" s="166">
        <f t="shared" si="20"/>
        <v>632500</v>
      </c>
      <c r="BF19" s="166">
        <f t="shared" si="21"/>
        <v>5077885</v>
      </c>
      <c r="BG19" s="166">
        <f t="shared" si="22"/>
        <v>0</v>
      </c>
      <c r="BH19" s="166">
        <v>1</v>
      </c>
      <c r="BI19" s="369" t="s">
        <v>40</v>
      </c>
      <c r="BJ19" s="166">
        <f t="shared" si="23"/>
        <v>0</v>
      </c>
      <c r="BK19" s="166">
        <f t="shared" si="24"/>
        <v>1</v>
      </c>
      <c r="BL19" s="166">
        <v>0</v>
      </c>
      <c r="BM19" s="166">
        <f t="shared" si="25"/>
        <v>0</v>
      </c>
      <c r="BN19" s="166" t="str">
        <f t="shared" si="26"/>
        <v>Trừ tiền</v>
      </c>
      <c r="BO19" s="410"/>
      <c r="BP19" s="166"/>
      <c r="BQ19" s="144"/>
      <c r="BR19" s="144"/>
      <c r="BS19" s="161">
        <f t="shared" si="27"/>
        <v>5710385</v>
      </c>
      <c r="BT19" s="159">
        <v>0</v>
      </c>
      <c r="BU19" s="166">
        <f t="shared" si="48"/>
        <v>0</v>
      </c>
      <c r="BV19" s="166">
        <v>11000000</v>
      </c>
      <c r="BW19" s="166">
        <f t="shared" si="49"/>
        <v>11000000</v>
      </c>
      <c r="BX19" s="166">
        <f t="shared" si="50"/>
        <v>-5788365</v>
      </c>
      <c r="BY19" s="166"/>
      <c r="BZ19" s="166"/>
      <c r="CA19" s="171"/>
      <c r="CB19" s="166"/>
      <c r="CC19" s="166"/>
      <c r="CD19" s="166"/>
      <c r="CE19" s="413">
        <v>10500000</v>
      </c>
      <c r="CF19" s="413">
        <v>0</v>
      </c>
      <c r="CG19" s="413">
        <v>0</v>
      </c>
      <c r="CH19" s="413">
        <v>0</v>
      </c>
      <c r="CI19" s="413"/>
      <c r="CJ19" s="369">
        <f t="shared" si="51"/>
        <v>0</v>
      </c>
      <c r="CK19" s="369">
        <f t="shared" si="52"/>
        <v>10500000</v>
      </c>
      <c r="CL19" s="416"/>
      <c r="CM19" s="413">
        <f t="shared" si="53"/>
        <v>10500000</v>
      </c>
      <c r="CN19" s="413">
        <f t="shared" si="53"/>
        <v>0</v>
      </c>
      <c r="CO19" s="369">
        <f t="shared" si="53"/>
        <v>0</v>
      </c>
      <c r="CP19" s="369">
        <f t="shared" si="53"/>
        <v>0</v>
      </c>
      <c r="CQ19" s="369">
        <f t="shared" si="53"/>
        <v>0</v>
      </c>
      <c r="CR19" s="369">
        <f t="shared" si="54"/>
        <v>0</v>
      </c>
      <c r="CS19" s="369">
        <f t="shared" si="55"/>
        <v>10500000</v>
      </c>
      <c r="CT19" s="173" t="s">
        <v>1611</v>
      </c>
      <c r="CU19" s="173" t="s">
        <v>56</v>
      </c>
      <c r="CV19" s="450" t="s">
        <v>1612</v>
      </c>
      <c r="CW19" s="173" t="s">
        <v>2249</v>
      </c>
    </row>
    <row r="20" spans="1:101" ht="34.35" customHeight="1">
      <c r="A20" s="155">
        <f>SUBTOTAL(3,$C$11:C20)</f>
        <v>8</v>
      </c>
      <c r="B20" s="145" t="s">
        <v>1460</v>
      </c>
      <c r="C20" s="247" t="s">
        <v>1461</v>
      </c>
      <c r="D20" s="156" t="s">
        <v>101</v>
      </c>
      <c r="E20" s="157" t="str">
        <f t="shared" si="35"/>
        <v>B3</v>
      </c>
      <c r="F20" s="158">
        <v>45271</v>
      </c>
      <c r="G20" s="159">
        <v>4750000</v>
      </c>
      <c r="H20" s="159"/>
      <c r="I20" s="160">
        <f t="shared" si="36"/>
        <v>5250000</v>
      </c>
      <c r="J20" s="160">
        <f t="shared" si="37"/>
        <v>0</v>
      </c>
      <c r="K20" s="161">
        <f t="shared" si="38"/>
        <v>5250000</v>
      </c>
      <c r="L20" s="161">
        <f t="shared" si="39"/>
        <v>10000000</v>
      </c>
      <c r="M20" s="162">
        <f t="shared" si="6"/>
        <v>1</v>
      </c>
      <c r="N20" s="163">
        <f t="shared" si="40"/>
        <v>3640000</v>
      </c>
      <c r="O20" s="163">
        <v>0</v>
      </c>
      <c r="P20" s="406">
        <v>13</v>
      </c>
      <c r="Q20" s="406">
        <v>0</v>
      </c>
      <c r="R20" s="406">
        <v>0.79</v>
      </c>
      <c r="S20" s="406">
        <v>0</v>
      </c>
      <c r="T20" s="406"/>
      <c r="U20" s="406"/>
      <c r="V20" s="406"/>
      <c r="W20" s="406"/>
      <c r="X20" s="389"/>
      <c r="Y20" s="406"/>
      <c r="Z20" s="406"/>
      <c r="AA20" s="406"/>
      <c r="AB20" s="406"/>
      <c r="AC20" s="406"/>
      <c r="AD20" s="406">
        <v>0</v>
      </c>
      <c r="AE20" s="164">
        <f t="shared" si="41"/>
        <v>0</v>
      </c>
      <c r="AF20" s="166">
        <f t="shared" si="42"/>
        <v>5000000</v>
      </c>
      <c r="AG20" s="166">
        <f t="shared" si="7"/>
        <v>303846</v>
      </c>
      <c r="AH20" s="166">
        <f t="shared" si="8"/>
        <v>0</v>
      </c>
      <c r="AI20" s="166">
        <f t="shared" si="9"/>
        <v>0</v>
      </c>
      <c r="AJ20" s="166">
        <f t="shared" si="56"/>
        <v>0</v>
      </c>
      <c r="AK20" s="166">
        <f t="shared" si="10"/>
        <v>0</v>
      </c>
      <c r="AL20" s="166">
        <f t="shared" si="43"/>
        <v>0</v>
      </c>
      <c r="AM20" s="166">
        <f t="shared" si="11"/>
        <v>0</v>
      </c>
      <c r="AN20" s="166">
        <f t="shared" si="12"/>
        <v>0</v>
      </c>
      <c r="AO20" s="167">
        <f t="shared" si="13"/>
        <v>0</v>
      </c>
      <c r="AP20" s="166">
        <v>0</v>
      </c>
      <c r="AQ20" s="166">
        <f t="shared" si="44"/>
        <v>5303846</v>
      </c>
      <c r="AR20" s="166"/>
      <c r="AS20" s="167"/>
      <c r="AT20" s="166"/>
      <c r="AU20" s="166"/>
      <c r="AV20" s="166">
        <f t="shared" si="14"/>
        <v>5303846</v>
      </c>
      <c r="AW20" s="166">
        <f t="shared" si="45"/>
        <v>380000</v>
      </c>
      <c r="AX20" s="166">
        <f t="shared" si="16"/>
        <v>71250</v>
      </c>
      <c r="AY20" s="166">
        <f t="shared" si="17"/>
        <v>47500</v>
      </c>
      <c r="AZ20" s="166">
        <f t="shared" si="18"/>
        <v>498750</v>
      </c>
      <c r="BA20" s="166">
        <f t="shared" si="46"/>
        <v>0</v>
      </c>
      <c r="BB20" s="166">
        <f t="shared" si="47"/>
        <v>110000</v>
      </c>
      <c r="BC20" s="166"/>
      <c r="BD20" s="166">
        <v>0</v>
      </c>
      <c r="BE20" s="166">
        <f t="shared" si="20"/>
        <v>608750</v>
      </c>
      <c r="BF20" s="166">
        <f t="shared" si="21"/>
        <v>4695096</v>
      </c>
      <c r="BG20" s="166">
        <f t="shared" si="22"/>
        <v>0</v>
      </c>
      <c r="BH20" s="166">
        <v>1</v>
      </c>
      <c r="BI20" s="159">
        <v>0</v>
      </c>
      <c r="BJ20" s="166">
        <f t="shared" si="23"/>
        <v>0</v>
      </c>
      <c r="BK20" s="166">
        <f t="shared" si="24"/>
        <v>1</v>
      </c>
      <c r="BL20" s="166">
        <v>0</v>
      </c>
      <c r="BM20" s="166">
        <f t="shared" si="25"/>
        <v>0</v>
      </c>
      <c r="BN20" s="166" t="str">
        <f t="shared" si="26"/>
        <v>Trừ tiền</v>
      </c>
      <c r="BO20" s="410"/>
      <c r="BP20" s="166"/>
      <c r="BQ20" s="144"/>
      <c r="BR20" s="144"/>
      <c r="BS20" s="161">
        <f t="shared" si="27"/>
        <v>5303846</v>
      </c>
      <c r="BT20" s="159">
        <v>0</v>
      </c>
      <c r="BU20" s="166">
        <f t="shared" si="48"/>
        <v>0</v>
      </c>
      <c r="BV20" s="166">
        <v>11000000</v>
      </c>
      <c r="BW20" s="166">
        <f t="shared" si="49"/>
        <v>11000000</v>
      </c>
      <c r="BX20" s="166">
        <f t="shared" si="50"/>
        <v>-6194904</v>
      </c>
      <c r="BY20" s="166"/>
      <c r="BZ20" s="166"/>
      <c r="CA20" s="171"/>
      <c r="CB20" s="166"/>
      <c r="CC20" s="166"/>
      <c r="CD20" s="166"/>
      <c r="CE20" s="413">
        <v>10000000</v>
      </c>
      <c r="CF20" s="413">
        <v>0</v>
      </c>
      <c r="CG20" s="413">
        <v>0</v>
      </c>
      <c r="CH20" s="413">
        <v>0</v>
      </c>
      <c r="CI20" s="413"/>
      <c r="CJ20" s="369">
        <f t="shared" si="51"/>
        <v>0</v>
      </c>
      <c r="CK20" s="369">
        <f t="shared" si="52"/>
        <v>10000000</v>
      </c>
      <c r="CL20" s="416"/>
      <c r="CM20" s="413">
        <f t="shared" si="53"/>
        <v>10000000</v>
      </c>
      <c r="CN20" s="413">
        <f t="shared" si="53"/>
        <v>0</v>
      </c>
      <c r="CO20" s="369">
        <f t="shared" si="53"/>
        <v>0</v>
      </c>
      <c r="CP20" s="369">
        <f t="shared" si="53"/>
        <v>0</v>
      </c>
      <c r="CQ20" s="369">
        <f t="shared" si="53"/>
        <v>0</v>
      </c>
      <c r="CR20" s="369">
        <f t="shared" si="54"/>
        <v>0</v>
      </c>
      <c r="CS20" s="369">
        <f t="shared" si="55"/>
        <v>10000000</v>
      </c>
      <c r="CT20" s="173" t="s">
        <v>1610</v>
      </c>
      <c r="CU20" s="173" t="s">
        <v>56</v>
      </c>
      <c r="CV20" s="450" t="s">
        <v>1613</v>
      </c>
      <c r="CW20" s="173" t="s">
        <v>2249</v>
      </c>
    </row>
    <row r="21" spans="1:101" ht="34.35" customHeight="1">
      <c r="A21" s="155">
        <f>SUBTOTAL(3,$C$11:C21)</f>
        <v>9</v>
      </c>
      <c r="B21" s="143" t="s">
        <v>1124</v>
      </c>
      <c r="C21" s="144" t="s">
        <v>1125</v>
      </c>
      <c r="D21" s="156" t="s">
        <v>101</v>
      </c>
      <c r="E21" s="157" t="str">
        <f t="shared" si="35"/>
        <v>B3</v>
      </c>
      <c r="F21" s="158">
        <v>45721</v>
      </c>
      <c r="G21" s="159">
        <v>4750000</v>
      </c>
      <c r="H21" s="159"/>
      <c r="I21" s="160">
        <f t="shared" si="36"/>
        <v>5250000</v>
      </c>
      <c r="J21" s="160">
        <f t="shared" si="37"/>
        <v>0</v>
      </c>
      <c r="K21" s="161">
        <f t="shared" si="38"/>
        <v>5250000</v>
      </c>
      <c r="L21" s="161">
        <f t="shared" si="39"/>
        <v>10000000</v>
      </c>
      <c r="M21" s="162">
        <f t="shared" si="6"/>
        <v>1</v>
      </c>
      <c r="N21" s="163">
        <f t="shared" si="40"/>
        <v>3640000</v>
      </c>
      <c r="O21" s="163">
        <v>0</v>
      </c>
      <c r="P21" s="406">
        <v>11</v>
      </c>
      <c r="Q21" s="406">
        <v>0</v>
      </c>
      <c r="R21" s="406">
        <v>1.36</v>
      </c>
      <c r="S21" s="406">
        <v>0</v>
      </c>
      <c r="T21" s="406"/>
      <c r="U21" s="406"/>
      <c r="V21" s="406"/>
      <c r="W21" s="406"/>
      <c r="X21" s="389"/>
      <c r="Y21" s="406"/>
      <c r="Z21" s="406"/>
      <c r="AA21" s="406"/>
      <c r="AB21" s="406"/>
      <c r="AC21" s="406"/>
      <c r="AD21" s="406">
        <v>0</v>
      </c>
      <c r="AE21" s="164">
        <f t="shared" si="41"/>
        <v>0</v>
      </c>
      <c r="AF21" s="166">
        <f t="shared" si="42"/>
        <v>4230769</v>
      </c>
      <c r="AG21" s="166">
        <f t="shared" si="7"/>
        <v>523077</v>
      </c>
      <c r="AH21" s="166">
        <f t="shared" si="8"/>
        <v>0</v>
      </c>
      <c r="AI21" s="166">
        <f t="shared" si="9"/>
        <v>0</v>
      </c>
      <c r="AJ21" s="166">
        <f t="shared" si="56"/>
        <v>0</v>
      </c>
      <c r="AK21" s="166">
        <f t="shared" si="10"/>
        <v>0</v>
      </c>
      <c r="AL21" s="166">
        <f t="shared" si="43"/>
        <v>0</v>
      </c>
      <c r="AM21" s="166">
        <f t="shared" si="11"/>
        <v>0</v>
      </c>
      <c r="AN21" s="166">
        <f t="shared" si="12"/>
        <v>0</v>
      </c>
      <c r="AO21" s="167">
        <f t="shared" si="13"/>
        <v>0</v>
      </c>
      <c r="AP21" s="166">
        <v>0</v>
      </c>
      <c r="AQ21" s="166">
        <f t="shared" si="44"/>
        <v>4753846</v>
      </c>
      <c r="AR21" s="166"/>
      <c r="AS21" s="167"/>
      <c r="AT21" s="166"/>
      <c r="AU21" s="166"/>
      <c r="AV21" s="166">
        <f t="shared" si="14"/>
        <v>4753846</v>
      </c>
      <c r="AW21" s="166">
        <f t="shared" si="45"/>
        <v>380000</v>
      </c>
      <c r="AX21" s="166">
        <f t="shared" si="16"/>
        <v>71250</v>
      </c>
      <c r="AY21" s="166">
        <f t="shared" si="17"/>
        <v>47500</v>
      </c>
      <c r="AZ21" s="166">
        <f t="shared" si="18"/>
        <v>498750</v>
      </c>
      <c r="BA21" s="166">
        <f t="shared" si="46"/>
        <v>0</v>
      </c>
      <c r="BB21" s="166">
        <f t="shared" si="47"/>
        <v>110000</v>
      </c>
      <c r="BC21" s="166"/>
      <c r="BD21" s="166">
        <v>0</v>
      </c>
      <c r="BE21" s="166">
        <f t="shared" si="20"/>
        <v>608750</v>
      </c>
      <c r="BF21" s="166">
        <f t="shared" si="21"/>
        <v>4145096</v>
      </c>
      <c r="BG21" s="166">
        <f t="shared" si="22"/>
        <v>0</v>
      </c>
      <c r="BH21" s="166">
        <v>1</v>
      </c>
      <c r="BI21" s="159">
        <v>0</v>
      </c>
      <c r="BJ21" s="166">
        <f t="shared" si="23"/>
        <v>0</v>
      </c>
      <c r="BK21" s="166">
        <f t="shared" si="24"/>
        <v>1</v>
      </c>
      <c r="BL21" s="166">
        <v>0</v>
      </c>
      <c r="BM21" s="166">
        <f t="shared" si="25"/>
        <v>0</v>
      </c>
      <c r="BN21" s="166" t="str">
        <f t="shared" si="26"/>
        <v>Trừ tiền</v>
      </c>
      <c r="BO21" s="410"/>
      <c r="BP21" s="166"/>
      <c r="BQ21" s="144"/>
      <c r="BR21" s="144"/>
      <c r="BS21" s="161">
        <f t="shared" si="27"/>
        <v>4753846</v>
      </c>
      <c r="BT21" s="159">
        <v>0</v>
      </c>
      <c r="BU21" s="166">
        <f t="shared" si="48"/>
        <v>0</v>
      </c>
      <c r="BV21" s="166">
        <v>11000000</v>
      </c>
      <c r="BW21" s="166">
        <f t="shared" si="49"/>
        <v>11000000</v>
      </c>
      <c r="BX21" s="166">
        <f t="shared" si="50"/>
        <v>-6744904</v>
      </c>
      <c r="BY21" s="166"/>
      <c r="BZ21" s="166"/>
      <c r="CA21" s="171"/>
      <c r="CB21" s="166"/>
      <c r="CC21" s="166"/>
      <c r="CD21" s="166"/>
      <c r="CE21" s="413">
        <v>10000000</v>
      </c>
      <c r="CF21" s="413"/>
      <c r="CG21" s="413">
        <v>0</v>
      </c>
      <c r="CH21" s="413">
        <v>0</v>
      </c>
      <c r="CI21" s="413"/>
      <c r="CJ21" s="369">
        <f t="shared" ref="CJ21" si="57">SUM(CF21:CI21)</f>
        <v>0</v>
      </c>
      <c r="CK21" s="369">
        <f t="shared" si="52"/>
        <v>10000000</v>
      </c>
      <c r="CL21" s="414"/>
      <c r="CM21" s="413">
        <f t="shared" si="53"/>
        <v>10000000</v>
      </c>
      <c r="CN21" s="413">
        <f t="shared" si="53"/>
        <v>0</v>
      </c>
      <c r="CO21" s="369">
        <f t="shared" si="53"/>
        <v>0</v>
      </c>
      <c r="CP21" s="369">
        <f t="shared" si="53"/>
        <v>0</v>
      </c>
      <c r="CQ21" s="369">
        <f t="shared" si="53"/>
        <v>0</v>
      </c>
      <c r="CR21" s="369">
        <f t="shared" ref="CR21" si="58">SUM(CN21:CQ21)</f>
        <v>0</v>
      </c>
      <c r="CS21" s="369">
        <f t="shared" si="55"/>
        <v>10000000</v>
      </c>
      <c r="CT21" s="173" t="s">
        <v>1126</v>
      </c>
      <c r="CU21" s="173" t="s">
        <v>56</v>
      </c>
      <c r="CV21" s="450" t="s">
        <v>1127</v>
      </c>
      <c r="CW21" s="173" t="s">
        <v>2249</v>
      </c>
    </row>
    <row r="22" spans="1:101" ht="34.35" customHeight="1">
      <c r="A22" s="280" t="s">
        <v>1026</v>
      </c>
      <c r="B22" s="279" t="str">
        <f>"Suất ăn công nghiệp: " &amp;"["&amp;COUNT(A23:A23)&amp; "]"</f>
        <v>Suất ăn công nghiệp: [1]</v>
      </c>
      <c r="C22" s="279"/>
      <c r="D22" s="280"/>
      <c r="E22" s="280"/>
      <c r="F22" s="280"/>
      <c r="G22" s="281">
        <f t="shared" ref="G22:BR22" si="59">SUM(G23:G23)</f>
        <v>4090000</v>
      </c>
      <c r="H22" s="281">
        <f t="shared" si="59"/>
        <v>0</v>
      </c>
      <c r="I22" s="281">
        <f t="shared" si="59"/>
        <v>2410000</v>
      </c>
      <c r="J22" s="281">
        <f t="shared" si="59"/>
        <v>0</v>
      </c>
      <c r="K22" s="281">
        <f t="shared" si="59"/>
        <v>2410000</v>
      </c>
      <c r="L22" s="281">
        <f t="shared" si="59"/>
        <v>6500000</v>
      </c>
      <c r="M22" s="281"/>
      <c r="N22" s="281">
        <f t="shared" si="59"/>
        <v>3640000</v>
      </c>
      <c r="O22" s="281">
        <f t="shared" si="59"/>
        <v>0</v>
      </c>
      <c r="P22" s="282">
        <f t="shared" si="59"/>
        <v>12</v>
      </c>
      <c r="Q22" s="282">
        <f t="shared" si="59"/>
        <v>0</v>
      </c>
      <c r="R22" s="282">
        <f t="shared" si="59"/>
        <v>0</v>
      </c>
      <c r="S22" s="282">
        <f t="shared" si="59"/>
        <v>0</v>
      </c>
      <c r="T22" s="282">
        <f t="shared" si="59"/>
        <v>0</v>
      </c>
      <c r="U22" s="282">
        <f t="shared" si="59"/>
        <v>0</v>
      </c>
      <c r="V22" s="282">
        <f t="shared" si="59"/>
        <v>0</v>
      </c>
      <c r="W22" s="282">
        <f t="shared" si="59"/>
        <v>0</v>
      </c>
      <c r="X22" s="282">
        <f t="shared" si="59"/>
        <v>0</v>
      </c>
      <c r="Y22" s="282">
        <f t="shared" si="59"/>
        <v>0</v>
      </c>
      <c r="Z22" s="282">
        <f t="shared" si="59"/>
        <v>0</v>
      </c>
      <c r="AA22" s="282">
        <f t="shared" si="59"/>
        <v>0</v>
      </c>
      <c r="AB22" s="282">
        <f t="shared" si="59"/>
        <v>0</v>
      </c>
      <c r="AC22" s="282">
        <f t="shared" si="59"/>
        <v>0</v>
      </c>
      <c r="AD22" s="282">
        <f t="shared" si="59"/>
        <v>0</v>
      </c>
      <c r="AE22" s="282">
        <f t="shared" si="59"/>
        <v>0</v>
      </c>
      <c r="AF22" s="281">
        <f t="shared" si="59"/>
        <v>3000000</v>
      </c>
      <c r="AG22" s="281">
        <f t="shared" si="59"/>
        <v>0</v>
      </c>
      <c r="AH22" s="281">
        <f t="shared" si="59"/>
        <v>0</v>
      </c>
      <c r="AI22" s="281">
        <f t="shared" si="59"/>
        <v>0</v>
      </c>
      <c r="AJ22" s="281">
        <f t="shared" si="59"/>
        <v>0</v>
      </c>
      <c r="AK22" s="281">
        <f t="shared" si="59"/>
        <v>0</v>
      </c>
      <c r="AL22" s="281">
        <f t="shared" si="59"/>
        <v>0</v>
      </c>
      <c r="AM22" s="281">
        <f t="shared" si="59"/>
        <v>0</v>
      </c>
      <c r="AN22" s="281">
        <f t="shared" si="59"/>
        <v>0</v>
      </c>
      <c r="AO22" s="281">
        <f t="shared" si="59"/>
        <v>0</v>
      </c>
      <c r="AP22" s="281">
        <f t="shared" si="59"/>
        <v>0</v>
      </c>
      <c r="AQ22" s="281">
        <f t="shared" si="59"/>
        <v>3000000</v>
      </c>
      <c r="AR22" s="281">
        <f t="shared" si="59"/>
        <v>0</v>
      </c>
      <c r="AS22" s="281">
        <f t="shared" si="59"/>
        <v>0</v>
      </c>
      <c r="AT22" s="281">
        <f t="shared" si="59"/>
        <v>0</v>
      </c>
      <c r="AU22" s="281">
        <f t="shared" si="59"/>
        <v>0</v>
      </c>
      <c r="AV22" s="281">
        <f t="shared" si="59"/>
        <v>3000000</v>
      </c>
      <c r="AW22" s="281">
        <f t="shared" si="59"/>
        <v>327200</v>
      </c>
      <c r="AX22" s="281">
        <f t="shared" si="59"/>
        <v>61350</v>
      </c>
      <c r="AY22" s="281">
        <f t="shared" si="59"/>
        <v>40900</v>
      </c>
      <c r="AZ22" s="281">
        <f t="shared" si="59"/>
        <v>429450</v>
      </c>
      <c r="BA22" s="281">
        <f t="shared" si="59"/>
        <v>0</v>
      </c>
      <c r="BB22" s="281">
        <f t="shared" si="59"/>
        <v>0</v>
      </c>
      <c r="BC22" s="281">
        <f t="shared" si="59"/>
        <v>0</v>
      </c>
      <c r="BD22" s="281">
        <f t="shared" si="59"/>
        <v>0</v>
      </c>
      <c r="BE22" s="281">
        <f t="shared" si="59"/>
        <v>429450</v>
      </c>
      <c r="BF22" s="281">
        <f t="shared" si="59"/>
        <v>2570550</v>
      </c>
      <c r="BG22" s="281">
        <f t="shared" si="59"/>
        <v>0</v>
      </c>
      <c r="BH22" s="281"/>
      <c r="BI22" s="281">
        <f t="shared" si="59"/>
        <v>0</v>
      </c>
      <c r="BJ22" s="281">
        <f t="shared" si="59"/>
        <v>0</v>
      </c>
      <c r="BK22" s="281"/>
      <c r="BL22" s="281">
        <f t="shared" si="59"/>
        <v>0</v>
      </c>
      <c r="BM22" s="281">
        <f t="shared" si="59"/>
        <v>0</v>
      </c>
      <c r="BN22" s="281">
        <f t="shared" si="59"/>
        <v>0</v>
      </c>
      <c r="BO22" s="281">
        <f t="shared" si="59"/>
        <v>0</v>
      </c>
      <c r="BP22" s="281">
        <f t="shared" si="59"/>
        <v>0</v>
      </c>
      <c r="BQ22" s="281">
        <f t="shared" si="59"/>
        <v>0</v>
      </c>
      <c r="BR22" s="281">
        <f t="shared" si="59"/>
        <v>0</v>
      </c>
      <c r="BS22" s="281">
        <f t="shared" ref="BS22:CV22" si="60">SUM(BS23:BS23)</f>
        <v>3000000</v>
      </c>
      <c r="BT22" s="281">
        <f t="shared" si="60"/>
        <v>0</v>
      </c>
      <c r="BU22" s="281">
        <f t="shared" si="60"/>
        <v>0</v>
      </c>
      <c r="BV22" s="281">
        <f t="shared" si="60"/>
        <v>11000000</v>
      </c>
      <c r="BW22" s="281">
        <f t="shared" si="60"/>
        <v>11000000</v>
      </c>
      <c r="BX22" s="281">
        <f t="shared" si="60"/>
        <v>-8429450</v>
      </c>
      <c r="BY22" s="281">
        <f t="shared" si="60"/>
        <v>0</v>
      </c>
      <c r="BZ22" s="281">
        <f t="shared" si="60"/>
        <v>0</v>
      </c>
      <c r="CA22" s="281">
        <f t="shared" si="60"/>
        <v>0</v>
      </c>
      <c r="CB22" s="281">
        <f t="shared" si="60"/>
        <v>0</v>
      </c>
      <c r="CC22" s="281">
        <f t="shared" si="60"/>
        <v>0</v>
      </c>
      <c r="CD22" s="281">
        <f t="shared" si="60"/>
        <v>0</v>
      </c>
      <c r="CE22" s="281">
        <f t="shared" si="60"/>
        <v>6500000</v>
      </c>
      <c r="CF22" s="281">
        <f t="shared" si="60"/>
        <v>0</v>
      </c>
      <c r="CG22" s="281">
        <f t="shared" si="60"/>
        <v>0</v>
      </c>
      <c r="CH22" s="281">
        <f t="shared" si="60"/>
        <v>0</v>
      </c>
      <c r="CI22" s="281">
        <f t="shared" si="60"/>
        <v>0</v>
      </c>
      <c r="CJ22" s="281">
        <f t="shared" si="60"/>
        <v>0</v>
      </c>
      <c r="CK22" s="281">
        <f t="shared" si="60"/>
        <v>6500000</v>
      </c>
      <c r="CL22" s="281">
        <f t="shared" si="60"/>
        <v>0</v>
      </c>
      <c r="CM22" s="281">
        <f t="shared" si="60"/>
        <v>6500000</v>
      </c>
      <c r="CN22" s="281">
        <f t="shared" si="60"/>
        <v>0</v>
      </c>
      <c r="CO22" s="281">
        <f t="shared" si="60"/>
        <v>0</v>
      </c>
      <c r="CP22" s="281">
        <f t="shared" si="60"/>
        <v>0</v>
      </c>
      <c r="CQ22" s="281">
        <f t="shared" si="60"/>
        <v>0</v>
      </c>
      <c r="CR22" s="281">
        <f t="shared" si="60"/>
        <v>0</v>
      </c>
      <c r="CS22" s="281">
        <f t="shared" si="60"/>
        <v>6500000</v>
      </c>
      <c r="CT22" s="281">
        <f t="shared" si="60"/>
        <v>0</v>
      </c>
      <c r="CU22" s="281">
        <f t="shared" si="60"/>
        <v>0</v>
      </c>
      <c r="CV22" s="281">
        <f t="shared" si="60"/>
        <v>0</v>
      </c>
      <c r="CW22" s="281"/>
    </row>
    <row r="23" spans="1:101" ht="30" customHeight="1">
      <c r="A23" s="155">
        <f>SUBTOTAL(3,$C$11:C23)</f>
        <v>10</v>
      </c>
      <c r="B23" s="145" t="s">
        <v>161</v>
      </c>
      <c r="C23" s="144" t="s">
        <v>162</v>
      </c>
      <c r="D23" s="156" t="s">
        <v>101</v>
      </c>
      <c r="E23" s="157" t="str">
        <f>IF(CL23&gt;=400000000,"A1",IF(CL23&gt;=300000000,"A2",IF(CL23&gt;=240000000,"A3",IF(CL23&gt;=180000000,"A4",IF(CL23&gt;=120000000,"A5",IF(CL23&gt;=80000000,"A6",IF(CL23&gt;=40000000,"A7",IF(CL23&gt;=25000000,"B1",IF(CL23&gt;=12000000,"B2","B3")))))))))</f>
        <v>B3</v>
      </c>
      <c r="F23" s="158">
        <v>44256</v>
      </c>
      <c r="G23" s="159">
        <v>4090000</v>
      </c>
      <c r="H23" s="159"/>
      <c r="I23" s="160">
        <f>IF(G23&gt;0,CM23-G23,CM23-H23)</f>
        <v>2410000</v>
      </c>
      <c r="J23" s="160">
        <f>CR23</f>
        <v>0</v>
      </c>
      <c r="K23" s="161">
        <f>SUM(I23:J23)</f>
        <v>2410000</v>
      </c>
      <c r="L23" s="161">
        <f>IF(G23&gt;0,G23+K23,H23+K23)</f>
        <v>6500000</v>
      </c>
      <c r="M23" s="162">
        <f t="shared" si="6"/>
        <v>1</v>
      </c>
      <c r="N23" s="163">
        <f>ROUND(MAX(G23*70%,H23*70%,3640000),0)</f>
        <v>3640000</v>
      </c>
      <c r="O23" s="163">
        <v>0</v>
      </c>
      <c r="P23" s="406">
        <v>12</v>
      </c>
      <c r="Q23" s="406">
        <v>0</v>
      </c>
      <c r="R23" s="406">
        <v>0</v>
      </c>
      <c r="S23" s="406">
        <v>0</v>
      </c>
      <c r="T23" s="406"/>
      <c r="U23" s="406"/>
      <c r="V23" s="406"/>
      <c r="W23" s="406"/>
      <c r="X23" s="389"/>
      <c r="Y23" s="406"/>
      <c r="Z23" s="406"/>
      <c r="AA23" s="406"/>
      <c r="AB23" s="406"/>
      <c r="AC23" s="406"/>
      <c r="AD23" s="406">
        <v>0</v>
      </c>
      <c r="AE23" s="164">
        <f>IF(OR(BL23="M1",BL23="M2",BL23="M3",BL23="M4"),P23+R23+S23+T23+U23,0)</f>
        <v>0</v>
      </c>
      <c r="AF23" s="166">
        <f>ROUND(IF($P23=0,0,IF(OR($BJ23="lương tháng",$CE23&gt;=11000000),($L23/2-$L23/26*($CC$6-$P23))*$M23,$L23/26*$P23*$M23)),0)</f>
        <v>3000000</v>
      </c>
      <c r="AG23" s="166">
        <f t="shared" si="7"/>
        <v>0</v>
      </c>
      <c r="AH23" s="166">
        <f t="shared" si="8"/>
        <v>0</v>
      </c>
      <c r="AI23" s="166">
        <f t="shared" si="9"/>
        <v>0</v>
      </c>
      <c r="AJ23" s="166">
        <f t="shared" si="56"/>
        <v>0</v>
      </c>
      <c r="AK23" s="166">
        <f t="shared" si="10"/>
        <v>0</v>
      </c>
      <c r="AL23" s="166">
        <f>ROUND(N23/26*Y23+O23/26*Z23+MAX(G23/26*AA23,H23/26*AA23),0)</f>
        <v>0</v>
      </c>
      <c r="AM23" s="166">
        <f t="shared" si="11"/>
        <v>0</v>
      </c>
      <c r="AN23" s="166">
        <f t="shared" si="12"/>
        <v>0</v>
      </c>
      <c r="AO23" s="167">
        <f t="shared" si="13"/>
        <v>0</v>
      </c>
      <c r="AP23" s="166">
        <v>0</v>
      </c>
      <c r="AQ23" s="166">
        <f>ROUND(SUM(AF23:AP23),0)</f>
        <v>3000000</v>
      </c>
      <c r="AR23" s="166"/>
      <c r="AS23" s="407"/>
      <c r="AT23" s="407"/>
      <c r="AU23" s="407"/>
      <c r="AV23" s="166">
        <f t="shared" si="14"/>
        <v>3000000</v>
      </c>
      <c r="AW23" s="166">
        <f t="shared" si="45"/>
        <v>327200</v>
      </c>
      <c r="AX23" s="166">
        <f t="shared" si="16"/>
        <v>61350</v>
      </c>
      <c r="AY23" s="166">
        <f t="shared" si="17"/>
        <v>40900</v>
      </c>
      <c r="AZ23" s="166">
        <f t="shared" si="18"/>
        <v>429450</v>
      </c>
      <c r="BA23" s="166">
        <f t="shared" si="46"/>
        <v>0</v>
      </c>
      <c r="BB23" s="166">
        <f t="shared" si="47"/>
        <v>0</v>
      </c>
      <c r="BC23" s="407"/>
      <c r="BD23" s="166">
        <v>0</v>
      </c>
      <c r="BE23" s="166">
        <f t="shared" si="20"/>
        <v>429450</v>
      </c>
      <c r="BF23" s="166">
        <f t="shared" si="21"/>
        <v>2570550</v>
      </c>
      <c r="BG23" s="166">
        <f t="shared" si="22"/>
        <v>0</v>
      </c>
      <c r="BH23" s="166">
        <v>1</v>
      </c>
      <c r="BI23" s="407">
        <v>0</v>
      </c>
      <c r="BJ23" s="166">
        <f t="shared" si="23"/>
        <v>0</v>
      </c>
      <c r="BK23" s="166">
        <f t="shared" si="24"/>
        <v>1</v>
      </c>
      <c r="BL23" s="166">
        <v>0</v>
      </c>
      <c r="BM23" s="166">
        <f t="shared" si="25"/>
        <v>0</v>
      </c>
      <c r="BN23" s="166" t="s">
        <v>1173</v>
      </c>
      <c r="BO23" s="410"/>
      <c r="BP23" s="407"/>
      <c r="BQ23" s="407"/>
      <c r="BR23" s="407"/>
      <c r="BS23" s="161">
        <f t="shared" si="27"/>
        <v>3000000</v>
      </c>
      <c r="BT23" s="159">
        <v>0</v>
      </c>
      <c r="BU23" s="166">
        <f t="shared" ref="BU23" si="61">BT23*4400000</f>
        <v>0</v>
      </c>
      <c r="BV23" s="166">
        <v>11000000</v>
      </c>
      <c r="BW23" s="166">
        <f t="shared" ref="BW23" si="62">BU23+BV23</f>
        <v>11000000</v>
      </c>
      <c r="BX23" s="166">
        <f t="shared" ref="BX23" si="63">BS23-SUM(CC23:CD23)-CB23-AZ23-BW23</f>
        <v>-8429450</v>
      </c>
      <c r="BY23" s="407"/>
      <c r="BZ23" s="407"/>
      <c r="CA23" s="407"/>
      <c r="CB23" s="407"/>
      <c r="CC23" s="407"/>
      <c r="CD23" s="407"/>
      <c r="CE23" s="413">
        <v>6500000</v>
      </c>
      <c r="CF23" s="413">
        <v>0</v>
      </c>
      <c r="CG23" s="413">
        <v>0</v>
      </c>
      <c r="CH23" s="413">
        <v>0</v>
      </c>
      <c r="CI23" s="413"/>
      <c r="CJ23" s="369">
        <f>SUM(CF23:CI23)</f>
        <v>0</v>
      </c>
      <c r="CK23" s="369">
        <f>CE23+CJ23</f>
        <v>6500000</v>
      </c>
      <c r="CL23" s="416"/>
      <c r="CM23" s="413">
        <f t="shared" ref="CM23:CQ23" si="64">CE23</f>
        <v>6500000</v>
      </c>
      <c r="CN23" s="413">
        <f t="shared" si="64"/>
        <v>0</v>
      </c>
      <c r="CO23" s="369">
        <f t="shared" si="64"/>
        <v>0</v>
      </c>
      <c r="CP23" s="369">
        <f t="shared" si="64"/>
        <v>0</v>
      </c>
      <c r="CQ23" s="369">
        <f t="shared" si="64"/>
        <v>0</v>
      </c>
      <c r="CR23" s="369">
        <f>SUM(CN23:CQ23)</f>
        <v>0</v>
      </c>
      <c r="CS23" s="369">
        <f>CM23+CR23</f>
        <v>6500000</v>
      </c>
      <c r="CT23" s="173" t="s">
        <v>2224</v>
      </c>
      <c r="CU23" s="173" t="s">
        <v>2225</v>
      </c>
      <c r="CV23" s="450">
        <v>0</v>
      </c>
      <c r="CW23" s="173" t="s">
        <v>2249</v>
      </c>
    </row>
    <row r="24" spans="1:101" ht="34.35" customHeight="1">
      <c r="A24" s="280" t="s">
        <v>1027</v>
      </c>
      <c r="B24" s="279" t="str">
        <f>"Bộ phận Hành chính &amp;ATLĐ: " &amp;"["&amp;COUNT(A25:A26)&amp; "]"</f>
        <v>Bộ phận Hành chính &amp;ATLĐ: [2]</v>
      </c>
      <c r="C24" s="279"/>
      <c r="D24" s="280"/>
      <c r="E24" s="280"/>
      <c r="F24" s="280"/>
      <c r="G24" s="281">
        <f>SUM(G25:G26)</f>
        <v>9500000</v>
      </c>
      <c r="H24" s="281">
        <f t="shared" ref="H24:BS24" si="65">SUM(H25:H26)</f>
        <v>0</v>
      </c>
      <c r="I24" s="281">
        <f t="shared" si="65"/>
        <v>11500000</v>
      </c>
      <c r="J24" s="281">
        <f t="shared" si="65"/>
        <v>0</v>
      </c>
      <c r="K24" s="281">
        <f t="shared" si="65"/>
        <v>11500000</v>
      </c>
      <c r="L24" s="281">
        <f t="shared" si="65"/>
        <v>21000000</v>
      </c>
      <c r="M24" s="281"/>
      <c r="N24" s="281">
        <f t="shared" si="65"/>
        <v>7280000</v>
      </c>
      <c r="O24" s="281">
        <f t="shared" si="65"/>
        <v>0</v>
      </c>
      <c r="P24" s="282">
        <f t="shared" si="65"/>
        <v>24</v>
      </c>
      <c r="Q24" s="282">
        <f t="shared" si="65"/>
        <v>0</v>
      </c>
      <c r="R24" s="282">
        <f t="shared" si="65"/>
        <v>0.5</v>
      </c>
      <c r="S24" s="282">
        <f t="shared" si="65"/>
        <v>0</v>
      </c>
      <c r="T24" s="282">
        <f t="shared" si="65"/>
        <v>0</v>
      </c>
      <c r="U24" s="282">
        <f t="shared" si="65"/>
        <v>0</v>
      </c>
      <c r="V24" s="282">
        <f t="shared" si="65"/>
        <v>0</v>
      </c>
      <c r="W24" s="282">
        <f t="shared" si="65"/>
        <v>0</v>
      </c>
      <c r="X24" s="282">
        <f t="shared" si="65"/>
        <v>0</v>
      </c>
      <c r="Y24" s="282">
        <f t="shared" si="65"/>
        <v>0</v>
      </c>
      <c r="Z24" s="282">
        <f t="shared" si="65"/>
        <v>0</v>
      </c>
      <c r="AA24" s="282">
        <f t="shared" si="65"/>
        <v>0</v>
      </c>
      <c r="AB24" s="282">
        <f t="shared" si="65"/>
        <v>0</v>
      </c>
      <c r="AC24" s="282">
        <f t="shared" si="65"/>
        <v>0</v>
      </c>
      <c r="AD24" s="282">
        <f t="shared" si="65"/>
        <v>0</v>
      </c>
      <c r="AE24" s="282">
        <f t="shared" si="65"/>
        <v>0</v>
      </c>
      <c r="AF24" s="281">
        <f t="shared" si="65"/>
        <v>8676923</v>
      </c>
      <c r="AG24" s="281">
        <f t="shared" si="65"/>
        <v>169231</v>
      </c>
      <c r="AH24" s="281">
        <f t="shared" si="65"/>
        <v>0</v>
      </c>
      <c r="AI24" s="281">
        <f t="shared" si="65"/>
        <v>0</v>
      </c>
      <c r="AJ24" s="281">
        <f t="shared" si="65"/>
        <v>0</v>
      </c>
      <c r="AK24" s="281">
        <f t="shared" si="65"/>
        <v>0</v>
      </c>
      <c r="AL24" s="281">
        <f t="shared" si="65"/>
        <v>0</v>
      </c>
      <c r="AM24" s="281">
        <f t="shared" si="65"/>
        <v>0</v>
      </c>
      <c r="AN24" s="281">
        <f t="shared" si="65"/>
        <v>0</v>
      </c>
      <c r="AO24" s="281">
        <f t="shared" si="65"/>
        <v>0</v>
      </c>
      <c r="AP24" s="281">
        <f t="shared" si="65"/>
        <v>0</v>
      </c>
      <c r="AQ24" s="281">
        <f t="shared" si="65"/>
        <v>8846154</v>
      </c>
      <c r="AR24" s="281">
        <f t="shared" si="65"/>
        <v>0</v>
      </c>
      <c r="AS24" s="281">
        <f t="shared" si="65"/>
        <v>0</v>
      </c>
      <c r="AT24" s="281">
        <f t="shared" si="65"/>
        <v>0</v>
      </c>
      <c r="AU24" s="281">
        <f t="shared" si="65"/>
        <v>0</v>
      </c>
      <c r="AV24" s="281">
        <f t="shared" si="65"/>
        <v>8846154</v>
      </c>
      <c r="AW24" s="281">
        <f t="shared" si="65"/>
        <v>760000</v>
      </c>
      <c r="AX24" s="281">
        <f t="shared" si="65"/>
        <v>142500</v>
      </c>
      <c r="AY24" s="281">
        <f t="shared" si="65"/>
        <v>95000</v>
      </c>
      <c r="AZ24" s="281">
        <f t="shared" si="65"/>
        <v>997500</v>
      </c>
      <c r="BA24" s="281">
        <f t="shared" si="65"/>
        <v>47500</v>
      </c>
      <c r="BB24" s="281">
        <f t="shared" si="65"/>
        <v>330000</v>
      </c>
      <c r="BC24" s="281">
        <f t="shared" si="65"/>
        <v>0</v>
      </c>
      <c r="BD24" s="281">
        <f t="shared" si="65"/>
        <v>0</v>
      </c>
      <c r="BE24" s="281">
        <f t="shared" si="65"/>
        <v>1375000</v>
      </c>
      <c r="BF24" s="281">
        <f t="shared" si="65"/>
        <v>7471154</v>
      </c>
      <c r="BG24" s="281">
        <f t="shared" si="65"/>
        <v>0</v>
      </c>
      <c r="BH24" s="281"/>
      <c r="BI24" s="281">
        <f t="shared" si="65"/>
        <v>0</v>
      </c>
      <c r="BJ24" s="281">
        <f t="shared" si="65"/>
        <v>0</v>
      </c>
      <c r="BK24" s="281"/>
      <c r="BL24" s="281">
        <f t="shared" si="65"/>
        <v>0</v>
      </c>
      <c r="BM24" s="281">
        <f t="shared" si="65"/>
        <v>0</v>
      </c>
      <c r="BN24" s="281">
        <f t="shared" si="65"/>
        <v>0</v>
      </c>
      <c r="BO24" s="281">
        <f t="shared" si="65"/>
        <v>0</v>
      </c>
      <c r="BP24" s="281">
        <f t="shared" si="65"/>
        <v>0</v>
      </c>
      <c r="BQ24" s="281">
        <f t="shared" si="65"/>
        <v>0</v>
      </c>
      <c r="BR24" s="281">
        <f t="shared" si="65"/>
        <v>0</v>
      </c>
      <c r="BS24" s="281">
        <f t="shared" si="65"/>
        <v>8846154</v>
      </c>
      <c r="BT24" s="281">
        <f t="shared" ref="BT24:CV24" si="66">SUM(BT25:BT26)</f>
        <v>3</v>
      </c>
      <c r="BU24" s="281">
        <f t="shared" si="66"/>
        <v>13200000</v>
      </c>
      <c r="BV24" s="281">
        <f t="shared" si="66"/>
        <v>22000000</v>
      </c>
      <c r="BW24" s="281">
        <f t="shared" si="66"/>
        <v>35200000</v>
      </c>
      <c r="BX24" s="281">
        <f t="shared" si="66"/>
        <v>-27351346</v>
      </c>
      <c r="BY24" s="281">
        <f t="shared" si="66"/>
        <v>0</v>
      </c>
      <c r="BZ24" s="281">
        <f t="shared" si="66"/>
        <v>0</v>
      </c>
      <c r="CA24" s="281">
        <f t="shared" si="66"/>
        <v>0</v>
      </c>
      <c r="CB24" s="281">
        <f t="shared" si="66"/>
        <v>0</v>
      </c>
      <c r="CC24" s="281">
        <f t="shared" si="66"/>
        <v>0</v>
      </c>
      <c r="CD24" s="281">
        <f t="shared" si="66"/>
        <v>0</v>
      </c>
      <c r="CE24" s="281">
        <f t="shared" si="66"/>
        <v>21000000</v>
      </c>
      <c r="CF24" s="281">
        <f t="shared" si="66"/>
        <v>0</v>
      </c>
      <c r="CG24" s="281">
        <f t="shared" si="66"/>
        <v>0</v>
      </c>
      <c r="CH24" s="281">
        <f t="shared" si="66"/>
        <v>0</v>
      </c>
      <c r="CI24" s="281">
        <f t="shared" si="66"/>
        <v>0</v>
      </c>
      <c r="CJ24" s="281">
        <f t="shared" si="66"/>
        <v>0</v>
      </c>
      <c r="CK24" s="281">
        <f t="shared" si="66"/>
        <v>21000000</v>
      </c>
      <c r="CL24" s="281">
        <f t="shared" si="66"/>
        <v>0</v>
      </c>
      <c r="CM24" s="281">
        <f t="shared" si="66"/>
        <v>21000000</v>
      </c>
      <c r="CN24" s="281">
        <f t="shared" si="66"/>
        <v>0</v>
      </c>
      <c r="CO24" s="281">
        <f t="shared" si="66"/>
        <v>0</v>
      </c>
      <c r="CP24" s="281">
        <f t="shared" si="66"/>
        <v>0</v>
      </c>
      <c r="CQ24" s="281">
        <f t="shared" si="66"/>
        <v>0</v>
      </c>
      <c r="CR24" s="281">
        <f t="shared" si="66"/>
        <v>0</v>
      </c>
      <c r="CS24" s="281">
        <f t="shared" si="66"/>
        <v>21000000</v>
      </c>
      <c r="CT24" s="281">
        <f t="shared" si="66"/>
        <v>0</v>
      </c>
      <c r="CU24" s="281">
        <f t="shared" si="66"/>
        <v>0</v>
      </c>
      <c r="CV24" s="281">
        <f t="shared" si="66"/>
        <v>0</v>
      </c>
      <c r="CW24" s="281"/>
    </row>
    <row r="25" spans="1:101" ht="34.35" customHeight="1">
      <c r="A25" s="155">
        <f>SUBTOTAL(3,$C$11:C25)</f>
        <v>11</v>
      </c>
      <c r="B25" s="246" t="s">
        <v>1452</v>
      </c>
      <c r="C25" s="372" t="s">
        <v>1783</v>
      </c>
      <c r="D25" s="156" t="s">
        <v>101</v>
      </c>
      <c r="E25" s="157" t="str">
        <f>IF(CL25&gt;=400000000,"A1",IF(CL25&gt;=300000000,"A2",IF(CL25&gt;=240000000,"A3",IF(CL25&gt;=180000000,"A4",IF(CL25&gt;=120000000,"A5",IF(CL25&gt;=80000000,"A6",IF(CL25&gt;=40000000,"A7",IF(CL25&gt;=25000000,"B1",IF(CL25&gt;=12000000,"B2","B3")))))))))</f>
        <v>B3</v>
      </c>
      <c r="F25" s="158">
        <v>45399</v>
      </c>
      <c r="G25" s="159">
        <v>4750000</v>
      </c>
      <c r="H25" s="159"/>
      <c r="I25" s="160">
        <f t="shared" ref="I25:I26" si="67">IF(G25&gt;0,CM25-G25,CM25-H25)</f>
        <v>6250000</v>
      </c>
      <c r="J25" s="160">
        <f t="shared" si="37"/>
        <v>0</v>
      </c>
      <c r="K25" s="161">
        <f t="shared" ref="K25:K26" si="68">SUM(I25:J25)</f>
        <v>6250000</v>
      </c>
      <c r="L25" s="161">
        <f t="shared" ref="L25:L26" si="69">IF(G25&gt;0,G25+K25,H25+K25)</f>
        <v>11000000</v>
      </c>
      <c r="M25" s="162">
        <f t="shared" si="6"/>
        <v>0.8</v>
      </c>
      <c r="N25" s="163">
        <f t="shared" si="40"/>
        <v>3640000</v>
      </c>
      <c r="O25" s="163">
        <v>0</v>
      </c>
      <c r="P25" s="406">
        <v>12</v>
      </c>
      <c r="Q25" s="406">
        <v>0</v>
      </c>
      <c r="R25" s="406">
        <v>0.5</v>
      </c>
      <c r="S25" s="406">
        <v>0</v>
      </c>
      <c r="T25" s="406"/>
      <c r="U25" s="406"/>
      <c r="V25" s="406"/>
      <c r="W25" s="406"/>
      <c r="X25" s="389"/>
      <c r="Y25" s="406"/>
      <c r="Z25" s="406"/>
      <c r="AA25" s="406"/>
      <c r="AB25" s="406"/>
      <c r="AC25" s="406"/>
      <c r="AD25" s="406">
        <v>0</v>
      </c>
      <c r="AE25" s="164">
        <f t="shared" ref="AE25:AE26" si="70">IF(OR(BL25="M1",BL25="M2",BL25="M3",BL25="M4"),P25+R25+S25+T25+U25,0)</f>
        <v>0</v>
      </c>
      <c r="AF25" s="166">
        <f t="shared" ref="AF25:AF26" si="71">ROUND(IF($P25=0,0,IF(OR($BJ25="lương tháng",$CE25&gt;=11000000),($L25/2-$L25/26*($CC$6-$P25))*$M25,$L25/26*$P25*$M25)),0)</f>
        <v>4061538</v>
      </c>
      <c r="AG25" s="166">
        <f t="shared" si="7"/>
        <v>169231</v>
      </c>
      <c r="AH25" s="166">
        <f t="shared" si="8"/>
        <v>0</v>
      </c>
      <c r="AI25" s="166">
        <f t="shared" si="9"/>
        <v>0</v>
      </c>
      <c r="AJ25" s="166">
        <f t="shared" si="56"/>
        <v>0</v>
      </c>
      <c r="AK25" s="166">
        <f t="shared" si="10"/>
        <v>0</v>
      </c>
      <c r="AL25" s="166">
        <f t="shared" ref="AL25:AL26" si="72">ROUND(N25/26*Y25+O25/26*Z25+MAX(G25/26*AA25,H25/26*AA25),0)</f>
        <v>0</v>
      </c>
      <c r="AM25" s="166">
        <f t="shared" si="11"/>
        <v>0</v>
      </c>
      <c r="AN25" s="166">
        <f t="shared" si="12"/>
        <v>0</v>
      </c>
      <c r="AO25" s="167">
        <f t="shared" si="13"/>
        <v>0</v>
      </c>
      <c r="AP25" s="166">
        <v>0</v>
      </c>
      <c r="AQ25" s="166">
        <f t="shared" ref="AQ25:AQ26" si="73">ROUND(SUM(AF25:AP25),0)</f>
        <v>4230769</v>
      </c>
      <c r="AR25" s="166"/>
      <c r="AS25" s="167"/>
      <c r="AT25" s="166"/>
      <c r="AU25" s="166"/>
      <c r="AV25" s="166">
        <f t="shared" si="14"/>
        <v>4230769</v>
      </c>
      <c r="AW25" s="166">
        <f t="shared" ref="AW25:AW26" si="74">ROUND(IF($BH25=1,$G25*$AW$9,0),0)</f>
        <v>380000</v>
      </c>
      <c r="AX25" s="166">
        <f t="shared" si="16"/>
        <v>71250</v>
      </c>
      <c r="AY25" s="166">
        <f t="shared" si="17"/>
        <v>47500</v>
      </c>
      <c r="AZ25" s="166">
        <f t="shared" si="18"/>
        <v>498750</v>
      </c>
      <c r="BA25" s="166">
        <f t="shared" si="46"/>
        <v>23750</v>
      </c>
      <c r="BB25" s="166">
        <f t="shared" si="47"/>
        <v>220000</v>
      </c>
      <c r="BC25" s="411"/>
      <c r="BD25" s="166">
        <v>0</v>
      </c>
      <c r="BE25" s="166">
        <f t="shared" ref="BE25:BE26" si="75">ROUND(SUM(AZ25:BD25),0)</f>
        <v>742500</v>
      </c>
      <c r="BF25" s="166">
        <f t="shared" si="21"/>
        <v>3488269</v>
      </c>
      <c r="BG25" s="166">
        <f t="shared" si="22"/>
        <v>0</v>
      </c>
      <c r="BH25" s="166">
        <v>1</v>
      </c>
      <c r="BI25" s="369" t="s">
        <v>40</v>
      </c>
      <c r="BJ25" s="166">
        <f t="shared" si="23"/>
        <v>0</v>
      </c>
      <c r="BK25" s="166">
        <f t="shared" si="24"/>
        <v>1</v>
      </c>
      <c r="BL25" s="166">
        <v>0</v>
      </c>
      <c r="BM25" s="166">
        <f t="shared" si="25"/>
        <v>0</v>
      </c>
      <c r="BN25" s="166" t="str">
        <f t="shared" si="26"/>
        <v>Trừ tiền</v>
      </c>
      <c r="BO25" s="410"/>
      <c r="BP25" s="166"/>
      <c r="BQ25" s="144"/>
      <c r="BR25" s="144"/>
      <c r="BS25" s="161">
        <f t="shared" si="27"/>
        <v>4230769</v>
      </c>
      <c r="BT25" s="159">
        <v>1</v>
      </c>
      <c r="BU25" s="166">
        <f t="shared" ref="BU25:BU26" si="76">BT25*4400000</f>
        <v>4400000</v>
      </c>
      <c r="BV25" s="166">
        <v>11000000</v>
      </c>
      <c r="BW25" s="166">
        <f t="shared" ref="BW25:BW26" si="77">BU25+BV25</f>
        <v>15400000</v>
      </c>
      <c r="BX25" s="166">
        <f t="shared" ref="BX25:BX26" si="78">BS25-SUM(CC25:CD25)-CB25-AZ25-BW25</f>
        <v>-11667981</v>
      </c>
      <c r="BY25" s="166"/>
      <c r="BZ25" s="166"/>
      <c r="CA25" s="171"/>
      <c r="CB25" s="166"/>
      <c r="CC25" s="166"/>
      <c r="CD25" s="166"/>
      <c r="CE25" s="413">
        <v>11000000</v>
      </c>
      <c r="CF25" s="413">
        <v>0</v>
      </c>
      <c r="CG25" s="413"/>
      <c r="CH25" s="413"/>
      <c r="CI25" s="413"/>
      <c r="CJ25" s="369">
        <f>SUM(CF25:CI25)</f>
        <v>0</v>
      </c>
      <c r="CK25" s="369">
        <f>CE25+CJ25</f>
        <v>11000000</v>
      </c>
      <c r="CL25" s="417"/>
      <c r="CM25" s="413">
        <f>CE25</f>
        <v>11000000</v>
      </c>
      <c r="CN25" s="413">
        <f>CF25</f>
        <v>0</v>
      </c>
      <c r="CO25" s="369"/>
      <c r="CP25" s="369"/>
      <c r="CQ25" s="369"/>
      <c r="CR25" s="369">
        <f>SUM(CN25:CQ25)</f>
        <v>0</v>
      </c>
      <c r="CS25" s="369">
        <f>CM25+CR25</f>
        <v>11000000</v>
      </c>
      <c r="CT25" s="173" t="s">
        <v>1751</v>
      </c>
      <c r="CU25" s="173" t="s">
        <v>2226</v>
      </c>
      <c r="CV25" s="450" t="s">
        <v>1750</v>
      </c>
      <c r="CW25" s="173" t="s">
        <v>2249</v>
      </c>
    </row>
    <row r="26" spans="1:101" ht="30" customHeight="1">
      <c r="A26" s="155">
        <f>SUBTOTAL(3,$C$11:C26)</f>
        <v>12</v>
      </c>
      <c r="B26" s="143" t="s">
        <v>314</v>
      </c>
      <c r="C26" s="371" t="s">
        <v>315</v>
      </c>
      <c r="D26" s="156" t="s">
        <v>101</v>
      </c>
      <c r="E26" s="157" t="str">
        <f>IF(CL26&gt;=400000000,"A1",IF(CL26&gt;=300000000,"A2",IF(CL26&gt;=240000000,"A3",IF(CL26&gt;=180000000,"A4",IF(CL26&gt;=120000000,"A5",IF(CL26&gt;=80000000,"A6",IF(CL26&gt;=40000000,"A7",IF(CL26&gt;=25000000,"B1",IF(CL26&gt;=12000000,"B2","B3")))))))))</f>
        <v>B3</v>
      </c>
      <c r="F26" s="158">
        <v>44840</v>
      </c>
      <c r="G26" s="159">
        <v>4750000</v>
      </c>
      <c r="H26" s="159"/>
      <c r="I26" s="160">
        <f t="shared" si="67"/>
        <v>5250000</v>
      </c>
      <c r="J26" s="160">
        <f t="shared" si="37"/>
        <v>0</v>
      </c>
      <c r="K26" s="161">
        <f t="shared" si="68"/>
        <v>5250000</v>
      </c>
      <c r="L26" s="161">
        <f t="shared" si="69"/>
        <v>10000000</v>
      </c>
      <c r="M26" s="162">
        <f t="shared" si="6"/>
        <v>1</v>
      </c>
      <c r="N26" s="163">
        <f t="shared" si="40"/>
        <v>3640000</v>
      </c>
      <c r="O26" s="163">
        <v>0</v>
      </c>
      <c r="P26" s="406">
        <v>12</v>
      </c>
      <c r="Q26" s="406">
        <v>0</v>
      </c>
      <c r="R26" s="406">
        <v>0</v>
      </c>
      <c r="S26" s="406">
        <v>0</v>
      </c>
      <c r="T26" s="406"/>
      <c r="U26" s="406"/>
      <c r="V26" s="406"/>
      <c r="W26" s="406"/>
      <c r="X26" s="389"/>
      <c r="Y26" s="406"/>
      <c r="Z26" s="406"/>
      <c r="AA26" s="406"/>
      <c r="AB26" s="406"/>
      <c r="AC26" s="406"/>
      <c r="AD26" s="406">
        <v>0</v>
      </c>
      <c r="AE26" s="164">
        <f t="shared" si="70"/>
        <v>0</v>
      </c>
      <c r="AF26" s="166">
        <f t="shared" si="71"/>
        <v>4615385</v>
      </c>
      <c r="AG26" s="166">
        <f t="shared" si="7"/>
        <v>0</v>
      </c>
      <c r="AH26" s="166">
        <f t="shared" si="8"/>
        <v>0</v>
      </c>
      <c r="AI26" s="166">
        <f t="shared" si="9"/>
        <v>0</v>
      </c>
      <c r="AJ26" s="166">
        <f t="shared" si="56"/>
        <v>0</v>
      </c>
      <c r="AK26" s="166">
        <f t="shared" si="10"/>
        <v>0</v>
      </c>
      <c r="AL26" s="166">
        <f t="shared" si="72"/>
        <v>0</v>
      </c>
      <c r="AM26" s="166">
        <f t="shared" si="11"/>
        <v>0</v>
      </c>
      <c r="AN26" s="166">
        <f t="shared" si="12"/>
        <v>0</v>
      </c>
      <c r="AO26" s="167">
        <f t="shared" si="13"/>
        <v>0</v>
      </c>
      <c r="AP26" s="166">
        <v>0</v>
      </c>
      <c r="AQ26" s="166">
        <f t="shared" si="73"/>
        <v>4615385</v>
      </c>
      <c r="AR26" s="166"/>
      <c r="AS26" s="407"/>
      <c r="AT26" s="407"/>
      <c r="AU26" s="407"/>
      <c r="AV26" s="166">
        <f t="shared" si="14"/>
        <v>4615385</v>
      </c>
      <c r="AW26" s="166">
        <f t="shared" si="74"/>
        <v>380000</v>
      </c>
      <c r="AX26" s="166">
        <f t="shared" si="16"/>
        <v>71250</v>
      </c>
      <c r="AY26" s="166">
        <f t="shared" si="17"/>
        <v>47500</v>
      </c>
      <c r="AZ26" s="166">
        <f t="shared" si="18"/>
        <v>498750</v>
      </c>
      <c r="BA26" s="166">
        <f t="shared" si="46"/>
        <v>23750</v>
      </c>
      <c r="BB26" s="166">
        <f t="shared" si="47"/>
        <v>110000</v>
      </c>
      <c r="BC26" s="407"/>
      <c r="BD26" s="166">
        <v>0</v>
      </c>
      <c r="BE26" s="166">
        <f t="shared" si="75"/>
        <v>632500</v>
      </c>
      <c r="BF26" s="166">
        <f t="shared" si="21"/>
        <v>3982885</v>
      </c>
      <c r="BG26" s="166">
        <f t="shared" si="22"/>
        <v>0</v>
      </c>
      <c r="BH26" s="166">
        <v>1</v>
      </c>
      <c r="BI26" s="369" t="s">
        <v>40</v>
      </c>
      <c r="BJ26" s="166">
        <f t="shared" si="23"/>
        <v>0</v>
      </c>
      <c r="BK26" s="166">
        <f t="shared" si="24"/>
        <v>1</v>
      </c>
      <c r="BL26" s="166">
        <v>0</v>
      </c>
      <c r="BM26" s="166">
        <f t="shared" si="25"/>
        <v>0</v>
      </c>
      <c r="BN26" s="166" t="str">
        <f t="shared" si="26"/>
        <v>Trừ tiền</v>
      </c>
      <c r="BO26" s="410"/>
      <c r="BP26" s="407"/>
      <c r="BQ26" s="407"/>
      <c r="BR26" s="407"/>
      <c r="BS26" s="161">
        <f t="shared" si="27"/>
        <v>4615385</v>
      </c>
      <c r="BT26" s="159">
        <v>2</v>
      </c>
      <c r="BU26" s="166">
        <f t="shared" si="76"/>
        <v>8800000</v>
      </c>
      <c r="BV26" s="166">
        <v>11000000</v>
      </c>
      <c r="BW26" s="166">
        <f t="shared" si="77"/>
        <v>19800000</v>
      </c>
      <c r="BX26" s="166">
        <f t="shared" si="78"/>
        <v>-15683365</v>
      </c>
      <c r="BY26" s="407"/>
      <c r="BZ26" s="407"/>
      <c r="CA26" s="407"/>
      <c r="CB26" s="407"/>
      <c r="CC26" s="407"/>
      <c r="CD26" s="407"/>
      <c r="CE26" s="413">
        <v>10000000</v>
      </c>
      <c r="CF26" s="413">
        <v>0</v>
      </c>
      <c r="CG26" s="413">
        <v>0</v>
      </c>
      <c r="CH26" s="413">
        <v>0</v>
      </c>
      <c r="CI26" s="413"/>
      <c r="CJ26" s="369">
        <f>SUM(CF26:CI26)</f>
        <v>0</v>
      </c>
      <c r="CK26" s="369">
        <f>CE26+CJ26</f>
        <v>10000000</v>
      </c>
      <c r="CL26" s="416"/>
      <c r="CM26" s="413">
        <f>CE26</f>
        <v>10000000</v>
      </c>
      <c r="CN26" s="413">
        <f>CF26</f>
        <v>0</v>
      </c>
      <c r="CO26" s="369">
        <f>CG26</f>
        <v>0</v>
      </c>
      <c r="CP26" s="369">
        <f>CH26</f>
        <v>0</v>
      </c>
      <c r="CQ26" s="369">
        <f>CI26</f>
        <v>0</v>
      </c>
      <c r="CR26" s="369">
        <f>SUM(CN26:CQ26)</f>
        <v>0</v>
      </c>
      <c r="CS26" s="369">
        <f>CM26+CR26</f>
        <v>10000000</v>
      </c>
      <c r="CT26" s="173" t="s">
        <v>1749</v>
      </c>
      <c r="CU26" s="173" t="s">
        <v>2227</v>
      </c>
      <c r="CV26" s="450" t="s">
        <v>1748</v>
      </c>
      <c r="CW26" s="173" t="s">
        <v>2249</v>
      </c>
    </row>
    <row r="27" spans="1:101" ht="34.35" customHeight="1">
      <c r="A27" s="280" t="s">
        <v>1385</v>
      </c>
      <c r="B27" s="279" t="str">
        <f>"Phòng Kế hoạch: " &amp;"["&amp;COUNT(A28:A28)&amp; "]"</f>
        <v>Phòng Kế hoạch: [1]</v>
      </c>
      <c r="C27" s="279"/>
      <c r="D27" s="280"/>
      <c r="E27" s="280"/>
      <c r="F27" s="280"/>
      <c r="G27" s="281">
        <f t="shared" ref="G27:L27" si="79">SUM(G28:G28)</f>
        <v>4750000</v>
      </c>
      <c r="H27" s="281">
        <f t="shared" si="79"/>
        <v>0</v>
      </c>
      <c r="I27" s="281">
        <f t="shared" si="79"/>
        <v>5750000</v>
      </c>
      <c r="J27" s="281">
        <f t="shared" si="79"/>
        <v>0</v>
      </c>
      <c r="K27" s="281">
        <f t="shared" si="79"/>
        <v>5750000</v>
      </c>
      <c r="L27" s="281">
        <f t="shared" si="79"/>
        <v>10500000</v>
      </c>
      <c r="M27" s="281"/>
      <c r="N27" s="281">
        <f t="shared" ref="N27:BG27" si="80">SUM(N28:N28)</f>
        <v>3640000</v>
      </c>
      <c r="O27" s="281">
        <f t="shared" si="80"/>
        <v>0</v>
      </c>
      <c r="P27" s="282">
        <f t="shared" si="80"/>
        <v>12</v>
      </c>
      <c r="Q27" s="282">
        <f t="shared" si="80"/>
        <v>0</v>
      </c>
      <c r="R27" s="282">
        <f t="shared" si="80"/>
        <v>0</v>
      </c>
      <c r="S27" s="282">
        <f t="shared" si="80"/>
        <v>0</v>
      </c>
      <c r="T27" s="282">
        <f t="shared" si="80"/>
        <v>0</v>
      </c>
      <c r="U27" s="282">
        <f t="shared" si="80"/>
        <v>0</v>
      </c>
      <c r="V27" s="282">
        <f t="shared" si="80"/>
        <v>0</v>
      </c>
      <c r="W27" s="282">
        <f t="shared" si="80"/>
        <v>0</v>
      </c>
      <c r="X27" s="282">
        <f t="shared" si="80"/>
        <v>0</v>
      </c>
      <c r="Y27" s="282">
        <f t="shared" si="80"/>
        <v>0</v>
      </c>
      <c r="Z27" s="282">
        <f t="shared" si="80"/>
        <v>0</v>
      </c>
      <c r="AA27" s="282">
        <f t="shared" si="80"/>
        <v>0</v>
      </c>
      <c r="AB27" s="282">
        <f t="shared" si="80"/>
        <v>0</v>
      </c>
      <c r="AC27" s="282">
        <f t="shared" si="80"/>
        <v>0</v>
      </c>
      <c r="AD27" s="282">
        <f t="shared" si="80"/>
        <v>0</v>
      </c>
      <c r="AE27" s="282">
        <f t="shared" si="80"/>
        <v>0</v>
      </c>
      <c r="AF27" s="281">
        <f t="shared" si="80"/>
        <v>4846154</v>
      </c>
      <c r="AG27" s="281">
        <f t="shared" si="80"/>
        <v>0</v>
      </c>
      <c r="AH27" s="281">
        <f t="shared" si="80"/>
        <v>0</v>
      </c>
      <c r="AI27" s="281">
        <f t="shared" si="80"/>
        <v>0</v>
      </c>
      <c r="AJ27" s="281">
        <f t="shared" si="80"/>
        <v>0</v>
      </c>
      <c r="AK27" s="281">
        <f t="shared" si="80"/>
        <v>0</v>
      </c>
      <c r="AL27" s="281">
        <f t="shared" si="80"/>
        <v>0</v>
      </c>
      <c r="AM27" s="281">
        <f t="shared" si="80"/>
        <v>0</v>
      </c>
      <c r="AN27" s="281">
        <f t="shared" si="80"/>
        <v>0</v>
      </c>
      <c r="AO27" s="281">
        <f t="shared" si="80"/>
        <v>0</v>
      </c>
      <c r="AP27" s="281">
        <f t="shared" si="80"/>
        <v>0</v>
      </c>
      <c r="AQ27" s="281">
        <f t="shared" si="80"/>
        <v>4846154</v>
      </c>
      <c r="AR27" s="281">
        <f t="shared" si="80"/>
        <v>0</v>
      </c>
      <c r="AS27" s="281">
        <f t="shared" si="80"/>
        <v>0</v>
      </c>
      <c r="AT27" s="281">
        <f t="shared" si="80"/>
        <v>0</v>
      </c>
      <c r="AU27" s="281">
        <f t="shared" si="80"/>
        <v>0</v>
      </c>
      <c r="AV27" s="281">
        <f t="shared" si="80"/>
        <v>4846154</v>
      </c>
      <c r="AW27" s="281">
        <f t="shared" si="80"/>
        <v>380000</v>
      </c>
      <c r="AX27" s="281">
        <f t="shared" si="80"/>
        <v>71250</v>
      </c>
      <c r="AY27" s="281">
        <f t="shared" si="80"/>
        <v>47500</v>
      </c>
      <c r="AZ27" s="281">
        <f t="shared" si="80"/>
        <v>498750</v>
      </c>
      <c r="BA27" s="281">
        <f t="shared" si="80"/>
        <v>23750</v>
      </c>
      <c r="BB27" s="281">
        <f t="shared" si="80"/>
        <v>110000</v>
      </c>
      <c r="BC27" s="281">
        <f t="shared" si="80"/>
        <v>0</v>
      </c>
      <c r="BD27" s="281">
        <f t="shared" si="80"/>
        <v>0</v>
      </c>
      <c r="BE27" s="281">
        <f t="shared" si="80"/>
        <v>632500</v>
      </c>
      <c r="BF27" s="281">
        <f t="shared" si="80"/>
        <v>4213654</v>
      </c>
      <c r="BG27" s="281">
        <f t="shared" si="80"/>
        <v>0</v>
      </c>
      <c r="BH27" s="281"/>
      <c r="BI27" s="281">
        <f>SUM(BI28:BI28)</f>
        <v>0</v>
      </c>
      <c r="BJ27" s="281">
        <f>SUM(BJ28:BJ28)</f>
        <v>0</v>
      </c>
      <c r="BK27" s="281"/>
      <c r="BL27" s="281">
        <f t="shared" ref="BL27:CV27" si="81">SUM(BL28:BL28)</f>
        <v>0</v>
      </c>
      <c r="BM27" s="281">
        <f t="shared" si="81"/>
        <v>0</v>
      </c>
      <c r="BN27" s="281">
        <f t="shared" si="81"/>
        <v>0</v>
      </c>
      <c r="BO27" s="281">
        <f t="shared" si="81"/>
        <v>0</v>
      </c>
      <c r="BP27" s="281">
        <f t="shared" si="81"/>
        <v>0</v>
      </c>
      <c r="BQ27" s="281">
        <f t="shared" si="81"/>
        <v>0</v>
      </c>
      <c r="BR27" s="281">
        <f t="shared" si="81"/>
        <v>0</v>
      </c>
      <c r="BS27" s="281">
        <f t="shared" si="81"/>
        <v>4846154</v>
      </c>
      <c r="BT27" s="281">
        <f t="shared" si="81"/>
        <v>0</v>
      </c>
      <c r="BU27" s="281">
        <f t="shared" si="81"/>
        <v>0</v>
      </c>
      <c r="BV27" s="281">
        <f t="shared" si="81"/>
        <v>11000000</v>
      </c>
      <c r="BW27" s="281">
        <f t="shared" si="81"/>
        <v>11000000</v>
      </c>
      <c r="BX27" s="281">
        <f t="shared" si="81"/>
        <v>-6652596</v>
      </c>
      <c r="BY27" s="281">
        <f t="shared" si="81"/>
        <v>0</v>
      </c>
      <c r="BZ27" s="281">
        <f t="shared" si="81"/>
        <v>0</v>
      </c>
      <c r="CA27" s="281">
        <f t="shared" si="81"/>
        <v>0</v>
      </c>
      <c r="CB27" s="281">
        <f t="shared" si="81"/>
        <v>0</v>
      </c>
      <c r="CC27" s="281">
        <f t="shared" si="81"/>
        <v>0</v>
      </c>
      <c r="CD27" s="281">
        <f t="shared" si="81"/>
        <v>0</v>
      </c>
      <c r="CE27" s="281">
        <f t="shared" si="81"/>
        <v>10500000</v>
      </c>
      <c r="CF27" s="281">
        <f t="shared" si="81"/>
        <v>0</v>
      </c>
      <c r="CG27" s="281">
        <f t="shared" si="81"/>
        <v>0</v>
      </c>
      <c r="CH27" s="281">
        <f t="shared" si="81"/>
        <v>0</v>
      </c>
      <c r="CI27" s="281">
        <f t="shared" si="81"/>
        <v>0</v>
      </c>
      <c r="CJ27" s="281">
        <f t="shared" si="81"/>
        <v>0</v>
      </c>
      <c r="CK27" s="281">
        <f t="shared" si="81"/>
        <v>10500000</v>
      </c>
      <c r="CL27" s="281">
        <f t="shared" si="81"/>
        <v>0</v>
      </c>
      <c r="CM27" s="281">
        <f t="shared" si="81"/>
        <v>10500000</v>
      </c>
      <c r="CN27" s="281">
        <f t="shared" si="81"/>
        <v>0</v>
      </c>
      <c r="CO27" s="281">
        <f t="shared" si="81"/>
        <v>0</v>
      </c>
      <c r="CP27" s="281">
        <f t="shared" si="81"/>
        <v>0</v>
      </c>
      <c r="CQ27" s="281">
        <f t="shared" si="81"/>
        <v>0</v>
      </c>
      <c r="CR27" s="281">
        <f t="shared" si="81"/>
        <v>0</v>
      </c>
      <c r="CS27" s="281">
        <f t="shared" si="81"/>
        <v>10500000</v>
      </c>
      <c r="CT27" s="281">
        <f t="shared" si="81"/>
        <v>0</v>
      </c>
      <c r="CU27" s="281">
        <f t="shared" si="81"/>
        <v>0</v>
      </c>
      <c r="CV27" s="281">
        <f t="shared" si="81"/>
        <v>0</v>
      </c>
      <c r="CW27" s="281"/>
    </row>
    <row r="28" spans="1:101" ht="34.35" customHeight="1">
      <c r="A28" s="155">
        <f>SUBTOTAL(3,$C$11:C28)</f>
        <v>13</v>
      </c>
      <c r="B28" s="246" t="s">
        <v>1456</v>
      </c>
      <c r="C28" s="247" t="s">
        <v>1457</v>
      </c>
      <c r="D28" s="156" t="s">
        <v>101</v>
      </c>
      <c r="E28" s="157" t="str">
        <f>IF(CL28&gt;=400000000,"A1",IF(CL28&gt;=300000000,"A2",IF(CL28&gt;=240000000,"A3",IF(CL28&gt;=180000000,"A4",IF(CL28&gt;=120000000,"A5",IF(CL28&gt;=80000000,"A6",IF(CL28&gt;=40000000,"A7",IF(CL28&gt;=25000000,"B1",IF(CL28&gt;=12000000,"B2","B3")))))))))</f>
        <v>B3</v>
      </c>
      <c r="F28" s="158">
        <v>45597</v>
      </c>
      <c r="G28" s="159">
        <v>4750000</v>
      </c>
      <c r="H28" s="159"/>
      <c r="I28" s="160">
        <f t="shared" ref="I28" si="82">IF(G28&gt;0,CM28-G28,CM28-H28)</f>
        <v>5750000</v>
      </c>
      <c r="J28" s="160">
        <f t="shared" si="37"/>
        <v>0</v>
      </c>
      <c r="K28" s="161">
        <f t="shared" ref="K28" si="83">SUM(I28:J28)</f>
        <v>5750000</v>
      </c>
      <c r="L28" s="161">
        <f t="shared" ref="L28" si="84">IF(G28&gt;0,G28+K28,H28+K28)</f>
        <v>10500000</v>
      </c>
      <c r="M28" s="162">
        <f t="shared" si="6"/>
        <v>1</v>
      </c>
      <c r="N28" s="163">
        <f t="shared" si="40"/>
        <v>3640000</v>
      </c>
      <c r="O28" s="163">
        <v>0</v>
      </c>
      <c r="P28" s="406">
        <v>12</v>
      </c>
      <c r="Q28" s="406">
        <v>0</v>
      </c>
      <c r="R28" s="406">
        <v>0</v>
      </c>
      <c r="S28" s="406">
        <v>0</v>
      </c>
      <c r="T28" s="406"/>
      <c r="U28" s="406"/>
      <c r="V28" s="406"/>
      <c r="W28" s="406"/>
      <c r="X28" s="389"/>
      <c r="Y28" s="406"/>
      <c r="Z28" s="406"/>
      <c r="AA28" s="406"/>
      <c r="AB28" s="406"/>
      <c r="AC28" s="406"/>
      <c r="AD28" s="406">
        <v>0</v>
      </c>
      <c r="AE28" s="164">
        <f t="shared" ref="AE28" si="85">IF(OR(BL28="M1",BL28="M2",BL28="M3",BL28="M4"),P28+R28+S28+T28+U28,0)</f>
        <v>0</v>
      </c>
      <c r="AF28" s="166">
        <f>ROUND(IF($P28=0,0,IF(OR($BJ28="lương tháng",$CE28&gt;=11000000),($L28/2-$L28/26*($CC$6-$P28))*$M28,$L28/26*$P28*$M28)),0)</f>
        <v>4846154</v>
      </c>
      <c r="AG28" s="166">
        <f t="shared" si="7"/>
        <v>0</v>
      </c>
      <c r="AH28" s="166">
        <f t="shared" si="8"/>
        <v>0</v>
      </c>
      <c r="AI28" s="166">
        <f t="shared" si="9"/>
        <v>0</v>
      </c>
      <c r="AJ28" s="166">
        <f t="shared" si="56"/>
        <v>0</v>
      </c>
      <c r="AK28" s="166">
        <f t="shared" si="10"/>
        <v>0</v>
      </c>
      <c r="AL28" s="166">
        <f>ROUND(N28/26*Y28+O28/26*Z28+MAX(G28/26*AA28,H28/26*AA28),0)</f>
        <v>0</v>
      </c>
      <c r="AM28" s="166">
        <f t="shared" si="11"/>
        <v>0</v>
      </c>
      <c r="AN28" s="166">
        <f t="shared" si="12"/>
        <v>0</v>
      </c>
      <c r="AO28" s="167">
        <f t="shared" si="13"/>
        <v>0</v>
      </c>
      <c r="AP28" s="166">
        <v>0</v>
      </c>
      <c r="AQ28" s="166">
        <f>ROUND(SUM(AF28:AP28),0)</f>
        <v>4846154</v>
      </c>
      <c r="AR28" s="166"/>
      <c r="AS28" s="167"/>
      <c r="AT28" s="166"/>
      <c r="AU28" s="166"/>
      <c r="AV28" s="166">
        <f t="shared" si="14"/>
        <v>4846154</v>
      </c>
      <c r="AW28" s="166">
        <f t="shared" ref="AW28" si="86">ROUND(IF($BH28=1,$G28*$AW$9,0),0)</f>
        <v>380000</v>
      </c>
      <c r="AX28" s="166">
        <f t="shared" si="16"/>
        <v>71250</v>
      </c>
      <c r="AY28" s="166">
        <f t="shared" si="17"/>
        <v>47500</v>
      </c>
      <c r="AZ28" s="166">
        <f t="shared" si="18"/>
        <v>498750</v>
      </c>
      <c r="BA28" s="166">
        <f t="shared" si="46"/>
        <v>23750</v>
      </c>
      <c r="BB28" s="166">
        <f t="shared" si="47"/>
        <v>110000</v>
      </c>
      <c r="BC28" s="166"/>
      <c r="BD28" s="166">
        <v>0</v>
      </c>
      <c r="BE28" s="166">
        <f t="shared" ref="BE28" si="87">ROUND(SUM(AZ28:BD28),0)</f>
        <v>632500</v>
      </c>
      <c r="BF28" s="166">
        <f t="shared" si="21"/>
        <v>4213654</v>
      </c>
      <c r="BG28" s="166">
        <f t="shared" si="22"/>
        <v>0</v>
      </c>
      <c r="BH28" s="166">
        <v>1</v>
      </c>
      <c r="BI28" s="369" t="s">
        <v>40</v>
      </c>
      <c r="BJ28" s="166">
        <f t="shared" si="23"/>
        <v>0</v>
      </c>
      <c r="BK28" s="166">
        <f t="shared" si="24"/>
        <v>1</v>
      </c>
      <c r="BL28" s="166">
        <v>0</v>
      </c>
      <c r="BM28" s="166">
        <f t="shared" si="25"/>
        <v>0</v>
      </c>
      <c r="BN28" s="166" t="str">
        <f t="shared" si="26"/>
        <v>Trừ tiền</v>
      </c>
      <c r="BO28" s="410"/>
      <c r="BP28" s="166"/>
      <c r="BQ28" s="144"/>
      <c r="BR28" s="144"/>
      <c r="BS28" s="161">
        <f t="shared" si="27"/>
        <v>4846154</v>
      </c>
      <c r="BT28" s="159">
        <v>0</v>
      </c>
      <c r="BU28" s="166">
        <f t="shared" ref="BU28" si="88">BT28*4400000</f>
        <v>0</v>
      </c>
      <c r="BV28" s="166">
        <v>11000000</v>
      </c>
      <c r="BW28" s="166">
        <f t="shared" ref="BW28" si="89">BU28+BV28</f>
        <v>11000000</v>
      </c>
      <c r="BX28" s="166">
        <f t="shared" ref="BX28" si="90">BS28-SUM(CC28:CD28)-CB28-AZ28-BW28</f>
        <v>-6652596</v>
      </c>
      <c r="BY28" s="166"/>
      <c r="BZ28" s="166"/>
      <c r="CA28" s="171"/>
      <c r="CB28" s="166"/>
      <c r="CC28" s="166"/>
      <c r="CD28" s="166"/>
      <c r="CE28" s="413">
        <v>10500000</v>
      </c>
      <c r="CF28" s="413"/>
      <c r="CG28" s="413"/>
      <c r="CH28" s="413"/>
      <c r="CI28" s="413"/>
      <c r="CJ28" s="369">
        <f>SUM(CF28:CI28)</f>
        <v>0</v>
      </c>
      <c r="CK28" s="369">
        <f>CE28+CJ28</f>
        <v>10500000</v>
      </c>
      <c r="CL28" s="414"/>
      <c r="CM28" s="413">
        <f>CE28</f>
        <v>10500000</v>
      </c>
      <c r="CN28" s="413"/>
      <c r="CO28" s="369"/>
      <c r="CP28" s="369"/>
      <c r="CQ28" s="369"/>
      <c r="CR28" s="369">
        <f>SUM(CN28:CQ28)</f>
        <v>0</v>
      </c>
      <c r="CS28" s="369">
        <f>CM28+CR28</f>
        <v>10500000</v>
      </c>
      <c r="CT28" s="173" t="s">
        <v>1788</v>
      </c>
      <c r="CU28" s="173" t="s">
        <v>1605</v>
      </c>
      <c r="CV28" s="450" t="s">
        <v>1606</v>
      </c>
      <c r="CW28" s="173" t="s">
        <v>2249</v>
      </c>
    </row>
    <row r="29" spans="1:101" ht="34.35" customHeight="1">
      <c r="A29" s="295" t="s">
        <v>1386</v>
      </c>
      <c r="B29" s="283" t="str">
        <f>"GNVC Ô TÔ &amp; LKPT: " &amp;"["&amp;COUNT(A30:A267)&amp; "]"</f>
        <v>GNVC Ô TÔ &amp; LKPT: [220]</v>
      </c>
      <c r="C29" s="283"/>
      <c r="D29" s="290"/>
      <c r="E29" s="291"/>
      <c r="F29" s="291"/>
      <c r="G29" s="286">
        <f>G30+G43+G63</f>
        <v>980310000</v>
      </c>
      <c r="H29" s="286">
        <f t="shared" ref="H29:BS29" si="91">H30+H43+H63</f>
        <v>14250000</v>
      </c>
      <c r="I29" s="286">
        <f t="shared" si="91"/>
        <v>984740000</v>
      </c>
      <c r="J29" s="286">
        <f t="shared" si="91"/>
        <v>131470000</v>
      </c>
      <c r="K29" s="286">
        <f t="shared" si="91"/>
        <v>1116210000</v>
      </c>
      <c r="L29" s="286">
        <f t="shared" si="91"/>
        <v>2110770000</v>
      </c>
      <c r="M29" s="286"/>
      <c r="N29" s="286">
        <f t="shared" si="91"/>
        <v>814632000</v>
      </c>
      <c r="O29" s="286">
        <f t="shared" si="91"/>
        <v>0</v>
      </c>
      <c r="P29" s="287">
        <f t="shared" si="91"/>
        <v>1342.5</v>
      </c>
      <c r="Q29" s="287">
        <f t="shared" si="91"/>
        <v>1501</v>
      </c>
      <c r="R29" s="287">
        <f t="shared" si="91"/>
        <v>67.27</v>
      </c>
      <c r="S29" s="287">
        <f t="shared" si="91"/>
        <v>0</v>
      </c>
      <c r="T29" s="287">
        <f t="shared" si="91"/>
        <v>0</v>
      </c>
      <c r="U29" s="287">
        <f t="shared" si="91"/>
        <v>0</v>
      </c>
      <c r="V29" s="287">
        <f t="shared" si="91"/>
        <v>0</v>
      </c>
      <c r="W29" s="287">
        <f t="shared" si="91"/>
        <v>0</v>
      </c>
      <c r="X29" s="287">
        <f t="shared" si="91"/>
        <v>0</v>
      </c>
      <c r="Y29" s="287">
        <f t="shared" si="91"/>
        <v>0</v>
      </c>
      <c r="Z29" s="287">
        <f t="shared" si="91"/>
        <v>0</v>
      </c>
      <c r="AA29" s="287">
        <f t="shared" si="91"/>
        <v>0</v>
      </c>
      <c r="AB29" s="287">
        <f t="shared" si="91"/>
        <v>0</v>
      </c>
      <c r="AC29" s="287">
        <f t="shared" si="91"/>
        <v>0</v>
      </c>
      <c r="AD29" s="287">
        <f t="shared" si="91"/>
        <v>8.41</v>
      </c>
      <c r="AE29" s="287">
        <f t="shared" si="91"/>
        <v>417.2</v>
      </c>
      <c r="AF29" s="286">
        <f t="shared" si="91"/>
        <v>521281514</v>
      </c>
      <c r="AG29" s="286">
        <f t="shared" si="91"/>
        <v>23314382</v>
      </c>
      <c r="AH29" s="286">
        <f t="shared" si="91"/>
        <v>0</v>
      </c>
      <c r="AI29" s="286">
        <f t="shared" si="91"/>
        <v>0</v>
      </c>
      <c r="AJ29" s="286">
        <f t="shared" si="91"/>
        <v>0</v>
      </c>
      <c r="AK29" s="286">
        <f t="shared" si="91"/>
        <v>0</v>
      </c>
      <c r="AL29" s="286">
        <f t="shared" si="91"/>
        <v>0</v>
      </c>
      <c r="AM29" s="286">
        <f t="shared" si="91"/>
        <v>0</v>
      </c>
      <c r="AN29" s="286">
        <f t="shared" si="91"/>
        <v>932063</v>
      </c>
      <c r="AO29" s="286">
        <f t="shared" si="91"/>
        <v>7060270</v>
      </c>
      <c r="AP29" s="286">
        <f t="shared" si="91"/>
        <v>0</v>
      </c>
      <c r="AQ29" s="286">
        <f t="shared" si="91"/>
        <v>552588229</v>
      </c>
      <c r="AR29" s="286">
        <f t="shared" si="91"/>
        <v>115584000</v>
      </c>
      <c r="AS29" s="286">
        <f t="shared" si="91"/>
        <v>0</v>
      </c>
      <c r="AT29" s="286">
        <f t="shared" si="91"/>
        <v>0</v>
      </c>
      <c r="AU29" s="286">
        <f t="shared" si="91"/>
        <v>0</v>
      </c>
      <c r="AV29" s="286">
        <f t="shared" si="91"/>
        <v>668172229</v>
      </c>
      <c r="AW29" s="286">
        <f t="shared" si="91"/>
        <v>78063200</v>
      </c>
      <c r="AX29" s="286">
        <f t="shared" si="91"/>
        <v>14840250</v>
      </c>
      <c r="AY29" s="286">
        <f t="shared" si="91"/>
        <v>9757900</v>
      </c>
      <c r="AZ29" s="286">
        <f t="shared" si="91"/>
        <v>102661350</v>
      </c>
      <c r="BA29" s="286">
        <f t="shared" si="91"/>
        <v>4598450</v>
      </c>
      <c r="BB29" s="286">
        <f t="shared" si="91"/>
        <v>25190000</v>
      </c>
      <c r="BC29" s="286">
        <f t="shared" si="91"/>
        <v>0</v>
      </c>
      <c r="BD29" s="286">
        <f t="shared" si="91"/>
        <v>3032307</v>
      </c>
      <c r="BE29" s="286">
        <f t="shared" si="91"/>
        <v>135482107</v>
      </c>
      <c r="BF29" s="286">
        <f t="shared" si="91"/>
        <v>534123322</v>
      </c>
      <c r="BG29" s="286">
        <f t="shared" si="91"/>
        <v>1433200</v>
      </c>
      <c r="BH29" s="286"/>
      <c r="BI29" s="286">
        <f t="shared" si="91"/>
        <v>0</v>
      </c>
      <c r="BJ29" s="286">
        <f t="shared" si="91"/>
        <v>0</v>
      </c>
      <c r="BK29" s="286"/>
      <c r="BL29" s="286">
        <f t="shared" si="91"/>
        <v>0</v>
      </c>
      <c r="BM29" s="286">
        <f t="shared" si="91"/>
        <v>476000</v>
      </c>
      <c r="BN29" s="286">
        <f t="shared" si="91"/>
        <v>0</v>
      </c>
      <c r="BO29" s="286">
        <f t="shared" si="91"/>
        <v>0</v>
      </c>
      <c r="BP29" s="286">
        <f t="shared" si="91"/>
        <v>0</v>
      </c>
      <c r="BQ29" s="286">
        <f t="shared" si="91"/>
        <v>0</v>
      </c>
      <c r="BR29" s="286">
        <f t="shared" si="91"/>
        <v>0</v>
      </c>
      <c r="BS29" s="286">
        <f t="shared" si="91"/>
        <v>544595896</v>
      </c>
      <c r="BT29" s="286">
        <f t="shared" ref="BT29:CV29" si="92">BT30+BT43+BT63</f>
        <v>251</v>
      </c>
      <c r="BU29" s="286">
        <f t="shared" si="92"/>
        <v>1104400000</v>
      </c>
      <c r="BV29" s="286">
        <f t="shared" si="92"/>
        <v>2420000000</v>
      </c>
      <c r="BW29" s="286">
        <f t="shared" si="92"/>
        <v>3524400000</v>
      </c>
      <c r="BX29" s="286">
        <f t="shared" si="92"/>
        <v>-3082465454</v>
      </c>
      <c r="BY29" s="286">
        <f t="shared" si="92"/>
        <v>0</v>
      </c>
      <c r="BZ29" s="286">
        <f t="shared" si="92"/>
        <v>0</v>
      </c>
      <c r="CA29" s="286">
        <f t="shared" si="92"/>
        <v>0</v>
      </c>
      <c r="CB29" s="286">
        <f t="shared" si="92"/>
        <v>0</v>
      </c>
      <c r="CC29" s="286">
        <f t="shared" si="92"/>
        <v>0</v>
      </c>
      <c r="CD29" s="286">
        <f t="shared" si="92"/>
        <v>0</v>
      </c>
      <c r="CE29" s="286">
        <f t="shared" si="92"/>
        <v>1979300000</v>
      </c>
      <c r="CF29" s="286">
        <f t="shared" si="92"/>
        <v>121370000</v>
      </c>
      <c r="CG29" s="286">
        <f t="shared" si="92"/>
        <v>10100000</v>
      </c>
      <c r="CH29" s="286">
        <f t="shared" si="92"/>
        <v>0</v>
      </c>
      <c r="CI29" s="286">
        <f t="shared" si="92"/>
        <v>0</v>
      </c>
      <c r="CJ29" s="286">
        <f t="shared" si="92"/>
        <v>131470000</v>
      </c>
      <c r="CK29" s="286">
        <f t="shared" si="92"/>
        <v>2110770000</v>
      </c>
      <c r="CL29" s="286">
        <f t="shared" si="92"/>
        <v>0</v>
      </c>
      <c r="CM29" s="286">
        <f t="shared" si="92"/>
        <v>1979300000</v>
      </c>
      <c r="CN29" s="286">
        <f t="shared" si="92"/>
        <v>121370000</v>
      </c>
      <c r="CO29" s="286">
        <f t="shared" si="92"/>
        <v>10100000</v>
      </c>
      <c r="CP29" s="286">
        <f t="shared" si="92"/>
        <v>0</v>
      </c>
      <c r="CQ29" s="286">
        <f t="shared" si="92"/>
        <v>0</v>
      </c>
      <c r="CR29" s="286">
        <f t="shared" si="92"/>
        <v>131470000</v>
      </c>
      <c r="CS29" s="286">
        <f t="shared" si="92"/>
        <v>2110770000</v>
      </c>
      <c r="CT29" s="286">
        <f t="shared" si="92"/>
        <v>0</v>
      </c>
      <c r="CU29" s="286">
        <f t="shared" si="92"/>
        <v>0</v>
      </c>
      <c r="CV29" s="286">
        <f t="shared" si="92"/>
        <v>0</v>
      </c>
      <c r="CW29" s="286"/>
    </row>
    <row r="30" spans="1:101" ht="34.35" customHeight="1">
      <c r="A30" s="302" t="s">
        <v>2117</v>
      </c>
      <c r="B30" s="298" t="str">
        <f>"Phòng Quản lý kho xe và hàng hóa: " &amp;"["&amp;COUNT(A31:A42)&amp; "]"</f>
        <v>Phòng Quản lý kho xe và hàng hóa: [12]</v>
      </c>
      <c r="C30" s="298"/>
      <c r="D30" s="299"/>
      <c r="E30" s="300"/>
      <c r="F30" s="300"/>
      <c r="G30" s="301">
        <f>SUM(G31:G42)</f>
        <v>66670000</v>
      </c>
      <c r="H30" s="301">
        <f t="shared" ref="H30:BS30" si="93">SUM(H31:H42)</f>
        <v>0</v>
      </c>
      <c r="I30" s="301">
        <f t="shared" si="93"/>
        <v>73030000</v>
      </c>
      <c r="J30" s="301">
        <f t="shared" si="93"/>
        <v>11320000</v>
      </c>
      <c r="K30" s="301">
        <f t="shared" si="93"/>
        <v>84350000</v>
      </c>
      <c r="L30" s="301">
        <f t="shared" si="93"/>
        <v>151020000</v>
      </c>
      <c r="M30" s="301"/>
      <c r="N30" s="301">
        <f t="shared" si="93"/>
        <v>49805000</v>
      </c>
      <c r="O30" s="301">
        <f t="shared" si="93"/>
        <v>0</v>
      </c>
      <c r="P30" s="374">
        <f t="shared" si="93"/>
        <v>152</v>
      </c>
      <c r="Q30" s="374">
        <f t="shared" si="93"/>
        <v>0</v>
      </c>
      <c r="R30" s="374">
        <f t="shared" si="93"/>
        <v>27.39</v>
      </c>
      <c r="S30" s="374">
        <f t="shared" si="93"/>
        <v>0</v>
      </c>
      <c r="T30" s="374">
        <f t="shared" si="93"/>
        <v>0</v>
      </c>
      <c r="U30" s="374">
        <f t="shared" si="93"/>
        <v>0</v>
      </c>
      <c r="V30" s="374">
        <f t="shared" si="93"/>
        <v>0</v>
      </c>
      <c r="W30" s="374">
        <f t="shared" si="93"/>
        <v>0</v>
      </c>
      <c r="X30" s="374">
        <f t="shared" si="93"/>
        <v>0</v>
      </c>
      <c r="Y30" s="374">
        <f t="shared" si="93"/>
        <v>0</v>
      </c>
      <c r="Z30" s="374">
        <f t="shared" si="93"/>
        <v>0</v>
      </c>
      <c r="AA30" s="374">
        <f t="shared" si="93"/>
        <v>0</v>
      </c>
      <c r="AB30" s="374">
        <f t="shared" si="93"/>
        <v>0</v>
      </c>
      <c r="AC30" s="374">
        <f t="shared" si="93"/>
        <v>0</v>
      </c>
      <c r="AD30" s="374">
        <f t="shared" si="93"/>
        <v>0</v>
      </c>
      <c r="AE30" s="374">
        <f t="shared" si="93"/>
        <v>155.38999999999999</v>
      </c>
      <c r="AF30" s="301">
        <f t="shared" si="93"/>
        <v>63952000</v>
      </c>
      <c r="AG30" s="301">
        <f t="shared" si="93"/>
        <v>9304808</v>
      </c>
      <c r="AH30" s="301">
        <f t="shared" si="93"/>
        <v>0</v>
      </c>
      <c r="AI30" s="301">
        <f t="shared" si="93"/>
        <v>0</v>
      </c>
      <c r="AJ30" s="301">
        <f t="shared" si="93"/>
        <v>0</v>
      </c>
      <c r="AK30" s="301">
        <f t="shared" si="93"/>
        <v>0</v>
      </c>
      <c r="AL30" s="301">
        <f t="shared" si="93"/>
        <v>0</v>
      </c>
      <c r="AM30" s="301">
        <f t="shared" si="93"/>
        <v>0</v>
      </c>
      <c r="AN30" s="301">
        <f t="shared" si="93"/>
        <v>0</v>
      </c>
      <c r="AO30" s="301">
        <f t="shared" si="93"/>
        <v>2020070</v>
      </c>
      <c r="AP30" s="301">
        <f t="shared" si="93"/>
        <v>0</v>
      </c>
      <c r="AQ30" s="301">
        <f t="shared" si="93"/>
        <v>75276878</v>
      </c>
      <c r="AR30" s="301">
        <f t="shared" si="93"/>
        <v>0</v>
      </c>
      <c r="AS30" s="301">
        <f t="shared" si="93"/>
        <v>0</v>
      </c>
      <c r="AT30" s="301">
        <f t="shared" si="93"/>
        <v>0</v>
      </c>
      <c r="AU30" s="301">
        <f t="shared" si="93"/>
        <v>0</v>
      </c>
      <c r="AV30" s="301">
        <f t="shared" si="93"/>
        <v>75276878</v>
      </c>
      <c r="AW30" s="301">
        <f t="shared" si="93"/>
        <v>5333600</v>
      </c>
      <c r="AX30" s="301">
        <f t="shared" si="93"/>
        <v>1000050</v>
      </c>
      <c r="AY30" s="301">
        <f t="shared" si="93"/>
        <v>666700</v>
      </c>
      <c r="AZ30" s="301">
        <f t="shared" si="93"/>
        <v>7000350</v>
      </c>
      <c r="BA30" s="301">
        <f t="shared" si="93"/>
        <v>310750</v>
      </c>
      <c r="BB30" s="301">
        <f t="shared" si="93"/>
        <v>1980000</v>
      </c>
      <c r="BC30" s="301">
        <f t="shared" si="93"/>
        <v>0</v>
      </c>
      <c r="BD30" s="301">
        <f t="shared" si="93"/>
        <v>0</v>
      </c>
      <c r="BE30" s="301">
        <f t="shared" si="93"/>
        <v>9291100</v>
      </c>
      <c r="BF30" s="301">
        <f t="shared" si="93"/>
        <v>65985778</v>
      </c>
      <c r="BG30" s="301">
        <f t="shared" si="93"/>
        <v>0</v>
      </c>
      <c r="BH30" s="301"/>
      <c r="BI30" s="301">
        <f t="shared" si="93"/>
        <v>0</v>
      </c>
      <c r="BJ30" s="301">
        <f t="shared" si="93"/>
        <v>0</v>
      </c>
      <c r="BK30" s="301"/>
      <c r="BL30" s="301">
        <f t="shared" si="93"/>
        <v>0</v>
      </c>
      <c r="BM30" s="301">
        <f t="shared" si="93"/>
        <v>130000</v>
      </c>
      <c r="BN30" s="301">
        <f t="shared" si="93"/>
        <v>0</v>
      </c>
      <c r="BO30" s="301">
        <f t="shared" si="93"/>
        <v>0</v>
      </c>
      <c r="BP30" s="301">
        <f t="shared" si="93"/>
        <v>0</v>
      </c>
      <c r="BQ30" s="301">
        <f t="shared" si="93"/>
        <v>0</v>
      </c>
      <c r="BR30" s="301">
        <f t="shared" si="93"/>
        <v>0</v>
      </c>
      <c r="BS30" s="301">
        <f t="shared" si="93"/>
        <v>73256808</v>
      </c>
      <c r="BT30" s="301">
        <f t="shared" ref="BT30:CV30" si="94">SUM(BT31:BT42)</f>
        <v>17</v>
      </c>
      <c r="BU30" s="301">
        <f t="shared" si="94"/>
        <v>74800000</v>
      </c>
      <c r="BV30" s="301">
        <f t="shared" si="94"/>
        <v>132000000</v>
      </c>
      <c r="BW30" s="301">
        <f t="shared" si="94"/>
        <v>206800000</v>
      </c>
      <c r="BX30" s="301">
        <f t="shared" si="94"/>
        <v>-140543542</v>
      </c>
      <c r="BY30" s="301">
        <f t="shared" si="94"/>
        <v>0</v>
      </c>
      <c r="BZ30" s="301">
        <f t="shared" si="94"/>
        <v>0</v>
      </c>
      <c r="CA30" s="301">
        <f t="shared" si="94"/>
        <v>0</v>
      </c>
      <c r="CB30" s="301">
        <f t="shared" si="94"/>
        <v>0</v>
      </c>
      <c r="CC30" s="301">
        <f t="shared" si="94"/>
        <v>0</v>
      </c>
      <c r="CD30" s="301">
        <f t="shared" si="94"/>
        <v>0</v>
      </c>
      <c r="CE30" s="301">
        <f t="shared" si="94"/>
        <v>139700000</v>
      </c>
      <c r="CF30" s="301">
        <f t="shared" si="94"/>
        <v>11320000</v>
      </c>
      <c r="CG30" s="301">
        <f t="shared" si="94"/>
        <v>0</v>
      </c>
      <c r="CH30" s="301">
        <f t="shared" si="94"/>
        <v>0</v>
      </c>
      <c r="CI30" s="301">
        <f t="shared" si="94"/>
        <v>0</v>
      </c>
      <c r="CJ30" s="301">
        <f t="shared" si="94"/>
        <v>11320000</v>
      </c>
      <c r="CK30" s="301">
        <f t="shared" si="94"/>
        <v>151020000</v>
      </c>
      <c r="CL30" s="301">
        <f t="shared" si="94"/>
        <v>0</v>
      </c>
      <c r="CM30" s="301">
        <f t="shared" si="94"/>
        <v>139700000</v>
      </c>
      <c r="CN30" s="301">
        <f t="shared" si="94"/>
        <v>11320000</v>
      </c>
      <c r="CO30" s="301">
        <f t="shared" si="94"/>
        <v>0</v>
      </c>
      <c r="CP30" s="301">
        <f t="shared" si="94"/>
        <v>0</v>
      </c>
      <c r="CQ30" s="301">
        <f t="shared" si="94"/>
        <v>0</v>
      </c>
      <c r="CR30" s="301">
        <f t="shared" si="94"/>
        <v>11320000</v>
      </c>
      <c r="CS30" s="301">
        <f t="shared" si="94"/>
        <v>151020000</v>
      </c>
      <c r="CT30" s="301">
        <f t="shared" si="94"/>
        <v>0</v>
      </c>
      <c r="CU30" s="301">
        <f t="shared" si="94"/>
        <v>0</v>
      </c>
      <c r="CV30" s="301">
        <f t="shared" si="94"/>
        <v>0</v>
      </c>
      <c r="CW30" s="301"/>
    </row>
    <row r="31" spans="1:101" ht="34.35" customHeight="1">
      <c r="A31" s="155">
        <f>SUBTOTAL(3,$C$11:C31)</f>
        <v>14</v>
      </c>
      <c r="B31" s="143" t="s">
        <v>556</v>
      </c>
      <c r="C31" s="144" t="s">
        <v>557</v>
      </c>
      <c r="D31" s="156" t="s">
        <v>101</v>
      </c>
      <c r="E31" s="157" t="str">
        <f>IF(CL31&gt;=400000000,"A1",IF(CL31&gt;=300000000,"A2",IF(CL31&gt;=240000000,"A3",IF(CL31&gt;=180000000,"A4",IF(CL31&gt;=120000000,"A5",IF(CL31&gt;=80000000,"A6",IF(CL31&gt;=40000000,"A7",IF(CL31&gt;=25000000,"B1",IF(CL31&gt;=12000000,"B2","B3")))))))))</f>
        <v>B3</v>
      </c>
      <c r="F31" s="158">
        <v>39962</v>
      </c>
      <c r="G31" s="159">
        <v>7710000</v>
      </c>
      <c r="H31" s="159"/>
      <c r="I31" s="160">
        <f t="shared" ref="I31:I42" si="95">IF(G31&gt;0,CM31-G31,CM31-H31)</f>
        <v>12290000</v>
      </c>
      <c r="J31" s="160">
        <f t="shared" si="37"/>
        <v>1000000</v>
      </c>
      <c r="K31" s="161">
        <f t="shared" ref="K31:K42" si="96">SUM(I31:J31)</f>
        <v>13290000</v>
      </c>
      <c r="L31" s="161">
        <f t="shared" ref="L31:L42" si="97">IF(G31&gt;0,G31+K31,H31+K31)</f>
        <v>21000000</v>
      </c>
      <c r="M31" s="162">
        <f t="shared" si="6"/>
        <v>0.8</v>
      </c>
      <c r="N31" s="163">
        <f t="shared" si="40"/>
        <v>5397000</v>
      </c>
      <c r="O31" s="163">
        <v>0</v>
      </c>
      <c r="P31" s="406">
        <v>12</v>
      </c>
      <c r="Q31" s="406">
        <v>0</v>
      </c>
      <c r="R31" s="406">
        <v>0</v>
      </c>
      <c r="S31" s="406">
        <v>0</v>
      </c>
      <c r="T31" s="406"/>
      <c r="U31" s="406"/>
      <c r="V31" s="406"/>
      <c r="W31" s="406"/>
      <c r="X31" s="389"/>
      <c r="Y31" s="406"/>
      <c r="Z31" s="406"/>
      <c r="AA31" s="406"/>
      <c r="AB31" s="406"/>
      <c r="AC31" s="406"/>
      <c r="AD31" s="406">
        <v>0</v>
      </c>
      <c r="AE31" s="164">
        <f t="shared" ref="AE31:AE42" si="98">IF(OR(BL31="M1",BL31="M2",BL31="M3",BL31="M4"),P31+R31+S31+T31+U31,0)</f>
        <v>0</v>
      </c>
      <c r="AF31" s="166">
        <f t="shared" ref="AF31:AF42" si="99">ROUND(IF($P31=0,0,IF(OR($BJ31="lương tháng",$CE31&gt;=11000000),($L31/2-$L31/26*($CC$6-$P31))*$M31,$L31/26*$P31*$M31)),0)</f>
        <v>7753846</v>
      </c>
      <c r="AG31" s="166">
        <f t="shared" ref="AG31:AG42" si="100">ROUND(MAX((G31+I31)*M31/26*R31,(H31+I31)*M31/26*R31,G31/26*R31*150%,H31/26*R31*150%)*BK31,0)</f>
        <v>0</v>
      </c>
      <c r="AH31" s="166">
        <f t="shared" ref="AH31:AH42" si="101">ROUND(MAX((G31+I31)*M31/26*S31,(H31+I31)*M31/26*S31,G31/26*S31*200%,H31/26*S31*200%)*BK31,0)</f>
        <v>0</v>
      </c>
      <c r="AI31" s="166">
        <f t="shared" ref="AI31:AI42" si="102">ROUND(IF(BJ31="Lương tháng",L31/26*T31,MAX((G31+I31)/26*(T31+U31)*200%+G31/26*T31,(H31+I31)/26*(T31+U31)*200%+H31/26*T31,G31/26*(T31+U31)*300%+G31/26*T31,H31/26*(T31+U31)*300%+H31/26*T31)),0)</f>
        <v>0</v>
      </c>
      <c r="AJ31" s="166">
        <f t="shared" ref="AJ31:AJ42" si="103">ROUND(IF((P31+Q31)=0,0,IF(BJ31="Lương tháng",MAX((G31+I31)/26*V31,(H31+I31)/26*V31),MAX(G31/26*V31,H31/26*V31))),0)</f>
        <v>0</v>
      </c>
      <c r="AK31" s="166">
        <f t="shared" ref="AK31:AK42" si="104">ROUND(IF(G31&gt;0,G31/26*W31,H31/26*W31),0)</f>
        <v>0</v>
      </c>
      <c r="AL31" s="166">
        <f t="shared" ref="AL31:AL42" si="105">ROUND(N31/26*Y31+O31/26*Z31+MAX(G31/26*AA31,H31/26*AA31),0)</f>
        <v>0</v>
      </c>
      <c r="AM31" s="166">
        <f t="shared" ref="AM31:AM42" si="106">ROUND(IF(BJ31="Lương tháng",L31/26*AC31,L31/26*AC31+MAX((G31+I31)/26*AB31,(H31+I31)/26*AB31)),0)</f>
        <v>0</v>
      </c>
      <c r="AN31" s="166">
        <f t="shared" ref="AN31:AN42" si="107">ROUND(IF(BJ31="lương tháng",0,MAX((G31+I31)/26*AD31*30%,(H31+I31)/26*AD31*30%)*BK31),0)</f>
        <v>0</v>
      </c>
      <c r="AO31" s="167">
        <f t="shared" ref="AO31:AO42" si="108">ROUND(BM31*AE31,0)</f>
        <v>0</v>
      </c>
      <c r="AP31" s="166">
        <v>0</v>
      </c>
      <c r="AQ31" s="166">
        <f t="shared" ref="AQ31:AQ42" si="109">ROUND(SUM(AF31:AP31),0)</f>
        <v>7753846</v>
      </c>
      <c r="AR31" s="166"/>
      <c r="AS31" s="167"/>
      <c r="AT31" s="166"/>
      <c r="AU31" s="166"/>
      <c r="AV31" s="166">
        <f t="shared" ref="AV31:AV42" si="110">ROUND(SUM(AQ31:AT31)-AU31,0)</f>
        <v>7753846</v>
      </c>
      <c r="AW31" s="166">
        <f t="shared" ref="AW31:AW42" si="111">ROUND(IF($BH31=1,$G31*$AW$9,0),0)</f>
        <v>616800</v>
      </c>
      <c r="AX31" s="166">
        <f t="shared" si="16"/>
        <v>115650</v>
      </c>
      <c r="AY31" s="166">
        <f t="shared" si="17"/>
        <v>77100</v>
      </c>
      <c r="AZ31" s="166">
        <f t="shared" ref="AZ31:AZ42" si="112">SUM(AW31:AY31)</f>
        <v>809550</v>
      </c>
      <c r="BA31" s="166">
        <f t="shared" ref="BA31:BA42" si="113">ROUND(IF($BI31="1x",$G31*0.5%,0),0)</f>
        <v>38550</v>
      </c>
      <c r="BB31" s="166">
        <f t="shared" ref="BB31:BB42" si="114">IF(BN31="Xem lại",0,IF(CM31&lt;11000000,5000,IF(AND(CM31&gt;=11000000,CM31&lt;25000000),10000,IF(AND(CM31&gt;=25000000,CM31&lt;40000000),15000,IF(AND(CM31&gt;=40000000,CM31&lt;120000000),20000,IF(AND(CM31&gt;=120000000,CM31&lt;240000000),25000,30000)))))*$BB$9)</f>
        <v>220000</v>
      </c>
      <c r="BC31" s="166"/>
      <c r="BD31" s="166">
        <v>0</v>
      </c>
      <c r="BE31" s="166">
        <f t="shared" ref="BE31:BE42" si="115">ROUND(SUM(AZ31:BD31),0)</f>
        <v>1068100</v>
      </c>
      <c r="BF31" s="166">
        <f t="shared" ref="BF31:BF42" si="116">ROUND(IF(AV31&gt;BE31,AV31-BE31,0),0)</f>
        <v>6685746</v>
      </c>
      <c r="BG31" s="166">
        <f t="shared" si="22"/>
        <v>0</v>
      </c>
      <c r="BH31" s="166">
        <v>1</v>
      </c>
      <c r="BI31" s="369" t="s">
        <v>40</v>
      </c>
      <c r="BJ31" s="166" t="str">
        <f t="shared" si="23"/>
        <v>Lương tháng</v>
      </c>
      <c r="BK31" s="166">
        <f t="shared" si="24"/>
        <v>0</v>
      </c>
      <c r="BL31" s="166">
        <v>0</v>
      </c>
      <c r="BM31" s="166">
        <f t="shared" si="25"/>
        <v>0</v>
      </c>
      <c r="BN31" s="166" t="str">
        <f t="shared" si="26"/>
        <v>Trừ tiền</v>
      </c>
      <c r="BO31" s="410"/>
      <c r="BP31" s="166"/>
      <c r="BQ31" s="144"/>
      <c r="BR31" s="144"/>
      <c r="BS31" s="161">
        <f t="shared" si="27"/>
        <v>7753846</v>
      </c>
      <c r="BT31" s="159">
        <v>2</v>
      </c>
      <c r="BU31" s="166">
        <f t="shared" ref="BU31:BU42" si="117">BT31*4400000</f>
        <v>8800000</v>
      </c>
      <c r="BV31" s="166">
        <v>11000000</v>
      </c>
      <c r="BW31" s="166">
        <f t="shared" ref="BW31:BW42" si="118">BU31+BV31</f>
        <v>19800000</v>
      </c>
      <c r="BX31" s="166">
        <f t="shared" ref="BX31:BX42" si="119">BS31-SUM(CC31:CD31)-CB31-AZ31-BW31</f>
        <v>-12855704</v>
      </c>
      <c r="BY31" s="166"/>
      <c r="BZ31" s="166"/>
      <c r="CA31" s="171"/>
      <c r="CB31" s="166"/>
      <c r="CC31" s="166"/>
      <c r="CD31" s="166"/>
      <c r="CE31" s="413">
        <v>20000000</v>
      </c>
      <c r="CF31" s="413">
        <f>CE31*5%</f>
        <v>1000000</v>
      </c>
      <c r="CG31" s="413">
        <v>0</v>
      </c>
      <c r="CH31" s="413">
        <v>0</v>
      </c>
      <c r="CI31" s="413"/>
      <c r="CJ31" s="369">
        <f>SUM(CF31:CI31)</f>
        <v>1000000</v>
      </c>
      <c r="CK31" s="369">
        <f>CE31+CJ31</f>
        <v>21000000</v>
      </c>
      <c r="CL31" s="414"/>
      <c r="CM31" s="413">
        <f t="shared" ref="CM31:CQ42" si="120">CE31</f>
        <v>20000000</v>
      </c>
      <c r="CN31" s="413">
        <f t="shared" si="120"/>
        <v>1000000</v>
      </c>
      <c r="CO31" s="369">
        <f t="shared" si="120"/>
        <v>0</v>
      </c>
      <c r="CP31" s="369">
        <f t="shared" si="120"/>
        <v>0</v>
      </c>
      <c r="CQ31" s="369">
        <f t="shared" si="120"/>
        <v>0</v>
      </c>
      <c r="CR31" s="369">
        <f>SUM(CN31:CQ31)</f>
        <v>1000000</v>
      </c>
      <c r="CS31" s="369">
        <f>CM31+CR31</f>
        <v>21000000</v>
      </c>
      <c r="CT31" s="173" t="s">
        <v>1626</v>
      </c>
      <c r="CU31" s="173" t="s">
        <v>1769</v>
      </c>
      <c r="CV31" s="450" t="s">
        <v>1625</v>
      </c>
      <c r="CW31" s="173" t="s">
        <v>2249</v>
      </c>
    </row>
    <row r="32" spans="1:101" ht="34.35" customHeight="1">
      <c r="A32" s="155">
        <f>SUBTOTAL(3,$C$11:C32)</f>
        <v>15</v>
      </c>
      <c r="B32" s="143" t="s">
        <v>511</v>
      </c>
      <c r="C32" s="144" t="s">
        <v>512</v>
      </c>
      <c r="D32" s="156" t="s">
        <v>101</v>
      </c>
      <c r="E32" s="157" t="str">
        <f>IF(CL32&gt;=400000000,"A1",IF(CL32&gt;=300000000,"A2",IF(CL32&gt;=240000000,"A3",IF(CL32&gt;=180000000,"A4",IF(CL32&gt;=120000000,"A5",IF(CL32&gt;=80000000,"A6",IF(CL32&gt;=40000000,"A7",IF(CL32&gt;=25000000,"B1",IF(CL32&gt;=12000000,"B2","B3")))))))))</f>
        <v>B3</v>
      </c>
      <c r="F32" s="158">
        <v>40154</v>
      </c>
      <c r="G32" s="159">
        <v>7340000</v>
      </c>
      <c r="H32" s="159"/>
      <c r="I32" s="160">
        <f t="shared" si="95"/>
        <v>10660000</v>
      </c>
      <c r="J32" s="160">
        <f t="shared" si="37"/>
        <v>1800000</v>
      </c>
      <c r="K32" s="161">
        <f t="shared" si="96"/>
        <v>12460000</v>
      </c>
      <c r="L32" s="161">
        <f t="shared" si="97"/>
        <v>19800000</v>
      </c>
      <c r="M32" s="162">
        <f t="shared" si="6"/>
        <v>0.8</v>
      </c>
      <c r="N32" s="163">
        <f t="shared" si="40"/>
        <v>5138000</v>
      </c>
      <c r="O32" s="163">
        <v>0</v>
      </c>
      <c r="P32" s="406">
        <v>12</v>
      </c>
      <c r="Q32" s="406">
        <v>0</v>
      </c>
      <c r="R32" s="406">
        <v>0</v>
      </c>
      <c r="S32" s="406">
        <v>0</v>
      </c>
      <c r="T32" s="406"/>
      <c r="U32" s="406"/>
      <c r="V32" s="406"/>
      <c r="W32" s="406"/>
      <c r="X32" s="389"/>
      <c r="Y32" s="406"/>
      <c r="Z32" s="406"/>
      <c r="AA32" s="406"/>
      <c r="AB32" s="406"/>
      <c r="AC32" s="406"/>
      <c r="AD32" s="406">
        <v>0</v>
      </c>
      <c r="AE32" s="164">
        <f t="shared" si="98"/>
        <v>0</v>
      </c>
      <c r="AF32" s="166">
        <f t="shared" si="99"/>
        <v>7310769</v>
      </c>
      <c r="AG32" s="166">
        <f t="shared" si="100"/>
        <v>0</v>
      </c>
      <c r="AH32" s="166">
        <f t="shared" si="101"/>
        <v>0</v>
      </c>
      <c r="AI32" s="166">
        <f t="shared" si="102"/>
        <v>0</v>
      </c>
      <c r="AJ32" s="166">
        <f t="shared" si="103"/>
        <v>0</v>
      </c>
      <c r="AK32" s="166">
        <f t="shared" si="104"/>
        <v>0</v>
      </c>
      <c r="AL32" s="166">
        <f t="shared" si="105"/>
        <v>0</v>
      </c>
      <c r="AM32" s="166">
        <f t="shared" si="106"/>
        <v>0</v>
      </c>
      <c r="AN32" s="166">
        <f t="shared" si="107"/>
        <v>0</v>
      </c>
      <c r="AO32" s="167">
        <f t="shared" si="108"/>
        <v>0</v>
      </c>
      <c r="AP32" s="166">
        <v>0</v>
      </c>
      <c r="AQ32" s="166">
        <f t="shared" si="109"/>
        <v>7310769</v>
      </c>
      <c r="AR32" s="166"/>
      <c r="AS32" s="167"/>
      <c r="AT32" s="166"/>
      <c r="AU32" s="166"/>
      <c r="AV32" s="166">
        <f t="shared" si="110"/>
        <v>7310769</v>
      </c>
      <c r="AW32" s="166">
        <f t="shared" si="111"/>
        <v>587200</v>
      </c>
      <c r="AX32" s="166">
        <f t="shared" si="16"/>
        <v>110100</v>
      </c>
      <c r="AY32" s="166">
        <f t="shared" si="17"/>
        <v>73400</v>
      </c>
      <c r="AZ32" s="166">
        <f t="shared" si="112"/>
        <v>770700</v>
      </c>
      <c r="BA32" s="166">
        <f t="shared" si="113"/>
        <v>36700</v>
      </c>
      <c r="BB32" s="166">
        <f t="shared" si="114"/>
        <v>220000</v>
      </c>
      <c r="BC32" s="166"/>
      <c r="BD32" s="166">
        <v>0</v>
      </c>
      <c r="BE32" s="166">
        <f t="shared" si="115"/>
        <v>1027400</v>
      </c>
      <c r="BF32" s="166">
        <f t="shared" si="116"/>
        <v>6283369</v>
      </c>
      <c r="BG32" s="166">
        <f t="shared" si="22"/>
        <v>0</v>
      </c>
      <c r="BH32" s="166">
        <v>1</v>
      </c>
      <c r="BI32" s="369" t="s">
        <v>40</v>
      </c>
      <c r="BJ32" s="166" t="str">
        <f t="shared" si="23"/>
        <v>Lương tháng</v>
      </c>
      <c r="BK32" s="166">
        <f t="shared" si="24"/>
        <v>0</v>
      </c>
      <c r="BL32" s="166">
        <v>0</v>
      </c>
      <c r="BM32" s="166">
        <f t="shared" si="25"/>
        <v>0</v>
      </c>
      <c r="BN32" s="166" t="str">
        <f t="shared" si="26"/>
        <v>Trừ tiền</v>
      </c>
      <c r="BO32" s="410"/>
      <c r="BP32" s="166"/>
      <c r="BQ32" s="144"/>
      <c r="BR32" s="144"/>
      <c r="BS32" s="161">
        <f t="shared" si="27"/>
        <v>7310769</v>
      </c>
      <c r="BT32" s="159">
        <v>1</v>
      </c>
      <c r="BU32" s="166">
        <f t="shared" si="117"/>
        <v>4400000</v>
      </c>
      <c r="BV32" s="166">
        <v>11000000</v>
      </c>
      <c r="BW32" s="166">
        <f t="shared" si="118"/>
        <v>15400000</v>
      </c>
      <c r="BX32" s="166">
        <f t="shared" si="119"/>
        <v>-8859931</v>
      </c>
      <c r="BY32" s="166"/>
      <c r="BZ32" s="166"/>
      <c r="CA32" s="171"/>
      <c r="CB32" s="166"/>
      <c r="CC32" s="166"/>
      <c r="CD32" s="166"/>
      <c r="CE32" s="413">
        <v>18000000</v>
      </c>
      <c r="CF32" s="413">
        <f>CE32*10%</f>
        <v>1800000</v>
      </c>
      <c r="CG32" s="413">
        <v>0</v>
      </c>
      <c r="CH32" s="413">
        <v>0</v>
      </c>
      <c r="CI32" s="413"/>
      <c r="CJ32" s="369">
        <f>SUM(CF32:CI32)</f>
        <v>1800000</v>
      </c>
      <c r="CK32" s="369">
        <f>CE32+CJ32</f>
        <v>19800000</v>
      </c>
      <c r="CL32" s="414"/>
      <c r="CM32" s="413">
        <f t="shared" si="120"/>
        <v>18000000</v>
      </c>
      <c r="CN32" s="413">
        <f t="shared" si="120"/>
        <v>1800000</v>
      </c>
      <c r="CO32" s="369">
        <f t="shared" si="120"/>
        <v>0</v>
      </c>
      <c r="CP32" s="369">
        <f t="shared" si="120"/>
        <v>0</v>
      </c>
      <c r="CQ32" s="369">
        <f t="shared" si="120"/>
        <v>0</v>
      </c>
      <c r="CR32" s="369">
        <f>SUM(CN32:CQ32)</f>
        <v>1800000</v>
      </c>
      <c r="CS32" s="369">
        <f>CM32+CR32</f>
        <v>19800000</v>
      </c>
      <c r="CT32" s="173" t="s">
        <v>1646</v>
      </c>
      <c r="CU32" s="173" t="s">
        <v>2228</v>
      </c>
      <c r="CV32" s="450" t="s">
        <v>1645</v>
      </c>
      <c r="CW32" s="173" t="s">
        <v>2249</v>
      </c>
    </row>
    <row r="33" spans="1:101" ht="34.35" customHeight="1">
      <c r="A33" s="155">
        <f>SUBTOTAL(3,$C$11:C33)</f>
        <v>16</v>
      </c>
      <c r="B33" s="143" t="s">
        <v>540</v>
      </c>
      <c r="C33" s="144" t="s">
        <v>541</v>
      </c>
      <c r="D33" s="156" t="s">
        <v>101</v>
      </c>
      <c r="E33" s="157" t="str">
        <f t="shared" ref="E33:E42" si="121">IF(CL33&gt;=400000000,"A1",IF(CL33&gt;=300000000,"A2",IF(CL33&gt;=240000000,"A3",IF(CL33&gt;=180000000,"A4",IF(CL33&gt;=120000000,"A5",IF(CL33&gt;=80000000,"A6",IF(CL33&gt;=40000000,"A7",IF(CL33&gt;=25000000,"B1",IF(CL33&gt;=12000000,"B2","B3")))))))))</f>
        <v>B3</v>
      </c>
      <c r="F33" s="158">
        <v>39547</v>
      </c>
      <c r="G33" s="159">
        <v>6640000</v>
      </c>
      <c r="H33" s="159"/>
      <c r="I33" s="160">
        <f t="shared" si="95"/>
        <v>7860000</v>
      </c>
      <c r="J33" s="160">
        <f t="shared" si="37"/>
        <v>1450000</v>
      </c>
      <c r="K33" s="161">
        <f t="shared" si="96"/>
        <v>9310000</v>
      </c>
      <c r="L33" s="161">
        <f t="shared" si="97"/>
        <v>15950000</v>
      </c>
      <c r="M33" s="162">
        <f t="shared" si="6"/>
        <v>0.8</v>
      </c>
      <c r="N33" s="163">
        <f t="shared" si="40"/>
        <v>4648000</v>
      </c>
      <c r="O33" s="163">
        <v>0</v>
      </c>
      <c r="P33" s="406">
        <v>13</v>
      </c>
      <c r="Q33" s="406">
        <v>0</v>
      </c>
      <c r="R33" s="406">
        <v>0.5</v>
      </c>
      <c r="S33" s="406">
        <v>0</v>
      </c>
      <c r="T33" s="406"/>
      <c r="U33" s="406"/>
      <c r="V33" s="406"/>
      <c r="W33" s="406"/>
      <c r="X33" s="389"/>
      <c r="Y33" s="406"/>
      <c r="Z33" s="406"/>
      <c r="AA33" s="406"/>
      <c r="AB33" s="406"/>
      <c r="AC33" s="406"/>
      <c r="AD33" s="406">
        <v>0</v>
      </c>
      <c r="AE33" s="164">
        <f t="shared" si="98"/>
        <v>13.5</v>
      </c>
      <c r="AF33" s="166">
        <f t="shared" si="99"/>
        <v>6380000</v>
      </c>
      <c r="AG33" s="166">
        <f t="shared" si="100"/>
        <v>223077</v>
      </c>
      <c r="AH33" s="166">
        <f t="shared" si="101"/>
        <v>0</v>
      </c>
      <c r="AI33" s="166">
        <f t="shared" si="102"/>
        <v>0</v>
      </c>
      <c r="AJ33" s="166">
        <f t="shared" si="103"/>
        <v>0</v>
      </c>
      <c r="AK33" s="166">
        <f t="shared" si="104"/>
        <v>0</v>
      </c>
      <c r="AL33" s="166">
        <f t="shared" si="105"/>
        <v>0</v>
      </c>
      <c r="AM33" s="166">
        <f t="shared" si="106"/>
        <v>0</v>
      </c>
      <c r="AN33" s="166">
        <f t="shared" si="107"/>
        <v>0</v>
      </c>
      <c r="AO33" s="167">
        <f t="shared" si="108"/>
        <v>175500</v>
      </c>
      <c r="AP33" s="166">
        <v>0</v>
      </c>
      <c r="AQ33" s="166">
        <f t="shared" si="109"/>
        <v>6778577</v>
      </c>
      <c r="AR33" s="166"/>
      <c r="AS33" s="167"/>
      <c r="AT33" s="166"/>
      <c r="AU33" s="166"/>
      <c r="AV33" s="166">
        <f t="shared" si="110"/>
        <v>6778577</v>
      </c>
      <c r="AW33" s="166">
        <f t="shared" si="111"/>
        <v>531200</v>
      </c>
      <c r="AX33" s="166">
        <f t="shared" si="16"/>
        <v>99600</v>
      </c>
      <c r="AY33" s="166">
        <f t="shared" si="17"/>
        <v>66400</v>
      </c>
      <c r="AZ33" s="166">
        <f t="shared" si="112"/>
        <v>697200</v>
      </c>
      <c r="BA33" s="166">
        <f t="shared" si="113"/>
        <v>33200</v>
      </c>
      <c r="BB33" s="166">
        <f t="shared" si="114"/>
        <v>220000</v>
      </c>
      <c r="BC33" s="166"/>
      <c r="BD33" s="166">
        <v>0</v>
      </c>
      <c r="BE33" s="166">
        <f t="shared" si="115"/>
        <v>950400</v>
      </c>
      <c r="BF33" s="166">
        <f t="shared" si="116"/>
        <v>5828177</v>
      </c>
      <c r="BG33" s="166">
        <f t="shared" si="22"/>
        <v>0</v>
      </c>
      <c r="BH33" s="166">
        <v>1</v>
      </c>
      <c r="BI33" s="369" t="s">
        <v>40</v>
      </c>
      <c r="BJ33" s="166">
        <f t="shared" si="23"/>
        <v>0</v>
      </c>
      <c r="BK33" s="166">
        <f t="shared" si="24"/>
        <v>1</v>
      </c>
      <c r="BL33" s="161" t="s">
        <v>1144</v>
      </c>
      <c r="BM33" s="166">
        <f t="shared" si="25"/>
        <v>13000</v>
      </c>
      <c r="BN33" s="166" t="str">
        <f t="shared" si="26"/>
        <v>Trừ tiền</v>
      </c>
      <c r="BO33" s="410"/>
      <c r="BP33" s="166"/>
      <c r="BQ33" s="144"/>
      <c r="BR33" s="144"/>
      <c r="BS33" s="161">
        <f t="shared" si="27"/>
        <v>6603077</v>
      </c>
      <c r="BT33" s="159">
        <v>3</v>
      </c>
      <c r="BU33" s="166">
        <f t="shared" si="117"/>
        <v>13200000</v>
      </c>
      <c r="BV33" s="166">
        <v>11000000</v>
      </c>
      <c r="BW33" s="166">
        <f t="shared" si="118"/>
        <v>24200000</v>
      </c>
      <c r="BX33" s="166">
        <f t="shared" si="119"/>
        <v>-18294123</v>
      </c>
      <c r="BY33" s="166"/>
      <c r="BZ33" s="166"/>
      <c r="CA33" s="171"/>
      <c r="CB33" s="166"/>
      <c r="CC33" s="166"/>
      <c r="CD33" s="166"/>
      <c r="CE33" s="413">
        <v>14500000</v>
      </c>
      <c r="CF33" s="413">
        <f>CE33*10%</f>
        <v>1450000</v>
      </c>
      <c r="CG33" s="413">
        <v>0</v>
      </c>
      <c r="CH33" s="413">
        <v>0</v>
      </c>
      <c r="CI33" s="413"/>
      <c r="CJ33" s="369">
        <f t="shared" ref="CJ33:CJ40" si="122">SUM(CF33:CI33)</f>
        <v>1450000</v>
      </c>
      <c r="CK33" s="369">
        <f t="shared" ref="CK33:CK40" si="123">CE33+CJ33</f>
        <v>15950000</v>
      </c>
      <c r="CL33" s="414"/>
      <c r="CM33" s="413">
        <f t="shared" si="120"/>
        <v>14500000</v>
      </c>
      <c r="CN33" s="413">
        <f t="shared" si="120"/>
        <v>1450000</v>
      </c>
      <c r="CO33" s="369">
        <f t="shared" si="120"/>
        <v>0</v>
      </c>
      <c r="CP33" s="369">
        <f t="shared" si="120"/>
        <v>0</v>
      </c>
      <c r="CQ33" s="369">
        <f t="shared" si="120"/>
        <v>0</v>
      </c>
      <c r="CR33" s="369">
        <f>SUM(CN33:CQ33)</f>
        <v>1450000</v>
      </c>
      <c r="CS33" s="369">
        <f t="shared" ref="CS33:CS40" si="124">CM33+CR33</f>
        <v>15950000</v>
      </c>
      <c r="CT33" s="173" t="s">
        <v>1145</v>
      </c>
      <c r="CU33" s="173" t="s">
        <v>2229</v>
      </c>
      <c r="CV33" s="450" t="s">
        <v>1146</v>
      </c>
      <c r="CW33" s="173" t="s">
        <v>2249</v>
      </c>
    </row>
    <row r="34" spans="1:101" ht="34.35" customHeight="1">
      <c r="A34" s="155">
        <f>SUBTOTAL(3,$C$11:C34)</f>
        <v>17</v>
      </c>
      <c r="B34" s="143" t="s">
        <v>538</v>
      </c>
      <c r="C34" s="144" t="s">
        <v>539</v>
      </c>
      <c r="D34" s="156" t="s">
        <v>101</v>
      </c>
      <c r="E34" s="157" t="str">
        <f t="shared" si="121"/>
        <v>B3</v>
      </c>
      <c r="F34" s="158">
        <v>43570</v>
      </c>
      <c r="G34" s="159">
        <v>4520000</v>
      </c>
      <c r="H34" s="159"/>
      <c r="I34" s="160">
        <f t="shared" si="95"/>
        <v>3980000</v>
      </c>
      <c r="J34" s="160">
        <f t="shared" si="37"/>
        <v>425000</v>
      </c>
      <c r="K34" s="161">
        <f t="shared" si="96"/>
        <v>4405000</v>
      </c>
      <c r="L34" s="161">
        <f t="shared" si="97"/>
        <v>8925000</v>
      </c>
      <c r="M34" s="162">
        <f t="shared" si="6"/>
        <v>1</v>
      </c>
      <c r="N34" s="163">
        <f t="shared" si="40"/>
        <v>3640000</v>
      </c>
      <c r="O34" s="163">
        <v>0</v>
      </c>
      <c r="P34" s="406">
        <v>13</v>
      </c>
      <c r="Q34" s="406">
        <v>0</v>
      </c>
      <c r="R34" s="406">
        <v>4.07</v>
      </c>
      <c r="S34" s="406">
        <v>0</v>
      </c>
      <c r="T34" s="406"/>
      <c r="U34" s="406"/>
      <c r="V34" s="406"/>
      <c r="W34" s="406"/>
      <c r="X34" s="389"/>
      <c r="Y34" s="406"/>
      <c r="Z34" s="406"/>
      <c r="AA34" s="406"/>
      <c r="AB34" s="406"/>
      <c r="AC34" s="406"/>
      <c r="AD34" s="406">
        <v>0</v>
      </c>
      <c r="AE34" s="164">
        <f t="shared" si="98"/>
        <v>17.07</v>
      </c>
      <c r="AF34" s="166">
        <f t="shared" si="99"/>
        <v>4462500</v>
      </c>
      <c r="AG34" s="166">
        <f t="shared" si="100"/>
        <v>1330577</v>
      </c>
      <c r="AH34" s="166">
        <f t="shared" si="101"/>
        <v>0</v>
      </c>
      <c r="AI34" s="166">
        <f t="shared" si="102"/>
        <v>0</v>
      </c>
      <c r="AJ34" s="166">
        <f t="shared" si="103"/>
        <v>0</v>
      </c>
      <c r="AK34" s="166">
        <f t="shared" si="104"/>
        <v>0</v>
      </c>
      <c r="AL34" s="166">
        <f t="shared" si="105"/>
        <v>0</v>
      </c>
      <c r="AM34" s="166">
        <f t="shared" si="106"/>
        <v>0</v>
      </c>
      <c r="AN34" s="166">
        <f t="shared" si="107"/>
        <v>0</v>
      </c>
      <c r="AO34" s="167">
        <f t="shared" si="108"/>
        <v>221910</v>
      </c>
      <c r="AP34" s="166">
        <v>0</v>
      </c>
      <c r="AQ34" s="166">
        <f t="shared" si="109"/>
        <v>6014987</v>
      </c>
      <c r="AR34" s="166"/>
      <c r="AS34" s="167"/>
      <c r="AT34" s="166"/>
      <c r="AU34" s="166"/>
      <c r="AV34" s="166">
        <f t="shared" si="110"/>
        <v>6014987</v>
      </c>
      <c r="AW34" s="166">
        <f t="shared" si="111"/>
        <v>361600</v>
      </c>
      <c r="AX34" s="166">
        <f t="shared" si="16"/>
        <v>67800</v>
      </c>
      <c r="AY34" s="166">
        <f t="shared" si="17"/>
        <v>45200</v>
      </c>
      <c r="AZ34" s="166">
        <f t="shared" si="112"/>
        <v>474600</v>
      </c>
      <c r="BA34" s="166">
        <f t="shared" si="113"/>
        <v>0</v>
      </c>
      <c r="BB34" s="166">
        <f t="shared" si="114"/>
        <v>110000</v>
      </c>
      <c r="BC34" s="166"/>
      <c r="BD34" s="166">
        <v>0</v>
      </c>
      <c r="BE34" s="166">
        <f t="shared" si="115"/>
        <v>584600</v>
      </c>
      <c r="BF34" s="166">
        <f t="shared" si="116"/>
        <v>5430387</v>
      </c>
      <c r="BG34" s="166">
        <f t="shared" si="22"/>
        <v>0</v>
      </c>
      <c r="BH34" s="166">
        <v>1</v>
      </c>
      <c r="BI34" s="159">
        <v>0</v>
      </c>
      <c r="BJ34" s="166">
        <f t="shared" si="23"/>
        <v>0</v>
      </c>
      <c r="BK34" s="166">
        <f t="shared" si="24"/>
        <v>1</v>
      </c>
      <c r="BL34" s="161" t="s">
        <v>1144</v>
      </c>
      <c r="BM34" s="166">
        <f t="shared" si="25"/>
        <v>13000</v>
      </c>
      <c r="BN34" s="166" t="str">
        <f t="shared" si="26"/>
        <v>Trừ tiền</v>
      </c>
      <c r="BO34" s="410"/>
      <c r="BP34" s="166"/>
      <c r="BQ34" s="144"/>
      <c r="BR34" s="144"/>
      <c r="BS34" s="161">
        <f t="shared" si="27"/>
        <v>5793077</v>
      </c>
      <c r="BT34" s="159">
        <v>0</v>
      </c>
      <c r="BU34" s="166">
        <f t="shared" si="117"/>
        <v>0</v>
      </c>
      <c r="BV34" s="166">
        <v>11000000</v>
      </c>
      <c r="BW34" s="166">
        <f t="shared" si="118"/>
        <v>11000000</v>
      </c>
      <c r="BX34" s="166">
        <f t="shared" si="119"/>
        <v>-5681523</v>
      </c>
      <c r="BY34" s="166"/>
      <c r="BZ34" s="166"/>
      <c r="CA34" s="171"/>
      <c r="CB34" s="166"/>
      <c r="CC34" s="166"/>
      <c r="CD34" s="166"/>
      <c r="CE34" s="413">
        <v>8500000</v>
      </c>
      <c r="CF34" s="413">
        <f>CE34*5%</f>
        <v>425000</v>
      </c>
      <c r="CG34" s="413">
        <v>0</v>
      </c>
      <c r="CH34" s="413">
        <v>0</v>
      </c>
      <c r="CI34" s="413"/>
      <c r="CJ34" s="369">
        <f t="shared" si="122"/>
        <v>425000</v>
      </c>
      <c r="CK34" s="369">
        <f t="shared" si="123"/>
        <v>8925000</v>
      </c>
      <c r="CL34" s="414"/>
      <c r="CM34" s="413">
        <f t="shared" si="120"/>
        <v>8500000</v>
      </c>
      <c r="CN34" s="413">
        <f t="shared" si="120"/>
        <v>425000</v>
      </c>
      <c r="CO34" s="369">
        <f t="shared" si="120"/>
        <v>0</v>
      </c>
      <c r="CP34" s="369">
        <f t="shared" si="120"/>
        <v>0</v>
      </c>
      <c r="CQ34" s="369">
        <f t="shared" si="120"/>
        <v>0</v>
      </c>
      <c r="CR34" s="369">
        <f t="shared" ref="CR34:CR40" si="125">SUM(CN34:CQ34)</f>
        <v>425000</v>
      </c>
      <c r="CS34" s="369">
        <f t="shared" si="124"/>
        <v>8925000</v>
      </c>
      <c r="CT34" s="173" t="s">
        <v>1147</v>
      </c>
      <c r="CU34" s="173" t="s">
        <v>2229</v>
      </c>
      <c r="CV34" s="450" t="s">
        <v>1148</v>
      </c>
      <c r="CW34" s="173" t="s">
        <v>2249</v>
      </c>
    </row>
    <row r="35" spans="1:101" ht="34.35" customHeight="1">
      <c r="A35" s="155">
        <f>SUBTOTAL(3,$C$11:C35)</f>
        <v>18</v>
      </c>
      <c r="B35" s="143" t="s">
        <v>542</v>
      </c>
      <c r="C35" s="144" t="s">
        <v>543</v>
      </c>
      <c r="D35" s="156" t="s">
        <v>101</v>
      </c>
      <c r="E35" s="157" t="str">
        <f t="shared" si="121"/>
        <v>B3</v>
      </c>
      <c r="F35" s="158">
        <v>40302</v>
      </c>
      <c r="G35" s="159">
        <v>5980000</v>
      </c>
      <c r="H35" s="159"/>
      <c r="I35" s="160">
        <f t="shared" si="95"/>
        <v>5720000</v>
      </c>
      <c r="J35" s="160">
        <f t="shared" si="37"/>
        <v>1170000</v>
      </c>
      <c r="K35" s="161">
        <f t="shared" si="96"/>
        <v>6890000</v>
      </c>
      <c r="L35" s="161">
        <f t="shared" si="97"/>
        <v>12870000</v>
      </c>
      <c r="M35" s="162">
        <f t="shared" si="6"/>
        <v>0.8</v>
      </c>
      <c r="N35" s="163">
        <f t="shared" si="40"/>
        <v>4186000</v>
      </c>
      <c r="O35" s="163">
        <v>0</v>
      </c>
      <c r="P35" s="406">
        <v>12</v>
      </c>
      <c r="Q35" s="406">
        <v>0</v>
      </c>
      <c r="R35" s="406">
        <v>3.5</v>
      </c>
      <c r="S35" s="406">
        <v>0</v>
      </c>
      <c r="T35" s="406"/>
      <c r="U35" s="406"/>
      <c r="V35" s="406"/>
      <c r="W35" s="406"/>
      <c r="X35" s="389"/>
      <c r="Y35" s="406"/>
      <c r="Z35" s="406"/>
      <c r="AA35" s="406"/>
      <c r="AB35" s="406"/>
      <c r="AC35" s="406"/>
      <c r="AD35" s="406">
        <v>0</v>
      </c>
      <c r="AE35" s="164">
        <f t="shared" si="98"/>
        <v>15.5</v>
      </c>
      <c r="AF35" s="166">
        <f t="shared" si="99"/>
        <v>4752000</v>
      </c>
      <c r="AG35" s="166">
        <f t="shared" si="100"/>
        <v>1260000</v>
      </c>
      <c r="AH35" s="166">
        <f t="shared" si="101"/>
        <v>0</v>
      </c>
      <c r="AI35" s="166">
        <f t="shared" si="102"/>
        <v>0</v>
      </c>
      <c r="AJ35" s="166">
        <f t="shared" si="103"/>
        <v>0</v>
      </c>
      <c r="AK35" s="166">
        <f t="shared" si="104"/>
        <v>0</v>
      </c>
      <c r="AL35" s="166">
        <f t="shared" si="105"/>
        <v>0</v>
      </c>
      <c r="AM35" s="166">
        <f t="shared" si="106"/>
        <v>0</v>
      </c>
      <c r="AN35" s="166">
        <f t="shared" si="107"/>
        <v>0</v>
      </c>
      <c r="AO35" s="167">
        <f t="shared" si="108"/>
        <v>201500</v>
      </c>
      <c r="AP35" s="166">
        <v>0</v>
      </c>
      <c r="AQ35" s="166">
        <f t="shared" si="109"/>
        <v>6213500</v>
      </c>
      <c r="AR35" s="166"/>
      <c r="AS35" s="167"/>
      <c r="AT35" s="166"/>
      <c r="AU35" s="166"/>
      <c r="AV35" s="166">
        <f t="shared" si="110"/>
        <v>6213500</v>
      </c>
      <c r="AW35" s="166">
        <f t="shared" si="111"/>
        <v>478400</v>
      </c>
      <c r="AX35" s="166">
        <f t="shared" si="16"/>
        <v>89700</v>
      </c>
      <c r="AY35" s="166">
        <f t="shared" si="17"/>
        <v>59800</v>
      </c>
      <c r="AZ35" s="166">
        <f t="shared" si="112"/>
        <v>627900</v>
      </c>
      <c r="BA35" s="166">
        <f t="shared" si="113"/>
        <v>29900</v>
      </c>
      <c r="BB35" s="166">
        <f t="shared" si="114"/>
        <v>220000</v>
      </c>
      <c r="BC35" s="166"/>
      <c r="BD35" s="166">
        <v>0</v>
      </c>
      <c r="BE35" s="166">
        <f t="shared" si="115"/>
        <v>877800</v>
      </c>
      <c r="BF35" s="166">
        <f t="shared" si="116"/>
        <v>5335700</v>
      </c>
      <c r="BG35" s="166">
        <f t="shared" si="22"/>
        <v>0</v>
      </c>
      <c r="BH35" s="166">
        <v>1</v>
      </c>
      <c r="BI35" s="369" t="s">
        <v>40</v>
      </c>
      <c r="BJ35" s="166">
        <f t="shared" si="23"/>
        <v>0</v>
      </c>
      <c r="BK35" s="166">
        <f t="shared" si="24"/>
        <v>1</v>
      </c>
      <c r="BL35" s="161" t="s">
        <v>1144</v>
      </c>
      <c r="BM35" s="166">
        <f t="shared" si="25"/>
        <v>13000</v>
      </c>
      <c r="BN35" s="166" t="str">
        <f t="shared" si="26"/>
        <v>Trừ tiền</v>
      </c>
      <c r="BO35" s="410"/>
      <c r="BP35" s="166"/>
      <c r="BQ35" s="144"/>
      <c r="BR35" s="144"/>
      <c r="BS35" s="161">
        <f t="shared" si="27"/>
        <v>6012000</v>
      </c>
      <c r="BT35" s="159">
        <v>2</v>
      </c>
      <c r="BU35" s="166">
        <f t="shared" si="117"/>
        <v>8800000</v>
      </c>
      <c r="BV35" s="166">
        <v>11000000</v>
      </c>
      <c r="BW35" s="166">
        <f t="shared" si="118"/>
        <v>19800000</v>
      </c>
      <c r="BX35" s="166">
        <f t="shared" si="119"/>
        <v>-14415900</v>
      </c>
      <c r="BY35" s="166"/>
      <c r="BZ35" s="166"/>
      <c r="CA35" s="171"/>
      <c r="CB35" s="166"/>
      <c r="CC35" s="166"/>
      <c r="CD35" s="166"/>
      <c r="CE35" s="413">
        <v>11700000</v>
      </c>
      <c r="CF35" s="413">
        <f>CE35*10%</f>
        <v>1170000</v>
      </c>
      <c r="CG35" s="413">
        <v>0</v>
      </c>
      <c r="CH35" s="413">
        <v>0</v>
      </c>
      <c r="CI35" s="413"/>
      <c r="CJ35" s="369">
        <f t="shared" si="122"/>
        <v>1170000</v>
      </c>
      <c r="CK35" s="369">
        <f t="shared" si="123"/>
        <v>12870000</v>
      </c>
      <c r="CL35" s="414"/>
      <c r="CM35" s="413">
        <f t="shared" si="120"/>
        <v>11700000</v>
      </c>
      <c r="CN35" s="413">
        <f t="shared" si="120"/>
        <v>1170000</v>
      </c>
      <c r="CO35" s="369">
        <f t="shared" si="120"/>
        <v>0</v>
      </c>
      <c r="CP35" s="369">
        <f t="shared" si="120"/>
        <v>0</v>
      </c>
      <c r="CQ35" s="369">
        <f t="shared" si="120"/>
        <v>0</v>
      </c>
      <c r="CR35" s="369">
        <f t="shared" si="125"/>
        <v>1170000</v>
      </c>
      <c r="CS35" s="369">
        <f t="shared" si="124"/>
        <v>12870000</v>
      </c>
      <c r="CT35" s="173" t="s">
        <v>1147</v>
      </c>
      <c r="CU35" s="173" t="s">
        <v>2229</v>
      </c>
      <c r="CV35" s="450" t="s">
        <v>1149</v>
      </c>
      <c r="CW35" s="173" t="s">
        <v>2249</v>
      </c>
    </row>
    <row r="36" spans="1:101" ht="34.35" customHeight="1">
      <c r="A36" s="155">
        <f>SUBTOTAL(3,$C$11:C36)</f>
        <v>19</v>
      </c>
      <c r="B36" s="143" t="s">
        <v>544</v>
      </c>
      <c r="C36" s="144" t="s">
        <v>545</v>
      </c>
      <c r="D36" s="156" t="s">
        <v>101</v>
      </c>
      <c r="E36" s="157" t="str">
        <f t="shared" si="121"/>
        <v>B3</v>
      </c>
      <c r="F36" s="158">
        <v>40151</v>
      </c>
      <c r="G36" s="159">
        <v>6300000</v>
      </c>
      <c r="H36" s="159"/>
      <c r="I36" s="160">
        <f t="shared" si="95"/>
        <v>5700000</v>
      </c>
      <c r="J36" s="160">
        <f t="shared" si="37"/>
        <v>1200000</v>
      </c>
      <c r="K36" s="161">
        <f t="shared" si="96"/>
        <v>6900000</v>
      </c>
      <c r="L36" s="161">
        <f t="shared" si="97"/>
        <v>13200000</v>
      </c>
      <c r="M36" s="162">
        <f t="shared" si="6"/>
        <v>0.8</v>
      </c>
      <c r="N36" s="163">
        <f t="shared" si="40"/>
        <v>4410000</v>
      </c>
      <c r="O36" s="163">
        <v>0</v>
      </c>
      <c r="P36" s="406">
        <v>13</v>
      </c>
      <c r="Q36" s="406">
        <v>0</v>
      </c>
      <c r="R36" s="406">
        <v>3.5</v>
      </c>
      <c r="S36" s="406">
        <v>0</v>
      </c>
      <c r="T36" s="406"/>
      <c r="U36" s="406"/>
      <c r="V36" s="406"/>
      <c r="W36" s="406"/>
      <c r="X36" s="389"/>
      <c r="Y36" s="406"/>
      <c r="Z36" s="406"/>
      <c r="AA36" s="406"/>
      <c r="AB36" s="406"/>
      <c r="AC36" s="406"/>
      <c r="AD36" s="406">
        <v>0</v>
      </c>
      <c r="AE36" s="164">
        <f t="shared" si="98"/>
        <v>16.5</v>
      </c>
      <c r="AF36" s="166">
        <f t="shared" si="99"/>
        <v>5280000</v>
      </c>
      <c r="AG36" s="166">
        <f t="shared" si="100"/>
        <v>1292308</v>
      </c>
      <c r="AH36" s="166">
        <f t="shared" si="101"/>
        <v>0</v>
      </c>
      <c r="AI36" s="166">
        <f t="shared" si="102"/>
        <v>0</v>
      </c>
      <c r="AJ36" s="166">
        <f t="shared" si="103"/>
        <v>0</v>
      </c>
      <c r="AK36" s="166">
        <f t="shared" si="104"/>
        <v>0</v>
      </c>
      <c r="AL36" s="166">
        <f t="shared" si="105"/>
        <v>0</v>
      </c>
      <c r="AM36" s="166">
        <f t="shared" si="106"/>
        <v>0</v>
      </c>
      <c r="AN36" s="166">
        <f t="shared" si="107"/>
        <v>0</v>
      </c>
      <c r="AO36" s="167">
        <f t="shared" si="108"/>
        <v>214500</v>
      </c>
      <c r="AP36" s="166">
        <v>0</v>
      </c>
      <c r="AQ36" s="166">
        <f t="shared" si="109"/>
        <v>6786808</v>
      </c>
      <c r="AR36" s="166"/>
      <c r="AS36" s="167"/>
      <c r="AT36" s="166"/>
      <c r="AU36" s="166"/>
      <c r="AV36" s="166">
        <f t="shared" si="110"/>
        <v>6786808</v>
      </c>
      <c r="AW36" s="166">
        <f t="shared" si="111"/>
        <v>504000</v>
      </c>
      <c r="AX36" s="166">
        <f t="shared" si="16"/>
        <v>94500</v>
      </c>
      <c r="AY36" s="166">
        <f t="shared" si="17"/>
        <v>63000</v>
      </c>
      <c r="AZ36" s="166">
        <f t="shared" si="112"/>
        <v>661500</v>
      </c>
      <c r="BA36" s="166">
        <f t="shared" si="113"/>
        <v>31500</v>
      </c>
      <c r="BB36" s="166">
        <f t="shared" si="114"/>
        <v>220000</v>
      </c>
      <c r="BC36" s="166"/>
      <c r="BD36" s="166">
        <v>0</v>
      </c>
      <c r="BE36" s="166">
        <f t="shared" si="115"/>
        <v>913000</v>
      </c>
      <c r="BF36" s="166">
        <f t="shared" si="116"/>
        <v>5873808</v>
      </c>
      <c r="BG36" s="166">
        <f t="shared" si="22"/>
        <v>0</v>
      </c>
      <c r="BH36" s="166">
        <v>1</v>
      </c>
      <c r="BI36" s="369" t="s">
        <v>40</v>
      </c>
      <c r="BJ36" s="166">
        <f t="shared" si="23"/>
        <v>0</v>
      </c>
      <c r="BK36" s="166">
        <f t="shared" si="24"/>
        <v>1</v>
      </c>
      <c r="BL36" s="161" t="s">
        <v>1144</v>
      </c>
      <c r="BM36" s="166">
        <f t="shared" si="25"/>
        <v>13000</v>
      </c>
      <c r="BN36" s="166" t="str">
        <f t="shared" si="26"/>
        <v>Trừ tiền</v>
      </c>
      <c r="BO36" s="410"/>
      <c r="BP36" s="166"/>
      <c r="BQ36" s="144"/>
      <c r="BR36" s="144"/>
      <c r="BS36" s="161">
        <f t="shared" si="27"/>
        <v>6572308</v>
      </c>
      <c r="BT36" s="159">
        <v>2</v>
      </c>
      <c r="BU36" s="166">
        <f t="shared" si="117"/>
        <v>8800000</v>
      </c>
      <c r="BV36" s="166">
        <v>11000000</v>
      </c>
      <c r="BW36" s="166">
        <f t="shared" si="118"/>
        <v>19800000</v>
      </c>
      <c r="BX36" s="166">
        <f t="shared" si="119"/>
        <v>-13889192</v>
      </c>
      <c r="BY36" s="166"/>
      <c r="BZ36" s="166"/>
      <c r="CA36" s="171"/>
      <c r="CB36" s="166"/>
      <c r="CC36" s="166"/>
      <c r="CD36" s="166"/>
      <c r="CE36" s="413">
        <v>12000000</v>
      </c>
      <c r="CF36" s="413">
        <f>CE36*10%</f>
        <v>1200000</v>
      </c>
      <c r="CG36" s="413">
        <v>0</v>
      </c>
      <c r="CH36" s="413">
        <v>0</v>
      </c>
      <c r="CI36" s="413"/>
      <c r="CJ36" s="369">
        <f t="shared" si="122"/>
        <v>1200000</v>
      </c>
      <c r="CK36" s="369">
        <f t="shared" si="123"/>
        <v>13200000</v>
      </c>
      <c r="CL36" s="414"/>
      <c r="CM36" s="413">
        <f t="shared" si="120"/>
        <v>12000000</v>
      </c>
      <c r="CN36" s="413">
        <f t="shared" si="120"/>
        <v>1200000</v>
      </c>
      <c r="CO36" s="369">
        <f t="shared" si="120"/>
        <v>0</v>
      </c>
      <c r="CP36" s="369">
        <f t="shared" si="120"/>
        <v>0</v>
      </c>
      <c r="CQ36" s="369">
        <f t="shared" si="120"/>
        <v>0</v>
      </c>
      <c r="CR36" s="369">
        <f t="shared" si="125"/>
        <v>1200000</v>
      </c>
      <c r="CS36" s="369">
        <f t="shared" si="124"/>
        <v>13200000</v>
      </c>
      <c r="CT36" s="173" t="s">
        <v>1147</v>
      </c>
      <c r="CU36" s="173" t="s">
        <v>2229</v>
      </c>
      <c r="CV36" s="450" t="s">
        <v>1150</v>
      </c>
      <c r="CW36" s="173" t="s">
        <v>2249</v>
      </c>
    </row>
    <row r="37" spans="1:101" ht="30" customHeight="1">
      <c r="A37" s="155">
        <f>SUBTOTAL(3,$C$11:C37)</f>
        <v>20</v>
      </c>
      <c r="B37" s="143" t="s">
        <v>546</v>
      </c>
      <c r="C37" s="144" t="s">
        <v>547</v>
      </c>
      <c r="D37" s="156" t="s">
        <v>101</v>
      </c>
      <c r="E37" s="157" t="str">
        <f t="shared" si="121"/>
        <v>B3</v>
      </c>
      <c r="F37" s="158">
        <v>40757</v>
      </c>
      <c r="G37" s="159">
        <v>5980000</v>
      </c>
      <c r="H37" s="159"/>
      <c r="I37" s="160">
        <f t="shared" si="95"/>
        <v>5520000</v>
      </c>
      <c r="J37" s="160">
        <f t="shared" si="37"/>
        <v>1150000</v>
      </c>
      <c r="K37" s="161">
        <f t="shared" si="96"/>
        <v>6670000</v>
      </c>
      <c r="L37" s="161">
        <f t="shared" si="97"/>
        <v>12650000</v>
      </c>
      <c r="M37" s="162">
        <f t="shared" si="6"/>
        <v>0.8</v>
      </c>
      <c r="N37" s="163">
        <f t="shared" si="40"/>
        <v>4186000</v>
      </c>
      <c r="O37" s="163">
        <v>0</v>
      </c>
      <c r="P37" s="406">
        <v>13</v>
      </c>
      <c r="Q37" s="406">
        <v>0</v>
      </c>
      <c r="R37" s="406">
        <v>1</v>
      </c>
      <c r="S37" s="406">
        <v>0</v>
      </c>
      <c r="T37" s="406"/>
      <c r="U37" s="406"/>
      <c r="V37" s="406"/>
      <c r="W37" s="406"/>
      <c r="X37" s="389"/>
      <c r="Y37" s="406"/>
      <c r="Z37" s="406"/>
      <c r="AA37" s="406"/>
      <c r="AB37" s="406"/>
      <c r="AC37" s="406"/>
      <c r="AD37" s="406">
        <v>0</v>
      </c>
      <c r="AE37" s="164">
        <f t="shared" si="98"/>
        <v>14</v>
      </c>
      <c r="AF37" s="166">
        <f t="shared" si="99"/>
        <v>5060000</v>
      </c>
      <c r="AG37" s="166">
        <f t="shared" si="100"/>
        <v>353846</v>
      </c>
      <c r="AH37" s="166">
        <f t="shared" si="101"/>
        <v>0</v>
      </c>
      <c r="AI37" s="166">
        <f t="shared" si="102"/>
        <v>0</v>
      </c>
      <c r="AJ37" s="166">
        <f t="shared" si="103"/>
        <v>0</v>
      </c>
      <c r="AK37" s="166">
        <f t="shared" si="104"/>
        <v>0</v>
      </c>
      <c r="AL37" s="166">
        <f t="shared" si="105"/>
        <v>0</v>
      </c>
      <c r="AM37" s="166">
        <f t="shared" si="106"/>
        <v>0</v>
      </c>
      <c r="AN37" s="166">
        <f t="shared" si="107"/>
        <v>0</v>
      </c>
      <c r="AO37" s="167">
        <f t="shared" si="108"/>
        <v>182000</v>
      </c>
      <c r="AP37" s="166">
        <v>0</v>
      </c>
      <c r="AQ37" s="166">
        <f t="shared" si="109"/>
        <v>5595846</v>
      </c>
      <c r="AR37" s="166"/>
      <c r="AS37" s="407"/>
      <c r="AT37" s="407"/>
      <c r="AU37" s="407"/>
      <c r="AV37" s="166">
        <f t="shared" si="110"/>
        <v>5595846</v>
      </c>
      <c r="AW37" s="166">
        <f t="shared" si="111"/>
        <v>478400</v>
      </c>
      <c r="AX37" s="166">
        <f t="shared" si="16"/>
        <v>89700</v>
      </c>
      <c r="AY37" s="166">
        <f t="shared" si="17"/>
        <v>59800</v>
      </c>
      <c r="AZ37" s="166">
        <f t="shared" si="112"/>
        <v>627900</v>
      </c>
      <c r="BA37" s="166">
        <f t="shared" si="113"/>
        <v>29900</v>
      </c>
      <c r="BB37" s="166">
        <f t="shared" si="114"/>
        <v>220000</v>
      </c>
      <c r="BC37" s="281"/>
      <c r="BD37" s="166">
        <v>0</v>
      </c>
      <c r="BE37" s="166">
        <f t="shared" si="115"/>
        <v>877800</v>
      </c>
      <c r="BF37" s="166">
        <f t="shared" si="116"/>
        <v>4718046</v>
      </c>
      <c r="BG37" s="166">
        <f t="shared" si="22"/>
        <v>0</v>
      </c>
      <c r="BH37" s="166">
        <v>1</v>
      </c>
      <c r="BI37" s="369" t="s">
        <v>40</v>
      </c>
      <c r="BJ37" s="166">
        <f t="shared" si="23"/>
        <v>0</v>
      </c>
      <c r="BK37" s="166">
        <f t="shared" si="24"/>
        <v>1</v>
      </c>
      <c r="BL37" s="161" t="s">
        <v>1144</v>
      </c>
      <c r="BM37" s="166">
        <f t="shared" si="25"/>
        <v>13000</v>
      </c>
      <c r="BN37" s="166" t="str">
        <f t="shared" si="26"/>
        <v>Trừ tiền</v>
      </c>
      <c r="BO37" s="410"/>
      <c r="BP37" s="407"/>
      <c r="BQ37" s="407"/>
      <c r="BR37" s="407"/>
      <c r="BS37" s="161">
        <f t="shared" si="27"/>
        <v>5413846</v>
      </c>
      <c r="BT37" s="159">
        <v>2</v>
      </c>
      <c r="BU37" s="166">
        <f t="shared" si="117"/>
        <v>8800000</v>
      </c>
      <c r="BV37" s="166">
        <v>11000000</v>
      </c>
      <c r="BW37" s="166">
        <f t="shared" si="118"/>
        <v>19800000</v>
      </c>
      <c r="BX37" s="166">
        <f t="shared" si="119"/>
        <v>-15014054</v>
      </c>
      <c r="BY37" s="407"/>
      <c r="BZ37" s="407"/>
      <c r="CA37" s="407"/>
      <c r="CB37" s="407"/>
      <c r="CC37" s="407"/>
      <c r="CD37" s="407"/>
      <c r="CE37" s="413">
        <v>11500000</v>
      </c>
      <c r="CF37" s="413">
        <f>CE37*10%</f>
        <v>1150000</v>
      </c>
      <c r="CG37" s="413">
        <v>0</v>
      </c>
      <c r="CH37" s="413">
        <v>0</v>
      </c>
      <c r="CI37" s="413"/>
      <c r="CJ37" s="369">
        <f t="shared" si="122"/>
        <v>1150000</v>
      </c>
      <c r="CK37" s="369">
        <f t="shared" si="123"/>
        <v>12650000</v>
      </c>
      <c r="CL37" s="414"/>
      <c r="CM37" s="413">
        <f t="shared" si="120"/>
        <v>11500000</v>
      </c>
      <c r="CN37" s="413">
        <f t="shared" si="120"/>
        <v>1150000</v>
      </c>
      <c r="CO37" s="369">
        <f t="shared" si="120"/>
        <v>0</v>
      </c>
      <c r="CP37" s="369">
        <f t="shared" si="120"/>
        <v>0</v>
      </c>
      <c r="CQ37" s="369">
        <f t="shared" si="120"/>
        <v>0</v>
      </c>
      <c r="CR37" s="369">
        <f t="shared" si="125"/>
        <v>1150000</v>
      </c>
      <c r="CS37" s="369">
        <f t="shared" si="124"/>
        <v>12650000</v>
      </c>
      <c r="CT37" s="173" t="s">
        <v>1147</v>
      </c>
      <c r="CU37" s="173" t="s">
        <v>2229</v>
      </c>
      <c r="CV37" s="450" t="s">
        <v>1151</v>
      </c>
      <c r="CW37" s="173" t="s">
        <v>2249</v>
      </c>
    </row>
    <row r="38" spans="1:101" ht="34.35" customHeight="1">
      <c r="A38" s="155">
        <f>SUBTOTAL(3,$C$11:C38)</f>
        <v>21</v>
      </c>
      <c r="B38" s="246" t="s">
        <v>865</v>
      </c>
      <c r="C38" s="247" t="s">
        <v>866</v>
      </c>
      <c r="D38" s="156" t="s">
        <v>101</v>
      </c>
      <c r="E38" s="157" t="str">
        <f t="shared" si="121"/>
        <v>B3</v>
      </c>
      <c r="F38" s="158">
        <v>42110</v>
      </c>
      <c r="G38" s="159">
        <v>4300000</v>
      </c>
      <c r="H38" s="159"/>
      <c r="I38" s="160">
        <f t="shared" si="95"/>
        <v>4200000</v>
      </c>
      <c r="J38" s="160">
        <f t="shared" si="37"/>
        <v>850000</v>
      </c>
      <c r="K38" s="161">
        <f t="shared" si="96"/>
        <v>5050000</v>
      </c>
      <c r="L38" s="161">
        <f t="shared" si="97"/>
        <v>9350000</v>
      </c>
      <c r="M38" s="162">
        <f t="shared" si="6"/>
        <v>1</v>
      </c>
      <c r="N38" s="163">
        <f t="shared" si="40"/>
        <v>3640000</v>
      </c>
      <c r="O38" s="163">
        <v>0</v>
      </c>
      <c r="P38" s="406">
        <v>12</v>
      </c>
      <c r="Q38" s="406">
        <v>0</v>
      </c>
      <c r="R38" s="406">
        <v>3.5</v>
      </c>
      <c r="S38" s="406">
        <v>0</v>
      </c>
      <c r="T38" s="406"/>
      <c r="U38" s="406"/>
      <c r="V38" s="406"/>
      <c r="W38" s="406"/>
      <c r="X38" s="389"/>
      <c r="Y38" s="406"/>
      <c r="Z38" s="406"/>
      <c r="AA38" s="406"/>
      <c r="AB38" s="406"/>
      <c r="AC38" s="406"/>
      <c r="AD38" s="406">
        <v>0</v>
      </c>
      <c r="AE38" s="164">
        <f t="shared" si="98"/>
        <v>15.5</v>
      </c>
      <c r="AF38" s="166">
        <f t="shared" si="99"/>
        <v>4315385</v>
      </c>
      <c r="AG38" s="166">
        <f t="shared" si="100"/>
        <v>1144231</v>
      </c>
      <c r="AH38" s="166">
        <f t="shared" si="101"/>
        <v>0</v>
      </c>
      <c r="AI38" s="166">
        <f t="shared" si="102"/>
        <v>0</v>
      </c>
      <c r="AJ38" s="166">
        <f t="shared" si="103"/>
        <v>0</v>
      </c>
      <c r="AK38" s="166">
        <f t="shared" si="104"/>
        <v>0</v>
      </c>
      <c r="AL38" s="166">
        <f t="shared" si="105"/>
        <v>0</v>
      </c>
      <c r="AM38" s="166">
        <f t="shared" si="106"/>
        <v>0</v>
      </c>
      <c r="AN38" s="166">
        <f t="shared" si="107"/>
        <v>0</v>
      </c>
      <c r="AO38" s="167">
        <f t="shared" si="108"/>
        <v>201500</v>
      </c>
      <c r="AP38" s="166">
        <v>0</v>
      </c>
      <c r="AQ38" s="166">
        <f t="shared" si="109"/>
        <v>5661116</v>
      </c>
      <c r="AR38" s="166">
        <v>0</v>
      </c>
      <c r="AS38" s="167"/>
      <c r="AT38" s="166"/>
      <c r="AU38" s="166"/>
      <c r="AV38" s="166">
        <f t="shared" si="110"/>
        <v>5661116</v>
      </c>
      <c r="AW38" s="166">
        <f t="shared" si="111"/>
        <v>344000</v>
      </c>
      <c r="AX38" s="166">
        <f t="shared" si="16"/>
        <v>64500</v>
      </c>
      <c r="AY38" s="166">
        <f t="shared" si="17"/>
        <v>43000</v>
      </c>
      <c r="AZ38" s="166">
        <f t="shared" si="112"/>
        <v>451500</v>
      </c>
      <c r="BA38" s="166">
        <f t="shared" si="113"/>
        <v>21500</v>
      </c>
      <c r="BB38" s="166">
        <f t="shared" si="114"/>
        <v>110000</v>
      </c>
      <c r="BC38" s="166"/>
      <c r="BD38" s="166">
        <v>0</v>
      </c>
      <c r="BE38" s="166">
        <f t="shared" si="115"/>
        <v>583000</v>
      </c>
      <c r="BF38" s="166">
        <f t="shared" si="116"/>
        <v>5078116</v>
      </c>
      <c r="BG38" s="166">
        <f t="shared" si="22"/>
        <v>0</v>
      </c>
      <c r="BH38" s="166">
        <v>1</v>
      </c>
      <c r="BI38" s="369" t="s">
        <v>40</v>
      </c>
      <c r="BJ38" s="166">
        <f t="shared" si="23"/>
        <v>0</v>
      </c>
      <c r="BK38" s="166">
        <f t="shared" si="24"/>
        <v>1</v>
      </c>
      <c r="BL38" s="161" t="s">
        <v>1144</v>
      </c>
      <c r="BM38" s="166">
        <f t="shared" si="25"/>
        <v>13000</v>
      </c>
      <c r="BN38" s="166" t="str">
        <f t="shared" si="26"/>
        <v>Trừ tiền</v>
      </c>
      <c r="BO38" s="410"/>
      <c r="BP38" s="166"/>
      <c r="BQ38" s="144"/>
      <c r="BR38" s="144"/>
      <c r="BS38" s="161">
        <f t="shared" si="27"/>
        <v>5459616</v>
      </c>
      <c r="BT38" s="159">
        <v>2</v>
      </c>
      <c r="BU38" s="166">
        <f t="shared" si="117"/>
        <v>8800000</v>
      </c>
      <c r="BV38" s="166">
        <v>11000000</v>
      </c>
      <c r="BW38" s="166">
        <f t="shared" si="118"/>
        <v>19800000</v>
      </c>
      <c r="BX38" s="166">
        <f t="shared" si="119"/>
        <v>-14791884</v>
      </c>
      <c r="BY38" s="166"/>
      <c r="BZ38" s="166"/>
      <c r="CA38" s="171"/>
      <c r="CB38" s="166"/>
      <c r="CC38" s="166"/>
      <c r="CD38" s="166"/>
      <c r="CE38" s="413">
        <v>8500000</v>
      </c>
      <c r="CF38" s="413">
        <f>CE38*10%</f>
        <v>850000</v>
      </c>
      <c r="CG38" s="413">
        <v>0</v>
      </c>
      <c r="CH38" s="413">
        <v>0</v>
      </c>
      <c r="CI38" s="413"/>
      <c r="CJ38" s="369">
        <f>SUM(CF38:CI38)</f>
        <v>850000</v>
      </c>
      <c r="CK38" s="369">
        <f>CE38+CJ38</f>
        <v>9350000</v>
      </c>
      <c r="CL38" s="414"/>
      <c r="CM38" s="413">
        <f t="shared" si="120"/>
        <v>8500000</v>
      </c>
      <c r="CN38" s="413">
        <f t="shared" si="120"/>
        <v>850000</v>
      </c>
      <c r="CO38" s="369">
        <f t="shared" si="120"/>
        <v>0</v>
      </c>
      <c r="CP38" s="369">
        <f t="shared" si="120"/>
        <v>0</v>
      </c>
      <c r="CQ38" s="369">
        <f t="shared" si="120"/>
        <v>0</v>
      </c>
      <c r="CR38" s="369">
        <f>SUM(CN38:CQ38)</f>
        <v>850000</v>
      </c>
      <c r="CS38" s="369">
        <f>CM38+CR38</f>
        <v>9350000</v>
      </c>
      <c r="CT38" s="173" t="s">
        <v>1147</v>
      </c>
      <c r="CU38" s="173" t="s">
        <v>2229</v>
      </c>
      <c r="CV38" s="450" t="s">
        <v>1152</v>
      </c>
      <c r="CW38" s="173" t="s">
        <v>2249</v>
      </c>
    </row>
    <row r="39" spans="1:101" ht="34.35" customHeight="1">
      <c r="A39" s="155">
        <f>SUBTOTAL(3,$C$11:C39)</f>
        <v>22</v>
      </c>
      <c r="B39" s="143" t="s">
        <v>734</v>
      </c>
      <c r="C39" s="144" t="s">
        <v>735</v>
      </c>
      <c r="D39" s="156" t="s">
        <v>101</v>
      </c>
      <c r="E39" s="157" t="str">
        <f t="shared" si="121"/>
        <v>B3</v>
      </c>
      <c r="F39" s="158">
        <v>42486</v>
      </c>
      <c r="G39" s="159">
        <v>4090000</v>
      </c>
      <c r="H39" s="159"/>
      <c r="I39" s="160">
        <f t="shared" si="95"/>
        <v>4410000</v>
      </c>
      <c r="J39" s="160">
        <f t="shared" si="37"/>
        <v>425000</v>
      </c>
      <c r="K39" s="161">
        <f t="shared" si="96"/>
        <v>4835000</v>
      </c>
      <c r="L39" s="161">
        <f t="shared" si="97"/>
        <v>8925000</v>
      </c>
      <c r="M39" s="162">
        <f t="shared" si="6"/>
        <v>1</v>
      </c>
      <c r="N39" s="163">
        <f t="shared" si="40"/>
        <v>3640000</v>
      </c>
      <c r="O39" s="163">
        <v>0</v>
      </c>
      <c r="P39" s="406">
        <v>13</v>
      </c>
      <c r="Q39" s="406">
        <v>0</v>
      </c>
      <c r="R39" s="406">
        <v>3.5</v>
      </c>
      <c r="S39" s="406">
        <v>0</v>
      </c>
      <c r="T39" s="406"/>
      <c r="U39" s="406"/>
      <c r="V39" s="406"/>
      <c r="W39" s="406"/>
      <c r="X39" s="389"/>
      <c r="Y39" s="406"/>
      <c r="Z39" s="406"/>
      <c r="AA39" s="406"/>
      <c r="AB39" s="406"/>
      <c r="AC39" s="406"/>
      <c r="AD39" s="406">
        <v>0</v>
      </c>
      <c r="AE39" s="164">
        <f t="shared" si="98"/>
        <v>16.5</v>
      </c>
      <c r="AF39" s="166">
        <f t="shared" si="99"/>
        <v>4462500</v>
      </c>
      <c r="AG39" s="166">
        <f t="shared" si="100"/>
        <v>1144231</v>
      </c>
      <c r="AH39" s="166">
        <f t="shared" si="101"/>
        <v>0</v>
      </c>
      <c r="AI39" s="166">
        <f t="shared" si="102"/>
        <v>0</v>
      </c>
      <c r="AJ39" s="166">
        <f t="shared" si="103"/>
        <v>0</v>
      </c>
      <c r="AK39" s="166">
        <f t="shared" si="104"/>
        <v>0</v>
      </c>
      <c r="AL39" s="166">
        <f t="shared" si="105"/>
        <v>0</v>
      </c>
      <c r="AM39" s="166">
        <f t="shared" si="106"/>
        <v>0</v>
      </c>
      <c r="AN39" s="166">
        <f t="shared" si="107"/>
        <v>0</v>
      </c>
      <c r="AO39" s="167">
        <f t="shared" si="108"/>
        <v>214500</v>
      </c>
      <c r="AP39" s="166">
        <v>0</v>
      </c>
      <c r="AQ39" s="166">
        <f t="shared" si="109"/>
        <v>5821231</v>
      </c>
      <c r="AR39" s="166">
        <v>0</v>
      </c>
      <c r="AS39" s="167"/>
      <c r="AT39" s="166"/>
      <c r="AU39" s="166"/>
      <c r="AV39" s="166">
        <f t="shared" si="110"/>
        <v>5821231</v>
      </c>
      <c r="AW39" s="166">
        <f t="shared" si="111"/>
        <v>327200</v>
      </c>
      <c r="AX39" s="166">
        <f t="shared" si="16"/>
        <v>61350</v>
      </c>
      <c r="AY39" s="166">
        <f t="shared" si="17"/>
        <v>40900</v>
      </c>
      <c r="AZ39" s="166">
        <f t="shared" si="112"/>
        <v>429450</v>
      </c>
      <c r="BA39" s="166">
        <f t="shared" si="113"/>
        <v>20450</v>
      </c>
      <c r="BB39" s="166">
        <f t="shared" si="114"/>
        <v>110000</v>
      </c>
      <c r="BC39" s="166"/>
      <c r="BD39" s="166">
        <v>0</v>
      </c>
      <c r="BE39" s="166">
        <f t="shared" si="115"/>
        <v>559900</v>
      </c>
      <c r="BF39" s="166">
        <f t="shared" si="116"/>
        <v>5261331</v>
      </c>
      <c r="BG39" s="166">
        <f t="shared" si="22"/>
        <v>0</v>
      </c>
      <c r="BH39" s="166">
        <v>1</v>
      </c>
      <c r="BI39" s="369" t="s">
        <v>40</v>
      </c>
      <c r="BJ39" s="166">
        <f t="shared" si="23"/>
        <v>0</v>
      </c>
      <c r="BK39" s="166">
        <f t="shared" si="24"/>
        <v>1</v>
      </c>
      <c r="BL39" s="161" t="s">
        <v>1144</v>
      </c>
      <c r="BM39" s="166">
        <f t="shared" si="25"/>
        <v>13000</v>
      </c>
      <c r="BN39" s="166" t="str">
        <f t="shared" si="26"/>
        <v>Trừ tiền</v>
      </c>
      <c r="BO39" s="410"/>
      <c r="BP39" s="166"/>
      <c r="BQ39" s="144"/>
      <c r="BR39" s="144"/>
      <c r="BS39" s="161">
        <f t="shared" si="27"/>
        <v>5606731</v>
      </c>
      <c r="BT39" s="159">
        <v>0</v>
      </c>
      <c r="BU39" s="166">
        <f t="shared" si="117"/>
        <v>0</v>
      </c>
      <c r="BV39" s="166">
        <v>11000000</v>
      </c>
      <c r="BW39" s="166">
        <f t="shared" si="118"/>
        <v>11000000</v>
      </c>
      <c r="BX39" s="166">
        <f t="shared" si="119"/>
        <v>-5822719</v>
      </c>
      <c r="BY39" s="166"/>
      <c r="BZ39" s="166"/>
      <c r="CA39" s="171"/>
      <c r="CB39" s="166"/>
      <c r="CC39" s="166"/>
      <c r="CD39" s="166"/>
      <c r="CE39" s="413">
        <v>8500000</v>
      </c>
      <c r="CF39" s="413">
        <f t="shared" ref="CF39" si="126">CE39*5%</f>
        <v>425000</v>
      </c>
      <c r="CG39" s="413">
        <v>0</v>
      </c>
      <c r="CH39" s="413">
        <v>0</v>
      </c>
      <c r="CI39" s="413"/>
      <c r="CJ39" s="369">
        <f>SUM(CF39:CI39)</f>
        <v>425000</v>
      </c>
      <c r="CK39" s="369">
        <f>CE39+CJ39</f>
        <v>8925000</v>
      </c>
      <c r="CL39" s="414"/>
      <c r="CM39" s="413">
        <f t="shared" si="120"/>
        <v>8500000</v>
      </c>
      <c r="CN39" s="413">
        <f t="shared" si="120"/>
        <v>425000</v>
      </c>
      <c r="CO39" s="369">
        <f t="shared" si="120"/>
        <v>0</v>
      </c>
      <c r="CP39" s="369">
        <f t="shared" si="120"/>
        <v>0</v>
      </c>
      <c r="CQ39" s="369">
        <f t="shared" si="120"/>
        <v>0</v>
      </c>
      <c r="CR39" s="369">
        <f>SUM(CN39:CQ39)</f>
        <v>425000</v>
      </c>
      <c r="CS39" s="369">
        <f>CM39+CR39</f>
        <v>8925000</v>
      </c>
      <c r="CT39" s="173" t="s">
        <v>1147</v>
      </c>
      <c r="CU39" s="173" t="s">
        <v>2229</v>
      </c>
      <c r="CV39" s="450" t="s">
        <v>1153</v>
      </c>
      <c r="CW39" s="173" t="s">
        <v>2249</v>
      </c>
    </row>
    <row r="40" spans="1:101" ht="34.35" customHeight="1">
      <c r="A40" s="155">
        <f>SUBTOTAL(3,$C$11:C40)</f>
        <v>23</v>
      </c>
      <c r="B40" s="143" t="s">
        <v>528</v>
      </c>
      <c r="C40" s="144" t="s">
        <v>529</v>
      </c>
      <c r="D40" s="156" t="s">
        <v>101</v>
      </c>
      <c r="E40" s="157" t="str">
        <f t="shared" si="121"/>
        <v>B3</v>
      </c>
      <c r="F40" s="158">
        <v>42110</v>
      </c>
      <c r="G40" s="159">
        <v>4990000</v>
      </c>
      <c r="H40" s="159"/>
      <c r="I40" s="160">
        <f t="shared" si="95"/>
        <v>5010000</v>
      </c>
      <c r="J40" s="160">
        <f t="shared" si="37"/>
        <v>1000000</v>
      </c>
      <c r="K40" s="161">
        <f t="shared" si="96"/>
        <v>6010000</v>
      </c>
      <c r="L40" s="161">
        <f t="shared" si="97"/>
        <v>11000000</v>
      </c>
      <c r="M40" s="162">
        <f t="shared" si="6"/>
        <v>1</v>
      </c>
      <c r="N40" s="163">
        <f t="shared" si="40"/>
        <v>3640000</v>
      </c>
      <c r="O40" s="163">
        <v>0</v>
      </c>
      <c r="P40" s="406">
        <v>13</v>
      </c>
      <c r="Q40" s="406">
        <v>0</v>
      </c>
      <c r="R40" s="406">
        <v>1</v>
      </c>
      <c r="S40" s="406">
        <v>0</v>
      </c>
      <c r="T40" s="406"/>
      <c r="U40" s="406"/>
      <c r="V40" s="406"/>
      <c r="W40" s="406"/>
      <c r="X40" s="389"/>
      <c r="Y40" s="406"/>
      <c r="Z40" s="406"/>
      <c r="AA40" s="406"/>
      <c r="AB40" s="406"/>
      <c r="AC40" s="406"/>
      <c r="AD40" s="406">
        <v>0</v>
      </c>
      <c r="AE40" s="164">
        <f t="shared" si="98"/>
        <v>14</v>
      </c>
      <c r="AF40" s="166">
        <f t="shared" si="99"/>
        <v>5500000</v>
      </c>
      <c r="AG40" s="166">
        <f t="shared" si="100"/>
        <v>384615</v>
      </c>
      <c r="AH40" s="166">
        <f t="shared" si="101"/>
        <v>0</v>
      </c>
      <c r="AI40" s="166">
        <f t="shared" si="102"/>
        <v>0</v>
      </c>
      <c r="AJ40" s="166">
        <f t="shared" si="103"/>
        <v>0</v>
      </c>
      <c r="AK40" s="166">
        <f t="shared" si="104"/>
        <v>0</v>
      </c>
      <c r="AL40" s="166">
        <f t="shared" si="105"/>
        <v>0</v>
      </c>
      <c r="AM40" s="166">
        <f t="shared" si="106"/>
        <v>0</v>
      </c>
      <c r="AN40" s="166">
        <f t="shared" si="107"/>
        <v>0</v>
      </c>
      <c r="AO40" s="167">
        <f t="shared" si="108"/>
        <v>182000</v>
      </c>
      <c r="AP40" s="166">
        <v>0</v>
      </c>
      <c r="AQ40" s="166">
        <f t="shared" si="109"/>
        <v>6066615</v>
      </c>
      <c r="AR40" s="166">
        <v>0</v>
      </c>
      <c r="AS40" s="167"/>
      <c r="AT40" s="166"/>
      <c r="AU40" s="166"/>
      <c r="AV40" s="166">
        <f t="shared" si="110"/>
        <v>6066615</v>
      </c>
      <c r="AW40" s="166">
        <f t="shared" si="111"/>
        <v>399200</v>
      </c>
      <c r="AX40" s="166">
        <f t="shared" si="16"/>
        <v>74850</v>
      </c>
      <c r="AY40" s="166">
        <f t="shared" si="17"/>
        <v>49900</v>
      </c>
      <c r="AZ40" s="166">
        <f t="shared" si="112"/>
        <v>523950</v>
      </c>
      <c r="BA40" s="166">
        <f t="shared" si="113"/>
        <v>24950</v>
      </c>
      <c r="BB40" s="166">
        <f t="shared" si="114"/>
        <v>110000</v>
      </c>
      <c r="BC40" s="166"/>
      <c r="BD40" s="166">
        <v>0</v>
      </c>
      <c r="BE40" s="166">
        <f t="shared" si="115"/>
        <v>658900</v>
      </c>
      <c r="BF40" s="166">
        <f t="shared" si="116"/>
        <v>5407715</v>
      </c>
      <c r="BG40" s="166">
        <f t="shared" si="22"/>
        <v>0</v>
      </c>
      <c r="BH40" s="166">
        <v>1</v>
      </c>
      <c r="BI40" s="369" t="s">
        <v>40</v>
      </c>
      <c r="BJ40" s="166">
        <f t="shared" si="23"/>
        <v>0</v>
      </c>
      <c r="BK40" s="166">
        <f t="shared" si="24"/>
        <v>1</v>
      </c>
      <c r="BL40" s="161" t="s">
        <v>1144</v>
      </c>
      <c r="BM40" s="166">
        <f t="shared" si="25"/>
        <v>13000</v>
      </c>
      <c r="BN40" s="166" t="str">
        <f t="shared" si="26"/>
        <v>Trừ tiền</v>
      </c>
      <c r="BO40" s="410"/>
      <c r="BP40" s="166"/>
      <c r="BQ40" s="144"/>
      <c r="BR40" s="144"/>
      <c r="BS40" s="161">
        <f t="shared" si="27"/>
        <v>5884615</v>
      </c>
      <c r="BT40" s="159">
        <v>1</v>
      </c>
      <c r="BU40" s="166">
        <f t="shared" si="117"/>
        <v>4400000</v>
      </c>
      <c r="BV40" s="166">
        <v>11000000</v>
      </c>
      <c r="BW40" s="166">
        <f t="shared" si="118"/>
        <v>15400000</v>
      </c>
      <c r="BX40" s="166">
        <f t="shared" si="119"/>
        <v>-10039335</v>
      </c>
      <c r="BY40" s="166"/>
      <c r="BZ40" s="166"/>
      <c r="CA40" s="171"/>
      <c r="CB40" s="166"/>
      <c r="CC40" s="166"/>
      <c r="CD40" s="166"/>
      <c r="CE40" s="413">
        <v>10000000</v>
      </c>
      <c r="CF40" s="413">
        <f>CE40*10%</f>
        <v>1000000</v>
      </c>
      <c r="CG40" s="413">
        <v>0</v>
      </c>
      <c r="CH40" s="413">
        <v>0</v>
      </c>
      <c r="CI40" s="413"/>
      <c r="CJ40" s="369">
        <f t="shared" si="122"/>
        <v>1000000</v>
      </c>
      <c r="CK40" s="369">
        <f t="shared" si="123"/>
        <v>11000000</v>
      </c>
      <c r="CL40" s="414"/>
      <c r="CM40" s="413">
        <f t="shared" si="120"/>
        <v>10000000</v>
      </c>
      <c r="CN40" s="413">
        <f t="shared" si="120"/>
        <v>1000000</v>
      </c>
      <c r="CO40" s="369">
        <f t="shared" si="120"/>
        <v>0</v>
      </c>
      <c r="CP40" s="369">
        <f t="shared" si="120"/>
        <v>0</v>
      </c>
      <c r="CQ40" s="369">
        <f t="shared" si="120"/>
        <v>0</v>
      </c>
      <c r="CR40" s="369">
        <f t="shared" si="125"/>
        <v>1000000</v>
      </c>
      <c r="CS40" s="369">
        <f t="shared" si="124"/>
        <v>11000000</v>
      </c>
      <c r="CT40" s="173" t="s">
        <v>1147</v>
      </c>
      <c r="CU40" s="173" t="s">
        <v>2229</v>
      </c>
      <c r="CV40" s="450" t="s">
        <v>1154</v>
      </c>
      <c r="CW40" s="173" t="s">
        <v>2249</v>
      </c>
    </row>
    <row r="41" spans="1:101" ht="32.1" customHeight="1">
      <c r="A41" s="155">
        <f>SUBTOTAL(3,$C$8:C41)</f>
        <v>24</v>
      </c>
      <c r="B41" s="143" t="s">
        <v>560</v>
      </c>
      <c r="C41" s="144" t="s">
        <v>561</v>
      </c>
      <c r="D41" s="156" t="s">
        <v>101</v>
      </c>
      <c r="E41" s="157" t="str">
        <f>IF(CM41&gt;=400000000,"A1",IF(CM41&gt;=300000000,"A2",IF(CM41&gt;=240000000,"A3",IF(CM41&gt;=180000000,"A4",IF(CM41&gt;=120000000,"A5",IF(CM41&gt;=80000000,"A6",IF(CM41&gt;=40000000,"A7",IF(CM41&gt;=25000000,"B1",IF(CM41&gt;=12000000,"B2","B3")))))))))</f>
        <v>B3</v>
      </c>
      <c r="F41" s="158">
        <v>44708</v>
      </c>
      <c r="G41" s="159">
        <v>4520000</v>
      </c>
      <c r="H41" s="159"/>
      <c r="I41" s="160">
        <f>IF(G41&gt;0,CM41-G41,CM41-H41)</f>
        <v>3480000</v>
      </c>
      <c r="J41" s="160">
        <f>CR41</f>
        <v>0</v>
      </c>
      <c r="K41" s="161">
        <f>SUM(I41:J41)</f>
        <v>3480000</v>
      </c>
      <c r="L41" s="161">
        <f>IF(G41&gt;0,G41+K41,H41+K41)</f>
        <v>8000000</v>
      </c>
      <c r="M41" s="162">
        <f t="shared" si="6"/>
        <v>1</v>
      </c>
      <c r="N41" s="163">
        <f>ROUND(MAX(G41*70%,H41*70%,3640000),0)</f>
        <v>3640000</v>
      </c>
      <c r="O41" s="163">
        <v>0</v>
      </c>
      <c r="P41" s="406">
        <v>13</v>
      </c>
      <c r="Q41" s="406">
        <v>0</v>
      </c>
      <c r="R41" s="406">
        <v>3</v>
      </c>
      <c r="S41" s="406">
        <v>0</v>
      </c>
      <c r="T41" s="406"/>
      <c r="U41" s="406"/>
      <c r="V41" s="406"/>
      <c r="W41" s="406"/>
      <c r="X41" s="389"/>
      <c r="Y41" s="406"/>
      <c r="Z41" s="406"/>
      <c r="AA41" s="406"/>
      <c r="AB41" s="406"/>
      <c r="AC41" s="406"/>
      <c r="AD41" s="406">
        <v>0</v>
      </c>
      <c r="AE41" s="164">
        <f t="shared" si="98"/>
        <v>16</v>
      </c>
      <c r="AF41" s="166">
        <f t="shared" si="99"/>
        <v>4000000</v>
      </c>
      <c r="AG41" s="166">
        <f t="shared" si="100"/>
        <v>923077</v>
      </c>
      <c r="AH41" s="166">
        <f t="shared" si="101"/>
        <v>0</v>
      </c>
      <c r="AI41" s="166">
        <f>ROUND(IF(BJ41="Lương tháng",L41/26*T41,MAX((G41+I41)/26*(T41+U41)*200%+G41/26*T41,(H41+I41)/26*(T41+U41)*200%+H41/26*T41,G41/26*(T41+U41)*300%+G41/26*T41,H41/26*(T41+U41)*300%+H41/26*T41)),0)</f>
        <v>0</v>
      </c>
      <c r="AJ41" s="166">
        <f>ROUND(IF((P41+Q41)=0,0,IF(BJ41="Lương tháng",MAX((G41+I41)/26*V41,(H41+I41)/26*V41),MAX(G41/26*V41,H41/26*V41))),0)</f>
        <v>0</v>
      </c>
      <c r="AK41" s="166">
        <f t="shared" si="104"/>
        <v>0</v>
      </c>
      <c r="AL41" s="166">
        <f t="shared" si="105"/>
        <v>0</v>
      </c>
      <c r="AM41" s="167">
        <f>ROUND(IF(BJ41="Lương tháng",L41/26*AC41,L41/26*AC41+L41/26*AB41),0)</f>
        <v>0</v>
      </c>
      <c r="AN41" s="166">
        <f t="shared" si="107"/>
        <v>0</v>
      </c>
      <c r="AO41" s="167">
        <f t="shared" si="108"/>
        <v>208000</v>
      </c>
      <c r="AP41" s="166">
        <v>0</v>
      </c>
      <c r="AQ41" s="166">
        <f t="shared" si="109"/>
        <v>5131077</v>
      </c>
      <c r="AR41" s="166"/>
      <c r="AS41" s="166"/>
      <c r="AT41" s="166"/>
      <c r="AU41" s="166"/>
      <c r="AV41" s="166">
        <f t="shared" si="110"/>
        <v>5131077</v>
      </c>
      <c r="AW41" s="168">
        <f t="shared" si="111"/>
        <v>361600</v>
      </c>
      <c r="AX41" s="168">
        <f t="shared" si="16"/>
        <v>67800</v>
      </c>
      <c r="AY41" s="168">
        <f t="shared" si="17"/>
        <v>45200</v>
      </c>
      <c r="AZ41" s="166">
        <f t="shared" si="112"/>
        <v>474600</v>
      </c>
      <c r="BA41" s="166">
        <f t="shared" si="113"/>
        <v>22600</v>
      </c>
      <c r="BB41" s="166">
        <f t="shared" si="114"/>
        <v>110000</v>
      </c>
      <c r="BC41" s="166"/>
      <c r="BD41" s="166">
        <v>0</v>
      </c>
      <c r="BE41" s="166">
        <f t="shared" si="115"/>
        <v>607200</v>
      </c>
      <c r="BF41" s="166">
        <f t="shared" si="116"/>
        <v>4523877</v>
      </c>
      <c r="BG41" s="166">
        <f>ROUND(IF(BE41&gt;AV41,BE41-AV41,0),0)</f>
        <v>0</v>
      </c>
      <c r="BH41" s="161">
        <v>1</v>
      </c>
      <c r="BI41" s="166" t="s">
        <v>40</v>
      </c>
      <c r="BJ41" s="144">
        <f>IF(AND(D41="QTNV CL",CM41&gt;=11000000),"Lương tháng",IF(CM41&gt;=18000000,"Lương tháng",0))</f>
        <v>0</v>
      </c>
      <c r="BK41" s="144">
        <f>IF(BJ41="Lương tháng",0,1)</f>
        <v>1</v>
      </c>
      <c r="BL41" s="161" t="s">
        <v>1144</v>
      </c>
      <c r="BM41" s="159">
        <f>IF(BL41="M1",13000,IF(BL41="M2",20000,IF(BL41="M3",26000,IF(BL41="M4",32000,0))))</f>
        <v>13000</v>
      </c>
      <c r="BN41" s="170" t="str">
        <f>IF(AND(G41&gt;0,(P41+Q41)&gt;=5),"Trừ tiền","Xem lại")</f>
        <v>Trừ tiền</v>
      </c>
      <c r="BO41" s="410"/>
      <c r="BP41" s="166"/>
      <c r="BQ41" s="166"/>
      <c r="BR41" s="166"/>
      <c r="BS41" s="166">
        <f>AQ41+SUM(BO41:BR41)-AN41-AO41-SUM(BY41:CA41)</f>
        <v>4923077</v>
      </c>
      <c r="BT41" s="171">
        <v>0</v>
      </c>
      <c r="BU41" s="166">
        <f>BT41*4400000</f>
        <v>0</v>
      </c>
      <c r="BV41" s="166">
        <v>11000000</v>
      </c>
      <c r="BW41" s="166">
        <f>BU41+BV41</f>
        <v>11000000</v>
      </c>
      <c r="BX41" s="166">
        <f>BS41-SUM(CC41:CD41)-CB41-AZ41-BW41</f>
        <v>-6551523</v>
      </c>
      <c r="BY41" s="164"/>
      <c r="BZ41" s="164"/>
      <c r="CA41" s="164"/>
      <c r="CB41" s="144"/>
      <c r="CC41" s="144"/>
      <c r="CD41" s="144"/>
      <c r="CE41" s="172">
        <v>8000000</v>
      </c>
      <c r="CF41" s="172">
        <v>0</v>
      </c>
      <c r="CG41" s="172">
        <v>0</v>
      </c>
      <c r="CH41" s="172">
        <v>0</v>
      </c>
      <c r="CI41" s="172"/>
      <c r="CJ41" s="159">
        <f>SUM(CF41:CI41)</f>
        <v>0</v>
      </c>
      <c r="CK41" s="173">
        <f>CE41+CJ41</f>
        <v>8000000</v>
      </c>
      <c r="CL41" s="245"/>
      <c r="CM41" s="172">
        <f>CE41</f>
        <v>8000000</v>
      </c>
      <c r="CN41" s="172">
        <f>CF41</f>
        <v>0</v>
      </c>
      <c r="CO41" s="159">
        <f>CG41</f>
        <v>0</v>
      </c>
      <c r="CP41" s="159">
        <f>CH41</f>
        <v>0</v>
      </c>
      <c r="CQ41" s="159">
        <f>CI41</f>
        <v>0</v>
      </c>
      <c r="CR41" s="159">
        <f>SUM(CN41:CQ41)</f>
        <v>0</v>
      </c>
      <c r="CS41" s="173">
        <f>CM41+CR41</f>
        <v>8000000</v>
      </c>
      <c r="CT41" s="173" t="s">
        <v>1147</v>
      </c>
      <c r="CU41" s="173" t="s">
        <v>2229</v>
      </c>
      <c r="CV41" s="459" t="s">
        <v>2312</v>
      </c>
      <c r="CW41" s="173" t="s">
        <v>2249</v>
      </c>
    </row>
    <row r="42" spans="1:101" ht="34.35" customHeight="1">
      <c r="A42" s="155">
        <f>SUBTOTAL(3,$C$11:C42)</f>
        <v>25</v>
      </c>
      <c r="B42" s="143" t="s">
        <v>821</v>
      </c>
      <c r="C42" s="144" t="s">
        <v>180</v>
      </c>
      <c r="D42" s="156" t="s">
        <v>101</v>
      </c>
      <c r="E42" s="157" t="str">
        <f t="shared" si="121"/>
        <v>B3</v>
      </c>
      <c r="F42" s="158">
        <v>42110</v>
      </c>
      <c r="G42" s="159">
        <v>4300000</v>
      </c>
      <c r="H42" s="159"/>
      <c r="I42" s="160">
        <f t="shared" si="95"/>
        <v>4200000</v>
      </c>
      <c r="J42" s="160">
        <f t="shared" si="37"/>
        <v>850000</v>
      </c>
      <c r="K42" s="161">
        <f t="shared" si="96"/>
        <v>5050000</v>
      </c>
      <c r="L42" s="161">
        <f t="shared" si="97"/>
        <v>9350000</v>
      </c>
      <c r="M42" s="162">
        <f t="shared" si="6"/>
        <v>1</v>
      </c>
      <c r="N42" s="163">
        <f t="shared" si="40"/>
        <v>3640000</v>
      </c>
      <c r="O42" s="163">
        <v>0</v>
      </c>
      <c r="P42" s="406">
        <v>13</v>
      </c>
      <c r="Q42" s="406">
        <v>0</v>
      </c>
      <c r="R42" s="406">
        <v>3.82</v>
      </c>
      <c r="S42" s="406">
        <v>0</v>
      </c>
      <c r="T42" s="406"/>
      <c r="U42" s="406"/>
      <c r="V42" s="406"/>
      <c r="W42" s="406"/>
      <c r="X42" s="389"/>
      <c r="Y42" s="406"/>
      <c r="Z42" s="406"/>
      <c r="AA42" s="406"/>
      <c r="AB42" s="406"/>
      <c r="AC42" s="406"/>
      <c r="AD42" s="406">
        <v>0</v>
      </c>
      <c r="AE42" s="164">
        <f t="shared" si="98"/>
        <v>16.82</v>
      </c>
      <c r="AF42" s="166">
        <f t="shared" si="99"/>
        <v>4675000</v>
      </c>
      <c r="AG42" s="166">
        <f t="shared" si="100"/>
        <v>1248846</v>
      </c>
      <c r="AH42" s="166">
        <f t="shared" si="101"/>
        <v>0</v>
      </c>
      <c r="AI42" s="166">
        <f t="shared" si="102"/>
        <v>0</v>
      </c>
      <c r="AJ42" s="166">
        <f t="shared" si="103"/>
        <v>0</v>
      </c>
      <c r="AK42" s="166">
        <f t="shared" si="104"/>
        <v>0</v>
      </c>
      <c r="AL42" s="166">
        <f t="shared" si="105"/>
        <v>0</v>
      </c>
      <c r="AM42" s="166">
        <f t="shared" si="106"/>
        <v>0</v>
      </c>
      <c r="AN42" s="166">
        <f t="shared" si="107"/>
        <v>0</v>
      </c>
      <c r="AO42" s="167">
        <f t="shared" si="108"/>
        <v>218660</v>
      </c>
      <c r="AP42" s="166">
        <v>0</v>
      </c>
      <c r="AQ42" s="166">
        <f t="shared" si="109"/>
        <v>6142506</v>
      </c>
      <c r="AR42" s="166">
        <v>0</v>
      </c>
      <c r="AS42" s="167"/>
      <c r="AT42" s="166"/>
      <c r="AU42" s="166"/>
      <c r="AV42" s="166">
        <f t="shared" si="110"/>
        <v>6142506</v>
      </c>
      <c r="AW42" s="166">
        <f t="shared" si="111"/>
        <v>344000</v>
      </c>
      <c r="AX42" s="166">
        <f t="shared" si="16"/>
        <v>64500</v>
      </c>
      <c r="AY42" s="166">
        <f t="shared" si="17"/>
        <v>43000</v>
      </c>
      <c r="AZ42" s="166">
        <f t="shared" si="112"/>
        <v>451500</v>
      </c>
      <c r="BA42" s="166">
        <f t="shared" si="113"/>
        <v>21500</v>
      </c>
      <c r="BB42" s="166">
        <f t="shared" si="114"/>
        <v>110000</v>
      </c>
      <c r="BC42" s="166"/>
      <c r="BD42" s="166">
        <v>0</v>
      </c>
      <c r="BE42" s="166">
        <f t="shared" si="115"/>
        <v>583000</v>
      </c>
      <c r="BF42" s="166">
        <f t="shared" si="116"/>
        <v>5559506</v>
      </c>
      <c r="BG42" s="166">
        <f t="shared" si="22"/>
        <v>0</v>
      </c>
      <c r="BH42" s="166">
        <v>1</v>
      </c>
      <c r="BI42" s="369" t="s">
        <v>40</v>
      </c>
      <c r="BJ42" s="166">
        <f t="shared" si="23"/>
        <v>0</v>
      </c>
      <c r="BK42" s="166">
        <f t="shared" si="24"/>
        <v>1</v>
      </c>
      <c r="BL42" s="161" t="s">
        <v>1144</v>
      </c>
      <c r="BM42" s="166">
        <f t="shared" si="25"/>
        <v>13000</v>
      </c>
      <c r="BN42" s="166" t="str">
        <f t="shared" si="26"/>
        <v>Trừ tiền</v>
      </c>
      <c r="BO42" s="410"/>
      <c r="BP42" s="166"/>
      <c r="BQ42" s="144"/>
      <c r="BR42" s="144"/>
      <c r="BS42" s="161">
        <f t="shared" si="27"/>
        <v>5923846</v>
      </c>
      <c r="BT42" s="159">
        <v>2</v>
      </c>
      <c r="BU42" s="166">
        <f t="shared" si="117"/>
        <v>8800000</v>
      </c>
      <c r="BV42" s="166">
        <v>11000000</v>
      </c>
      <c r="BW42" s="166">
        <f t="shared" si="118"/>
        <v>19800000</v>
      </c>
      <c r="BX42" s="166">
        <f t="shared" si="119"/>
        <v>-14327654</v>
      </c>
      <c r="BY42" s="166"/>
      <c r="BZ42" s="166"/>
      <c r="CA42" s="171"/>
      <c r="CB42" s="166"/>
      <c r="CC42" s="166"/>
      <c r="CD42" s="166"/>
      <c r="CE42" s="413">
        <v>8500000</v>
      </c>
      <c r="CF42" s="413">
        <f>CE42*10%</f>
        <v>850000</v>
      </c>
      <c r="CG42" s="413">
        <v>0</v>
      </c>
      <c r="CH42" s="413">
        <v>0</v>
      </c>
      <c r="CI42" s="413"/>
      <c r="CJ42" s="369">
        <f>SUM(CF42:CI42)</f>
        <v>850000</v>
      </c>
      <c r="CK42" s="369">
        <f>CE42+CJ42</f>
        <v>9350000</v>
      </c>
      <c r="CL42" s="414"/>
      <c r="CM42" s="413">
        <f t="shared" si="120"/>
        <v>8500000</v>
      </c>
      <c r="CN42" s="413">
        <f t="shared" si="120"/>
        <v>850000</v>
      </c>
      <c r="CO42" s="369">
        <f t="shared" si="120"/>
        <v>0</v>
      </c>
      <c r="CP42" s="369">
        <f t="shared" si="120"/>
        <v>0</v>
      </c>
      <c r="CQ42" s="369">
        <f t="shared" si="120"/>
        <v>0</v>
      </c>
      <c r="CR42" s="369">
        <f>SUM(CN42:CQ42)</f>
        <v>850000</v>
      </c>
      <c r="CS42" s="369">
        <f>CM42+CR42</f>
        <v>9350000</v>
      </c>
      <c r="CT42" s="173" t="s">
        <v>1147</v>
      </c>
      <c r="CU42" s="173" t="s">
        <v>2229</v>
      </c>
      <c r="CV42" s="450" t="s">
        <v>1156</v>
      </c>
      <c r="CW42" s="173" t="s">
        <v>2249</v>
      </c>
    </row>
    <row r="43" spans="1:101" ht="34.35" customHeight="1">
      <c r="A43" s="302" t="s">
        <v>2118</v>
      </c>
      <c r="B43" s="298" t="str">
        <f>"Phòng GNVC xe thành phẩm: " &amp;"["&amp;COUNT(A44:A62)&amp; "]"</f>
        <v>Phòng GNVC xe thành phẩm: [19]</v>
      </c>
      <c r="C43" s="298"/>
      <c r="D43" s="299"/>
      <c r="E43" s="300"/>
      <c r="F43" s="300"/>
      <c r="G43" s="301">
        <f>SUM(G44:G62)</f>
        <v>98600000</v>
      </c>
      <c r="H43" s="301">
        <f t="shared" ref="H43:BS43" si="127">SUM(H44:H62)</f>
        <v>0</v>
      </c>
      <c r="I43" s="301">
        <f t="shared" si="127"/>
        <v>101000000</v>
      </c>
      <c r="J43" s="301">
        <f t="shared" si="127"/>
        <v>9300000</v>
      </c>
      <c r="K43" s="301">
        <f t="shared" si="127"/>
        <v>110300000</v>
      </c>
      <c r="L43" s="301">
        <f t="shared" si="127"/>
        <v>208900000</v>
      </c>
      <c r="M43" s="301"/>
      <c r="N43" s="301">
        <f t="shared" si="127"/>
        <v>74543000</v>
      </c>
      <c r="O43" s="301">
        <f t="shared" si="127"/>
        <v>0</v>
      </c>
      <c r="P43" s="374">
        <f t="shared" si="127"/>
        <v>235</v>
      </c>
      <c r="Q43" s="374">
        <f t="shared" si="127"/>
        <v>0</v>
      </c>
      <c r="R43" s="374">
        <f t="shared" si="127"/>
        <v>39.31</v>
      </c>
      <c r="S43" s="374">
        <f t="shared" si="127"/>
        <v>0</v>
      </c>
      <c r="T43" s="374">
        <f t="shared" si="127"/>
        <v>0</v>
      </c>
      <c r="U43" s="374">
        <f t="shared" si="127"/>
        <v>0</v>
      </c>
      <c r="V43" s="374">
        <f t="shared" si="127"/>
        <v>0</v>
      </c>
      <c r="W43" s="374">
        <f t="shared" si="127"/>
        <v>0</v>
      </c>
      <c r="X43" s="374">
        <f t="shared" si="127"/>
        <v>0</v>
      </c>
      <c r="Y43" s="374">
        <f t="shared" si="127"/>
        <v>0</v>
      </c>
      <c r="Z43" s="374">
        <f t="shared" si="127"/>
        <v>0</v>
      </c>
      <c r="AA43" s="374">
        <f t="shared" si="127"/>
        <v>0</v>
      </c>
      <c r="AB43" s="374">
        <f t="shared" si="127"/>
        <v>0</v>
      </c>
      <c r="AC43" s="374">
        <f t="shared" si="127"/>
        <v>0</v>
      </c>
      <c r="AD43" s="374">
        <f t="shared" si="127"/>
        <v>7.4099999999999993</v>
      </c>
      <c r="AE43" s="374">
        <f t="shared" si="127"/>
        <v>261.81</v>
      </c>
      <c r="AF43" s="301">
        <f t="shared" si="127"/>
        <v>91974422</v>
      </c>
      <c r="AG43" s="301">
        <f t="shared" si="127"/>
        <v>13812924</v>
      </c>
      <c r="AH43" s="301">
        <f t="shared" si="127"/>
        <v>0</v>
      </c>
      <c r="AI43" s="301">
        <f t="shared" si="127"/>
        <v>0</v>
      </c>
      <c r="AJ43" s="301">
        <f t="shared" si="127"/>
        <v>0</v>
      </c>
      <c r="AK43" s="301">
        <f t="shared" si="127"/>
        <v>0</v>
      </c>
      <c r="AL43" s="301">
        <f t="shared" si="127"/>
        <v>0</v>
      </c>
      <c r="AM43" s="301">
        <f t="shared" si="127"/>
        <v>0</v>
      </c>
      <c r="AN43" s="301">
        <f>SUM(AN44:AN62)</f>
        <v>805140</v>
      </c>
      <c r="AO43" s="301">
        <f t="shared" si="127"/>
        <v>5040200</v>
      </c>
      <c r="AP43" s="301">
        <f t="shared" si="127"/>
        <v>0</v>
      </c>
      <c r="AQ43" s="301">
        <f t="shared" si="127"/>
        <v>111632686</v>
      </c>
      <c r="AR43" s="301">
        <f t="shared" si="127"/>
        <v>0</v>
      </c>
      <c r="AS43" s="301">
        <f t="shared" si="127"/>
        <v>0</v>
      </c>
      <c r="AT43" s="301">
        <f t="shared" si="127"/>
        <v>0</v>
      </c>
      <c r="AU43" s="301">
        <f t="shared" si="127"/>
        <v>0</v>
      </c>
      <c r="AV43" s="301">
        <f t="shared" si="127"/>
        <v>111632686</v>
      </c>
      <c r="AW43" s="301">
        <f t="shared" si="127"/>
        <v>7888000</v>
      </c>
      <c r="AX43" s="301">
        <f t="shared" si="127"/>
        <v>1479000</v>
      </c>
      <c r="AY43" s="301">
        <f t="shared" si="127"/>
        <v>986000</v>
      </c>
      <c r="AZ43" s="301">
        <f t="shared" si="127"/>
        <v>10353000</v>
      </c>
      <c r="BA43" s="301">
        <f t="shared" si="127"/>
        <v>493000</v>
      </c>
      <c r="BB43" s="301">
        <f t="shared" si="127"/>
        <v>2530000</v>
      </c>
      <c r="BC43" s="301">
        <f t="shared" si="127"/>
        <v>0</v>
      </c>
      <c r="BD43" s="301">
        <f t="shared" si="127"/>
        <v>0</v>
      </c>
      <c r="BE43" s="301">
        <f t="shared" si="127"/>
        <v>13376000</v>
      </c>
      <c r="BF43" s="301">
        <f t="shared" si="127"/>
        <v>98256686</v>
      </c>
      <c r="BG43" s="301">
        <f t="shared" si="127"/>
        <v>0</v>
      </c>
      <c r="BH43" s="301"/>
      <c r="BI43" s="301">
        <f t="shared" si="127"/>
        <v>0</v>
      </c>
      <c r="BJ43" s="301">
        <f t="shared" si="127"/>
        <v>0</v>
      </c>
      <c r="BK43" s="301"/>
      <c r="BL43" s="301">
        <f t="shared" si="127"/>
        <v>0</v>
      </c>
      <c r="BM43" s="301">
        <f t="shared" si="127"/>
        <v>346000</v>
      </c>
      <c r="BN43" s="301">
        <f t="shared" si="127"/>
        <v>0</v>
      </c>
      <c r="BO43" s="301">
        <f t="shared" si="127"/>
        <v>0</v>
      </c>
      <c r="BP43" s="301">
        <f t="shared" si="127"/>
        <v>0</v>
      </c>
      <c r="BQ43" s="301">
        <f t="shared" si="127"/>
        <v>0</v>
      </c>
      <c r="BR43" s="301">
        <f t="shared" si="127"/>
        <v>0</v>
      </c>
      <c r="BS43" s="301">
        <f t="shared" si="127"/>
        <v>105787346</v>
      </c>
      <c r="BT43" s="301">
        <f t="shared" ref="BT43:CV43" si="128">SUM(BT44:BT62)</f>
        <v>12</v>
      </c>
      <c r="BU43" s="301">
        <f t="shared" si="128"/>
        <v>52800000</v>
      </c>
      <c r="BV43" s="301">
        <f t="shared" si="128"/>
        <v>209000000</v>
      </c>
      <c r="BW43" s="301">
        <f t="shared" si="128"/>
        <v>261800000</v>
      </c>
      <c r="BX43" s="301">
        <f t="shared" si="128"/>
        <v>-166365654</v>
      </c>
      <c r="BY43" s="301">
        <f t="shared" si="128"/>
        <v>0</v>
      </c>
      <c r="BZ43" s="301">
        <f t="shared" si="128"/>
        <v>0</v>
      </c>
      <c r="CA43" s="301">
        <f t="shared" si="128"/>
        <v>0</v>
      </c>
      <c r="CB43" s="301">
        <f t="shared" si="128"/>
        <v>0</v>
      </c>
      <c r="CC43" s="301">
        <f t="shared" si="128"/>
        <v>0</v>
      </c>
      <c r="CD43" s="301">
        <f t="shared" si="128"/>
        <v>0</v>
      </c>
      <c r="CE43" s="301">
        <f t="shared" si="128"/>
        <v>199600000</v>
      </c>
      <c r="CF43" s="301">
        <f t="shared" si="128"/>
        <v>9300000</v>
      </c>
      <c r="CG43" s="301">
        <f t="shared" si="128"/>
        <v>0</v>
      </c>
      <c r="CH43" s="301">
        <f t="shared" si="128"/>
        <v>0</v>
      </c>
      <c r="CI43" s="301">
        <f t="shared" si="128"/>
        <v>0</v>
      </c>
      <c r="CJ43" s="301">
        <f t="shared" si="128"/>
        <v>9300000</v>
      </c>
      <c r="CK43" s="301">
        <f t="shared" si="128"/>
        <v>208900000</v>
      </c>
      <c r="CL43" s="301">
        <f t="shared" si="128"/>
        <v>0</v>
      </c>
      <c r="CM43" s="301">
        <f t="shared" si="128"/>
        <v>199600000</v>
      </c>
      <c r="CN43" s="301">
        <f t="shared" si="128"/>
        <v>9300000</v>
      </c>
      <c r="CO43" s="301">
        <f t="shared" si="128"/>
        <v>0</v>
      </c>
      <c r="CP43" s="301">
        <f t="shared" si="128"/>
        <v>0</v>
      </c>
      <c r="CQ43" s="301">
        <f t="shared" si="128"/>
        <v>0</v>
      </c>
      <c r="CR43" s="301">
        <f t="shared" si="128"/>
        <v>9300000</v>
      </c>
      <c r="CS43" s="301">
        <f t="shared" si="128"/>
        <v>208900000</v>
      </c>
      <c r="CT43" s="301">
        <f t="shared" si="128"/>
        <v>0</v>
      </c>
      <c r="CU43" s="301">
        <f t="shared" si="128"/>
        <v>0</v>
      </c>
      <c r="CV43" s="301">
        <f t="shared" si="128"/>
        <v>0</v>
      </c>
      <c r="CW43" s="301"/>
    </row>
    <row r="44" spans="1:101" ht="34.35" customHeight="1">
      <c r="A44" s="155">
        <f>SUBTOTAL(3,$C$11:C44)</f>
        <v>26</v>
      </c>
      <c r="B44" s="365" t="s">
        <v>509</v>
      </c>
      <c r="C44" s="364" t="s">
        <v>510</v>
      </c>
      <c r="D44" s="156" t="s">
        <v>101</v>
      </c>
      <c r="E44" s="157" t="str">
        <f>IF(CL44&gt;=400000000,"A1",IF(CL44&gt;=300000000,"A2",IF(CL44&gt;=240000000,"A3",IF(CL44&gt;=180000000,"A4",IF(CL44&gt;=120000000,"A5",IF(CL44&gt;=80000000,"A6",IF(CL44&gt;=40000000,"A7",IF(CL44&gt;=25000000,"B1",IF(CL44&gt;=12000000,"B2","B3")))))))))</f>
        <v>B3</v>
      </c>
      <c r="F44" s="158">
        <v>42110</v>
      </c>
      <c r="G44" s="159">
        <v>8100000</v>
      </c>
      <c r="H44" s="159"/>
      <c r="I44" s="160">
        <f t="shared" ref="I44:I62" si="129">IF(G44&gt;0,CM44-G44,CM44-H44)</f>
        <v>13900000</v>
      </c>
      <c r="J44" s="160">
        <f t="shared" si="37"/>
        <v>1100000</v>
      </c>
      <c r="K44" s="161">
        <f t="shared" ref="K44:K62" si="130">SUM(I44:J44)</f>
        <v>15000000</v>
      </c>
      <c r="L44" s="161">
        <f t="shared" ref="L44:L62" si="131">IF(G44&gt;0,G44+K44,H44+K44)</f>
        <v>23100000</v>
      </c>
      <c r="M44" s="162">
        <f t="shared" si="6"/>
        <v>0.8</v>
      </c>
      <c r="N44" s="163">
        <f t="shared" si="40"/>
        <v>5670000</v>
      </c>
      <c r="O44" s="163">
        <v>0</v>
      </c>
      <c r="P44" s="406">
        <v>12.5</v>
      </c>
      <c r="Q44" s="406">
        <v>0</v>
      </c>
      <c r="R44" s="406">
        <v>0</v>
      </c>
      <c r="S44" s="406">
        <v>0</v>
      </c>
      <c r="T44" s="406"/>
      <c r="U44" s="406"/>
      <c r="V44" s="406"/>
      <c r="W44" s="406"/>
      <c r="X44" s="389"/>
      <c r="Y44" s="406"/>
      <c r="Z44" s="406"/>
      <c r="AA44" s="406"/>
      <c r="AB44" s="406"/>
      <c r="AC44" s="406"/>
      <c r="AD44" s="406">
        <v>0</v>
      </c>
      <c r="AE44" s="164">
        <f t="shared" ref="AE44:AE62" si="132">IF(OR(BL44="M1",BL44="M2",BL44="M3",BL44="M4"),P44+R44+S44+T44+U44,0)</f>
        <v>0</v>
      </c>
      <c r="AF44" s="166">
        <f t="shared" ref="AF44:AF62" si="133">ROUND(IF($P44=0,0,IF(OR($BJ44="lương tháng",$CE44&gt;=11000000),($L44/2-$L44/26*($CC$6-$P44))*$M44,$L44/26*$P44*$M44)),0)</f>
        <v>8884615</v>
      </c>
      <c r="AG44" s="166">
        <f t="shared" ref="AG44:AG62" si="134">ROUND(MAX((G44+I44)*M44/26*R44,(H44+I44)*M44/26*R44,G44/26*R44*150%,H44/26*R44*150%)*BK44,0)</f>
        <v>0</v>
      </c>
      <c r="AH44" s="166">
        <f t="shared" ref="AH44:AH62" si="135">ROUND(MAX((G44+I44)*M44/26*S44,(H44+I44)*M44/26*S44,G44/26*S44*200%,H44/26*S44*200%)*BK44,0)</f>
        <v>0</v>
      </c>
      <c r="AI44" s="166">
        <f t="shared" ref="AI44:AI62" si="136">ROUND(IF(BJ44="Lương tháng",L44/26*T44,MAX((G44+I44)/26*(T44+U44)*200%+G44/26*T44,(H44+I44)/26*(T44+U44)*200%+H44/26*T44,G44/26*(T44+U44)*300%+G44/26*T44,H44/26*(T44+U44)*300%+H44/26*T44)),0)</f>
        <v>0</v>
      </c>
      <c r="AJ44" s="166">
        <f t="shared" ref="AJ44:AJ62" si="137">ROUND(IF((P44+Q44)=0,0,IF(BJ44="Lương tháng",MAX((G44+I44)/26*V44,(H44+I44)/26*V44),MAX(G44/26*V44,H44/26*V44))),0)</f>
        <v>0</v>
      </c>
      <c r="AK44" s="166">
        <f t="shared" ref="AK44:AK62" si="138">ROUND(IF(G44&gt;0,G44/26*W44,H44/26*W44),0)</f>
        <v>0</v>
      </c>
      <c r="AL44" s="166">
        <f t="shared" ref="AL44:AL62" si="139">ROUND(N44/26*Y44+O44/26*Z44+MAX(G44/26*AA44,H44/26*AA44),0)</f>
        <v>0</v>
      </c>
      <c r="AM44" s="166">
        <f t="shared" ref="AM44:AM62" si="140">ROUND(IF(BJ44="Lương tháng",L44/26*AC44,L44/26*AC44+MAX((G44+I44)/26*AB44,(H44+I44)/26*AB44)),0)</f>
        <v>0</v>
      </c>
      <c r="AN44" s="166">
        <f t="shared" ref="AN44:AN62" si="141">ROUND(IF(BJ44="lương tháng",0,MAX((G44+I44)/26*AD44*30%,(H44+I44)/26*AD44*30%)*BK44),0)</f>
        <v>0</v>
      </c>
      <c r="AO44" s="167">
        <f t="shared" ref="AO44:AO62" si="142">ROUND(BM44*AE44,0)</f>
        <v>0</v>
      </c>
      <c r="AP44" s="166">
        <v>0</v>
      </c>
      <c r="AQ44" s="166">
        <f t="shared" ref="AQ44:AQ62" si="143">ROUND(SUM(AF44:AP44),0)</f>
        <v>8884615</v>
      </c>
      <c r="AR44" s="166"/>
      <c r="AS44" s="167"/>
      <c r="AT44" s="166"/>
      <c r="AU44" s="166"/>
      <c r="AV44" s="166">
        <f t="shared" ref="AV44:AV62" si="144">ROUND(SUM(AQ44:AT44)-AU44,0)</f>
        <v>8884615</v>
      </c>
      <c r="AW44" s="166">
        <f t="shared" ref="AW44:AW62" si="145">ROUND(IF($BH44=1,$G44*$AW$9,0),0)</f>
        <v>648000</v>
      </c>
      <c r="AX44" s="166">
        <f t="shared" si="16"/>
        <v>121500</v>
      </c>
      <c r="AY44" s="166">
        <f t="shared" si="17"/>
        <v>81000</v>
      </c>
      <c r="AZ44" s="166">
        <f t="shared" ref="AZ44:AZ62" si="146">SUM(AW44:AY44)</f>
        <v>850500</v>
      </c>
      <c r="BA44" s="166">
        <f t="shared" ref="BA44:BA62" si="147">ROUND(IF($BI44="1x",$G44*0.5%,0),0)</f>
        <v>40500</v>
      </c>
      <c r="BB44" s="166">
        <f t="shared" ref="BB44:BB62" si="148">IF(BN44="Xem lại",0,IF(CM44&lt;11000000,5000,IF(AND(CM44&gt;=11000000,CM44&lt;25000000),10000,IF(AND(CM44&gt;=25000000,CM44&lt;40000000),15000,IF(AND(CM44&gt;=40000000,CM44&lt;120000000),20000,IF(AND(CM44&gt;=120000000,CM44&lt;240000000),25000,30000)))))*$BB$9)</f>
        <v>220000</v>
      </c>
      <c r="BC44" s="166"/>
      <c r="BD44" s="166">
        <v>0</v>
      </c>
      <c r="BE44" s="166">
        <f t="shared" ref="BE44:BE62" si="149">ROUND(SUM(AZ44:BD44),0)</f>
        <v>1111000</v>
      </c>
      <c r="BF44" s="166">
        <f t="shared" ref="BF44:BF62" si="150">ROUND(IF(AV44&gt;BE44,AV44-BE44,0),0)</f>
        <v>7773615</v>
      </c>
      <c r="BG44" s="166">
        <f t="shared" si="22"/>
        <v>0</v>
      </c>
      <c r="BH44" s="166">
        <v>1</v>
      </c>
      <c r="BI44" s="369" t="s">
        <v>40</v>
      </c>
      <c r="BJ44" s="166" t="str">
        <f t="shared" si="23"/>
        <v>Lương tháng</v>
      </c>
      <c r="BK44" s="166">
        <f t="shared" si="24"/>
        <v>0</v>
      </c>
      <c r="BL44" s="166">
        <v>0</v>
      </c>
      <c r="BM44" s="166">
        <f t="shared" si="25"/>
        <v>0</v>
      </c>
      <c r="BN44" s="166" t="str">
        <f t="shared" si="26"/>
        <v>Trừ tiền</v>
      </c>
      <c r="BO44" s="410"/>
      <c r="BP44" s="166"/>
      <c r="BQ44" s="144"/>
      <c r="BR44" s="144"/>
      <c r="BS44" s="161">
        <f t="shared" si="27"/>
        <v>8884615</v>
      </c>
      <c r="BT44" s="159">
        <v>1</v>
      </c>
      <c r="BU44" s="166">
        <f t="shared" ref="BU44:BU62" si="151">BT44*4400000</f>
        <v>4400000</v>
      </c>
      <c r="BV44" s="166">
        <v>11000000</v>
      </c>
      <c r="BW44" s="166">
        <f t="shared" ref="BW44:BW62" si="152">BU44+BV44</f>
        <v>15400000</v>
      </c>
      <c r="BX44" s="166">
        <f t="shared" ref="BX44:BX62" si="153">BS44-SUM(CC44:CD44)-CB44-AZ44-BW44</f>
        <v>-7365885</v>
      </c>
      <c r="BY44" s="166"/>
      <c r="BZ44" s="166"/>
      <c r="CA44" s="171"/>
      <c r="CB44" s="166"/>
      <c r="CC44" s="166"/>
      <c r="CD44" s="166"/>
      <c r="CE44" s="413">
        <v>22000000</v>
      </c>
      <c r="CF44" s="413">
        <f>CE44*5%</f>
        <v>1100000</v>
      </c>
      <c r="CG44" s="413">
        <v>0</v>
      </c>
      <c r="CH44" s="413">
        <v>0</v>
      </c>
      <c r="CI44" s="413"/>
      <c r="CJ44" s="369">
        <f>SUM(CF44:CI44)</f>
        <v>1100000</v>
      </c>
      <c r="CK44" s="369">
        <f>CE44+CJ44</f>
        <v>23100000</v>
      </c>
      <c r="CL44" s="414"/>
      <c r="CM44" s="413">
        <f>CE44</f>
        <v>22000000</v>
      </c>
      <c r="CN44" s="413">
        <f>CF44</f>
        <v>1100000</v>
      </c>
      <c r="CO44" s="369">
        <f>CG44</f>
        <v>0</v>
      </c>
      <c r="CP44" s="369">
        <f>CH44</f>
        <v>0</v>
      </c>
      <c r="CQ44" s="369">
        <f>CI44</f>
        <v>0</v>
      </c>
      <c r="CR44" s="369">
        <f>SUM(CN44:CQ44)</f>
        <v>1100000</v>
      </c>
      <c r="CS44" s="369">
        <f>CM44+CR44</f>
        <v>23100000</v>
      </c>
      <c r="CT44" s="173" t="s">
        <v>1641</v>
      </c>
      <c r="CU44" s="173" t="s">
        <v>2229</v>
      </c>
      <c r="CV44" s="450" t="s">
        <v>1640</v>
      </c>
      <c r="CW44" s="173" t="s">
        <v>2249</v>
      </c>
    </row>
    <row r="45" spans="1:101" ht="34.35" customHeight="1">
      <c r="A45" s="155">
        <f>SUBTOTAL(3,$C$11:C45)</f>
        <v>27</v>
      </c>
      <c r="B45" s="143" t="s">
        <v>572</v>
      </c>
      <c r="C45" s="144" t="s">
        <v>573</v>
      </c>
      <c r="D45" s="156" t="s">
        <v>101</v>
      </c>
      <c r="E45" s="157" t="str">
        <f t="shared" ref="E45:E62" si="154">IF(CL45&gt;=400000000,"A1",IF(CL45&gt;=300000000,"A2",IF(CL45&gt;=240000000,"A3",IF(CL45&gt;=180000000,"A4",IF(CL45&gt;=120000000,"A5",IF(CL45&gt;=80000000,"A6",IF(CL45&gt;=40000000,"A7",IF(CL45&gt;=25000000,"B1",IF(CL45&gt;=12000000,"B2","B3")))))))))</f>
        <v>B3</v>
      </c>
      <c r="F45" s="158">
        <v>39510</v>
      </c>
      <c r="G45" s="159">
        <v>6990000</v>
      </c>
      <c r="H45" s="159"/>
      <c r="I45" s="160">
        <f t="shared" si="129"/>
        <v>10010000</v>
      </c>
      <c r="J45" s="160">
        <f t="shared" si="37"/>
        <v>1700000</v>
      </c>
      <c r="K45" s="161">
        <f t="shared" si="130"/>
        <v>11710000</v>
      </c>
      <c r="L45" s="161">
        <f t="shared" si="131"/>
        <v>18700000</v>
      </c>
      <c r="M45" s="162">
        <f t="shared" si="6"/>
        <v>0.8</v>
      </c>
      <c r="N45" s="163">
        <f t="shared" si="40"/>
        <v>4893000</v>
      </c>
      <c r="O45" s="163">
        <v>0</v>
      </c>
      <c r="P45" s="406">
        <v>13</v>
      </c>
      <c r="Q45" s="406">
        <v>0</v>
      </c>
      <c r="R45" s="406">
        <v>1</v>
      </c>
      <c r="S45" s="406">
        <v>0</v>
      </c>
      <c r="T45" s="406"/>
      <c r="U45" s="406"/>
      <c r="V45" s="406"/>
      <c r="W45" s="406"/>
      <c r="X45" s="389"/>
      <c r="Y45" s="406"/>
      <c r="Z45" s="406"/>
      <c r="AA45" s="406"/>
      <c r="AB45" s="406"/>
      <c r="AC45" s="406"/>
      <c r="AD45" s="406">
        <v>0</v>
      </c>
      <c r="AE45" s="164">
        <f t="shared" si="132"/>
        <v>14</v>
      </c>
      <c r="AF45" s="166">
        <f t="shared" si="133"/>
        <v>7480000</v>
      </c>
      <c r="AG45" s="166">
        <f t="shared" si="134"/>
        <v>523077</v>
      </c>
      <c r="AH45" s="166">
        <f t="shared" si="135"/>
        <v>0</v>
      </c>
      <c r="AI45" s="166">
        <f t="shared" si="136"/>
        <v>0</v>
      </c>
      <c r="AJ45" s="166">
        <f t="shared" si="137"/>
        <v>0</v>
      </c>
      <c r="AK45" s="166">
        <f t="shared" si="138"/>
        <v>0</v>
      </c>
      <c r="AL45" s="166">
        <f t="shared" si="139"/>
        <v>0</v>
      </c>
      <c r="AM45" s="166">
        <f t="shared" si="140"/>
        <v>0</v>
      </c>
      <c r="AN45" s="166">
        <f t="shared" si="141"/>
        <v>0</v>
      </c>
      <c r="AO45" s="167">
        <f t="shared" si="142"/>
        <v>182000</v>
      </c>
      <c r="AP45" s="166">
        <v>0</v>
      </c>
      <c r="AQ45" s="166">
        <f t="shared" si="143"/>
        <v>8185077</v>
      </c>
      <c r="AR45" s="166"/>
      <c r="AS45" s="167"/>
      <c r="AT45" s="166"/>
      <c r="AU45" s="166"/>
      <c r="AV45" s="166">
        <f t="shared" si="144"/>
        <v>8185077</v>
      </c>
      <c r="AW45" s="166">
        <f t="shared" si="145"/>
        <v>559200</v>
      </c>
      <c r="AX45" s="166">
        <f t="shared" si="16"/>
        <v>104850</v>
      </c>
      <c r="AY45" s="166">
        <f t="shared" si="17"/>
        <v>69900</v>
      </c>
      <c r="AZ45" s="166">
        <f t="shared" si="146"/>
        <v>733950</v>
      </c>
      <c r="BA45" s="166">
        <f t="shared" si="147"/>
        <v>34950</v>
      </c>
      <c r="BB45" s="166">
        <f t="shared" si="148"/>
        <v>220000</v>
      </c>
      <c r="BC45" s="166"/>
      <c r="BD45" s="166">
        <v>0</v>
      </c>
      <c r="BE45" s="166">
        <f t="shared" si="149"/>
        <v>988900</v>
      </c>
      <c r="BF45" s="166">
        <f t="shared" si="150"/>
        <v>7196177</v>
      </c>
      <c r="BG45" s="166">
        <f t="shared" si="22"/>
        <v>0</v>
      </c>
      <c r="BH45" s="166">
        <v>1</v>
      </c>
      <c r="BI45" s="369" t="s">
        <v>40</v>
      </c>
      <c r="BJ45" s="166">
        <f t="shared" si="23"/>
        <v>0</v>
      </c>
      <c r="BK45" s="166">
        <f t="shared" si="24"/>
        <v>1</v>
      </c>
      <c r="BL45" s="161" t="s">
        <v>1144</v>
      </c>
      <c r="BM45" s="166">
        <f t="shared" si="25"/>
        <v>13000</v>
      </c>
      <c r="BN45" s="166" t="str">
        <f t="shared" si="26"/>
        <v>Trừ tiền</v>
      </c>
      <c r="BO45" s="410"/>
      <c r="BP45" s="166"/>
      <c r="BQ45" s="144"/>
      <c r="BR45" s="144"/>
      <c r="BS45" s="161">
        <f t="shared" si="27"/>
        <v>8003077</v>
      </c>
      <c r="BT45" s="159">
        <v>3</v>
      </c>
      <c r="BU45" s="166">
        <f t="shared" si="151"/>
        <v>13200000</v>
      </c>
      <c r="BV45" s="166">
        <v>11000000</v>
      </c>
      <c r="BW45" s="166">
        <f t="shared" si="152"/>
        <v>24200000</v>
      </c>
      <c r="BX45" s="166">
        <f t="shared" si="153"/>
        <v>-16930873</v>
      </c>
      <c r="BY45" s="166"/>
      <c r="BZ45" s="166"/>
      <c r="CA45" s="171"/>
      <c r="CB45" s="166"/>
      <c r="CC45" s="166"/>
      <c r="CD45" s="166"/>
      <c r="CE45" s="413">
        <v>17000000</v>
      </c>
      <c r="CF45" s="413">
        <f>CE45*10%</f>
        <v>1700000</v>
      </c>
      <c r="CG45" s="413">
        <v>0</v>
      </c>
      <c r="CH45" s="413">
        <v>0</v>
      </c>
      <c r="CI45" s="413"/>
      <c r="CJ45" s="369">
        <f t="shared" ref="CJ45:CJ62" si="155">SUM(CF45:CI45)</f>
        <v>1700000</v>
      </c>
      <c r="CK45" s="369">
        <f t="shared" ref="CK45:CK62" si="156">CE45+CJ45</f>
        <v>18700000</v>
      </c>
      <c r="CL45" s="414"/>
      <c r="CM45" s="413">
        <f t="shared" ref="CM45:CQ61" si="157">CE45</f>
        <v>17000000</v>
      </c>
      <c r="CN45" s="413">
        <f t="shared" si="157"/>
        <v>1700000</v>
      </c>
      <c r="CO45" s="369">
        <f t="shared" si="157"/>
        <v>0</v>
      </c>
      <c r="CP45" s="369">
        <f t="shared" si="157"/>
        <v>0</v>
      </c>
      <c r="CQ45" s="369">
        <f t="shared" si="157"/>
        <v>0</v>
      </c>
      <c r="CR45" s="369">
        <f t="shared" ref="CR45:CR62" si="158">SUM(CN45:CQ45)</f>
        <v>1700000</v>
      </c>
      <c r="CS45" s="369">
        <f t="shared" ref="CS45:CS62" si="159">CM45+CR45</f>
        <v>18700000</v>
      </c>
      <c r="CT45" s="173" t="s">
        <v>1158</v>
      </c>
      <c r="CU45" s="173" t="s">
        <v>2229</v>
      </c>
      <c r="CV45" s="450" t="s">
        <v>1159</v>
      </c>
      <c r="CW45" s="173" t="s">
        <v>2249</v>
      </c>
    </row>
    <row r="46" spans="1:101" ht="34.35" customHeight="1">
      <c r="A46" s="155">
        <f>SUBTOTAL(3,$C$11:C46)</f>
        <v>28</v>
      </c>
      <c r="B46" s="143" t="s">
        <v>575</v>
      </c>
      <c r="C46" s="144" t="s">
        <v>576</v>
      </c>
      <c r="D46" s="156" t="s">
        <v>101</v>
      </c>
      <c r="E46" s="157" t="str">
        <f t="shared" si="154"/>
        <v>B3</v>
      </c>
      <c r="F46" s="158">
        <v>38616</v>
      </c>
      <c r="G46" s="159">
        <v>5980000</v>
      </c>
      <c r="H46" s="159"/>
      <c r="I46" s="160">
        <f t="shared" si="129"/>
        <v>5520000</v>
      </c>
      <c r="J46" s="160">
        <f t="shared" si="37"/>
        <v>1150000</v>
      </c>
      <c r="K46" s="161">
        <f t="shared" si="130"/>
        <v>6670000</v>
      </c>
      <c r="L46" s="161">
        <f t="shared" si="131"/>
        <v>12650000</v>
      </c>
      <c r="M46" s="162">
        <f t="shared" si="6"/>
        <v>0.8</v>
      </c>
      <c r="N46" s="163">
        <f t="shared" si="40"/>
        <v>4186000</v>
      </c>
      <c r="O46" s="163">
        <v>0</v>
      </c>
      <c r="P46" s="406">
        <v>13</v>
      </c>
      <c r="Q46" s="406">
        <v>0</v>
      </c>
      <c r="R46" s="406">
        <v>3.21</v>
      </c>
      <c r="S46" s="406">
        <v>0</v>
      </c>
      <c r="T46" s="406"/>
      <c r="U46" s="406"/>
      <c r="V46" s="406"/>
      <c r="W46" s="406"/>
      <c r="X46" s="389"/>
      <c r="Y46" s="406"/>
      <c r="Z46" s="406"/>
      <c r="AA46" s="406"/>
      <c r="AB46" s="406"/>
      <c r="AC46" s="406"/>
      <c r="AD46" s="406">
        <v>1</v>
      </c>
      <c r="AE46" s="164">
        <f t="shared" si="132"/>
        <v>16.21</v>
      </c>
      <c r="AF46" s="166">
        <f t="shared" si="133"/>
        <v>5060000</v>
      </c>
      <c r="AG46" s="166">
        <f t="shared" si="134"/>
        <v>1135846</v>
      </c>
      <c r="AH46" s="166">
        <f t="shared" si="135"/>
        <v>0</v>
      </c>
      <c r="AI46" s="166">
        <f t="shared" si="136"/>
        <v>0</v>
      </c>
      <c r="AJ46" s="166">
        <f t="shared" si="137"/>
        <v>0</v>
      </c>
      <c r="AK46" s="166">
        <f t="shared" si="138"/>
        <v>0</v>
      </c>
      <c r="AL46" s="166">
        <f t="shared" si="139"/>
        <v>0</v>
      </c>
      <c r="AM46" s="166">
        <f t="shared" si="140"/>
        <v>0</v>
      </c>
      <c r="AN46" s="166">
        <f t="shared" si="141"/>
        <v>132692</v>
      </c>
      <c r="AO46" s="167">
        <f t="shared" si="142"/>
        <v>324200</v>
      </c>
      <c r="AP46" s="166">
        <v>0</v>
      </c>
      <c r="AQ46" s="166">
        <f t="shared" si="143"/>
        <v>6652738</v>
      </c>
      <c r="AR46" s="166">
        <v>0</v>
      </c>
      <c r="AS46" s="167"/>
      <c r="AT46" s="166"/>
      <c r="AU46" s="166"/>
      <c r="AV46" s="166">
        <f t="shared" si="144"/>
        <v>6652738</v>
      </c>
      <c r="AW46" s="166">
        <f t="shared" si="145"/>
        <v>478400</v>
      </c>
      <c r="AX46" s="166">
        <f t="shared" si="16"/>
        <v>89700</v>
      </c>
      <c r="AY46" s="166">
        <f t="shared" si="17"/>
        <v>59800</v>
      </c>
      <c r="AZ46" s="166">
        <f t="shared" si="146"/>
        <v>627900</v>
      </c>
      <c r="BA46" s="166">
        <f t="shared" si="147"/>
        <v>29900</v>
      </c>
      <c r="BB46" s="166">
        <f t="shared" si="148"/>
        <v>220000</v>
      </c>
      <c r="BC46" s="166"/>
      <c r="BD46" s="166">
        <v>0</v>
      </c>
      <c r="BE46" s="166">
        <f t="shared" si="149"/>
        <v>877800</v>
      </c>
      <c r="BF46" s="166">
        <f t="shared" si="150"/>
        <v>5774938</v>
      </c>
      <c r="BG46" s="166">
        <f t="shared" si="22"/>
        <v>0</v>
      </c>
      <c r="BH46" s="166">
        <v>1</v>
      </c>
      <c r="BI46" s="369" t="s">
        <v>40</v>
      </c>
      <c r="BJ46" s="166">
        <f t="shared" si="23"/>
        <v>0</v>
      </c>
      <c r="BK46" s="166">
        <f t="shared" si="24"/>
        <v>1</v>
      </c>
      <c r="BL46" s="161" t="s">
        <v>1160</v>
      </c>
      <c r="BM46" s="166">
        <f t="shared" si="25"/>
        <v>20000</v>
      </c>
      <c r="BN46" s="166" t="str">
        <f t="shared" si="26"/>
        <v>Trừ tiền</v>
      </c>
      <c r="BO46" s="410"/>
      <c r="BP46" s="166"/>
      <c r="BQ46" s="144"/>
      <c r="BR46" s="144"/>
      <c r="BS46" s="161">
        <f t="shared" si="27"/>
        <v>6195846</v>
      </c>
      <c r="BT46" s="159">
        <v>2</v>
      </c>
      <c r="BU46" s="166">
        <f t="shared" si="151"/>
        <v>8800000</v>
      </c>
      <c r="BV46" s="166">
        <v>11000000</v>
      </c>
      <c r="BW46" s="166">
        <f t="shared" si="152"/>
        <v>19800000</v>
      </c>
      <c r="BX46" s="166">
        <f t="shared" si="153"/>
        <v>-14232054</v>
      </c>
      <c r="BY46" s="166"/>
      <c r="BZ46" s="166"/>
      <c r="CA46" s="171"/>
      <c r="CB46" s="166"/>
      <c r="CC46" s="166"/>
      <c r="CD46" s="166"/>
      <c r="CE46" s="413">
        <v>11500000</v>
      </c>
      <c r="CF46" s="413">
        <f>CE46*10%</f>
        <v>1150000</v>
      </c>
      <c r="CG46" s="413">
        <v>0</v>
      </c>
      <c r="CH46" s="413">
        <v>0</v>
      </c>
      <c r="CI46" s="413"/>
      <c r="CJ46" s="369">
        <f t="shared" si="155"/>
        <v>1150000</v>
      </c>
      <c r="CK46" s="369">
        <f t="shared" si="156"/>
        <v>12650000</v>
      </c>
      <c r="CL46" s="414"/>
      <c r="CM46" s="413">
        <f t="shared" si="157"/>
        <v>11500000</v>
      </c>
      <c r="CN46" s="413">
        <f t="shared" si="157"/>
        <v>1150000</v>
      </c>
      <c r="CO46" s="369">
        <f t="shared" si="157"/>
        <v>0</v>
      </c>
      <c r="CP46" s="369">
        <f t="shared" si="157"/>
        <v>0</v>
      </c>
      <c r="CQ46" s="369">
        <f t="shared" si="157"/>
        <v>0</v>
      </c>
      <c r="CR46" s="369">
        <f t="shared" si="158"/>
        <v>1150000</v>
      </c>
      <c r="CS46" s="369">
        <f t="shared" si="159"/>
        <v>12650000</v>
      </c>
      <c r="CT46" s="173" t="s">
        <v>1161</v>
      </c>
      <c r="CU46" s="173" t="s">
        <v>2229</v>
      </c>
      <c r="CV46" s="450" t="s">
        <v>1162</v>
      </c>
      <c r="CW46" s="173" t="s">
        <v>2249</v>
      </c>
    </row>
    <row r="47" spans="1:101" ht="34.35" customHeight="1">
      <c r="A47" s="155">
        <f>SUBTOTAL(3,$C$11:C47)</f>
        <v>29</v>
      </c>
      <c r="B47" s="143" t="s">
        <v>532</v>
      </c>
      <c r="C47" s="144" t="s">
        <v>533</v>
      </c>
      <c r="D47" s="156" t="s">
        <v>101</v>
      </c>
      <c r="E47" s="157" t="str">
        <f>IF(CL47&gt;=400000000,"A1",IF(CL47&gt;=300000000,"A2",IF(CL47&gt;=240000000,"A3",IF(CL47&gt;=180000000,"A4",IF(CL47&gt;=120000000,"A5",IF(CL47&gt;=80000000,"A6",IF(CL47&gt;=40000000,"A7",IF(CL47&gt;=25000000,"B1",IF(CL47&gt;=12000000,"B2","B3")))))))))</f>
        <v>B3</v>
      </c>
      <c r="F47" s="158">
        <v>42110</v>
      </c>
      <c r="G47" s="159">
        <v>4750000</v>
      </c>
      <c r="H47" s="159"/>
      <c r="I47" s="160">
        <f t="shared" si="129"/>
        <v>4750000</v>
      </c>
      <c r="J47" s="160">
        <f t="shared" si="37"/>
        <v>950000</v>
      </c>
      <c r="K47" s="161">
        <f t="shared" si="130"/>
        <v>5700000</v>
      </c>
      <c r="L47" s="161">
        <f t="shared" si="131"/>
        <v>10450000</v>
      </c>
      <c r="M47" s="162">
        <f t="shared" si="6"/>
        <v>1</v>
      </c>
      <c r="N47" s="163">
        <f t="shared" si="40"/>
        <v>3640000</v>
      </c>
      <c r="O47" s="163">
        <v>0</v>
      </c>
      <c r="P47" s="406">
        <v>13</v>
      </c>
      <c r="Q47" s="406">
        <v>0</v>
      </c>
      <c r="R47" s="406">
        <v>1</v>
      </c>
      <c r="S47" s="406">
        <v>0</v>
      </c>
      <c r="T47" s="406"/>
      <c r="U47" s="406"/>
      <c r="V47" s="406"/>
      <c r="W47" s="406"/>
      <c r="X47" s="389"/>
      <c r="Y47" s="406"/>
      <c r="Z47" s="406"/>
      <c r="AA47" s="406"/>
      <c r="AB47" s="406"/>
      <c r="AC47" s="406"/>
      <c r="AD47" s="406">
        <v>0</v>
      </c>
      <c r="AE47" s="164">
        <f t="shared" si="132"/>
        <v>14</v>
      </c>
      <c r="AF47" s="166">
        <f t="shared" si="133"/>
        <v>5225000</v>
      </c>
      <c r="AG47" s="166">
        <f t="shared" si="134"/>
        <v>365385</v>
      </c>
      <c r="AH47" s="166">
        <f t="shared" si="135"/>
        <v>0</v>
      </c>
      <c r="AI47" s="166">
        <f t="shared" si="136"/>
        <v>0</v>
      </c>
      <c r="AJ47" s="166">
        <f t="shared" si="137"/>
        <v>0</v>
      </c>
      <c r="AK47" s="166">
        <f t="shared" si="138"/>
        <v>0</v>
      </c>
      <c r="AL47" s="166">
        <f t="shared" si="139"/>
        <v>0</v>
      </c>
      <c r="AM47" s="166">
        <f t="shared" si="140"/>
        <v>0</v>
      </c>
      <c r="AN47" s="166">
        <f t="shared" si="141"/>
        <v>0</v>
      </c>
      <c r="AO47" s="167">
        <f t="shared" si="142"/>
        <v>182000</v>
      </c>
      <c r="AP47" s="166">
        <v>0</v>
      </c>
      <c r="AQ47" s="166">
        <f t="shared" si="143"/>
        <v>5772385</v>
      </c>
      <c r="AR47" s="166">
        <v>0</v>
      </c>
      <c r="AS47" s="167"/>
      <c r="AT47" s="166"/>
      <c r="AU47" s="166"/>
      <c r="AV47" s="166">
        <f t="shared" si="144"/>
        <v>5772385</v>
      </c>
      <c r="AW47" s="166">
        <f t="shared" si="145"/>
        <v>380000</v>
      </c>
      <c r="AX47" s="166">
        <f t="shared" si="16"/>
        <v>71250</v>
      </c>
      <c r="AY47" s="166">
        <f t="shared" si="17"/>
        <v>47500</v>
      </c>
      <c r="AZ47" s="166">
        <f t="shared" si="146"/>
        <v>498750</v>
      </c>
      <c r="BA47" s="166">
        <f t="shared" si="147"/>
        <v>23750</v>
      </c>
      <c r="BB47" s="166">
        <f t="shared" si="148"/>
        <v>110000</v>
      </c>
      <c r="BC47" s="166"/>
      <c r="BD47" s="166">
        <v>0</v>
      </c>
      <c r="BE47" s="166">
        <f t="shared" si="149"/>
        <v>632500</v>
      </c>
      <c r="BF47" s="166">
        <f t="shared" si="150"/>
        <v>5139885</v>
      </c>
      <c r="BG47" s="166">
        <f t="shared" si="22"/>
        <v>0</v>
      </c>
      <c r="BH47" s="166">
        <v>1</v>
      </c>
      <c r="BI47" s="369" t="s">
        <v>40</v>
      </c>
      <c r="BJ47" s="166">
        <f t="shared" si="23"/>
        <v>0</v>
      </c>
      <c r="BK47" s="166">
        <f t="shared" si="24"/>
        <v>1</v>
      </c>
      <c r="BL47" s="161" t="s">
        <v>1144</v>
      </c>
      <c r="BM47" s="166">
        <f t="shared" si="25"/>
        <v>13000</v>
      </c>
      <c r="BN47" s="166" t="str">
        <f t="shared" si="26"/>
        <v>Trừ tiền</v>
      </c>
      <c r="BO47" s="410"/>
      <c r="BP47" s="166"/>
      <c r="BQ47" s="144"/>
      <c r="BR47" s="144"/>
      <c r="BS47" s="161">
        <f t="shared" si="27"/>
        <v>5590385</v>
      </c>
      <c r="BT47" s="159">
        <v>2</v>
      </c>
      <c r="BU47" s="166">
        <f t="shared" si="151"/>
        <v>8800000</v>
      </c>
      <c r="BV47" s="166">
        <v>11000000</v>
      </c>
      <c r="BW47" s="166">
        <f t="shared" si="152"/>
        <v>19800000</v>
      </c>
      <c r="BX47" s="166">
        <f t="shared" si="153"/>
        <v>-14708365</v>
      </c>
      <c r="BY47" s="166"/>
      <c r="BZ47" s="166"/>
      <c r="CA47" s="171"/>
      <c r="CB47" s="166"/>
      <c r="CC47" s="166"/>
      <c r="CD47" s="166"/>
      <c r="CE47" s="413">
        <v>9500000</v>
      </c>
      <c r="CF47" s="413">
        <f>CE47*10%</f>
        <v>950000</v>
      </c>
      <c r="CG47" s="413">
        <v>0</v>
      </c>
      <c r="CH47" s="413">
        <v>0</v>
      </c>
      <c r="CI47" s="413"/>
      <c r="CJ47" s="369">
        <f t="shared" si="155"/>
        <v>950000</v>
      </c>
      <c r="CK47" s="369">
        <f t="shared" si="156"/>
        <v>10450000</v>
      </c>
      <c r="CL47" s="414"/>
      <c r="CM47" s="413">
        <f t="shared" si="157"/>
        <v>9500000</v>
      </c>
      <c r="CN47" s="413">
        <f t="shared" si="157"/>
        <v>950000</v>
      </c>
      <c r="CO47" s="369">
        <f t="shared" si="157"/>
        <v>0</v>
      </c>
      <c r="CP47" s="369">
        <f t="shared" si="157"/>
        <v>0</v>
      </c>
      <c r="CQ47" s="369">
        <f t="shared" si="157"/>
        <v>0</v>
      </c>
      <c r="CR47" s="369">
        <f t="shared" si="158"/>
        <v>950000</v>
      </c>
      <c r="CS47" s="369">
        <f t="shared" si="159"/>
        <v>10450000</v>
      </c>
      <c r="CT47" s="173" t="s">
        <v>1416</v>
      </c>
      <c r="CU47" s="173" t="s">
        <v>2229</v>
      </c>
      <c r="CV47" s="450" t="s">
        <v>1155</v>
      </c>
      <c r="CW47" s="173" t="s">
        <v>2249</v>
      </c>
    </row>
    <row r="48" spans="1:101" ht="34.35" customHeight="1">
      <c r="A48" s="155">
        <f>SUBTOTAL(3,$C$11:C48)</f>
        <v>30</v>
      </c>
      <c r="B48" s="143" t="s">
        <v>579</v>
      </c>
      <c r="C48" s="144" t="s">
        <v>580</v>
      </c>
      <c r="D48" s="156" t="s">
        <v>101</v>
      </c>
      <c r="E48" s="157" t="str">
        <f t="shared" si="154"/>
        <v>B3</v>
      </c>
      <c r="F48" s="158">
        <v>44552</v>
      </c>
      <c r="G48" s="159">
        <v>4520000</v>
      </c>
      <c r="H48" s="159"/>
      <c r="I48" s="160">
        <f t="shared" si="129"/>
        <v>4180000</v>
      </c>
      <c r="J48" s="160">
        <f t="shared" si="37"/>
        <v>0</v>
      </c>
      <c r="K48" s="161">
        <f t="shared" si="130"/>
        <v>4180000</v>
      </c>
      <c r="L48" s="161">
        <f t="shared" si="131"/>
        <v>8700000</v>
      </c>
      <c r="M48" s="162">
        <f t="shared" si="6"/>
        <v>1</v>
      </c>
      <c r="N48" s="163">
        <f t="shared" si="40"/>
        <v>3640000</v>
      </c>
      <c r="O48" s="163">
        <v>0</v>
      </c>
      <c r="P48" s="406">
        <v>4.5</v>
      </c>
      <c r="Q48" s="406">
        <v>0</v>
      </c>
      <c r="R48" s="406">
        <v>0</v>
      </c>
      <c r="S48" s="406">
        <v>0</v>
      </c>
      <c r="T48" s="406"/>
      <c r="U48" s="406"/>
      <c r="V48" s="406"/>
      <c r="W48" s="406"/>
      <c r="X48" s="389"/>
      <c r="Y48" s="406"/>
      <c r="Z48" s="406"/>
      <c r="AA48" s="406"/>
      <c r="AB48" s="406"/>
      <c r="AC48" s="406"/>
      <c r="AD48" s="406">
        <v>0</v>
      </c>
      <c r="AE48" s="164">
        <f t="shared" si="132"/>
        <v>4.5</v>
      </c>
      <c r="AF48" s="166">
        <f t="shared" si="133"/>
        <v>1505769</v>
      </c>
      <c r="AG48" s="166">
        <f t="shared" si="134"/>
        <v>0</v>
      </c>
      <c r="AH48" s="166">
        <f t="shared" si="135"/>
        <v>0</v>
      </c>
      <c r="AI48" s="166">
        <f t="shared" si="136"/>
        <v>0</v>
      </c>
      <c r="AJ48" s="166">
        <f t="shared" si="137"/>
        <v>0</v>
      </c>
      <c r="AK48" s="166">
        <f t="shared" si="138"/>
        <v>0</v>
      </c>
      <c r="AL48" s="166">
        <f t="shared" si="139"/>
        <v>0</v>
      </c>
      <c r="AM48" s="166">
        <f t="shared" si="140"/>
        <v>0</v>
      </c>
      <c r="AN48" s="166">
        <f t="shared" si="141"/>
        <v>0</v>
      </c>
      <c r="AO48" s="167">
        <f t="shared" si="142"/>
        <v>90000</v>
      </c>
      <c r="AP48" s="166">
        <v>0</v>
      </c>
      <c r="AQ48" s="166">
        <f t="shared" si="143"/>
        <v>1595769</v>
      </c>
      <c r="AR48" s="166"/>
      <c r="AS48" s="167"/>
      <c r="AT48" s="166"/>
      <c r="AU48" s="166"/>
      <c r="AV48" s="166">
        <f t="shared" si="144"/>
        <v>1595769</v>
      </c>
      <c r="AW48" s="166">
        <f t="shared" si="145"/>
        <v>361600</v>
      </c>
      <c r="AX48" s="166">
        <f t="shared" si="16"/>
        <v>67800</v>
      </c>
      <c r="AY48" s="166">
        <f t="shared" si="17"/>
        <v>45200</v>
      </c>
      <c r="AZ48" s="166">
        <f t="shared" si="146"/>
        <v>474600</v>
      </c>
      <c r="BA48" s="166">
        <f t="shared" si="147"/>
        <v>22600</v>
      </c>
      <c r="BB48" s="166">
        <f t="shared" si="148"/>
        <v>110000</v>
      </c>
      <c r="BC48" s="166"/>
      <c r="BD48" s="166">
        <v>0</v>
      </c>
      <c r="BE48" s="166">
        <f t="shared" si="149"/>
        <v>607200</v>
      </c>
      <c r="BF48" s="166">
        <f t="shared" si="150"/>
        <v>988569</v>
      </c>
      <c r="BG48" s="166">
        <f t="shared" si="22"/>
        <v>0</v>
      </c>
      <c r="BH48" s="166">
        <v>1</v>
      </c>
      <c r="BI48" s="369" t="s">
        <v>40</v>
      </c>
      <c r="BJ48" s="166">
        <f t="shared" si="23"/>
        <v>0</v>
      </c>
      <c r="BK48" s="166">
        <f t="shared" si="24"/>
        <v>1</v>
      </c>
      <c r="BL48" s="161" t="s">
        <v>1160</v>
      </c>
      <c r="BM48" s="166">
        <f t="shared" si="25"/>
        <v>20000</v>
      </c>
      <c r="BN48" s="166" t="s">
        <v>2417</v>
      </c>
      <c r="BO48" s="410"/>
      <c r="BP48" s="166"/>
      <c r="BQ48" s="144"/>
      <c r="BR48" s="144"/>
      <c r="BS48" s="161">
        <f t="shared" si="27"/>
        <v>1505769</v>
      </c>
      <c r="BT48" s="159">
        <v>0</v>
      </c>
      <c r="BU48" s="166">
        <f t="shared" si="151"/>
        <v>0</v>
      </c>
      <c r="BV48" s="166">
        <v>11000000</v>
      </c>
      <c r="BW48" s="166">
        <f t="shared" si="152"/>
        <v>11000000</v>
      </c>
      <c r="BX48" s="166">
        <f t="shared" si="153"/>
        <v>-9968831</v>
      </c>
      <c r="BY48" s="166"/>
      <c r="BZ48" s="166"/>
      <c r="CA48" s="171"/>
      <c r="CB48" s="166"/>
      <c r="CC48" s="166"/>
      <c r="CD48" s="166"/>
      <c r="CE48" s="413">
        <v>8700000</v>
      </c>
      <c r="CF48" s="413">
        <v>0</v>
      </c>
      <c r="CG48" s="413">
        <v>0</v>
      </c>
      <c r="CH48" s="413">
        <v>0</v>
      </c>
      <c r="CI48" s="413"/>
      <c r="CJ48" s="369">
        <f t="shared" si="155"/>
        <v>0</v>
      </c>
      <c r="CK48" s="369">
        <f t="shared" si="156"/>
        <v>8700000</v>
      </c>
      <c r="CL48" s="414"/>
      <c r="CM48" s="413">
        <f t="shared" si="157"/>
        <v>8700000</v>
      </c>
      <c r="CN48" s="413">
        <f t="shared" si="157"/>
        <v>0</v>
      </c>
      <c r="CO48" s="369">
        <f t="shared" si="157"/>
        <v>0</v>
      </c>
      <c r="CP48" s="369">
        <f t="shared" si="157"/>
        <v>0</v>
      </c>
      <c r="CQ48" s="369">
        <f t="shared" si="157"/>
        <v>0</v>
      </c>
      <c r="CR48" s="369">
        <f t="shared" si="158"/>
        <v>0</v>
      </c>
      <c r="CS48" s="369">
        <f t="shared" si="159"/>
        <v>8700000</v>
      </c>
      <c r="CT48" s="173" t="s">
        <v>1163</v>
      </c>
      <c r="CU48" s="173" t="s">
        <v>2229</v>
      </c>
      <c r="CV48" s="450" t="s">
        <v>1164</v>
      </c>
      <c r="CW48" s="173" t="s">
        <v>2249</v>
      </c>
    </row>
    <row r="49" spans="1:101" ht="34.35" customHeight="1">
      <c r="A49" s="155">
        <f>SUBTOTAL(3,$C$11:C49)</f>
        <v>31</v>
      </c>
      <c r="B49" s="143" t="s">
        <v>581</v>
      </c>
      <c r="C49" s="144" t="s">
        <v>582</v>
      </c>
      <c r="D49" s="156" t="s">
        <v>101</v>
      </c>
      <c r="E49" s="157" t="str">
        <f t="shared" si="154"/>
        <v>B3</v>
      </c>
      <c r="F49" s="158">
        <v>38510</v>
      </c>
      <c r="G49" s="159">
        <v>6640000</v>
      </c>
      <c r="H49" s="159"/>
      <c r="I49" s="160">
        <f t="shared" si="129"/>
        <v>7360000</v>
      </c>
      <c r="J49" s="160">
        <f t="shared" si="37"/>
        <v>1400000</v>
      </c>
      <c r="K49" s="161">
        <f t="shared" si="130"/>
        <v>8760000</v>
      </c>
      <c r="L49" s="161">
        <f t="shared" si="131"/>
        <v>15400000</v>
      </c>
      <c r="M49" s="162">
        <f t="shared" si="6"/>
        <v>0.8</v>
      </c>
      <c r="N49" s="163">
        <f t="shared" si="40"/>
        <v>4648000</v>
      </c>
      <c r="O49" s="163">
        <v>0</v>
      </c>
      <c r="P49" s="406">
        <v>13</v>
      </c>
      <c r="Q49" s="406">
        <v>0</v>
      </c>
      <c r="R49" s="406">
        <v>2.5499999999999998</v>
      </c>
      <c r="S49" s="406">
        <v>0</v>
      </c>
      <c r="T49" s="406"/>
      <c r="U49" s="406"/>
      <c r="V49" s="406"/>
      <c r="W49" s="406"/>
      <c r="X49" s="389"/>
      <c r="Y49" s="406"/>
      <c r="Z49" s="406"/>
      <c r="AA49" s="406"/>
      <c r="AB49" s="406"/>
      <c r="AC49" s="406"/>
      <c r="AD49" s="406">
        <v>0.31</v>
      </c>
      <c r="AE49" s="164">
        <f t="shared" si="132"/>
        <v>15.55</v>
      </c>
      <c r="AF49" s="166">
        <f t="shared" si="133"/>
        <v>6160000</v>
      </c>
      <c r="AG49" s="166">
        <f t="shared" si="134"/>
        <v>1098462</v>
      </c>
      <c r="AH49" s="166">
        <f t="shared" si="135"/>
        <v>0</v>
      </c>
      <c r="AI49" s="166">
        <f t="shared" si="136"/>
        <v>0</v>
      </c>
      <c r="AJ49" s="166">
        <f t="shared" si="137"/>
        <v>0</v>
      </c>
      <c r="AK49" s="166">
        <f t="shared" si="138"/>
        <v>0</v>
      </c>
      <c r="AL49" s="166">
        <f t="shared" si="139"/>
        <v>0</v>
      </c>
      <c r="AM49" s="166">
        <f t="shared" si="140"/>
        <v>0</v>
      </c>
      <c r="AN49" s="166">
        <f t="shared" si="141"/>
        <v>50077</v>
      </c>
      <c r="AO49" s="167">
        <f t="shared" si="142"/>
        <v>311000</v>
      </c>
      <c r="AP49" s="166">
        <v>0</v>
      </c>
      <c r="AQ49" s="166">
        <f t="shared" si="143"/>
        <v>7619539</v>
      </c>
      <c r="AR49" s="166"/>
      <c r="AS49" s="167"/>
      <c r="AT49" s="166"/>
      <c r="AU49" s="166"/>
      <c r="AV49" s="166">
        <f t="shared" si="144"/>
        <v>7619539</v>
      </c>
      <c r="AW49" s="166">
        <f t="shared" si="145"/>
        <v>531200</v>
      </c>
      <c r="AX49" s="166">
        <f t="shared" si="16"/>
        <v>99600</v>
      </c>
      <c r="AY49" s="166">
        <f t="shared" si="17"/>
        <v>66400</v>
      </c>
      <c r="AZ49" s="166">
        <f t="shared" si="146"/>
        <v>697200</v>
      </c>
      <c r="BA49" s="166">
        <f t="shared" si="147"/>
        <v>33200</v>
      </c>
      <c r="BB49" s="166">
        <f t="shared" si="148"/>
        <v>220000</v>
      </c>
      <c r="BC49" s="166"/>
      <c r="BD49" s="166">
        <v>0</v>
      </c>
      <c r="BE49" s="166">
        <f t="shared" si="149"/>
        <v>950400</v>
      </c>
      <c r="BF49" s="166">
        <f t="shared" si="150"/>
        <v>6669139</v>
      </c>
      <c r="BG49" s="166">
        <f t="shared" si="22"/>
        <v>0</v>
      </c>
      <c r="BH49" s="166">
        <v>1</v>
      </c>
      <c r="BI49" s="369" t="s">
        <v>40</v>
      </c>
      <c r="BJ49" s="166">
        <f t="shared" si="23"/>
        <v>0</v>
      </c>
      <c r="BK49" s="166">
        <f t="shared" si="24"/>
        <v>1</v>
      </c>
      <c r="BL49" s="161" t="s">
        <v>1160</v>
      </c>
      <c r="BM49" s="166">
        <f t="shared" si="25"/>
        <v>20000</v>
      </c>
      <c r="BN49" s="166" t="str">
        <f t="shared" si="26"/>
        <v>Trừ tiền</v>
      </c>
      <c r="BO49" s="410"/>
      <c r="BP49" s="166"/>
      <c r="BQ49" s="144"/>
      <c r="BR49" s="144"/>
      <c r="BS49" s="161">
        <f t="shared" si="27"/>
        <v>7258462</v>
      </c>
      <c r="BT49" s="159">
        <v>1</v>
      </c>
      <c r="BU49" s="166">
        <f t="shared" si="151"/>
        <v>4400000</v>
      </c>
      <c r="BV49" s="166">
        <v>11000000</v>
      </c>
      <c r="BW49" s="166">
        <f t="shared" si="152"/>
        <v>15400000</v>
      </c>
      <c r="BX49" s="166">
        <f t="shared" si="153"/>
        <v>-8838738</v>
      </c>
      <c r="BY49" s="166"/>
      <c r="BZ49" s="166"/>
      <c r="CA49" s="171"/>
      <c r="CB49" s="166"/>
      <c r="CC49" s="166"/>
      <c r="CD49" s="166"/>
      <c r="CE49" s="413">
        <v>14000000</v>
      </c>
      <c r="CF49" s="413">
        <f>CE49*10%</f>
        <v>1400000</v>
      </c>
      <c r="CG49" s="413">
        <v>0</v>
      </c>
      <c r="CH49" s="413">
        <v>0</v>
      </c>
      <c r="CI49" s="413"/>
      <c r="CJ49" s="369">
        <f t="shared" si="155"/>
        <v>1400000</v>
      </c>
      <c r="CK49" s="369">
        <f t="shared" si="156"/>
        <v>15400000</v>
      </c>
      <c r="CL49" s="414"/>
      <c r="CM49" s="413">
        <f t="shared" si="157"/>
        <v>14000000</v>
      </c>
      <c r="CN49" s="413">
        <f t="shared" si="157"/>
        <v>1400000</v>
      </c>
      <c r="CO49" s="369">
        <f t="shared" si="157"/>
        <v>0</v>
      </c>
      <c r="CP49" s="369">
        <f t="shared" si="157"/>
        <v>0</v>
      </c>
      <c r="CQ49" s="369">
        <f t="shared" si="157"/>
        <v>0</v>
      </c>
      <c r="CR49" s="369">
        <f t="shared" si="158"/>
        <v>1400000</v>
      </c>
      <c r="CS49" s="369">
        <f t="shared" si="159"/>
        <v>15400000</v>
      </c>
      <c r="CT49" s="173" t="s">
        <v>1163</v>
      </c>
      <c r="CU49" s="173" t="s">
        <v>2229</v>
      </c>
      <c r="CV49" s="450" t="s">
        <v>1165</v>
      </c>
      <c r="CW49" s="173" t="s">
        <v>2249</v>
      </c>
    </row>
    <row r="50" spans="1:101" ht="34.35" customHeight="1">
      <c r="A50" s="155">
        <f>SUBTOTAL(3,$C$11:C50)</f>
        <v>32</v>
      </c>
      <c r="B50" s="143" t="s">
        <v>583</v>
      </c>
      <c r="C50" s="144" t="s">
        <v>584</v>
      </c>
      <c r="D50" s="156" t="s">
        <v>101</v>
      </c>
      <c r="E50" s="157" t="str">
        <f t="shared" si="154"/>
        <v>B3</v>
      </c>
      <c r="F50" s="158">
        <v>39216</v>
      </c>
      <c r="G50" s="159">
        <v>5980000</v>
      </c>
      <c r="H50" s="159"/>
      <c r="I50" s="160">
        <f t="shared" si="129"/>
        <v>5520000</v>
      </c>
      <c r="J50" s="160">
        <f t="shared" si="37"/>
        <v>1150000</v>
      </c>
      <c r="K50" s="161">
        <f t="shared" si="130"/>
        <v>6670000</v>
      </c>
      <c r="L50" s="161">
        <f t="shared" si="131"/>
        <v>12650000</v>
      </c>
      <c r="M50" s="162">
        <f t="shared" si="6"/>
        <v>0.8</v>
      </c>
      <c r="N50" s="163">
        <f t="shared" si="40"/>
        <v>4186000</v>
      </c>
      <c r="O50" s="163">
        <v>0</v>
      </c>
      <c r="P50" s="406">
        <v>13</v>
      </c>
      <c r="Q50" s="406">
        <v>0</v>
      </c>
      <c r="R50" s="406">
        <v>1.29</v>
      </c>
      <c r="S50" s="406">
        <v>0</v>
      </c>
      <c r="T50" s="406"/>
      <c r="U50" s="406"/>
      <c r="V50" s="406"/>
      <c r="W50" s="406"/>
      <c r="X50" s="389"/>
      <c r="Y50" s="406"/>
      <c r="Z50" s="406"/>
      <c r="AA50" s="406"/>
      <c r="AB50" s="406"/>
      <c r="AC50" s="406"/>
      <c r="AD50" s="406">
        <v>0</v>
      </c>
      <c r="AE50" s="164">
        <f t="shared" si="132"/>
        <v>14.29</v>
      </c>
      <c r="AF50" s="166">
        <f t="shared" si="133"/>
        <v>5060000</v>
      </c>
      <c r="AG50" s="166">
        <f t="shared" si="134"/>
        <v>456462</v>
      </c>
      <c r="AH50" s="166">
        <f t="shared" si="135"/>
        <v>0</v>
      </c>
      <c r="AI50" s="166">
        <f t="shared" si="136"/>
        <v>0</v>
      </c>
      <c r="AJ50" s="166">
        <f t="shared" si="137"/>
        <v>0</v>
      </c>
      <c r="AK50" s="166">
        <f t="shared" si="138"/>
        <v>0</v>
      </c>
      <c r="AL50" s="166">
        <f t="shared" si="139"/>
        <v>0</v>
      </c>
      <c r="AM50" s="166">
        <f t="shared" si="140"/>
        <v>0</v>
      </c>
      <c r="AN50" s="166">
        <f t="shared" si="141"/>
        <v>0</v>
      </c>
      <c r="AO50" s="167">
        <f t="shared" si="142"/>
        <v>285800</v>
      </c>
      <c r="AP50" s="166">
        <v>0</v>
      </c>
      <c r="AQ50" s="166">
        <f t="shared" si="143"/>
        <v>5802262</v>
      </c>
      <c r="AR50" s="166"/>
      <c r="AS50" s="167"/>
      <c r="AT50" s="166"/>
      <c r="AU50" s="166"/>
      <c r="AV50" s="166">
        <f t="shared" si="144"/>
        <v>5802262</v>
      </c>
      <c r="AW50" s="166">
        <f t="shared" si="145"/>
        <v>478400</v>
      </c>
      <c r="AX50" s="166">
        <f t="shared" si="16"/>
        <v>89700</v>
      </c>
      <c r="AY50" s="166">
        <f t="shared" si="17"/>
        <v>59800</v>
      </c>
      <c r="AZ50" s="166">
        <f t="shared" si="146"/>
        <v>627900</v>
      </c>
      <c r="BA50" s="166">
        <f t="shared" si="147"/>
        <v>29900</v>
      </c>
      <c r="BB50" s="166">
        <f t="shared" si="148"/>
        <v>220000</v>
      </c>
      <c r="BC50" s="166"/>
      <c r="BD50" s="166">
        <v>0</v>
      </c>
      <c r="BE50" s="166">
        <f t="shared" si="149"/>
        <v>877800</v>
      </c>
      <c r="BF50" s="166">
        <f t="shared" si="150"/>
        <v>4924462</v>
      </c>
      <c r="BG50" s="166">
        <f t="shared" si="22"/>
        <v>0</v>
      </c>
      <c r="BH50" s="166">
        <v>1</v>
      </c>
      <c r="BI50" s="369" t="s">
        <v>40</v>
      </c>
      <c r="BJ50" s="166">
        <f t="shared" si="23"/>
        <v>0</v>
      </c>
      <c r="BK50" s="166">
        <f t="shared" si="24"/>
        <v>1</v>
      </c>
      <c r="BL50" s="161" t="s">
        <v>1160</v>
      </c>
      <c r="BM50" s="166">
        <f t="shared" si="25"/>
        <v>20000</v>
      </c>
      <c r="BN50" s="166" t="str">
        <f t="shared" si="26"/>
        <v>Trừ tiền</v>
      </c>
      <c r="BO50" s="410"/>
      <c r="BP50" s="166"/>
      <c r="BQ50" s="144"/>
      <c r="BR50" s="144"/>
      <c r="BS50" s="161">
        <f t="shared" si="27"/>
        <v>5516462</v>
      </c>
      <c r="BT50" s="159">
        <v>0</v>
      </c>
      <c r="BU50" s="166">
        <f t="shared" si="151"/>
        <v>0</v>
      </c>
      <c r="BV50" s="166">
        <v>11000000</v>
      </c>
      <c r="BW50" s="166">
        <f t="shared" si="152"/>
        <v>11000000</v>
      </c>
      <c r="BX50" s="166">
        <f t="shared" si="153"/>
        <v>-6111438</v>
      </c>
      <c r="BY50" s="166"/>
      <c r="BZ50" s="166"/>
      <c r="CA50" s="171"/>
      <c r="CB50" s="166"/>
      <c r="CC50" s="166"/>
      <c r="CD50" s="166"/>
      <c r="CE50" s="413">
        <v>11500000</v>
      </c>
      <c r="CF50" s="413">
        <f>CE50*10%</f>
        <v>1150000</v>
      </c>
      <c r="CG50" s="413">
        <v>0</v>
      </c>
      <c r="CH50" s="413">
        <v>0</v>
      </c>
      <c r="CI50" s="413"/>
      <c r="CJ50" s="369">
        <f t="shared" si="155"/>
        <v>1150000</v>
      </c>
      <c r="CK50" s="369">
        <f t="shared" si="156"/>
        <v>12650000</v>
      </c>
      <c r="CL50" s="414"/>
      <c r="CM50" s="413">
        <f t="shared" si="157"/>
        <v>11500000</v>
      </c>
      <c r="CN50" s="413">
        <f t="shared" si="157"/>
        <v>1150000</v>
      </c>
      <c r="CO50" s="369">
        <f t="shared" si="157"/>
        <v>0</v>
      </c>
      <c r="CP50" s="369">
        <f t="shared" si="157"/>
        <v>0</v>
      </c>
      <c r="CQ50" s="369">
        <f t="shared" si="157"/>
        <v>0</v>
      </c>
      <c r="CR50" s="369">
        <f t="shared" si="158"/>
        <v>1150000</v>
      </c>
      <c r="CS50" s="369">
        <f t="shared" si="159"/>
        <v>12650000</v>
      </c>
      <c r="CT50" s="173" t="s">
        <v>1163</v>
      </c>
      <c r="CU50" s="173" t="s">
        <v>2229</v>
      </c>
      <c r="CV50" s="450" t="s">
        <v>1166</v>
      </c>
      <c r="CW50" s="173" t="s">
        <v>2249</v>
      </c>
    </row>
    <row r="51" spans="1:101" ht="34.35" customHeight="1">
      <c r="A51" s="155">
        <f>SUBTOTAL(3,$C$11:C51)</f>
        <v>33</v>
      </c>
      <c r="B51" s="143" t="s">
        <v>585</v>
      </c>
      <c r="C51" s="144" t="s">
        <v>586</v>
      </c>
      <c r="D51" s="156" t="s">
        <v>101</v>
      </c>
      <c r="E51" s="157" t="str">
        <f t="shared" si="154"/>
        <v>B3</v>
      </c>
      <c r="F51" s="158">
        <v>44840</v>
      </c>
      <c r="G51" s="159">
        <v>4750000</v>
      </c>
      <c r="H51" s="159"/>
      <c r="I51" s="160">
        <f t="shared" si="129"/>
        <v>4250000</v>
      </c>
      <c r="J51" s="160">
        <f t="shared" si="37"/>
        <v>0</v>
      </c>
      <c r="K51" s="161">
        <f t="shared" si="130"/>
        <v>4250000</v>
      </c>
      <c r="L51" s="161">
        <f t="shared" si="131"/>
        <v>9000000</v>
      </c>
      <c r="M51" s="162">
        <f t="shared" si="6"/>
        <v>1</v>
      </c>
      <c r="N51" s="163">
        <f t="shared" si="40"/>
        <v>3640000</v>
      </c>
      <c r="O51" s="163">
        <v>0</v>
      </c>
      <c r="P51" s="406">
        <v>12.5</v>
      </c>
      <c r="Q51" s="406">
        <v>0</v>
      </c>
      <c r="R51" s="406">
        <v>2.4700000000000002</v>
      </c>
      <c r="S51" s="406">
        <v>0</v>
      </c>
      <c r="T51" s="406"/>
      <c r="U51" s="406"/>
      <c r="V51" s="406"/>
      <c r="W51" s="406"/>
      <c r="X51" s="389"/>
      <c r="Y51" s="406"/>
      <c r="Z51" s="406"/>
      <c r="AA51" s="406"/>
      <c r="AB51" s="406"/>
      <c r="AC51" s="406"/>
      <c r="AD51" s="406">
        <v>0.31</v>
      </c>
      <c r="AE51" s="164">
        <f t="shared" si="132"/>
        <v>14.97</v>
      </c>
      <c r="AF51" s="166">
        <f t="shared" si="133"/>
        <v>4326923</v>
      </c>
      <c r="AG51" s="166">
        <f t="shared" si="134"/>
        <v>855000</v>
      </c>
      <c r="AH51" s="166">
        <f t="shared" si="135"/>
        <v>0</v>
      </c>
      <c r="AI51" s="166">
        <f t="shared" si="136"/>
        <v>0</v>
      </c>
      <c r="AJ51" s="166">
        <f t="shared" si="137"/>
        <v>0</v>
      </c>
      <c r="AK51" s="166">
        <f t="shared" si="138"/>
        <v>0</v>
      </c>
      <c r="AL51" s="166">
        <f t="shared" si="139"/>
        <v>0</v>
      </c>
      <c r="AM51" s="166">
        <f t="shared" si="140"/>
        <v>0</v>
      </c>
      <c r="AN51" s="166">
        <f t="shared" si="141"/>
        <v>32192</v>
      </c>
      <c r="AO51" s="167">
        <f t="shared" si="142"/>
        <v>299400</v>
      </c>
      <c r="AP51" s="166">
        <v>0</v>
      </c>
      <c r="AQ51" s="166">
        <f t="shared" si="143"/>
        <v>5513515</v>
      </c>
      <c r="AR51" s="166"/>
      <c r="AS51" s="167"/>
      <c r="AT51" s="166"/>
      <c r="AU51" s="166"/>
      <c r="AV51" s="166">
        <f t="shared" si="144"/>
        <v>5513515</v>
      </c>
      <c r="AW51" s="166">
        <f t="shared" si="145"/>
        <v>380000</v>
      </c>
      <c r="AX51" s="166">
        <f t="shared" si="16"/>
        <v>71250</v>
      </c>
      <c r="AY51" s="166">
        <f t="shared" si="17"/>
        <v>47500</v>
      </c>
      <c r="AZ51" s="166">
        <f t="shared" si="146"/>
        <v>498750</v>
      </c>
      <c r="BA51" s="166">
        <f t="shared" si="147"/>
        <v>23750</v>
      </c>
      <c r="BB51" s="166">
        <f t="shared" si="148"/>
        <v>110000</v>
      </c>
      <c r="BC51" s="166"/>
      <c r="BD51" s="166">
        <v>0</v>
      </c>
      <c r="BE51" s="166">
        <f t="shared" si="149"/>
        <v>632500</v>
      </c>
      <c r="BF51" s="166">
        <f t="shared" si="150"/>
        <v>4881015</v>
      </c>
      <c r="BG51" s="166">
        <f t="shared" si="22"/>
        <v>0</v>
      </c>
      <c r="BH51" s="166">
        <v>1</v>
      </c>
      <c r="BI51" s="369" t="s">
        <v>40</v>
      </c>
      <c r="BJ51" s="166">
        <f t="shared" si="23"/>
        <v>0</v>
      </c>
      <c r="BK51" s="166">
        <f t="shared" si="24"/>
        <v>1</v>
      </c>
      <c r="BL51" s="161" t="s">
        <v>1160</v>
      </c>
      <c r="BM51" s="166">
        <f t="shared" si="25"/>
        <v>20000</v>
      </c>
      <c r="BN51" s="166" t="str">
        <f t="shared" si="26"/>
        <v>Trừ tiền</v>
      </c>
      <c r="BO51" s="410"/>
      <c r="BP51" s="166"/>
      <c r="BQ51" s="144"/>
      <c r="BR51" s="144"/>
      <c r="BS51" s="161">
        <f t="shared" si="27"/>
        <v>5181923</v>
      </c>
      <c r="BT51" s="159">
        <v>2</v>
      </c>
      <c r="BU51" s="166">
        <f t="shared" si="151"/>
        <v>8800000</v>
      </c>
      <c r="BV51" s="166">
        <v>11000000</v>
      </c>
      <c r="BW51" s="166">
        <f t="shared" si="152"/>
        <v>19800000</v>
      </c>
      <c r="BX51" s="166">
        <f t="shared" si="153"/>
        <v>-15116827</v>
      </c>
      <c r="BY51" s="166"/>
      <c r="BZ51" s="166"/>
      <c r="CA51" s="171"/>
      <c r="CB51" s="166"/>
      <c r="CC51" s="166"/>
      <c r="CD51" s="166"/>
      <c r="CE51" s="413">
        <v>9000000</v>
      </c>
      <c r="CF51" s="413">
        <v>0</v>
      </c>
      <c r="CG51" s="413">
        <v>0</v>
      </c>
      <c r="CH51" s="413">
        <v>0</v>
      </c>
      <c r="CI51" s="413"/>
      <c r="CJ51" s="369">
        <f t="shared" si="155"/>
        <v>0</v>
      </c>
      <c r="CK51" s="369">
        <f t="shared" si="156"/>
        <v>9000000</v>
      </c>
      <c r="CL51" s="414"/>
      <c r="CM51" s="413">
        <f t="shared" si="157"/>
        <v>9000000</v>
      </c>
      <c r="CN51" s="413">
        <f t="shared" si="157"/>
        <v>0</v>
      </c>
      <c r="CO51" s="369">
        <f t="shared" si="157"/>
        <v>0</v>
      </c>
      <c r="CP51" s="369">
        <f t="shared" si="157"/>
        <v>0</v>
      </c>
      <c r="CQ51" s="369">
        <f t="shared" si="157"/>
        <v>0</v>
      </c>
      <c r="CR51" s="369">
        <f t="shared" si="158"/>
        <v>0</v>
      </c>
      <c r="CS51" s="369">
        <f t="shared" si="159"/>
        <v>9000000</v>
      </c>
      <c r="CT51" s="173" t="s">
        <v>1163</v>
      </c>
      <c r="CU51" s="173" t="s">
        <v>2229</v>
      </c>
      <c r="CV51" s="450" t="s">
        <v>1167</v>
      </c>
      <c r="CW51" s="173" t="s">
        <v>2249</v>
      </c>
    </row>
    <row r="52" spans="1:101" ht="30" customHeight="1">
      <c r="A52" s="155">
        <f>SUBTOTAL(3,$C$11:C52)</f>
        <v>34</v>
      </c>
      <c r="B52" s="143" t="s">
        <v>587</v>
      </c>
      <c r="C52" s="144" t="s">
        <v>588</v>
      </c>
      <c r="D52" s="156" t="s">
        <v>101</v>
      </c>
      <c r="E52" s="157" t="str">
        <f t="shared" si="154"/>
        <v>B3</v>
      </c>
      <c r="F52" s="158">
        <v>44840</v>
      </c>
      <c r="G52" s="159">
        <v>4750000</v>
      </c>
      <c r="H52" s="159"/>
      <c r="I52" s="160">
        <f t="shared" si="129"/>
        <v>4250000</v>
      </c>
      <c r="J52" s="160">
        <f t="shared" si="37"/>
        <v>0</v>
      </c>
      <c r="K52" s="161">
        <f t="shared" si="130"/>
        <v>4250000</v>
      </c>
      <c r="L52" s="161">
        <f t="shared" si="131"/>
        <v>9000000</v>
      </c>
      <c r="M52" s="162">
        <f t="shared" si="6"/>
        <v>1</v>
      </c>
      <c r="N52" s="163">
        <f t="shared" si="40"/>
        <v>3640000</v>
      </c>
      <c r="O52" s="163">
        <v>0</v>
      </c>
      <c r="P52" s="406">
        <v>13</v>
      </c>
      <c r="Q52" s="406">
        <v>0</v>
      </c>
      <c r="R52" s="406">
        <v>2.4500000000000002</v>
      </c>
      <c r="S52" s="406">
        <v>0</v>
      </c>
      <c r="T52" s="406"/>
      <c r="U52" s="406"/>
      <c r="V52" s="406"/>
      <c r="W52" s="406"/>
      <c r="X52" s="389"/>
      <c r="Y52" s="406"/>
      <c r="Z52" s="406"/>
      <c r="AA52" s="406"/>
      <c r="AB52" s="406"/>
      <c r="AC52" s="406"/>
      <c r="AD52" s="406">
        <v>0.31</v>
      </c>
      <c r="AE52" s="164">
        <f t="shared" si="132"/>
        <v>15.45</v>
      </c>
      <c r="AF52" s="166">
        <f t="shared" si="133"/>
        <v>4500000</v>
      </c>
      <c r="AG52" s="166">
        <f t="shared" si="134"/>
        <v>848077</v>
      </c>
      <c r="AH52" s="166">
        <f t="shared" si="135"/>
        <v>0</v>
      </c>
      <c r="AI52" s="166">
        <f t="shared" si="136"/>
        <v>0</v>
      </c>
      <c r="AJ52" s="166">
        <f t="shared" si="137"/>
        <v>0</v>
      </c>
      <c r="AK52" s="166">
        <f t="shared" si="138"/>
        <v>0</v>
      </c>
      <c r="AL52" s="166">
        <f t="shared" si="139"/>
        <v>0</v>
      </c>
      <c r="AM52" s="166">
        <f t="shared" si="140"/>
        <v>0</v>
      </c>
      <c r="AN52" s="166">
        <f t="shared" si="141"/>
        <v>32192</v>
      </c>
      <c r="AO52" s="167">
        <f t="shared" si="142"/>
        <v>309000</v>
      </c>
      <c r="AP52" s="166">
        <v>0</v>
      </c>
      <c r="AQ52" s="166">
        <f t="shared" si="143"/>
        <v>5689269</v>
      </c>
      <c r="AR52" s="166"/>
      <c r="AS52" s="407"/>
      <c r="AT52" s="407"/>
      <c r="AU52" s="407"/>
      <c r="AV52" s="166">
        <f t="shared" si="144"/>
        <v>5689269</v>
      </c>
      <c r="AW52" s="166">
        <f t="shared" si="145"/>
        <v>380000</v>
      </c>
      <c r="AX52" s="166">
        <f t="shared" si="16"/>
        <v>71250</v>
      </c>
      <c r="AY52" s="166">
        <f t="shared" si="17"/>
        <v>47500</v>
      </c>
      <c r="AZ52" s="166">
        <f t="shared" si="146"/>
        <v>498750</v>
      </c>
      <c r="BA52" s="166">
        <f t="shared" si="147"/>
        <v>23750</v>
      </c>
      <c r="BB52" s="166">
        <f t="shared" si="148"/>
        <v>110000</v>
      </c>
      <c r="BC52" s="281"/>
      <c r="BD52" s="166">
        <v>0</v>
      </c>
      <c r="BE52" s="166">
        <f t="shared" si="149"/>
        <v>632500</v>
      </c>
      <c r="BF52" s="166">
        <f t="shared" si="150"/>
        <v>5056769</v>
      </c>
      <c r="BG52" s="166">
        <f t="shared" si="22"/>
        <v>0</v>
      </c>
      <c r="BH52" s="166">
        <v>1</v>
      </c>
      <c r="BI52" s="369" t="s">
        <v>40</v>
      </c>
      <c r="BJ52" s="166">
        <f t="shared" si="23"/>
        <v>0</v>
      </c>
      <c r="BK52" s="166">
        <f t="shared" si="24"/>
        <v>1</v>
      </c>
      <c r="BL52" s="161" t="s">
        <v>1160</v>
      </c>
      <c r="BM52" s="166">
        <f t="shared" si="25"/>
        <v>20000</v>
      </c>
      <c r="BN52" s="166" t="str">
        <f t="shared" si="26"/>
        <v>Trừ tiền</v>
      </c>
      <c r="BO52" s="410"/>
      <c r="BP52" s="407"/>
      <c r="BQ52" s="407"/>
      <c r="BR52" s="407"/>
      <c r="BS52" s="161">
        <f t="shared" si="27"/>
        <v>5348077</v>
      </c>
      <c r="BT52" s="159">
        <v>0</v>
      </c>
      <c r="BU52" s="166">
        <f t="shared" si="151"/>
        <v>0</v>
      </c>
      <c r="BV52" s="166">
        <v>11000000</v>
      </c>
      <c r="BW52" s="166">
        <f t="shared" si="152"/>
        <v>11000000</v>
      </c>
      <c r="BX52" s="166">
        <f t="shared" si="153"/>
        <v>-6150673</v>
      </c>
      <c r="BY52" s="407"/>
      <c r="BZ52" s="407"/>
      <c r="CA52" s="407"/>
      <c r="CB52" s="407"/>
      <c r="CC52" s="407"/>
      <c r="CD52" s="407"/>
      <c r="CE52" s="413">
        <v>9000000</v>
      </c>
      <c r="CF52" s="413">
        <v>0</v>
      </c>
      <c r="CG52" s="413">
        <v>0</v>
      </c>
      <c r="CH52" s="413">
        <v>0</v>
      </c>
      <c r="CI52" s="413"/>
      <c r="CJ52" s="369">
        <f t="shared" si="155"/>
        <v>0</v>
      </c>
      <c r="CK52" s="369">
        <f t="shared" si="156"/>
        <v>9000000</v>
      </c>
      <c r="CL52" s="414"/>
      <c r="CM52" s="413">
        <f t="shared" si="157"/>
        <v>9000000</v>
      </c>
      <c r="CN52" s="413">
        <f t="shared" si="157"/>
        <v>0</v>
      </c>
      <c r="CO52" s="369">
        <f t="shared" si="157"/>
        <v>0</v>
      </c>
      <c r="CP52" s="369">
        <f t="shared" si="157"/>
        <v>0</v>
      </c>
      <c r="CQ52" s="369">
        <f t="shared" si="157"/>
        <v>0</v>
      </c>
      <c r="CR52" s="369">
        <f t="shared" si="158"/>
        <v>0</v>
      </c>
      <c r="CS52" s="369">
        <f t="shared" si="159"/>
        <v>9000000</v>
      </c>
      <c r="CT52" s="173" t="s">
        <v>1163</v>
      </c>
      <c r="CU52" s="173" t="s">
        <v>2229</v>
      </c>
      <c r="CV52" s="450" t="s">
        <v>1168</v>
      </c>
      <c r="CW52" s="173" t="s">
        <v>2249</v>
      </c>
    </row>
    <row r="53" spans="1:101" ht="34.35" customHeight="1">
      <c r="A53" s="155">
        <f>SUBTOTAL(3,$C$11:C53)</f>
        <v>35</v>
      </c>
      <c r="B53" s="145" t="s">
        <v>256</v>
      </c>
      <c r="C53" s="248" t="s">
        <v>257</v>
      </c>
      <c r="D53" s="156" t="s">
        <v>101</v>
      </c>
      <c r="E53" s="157" t="str">
        <f>IF(CL53&gt;=400000000,"A1",IF(CL53&gt;=300000000,"A2",IF(CL53&gt;=240000000,"A3",IF(CL53&gt;=180000000,"A4",IF(CL53&gt;=120000000,"A5",IF(CL53&gt;=80000000,"A6",IF(CL53&gt;=40000000,"A7",IF(CL53&gt;=25000000,"B1",IF(CL53&gt;=12000000,"B2","B3")))))))))</f>
        <v>B3</v>
      </c>
      <c r="F53" s="158">
        <v>44147</v>
      </c>
      <c r="G53" s="159">
        <v>4750000</v>
      </c>
      <c r="H53" s="159"/>
      <c r="I53" s="160">
        <f t="shared" si="129"/>
        <v>4250000</v>
      </c>
      <c r="J53" s="160">
        <f t="shared" si="37"/>
        <v>0</v>
      </c>
      <c r="K53" s="161">
        <f t="shared" si="130"/>
        <v>4250000</v>
      </c>
      <c r="L53" s="161">
        <f t="shared" si="131"/>
        <v>9000000</v>
      </c>
      <c r="M53" s="162">
        <f t="shared" si="6"/>
        <v>1</v>
      </c>
      <c r="N53" s="163">
        <f t="shared" si="40"/>
        <v>3640000</v>
      </c>
      <c r="O53" s="163">
        <v>0</v>
      </c>
      <c r="P53" s="406">
        <v>12.5</v>
      </c>
      <c r="Q53" s="406">
        <v>0</v>
      </c>
      <c r="R53" s="406">
        <v>2.96</v>
      </c>
      <c r="S53" s="406">
        <v>0</v>
      </c>
      <c r="T53" s="406"/>
      <c r="U53" s="406"/>
      <c r="V53" s="406"/>
      <c r="W53" s="406"/>
      <c r="X53" s="389"/>
      <c r="Y53" s="406"/>
      <c r="Z53" s="406"/>
      <c r="AA53" s="406"/>
      <c r="AB53" s="406"/>
      <c r="AC53" s="406"/>
      <c r="AD53" s="406">
        <v>1.31</v>
      </c>
      <c r="AE53" s="164">
        <f t="shared" si="132"/>
        <v>15.46</v>
      </c>
      <c r="AF53" s="166">
        <f t="shared" si="133"/>
        <v>4326923</v>
      </c>
      <c r="AG53" s="166">
        <f t="shared" si="134"/>
        <v>1024615</v>
      </c>
      <c r="AH53" s="166">
        <f t="shared" si="135"/>
        <v>0</v>
      </c>
      <c r="AI53" s="166">
        <f t="shared" si="136"/>
        <v>0</v>
      </c>
      <c r="AJ53" s="166">
        <f t="shared" si="137"/>
        <v>0</v>
      </c>
      <c r="AK53" s="166">
        <f t="shared" si="138"/>
        <v>0</v>
      </c>
      <c r="AL53" s="166">
        <f t="shared" si="139"/>
        <v>0</v>
      </c>
      <c r="AM53" s="166">
        <f t="shared" si="140"/>
        <v>0</v>
      </c>
      <c r="AN53" s="166">
        <f t="shared" si="141"/>
        <v>136038</v>
      </c>
      <c r="AO53" s="167">
        <f t="shared" si="142"/>
        <v>309200</v>
      </c>
      <c r="AP53" s="166">
        <v>0</v>
      </c>
      <c r="AQ53" s="166">
        <f t="shared" si="143"/>
        <v>5796776</v>
      </c>
      <c r="AR53" s="166"/>
      <c r="AS53" s="368"/>
      <c r="AT53" s="368"/>
      <c r="AU53" s="368"/>
      <c r="AV53" s="166">
        <f t="shared" si="144"/>
        <v>5796776</v>
      </c>
      <c r="AW53" s="166">
        <f t="shared" si="145"/>
        <v>380000</v>
      </c>
      <c r="AX53" s="166">
        <f t="shared" si="16"/>
        <v>71250</v>
      </c>
      <c r="AY53" s="166">
        <f t="shared" si="17"/>
        <v>47500</v>
      </c>
      <c r="AZ53" s="166">
        <f t="shared" si="146"/>
        <v>498750</v>
      </c>
      <c r="BA53" s="166">
        <f t="shared" si="147"/>
        <v>23750</v>
      </c>
      <c r="BB53" s="166">
        <f t="shared" si="148"/>
        <v>110000</v>
      </c>
      <c r="BC53" s="368"/>
      <c r="BD53" s="166">
        <v>0</v>
      </c>
      <c r="BE53" s="166">
        <f t="shared" si="149"/>
        <v>632500</v>
      </c>
      <c r="BF53" s="166">
        <f t="shared" si="150"/>
        <v>5164276</v>
      </c>
      <c r="BG53" s="166">
        <f t="shared" si="22"/>
        <v>0</v>
      </c>
      <c r="BH53" s="166">
        <v>1</v>
      </c>
      <c r="BI53" s="369" t="s">
        <v>40</v>
      </c>
      <c r="BJ53" s="166">
        <f t="shared" si="23"/>
        <v>0</v>
      </c>
      <c r="BK53" s="166">
        <f t="shared" si="24"/>
        <v>1</v>
      </c>
      <c r="BL53" s="161" t="s">
        <v>1160</v>
      </c>
      <c r="BM53" s="166">
        <f t="shared" si="25"/>
        <v>20000</v>
      </c>
      <c r="BN53" s="166" t="str">
        <f t="shared" si="26"/>
        <v>Trừ tiền</v>
      </c>
      <c r="BO53" s="410"/>
      <c r="BP53" s="368"/>
      <c r="BQ53" s="368"/>
      <c r="BR53" s="368"/>
      <c r="BS53" s="161">
        <f t="shared" si="27"/>
        <v>5351538</v>
      </c>
      <c r="BT53" s="159">
        <v>0</v>
      </c>
      <c r="BU53" s="166">
        <f t="shared" si="151"/>
        <v>0</v>
      </c>
      <c r="BV53" s="166">
        <v>11000000</v>
      </c>
      <c r="BW53" s="166">
        <f t="shared" si="152"/>
        <v>11000000</v>
      </c>
      <c r="BX53" s="166">
        <f t="shared" si="153"/>
        <v>-6147212</v>
      </c>
      <c r="BY53" s="368"/>
      <c r="BZ53" s="368"/>
      <c r="CA53" s="368"/>
      <c r="CB53" s="368"/>
      <c r="CC53" s="368"/>
      <c r="CD53" s="368"/>
      <c r="CE53" s="413">
        <v>9000000</v>
      </c>
      <c r="CF53" s="413">
        <v>0</v>
      </c>
      <c r="CG53" s="413">
        <v>0</v>
      </c>
      <c r="CH53" s="413">
        <v>0</v>
      </c>
      <c r="CI53" s="413"/>
      <c r="CJ53" s="369">
        <f>SUM(CF53:CI53)</f>
        <v>0</v>
      </c>
      <c r="CK53" s="369">
        <f>CE53+CJ53</f>
        <v>9000000</v>
      </c>
      <c r="CL53" s="416"/>
      <c r="CM53" s="413">
        <f t="shared" si="157"/>
        <v>9000000</v>
      </c>
      <c r="CN53" s="413">
        <f t="shared" si="157"/>
        <v>0</v>
      </c>
      <c r="CO53" s="369">
        <f t="shared" si="157"/>
        <v>0</v>
      </c>
      <c r="CP53" s="369">
        <f t="shared" si="157"/>
        <v>0</v>
      </c>
      <c r="CQ53" s="369">
        <f t="shared" si="157"/>
        <v>0</v>
      </c>
      <c r="CR53" s="369">
        <f>SUM(CN53:CQ53)</f>
        <v>0</v>
      </c>
      <c r="CS53" s="369">
        <f>CM53+CR53</f>
        <v>9000000</v>
      </c>
      <c r="CT53" s="173" t="s">
        <v>1163</v>
      </c>
      <c r="CU53" s="173" t="s">
        <v>2229</v>
      </c>
      <c r="CV53" s="450" t="s">
        <v>1169</v>
      </c>
      <c r="CW53" s="173" t="s">
        <v>2249</v>
      </c>
    </row>
    <row r="54" spans="1:101" ht="34.35" customHeight="1">
      <c r="A54" s="155">
        <f>SUBTOTAL(3,$C$11:C54)</f>
        <v>36</v>
      </c>
      <c r="B54" s="249" t="s">
        <v>1055</v>
      </c>
      <c r="C54" s="250" t="s">
        <v>1056</v>
      </c>
      <c r="D54" s="156" t="s">
        <v>101</v>
      </c>
      <c r="E54" s="157" t="str">
        <f>IF(CL54&gt;=400000000,"A1",IF(CL54&gt;=300000000,"A2",IF(CL54&gt;=240000000,"A3",IF(CL54&gt;=180000000,"A4",IF(CL54&gt;=120000000,"A5",IF(CL54&gt;=80000000,"A6",IF(CL54&gt;=40000000,"A7",IF(CL54&gt;=25000000,"B1",IF(CL54&gt;=12000000,"B2","B3")))))))))</f>
        <v>B3</v>
      </c>
      <c r="F54" s="158">
        <v>42140</v>
      </c>
      <c r="G54" s="159">
        <v>4990000</v>
      </c>
      <c r="H54" s="159"/>
      <c r="I54" s="160">
        <f t="shared" si="129"/>
        <v>5010000</v>
      </c>
      <c r="J54" s="160">
        <f t="shared" si="37"/>
        <v>1000000</v>
      </c>
      <c r="K54" s="161">
        <f t="shared" si="130"/>
        <v>6010000</v>
      </c>
      <c r="L54" s="161">
        <f t="shared" si="131"/>
        <v>11000000</v>
      </c>
      <c r="M54" s="162">
        <f t="shared" si="6"/>
        <v>1</v>
      </c>
      <c r="N54" s="163">
        <f t="shared" si="40"/>
        <v>3640000</v>
      </c>
      <c r="O54" s="163">
        <v>0</v>
      </c>
      <c r="P54" s="406">
        <v>13</v>
      </c>
      <c r="Q54" s="406">
        <v>0</v>
      </c>
      <c r="R54" s="406">
        <v>3.61</v>
      </c>
      <c r="S54" s="406">
        <v>0</v>
      </c>
      <c r="T54" s="406"/>
      <c r="U54" s="406"/>
      <c r="V54" s="406"/>
      <c r="W54" s="406"/>
      <c r="X54" s="389"/>
      <c r="Y54" s="406"/>
      <c r="Z54" s="406"/>
      <c r="AA54" s="406"/>
      <c r="AB54" s="406"/>
      <c r="AC54" s="406"/>
      <c r="AD54" s="406">
        <v>1.31</v>
      </c>
      <c r="AE54" s="164">
        <f t="shared" si="132"/>
        <v>16.61</v>
      </c>
      <c r="AF54" s="166">
        <f t="shared" si="133"/>
        <v>5500000</v>
      </c>
      <c r="AG54" s="166">
        <f t="shared" si="134"/>
        <v>1388462</v>
      </c>
      <c r="AH54" s="166">
        <f t="shared" si="135"/>
        <v>0</v>
      </c>
      <c r="AI54" s="166">
        <f t="shared" si="136"/>
        <v>0</v>
      </c>
      <c r="AJ54" s="166">
        <f t="shared" si="137"/>
        <v>0</v>
      </c>
      <c r="AK54" s="166">
        <f t="shared" si="138"/>
        <v>0</v>
      </c>
      <c r="AL54" s="166">
        <f t="shared" si="139"/>
        <v>0</v>
      </c>
      <c r="AM54" s="166">
        <f t="shared" si="140"/>
        <v>0</v>
      </c>
      <c r="AN54" s="166">
        <f t="shared" si="141"/>
        <v>151154</v>
      </c>
      <c r="AO54" s="167">
        <f t="shared" si="142"/>
        <v>332200</v>
      </c>
      <c r="AP54" s="166">
        <v>0</v>
      </c>
      <c r="AQ54" s="166">
        <f t="shared" si="143"/>
        <v>7371816</v>
      </c>
      <c r="AR54" s="166"/>
      <c r="AS54" s="167"/>
      <c r="AT54" s="166"/>
      <c r="AU54" s="166"/>
      <c r="AV54" s="166">
        <f t="shared" si="144"/>
        <v>7371816</v>
      </c>
      <c r="AW54" s="166">
        <f t="shared" si="145"/>
        <v>399200</v>
      </c>
      <c r="AX54" s="166">
        <f t="shared" si="16"/>
        <v>74850</v>
      </c>
      <c r="AY54" s="166">
        <f t="shared" si="17"/>
        <v>49900</v>
      </c>
      <c r="AZ54" s="166">
        <f t="shared" si="146"/>
        <v>523950</v>
      </c>
      <c r="BA54" s="166">
        <f t="shared" si="147"/>
        <v>24950</v>
      </c>
      <c r="BB54" s="166">
        <f t="shared" si="148"/>
        <v>110000</v>
      </c>
      <c r="BC54" s="166"/>
      <c r="BD54" s="166">
        <v>0</v>
      </c>
      <c r="BE54" s="166">
        <f t="shared" si="149"/>
        <v>658900</v>
      </c>
      <c r="BF54" s="166">
        <f t="shared" si="150"/>
        <v>6712916</v>
      </c>
      <c r="BG54" s="166">
        <f t="shared" si="22"/>
        <v>0</v>
      </c>
      <c r="BH54" s="166">
        <v>1</v>
      </c>
      <c r="BI54" s="369" t="s">
        <v>40</v>
      </c>
      <c r="BJ54" s="166">
        <f t="shared" si="23"/>
        <v>0</v>
      </c>
      <c r="BK54" s="166">
        <f t="shared" si="24"/>
        <v>1</v>
      </c>
      <c r="BL54" s="161" t="s">
        <v>1160</v>
      </c>
      <c r="BM54" s="166">
        <f t="shared" si="25"/>
        <v>20000</v>
      </c>
      <c r="BN54" s="166" t="str">
        <f t="shared" si="26"/>
        <v>Trừ tiền</v>
      </c>
      <c r="BO54" s="410"/>
      <c r="BP54" s="166"/>
      <c r="BQ54" s="144"/>
      <c r="BR54" s="144"/>
      <c r="BS54" s="161">
        <f t="shared" si="27"/>
        <v>6888462</v>
      </c>
      <c r="BT54" s="159">
        <v>0</v>
      </c>
      <c r="BU54" s="166">
        <f t="shared" si="151"/>
        <v>0</v>
      </c>
      <c r="BV54" s="166">
        <v>11000000</v>
      </c>
      <c r="BW54" s="166">
        <f t="shared" si="152"/>
        <v>11000000</v>
      </c>
      <c r="BX54" s="166">
        <f t="shared" si="153"/>
        <v>-4635488</v>
      </c>
      <c r="BY54" s="166"/>
      <c r="BZ54" s="166"/>
      <c r="CA54" s="171"/>
      <c r="CB54" s="166"/>
      <c r="CC54" s="166"/>
      <c r="CD54" s="166"/>
      <c r="CE54" s="413">
        <v>10000000</v>
      </c>
      <c r="CF54" s="413">
        <f>CE54*10%</f>
        <v>1000000</v>
      </c>
      <c r="CG54" s="413">
        <v>0</v>
      </c>
      <c r="CH54" s="413">
        <v>0</v>
      </c>
      <c r="CI54" s="413"/>
      <c r="CJ54" s="369">
        <f>SUM(CF54:CI54)</f>
        <v>1000000</v>
      </c>
      <c r="CK54" s="369">
        <f>CE54+CJ54</f>
        <v>11000000</v>
      </c>
      <c r="CL54" s="416"/>
      <c r="CM54" s="413">
        <f>CE54</f>
        <v>10000000</v>
      </c>
      <c r="CN54" s="413">
        <f>CF54</f>
        <v>1000000</v>
      </c>
      <c r="CO54" s="369">
        <f>CG54</f>
        <v>0</v>
      </c>
      <c r="CP54" s="369">
        <f>CH54</f>
        <v>0</v>
      </c>
      <c r="CQ54" s="369">
        <f>CI54</f>
        <v>0</v>
      </c>
      <c r="CR54" s="369">
        <f>SUM(CN54:CQ54)</f>
        <v>1000000</v>
      </c>
      <c r="CS54" s="369">
        <f>CM54+CR54</f>
        <v>11000000</v>
      </c>
      <c r="CT54" s="173" t="s">
        <v>1163</v>
      </c>
      <c r="CU54" s="173" t="s">
        <v>2229</v>
      </c>
      <c r="CV54" s="450" t="s">
        <v>1170</v>
      </c>
      <c r="CW54" s="173" t="s">
        <v>2249</v>
      </c>
    </row>
    <row r="55" spans="1:101" ht="34.35" customHeight="1">
      <c r="A55" s="155">
        <f>SUBTOTAL(3,$C$11:C55)</f>
        <v>37</v>
      </c>
      <c r="B55" s="145" t="s">
        <v>1171</v>
      </c>
      <c r="C55" s="144" t="s">
        <v>1172</v>
      </c>
      <c r="D55" s="156" t="s">
        <v>101</v>
      </c>
      <c r="E55" s="157" t="str">
        <f>IF(CL55&gt;=400000000,"A1",IF(CL55&gt;=300000000,"A2",IF(CL55&gt;=240000000,"A3",IF(CL55&gt;=180000000,"A4",IF(CL55&gt;=120000000,"A5",IF(CL55&gt;=80000000,"A6",IF(CL55&gt;=40000000,"A7",IF(CL55&gt;=25000000,"B1",IF(CL55&gt;=12000000,"B2","B3")))))))))</f>
        <v>B3</v>
      </c>
      <c r="F55" s="158">
        <v>44328</v>
      </c>
      <c r="G55" s="159">
        <v>4750000</v>
      </c>
      <c r="H55" s="159"/>
      <c r="I55" s="160">
        <f t="shared" si="129"/>
        <v>4750000</v>
      </c>
      <c r="J55" s="160">
        <f t="shared" si="37"/>
        <v>0</v>
      </c>
      <c r="K55" s="161">
        <f t="shared" si="130"/>
        <v>4750000</v>
      </c>
      <c r="L55" s="161">
        <f t="shared" si="131"/>
        <v>9500000</v>
      </c>
      <c r="M55" s="162">
        <f t="shared" si="6"/>
        <v>1</v>
      </c>
      <c r="N55" s="163">
        <f t="shared" si="40"/>
        <v>3640000</v>
      </c>
      <c r="O55" s="163">
        <v>0</v>
      </c>
      <c r="P55" s="406">
        <v>13</v>
      </c>
      <c r="Q55" s="406">
        <v>0</v>
      </c>
      <c r="R55" s="406">
        <v>1.5</v>
      </c>
      <c r="S55" s="406">
        <v>0</v>
      </c>
      <c r="T55" s="406"/>
      <c r="U55" s="406"/>
      <c r="V55" s="406"/>
      <c r="W55" s="406"/>
      <c r="X55" s="389"/>
      <c r="Y55" s="406"/>
      <c r="Z55" s="406"/>
      <c r="AA55" s="406"/>
      <c r="AB55" s="406"/>
      <c r="AC55" s="406"/>
      <c r="AD55" s="406">
        <v>0</v>
      </c>
      <c r="AE55" s="164">
        <f t="shared" si="132"/>
        <v>14.5</v>
      </c>
      <c r="AF55" s="166">
        <f t="shared" si="133"/>
        <v>4750000</v>
      </c>
      <c r="AG55" s="166">
        <f t="shared" si="134"/>
        <v>548077</v>
      </c>
      <c r="AH55" s="166">
        <f t="shared" si="135"/>
        <v>0</v>
      </c>
      <c r="AI55" s="166">
        <f t="shared" si="136"/>
        <v>0</v>
      </c>
      <c r="AJ55" s="166">
        <f t="shared" si="137"/>
        <v>0</v>
      </c>
      <c r="AK55" s="166">
        <f t="shared" si="138"/>
        <v>0</v>
      </c>
      <c r="AL55" s="166">
        <f t="shared" si="139"/>
        <v>0</v>
      </c>
      <c r="AM55" s="166">
        <f t="shared" si="140"/>
        <v>0</v>
      </c>
      <c r="AN55" s="166">
        <f t="shared" si="141"/>
        <v>0</v>
      </c>
      <c r="AO55" s="167">
        <f t="shared" si="142"/>
        <v>290000</v>
      </c>
      <c r="AP55" s="166">
        <v>0</v>
      </c>
      <c r="AQ55" s="166">
        <f t="shared" si="143"/>
        <v>5588077</v>
      </c>
      <c r="AR55" s="166"/>
      <c r="AS55" s="167"/>
      <c r="AT55" s="166"/>
      <c r="AU55" s="166"/>
      <c r="AV55" s="166">
        <f t="shared" si="144"/>
        <v>5588077</v>
      </c>
      <c r="AW55" s="166">
        <f t="shared" si="145"/>
        <v>380000</v>
      </c>
      <c r="AX55" s="166">
        <f t="shared" si="16"/>
        <v>71250</v>
      </c>
      <c r="AY55" s="166">
        <f t="shared" si="17"/>
        <v>47500</v>
      </c>
      <c r="AZ55" s="166">
        <f t="shared" si="146"/>
        <v>498750</v>
      </c>
      <c r="BA55" s="166">
        <f t="shared" si="147"/>
        <v>23750</v>
      </c>
      <c r="BB55" s="166">
        <f t="shared" si="148"/>
        <v>0</v>
      </c>
      <c r="BC55" s="166"/>
      <c r="BD55" s="166">
        <v>0</v>
      </c>
      <c r="BE55" s="166">
        <f t="shared" si="149"/>
        <v>522500</v>
      </c>
      <c r="BF55" s="166">
        <f t="shared" si="150"/>
        <v>5065577</v>
      </c>
      <c r="BG55" s="166">
        <f t="shared" si="22"/>
        <v>0</v>
      </c>
      <c r="BH55" s="166">
        <v>1</v>
      </c>
      <c r="BI55" s="369" t="s">
        <v>40</v>
      </c>
      <c r="BJ55" s="166">
        <f t="shared" si="23"/>
        <v>0</v>
      </c>
      <c r="BK55" s="166">
        <f t="shared" si="24"/>
        <v>1</v>
      </c>
      <c r="BL55" s="161" t="s">
        <v>1160</v>
      </c>
      <c r="BM55" s="166">
        <f t="shared" si="25"/>
        <v>20000</v>
      </c>
      <c r="BN55" s="166" t="s">
        <v>1173</v>
      </c>
      <c r="BO55" s="410"/>
      <c r="BP55" s="166"/>
      <c r="BQ55" s="144"/>
      <c r="BR55" s="144"/>
      <c r="BS55" s="161">
        <f t="shared" si="27"/>
        <v>5298077</v>
      </c>
      <c r="BT55" s="159">
        <v>0</v>
      </c>
      <c r="BU55" s="166">
        <f t="shared" si="151"/>
        <v>0</v>
      </c>
      <c r="BV55" s="166">
        <v>11000000</v>
      </c>
      <c r="BW55" s="166">
        <f t="shared" si="152"/>
        <v>11000000</v>
      </c>
      <c r="BX55" s="166">
        <f t="shared" si="153"/>
        <v>-6200673</v>
      </c>
      <c r="BY55" s="166"/>
      <c r="BZ55" s="166"/>
      <c r="CA55" s="171"/>
      <c r="CB55" s="166"/>
      <c r="CC55" s="166"/>
      <c r="CD55" s="166"/>
      <c r="CE55" s="413">
        <v>9500000</v>
      </c>
      <c r="CF55" s="413"/>
      <c r="CG55" s="413"/>
      <c r="CH55" s="413"/>
      <c r="CI55" s="413"/>
      <c r="CJ55" s="369">
        <f>SUM(CF55:CI55)</f>
        <v>0</v>
      </c>
      <c r="CK55" s="369">
        <f>CE55+CJ55</f>
        <v>9500000</v>
      </c>
      <c r="CL55" s="416"/>
      <c r="CM55" s="413">
        <f t="shared" si="157"/>
        <v>9500000</v>
      </c>
      <c r="CN55" s="413">
        <f t="shared" si="157"/>
        <v>0</v>
      </c>
      <c r="CO55" s="369">
        <f t="shared" si="157"/>
        <v>0</v>
      </c>
      <c r="CP55" s="369">
        <f t="shared" si="157"/>
        <v>0</v>
      </c>
      <c r="CQ55" s="369">
        <f t="shared" si="157"/>
        <v>0</v>
      </c>
      <c r="CR55" s="369">
        <f>SUM(CN55:CQ55)</f>
        <v>0</v>
      </c>
      <c r="CS55" s="369">
        <f>CM55+CR55</f>
        <v>9500000</v>
      </c>
      <c r="CT55" s="173" t="s">
        <v>1163</v>
      </c>
      <c r="CU55" s="173" t="s">
        <v>2229</v>
      </c>
      <c r="CV55" s="450" t="s">
        <v>1174</v>
      </c>
      <c r="CW55" s="173" t="s">
        <v>2249</v>
      </c>
    </row>
    <row r="56" spans="1:101" ht="34.35" customHeight="1">
      <c r="A56" s="155">
        <f>SUBTOTAL(3,$C$11:C56)</f>
        <v>38</v>
      </c>
      <c r="B56" s="143" t="s">
        <v>724</v>
      </c>
      <c r="C56" s="144" t="s">
        <v>725</v>
      </c>
      <c r="D56" s="156" t="s">
        <v>101</v>
      </c>
      <c r="E56" s="157" t="str">
        <f>IF(CL56&gt;=400000000,"A1",IF(CL56&gt;=300000000,"A2",IF(CL56&gt;=240000000,"A3",IF(CL56&gt;=180000000,"A4",IF(CL56&gt;=120000000,"A5",IF(CL56&gt;=80000000,"A6",IF(CL56&gt;=40000000,"A7",IF(CL56&gt;=25000000,"B1",IF(CL56&gt;=12000000,"B2","B3")))))))))</f>
        <v>B3</v>
      </c>
      <c r="F56" s="158">
        <v>42110</v>
      </c>
      <c r="G56" s="159">
        <v>4300000</v>
      </c>
      <c r="H56" s="159"/>
      <c r="I56" s="160">
        <f t="shared" si="129"/>
        <v>4200000</v>
      </c>
      <c r="J56" s="160">
        <f t="shared" si="37"/>
        <v>850000</v>
      </c>
      <c r="K56" s="161">
        <f t="shared" si="130"/>
        <v>5050000</v>
      </c>
      <c r="L56" s="161">
        <f t="shared" si="131"/>
        <v>9350000</v>
      </c>
      <c r="M56" s="162">
        <f t="shared" si="6"/>
        <v>1</v>
      </c>
      <c r="N56" s="163">
        <f t="shared" si="40"/>
        <v>3640000</v>
      </c>
      <c r="O56" s="163">
        <v>0</v>
      </c>
      <c r="P56" s="406">
        <v>12.5</v>
      </c>
      <c r="Q56" s="406">
        <v>0</v>
      </c>
      <c r="R56" s="406">
        <v>2.39</v>
      </c>
      <c r="S56" s="406">
        <v>0</v>
      </c>
      <c r="T56" s="406"/>
      <c r="U56" s="406"/>
      <c r="V56" s="406"/>
      <c r="W56" s="406"/>
      <c r="X56" s="389"/>
      <c r="Y56" s="406"/>
      <c r="Z56" s="406"/>
      <c r="AA56" s="406"/>
      <c r="AB56" s="406"/>
      <c r="AC56" s="406"/>
      <c r="AD56" s="406">
        <v>0.31</v>
      </c>
      <c r="AE56" s="164">
        <f t="shared" si="132"/>
        <v>14.89</v>
      </c>
      <c r="AF56" s="166">
        <f t="shared" si="133"/>
        <v>4495192</v>
      </c>
      <c r="AG56" s="166">
        <f t="shared" si="134"/>
        <v>781346</v>
      </c>
      <c r="AH56" s="166">
        <f t="shared" si="135"/>
        <v>0</v>
      </c>
      <c r="AI56" s="166">
        <f t="shared" si="136"/>
        <v>0</v>
      </c>
      <c r="AJ56" s="166">
        <f t="shared" si="137"/>
        <v>0</v>
      </c>
      <c r="AK56" s="166">
        <f t="shared" si="138"/>
        <v>0</v>
      </c>
      <c r="AL56" s="166">
        <f t="shared" si="139"/>
        <v>0</v>
      </c>
      <c r="AM56" s="166">
        <f t="shared" si="140"/>
        <v>0</v>
      </c>
      <c r="AN56" s="166">
        <f t="shared" si="141"/>
        <v>30404</v>
      </c>
      <c r="AO56" s="167">
        <f t="shared" si="142"/>
        <v>297800</v>
      </c>
      <c r="AP56" s="166">
        <v>0</v>
      </c>
      <c r="AQ56" s="166">
        <f t="shared" si="143"/>
        <v>5604742</v>
      </c>
      <c r="AR56" s="166">
        <v>0</v>
      </c>
      <c r="AS56" s="167"/>
      <c r="AT56" s="166"/>
      <c r="AU56" s="166"/>
      <c r="AV56" s="166">
        <f t="shared" si="144"/>
        <v>5604742</v>
      </c>
      <c r="AW56" s="166">
        <f t="shared" si="145"/>
        <v>344000</v>
      </c>
      <c r="AX56" s="166">
        <f t="shared" si="16"/>
        <v>64500</v>
      </c>
      <c r="AY56" s="166">
        <f t="shared" si="17"/>
        <v>43000</v>
      </c>
      <c r="AZ56" s="166">
        <f t="shared" si="146"/>
        <v>451500</v>
      </c>
      <c r="BA56" s="166">
        <f t="shared" si="147"/>
        <v>21500</v>
      </c>
      <c r="BB56" s="166">
        <f t="shared" si="148"/>
        <v>110000</v>
      </c>
      <c r="BC56" s="166"/>
      <c r="BD56" s="166">
        <v>0</v>
      </c>
      <c r="BE56" s="166">
        <f t="shared" si="149"/>
        <v>583000</v>
      </c>
      <c r="BF56" s="166">
        <f t="shared" si="150"/>
        <v>5021742</v>
      </c>
      <c r="BG56" s="166">
        <f t="shared" si="22"/>
        <v>0</v>
      </c>
      <c r="BH56" s="166">
        <v>1</v>
      </c>
      <c r="BI56" s="369" t="s">
        <v>40</v>
      </c>
      <c r="BJ56" s="166">
        <f t="shared" si="23"/>
        <v>0</v>
      </c>
      <c r="BK56" s="166">
        <f t="shared" si="24"/>
        <v>1</v>
      </c>
      <c r="BL56" s="161" t="s">
        <v>1160</v>
      </c>
      <c r="BM56" s="166">
        <f t="shared" si="25"/>
        <v>20000</v>
      </c>
      <c r="BN56" s="166" t="str">
        <f t="shared" si="26"/>
        <v>Trừ tiền</v>
      </c>
      <c r="BO56" s="410"/>
      <c r="BP56" s="166"/>
      <c r="BQ56" s="144"/>
      <c r="BR56" s="144"/>
      <c r="BS56" s="161">
        <f t="shared" si="27"/>
        <v>5276538</v>
      </c>
      <c r="BT56" s="159">
        <v>0</v>
      </c>
      <c r="BU56" s="166">
        <f t="shared" si="151"/>
        <v>0</v>
      </c>
      <c r="BV56" s="166">
        <v>11000000</v>
      </c>
      <c r="BW56" s="166">
        <f t="shared" si="152"/>
        <v>11000000</v>
      </c>
      <c r="BX56" s="166">
        <f t="shared" si="153"/>
        <v>-6174962</v>
      </c>
      <c r="BY56" s="166"/>
      <c r="BZ56" s="166"/>
      <c r="CA56" s="171"/>
      <c r="CB56" s="166"/>
      <c r="CC56" s="166"/>
      <c r="CD56" s="166"/>
      <c r="CE56" s="413">
        <v>8500000</v>
      </c>
      <c r="CF56" s="413">
        <f>CE56*10%</f>
        <v>850000</v>
      </c>
      <c r="CG56" s="413">
        <v>0</v>
      </c>
      <c r="CH56" s="413">
        <v>0</v>
      </c>
      <c r="CI56" s="413"/>
      <c r="CJ56" s="369">
        <f>SUM(CF56:CI56)</f>
        <v>850000</v>
      </c>
      <c r="CK56" s="369">
        <f>CE56+CJ56</f>
        <v>9350000</v>
      </c>
      <c r="CL56" s="414"/>
      <c r="CM56" s="413">
        <f>CE56</f>
        <v>8500000</v>
      </c>
      <c r="CN56" s="413">
        <f>CF56</f>
        <v>850000</v>
      </c>
      <c r="CO56" s="369">
        <f>CG56</f>
        <v>0</v>
      </c>
      <c r="CP56" s="369">
        <f>CH56</f>
        <v>0</v>
      </c>
      <c r="CQ56" s="369">
        <f>CI56</f>
        <v>0</v>
      </c>
      <c r="CR56" s="369">
        <f>SUM(CN56:CQ56)</f>
        <v>850000</v>
      </c>
      <c r="CS56" s="369">
        <f>CM56+CR56</f>
        <v>9350000</v>
      </c>
      <c r="CT56" s="173" t="s">
        <v>1163</v>
      </c>
      <c r="CU56" s="173" t="s">
        <v>2229</v>
      </c>
      <c r="CV56" s="450" t="s">
        <v>1175</v>
      </c>
      <c r="CW56" s="173" t="s">
        <v>2249</v>
      </c>
    </row>
    <row r="57" spans="1:101" ht="34.35" customHeight="1">
      <c r="A57" s="155">
        <f>SUBTOTAL(3,$C$11:C57)</f>
        <v>39</v>
      </c>
      <c r="B57" s="143" t="s">
        <v>589</v>
      </c>
      <c r="C57" s="144" t="s">
        <v>590</v>
      </c>
      <c r="D57" s="156" t="s">
        <v>101</v>
      </c>
      <c r="E57" s="157" t="str">
        <f t="shared" si="154"/>
        <v>B3</v>
      </c>
      <c r="F57" s="158">
        <v>44840</v>
      </c>
      <c r="G57" s="159">
        <v>4520000</v>
      </c>
      <c r="H57" s="159"/>
      <c r="I57" s="160">
        <f t="shared" si="129"/>
        <v>4180000</v>
      </c>
      <c r="J57" s="160">
        <f t="shared" si="37"/>
        <v>0</v>
      </c>
      <c r="K57" s="161">
        <f t="shared" si="130"/>
        <v>4180000</v>
      </c>
      <c r="L57" s="161">
        <f t="shared" si="131"/>
        <v>8700000</v>
      </c>
      <c r="M57" s="162">
        <f t="shared" si="6"/>
        <v>1</v>
      </c>
      <c r="N57" s="163">
        <f t="shared" si="40"/>
        <v>3640000</v>
      </c>
      <c r="O57" s="163">
        <v>0</v>
      </c>
      <c r="P57" s="406">
        <v>13</v>
      </c>
      <c r="Q57" s="406">
        <v>0</v>
      </c>
      <c r="R57" s="406">
        <v>2.4500000000000002</v>
      </c>
      <c r="S57" s="406">
        <v>0</v>
      </c>
      <c r="T57" s="406"/>
      <c r="U57" s="406"/>
      <c r="V57" s="406"/>
      <c r="W57" s="406"/>
      <c r="X57" s="389"/>
      <c r="Y57" s="406"/>
      <c r="Z57" s="406"/>
      <c r="AA57" s="406"/>
      <c r="AB57" s="406"/>
      <c r="AC57" s="406"/>
      <c r="AD57" s="406">
        <v>0.31</v>
      </c>
      <c r="AE57" s="164">
        <f t="shared" si="132"/>
        <v>15.45</v>
      </c>
      <c r="AF57" s="166">
        <f t="shared" si="133"/>
        <v>4350000</v>
      </c>
      <c r="AG57" s="166">
        <f t="shared" si="134"/>
        <v>819808</v>
      </c>
      <c r="AH57" s="166">
        <f t="shared" si="135"/>
        <v>0</v>
      </c>
      <c r="AI57" s="166">
        <f t="shared" si="136"/>
        <v>0</v>
      </c>
      <c r="AJ57" s="166">
        <f t="shared" si="137"/>
        <v>0</v>
      </c>
      <c r="AK57" s="166">
        <f t="shared" si="138"/>
        <v>0</v>
      </c>
      <c r="AL57" s="166">
        <f t="shared" si="139"/>
        <v>0</v>
      </c>
      <c r="AM57" s="166">
        <f t="shared" si="140"/>
        <v>0</v>
      </c>
      <c r="AN57" s="166">
        <f t="shared" si="141"/>
        <v>31119</v>
      </c>
      <c r="AO57" s="167">
        <f t="shared" si="142"/>
        <v>309000</v>
      </c>
      <c r="AP57" s="166">
        <v>0</v>
      </c>
      <c r="AQ57" s="166">
        <f t="shared" si="143"/>
        <v>5509927</v>
      </c>
      <c r="AR57" s="166"/>
      <c r="AS57" s="167"/>
      <c r="AT57" s="166"/>
      <c r="AU57" s="166"/>
      <c r="AV57" s="166">
        <f t="shared" si="144"/>
        <v>5509927</v>
      </c>
      <c r="AW57" s="166">
        <f t="shared" si="145"/>
        <v>361600</v>
      </c>
      <c r="AX57" s="166">
        <f t="shared" si="16"/>
        <v>67800</v>
      </c>
      <c r="AY57" s="166">
        <f t="shared" si="17"/>
        <v>45200</v>
      </c>
      <c r="AZ57" s="166">
        <f t="shared" si="146"/>
        <v>474600</v>
      </c>
      <c r="BA57" s="166">
        <f t="shared" si="147"/>
        <v>22600</v>
      </c>
      <c r="BB57" s="166">
        <f t="shared" si="148"/>
        <v>110000</v>
      </c>
      <c r="BC57" s="166"/>
      <c r="BD57" s="166">
        <v>0</v>
      </c>
      <c r="BE57" s="166">
        <f t="shared" si="149"/>
        <v>607200</v>
      </c>
      <c r="BF57" s="166">
        <f t="shared" si="150"/>
        <v>4902727</v>
      </c>
      <c r="BG57" s="166">
        <f t="shared" si="22"/>
        <v>0</v>
      </c>
      <c r="BH57" s="166">
        <v>1</v>
      </c>
      <c r="BI57" s="369" t="s">
        <v>40</v>
      </c>
      <c r="BJ57" s="166">
        <f t="shared" si="23"/>
        <v>0</v>
      </c>
      <c r="BK57" s="166">
        <f t="shared" si="24"/>
        <v>1</v>
      </c>
      <c r="BL57" s="161" t="s">
        <v>1160</v>
      </c>
      <c r="BM57" s="166">
        <f t="shared" si="25"/>
        <v>20000</v>
      </c>
      <c r="BN57" s="166" t="str">
        <f t="shared" si="26"/>
        <v>Trừ tiền</v>
      </c>
      <c r="BO57" s="410"/>
      <c r="BP57" s="166"/>
      <c r="BQ57" s="144"/>
      <c r="BR57" s="144"/>
      <c r="BS57" s="161">
        <f t="shared" si="27"/>
        <v>5169808</v>
      </c>
      <c r="BT57" s="159">
        <v>0</v>
      </c>
      <c r="BU57" s="166">
        <f t="shared" si="151"/>
        <v>0</v>
      </c>
      <c r="BV57" s="166">
        <v>11000000</v>
      </c>
      <c r="BW57" s="166">
        <f t="shared" si="152"/>
        <v>11000000</v>
      </c>
      <c r="BX57" s="166">
        <f t="shared" si="153"/>
        <v>-6304792</v>
      </c>
      <c r="BY57" s="166"/>
      <c r="BZ57" s="166"/>
      <c r="CA57" s="171"/>
      <c r="CB57" s="166"/>
      <c r="CC57" s="166"/>
      <c r="CD57" s="166"/>
      <c r="CE57" s="413">
        <v>8700000</v>
      </c>
      <c r="CF57" s="413">
        <v>0</v>
      </c>
      <c r="CG57" s="413">
        <v>0</v>
      </c>
      <c r="CH57" s="413">
        <v>0</v>
      </c>
      <c r="CI57" s="413"/>
      <c r="CJ57" s="369">
        <f t="shared" si="155"/>
        <v>0</v>
      </c>
      <c r="CK57" s="369">
        <f t="shared" si="156"/>
        <v>8700000</v>
      </c>
      <c r="CL57" s="414"/>
      <c r="CM57" s="413">
        <f t="shared" si="157"/>
        <v>8700000</v>
      </c>
      <c r="CN57" s="413">
        <f t="shared" si="157"/>
        <v>0</v>
      </c>
      <c r="CO57" s="369">
        <f t="shared" si="157"/>
        <v>0</v>
      </c>
      <c r="CP57" s="369">
        <f t="shared" si="157"/>
        <v>0</v>
      </c>
      <c r="CQ57" s="369">
        <f t="shared" si="157"/>
        <v>0</v>
      </c>
      <c r="CR57" s="369">
        <f t="shared" si="158"/>
        <v>0</v>
      </c>
      <c r="CS57" s="369">
        <f t="shared" si="159"/>
        <v>8700000</v>
      </c>
      <c r="CT57" s="173" t="s">
        <v>1163</v>
      </c>
      <c r="CU57" s="173" t="s">
        <v>2229</v>
      </c>
      <c r="CV57" s="450" t="s">
        <v>1176</v>
      </c>
      <c r="CW57" s="173" t="s">
        <v>2249</v>
      </c>
    </row>
    <row r="58" spans="1:101" ht="34.35" customHeight="1">
      <c r="A58" s="155">
        <f>SUBTOTAL(3,$C$11:C58)</f>
        <v>40</v>
      </c>
      <c r="B58" s="246" t="s">
        <v>1177</v>
      </c>
      <c r="C58" s="247" t="s">
        <v>1178</v>
      </c>
      <c r="D58" s="156" t="s">
        <v>101</v>
      </c>
      <c r="E58" s="157" t="str">
        <f t="shared" si="154"/>
        <v>B3</v>
      </c>
      <c r="F58" s="158">
        <v>45541</v>
      </c>
      <c r="G58" s="159">
        <v>4520000</v>
      </c>
      <c r="H58" s="159"/>
      <c r="I58" s="160">
        <f t="shared" si="129"/>
        <v>3480000</v>
      </c>
      <c r="J58" s="160">
        <f t="shared" si="37"/>
        <v>0</v>
      </c>
      <c r="K58" s="161">
        <f t="shared" si="130"/>
        <v>3480000</v>
      </c>
      <c r="L58" s="161">
        <f t="shared" si="131"/>
        <v>8000000</v>
      </c>
      <c r="M58" s="162">
        <f t="shared" si="6"/>
        <v>1</v>
      </c>
      <c r="N58" s="163">
        <f t="shared" si="40"/>
        <v>3640000</v>
      </c>
      <c r="O58" s="163">
        <v>0</v>
      </c>
      <c r="P58" s="406">
        <v>12.5</v>
      </c>
      <c r="Q58" s="406">
        <v>0</v>
      </c>
      <c r="R58" s="406">
        <v>2.46</v>
      </c>
      <c r="S58" s="406">
        <v>0</v>
      </c>
      <c r="T58" s="406"/>
      <c r="U58" s="406"/>
      <c r="V58" s="406"/>
      <c r="W58" s="406"/>
      <c r="X58" s="389"/>
      <c r="Y58" s="406"/>
      <c r="Z58" s="406"/>
      <c r="AA58" s="406"/>
      <c r="AB58" s="406"/>
      <c r="AC58" s="406"/>
      <c r="AD58" s="406">
        <v>0.31</v>
      </c>
      <c r="AE58" s="164">
        <f t="shared" si="132"/>
        <v>14.96</v>
      </c>
      <c r="AF58" s="166">
        <f t="shared" si="133"/>
        <v>3846154</v>
      </c>
      <c r="AG58" s="166">
        <f t="shared" si="134"/>
        <v>756923</v>
      </c>
      <c r="AH58" s="166">
        <f t="shared" si="135"/>
        <v>0</v>
      </c>
      <c r="AI58" s="166">
        <f t="shared" si="136"/>
        <v>0</v>
      </c>
      <c r="AJ58" s="166">
        <f t="shared" si="137"/>
        <v>0</v>
      </c>
      <c r="AK58" s="166">
        <f t="shared" si="138"/>
        <v>0</v>
      </c>
      <c r="AL58" s="166">
        <f t="shared" si="139"/>
        <v>0</v>
      </c>
      <c r="AM58" s="166">
        <f t="shared" si="140"/>
        <v>0</v>
      </c>
      <c r="AN58" s="166">
        <f t="shared" si="141"/>
        <v>28615</v>
      </c>
      <c r="AO58" s="167">
        <f t="shared" si="142"/>
        <v>299200</v>
      </c>
      <c r="AP58" s="166">
        <v>0</v>
      </c>
      <c r="AQ58" s="166">
        <f t="shared" si="143"/>
        <v>4930892</v>
      </c>
      <c r="AR58" s="166"/>
      <c r="AS58" s="167"/>
      <c r="AT58" s="166"/>
      <c r="AU58" s="166"/>
      <c r="AV58" s="166">
        <f t="shared" si="144"/>
        <v>4930892</v>
      </c>
      <c r="AW58" s="166">
        <f t="shared" si="145"/>
        <v>361600</v>
      </c>
      <c r="AX58" s="166">
        <f t="shared" si="16"/>
        <v>67800</v>
      </c>
      <c r="AY58" s="166">
        <f t="shared" si="17"/>
        <v>45200</v>
      </c>
      <c r="AZ58" s="166">
        <f t="shared" si="146"/>
        <v>474600</v>
      </c>
      <c r="BA58" s="166">
        <f t="shared" si="147"/>
        <v>22600</v>
      </c>
      <c r="BB58" s="166">
        <f t="shared" si="148"/>
        <v>110000</v>
      </c>
      <c r="BC58" s="166"/>
      <c r="BD58" s="166">
        <v>0</v>
      </c>
      <c r="BE58" s="166">
        <f t="shared" si="149"/>
        <v>607200</v>
      </c>
      <c r="BF58" s="166">
        <f t="shared" si="150"/>
        <v>4323692</v>
      </c>
      <c r="BG58" s="166">
        <f t="shared" si="22"/>
        <v>0</v>
      </c>
      <c r="BH58" s="166">
        <v>1</v>
      </c>
      <c r="BI58" s="369" t="s">
        <v>40</v>
      </c>
      <c r="BJ58" s="166">
        <f t="shared" si="23"/>
        <v>0</v>
      </c>
      <c r="BK58" s="166">
        <f t="shared" si="24"/>
        <v>1</v>
      </c>
      <c r="BL58" s="161" t="s">
        <v>1160</v>
      </c>
      <c r="BM58" s="166">
        <f t="shared" si="25"/>
        <v>20000</v>
      </c>
      <c r="BN58" s="166" t="str">
        <f t="shared" si="26"/>
        <v>Trừ tiền</v>
      </c>
      <c r="BO58" s="410"/>
      <c r="BP58" s="166"/>
      <c r="BQ58" s="144"/>
      <c r="BR58" s="144"/>
      <c r="BS58" s="161">
        <f t="shared" si="27"/>
        <v>4603077</v>
      </c>
      <c r="BT58" s="159">
        <v>0</v>
      </c>
      <c r="BU58" s="166">
        <f t="shared" si="151"/>
        <v>0</v>
      </c>
      <c r="BV58" s="166">
        <v>11000000</v>
      </c>
      <c r="BW58" s="166">
        <f t="shared" si="152"/>
        <v>11000000</v>
      </c>
      <c r="BX58" s="166">
        <f t="shared" si="153"/>
        <v>-6871523</v>
      </c>
      <c r="BY58" s="166"/>
      <c r="BZ58" s="166"/>
      <c r="CA58" s="171"/>
      <c r="CB58" s="166"/>
      <c r="CC58" s="166"/>
      <c r="CD58" s="166"/>
      <c r="CE58" s="413">
        <v>8000000</v>
      </c>
      <c r="CF58" s="413"/>
      <c r="CG58" s="413"/>
      <c r="CH58" s="413"/>
      <c r="CI58" s="413"/>
      <c r="CJ58" s="369">
        <f t="shared" si="155"/>
        <v>0</v>
      </c>
      <c r="CK58" s="369">
        <f t="shared" si="156"/>
        <v>8000000</v>
      </c>
      <c r="CL58" s="414"/>
      <c r="CM58" s="413">
        <f t="shared" si="157"/>
        <v>8000000</v>
      </c>
      <c r="CN58" s="413">
        <f t="shared" si="157"/>
        <v>0</v>
      </c>
      <c r="CO58" s="369">
        <f t="shared" si="157"/>
        <v>0</v>
      </c>
      <c r="CP58" s="369">
        <f t="shared" si="157"/>
        <v>0</v>
      </c>
      <c r="CQ58" s="369">
        <f t="shared" si="157"/>
        <v>0</v>
      </c>
      <c r="CR58" s="369">
        <f t="shared" si="158"/>
        <v>0</v>
      </c>
      <c r="CS58" s="369">
        <f t="shared" si="159"/>
        <v>8000000</v>
      </c>
      <c r="CT58" s="173" t="s">
        <v>1163</v>
      </c>
      <c r="CU58" s="173" t="s">
        <v>2229</v>
      </c>
      <c r="CV58" s="450" t="s">
        <v>1179</v>
      </c>
      <c r="CW58" s="173" t="s">
        <v>2249</v>
      </c>
    </row>
    <row r="59" spans="1:101" ht="34.35" customHeight="1">
      <c r="A59" s="155">
        <f>SUBTOTAL(3,$C$11:C59)</f>
        <v>41</v>
      </c>
      <c r="B59" s="246" t="s">
        <v>1180</v>
      </c>
      <c r="C59" s="247" t="s">
        <v>1181</v>
      </c>
      <c r="D59" s="156" t="s">
        <v>101</v>
      </c>
      <c r="E59" s="157" t="str">
        <f t="shared" si="154"/>
        <v>B3</v>
      </c>
      <c r="F59" s="158">
        <v>45541</v>
      </c>
      <c r="G59" s="159">
        <v>4520000</v>
      </c>
      <c r="H59" s="159"/>
      <c r="I59" s="160">
        <f t="shared" si="129"/>
        <v>3480000</v>
      </c>
      <c r="J59" s="160">
        <f t="shared" si="37"/>
        <v>0</v>
      </c>
      <c r="K59" s="161">
        <f t="shared" si="130"/>
        <v>3480000</v>
      </c>
      <c r="L59" s="161">
        <f t="shared" si="131"/>
        <v>8000000</v>
      </c>
      <c r="M59" s="162">
        <f t="shared" si="6"/>
        <v>1</v>
      </c>
      <c r="N59" s="163">
        <f t="shared" si="40"/>
        <v>3640000</v>
      </c>
      <c r="O59" s="163">
        <v>0</v>
      </c>
      <c r="P59" s="406">
        <v>13</v>
      </c>
      <c r="Q59" s="406">
        <v>0</v>
      </c>
      <c r="R59" s="406">
        <v>2.0299999999999998</v>
      </c>
      <c r="S59" s="406">
        <v>0</v>
      </c>
      <c r="T59" s="406"/>
      <c r="U59" s="406"/>
      <c r="V59" s="406"/>
      <c r="W59" s="406"/>
      <c r="X59" s="389"/>
      <c r="Y59" s="406"/>
      <c r="Z59" s="406"/>
      <c r="AA59" s="406"/>
      <c r="AB59" s="406"/>
      <c r="AC59" s="406"/>
      <c r="AD59" s="406">
        <v>0.31</v>
      </c>
      <c r="AE59" s="164">
        <f t="shared" si="132"/>
        <v>15.03</v>
      </c>
      <c r="AF59" s="166">
        <f t="shared" si="133"/>
        <v>4000000</v>
      </c>
      <c r="AG59" s="166">
        <f t="shared" si="134"/>
        <v>624615</v>
      </c>
      <c r="AH59" s="166">
        <f t="shared" si="135"/>
        <v>0</v>
      </c>
      <c r="AI59" s="166">
        <f t="shared" si="136"/>
        <v>0</v>
      </c>
      <c r="AJ59" s="166">
        <f t="shared" si="137"/>
        <v>0</v>
      </c>
      <c r="AK59" s="166">
        <f t="shared" si="138"/>
        <v>0</v>
      </c>
      <c r="AL59" s="166">
        <f t="shared" si="139"/>
        <v>0</v>
      </c>
      <c r="AM59" s="166">
        <f t="shared" si="140"/>
        <v>0</v>
      </c>
      <c r="AN59" s="166">
        <f t="shared" si="141"/>
        <v>28615</v>
      </c>
      <c r="AO59" s="167">
        <f t="shared" si="142"/>
        <v>300600</v>
      </c>
      <c r="AP59" s="166">
        <v>0</v>
      </c>
      <c r="AQ59" s="166">
        <f t="shared" si="143"/>
        <v>4953830</v>
      </c>
      <c r="AR59" s="166"/>
      <c r="AS59" s="167"/>
      <c r="AT59" s="166"/>
      <c r="AU59" s="166"/>
      <c r="AV59" s="166">
        <f t="shared" si="144"/>
        <v>4953830</v>
      </c>
      <c r="AW59" s="166">
        <f t="shared" si="145"/>
        <v>361600</v>
      </c>
      <c r="AX59" s="166">
        <f t="shared" si="16"/>
        <v>67800</v>
      </c>
      <c r="AY59" s="166">
        <f t="shared" si="17"/>
        <v>45200</v>
      </c>
      <c r="AZ59" s="166">
        <f t="shared" si="146"/>
        <v>474600</v>
      </c>
      <c r="BA59" s="166">
        <f t="shared" si="147"/>
        <v>22600</v>
      </c>
      <c r="BB59" s="166">
        <f t="shared" si="148"/>
        <v>110000</v>
      </c>
      <c r="BC59" s="166"/>
      <c r="BD59" s="166">
        <v>0</v>
      </c>
      <c r="BE59" s="166">
        <f t="shared" si="149"/>
        <v>607200</v>
      </c>
      <c r="BF59" s="166">
        <f t="shared" si="150"/>
        <v>4346630</v>
      </c>
      <c r="BG59" s="166">
        <f t="shared" si="22"/>
        <v>0</v>
      </c>
      <c r="BH59" s="166">
        <v>1</v>
      </c>
      <c r="BI59" s="369" t="s">
        <v>40</v>
      </c>
      <c r="BJ59" s="166">
        <f t="shared" si="23"/>
        <v>0</v>
      </c>
      <c r="BK59" s="166">
        <f t="shared" si="24"/>
        <v>1</v>
      </c>
      <c r="BL59" s="161" t="s">
        <v>1160</v>
      </c>
      <c r="BM59" s="166">
        <f t="shared" si="25"/>
        <v>20000</v>
      </c>
      <c r="BN59" s="166" t="str">
        <f t="shared" si="26"/>
        <v>Trừ tiền</v>
      </c>
      <c r="BO59" s="410"/>
      <c r="BP59" s="166"/>
      <c r="BQ59" s="144"/>
      <c r="BR59" s="144"/>
      <c r="BS59" s="161">
        <f t="shared" si="27"/>
        <v>4624615</v>
      </c>
      <c r="BT59" s="159">
        <v>0</v>
      </c>
      <c r="BU59" s="166">
        <f t="shared" si="151"/>
        <v>0</v>
      </c>
      <c r="BV59" s="166">
        <v>11000000</v>
      </c>
      <c r="BW59" s="166">
        <f t="shared" si="152"/>
        <v>11000000</v>
      </c>
      <c r="BX59" s="166">
        <f t="shared" si="153"/>
        <v>-6849985</v>
      </c>
      <c r="BY59" s="166"/>
      <c r="BZ59" s="166"/>
      <c r="CA59" s="171"/>
      <c r="CB59" s="166"/>
      <c r="CC59" s="166"/>
      <c r="CD59" s="166"/>
      <c r="CE59" s="413">
        <v>8000000</v>
      </c>
      <c r="CF59" s="413"/>
      <c r="CG59" s="413"/>
      <c r="CH59" s="413"/>
      <c r="CI59" s="413"/>
      <c r="CJ59" s="369">
        <f t="shared" si="155"/>
        <v>0</v>
      </c>
      <c r="CK59" s="369">
        <f t="shared" si="156"/>
        <v>8000000</v>
      </c>
      <c r="CL59" s="414"/>
      <c r="CM59" s="413">
        <f t="shared" si="157"/>
        <v>8000000</v>
      </c>
      <c r="CN59" s="413">
        <f t="shared" si="157"/>
        <v>0</v>
      </c>
      <c r="CO59" s="369">
        <f t="shared" si="157"/>
        <v>0</v>
      </c>
      <c r="CP59" s="369">
        <f t="shared" si="157"/>
        <v>0</v>
      </c>
      <c r="CQ59" s="369">
        <f t="shared" si="157"/>
        <v>0</v>
      </c>
      <c r="CR59" s="369">
        <f t="shared" si="158"/>
        <v>0</v>
      </c>
      <c r="CS59" s="369">
        <f t="shared" si="159"/>
        <v>8000000</v>
      </c>
      <c r="CT59" s="173" t="s">
        <v>1163</v>
      </c>
      <c r="CU59" s="173" t="s">
        <v>2229</v>
      </c>
      <c r="CV59" s="450" t="s">
        <v>1182</v>
      </c>
      <c r="CW59" s="173" t="s">
        <v>2249</v>
      </c>
    </row>
    <row r="60" spans="1:101" ht="34.35" customHeight="1">
      <c r="A60" s="155">
        <f>SUBTOTAL(3,$C$11:C60)</f>
        <v>42</v>
      </c>
      <c r="B60" s="246" t="s">
        <v>1183</v>
      </c>
      <c r="C60" s="247" t="s">
        <v>1184</v>
      </c>
      <c r="D60" s="156" t="s">
        <v>101</v>
      </c>
      <c r="E60" s="157" t="str">
        <f t="shared" si="154"/>
        <v>B3</v>
      </c>
      <c r="F60" s="158">
        <v>45541</v>
      </c>
      <c r="G60" s="159">
        <v>4520000</v>
      </c>
      <c r="H60" s="159"/>
      <c r="I60" s="160">
        <f t="shared" si="129"/>
        <v>3480000</v>
      </c>
      <c r="J60" s="160">
        <f t="shared" si="37"/>
        <v>0</v>
      </c>
      <c r="K60" s="161">
        <f t="shared" si="130"/>
        <v>3480000</v>
      </c>
      <c r="L60" s="161">
        <f t="shared" si="131"/>
        <v>8000000</v>
      </c>
      <c r="M60" s="162">
        <f t="shared" si="6"/>
        <v>1</v>
      </c>
      <c r="N60" s="163">
        <f t="shared" si="40"/>
        <v>3640000</v>
      </c>
      <c r="O60" s="163">
        <v>0</v>
      </c>
      <c r="P60" s="406">
        <v>13</v>
      </c>
      <c r="Q60" s="406">
        <v>0</v>
      </c>
      <c r="R60" s="406">
        <v>3.46</v>
      </c>
      <c r="S60" s="406">
        <v>0</v>
      </c>
      <c r="T60" s="406"/>
      <c r="U60" s="406"/>
      <c r="V60" s="406"/>
      <c r="W60" s="406"/>
      <c r="X60" s="389"/>
      <c r="Y60" s="406"/>
      <c r="Z60" s="406"/>
      <c r="AA60" s="406"/>
      <c r="AB60" s="406"/>
      <c r="AC60" s="406"/>
      <c r="AD60" s="406">
        <v>1.31</v>
      </c>
      <c r="AE60" s="164">
        <f t="shared" si="132"/>
        <v>16.46</v>
      </c>
      <c r="AF60" s="166">
        <f t="shared" si="133"/>
        <v>4000000</v>
      </c>
      <c r="AG60" s="166">
        <f t="shared" si="134"/>
        <v>1064615</v>
      </c>
      <c r="AH60" s="166">
        <f t="shared" si="135"/>
        <v>0</v>
      </c>
      <c r="AI60" s="166">
        <f t="shared" si="136"/>
        <v>0</v>
      </c>
      <c r="AJ60" s="166">
        <f t="shared" si="137"/>
        <v>0</v>
      </c>
      <c r="AK60" s="166">
        <f t="shared" si="138"/>
        <v>0</v>
      </c>
      <c r="AL60" s="166">
        <f t="shared" si="139"/>
        <v>0</v>
      </c>
      <c r="AM60" s="166">
        <f t="shared" si="140"/>
        <v>0</v>
      </c>
      <c r="AN60" s="166">
        <f t="shared" si="141"/>
        <v>120923</v>
      </c>
      <c r="AO60" s="167">
        <f t="shared" si="142"/>
        <v>329200</v>
      </c>
      <c r="AP60" s="166">
        <v>0</v>
      </c>
      <c r="AQ60" s="166">
        <f t="shared" si="143"/>
        <v>5514738</v>
      </c>
      <c r="AR60" s="166"/>
      <c r="AS60" s="167"/>
      <c r="AT60" s="166"/>
      <c r="AU60" s="166"/>
      <c r="AV60" s="166">
        <f t="shared" si="144"/>
        <v>5514738</v>
      </c>
      <c r="AW60" s="166">
        <f t="shared" si="145"/>
        <v>361600</v>
      </c>
      <c r="AX60" s="166">
        <f t="shared" si="16"/>
        <v>67800</v>
      </c>
      <c r="AY60" s="166">
        <f t="shared" si="17"/>
        <v>45200</v>
      </c>
      <c r="AZ60" s="166">
        <f t="shared" si="146"/>
        <v>474600</v>
      </c>
      <c r="BA60" s="166">
        <f t="shared" si="147"/>
        <v>22600</v>
      </c>
      <c r="BB60" s="166">
        <f t="shared" si="148"/>
        <v>110000</v>
      </c>
      <c r="BC60" s="166"/>
      <c r="BD60" s="166">
        <v>0</v>
      </c>
      <c r="BE60" s="166">
        <f t="shared" si="149"/>
        <v>607200</v>
      </c>
      <c r="BF60" s="166">
        <f t="shared" si="150"/>
        <v>4907538</v>
      </c>
      <c r="BG60" s="166">
        <f t="shared" si="22"/>
        <v>0</v>
      </c>
      <c r="BH60" s="166">
        <v>1</v>
      </c>
      <c r="BI60" s="369" t="s">
        <v>40</v>
      </c>
      <c r="BJ60" s="166">
        <f t="shared" si="23"/>
        <v>0</v>
      </c>
      <c r="BK60" s="166">
        <f t="shared" si="24"/>
        <v>1</v>
      </c>
      <c r="BL60" s="161" t="s">
        <v>1160</v>
      </c>
      <c r="BM60" s="166">
        <f t="shared" si="25"/>
        <v>20000</v>
      </c>
      <c r="BN60" s="166" t="str">
        <f t="shared" si="26"/>
        <v>Trừ tiền</v>
      </c>
      <c r="BO60" s="410"/>
      <c r="BP60" s="166"/>
      <c r="BQ60" s="144"/>
      <c r="BR60" s="144"/>
      <c r="BS60" s="161">
        <f t="shared" si="27"/>
        <v>5064615</v>
      </c>
      <c r="BT60" s="159">
        <v>0</v>
      </c>
      <c r="BU60" s="166">
        <f t="shared" si="151"/>
        <v>0</v>
      </c>
      <c r="BV60" s="166">
        <v>11000000</v>
      </c>
      <c r="BW60" s="166">
        <f t="shared" si="152"/>
        <v>11000000</v>
      </c>
      <c r="BX60" s="166">
        <f t="shared" si="153"/>
        <v>-6409985</v>
      </c>
      <c r="BY60" s="166"/>
      <c r="BZ60" s="166"/>
      <c r="CA60" s="171"/>
      <c r="CB60" s="166"/>
      <c r="CC60" s="166"/>
      <c r="CD60" s="166"/>
      <c r="CE60" s="413">
        <v>8000000</v>
      </c>
      <c r="CF60" s="413"/>
      <c r="CG60" s="413"/>
      <c r="CH60" s="413"/>
      <c r="CI60" s="413"/>
      <c r="CJ60" s="369">
        <f t="shared" si="155"/>
        <v>0</v>
      </c>
      <c r="CK60" s="369">
        <f t="shared" si="156"/>
        <v>8000000</v>
      </c>
      <c r="CL60" s="414"/>
      <c r="CM60" s="413">
        <f t="shared" si="157"/>
        <v>8000000</v>
      </c>
      <c r="CN60" s="413">
        <f t="shared" si="157"/>
        <v>0</v>
      </c>
      <c r="CO60" s="369">
        <f t="shared" si="157"/>
        <v>0</v>
      </c>
      <c r="CP60" s="369">
        <f t="shared" si="157"/>
        <v>0</v>
      </c>
      <c r="CQ60" s="369">
        <f t="shared" si="157"/>
        <v>0</v>
      </c>
      <c r="CR60" s="369">
        <f t="shared" si="158"/>
        <v>0</v>
      </c>
      <c r="CS60" s="369">
        <f t="shared" si="159"/>
        <v>8000000</v>
      </c>
      <c r="CT60" s="173" t="s">
        <v>1163</v>
      </c>
      <c r="CU60" s="173" t="s">
        <v>2229</v>
      </c>
      <c r="CV60" s="450" t="s">
        <v>1185</v>
      </c>
      <c r="CW60" s="173" t="s">
        <v>2249</v>
      </c>
    </row>
    <row r="61" spans="1:101" ht="34.35" customHeight="1">
      <c r="A61" s="155">
        <f>SUBTOTAL(3,$C$11:C61)</f>
        <v>43</v>
      </c>
      <c r="B61" s="246" t="s">
        <v>574</v>
      </c>
      <c r="C61" s="247" t="s">
        <v>245</v>
      </c>
      <c r="D61" s="156" t="s">
        <v>101</v>
      </c>
      <c r="E61" s="157" t="str">
        <f t="shared" si="154"/>
        <v>B3</v>
      </c>
      <c r="F61" s="158">
        <v>44120</v>
      </c>
      <c r="G61" s="159">
        <v>4750000</v>
      </c>
      <c r="H61" s="159"/>
      <c r="I61" s="160">
        <f t="shared" si="129"/>
        <v>4250000</v>
      </c>
      <c r="J61" s="160">
        <f t="shared" si="37"/>
        <v>0</v>
      </c>
      <c r="K61" s="161">
        <f t="shared" si="130"/>
        <v>4250000</v>
      </c>
      <c r="L61" s="161">
        <f t="shared" si="131"/>
        <v>9000000</v>
      </c>
      <c r="M61" s="162">
        <f t="shared" si="6"/>
        <v>1</v>
      </c>
      <c r="N61" s="163">
        <f t="shared" si="40"/>
        <v>3640000</v>
      </c>
      <c r="O61" s="163">
        <v>0</v>
      </c>
      <c r="P61" s="406">
        <v>12</v>
      </c>
      <c r="Q61" s="406">
        <v>0</v>
      </c>
      <c r="R61" s="406">
        <v>2</v>
      </c>
      <c r="S61" s="406">
        <v>0</v>
      </c>
      <c r="T61" s="406"/>
      <c r="U61" s="406"/>
      <c r="V61" s="406"/>
      <c r="W61" s="406"/>
      <c r="X61" s="389"/>
      <c r="Y61" s="406"/>
      <c r="Z61" s="406"/>
      <c r="AA61" s="406"/>
      <c r="AB61" s="406"/>
      <c r="AC61" s="406"/>
      <c r="AD61" s="406">
        <v>0</v>
      </c>
      <c r="AE61" s="164">
        <f t="shared" si="132"/>
        <v>14</v>
      </c>
      <c r="AF61" s="166">
        <f t="shared" si="133"/>
        <v>4153846</v>
      </c>
      <c r="AG61" s="166">
        <f t="shared" si="134"/>
        <v>692308</v>
      </c>
      <c r="AH61" s="166">
        <f t="shared" si="135"/>
        <v>0</v>
      </c>
      <c r="AI61" s="166">
        <f t="shared" si="136"/>
        <v>0</v>
      </c>
      <c r="AJ61" s="166">
        <f t="shared" si="137"/>
        <v>0</v>
      </c>
      <c r="AK61" s="166">
        <f t="shared" si="138"/>
        <v>0</v>
      </c>
      <c r="AL61" s="166">
        <f t="shared" si="139"/>
        <v>0</v>
      </c>
      <c r="AM61" s="166">
        <f t="shared" si="140"/>
        <v>0</v>
      </c>
      <c r="AN61" s="166">
        <f t="shared" si="141"/>
        <v>0</v>
      </c>
      <c r="AO61" s="167">
        <f t="shared" si="142"/>
        <v>280000</v>
      </c>
      <c r="AP61" s="166">
        <v>0</v>
      </c>
      <c r="AQ61" s="166">
        <f t="shared" si="143"/>
        <v>5126154</v>
      </c>
      <c r="AR61" s="166"/>
      <c r="AS61" s="167"/>
      <c r="AT61" s="166"/>
      <c r="AU61" s="166"/>
      <c r="AV61" s="166">
        <f t="shared" si="144"/>
        <v>5126154</v>
      </c>
      <c r="AW61" s="166">
        <f t="shared" si="145"/>
        <v>380000</v>
      </c>
      <c r="AX61" s="166">
        <f t="shared" si="16"/>
        <v>71250</v>
      </c>
      <c r="AY61" s="166">
        <f t="shared" si="17"/>
        <v>47500</v>
      </c>
      <c r="AZ61" s="166">
        <f t="shared" si="146"/>
        <v>498750</v>
      </c>
      <c r="BA61" s="166">
        <f t="shared" si="147"/>
        <v>23750</v>
      </c>
      <c r="BB61" s="166">
        <f t="shared" si="148"/>
        <v>110000</v>
      </c>
      <c r="BC61" s="166"/>
      <c r="BD61" s="166">
        <v>0</v>
      </c>
      <c r="BE61" s="166">
        <f t="shared" si="149"/>
        <v>632500</v>
      </c>
      <c r="BF61" s="166">
        <f t="shared" si="150"/>
        <v>4493654</v>
      </c>
      <c r="BG61" s="166">
        <f t="shared" si="22"/>
        <v>0</v>
      </c>
      <c r="BH61" s="166">
        <v>1</v>
      </c>
      <c r="BI61" s="369" t="s">
        <v>40</v>
      </c>
      <c r="BJ61" s="166">
        <f t="shared" si="23"/>
        <v>0</v>
      </c>
      <c r="BK61" s="166">
        <f t="shared" si="24"/>
        <v>1</v>
      </c>
      <c r="BL61" s="161" t="s">
        <v>1160</v>
      </c>
      <c r="BM61" s="166">
        <f t="shared" si="25"/>
        <v>20000</v>
      </c>
      <c r="BN61" s="166" t="str">
        <f t="shared" si="26"/>
        <v>Trừ tiền</v>
      </c>
      <c r="BO61" s="410"/>
      <c r="BP61" s="166"/>
      <c r="BQ61" s="144"/>
      <c r="BR61" s="144"/>
      <c r="BS61" s="161">
        <f t="shared" si="27"/>
        <v>4846154</v>
      </c>
      <c r="BT61" s="159">
        <v>1</v>
      </c>
      <c r="BU61" s="166">
        <f t="shared" si="151"/>
        <v>4400000</v>
      </c>
      <c r="BV61" s="166">
        <v>11000000</v>
      </c>
      <c r="BW61" s="166">
        <f t="shared" si="152"/>
        <v>15400000</v>
      </c>
      <c r="BX61" s="166">
        <f t="shared" si="153"/>
        <v>-11052596</v>
      </c>
      <c r="BY61" s="166"/>
      <c r="BZ61" s="166"/>
      <c r="CA61" s="171"/>
      <c r="CB61" s="166"/>
      <c r="CC61" s="166"/>
      <c r="CD61" s="166"/>
      <c r="CE61" s="413">
        <v>9000000</v>
      </c>
      <c r="CF61" s="413"/>
      <c r="CG61" s="413"/>
      <c r="CH61" s="413"/>
      <c r="CI61" s="413"/>
      <c r="CJ61" s="369">
        <f t="shared" si="155"/>
        <v>0</v>
      </c>
      <c r="CK61" s="369">
        <f t="shared" si="156"/>
        <v>9000000</v>
      </c>
      <c r="CL61" s="414"/>
      <c r="CM61" s="413">
        <f t="shared" si="157"/>
        <v>9000000</v>
      </c>
      <c r="CN61" s="413"/>
      <c r="CO61" s="369"/>
      <c r="CP61" s="369"/>
      <c r="CQ61" s="369"/>
      <c r="CR61" s="369">
        <f t="shared" si="158"/>
        <v>0</v>
      </c>
      <c r="CS61" s="369">
        <f t="shared" si="159"/>
        <v>9000000</v>
      </c>
      <c r="CT61" s="173" t="s">
        <v>1163</v>
      </c>
      <c r="CU61" s="173" t="s">
        <v>2229</v>
      </c>
      <c r="CV61" s="450" t="s">
        <v>1415</v>
      </c>
      <c r="CW61" s="173" t="s">
        <v>2249</v>
      </c>
    </row>
    <row r="62" spans="1:101" ht="34.35" customHeight="1">
      <c r="A62" s="155">
        <f>SUBTOTAL(3,$C$11:C62)</f>
        <v>44</v>
      </c>
      <c r="B62" s="143" t="s">
        <v>592</v>
      </c>
      <c r="C62" s="144" t="s">
        <v>593</v>
      </c>
      <c r="D62" s="156" t="s">
        <v>101</v>
      </c>
      <c r="E62" s="157" t="str">
        <f t="shared" si="154"/>
        <v>B3</v>
      </c>
      <c r="F62" s="158">
        <v>44840</v>
      </c>
      <c r="G62" s="159">
        <v>4520000</v>
      </c>
      <c r="H62" s="159"/>
      <c r="I62" s="160">
        <f t="shared" si="129"/>
        <v>4180000</v>
      </c>
      <c r="J62" s="160">
        <f t="shared" si="37"/>
        <v>0</v>
      </c>
      <c r="K62" s="161">
        <f t="shared" si="130"/>
        <v>4180000</v>
      </c>
      <c r="L62" s="161">
        <f t="shared" si="131"/>
        <v>8700000</v>
      </c>
      <c r="M62" s="162">
        <f t="shared" si="6"/>
        <v>1</v>
      </c>
      <c r="N62" s="163">
        <f t="shared" si="40"/>
        <v>3640000</v>
      </c>
      <c r="O62" s="163">
        <v>0</v>
      </c>
      <c r="P62" s="406">
        <v>13</v>
      </c>
      <c r="Q62" s="406">
        <v>0</v>
      </c>
      <c r="R62" s="406">
        <v>2.48</v>
      </c>
      <c r="S62" s="406">
        <v>0</v>
      </c>
      <c r="T62" s="406"/>
      <c r="U62" s="406"/>
      <c r="V62" s="406"/>
      <c r="W62" s="406"/>
      <c r="X62" s="389"/>
      <c r="Y62" s="406"/>
      <c r="Z62" s="406"/>
      <c r="AA62" s="406"/>
      <c r="AB62" s="406"/>
      <c r="AC62" s="406"/>
      <c r="AD62" s="406">
        <v>0.31</v>
      </c>
      <c r="AE62" s="164">
        <f t="shared" si="132"/>
        <v>15.48</v>
      </c>
      <c r="AF62" s="166">
        <f t="shared" si="133"/>
        <v>4350000</v>
      </c>
      <c r="AG62" s="166">
        <f t="shared" si="134"/>
        <v>829846</v>
      </c>
      <c r="AH62" s="166">
        <f t="shared" si="135"/>
        <v>0</v>
      </c>
      <c r="AI62" s="166">
        <f t="shared" si="136"/>
        <v>0</v>
      </c>
      <c r="AJ62" s="166">
        <f t="shared" si="137"/>
        <v>0</v>
      </c>
      <c r="AK62" s="166">
        <f t="shared" si="138"/>
        <v>0</v>
      </c>
      <c r="AL62" s="166">
        <f t="shared" si="139"/>
        <v>0</v>
      </c>
      <c r="AM62" s="166">
        <f t="shared" si="140"/>
        <v>0</v>
      </c>
      <c r="AN62" s="166">
        <f t="shared" si="141"/>
        <v>31119</v>
      </c>
      <c r="AO62" s="167">
        <f t="shared" si="142"/>
        <v>309600</v>
      </c>
      <c r="AP62" s="166">
        <v>0</v>
      </c>
      <c r="AQ62" s="166">
        <f t="shared" si="143"/>
        <v>5520565</v>
      </c>
      <c r="AR62" s="166"/>
      <c r="AS62" s="167"/>
      <c r="AT62" s="166"/>
      <c r="AU62" s="166"/>
      <c r="AV62" s="166">
        <f t="shared" si="144"/>
        <v>5520565</v>
      </c>
      <c r="AW62" s="166">
        <f t="shared" si="145"/>
        <v>361600</v>
      </c>
      <c r="AX62" s="166">
        <f t="shared" si="16"/>
        <v>67800</v>
      </c>
      <c r="AY62" s="166">
        <f t="shared" si="17"/>
        <v>45200</v>
      </c>
      <c r="AZ62" s="166">
        <f t="shared" si="146"/>
        <v>474600</v>
      </c>
      <c r="BA62" s="166">
        <f t="shared" si="147"/>
        <v>22600</v>
      </c>
      <c r="BB62" s="166">
        <f t="shared" si="148"/>
        <v>110000</v>
      </c>
      <c r="BC62" s="166"/>
      <c r="BD62" s="166">
        <v>0</v>
      </c>
      <c r="BE62" s="166">
        <f t="shared" si="149"/>
        <v>607200</v>
      </c>
      <c r="BF62" s="166">
        <f t="shared" si="150"/>
        <v>4913365</v>
      </c>
      <c r="BG62" s="166">
        <f t="shared" si="22"/>
        <v>0</v>
      </c>
      <c r="BH62" s="166">
        <v>1</v>
      </c>
      <c r="BI62" s="369" t="s">
        <v>40</v>
      </c>
      <c r="BJ62" s="166">
        <f t="shared" si="23"/>
        <v>0</v>
      </c>
      <c r="BK62" s="166">
        <f t="shared" si="24"/>
        <v>1</v>
      </c>
      <c r="BL62" s="161" t="s">
        <v>1160</v>
      </c>
      <c r="BM62" s="166">
        <f t="shared" si="25"/>
        <v>20000</v>
      </c>
      <c r="BN62" s="166" t="str">
        <f t="shared" si="26"/>
        <v>Trừ tiền</v>
      </c>
      <c r="BO62" s="410"/>
      <c r="BP62" s="166"/>
      <c r="BQ62" s="144"/>
      <c r="BR62" s="144"/>
      <c r="BS62" s="161">
        <f t="shared" si="27"/>
        <v>5179846</v>
      </c>
      <c r="BT62" s="159">
        <v>0</v>
      </c>
      <c r="BU62" s="166">
        <f t="shared" si="151"/>
        <v>0</v>
      </c>
      <c r="BV62" s="166">
        <v>11000000</v>
      </c>
      <c r="BW62" s="166">
        <f t="shared" si="152"/>
        <v>11000000</v>
      </c>
      <c r="BX62" s="166">
        <f t="shared" si="153"/>
        <v>-6294754</v>
      </c>
      <c r="BY62" s="166"/>
      <c r="BZ62" s="166"/>
      <c r="CA62" s="171"/>
      <c r="CB62" s="166"/>
      <c r="CC62" s="166"/>
      <c r="CD62" s="166"/>
      <c r="CE62" s="413">
        <v>8700000</v>
      </c>
      <c r="CF62" s="413">
        <v>0</v>
      </c>
      <c r="CG62" s="413">
        <v>0</v>
      </c>
      <c r="CH62" s="413">
        <v>0</v>
      </c>
      <c r="CI62" s="413"/>
      <c r="CJ62" s="369">
        <f t="shared" si="155"/>
        <v>0</v>
      </c>
      <c r="CK62" s="369">
        <f t="shared" si="156"/>
        <v>8700000</v>
      </c>
      <c r="CL62" s="414"/>
      <c r="CM62" s="413">
        <f t="shared" ref="CM62:CQ62" si="160">CE62</f>
        <v>8700000</v>
      </c>
      <c r="CN62" s="413">
        <f t="shared" si="160"/>
        <v>0</v>
      </c>
      <c r="CO62" s="369">
        <f t="shared" si="160"/>
        <v>0</v>
      </c>
      <c r="CP62" s="369">
        <f t="shared" si="160"/>
        <v>0</v>
      </c>
      <c r="CQ62" s="369">
        <f t="shared" si="160"/>
        <v>0</v>
      </c>
      <c r="CR62" s="369">
        <f t="shared" si="158"/>
        <v>0</v>
      </c>
      <c r="CS62" s="369">
        <f t="shared" si="159"/>
        <v>8700000</v>
      </c>
      <c r="CT62" s="173" t="s">
        <v>1163</v>
      </c>
      <c r="CU62" s="173" t="s">
        <v>2229</v>
      </c>
      <c r="CV62" s="450" t="s">
        <v>1186</v>
      </c>
      <c r="CW62" s="173" t="s">
        <v>2249</v>
      </c>
    </row>
    <row r="63" spans="1:101" ht="34.35" customHeight="1">
      <c r="A63" s="302" t="s">
        <v>2119</v>
      </c>
      <c r="B63" s="692" t="str">
        <f>"Phòng Quản lý đội xe: " &amp;"["&amp;COUNT(A64:A267)&amp; "]"</f>
        <v>Phòng Quản lý đội xe: [189]</v>
      </c>
      <c r="C63" s="693"/>
      <c r="D63" s="293"/>
      <c r="E63" s="293"/>
      <c r="F63" s="293"/>
      <c r="G63" s="301">
        <f t="shared" ref="G63:L63" si="161">G64+G69+G73+G208</f>
        <v>815040000</v>
      </c>
      <c r="H63" s="301">
        <f t="shared" si="161"/>
        <v>14250000</v>
      </c>
      <c r="I63" s="301">
        <f t="shared" si="161"/>
        <v>810710000</v>
      </c>
      <c r="J63" s="301">
        <f t="shared" si="161"/>
        <v>110850000</v>
      </c>
      <c r="K63" s="301">
        <f t="shared" si="161"/>
        <v>921560000</v>
      </c>
      <c r="L63" s="301">
        <f t="shared" si="161"/>
        <v>1750850000</v>
      </c>
      <c r="M63" s="301"/>
      <c r="N63" s="301">
        <f t="shared" ref="N63:BG63" si="162">N64+N69+N73+N208</f>
        <v>690284000</v>
      </c>
      <c r="O63" s="301">
        <f t="shared" si="162"/>
        <v>0</v>
      </c>
      <c r="P63" s="374">
        <f t="shared" si="162"/>
        <v>955.5</v>
      </c>
      <c r="Q63" s="374">
        <f t="shared" si="162"/>
        <v>1501</v>
      </c>
      <c r="R63" s="374">
        <f t="shared" si="162"/>
        <v>0.56999999999999995</v>
      </c>
      <c r="S63" s="374">
        <f t="shared" si="162"/>
        <v>0</v>
      </c>
      <c r="T63" s="374">
        <f t="shared" si="162"/>
        <v>0</v>
      </c>
      <c r="U63" s="374">
        <f t="shared" si="162"/>
        <v>0</v>
      </c>
      <c r="V63" s="374">
        <f t="shared" si="162"/>
        <v>0</v>
      </c>
      <c r="W63" s="374">
        <f t="shared" si="162"/>
        <v>0</v>
      </c>
      <c r="X63" s="374">
        <f t="shared" si="162"/>
        <v>0</v>
      </c>
      <c r="Y63" s="374">
        <f t="shared" si="162"/>
        <v>0</v>
      </c>
      <c r="Z63" s="374">
        <f t="shared" si="162"/>
        <v>0</v>
      </c>
      <c r="AA63" s="374">
        <f t="shared" si="162"/>
        <v>0</v>
      </c>
      <c r="AB63" s="374">
        <f t="shared" si="162"/>
        <v>0</v>
      </c>
      <c r="AC63" s="374">
        <f t="shared" si="162"/>
        <v>0</v>
      </c>
      <c r="AD63" s="374">
        <f t="shared" si="162"/>
        <v>1</v>
      </c>
      <c r="AE63" s="374">
        <f t="shared" si="162"/>
        <v>0</v>
      </c>
      <c r="AF63" s="301">
        <f t="shared" si="162"/>
        <v>365355092</v>
      </c>
      <c r="AG63" s="301">
        <f t="shared" si="162"/>
        <v>196650</v>
      </c>
      <c r="AH63" s="301">
        <f t="shared" si="162"/>
        <v>0</v>
      </c>
      <c r="AI63" s="301">
        <f t="shared" si="162"/>
        <v>0</v>
      </c>
      <c r="AJ63" s="301">
        <f t="shared" si="162"/>
        <v>0</v>
      </c>
      <c r="AK63" s="301">
        <f t="shared" si="162"/>
        <v>0</v>
      </c>
      <c r="AL63" s="301">
        <f t="shared" si="162"/>
        <v>0</v>
      </c>
      <c r="AM63" s="301">
        <f t="shared" si="162"/>
        <v>0</v>
      </c>
      <c r="AN63" s="301">
        <f t="shared" si="162"/>
        <v>126923</v>
      </c>
      <c r="AO63" s="301">
        <f t="shared" si="162"/>
        <v>0</v>
      </c>
      <c r="AP63" s="301">
        <f t="shared" si="162"/>
        <v>0</v>
      </c>
      <c r="AQ63" s="301">
        <f t="shared" si="162"/>
        <v>365678665</v>
      </c>
      <c r="AR63" s="301">
        <f t="shared" si="162"/>
        <v>115584000</v>
      </c>
      <c r="AS63" s="301">
        <f t="shared" si="162"/>
        <v>0</v>
      </c>
      <c r="AT63" s="301">
        <f t="shared" si="162"/>
        <v>0</v>
      </c>
      <c r="AU63" s="301">
        <f t="shared" si="162"/>
        <v>0</v>
      </c>
      <c r="AV63" s="301">
        <f t="shared" si="162"/>
        <v>481262665</v>
      </c>
      <c r="AW63" s="301">
        <f t="shared" si="162"/>
        <v>64841600</v>
      </c>
      <c r="AX63" s="301">
        <f t="shared" si="162"/>
        <v>12361200</v>
      </c>
      <c r="AY63" s="301">
        <f t="shared" si="162"/>
        <v>8105200</v>
      </c>
      <c r="AZ63" s="301">
        <f t="shared" si="162"/>
        <v>85308000</v>
      </c>
      <c r="BA63" s="301">
        <f t="shared" si="162"/>
        <v>3794700</v>
      </c>
      <c r="BB63" s="301">
        <f t="shared" si="162"/>
        <v>20680000</v>
      </c>
      <c r="BC63" s="301">
        <f t="shared" si="162"/>
        <v>0</v>
      </c>
      <c r="BD63" s="301">
        <f t="shared" si="162"/>
        <v>3032307</v>
      </c>
      <c r="BE63" s="301">
        <f t="shared" si="162"/>
        <v>112815007</v>
      </c>
      <c r="BF63" s="301">
        <f t="shared" si="162"/>
        <v>369880858</v>
      </c>
      <c r="BG63" s="301">
        <f t="shared" si="162"/>
        <v>1433200</v>
      </c>
      <c r="BH63" s="301"/>
      <c r="BI63" s="301">
        <f>BI64+BI69+BI73+BI208</f>
        <v>0</v>
      </c>
      <c r="BJ63" s="301">
        <f>BJ64+BJ69+BJ73+BJ208</f>
        <v>0</v>
      </c>
      <c r="BK63" s="301"/>
      <c r="BL63" s="301">
        <f t="shared" ref="BL63:CV63" si="163">BL64+BL69+BL73+BL208</f>
        <v>0</v>
      </c>
      <c r="BM63" s="301">
        <f t="shared" si="163"/>
        <v>0</v>
      </c>
      <c r="BN63" s="301">
        <f t="shared" si="163"/>
        <v>0</v>
      </c>
      <c r="BO63" s="301">
        <f t="shared" si="163"/>
        <v>0</v>
      </c>
      <c r="BP63" s="301">
        <f t="shared" si="163"/>
        <v>0</v>
      </c>
      <c r="BQ63" s="301">
        <f t="shared" si="163"/>
        <v>0</v>
      </c>
      <c r="BR63" s="301">
        <f t="shared" si="163"/>
        <v>0</v>
      </c>
      <c r="BS63" s="301">
        <f t="shared" si="163"/>
        <v>365551742</v>
      </c>
      <c r="BT63" s="301">
        <f t="shared" si="163"/>
        <v>222</v>
      </c>
      <c r="BU63" s="301">
        <f t="shared" si="163"/>
        <v>976800000</v>
      </c>
      <c r="BV63" s="301">
        <f t="shared" si="163"/>
        <v>2079000000</v>
      </c>
      <c r="BW63" s="301">
        <f t="shared" si="163"/>
        <v>3055800000</v>
      </c>
      <c r="BX63" s="301">
        <f t="shared" si="163"/>
        <v>-2775556258</v>
      </c>
      <c r="BY63" s="301">
        <f t="shared" si="163"/>
        <v>0</v>
      </c>
      <c r="BZ63" s="301">
        <f t="shared" si="163"/>
        <v>0</v>
      </c>
      <c r="CA63" s="301">
        <f t="shared" si="163"/>
        <v>0</v>
      </c>
      <c r="CB63" s="301">
        <f t="shared" si="163"/>
        <v>0</v>
      </c>
      <c r="CC63" s="301">
        <f t="shared" si="163"/>
        <v>0</v>
      </c>
      <c r="CD63" s="301">
        <f t="shared" si="163"/>
        <v>0</v>
      </c>
      <c r="CE63" s="301">
        <f t="shared" si="163"/>
        <v>1640000000</v>
      </c>
      <c r="CF63" s="301">
        <f t="shared" si="163"/>
        <v>100750000</v>
      </c>
      <c r="CG63" s="301">
        <f t="shared" si="163"/>
        <v>10100000</v>
      </c>
      <c r="CH63" s="301">
        <f t="shared" si="163"/>
        <v>0</v>
      </c>
      <c r="CI63" s="301">
        <f t="shared" si="163"/>
        <v>0</v>
      </c>
      <c r="CJ63" s="301">
        <f t="shared" si="163"/>
        <v>110850000</v>
      </c>
      <c r="CK63" s="301">
        <f t="shared" si="163"/>
        <v>1750850000</v>
      </c>
      <c r="CL63" s="301">
        <f t="shared" si="163"/>
        <v>0</v>
      </c>
      <c r="CM63" s="301">
        <f t="shared" si="163"/>
        <v>1640000000</v>
      </c>
      <c r="CN63" s="301">
        <f t="shared" si="163"/>
        <v>100750000</v>
      </c>
      <c r="CO63" s="301">
        <f t="shared" si="163"/>
        <v>10100000</v>
      </c>
      <c r="CP63" s="301">
        <f t="shared" si="163"/>
        <v>0</v>
      </c>
      <c r="CQ63" s="301">
        <f t="shared" si="163"/>
        <v>0</v>
      </c>
      <c r="CR63" s="301">
        <f t="shared" si="163"/>
        <v>110850000</v>
      </c>
      <c r="CS63" s="301">
        <f t="shared" si="163"/>
        <v>1750850000</v>
      </c>
      <c r="CT63" s="301">
        <f t="shared" si="163"/>
        <v>0</v>
      </c>
      <c r="CU63" s="301">
        <f t="shared" si="163"/>
        <v>0</v>
      </c>
      <c r="CV63" s="301">
        <f t="shared" si="163"/>
        <v>0</v>
      </c>
      <c r="CW63" s="301"/>
    </row>
    <row r="64" spans="1:101" ht="34.35" customHeight="1">
      <c r="A64" s="302"/>
      <c r="B64" s="692" t="str">
        <f>"Bộ phận Quản lý đội xe: " &amp;"["&amp;COUNT(A65:A68)&amp; "]"</f>
        <v>Bộ phận Quản lý đội xe: [4]</v>
      </c>
      <c r="C64" s="693"/>
      <c r="D64" s="393"/>
      <c r="E64" s="393"/>
      <c r="F64" s="393"/>
      <c r="G64" s="301">
        <f>SUM(G65:G68)</f>
        <v>23440000</v>
      </c>
      <c r="H64" s="301">
        <f t="shared" ref="H64:BS64" si="164">SUM(H65:H68)</f>
        <v>0</v>
      </c>
      <c r="I64" s="301">
        <f t="shared" si="164"/>
        <v>23560000</v>
      </c>
      <c r="J64" s="301">
        <f t="shared" si="164"/>
        <v>1250000</v>
      </c>
      <c r="K64" s="301">
        <f t="shared" si="164"/>
        <v>24810000</v>
      </c>
      <c r="L64" s="301">
        <f t="shared" si="164"/>
        <v>48250000</v>
      </c>
      <c r="M64" s="301"/>
      <c r="N64" s="301">
        <f t="shared" si="164"/>
        <v>16884000</v>
      </c>
      <c r="O64" s="301">
        <f t="shared" si="164"/>
        <v>0</v>
      </c>
      <c r="P64" s="374">
        <f t="shared" si="164"/>
        <v>41.5</v>
      </c>
      <c r="Q64" s="374">
        <f t="shared" si="164"/>
        <v>0</v>
      </c>
      <c r="R64" s="374">
        <f t="shared" si="164"/>
        <v>0.56999999999999995</v>
      </c>
      <c r="S64" s="374">
        <f t="shared" si="164"/>
        <v>0</v>
      </c>
      <c r="T64" s="374">
        <f t="shared" si="164"/>
        <v>0</v>
      </c>
      <c r="U64" s="374">
        <f t="shared" si="164"/>
        <v>0</v>
      </c>
      <c r="V64" s="374">
        <f t="shared" si="164"/>
        <v>0</v>
      </c>
      <c r="W64" s="374">
        <f t="shared" si="164"/>
        <v>0</v>
      </c>
      <c r="X64" s="374">
        <f t="shared" si="164"/>
        <v>0</v>
      </c>
      <c r="Y64" s="374">
        <f t="shared" si="164"/>
        <v>0</v>
      </c>
      <c r="Z64" s="374">
        <f t="shared" si="164"/>
        <v>0</v>
      </c>
      <c r="AA64" s="374">
        <f t="shared" si="164"/>
        <v>0</v>
      </c>
      <c r="AB64" s="374">
        <f t="shared" si="164"/>
        <v>0</v>
      </c>
      <c r="AC64" s="374">
        <f t="shared" si="164"/>
        <v>0</v>
      </c>
      <c r="AD64" s="374">
        <f t="shared" si="164"/>
        <v>1</v>
      </c>
      <c r="AE64" s="374">
        <f t="shared" si="164"/>
        <v>0</v>
      </c>
      <c r="AF64" s="301">
        <f t="shared" si="164"/>
        <v>16223846</v>
      </c>
      <c r="AG64" s="301">
        <f t="shared" si="164"/>
        <v>196650</v>
      </c>
      <c r="AH64" s="301">
        <f t="shared" si="164"/>
        <v>0</v>
      </c>
      <c r="AI64" s="301">
        <f t="shared" si="164"/>
        <v>0</v>
      </c>
      <c r="AJ64" s="301">
        <f t="shared" si="164"/>
        <v>0</v>
      </c>
      <c r="AK64" s="301">
        <f t="shared" si="164"/>
        <v>0</v>
      </c>
      <c r="AL64" s="301">
        <f t="shared" si="164"/>
        <v>0</v>
      </c>
      <c r="AM64" s="301">
        <f t="shared" si="164"/>
        <v>0</v>
      </c>
      <c r="AN64" s="301">
        <f t="shared" si="164"/>
        <v>126923</v>
      </c>
      <c r="AO64" s="301">
        <f t="shared" si="164"/>
        <v>0</v>
      </c>
      <c r="AP64" s="301">
        <f t="shared" si="164"/>
        <v>0</v>
      </c>
      <c r="AQ64" s="301">
        <f t="shared" si="164"/>
        <v>16547419</v>
      </c>
      <c r="AR64" s="301">
        <f t="shared" si="164"/>
        <v>0</v>
      </c>
      <c r="AS64" s="301">
        <f t="shared" si="164"/>
        <v>0</v>
      </c>
      <c r="AT64" s="301">
        <f t="shared" si="164"/>
        <v>0</v>
      </c>
      <c r="AU64" s="301">
        <f t="shared" si="164"/>
        <v>0</v>
      </c>
      <c r="AV64" s="301">
        <f t="shared" si="164"/>
        <v>16547419</v>
      </c>
      <c r="AW64" s="301">
        <f t="shared" si="164"/>
        <v>1875200</v>
      </c>
      <c r="AX64" s="301">
        <f t="shared" si="164"/>
        <v>351600</v>
      </c>
      <c r="AY64" s="301">
        <f t="shared" si="164"/>
        <v>234400</v>
      </c>
      <c r="AZ64" s="301">
        <f t="shared" si="164"/>
        <v>2461200</v>
      </c>
      <c r="BA64" s="301">
        <f t="shared" si="164"/>
        <v>117200</v>
      </c>
      <c r="BB64" s="301">
        <f t="shared" si="164"/>
        <v>770000</v>
      </c>
      <c r="BC64" s="301">
        <f t="shared" si="164"/>
        <v>0</v>
      </c>
      <c r="BD64" s="301">
        <f t="shared" si="164"/>
        <v>3000000</v>
      </c>
      <c r="BE64" s="301">
        <f t="shared" si="164"/>
        <v>6348400</v>
      </c>
      <c r="BF64" s="301">
        <f t="shared" si="164"/>
        <v>10199019</v>
      </c>
      <c r="BG64" s="301">
        <f t="shared" si="164"/>
        <v>0</v>
      </c>
      <c r="BH64" s="301"/>
      <c r="BI64" s="301">
        <f t="shared" si="164"/>
        <v>0</v>
      </c>
      <c r="BJ64" s="301">
        <f t="shared" si="164"/>
        <v>0</v>
      </c>
      <c r="BK64" s="301"/>
      <c r="BL64" s="301">
        <f t="shared" si="164"/>
        <v>0</v>
      </c>
      <c r="BM64" s="301">
        <f t="shared" si="164"/>
        <v>0</v>
      </c>
      <c r="BN64" s="301">
        <f t="shared" si="164"/>
        <v>0</v>
      </c>
      <c r="BO64" s="301">
        <f t="shared" si="164"/>
        <v>0</v>
      </c>
      <c r="BP64" s="301">
        <f t="shared" si="164"/>
        <v>0</v>
      </c>
      <c r="BQ64" s="301">
        <f t="shared" si="164"/>
        <v>0</v>
      </c>
      <c r="BR64" s="301">
        <f t="shared" si="164"/>
        <v>0</v>
      </c>
      <c r="BS64" s="301">
        <f t="shared" si="164"/>
        <v>16420496</v>
      </c>
      <c r="BT64" s="301">
        <f t="shared" ref="BT64:CS64" si="165">SUM(BT65:BT68)</f>
        <v>2</v>
      </c>
      <c r="BU64" s="301">
        <f t="shared" si="165"/>
        <v>8800000</v>
      </c>
      <c r="BV64" s="301">
        <f t="shared" si="165"/>
        <v>44000000</v>
      </c>
      <c r="BW64" s="301">
        <f t="shared" si="165"/>
        <v>52800000</v>
      </c>
      <c r="BX64" s="301">
        <f t="shared" si="165"/>
        <v>-38840704</v>
      </c>
      <c r="BY64" s="301">
        <f t="shared" si="165"/>
        <v>0</v>
      </c>
      <c r="BZ64" s="301">
        <f t="shared" si="165"/>
        <v>0</v>
      </c>
      <c r="CA64" s="301">
        <f t="shared" si="165"/>
        <v>0</v>
      </c>
      <c r="CB64" s="301">
        <f t="shared" si="165"/>
        <v>0</v>
      </c>
      <c r="CC64" s="301">
        <f t="shared" si="165"/>
        <v>0</v>
      </c>
      <c r="CD64" s="301">
        <f t="shared" si="165"/>
        <v>0</v>
      </c>
      <c r="CE64" s="301">
        <f t="shared" si="165"/>
        <v>47000000</v>
      </c>
      <c r="CF64" s="301">
        <f t="shared" si="165"/>
        <v>1250000</v>
      </c>
      <c r="CG64" s="301">
        <f t="shared" si="165"/>
        <v>0</v>
      </c>
      <c r="CH64" s="301">
        <f t="shared" si="165"/>
        <v>0</v>
      </c>
      <c r="CI64" s="301">
        <f t="shared" si="165"/>
        <v>0</v>
      </c>
      <c r="CJ64" s="301">
        <f t="shared" si="165"/>
        <v>1250000</v>
      </c>
      <c r="CK64" s="301">
        <f t="shared" si="165"/>
        <v>48250000</v>
      </c>
      <c r="CL64" s="301">
        <f t="shared" si="165"/>
        <v>0</v>
      </c>
      <c r="CM64" s="301">
        <f t="shared" si="165"/>
        <v>47000000</v>
      </c>
      <c r="CN64" s="301">
        <f t="shared" si="165"/>
        <v>1250000</v>
      </c>
      <c r="CO64" s="301">
        <f t="shared" si="165"/>
        <v>0</v>
      </c>
      <c r="CP64" s="301">
        <f t="shared" si="165"/>
        <v>0</v>
      </c>
      <c r="CQ64" s="301">
        <f t="shared" si="165"/>
        <v>0</v>
      </c>
      <c r="CR64" s="301">
        <f t="shared" si="165"/>
        <v>1250000</v>
      </c>
      <c r="CS64" s="301">
        <f t="shared" si="165"/>
        <v>48250000</v>
      </c>
      <c r="CT64" s="293">
        <f t="shared" ref="CT64:CV64" si="166">SUM(CT65:CT67)</f>
        <v>0</v>
      </c>
      <c r="CU64" s="293">
        <f t="shared" si="166"/>
        <v>0</v>
      </c>
      <c r="CV64" s="445">
        <f t="shared" si="166"/>
        <v>0</v>
      </c>
      <c r="CW64" s="293"/>
    </row>
    <row r="65" spans="1:101" ht="34.35" customHeight="1">
      <c r="A65" s="155">
        <f>SUBTOTAL(3,$C$11:C65)</f>
        <v>45</v>
      </c>
      <c r="B65" s="143" t="s">
        <v>507</v>
      </c>
      <c r="C65" s="144" t="s">
        <v>508</v>
      </c>
      <c r="D65" s="156" t="s">
        <v>101</v>
      </c>
      <c r="E65" s="157" t="str">
        <f t="shared" ref="E65" si="167">IF(CL65&gt;=400000000,"A1",IF(CL65&gt;=300000000,"A2",IF(CL65&gt;=240000000,"A3",IF(CL65&gt;=180000000,"A4",IF(CL65&gt;=120000000,"A5",IF(CL65&gt;=80000000,"A6",IF(CL65&gt;=40000000,"A7",IF(CL65&gt;=25000000,"B1",IF(CL65&gt;=12000000,"B2","B3")))))))))</f>
        <v>B3</v>
      </c>
      <c r="F65" s="158">
        <v>44685</v>
      </c>
      <c r="G65" s="159">
        <v>6300000</v>
      </c>
      <c r="H65" s="159"/>
      <c r="I65" s="160">
        <f t="shared" ref="I65:I68" si="168">IF(G65&gt;0,CM65-G65,CM65-H65)</f>
        <v>6700000</v>
      </c>
      <c r="J65" s="160">
        <f t="shared" ref="J65:J68" si="169">CR65</f>
        <v>0</v>
      </c>
      <c r="K65" s="161">
        <f t="shared" ref="K65:K68" si="170">SUM(I65:J65)</f>
        <v>6700000</v>
      </c>
      <c r="L65" s="161">
        <f t="shared" ref="L65:L68" si="171">IF(G65&gt;0,G65+K65,H65+K65)</f>
        <v>13000000</v>
      </c>
      <c r="M65" s="162">
        <f t="shared" ref="M65:M68" si="172">IF(CE65&gt;=11000000,80%,100%)</f>
        <v>0.8</v>
      </c>
      <c r="N65" s="163">
        <f t="shared" ref="N65:N68" si="173">ROUND(MAX(G65*70%,H65*70%,3640000),0)</f>
        <v>4410000</v>
      </c>
      <c r="O65" s="163">
        <v>0</v>
      </c>
      <c r="P65" s="406">
        <v>7</v>
      </c>
      <c r="Q65" s="406">
        <v>0</v>
      </c>
      <c r="R65" s="406">
        <v>0</v>
      </c>
      <c r="S65" s="406">
        <v>0</v>
      </c>
      <c r="T65" s="406"/>
      <c r="U65" s="406"/>
      <c r="V65" s="406"/>
      <c r="W65" s="406"/>
      <c r="X65" s="389"/>
      <c r="Y65" s="406"/>
      <c r="Z65" s="406"/>
      <c r="AA65" s="406"/>
      <c r="AB65" s="406"/>
      <c r="AC65" s="406"/>
      <c r="AD65" s="406">
        <v>0</v>
      </c>
      <c r="AE65" s="164">
        <f t="shared" ref="AE65:AE68" si="174">IF(OR(BL65="M1",BL65="M2",BL65="M3",BL65="M4"),P65+R65+S65+T65+U65,0)</f>
        <v>0</v>
      </c>
      <c r="AF65" s="166">
        <f t="shared" ref="AF65:AF68" si="175">ROUND(IF($P65=0,0,IF(OR($BJ65="lương tháng",$CE65&gt;=11000000),($L65/2-$L65/26*($CC$6-$P65))*$M65,$L65/26*$P65*$M65)),0)</f>
        <v>2800000</v>
      </c>
      <c r="AG65" s="166">
        <f t="shared" ref="AG65:AG68" si="176">ROUND(MAX((G65+I65)*M65/26*R65,(H65+I65)*M65/26*R65,G65/26*R65*150%,H65/26*R65*150%)*BK65,0)</f>
        <v>0</v>
      </c>
      <c r="AH65" s="166">
        <f t="shared" ref="AH65:AH68" si="177">ROUND(MAX((G65+I65)*M65/26*S65,(H65+I65)*M65/26*S65,G65/26*S65*200%,H65/26*S65*200%)*BK65,0)</f>
        <v>0</v>
      </c>
      <c r="AI65" s="166">
        <f t="shared" ref="AI65:AI68" si="178">ROUND(IF(BJ65="Lương tháng",L65/26*T65,MAX((G65+I65)/26*(T65+U65)*200%+G65/26*T65,(H65+I65)/26*(T65+U65)*200%+H65/26*T65,G65/26*(T65+U65)*300%+G65/26*T65,H65/26*(T65+U65)*300%+H65/26*T65)),0)</f>
        <v>0</v>
      </c>
      <c r="AJ65" s="166">
        <f t="shared" ref="AJ65:AJ68" si="179">ROUND(IF((P65+Q65)=0,0,IF(BJ65="Lương tháng",MAX((G65+I65)/26*V65,(H65+I65)/26*V65),MAX(G65/26*V65,H65/26*V65))),0)</f>
        <v>0</v>
      </c>
      <c r="AK65" s="166">
        <f t="shared" ref="AK65:AK68" si="180">ROUND(IF(G65&gt;0,G65/26*W65,H65/26*W65),0)</f>
        <v>0</v>
      </c>
      <c r="AL65" s="166">
        <f t="shared" ref="AL65:AL68" si="181">ROUND(N65/26*Y65+O65/26*Z65+MAX(G65/26*AA65,H65/26*AA65),0)</f>
        <v>0</v>
      </c>
      <c r="AM65" s="166">
        <f t="shared" ref="AM65:AM68" si="182">ROUND(IF(BJ65="Lương tháng",L65/26*AC65,L65/26*AC65+MAX((G65+I65)/26*AB65,(H65+I65)/26*AB65)),0)</f>
        <v>0</v>
      </c>
      <c r="AN65" s="166">
        <f t="shared" ref="AN65:AN68" si="183">ROUND(IF(BJ65="lương tháng",0,MAX((G65+I65)/26*AD65*30%,(H65+I65)/26*AD65*30%)*BK65),0)</f>
        <v>0</v>
      </c>
      <c r="AO65" s="167">
        <f t="shared" ref="AO65:AO68" si="184">ROUND(BM65*AE65,0)</f>
        <v>0</v>
      </c>
      <c r="AP65" s="166">
        <v>0</v>
      </c>
      <c r="AQ65" s="166">
        <f t="shared" ref="AQ65:AQ68" si="185">ROUND(SUM(AF65:AP65),0)</f>
        <v>2800000</v>
      </c>
      <c r="AR65" s="166"/>
      <c r="AS65" s="167"/>
      <c r="AT65" s="166"/>
      <c r="AU65" s="166"/>
      <c r="AV65" s="166">
        <f t="shared" ref="AV65:AV68" si="186">ROUND(SUM(AQ65:AT65)-AU65,0)</f>
        <v>2800000</v>
      </c>
      <c r="AW65" s="166">
        <f t="shared" ref="AW65:AW68" si="187">ROUND(IF($BH65=1,$G65*$AW$9,0),0)</f>
        <v>504000</v>
      </c>
      <c r="AX65" s="166">
        <f t="shared" ref="AX65:AX68" si="188">ROUND(IF($BH65=1,$G65*$AX$9,0),0)</f>
        <v>94500</v>
      </c>
      <c r="AY65" s="166">
        <f t="shared" ref="AY65:AY68" si="189">ROUND(IF($BH65=1,$G65*$AY$9,0),0)</f>
        <v>63000</v>
      </c>
      <c r="AZ65" s="166">
        <f t="shared" ref="AZ65:AZ68" si="190">SUM(AW65:AY65)</f>
        <v>661500</v>
      </c>
      <c r="BA65" s="166">
        <f t="shared" ref="BA65:BA68" si="191">ROUND(IF($BI65="1x",$G65*0.5%,0),0)</f>
        <v>31500</v>
      </c>
      <c r="BB65" s="166">
        <f t="shared" ref="BB65:BB68" si="192">IF(BN65="Xem lại",0,IF(CM65&lt;11000000,5000,IF(AND(CM65&gt;=11000000,CM65&lt;25000000),10000,IF(AND(CM65&gt;=25000000,CM65&lt;40000000),15000,IF(AND(CM65&gt;=40000000,CM65&lt;120000000),20000,IF(AND(CM65&gt;=120000000,CM65&lt;240000000),25000,30000)))))*$BB$9)</f>
        <v>220000</v>
      </c>
      <c r="BC65" s="166"/>
      <c r="BD65" s="166">
        <v>0</v>
      </c>
      <c r="BE65" s="166">
        <f t="shared" ref="BE65:BE68" si="193">ROUND(SUM(AZ65:BD65),0)</f>
        <v>913000</v>
      </c>
      <c r="BF65" s="166">
        <f t="shared" ref="BF65:BF68" si="194">ROUND(IF(AV65&gt;BE65,AV65-BE65,0),0)</f>
        <v>1887000</v>
      </c>
      <c r="BG65" s="166">
        <f t="shared" ref="BG65:BG68" si="195">ROUND(IF(BE65&gt;AV65,BE65-AV65,0),0)</f>
        <v>0</v>
      </c>
      <c r="BH65" s="166">
        <v>1</v>
      </c>
      <c r="BI65" s="369" t="s">
        <v>40</v>
      </c>
      <c r="BJ65" s="166">
        <f t="shared" ref="BJ65:BJ68" si="196">IF(AND(D65="QTNV CL",CM65&gt;=11000000),"Lương tháng",IF(CM65&gt;=18000000,"Lương tháng",0))</f>
        <v>0</v>
      </c>
      <c r="BK65" s="166">
        <f t="shared" ref="BK65:BK68" si="197">IF(BJ65="Lương tháng",0,1)</f>
        <v>1</v>
      </c>
      <c r="BL65" s="166">
        <v>0</v>
      </c>
      <c r="BM65" s="166">
        <f t="shared" ref="BM65:BM68" si="198">IF(BL65="M1",13000,IF(BL65="M2",20000,IF(BL65="M3",26000,IF(BL65="M4",32000,0))))</f>
        <v>0</v>
      </c>
      <c r="BN65" s="166" t="str">
        <f t="shared" ref="BN65:BN68" si="199">IF(AND(G65&gt;0,(P65+Q65)&gt;=5),"Trừ tiền","Xem lại")</f>
        <v>Trừ tiền</v>
      </c>
      <c r="BO65" s="410"/>
      <c r="BP65" s="166"/>
      <c r="BQ65" s="144"/>
      <c r="BR65" s="144"/>
      <c r="BS65" s="161">
        <f t="shared" ref="BS65:BS68" si="200">AQ65+SUM(BO65:BR65)-AN65-AO65-SUM(BY65:CA65)</f>
        <v>2800000</v>
      </c>
      <c r="BT65" s="159">
        <v>1</v>
      </c>
      <c r="BU65" s="166">
        <f t="shared" ref="BU65:BU68" si="201">BT65*4400000</f>
        <v>4400000</v>
      </c>
      <c r="BV65" s="166">
        <v>11000000</v>
      </c>
      <c r="BW65" s="166">
        <f t="shared" ref="BW65:BW68" si="202">BU65+BV65</f>
        <v>15400000</v>
      </c>
      <c r="BX65" s="166">
        <f t="shared" ref="BX65:BX68" si="203">BS65-SUM(CC65:CD65)-CB65-AZ65-BW65</f>
        <v>-13261500</v>
      </c>
      <c r="BY65" s="166"/>
      <c r="BZ65" s="166"/>
      <c r="CA65" s="171"/>
      <c r="CB65" s="166"/>
      <c r="CC65" s="166"/>
      <c r="CD65" s="166"/>
      <c r="CE65" s="413">
        <v>13000000</v>
      </c>
      <c r="CF65" s="413">
        <v>0</v>
      </c>
      <c r="CG65" s="413">
        <v>0</v>
      </c>
      <c r="CH65" s="413">
        <v>0</v>
      </c>
      <c r="CI65" s="413"/>
      <c r="CJ65" s="369">
        <f t="shared" ref="CJ65" si="204">SUM(CF65:CI65)</f>
        <v>0</v>
      </c>
      <c r="CK65" s="369">
        <f t="shared" ref="CK65" si="205">CE65+CJ65</f>
        <v>13000000</v>
      </c>
      <c r="CL65" s="414"/>
      <c r="CM65" s="413">
        <f t="shared" ref="CM65:CQ66" si="206">CE65</f>
        <v>13000000</v>
      </c>
      <c r="CN65" s="413">
        <f t="shared" si="206"/>
        <v>0</v>
      </c>
      <c r="CO65" s="369">
        <f t="shared" si="206"/>
        <v>0</v>
      </c>
      <c r="CP65" s="369">
        <f t="shared" si="206"/>
        <v>0</v>
      </c>
      <c r="CQ65" s="369">
        <f t="shared" si="206"/>
        <v>0</v>
      </c>
      <c r="CR65" s="369">
        <f t="shared" ref="CR65" si="207">SUM(CN65:CQ65)</f>
        <v>0</v>
      </c>
      <c r="CS65" s="369">
        <f t="shared" ref="CS65" si="208">CM65+CR65</f>
        <v>13000000</v>
      </c>
      <c r="CT65" s="173" t="s">
        <v>1049</v>
      </c>
      <c r="CU65" s="173" t="s">
        <v>1418</v>
      </c>
      <c r="CV65" s="450" t="s">
        <v>1037</v>
      </c>
      <c r="CW65" s="173" t="s">
        <v>2249</v>
      </c>
    </row>
    <row r="66" spans="1:101" ht="34.35" customHeight="1">
      <c r="A66" s="155">
        <f>SUBTOTAL(3,$C$11:C66)</f>
        <v>46</v>
      </c>
      <c r="B66" s="365" t="s">
        <v>1473</v>
      </c>
      <c r="C66" s="364" t="s">
        <v>1474</v>
      </c>
      <c r="D66" s="156" t="s">
        <v>101</v>
      </c>
      <c r="E66" s="157" t="str">
        <f>IF(CL66&gt;=400000000,"A1",IF(CL66&gt;=300000000,"A2",IF(CL66&gt;=240000000,"A3",IF(CL66&gt;=180000000,"A4",IF(CL66&gt;=120000000,"A5",IF(CL66&gt;=80000000,"A6",IF(CL66&gt;=40000000,"A7",IF(CL66&gt;=25000000,"B1",IF(CL66&gt;=12000000,"B2","B3")))))))))</f>
        <v>B3</v>
      </c>
      <c r="F66" s="158">
        <v>42782</v>
      </c>
      <c r="G66" s="159">
        <v>6640000</v>
      </c>
      <c r="H66" s="159"/>
      <c r="I66" s="160">
        <f t="shared" si="168"/>
        <v>7360000</v>
      </c>
      <c r="J66" s="160">
        <f t="shared" si="169"/>
        <v>700000</v>
      </c>
      <c r="K66" s="161">
        <f t="shared" si="170"/>
        <v>8060000</v>
      </c>
      <c r="L66" s="161">
        <f t="shared" si="171"/>
        <v>14700000</v>
      </c>
      <c r="M66" s="162">
        <f t="shared" si="172"/>
        <v>0.8</v>
      </c>
      <c r="N66" s="163">
        <f t="shared" si="173"/>
        <v>4648000</v>
      </c>
      <c r="O66" s="163">
        <v>0</v>
      </c>
      <c r="P66" s="406">
        <v>13</v>
      </c>
      <c r="Q66" s="406">
        <v>0</v>
      </c>
      <c r="R66" s="406">
        <v>0</v>
      </c>
      <c r="S66" s="406">
        <v>0</v>
      </c>
      <c r="T66" s="406"/>
      <c r="U66" s="406"/>
      <c r="V66" s="406"/>
      <c r="W66" s="406"/>
      <c r="X66" s="389"/>
      <c r="Y66" s="406"/>
      <c r="Z66" s="406"/>
      <c r="AA66" s="406"/>
      <c r="AB66" s="406"/>
      <c r="AC66" s="406"/>
      <c r="AD66" s="406">
        <v>0</v>
      </c>
      <c r="AE66" s="164">
        <f t="shared" si="174"/>
        <v>0</v>
      </c>
      <c r="AF66" s="166">
        <f t="shared" si="175"/>
        <v>5880000</v>
      </c>
      <c r="AG66" s="166">
        <f t="shared" si="176"/>
        <v>0</v>
      </c>
      <c r="AH66" s="166">
        <f t="shared" si="177"/>
        <v>0</v>
      </c>
      <c r="AI66" s="166">
        <f t="shared" si="178"/>
        <v>0</v>
      </c>
      <c r="AJ66" s="166">
        <f t="shared" si="179"/>
        <v>0</v>
      </c>
      <c r="AK66" s="166">
        <f t="shared" si="180"/>
        <v>0</v>
      </c>
      <c r="AL66" s="166">
        <f t="shared" si="181"/>
        <v>0</v>
      </c>
      <c r="AM66" s="166">
        <f t="shared" si="182"/>
        <v>0</v>
      </c>
      <c r="AN66" s="166">
        <f t="shared" si="183"/>
        <v>0</v>
      </c>
      <c r="AO66" s="167">
        <f t="shared" si="184"/>
        <v>0</v>
      </c>
      <c r="AP66" s="166">
        <v>0</v>
      </c>
      <c r="AQ66" s="166">
        <f t="shared" si="185"/>
        <v>5880000</v>
      </c>
      <c r="AR66" s="166"/>
      <c r="AS66" s="167"/>
      <c r="AT66" s="166"/>
      <c r="AU66" s="166"/>
      <c r="AV66" s="166">
        <f t="shared" si="186"/>
        <v>5880000</v>
      </c>
      <c r="AW66" s="166">
        <f t="shared" si="187"/>
        <v>531200</v>
      </c>
      <c r="AX66" s="166">
        <f t="shared" si="188"/>
        <v>99600</v>
      </c>
      <c r="AY66" s="166">
        <f t="shared" si="189"/>
        <v>66400</v>
      </c>
      <c r="AZ66" s="166">
        <f t="shared" si="190"/>
        <v>697200</v>
      </c>
      <c r="BA66" s="166">
        <f t="shared" si="191"/>
        <v>33200</v>
      </c>
      <c r="BB66" s="166">
        <f t="shared" si="192"/>
        <v>220000</v>
      </c>
      <c r="BC66" s="166"/>
      <c r="BD66" s="166">
        <v>3000000</v>
      </c>
      <c r="BE66" s="166">
        <f t="shared" si="193"/>
        <v>3950400</v>
      </c>
      <c r="BF66" s="166">
        <f t="shared" si="194"/>
        <v>1929600</v>
      </c>
      <c r="BG66" s="166">
        <f t="shared" si="195"/>
        <v>0</v>
      </c>
      <c r="BH66" s="166">
        <v>1</v>
      </c>
      <c r="BI66" s="369" t="s">
        <v>40</v>
      </c>
      <c r="BJ66" s="166">
        <f t="shared" si="196"/>
        <v>0</v>
      </c>
      <c r="BK66" s="166">
        <f t="shared" si="197"/>
        <v>1</v>
      </c>
      <c r="BL66" s="166">
        <v>0</v>
      </c>
      <c r="BM66" s="166">
        <f t="shared" si="198"/>
        <v>0</v>
      </c>
      <c r="BN66" s="166" t="str">
        <f t="shared" si="199"/>
        <v>Trừ tiền</v>
      </c>
      <c r="BO66" s="410"/>
      <c r="BP66" s="166"/>
      <c r="BQ66" s="144"/>
      <c r="BR66" s="144"/>
      <c r="BS66" s="161">
        <f t="shared" si="200"/>
        <v>5880000</v>
      </c>
      <c r="BT66" s="159">
        <v>1</v>
      </c>
      <c r="BU66" s="166">
        <f t="shared" si="201"/>
        <v>4400000</v>
      </c>
      <c r="BV66" s="166">
        <v>11000000</v>
      </c>
      <c r="BW66" s="166">
        <f t="shared" si="202"/>
        <v>15400000</v>
      </c>
      <c r="BX66" s="166">
        <f t="shared" si="203"/>
        <v>-10217200</v>
      </c>
      <c r="BY66" s="166"/>
      <c r="BZ66" s="166"/>
      <c r="CA66" s="171"/>
      <c r="CB66" s="166"/>
      <c r="CC66" s="166"/>
      <c r="CD66" s="166"/>
      <c r="CE66" s="413">
        <v>14000000</v>
      </c>
      <c r="CF66" s="413">
        <f>CE66*5%</f>
        <v>700000</v>
      </c>
      <c r="CG66" s="413"/>
      <c r="CH66" s="413"/>
      <c r="CI66" s="413"/>
      <c r="CJ66" s="369">
        <f>SUM(CF66:CI66)</f>
        <v>700000</v>
      </c>
      <c r="CK66" s="369">
        <f>CE66+CJ66</f>
        <v>14700000</v>
      </c>
      <c r="CL66" s="414"/>
      <c r="CM66" s="413">
        <f t="shared" si="206"/>
        <v>14000000</v>
      </c>
      <c r="CN66" s="413">
        <f t="shared" si="206"/>
        <v>700000</v>
      </c>
      <c r="CO66" s="369">
        <f t="shared" si="206"/>
        <v>0</v>
      </c>
      <c r="CP66" s="369">
        <f t="shared" si="206"/>
        <v>0</v>
      </c>
      <c r="CQ66" s="369">
        <f t="shared" si="206"/>
        <v>0</v>
      </c>
      <c r="CR66" s="369">
        <f>SUM(CN66:CQ66)</f>
        <v>700000</v>
      </c>
      <c r="CS66" s="369">
        <f>CM66+CR66</f>
        <v>14700000</v>
      </c>
      <c r="CT66" s="173" t="s">
        <v>1637</v>
      </c>
      <c r="CU66" s="173" t="s">
        <v>2229</v>
      </c>
      <c r="CV66" s="450" t="s">
        <v>1636</v>
      </c>
      <c r="CW66" s="173" t="s">
        <v>2249</v>
      </c>
    </row>
    <row r="67" spans="1:101" ht="34.35" customHeight="1">
      <c r="A67" s="155">
        <f>SUBTOTAL(3,$C$11:C67)</f>
        <v>47</v>
      </c>
      <c r="B67" s="246" t="s">
        <v>1477</v>
      </c>
      <c r="C67" s="247" t="s">
        <v>1478</v>
      </c>
      <c r="D67" s="156" t="s">
        <v>101</v>
      </c>
      <c r="E67" s="157" t="str">
        <f>IF(CL67&gt;=400000000,"A1",IF(CL67&gt;=300000000,"A2",IF(CL67&gt;=240000000,"A3",IF(CL67&gt;=180000000,"A4",IF(CL67&gt;=120000000,"A5",IF(CL67&gt;=80000000,"A6",IF(CL67&gt;=40000000,"A7",IF(CL67&gt;=25000000,"B1",IF(CL67&gt;=12000000,"B2","B3")))))))))</f>
        <v>B3</v>
      </c>
      <c r="F67" s="158">
        <v>45516</v>
      </c>
      <c r="G67" s="159">
        <v>4520000</v>
      </c>
      <c r="H67" s="159"/>
      <c r="I67" s="160">
        <f t="shared" si="168"/>
        <v>4480000</v>
      </c>
      <c r="J67" s="160">
        <f t="shared" si="169"/>
        <v>0</v>
      </c>
      <c r="K67" s="161">
        <f t="shared" si="170"/>
        <v>4480000</v>
      </c>
      <c r="L67" s="161">
        <f t="shared" si="171"/>
        <v>9000000</v>
      </c>
      <c r="M67" s="162">
        <f t="shared" si="172"/>
        <v>1</v>
      </c>
      <c r="N67" s="163">
        <f t="shared" si="173"/>
        <v>3640000</v>
      </c>
      <c r="O67" s="163">
        <v>0</v>
      </c>
      <c r="P67" s="406">
        <v>10.5</v>
      </c>
      <c r="Q67" s="406">
        <v>0</v>
      </c>
      <c r="R67" s="406">
        <v>0</v>
      </c>
      <c r="S67" s="406">
        <v>0</v>
      </c>
      <c r="T67" s="406"/>
      <c r="U67" s="406"/>
      <c r="V67" s="406"/>
      <c r="W67" s="406"/>
      <c r="X67" s="389"/>
      <c r="Y67" s="406"/>
      <c r="Z67" s="406"/>
      <c r="AA67" s="406"/>
      <c r="AB67" s="406"/>
      <c r="AC67" s="406"/>
      <c r="AD67" s="406">
        <v>0</v>
      </c>
      <c r="AE67" s="164">
        <f t="shared" si="174"/>
        <v>0</v>
      </c>
      <c r="AF67" s="166">
        <f t="shared" si="175"/>
        <v>3634615</v>
      </c>
      <c r="AG67" s="166">
        <f t="shared" si="176"/>
        <v>0</v>
      </c>
      <c r="AH67" s="166">
        <f t="shared" si="177"/>
        <v>0</v>
      </c>
      <c r="AI67" s="166">
        <f t="shared" si="178"/>
        <v>0</v>
      </c>
      <c r="AJ67" s="166">
        <f t="shared" si="179"/>
        <v>0</v>
      </c>
      <c r="AK67" s="166">
        <f t="shared" si="180"/>
        <v>0</v>
      </c>
      <c r="AL67" s="166">
        <f t="shared" si="181"/>
        <v>0</v>
      </c>
      <c r="AM67" s="166">
        <f t="shared" si="182"/>
        <v>0</v>
      </c>
      <c r="AN67" s="166">
        <f t="shared" si="183"/>
        <v>0</v>
      </c>
      <c r="AO67" s="167">
        <f t="shared" si="184"/>
        <v>0</v>
      </c>
      <c r="AP67" s="166">
        <v>0</v>
      </c>
      <c r="AQ67" s="166">
        <f t="shared" si="185"/>
        <v>3634615</v>
      </c>
      <c r="AR67" s="166"/>
      <c r="AS67" s="167"/>
      <c r="AT67" s="166"/>
      <c r="AU67" s="166"/>
      <c r="AV67" s="166">
        <f t="shared" si="186"/>
        <v>3634615</v>
      </c>
      <c r="AW67" s="166">
        <f t="shared" si="187"/>
        <v>361600</v>
      </c>
      <c r="AX67" s="166">
        <f t="shared" si="188"/>
        <v>67800</v>
      </c>
      <c r="AY67" s="166">
        <f t="shared" si="189"/>
        <v>45200</v>
      </c>
      <c r="AZ67" s="166">
        <f t="shared" si="190"/>
        <v>474600</v>
      </c>
      <c r="BA67" s="166">
        <f t="shared" si="191"/>
        <v>22600</v>
      </c>
      <c r="BB67" s="166">
        <f t="shared" si="192"/>
        <v>110000</v>
      </c>
      <c r="BC67" s="166"/>
      <c r="BD67" s="166">
        <v>0</v>
      </c>
      <c r="BE67" s="166">
        <f t="shared" si="193"/>
        <v>607200</v>
      </c>
      <c r="BF67" s="166">
        <f t="shared" si="194"/>
        <v>3027415</v>
      </c>
      <c r="BG67" s="166">
        <f t="shared" si="195"/>
        <v>0</v>
      </c>
      <c r="BH67" s="166">
        <v>1</v>
      </c>
      <c r="BI67" s="369" t="s">
        <v>40</v>
      </c>
      <c r="BJ67" s="166">
        <f t="shared" si="196"/>
        <v>0</v>
      </c>
      <c r="BK67" s="166">
        <f t="shared" si="197"/>
        <v>1</v>
      </c>
      <c r="BL67" s="166">
        <v>0</v>
      </c>
      <c r="BM67" s="166">
        <f t="shared" si="198"/>
        <v>0</v>
      </c>
      <c r="BN67" s="166" t="str">
        <f t="shared" si="199"/>
        <v>Trừ tiền</v>
      </c>
      <c r="BO67" s="410"/>
      <c r="BP67" s="166"/>
      <c r="BQ67" s="144"/>
      <c r="BR67" s="144"/>
      <c r="BS67" s="161">
        <f t="shared" si="200"/>
        <v>3634615</v>
      </c>
      <c r="BT67" s="159">
        <v>0</v>
      </c>
      <c r="BU67" s="166">
        <f t="shared" si="201"/>
        <v>0</v>
      </c>
      <c r="BV67" s="166">
        <v>11000000</v>
      </c>
      <c r="BW67" s="166">
        <f t="shared" si="202"/>
        <v>11000000</v>
      </c>
      <c r="BX67" s="166">
        <f t="shared" si="203"/>
        <v>-7839985</v>
      </c>
      <c r="BY67" s="166"/>
      <c r="BZ67" s="166"/>
      <c r="CA67" s="171"/>
      <c r="CB67" s="166"/>
      <c r="CC67" s="166"/>
      <c r="CD67" s="166"/>
      <c r="CE67" s="413">
        <v>9000000</v>
      </c>
      <c r="CF67" s="413"/>
      <c r="CG67" s="413"/>
      <c r="CH67" s="413"/>
      <c r="CI67" s="413"/>
      <c r="CJ67" s="369">
        <f>SUM(CF67:CI67)</f>
        <v>0</v>
      </c>
      <c r="CK67" s="369">
        <f>CE67+CJ67</f>
        <v>9000000</v>
      </c>
      <c r="CL67" s="414"/>
      <c r="CM67" s="413">
        <f>CE67</f>
        <v>9000000</v>
      </c>
      <c r="CN67" s="413"/>
      <c r="CO67" s="369"/>
      <c r="CP67" s="369"/>
      <c r="CQ67" s="369"/>
      <c r="CR67" s="369">
        <f>SUM(CN67:CQ67)</f>
        <v>0</v>
      </c>
      <c r="CS67" s="369">
        <f>CM67+CR67</f>
        <v>9000000</v>
      </c>
      <c r="CT67" s="173" t="s">
        <v>1648</v>
      </c>
      <c r="CU67" s="173" t="s">
        <v>2229</v>
      </c>
      <c r="CV67" s="450" t="s">
        <v>1647</v>
      </c>
      <c r="CW67" s="173" t="s">
        <v>2249</v>
      </c>
    </row>
    <row r="68" spans="1:101" ht="30" customHeight="1">
      <c r="A68" s="155">
        <f>SUBTOTAL(3,$C$11:C68)</f>
        <v>48</v>
      </c>
      <c r="B68" s="143" t="s">
        <v>513</v>
      </c>
      <c r="C68" s="144" t="s">
        <v>514</v>
      </c>
      <c r="D68" s="156" t="s">
        <v>101</v>
      </c>
      <c r="E68" s="157" t="str">
        <f>IF(CL68&gt;=400000000,"A1",IF(CL68&gt;=300000000,"A2",IF(CL68&gt;=240000000,"A3",IF(CL68&gt;=180000000,"A4",IF(CL68&gt;=120000000,"A5",IF(CL68&gt;=80000000,"A6",IF(CL68&gt;=40000000,"A7",IF(CL68&gt;=25000000,"B1",IF(CL68&gt;=12000000,"B2","B3")))))))))</f>
        <v>B3</v>
      </c>
      <c r="F68" s="158">
        <v>43236</v>
      </c>
      <c r="G68" s="159">
        <v>5980000</v>
      </c>
      <c r="H68" s="159"/>
      <c r="I68" s="160">
        <f t="shared" si="168"/>
        <v>5020000</v>
      </c>
      <c r="J68" s="160">
        <f t="shared" si="169"/>
        <v>550000</v>
      </c>
      <c r="K68" s="161">
        <f t="shared" si="170"/>
        <v>5570000</v>
      </c>
      <c r="L68" s="161">
        <f t="shared" si="171"/>
        <v>11550000</v>
      </c>
      <c r="M68" s="162">
        <f t="shared" si="172"/>
        <v>0.8</v>
      </c>
      <c r="N68" s="163">
        <f t="shared" si="173"/>
        <v>4186000</v>
      </c>
      <c r="O68" s="163">
        <v>0</v>
      </c>
      <c r="P68" s="406">
        <v>11</v>
      </c>
      <c r="Q68" s="406">
        <v>0</v>
      </c>
      <c r="R68" s="406">
        <v>0.56999999999999995</v>
      </c>
      <c r="S68" s="406">
        <v>0</v>
      </c>
      <c r="T68" s="406"/>
      <c r="U68" s="406"/>
      <c r="V68" s="406"/>
      <c r="W68" s="406"/>
      <c r="X68" s="389"/>
      <c r="Y68" s="406"/>
      <c r="Z68" s="406"/>
      <c r="AA68" s="406"/>
      <c r="AB68" s="406"/>
      <c r="AC68" s="406"/>
      <c r="AD68" s="406">
        <v>1</v>
      </c>
      <c r="AE68" s="164">
        <f t="shared" si="174"/>
        <v>0</v>
      </c>
      <c r="AF68" s="166">
        <f t="shared" si="175"/>
        <v>3909231</v>
      </c>
      <c r="AG68" s="166">
        <f t="shared" si="176"/>
        <v>196650</v>
      </c>
      <c r="AH68" s="166">
        <f t="shared" si="177"/>
        <v>0</v>
      </c>
      <c r="AI68" s="166">
        <f t="shared" si="178"/>
        <v>0</v>
      </c>
      <c r="AJ68" s="166">
        <f t="shared" si="179"/>
        <v>0</v>
      </c>
      <c r="AK68" s="166">
        <f t="shared" si="180"/>
        <v>0</v>
      </c>
      <c r="AL68" s="166">
        <f t="shared" si="181"/>
        <v>0</v>
      </c>
      <c r="AM68" s="166">
        <f t="shared" si="182"/>
        <v>0</v>
      </c>
      <c r="AN68" s="166">
        <f t="shared" si="183"/>
        <v>126923</v>
      </c>
      <c r="AO68" s="167">
        <f t="shared" si="184"/>
        <v>0</v>
      </c>
      <c r="AP68" s="166">
        <v>0</v>
      </c>
      <c r="AQ68" s="166">
        <f t="shared" si="185"/>
        <v>4232804</v>
      </c>
      <c r="AR68" s="166"/>
      <c r="AS68" s="407"/>
      <c r="AT68" s="407"/>
      <c r="AU68" s="407"/>
      <c r="AV68" s="166">
        <f t="shared" si="186"/>
        <v>4232804</v>
      </c>
      <c r="AW68" s="166">
        <f t="shared" si="187"/>
        <v>478400</v>
      </c>
      <c r="AX68" s="166">
        <f t="shared" si="188"/>
        <v>89700</v>
      </c>
      <c r="AY68" s="166">
        <f t="shared" si="189"/>
        <v>59800</v>
      </c>
      <c r="AZ68" s="166">
        <f t="shared" si="190"/>
        <v>627900</v>
      </c>
      <c r="BA68" s="166">
        <f t="shared" si="191"/>
        <v>29900</v>
      </c>
      <c r="BB68" s="166">
        <f t="shared" si="192"/>
        <v>220000</v>
      </c>
      <c r="BC68" s="281"/>
      <c r="BD68" s="166">
        <v>0</v>
      </c>
      <c r="BE68" s="166">
        <f t="shared" si="193"/>
        <v>877800</v>
      </c>
      <c r="BF68" s="166">
        <f t="shared" si="194"/>
        <v>3355004</v>
      </c>
      <c r="BG68" s="166">
        <f t="shared" si="195"/>
        <v>0</v>
      </c>
      <c r="BH68" s="166">
        <v>1</v>
      </c>
      <c r="BI68" s="369" t="s">
        <v>40</v>
      </c>
      <c r="BJ68" s="166">
        <f t="shared" si="196"/>
        <v>0</v>
      </c>
      <c r="BK68" s="166">
        <f t="shared" si="197"/>
        <v>1</v>
      </c>
      <c r="BL68" s="166">
        <v>0</v>
      </c>
      <c r="BM68" s="166">
        <f t="shared" si="198"/>
        <v>0</v>
      </c>
      <c r="BN68" s="166" t="str">
        <f t="shared" si="199"/>
        <v>Trừ tiền</v>
      </c>
      <c r="BO68" s="410"/>
      <c r="BP68" s="407"/>
      <c r="BQ68" s="407"/>
      <c r="BR68" s="407"/>
      <c r="BS68" s="161">
        <f t="shared" si="200"/>
        <v>4105881</v>
      </c>
      <c r="BT68" s="159">
        <v>0</v>
      </c>
      <c r="BU68" s="166">
        <f t="shared" si="201"/>
        <v>0</v>
      </c>
      <c r="BV68" s="166">
        <v>11000000</v>
      </c>
      <c r="BW68" s="166">
        <f t="shared" si="202"/>
        <v>11000000</v>
      </c>
      <c r="BX68" s="166">
        <f t="shared" si="203"/>
        <v>-7522019</v>
      </c>
      <c r="BY68" s="407"/>
      <c r="BZ68" s="407"/>
      <c r="CA68" s="407"/>
      <c r="CB68" s="407"/>
      <c r="CC68" s="407"/>
      <c r="CD68" s="407"/>
      <c r="CE68" s="413">
        <v>11000000</v>
      </c>
      <c r="CF68" s="413">
        <f>CE68*5%</f>
        <v>550000</v>
      </c>
      <c r="CG68" s="413">
        <v>0</v>
      </c>
      <c r="CH68" s="413">
        <v>0</v>
      </c>
      <c r="CI68" s="413"/>
      <c r="CJ68" s="369">
        <f>SUM(CF68:CI68)</f>
        <v>550000</v>
      </c>
      <c r="CK68" s="369">
        <f>CE68+CJ68</f>
        <v>11550000</v>
      </c>
      <c r="CL68" s="414"/>
      <c r="CM68" s="413">
        <f>CE68</f>
        <v>11000000</v>
      </c>
      <c r="CN68" s="413">
        <f>CF68</f>
        <v>550000</v>
      </c>
      <c r="CO68" s="369">
        <f>CG68</f>
        <v>0</v>
      </c>
      <c r="CP68" s="369">
        <f>CH68</f>
        <v>0</v>
      </c>
      <c r="CQ68" s="369">
        <f>CI68</f>
        <v>0</v>
      </c>
      <c r="CR68" s="369">
        <f>SUM(CN68:CQ68)</f>
        <v>550000</v>
      </c>
      <c r="CS68" s="369">
        <f>CM68+CR68</f>
        <v>11550000</v>
      </c>
      <c r="CT68" s="173" t="s">
        <v>1650</v>
      </c>
      <c r="CU68" s="173" t="s">
        <v>2230</v>
      </c>
      <c r="CV68" s="450" t="s">
        <v>1649</v>
      </c>
      <c r="CW68" s="173" t="s">
        <v>2249</v>
      </c>
    </row>
    <row r="69" spans="1:101" ht="34.35" customHeight="1">
      <c r="A69" s="302"/>
      <c r="B69" s="692" t="str">
        <f>"Đội Lái xe chuyên dụng: " &amp;"["&amp;COUNT(A70:A72)&amp; "]"</f>
        <v>Đội Lái xe chuyên dụng: [3]</v>
      </c>
      <c r="C69" s="693"/>
      <c r="D69" s="393"/>
      <c r="E69" s="393"/>
      <c r="F69" s="393"/>
      <c r="G69" s="301">
        <f>SUM(G70:G72)</f>
        <v>12690000</v>
      </c>
      <c r="H69" s="301">
        <f t="shared" ref="H69:BS69" si="209">SUM(H70:H72)</f>
        <v>0</v>
      </c>
      <c r="I69" s="301">
        <f t="shared" si="209"/>
        <v>11310000</v>
      </c>
      <c r="J69" s="301">
        <f t="shared" si="209"/>
        <v>1600000</v>
      </c>
      <c r="K69" s="301">
        <f t="shared" si="209"/>
        <v>12910000</v>
      </c>
      <c r="L69" s="301">
        <f t="shared" si="209"/>
        <v>25600000</v>
      </c>
      <c r="M69" s="301"/>
      <c r="N69" s="301">
        <f t="shared" si="209"/>
        <v>10920000</v>
      </c>
      <c r="O69" s="301">
        <f t="shared" si="209"/>
        <v>0</v>
      </c>
      <c r="P69" s="374">
        <f t="shared" si="209"/>
        <v>39</v>
      </c>
      <c r="Q69" s="374">
        <f t="shared" si="209"/>
        <v>0</v>
      </c>
      <c r="R69" s="374">
        <f t="shared" si="209"/>
        <v>0</v>
      </c>
      <c r="S69" s="374">
        <f t="shared" si="209"/>
        <v>0</v>
      </c>
      <c r="T69" s="374">
        <f t="shared" si="209"/>
        <v>0</v>
      </c>
      <c r="U69" s="374">
        <f t="shared" si="209"/>
        <v>0</v>
      </c>
      <c r="V69" s="374">
        <f t="shared" si="209"/>
        <v>0</v>
      </c>
      <c r="W69" s="374">
        <f t="shared" si="209"/>
        <v>0</v>
      </c>
      <c r="X69" s="374">
        <f t="shared" si="209"/>
        <v>0</v>
      </c>
      <c r="Y69" s="374">
        <f t="shared" si="209"/>
        <v>0</v>
      </c>
      <c r="Z69" s="374">
        <f t="shared" si="209"/>
        <v>0</v>
      </c>
      <c r="AA69" s="374">
        <f t="shared" si="209"/>
        <v>0</v>
      </c>
      <c r="AB69" s="374">
        <f t="shared" si="209"/>
        <v>0</v>
      </c>
      <c r="AC69" s="374">
        <f t="shared" si="209"/>
        <v>0</v>
      </c>
      <c r="AD69" s="374">
        <f t="shared" si="209"/>
        <v>0</v>
      </c>
      <c r="AE69" s="374">
        <f t="shared" si="209"/>
        <v>0</v>
      </c>
      <c r="AF69" s="301">
        <f t="shared" si="209"/>
        <v>12800000</v>
      </c>
      <c r="AG69" s="301">
        <f t="shared" si="209"/>
        <v>0</v>
      </c>
      <c r="AH69" s="301">
        <f t="shared" si="209"/>
        <v>0</v>
      </c>
      <c r="AI69" s="301">
        <f t="shared" si="209"/>
        <v>0</v>
      </c>
      <c r="AJ69" s="301">
        <f t="shared" si="209"/>
        <v>0</v>
      </c>
      <c r="AK69" s="301">
        <f t="shared" si="209"/>
        <v>0</v>
      </c>
      <c r="AL69" s="301">
        <f t="shared" si="209"/>
        <v>0</v>
      </c>
      <c r="AM69" s="301">
        <f t="shared" si="209"/>
        <v>0</v>
      </c>
      <c r="AN69" s="301">
        <f t="shared" si="209"/>
        <v>0</v>
      </c>
      <c r="AO69" s="301">
        <f t="shared" si="209"/>
        <v>0</v>
      </c>
      <c r="AP69" s="301">
        <f t="shared" si="209"/>
        <v>0</v>
      </c>
      <c r="AQ69" s="301">
        <f t="shared" si="209"/>
        <v>12800000</v>
      </c>
      <c r="AR69" s="301">
        <f t="shared" si="209"/>
        <v>0</v>
      </c>
      <c r="AS69" s="301">
        <f t="shared" si="209"/>
        <v>0</v>
      </c>
      <c r="AT69" s="301">
        <f t="shared" si="209"/>
        <v>0</v>
      </c>
      <c r="AU69" s="301">
        <f t="shared" si="209"/>
        <v>0</v>
      </c>
      <c r="AV69" s="301">
        <f t="shared" si="209"/>
        <v>12800000</v>
      </c>
      <c r="AW69" s="301">
        <f t="shared" si="209"/>
        <v>1015200</v>
      </c>
      <c r="AX69" s="301">
        <f t="shared" si="209"/>
        <v>190350</v>
      </c>
      <c r="AY69" s="301">
        <f t="shared" si="209"/>
        <v>126900</v>
      </c>
      <c r="AZ69" s="301">
        <f t="shared" si="209"/>
        <v>1332450</v>
      </c>
      <c r="BA69" s="301">
        <f t="shared" si="209"/>
        <v>63450</v>
      </c>
      <c r="BB69" s="301">
        <f t="shared" si="209"/>
        <v>330000</v>
      </c>
      <c r="BC69" s="301">
        <f t="shared" si="209"/>
        <v>0</v>
      </c>
      <c r="BD69" s="301">
        <f t="shared" si="209"/>
        <v>0</v>
      </c>
      <c r="BE69" s="301">
        <f t="shared" si="209"/>
        <v>1725900</v>
      </c>
      <c r="BF69" s="301">
        <f t="shared" si="209"/>
        <v>11074100</v>
      </c>
      <c r="BG69" s="301">
        <f t="shared" si="209"/>
        <v>0</v>
      </c>
      <c r="BH69" s="301"/>
      <c r="BI69" s="301">
        <f t="shared" si="209"/>
        <v>0</v>
      </c>
      <c r="BJ69" s="301">
        <f t="shared" si="209"/>
        <v>0</v>
      </c>
      <c r="BK69" s="301"/>
      <c r="BL69" s="301">
        <f t="shared" si="209"/>
        <v>0</v>
      </c>
      <c r="BM69" s="301">
        <f t="shared" si="209"/>
        <v>0</v>
      </c>
      <c r="BN69" s="301">
        <f t="shared" si="209"/>
        <v>0</v>
      </c>
      <c r="BO69" s="301">
        <f t="shared" si="209"/>
        <v>0</v>
      </c>
      <c r="BP69" s="301">
        <f t="shared" si="209"/>
        <v>0</v>
      </c>
      <c r="BQ69" s="301">
        <f t="shared" si="209"/>
        <v>0</v>
      </c>
      <c r="BR69" s="301">
        <f t="shared" si="209"/>
        <v>0</v>
      </c>
      <c r="BS69" s="301">
        <f t="shared" si="209"/>
        <v>12800000</v>
      </c>
      <c r="BT69" s="301">
        <f t="shared" ref="BT69:CS69" si="210">SUM(BT70:BT72)</f>
        <v>3</v>
      </c>
      <c r="BU69" s="301">
        <f t="shared" si="210"/>
        <v>13200000</v>
      </c>
      <c r="BV69" s="301">
        <f t="shared" si="210"/>
        <v>33000000</v>
      </c>
      <c r="BW69" s="301">
        <f t="shared" si="210"/>
        <v>46200000</v>
      </c>
      <c r="BX69" s="301">
        <f t="shared" si="210"/>
        <v>-34732450</v>
      </c>
      <c r="BY69" s="301">
        <f t="shared" si="210"/>
        <v>0</v>
      </c>
      <c r="BZ69" s="301">
        <f t="shared" si="210"/>
        <v>0</v>
      </c>
      <c r="CA69" s="301">
        <f t="shared" si="210"/>
        <v>0</v>
      </c>
      <c r="CB69" s="301">
        <f t="shared" si="210"/>
        <v>0</v>
      </c>
      <c r="CC69" s="301">
        <f t="shared" si="210"/>
        <v>0</v>
      </c>
      <c r="CD69" s="301">
        <f t="shared" si="210"/>
        <v>0</v>
      </c>
      <c r="CE69" s="301">
        <f t="shared" si="210"/>
        <v>24000000</v>
      </c>
      <c r="CF69" s="301">
        <f t="shared" si="210"/>
        <v>1600000</v>
      </c>
      <c r="CG69" s="301">
        <f t="shared" si="210"/>
        <v>0</v>
      </c>
      <c r="CH69" s="301">
        <f t="shared" si="210"/>
        <v>0</v>
      </c>
      <c r="CI69" s="301">
        <f t="shared" si="210"/>
        <v>0</v>
      </c>
      <c r="CJ69" s="301">
        <f t="shared" si="210"/>
        <v>1600000</v>
      </c>
      <c r="CK69" s="301">
        <f t="shared" si="210"/>
        <v>25600000</v>
      </c>
      <c r="CL69" s="301">
        <f t="shared" si="210"/>
        <v>0</v>
      </c>
      <c r="CM69" s="301">
        <f t="shared" si="210"/>
        <v>24000000</v>
      </c>
      <c r="CN69" s="301">
        <f t="shared" si="210"/>
        <v>1600000</v>
      </c>
      <c r="CO69" s="301">
        <f t="shared" si="210"/>
        <v>0</v>
      </c>
      <c r="CP69" s="301">
        <f t="shared" si="210"/>
        <v>0</v>
      </c>
      <c r="CQ69" s="301">
        <f t="shared" si="210"/>
        <v>0</v>
      </c>
      <c r="CR69" s="301">
        <f t="shared" si="210"/>
        <v>1600000</v>
      </c>
      <c r="CS69" s="301">
        <f t="shared" si="210"/>
        <v>25600000</v>
      </c>
      <c r="CT69" s="293">
        <f t="shared" ref="CT69:CV69" si="211">SUM(CT70:CT78)</f>
        <v>0</v>
      </c>
      <c r="CU69" s="293">
        <f t="shared" si="211"/>
        <v>0</v>
      </c>
      <c r="CV69" s="445">
        <f t="shared" si="211"/>
        <v>0</v>
      </c>
      <c r="CW69" s="293"/>
    </row>
    <row r="70" spans="1:101" ht="34.35" customHeight="1">
      <c r="A70" s="155">
        <f>SUBTOTAL(3,$C$11:C70)</f>
        <v>49</v>
      </c>
      <c r="B70" s="143" t="s">
        <v>706</v>
      </c>
      <c r="C70" s="144" t="s">
        <v>707</v>
      </c>
      <c r="D70" s="156" t="s">
        <v>101</v>
      </c>
      <c r="E70" s="157" t="str">
        <f>IF(CL70&gt;=400000000,"A1",IF(CL70&gt;=300000000,"A2",IF(CL70&gt;=240000000,"A3",IF(CL70&gt;=180000000,"A4",IF(CL70&gt;=120000000,"A5",IF(CL70&gt;=80000000,"A6",IF(CL70&gt;=40000000,"A7",IF(CL70&gt;=25000000,"B1",IF(CL70&gt;=12000000,"B2","B3")))))))))</f>
        <v>B3</v>
      </c>
      <c r="F70" s="158">
        <v>42110</v>
      </c>
      <c r="G70" s="159">
        <v>4300000</v>
      </c>
      <c r="H70" s="159"/>
      <c r="I70" s="160">
        <f t="shared" ref="I70:I72" si="212">IF(G70&gt;0,CM70-G70,CM70-H70)</f>
        <v>3700000</v>
      </c>
      <c r="J70" s="160">
        <f t="shared" ref="J70:J72" si="213">CR70</f>
        <v>800000</v>
      </c>
      <c r="K70" s="161">
        <f t="shared" ref="K70:K72" si="214">SUM(I70:J70)</f>
        <v>4500000</v>
      </c>
      <c r="L70" s="161">
        <f t="shared" ref="L70:L72" si="215">IF(G70&gt;0,G70+K70,H70+K70)</f>
        <v>8800000</v>
      </c>
      <c r="M70" s="162">
        <f t="shared" ref="M70:M72" si="216">IF(CE70&gt;=11000000,80%,100%)</f>
        <v>1</v>
      </c>
      <c r="N70" s="163">
        <f t="shared" ref="N70:N72" si="217">ROUND(MAX(G70*70%,H70*70%,3640000),0)</f>
        <v>3640000</v>
      </c>
      <c r="O70" s="163">
        <v>0</v>
      </c>
      <c r="P70" s="406">
        <v>13</v>
      </c>
      <c r="Q70" s="406">
        <v>0</v>
      </c>
      <c r="R70" s="406">
        <v>0</v>
      </c>
      <c r="S70" s="406">
        <v>0</v>
      </c>
      <c r="T70" s="406"/>
      <c r="U70" s="406"/>
      <c r="V70" s="406"/>
      <c r="W70" s="406"/>
      <c r="X70" s="389"/>
      <c r="Y70" s="406"/>
      <c r="Z70" s="406"/>
      <c r="AA70" s="406"/>
      <c r="AB70" s="406"/>
      <c r="AC70" s="406"/>
      <c r="AD70" s="406">
        <v>0</v>
      </c>
      <c r="AE70" s="164">
        <f t="shared" ref="AE70:AE72" si="218">IF(OR(BL70="M1",BL70="M2",BL70="M3",BL70="M4"),P70+R70+S70+T70+U70,0)</f>
        <v>0</v>
      </c>
      <c r="AF70" s="166">
        <f t="shared" ref="AF70:AF72" si="219">ROUND(IF($P70=0,0,IF(OR($BJ70="lương tháng",$CE70&gt;=11000000),($L70/2-$L70/26*($CC$6-$P70))*$M70,$L70/26*$P70*$M70)),0)</f>
        <v>4400000</v>
      </c>
      <c r="AG70" s="166">
        <f t="shared" ref="AG70:AG72" si="220">ROUND(MAX((G70+I70)*M70/26*R70,(H70+I70)*M70/26*R70,G70/26*R70*150%,H70/26*R70*150%)*BK70,0)</f>
        <v>0</v>
      </c>
      <c r="AH70" s="166">
        <f t="shared" ref="AH70:AH72" si="221">ROUND(MAX((G70+I70)*M70/26*S70,(H70+I70)*M70/26*S70,G70/26*S70*200%,H70/26*S70*200%)*BK70,0)</f>
        <v>0</v>
      </c>
      <c r="AI70" s="166">
        <f t="shared" ref="AI70:AI72" si="222">ROUND(IF(BJ70="Lương tháng",L70/26*T70,MAX((G70+I70)/26*(T70+U70)*200%+G70/26*T70,(H70+I70)/26*(T70+U70)*200%+H70/26*T70,G70/26*(T70+U70)*300%+G70/26*T70,H70/26*(T70+U70)*300%+H70/26*T70)),0)</f>
        <v>0</v>
      </c>
      <c r="AJ70" s="166">
        <f t="shared" ref="AJ70:AJ72" si="223">ROUND(IF((P70+Q70)=0,0,IF(BJ70="Lương tháng",MAX((G70+I70)/26*V70,(H70+I70)/26*V70),MAX(G70/26*V70,H70/26*V70))),0)</f>
        <v>0</v>
      </c>
      <c r="AK70" s="166">
        <f t="shared" ref="AK70:AK72" si="224">ROUND(IF(G70&gt;0,G70/26*W70,H70/26*W70),0)</f>
        <v>0</v>
      </c>
      <c r="AL70" s="166">
        <f t="shared" ref="AL70:AL72" si="225">ROUND(N70/26*Y70+O70/26*Z70+MAX(G70/26*AA70,H70/26*AA70),0)</f>
        <v>0</v>
      </c>
      <c r="AM70" s="166">
        <f t="shared" ref="AM70:AM72" si="226">ROUND(IF(BJ70="Lương tháng",L70/26*AC70,L70/26*AC70+MAX((G70+I70)/26*AB70,(H70+I70)/26*AB70)),0)</f>
        <v>0</v>
      </c>
      <c r="AN70" s="166">
        <f t="shared" ref="AN70:AN72" si="227">ROUND(IF(BJ70="lương tháng",0,MAX((G70+I70)/26*AD70*30%,(H70+I70)/26*AD70*30%)*BK70),0)</f>
        <v>0</v>
      </c>
      <c r="AO70" s="167">
        <f t="shared" ref="AO70:AO72" si="228">ROUND(BM70*AE70,0)</f>
        <v>0</v>
      </c>
      <c r="AP70" s="166">
        <v>0</v>
      </c>
      <c r="AQ70" s="166">
        <f t="shared" ref="AQ70:AQ72" si="229">ROUND(SUM(AF70:AP70),0)</f>
        <v>4400000</v>
      </c>
      <c r="AR70" s="166">
        <v>0</v>
      </c>
      <c r="AS70" s="167"/>
      <c r="AT70" s="166"/>
      <c r="AU70" s="166"/>
      <c r="AV70" s="166">
        <f t="shared" ref="AV70:AV72" si="230">ROUND(SUM(AQ70:AT70)-AU70,0)</f>
        <v>4400000</v>
      </c>
      <c r="AW70" s="166">
        <f t="shared" ref="AW70:AW72" si="231">ROUND(IF($BH70=1,$G70*$AW$9,0),0)</f>
        <v>344000</v>
      </c>
      <c r="AX70" s="166">
        <f t="shared" ref="AX70:AX72" si="232">ROUND(IF($BH70=1,$G70*$AX$9,0),0)</f>
        <v>64500</v>
      </c>
      <c r="AY70" s="166">
        <f t="shared" ref="AY70:AY72" si="233">ROUND(IF($BH70=1,$G70*$AY$9,0),0)</f>
        <v>43000</v>
      </c>
      <c r="AZ70" s="166">
        <f t="shared" ref="AZ70:AZ72" si="234">SUM(AW70:AY70)</f>
        <v>451500</v>
      </c>
      <c r="BA70" s="166">
        <f t="shared" ref="BA70:BA72" si="235">ROUND(IF($BI70="1x",$G70*0.5%,0),0)</f>
        <v>21500</v>
      </c>
      <c r="BB70" s="166">
        <f t="shared" ref="BB70:BB72" si="236">IF(BN70="Xem lại",0,IF(CM70&lt;11000000,5000,IF(AND(CM70&gt;=11000000,CM70&lt;25000000),10000,IF(AND(CM70&gt;=25000000,CM70&lt;40000000),15000,IF(AND(CM70&gt;=40000000,CM70&lt;120000000),20000,IF(AND(CM70&gt;=120000000,CM70&lt;240000000),25000,30000)))))*$BB$9)</f>
        <v>110000</v>
      </c>
      <c r="BC70" s="166"/>
      <c r="BD70" s="166">
        <v>0</v>
      </c>
      <c r="BE70" s="166">
        <f t="shared" ref="BE70:BE72" si="237">ROUND(SUM(AZ70:BD70),0)</f>
        <v>583000</v>
      </c>
      <c r="BF70" s="166">
        <f t="shared" ref="BF70:BF72" si="238">ROUND(IF(AV70&gt;BE70,AV70-BE70,0),0)</f>
        <v>3817000</v>
      </c>
      <c r="BG70" s="166">
        <f t="shared" ref="BG70:BG72" si="239">ROUND(IF(BE70&gt;AV70,BE70-AV70,0),0)</f>
        <v>0</v>
      </c>
      <c r="BH70" s="166">
        <v>1</v>
      </c>
      <c r="BI70" s="369" t="s">
        <v>40</v>
      </c>
      <c r="BJ70" s="166">
        <f t="shared" ref="BJ70:BJ72" si="240">IF(AND(D70="QTNV CL",CM70&gt;=11000000),"Lương tháng",IF(CM70&gt;=18000000,"Lương tháng",0))</f>
        <v>0</v>
      </c>
      <c r="BK70" s="166">
        <f t="shared" ref="BK70:BK72" si="241">IF(BJ70="Lương tháng",0,1)</f>
        <v>1</v>
      </c>
      <c r="BL70" s="166">
        <v>0</v>
      </c>
      <c r="BM70" s="166">
        <f t="shared" ref="BM70:BM72" si="242">IF(BL70="M1",13000,IF(BL70="M2",20000,IF(BL70="M3",26000,IF(BL70="M4",32000,0))))</f>
        <v>0</v>
      </c>
      <c r="BN70" s="166" t="str">
        <f t="shared" ref="BN70:BN72" si="243">IF(AND(G70&gt;0,(P70+Q70)&gt;=5),"Trừ tiền","Xem lại")</f>
        <v>Trừ tiền</v>
      </c>
      <c r="BO70" s="410"/>
      <c r="BP70" s="166"/>
      <c r="BQ70" s="144"/>
      <c r="BR70" s="144"/>
      <c r="BS70" s="161">
        <f t="shared" ref="BS70:BS72" si="244">AQ70+SUM(BO70:BR70)-AN70-AO70-SUM(BY70:CA70)</f>
        <v>4400000</v>
      </c>
      <c r="BT70" s="159">
        <v>0</v>
      </c>
      <c r="BU70" s="166">
        <f t="shared" ref="BU70:BU72" si="245">BT70*4400000</f>
        <v>0</v>
      </c>
      <c r="BV70" s="166">
        <v>11000000</v>
      </c>
      <c r="BW70" s="166">
        <f t="shared" ref="BW70:BW72" si="246">BU70+BV70</f>
        <v>11000000</v>
      </c>
      <c r="BX70" s="166">
        <f t="shared" ref="BX70:BX72" si="247">BS70-SUM(CC70:CD70)-CB70-AZ70-BW70</f>
        <v>-7051500</v>
      </c>
      <c r="BY70" s="166"/>
      <c r="BZ70" s="166"/>
      <c r="CA70" s="171"/>
      <c r="CB70" s="166"/>
      <c r="CC70" s="166"/>
      <c r="CD70" s="166"/>
      <c r="CE70" s="413">
        <v>8000000</v>
      </c>
      <c r="CF70" s="413">
        <f>CE70*10%</f>
        <v>800000</v>
      </c>
      <c r="CG70" s="413">
        <v>0</v>
      </c>
      <c r="CH70" s="413">
        <v>0</v>
      </c>
      <c r="CI70" s="413"/>
      <c r="CJ70" s="369">
        <f>SUM(CF70:CI70)</f>
        <v>800000</v>
      </c>
      <c r="CK70" s="369">
        <f>CE70+CJ70</f>
        <v>8800000</v>
      </c>
      <c r="CL70" s="414"/>
      <c r="CM70" s="413">
        <f>CE70</f>
        <v>8000000</v>
      </c>
      <c r="CN70" s="413">
        <f t="shared" ref="CN70:CQ72" si="248">CF70</f>
        <v>800000</v>
      </c>
      <c r="CO70" s="369">
        <f t="shared" si="248"/>
        <v>0</v>
      </c>
      <c r="CP70" s="369">
        <f t="shared" si="248"/>
        <v>0</v>
      </c>
      <c r="CQ70" s="369">
        <f t="shared" si="248"/>
        <v>0</v>
      </c>
      <c r="CR70" s="369">
        <f>SUM(CN70:CQ70)</f>
        <v>800000</v>
      </c>
      <c r="CS70" s="369">
        <f>CM70+CR70</f>
        <v>8800000</v>
      </c>
      <c r="CT70" s="173" t="s">
        <v>1417</v>
      </c>
      <c r="CU70" s="173" t="s">
        <v>2230</v>
      </c>
      <c r="CV70" s="450" t="s">
        <v>1208</v>
      </c>
      <c r="CW70" s="173" t="s">
        <v>2249</v>
      </c>
    </row>
    <row r="71" spans="1:101" ht="34.35" customHeight="1">
      <c r="A71" s="155">
        <f>SUBTOTAL(3,$C$11:C71)</f>
        <v>50</v>
      </c>
      <c r="B71" s="143" t="s">
        <v>708</v>
      </c>
      <c r="C71" s="144" t="s">
        <v>709</v>
      </c>
      <c r="D71" s="156" t="s">
        <v>101</v>
      </c>
      <c r="E71" s="157" t="str">
        <f>IF(CL71&gt;=400000000,"A1",IF(CL71&gt;=300000000,"A2",IF(CL71&gt;=240000000,"A3",IF(CL71&gt;=180000000,"A4",IF(CL71&gt;=120000000,"A5",IF(CL71&gt;=80000000,"A6",IF(CL71&gt;=40000000,"A7",IF(CL71&gt;=25000000,"B1",IF(CL71&gt;=12000000,"B2","B3")))))))))</f>
        <v>B3</v>
      </c>
      <c r="F71" s="158">
        <v>42110</v>
      </c>
      <c r="G71" s="159">
        <v>4300000</v>
      </c>
      <c r="H71" s="159"/>
      <c r="I71" s="160">
        <f t="shared" si="212"/>
        <v>3700000</v>
      </c>
      <c r="J71" s="160">
        <f t="shared" si="213"/>
        <v>800000</v>
      </c>
      <c r="K71" s="161">
        <f t="shared" si="214"/>
        <v>4500000</v>
      </c>
      <c r="L71" s="161">
        <f t="shared" si="215"/>
        <v>8800000</v>
      </c>
      <c r="M71" s="162">
        <f t="shared" si="216"/>
        <v>1</v>
      </c>
      <c r="N71" s="163">
        <f t="shared" si="217"/>
        <v>3640000</v>
      </c>
      <c r="O71" s="163">
        <v>0</v>
      </c>
      <c r="P71" s="406">
        <v>13</v>
      </c>
      <c r="Q71" s="406">
        <v>0</v>
      </c>
      <c r="R71" s="406">
        <v>0</v>
      </c>
      <c r="S71" s="406">
        <v>0</v>
      </c>
      <c r="T71" s="406"/>
      <c r="U71" s="406"/>
      <c r="V71" s="406"/>
      <c r="W71" s="406"/>
      <c r="X71" s="389"/>
      <c r="Y71" s="406"/>
      <c r="Z71" s="406"/>
      <c r="AA71" s="406"/>
      <c r="AB71" s="406"/>
      <c r="AC71" s="406"/>
      <c r="AD71" s="406">
        <v>0</v>
      </c>
      <c r="AE71" s="164">
        <f t="shared" si="218"/>
        <v>0</v>
      </c>
      <c r="AF71" s="166">
        <f t="shared" si="219"/>
        <v>4400000</v>
      </c>
      <c r="AG71" s="166">
        <f t="shared" si="220"/>
        <v>0</v>
      </c>
      <c r="AH71" s="166">
        <f t="shared" si="221"/>
        <v>0</v>
      </c>
      <c r="AI71" s="166">
        <f t="shared" si="222"/>
        <v>0</v>
      </c>
      <c r="AJ71" s="166">
        <f t="shared" si="223"/>
        <v>0</v>
      </c>
      <c r="AK71" s="166">
        <f t="shared" si="224"/>
        <v>0</v>
      </c>
      <c r="AL71" s="166">
        <f t="shared" si="225"/>
        <v>0</v>
      </c>
      <c r="AM71" s="166">
        <f t="shared" si="226"/>
        <v>0</v>
      </c>
      <c r="AN71" s="166">
        <f t="shared" si="227"/>
        <v>0</v>
      </c>
      <c r="AO71" s="167">
        <f t="shared" si="228"/>
        <v>0</v>
      </c>
      <c r="AP71" s="166">
        <v>0</v>
      </c>
      <c r="AQ71" s="166">
        <f t="shared" si="229"/>
        <v>4400000</v>
      </c>
      <c r="AR71" s="166">
        <v>0</v>
      </c>
      <c r="AS71" s="167"/>
      <c r="AT71" s="166"/>
      <c r="AU71" s="166"/>
      <c r="AV71" s="166">
        <f t="shared" si="230"/>
        <v>4400000</v>
      </c>
      <c r="AW71" s="166">
        <f t="shared" si="231"/>
        <v>344000</v>
      </c>
      <c r="AX71" s="166">
        <f t="shared" si="232"/>
        <v>64500</v>
      </c>
      <c r="AY71" s="166">
        <f t="shared" si="233"/>
        <v>43000</v>
      </c>
      <c r="AZ71" s="166">
        <f t="shared" si="234"/>
        <v>451500</v>
      </c>
      <c r="BA71" s="166">
        <f t="shared" si="235"/>
        <v>21500</v>
      </c>
      <c r="BB71" s="166">
        <f t="shared" si="236"/>
        <v>110000</v>
      </c>
      <c r="BC71" s="166"/>
      <c r="BD71" s="166">
        <v>0</v>
      </c>
      <c r="BE71" s="166">
        <f t="shared" si="237"/>
        <v>583000</v>
      </c>
      <c r="BF71" s="166">
        <f t="shared" si="238"/>
        <v>3817000</v>
      </c>
      <c r="BG71" s="166">
        <f t="shared" si="239"/>
        <v>0</v>
      </c>
      <c r="BH71" s="166">
        <v>1</v>
      </c>
      <c r="BI71" s="369" t="s">
        <v>40</v>
      </c>
      <c r="BJ71" s="166">
        <f t="shared" si="240"/>
        <v>0</v>
      </c>
      <c r="BK71" s="166">
        <f t="shared" si="241"/>
        <v>1</v>
      </c>
      <c r="BL71" s="166">
        <v>0</v>
      </c>
      <c r="BM71" s="166">
        <f t="shared" si="242"/>
        <v>0</v>
      </c>
      <c r="BN71" s="166" t="str">
        <f t="shared" si="243"/>
        <v>Trừ tiền</v>
      </c>
      <c r="BO71" s="410"/>
      <c r="BP71" s="166"/>
      <c r="BQ71" s="144"/>
      <c r="BR71" s="144"/>
      <c r="BS71" s="161">
        <f t="shared" si="244"/>
        <v>4400000</v>
      </c>
      <c r="BT71" s="159">
        <v>1</v>
      </c>
      <c r="BU71" s="166">
        <f t="shared" si="245"/>
        <v>4400000</v>
      </c>
      <c r="BV71" s="166">
        <v>11000000</v>
      </c>
      <c r="BW71" s="166">
        <f t="shared" si="246"/>
        <v>15400000</v>
      </c>
      <c r="BX71" s="166">
        <f t="shared" si="247"/>
        <v>-11451500</v>
      </c>
      <c r="BY71" s="166"/>
      <c r="BZ71" s="166"/>
      <c r="CA71" s="171"/>
      <c r="CB71" s="166"/>
      <c r="CC71" s="166"/>
      <c r="CD71" s="166"/>
      <c r="CE71" s="413">
        <v>8000000</v>
      </c>
      <c r="CF71" s="413">
        <f>CE71*10%</f>
        <v>800000</v>
      </c>
      <c r="CG71" s="413">
        <v>0</v>
      </c>
      <c r="CH71" s="413">
        <v>0</v>
      </c>
      <c r="CI71" s="413"/>
      <c r="CJ71" s="369">
        <f>SUM(CF71:CI71)</f>
        <v>800000</v>
      </c>
      <c r="CK71" s="369">
        <f>CE71+CJ71</f>
        <v>8800000</v>
      </c>
      <c r="CL71" s="414"/>
      <c r="CM71" s="413">
        <f>CE71</f>
        <v>8000000</v>
      </c>
      <c r="CN71" s="413">
        <f t="shared" si="248"/>
        <v>800000</v>
      </c>
      <c r="CO71" s="369">
        <f t="shared" si="248"/>
        <v>0</v>
      </c>
      <c r="CP71" s="369">
        <f t="shared" si="248"/>
        <v>0</v>
      </c>
      <c r="CQ71" s="369">
        <f t="shared" si="248"/>
        <v>0</v>
      </c>
      <c r="CR71" s="369">
        <f>SUM(CN71:CQ71)</f>
        <v>800000</v>
      </c>
      <c r="CS71" s="369">
        <f>CM71+CR71</f>
        <v>8800000</v>
      </c>
      <c r="CT71" s="173" t="s">
        <v>1417</v>
      </c>
      <c r="CU71" s="173" t="s">
        <v>2230</v>
      </c>
      <c r="CV71" s="450" t="s">
        <v>1209</v>
      </c>
      <c r="CW71" s="173" t="s">
        <v>2249</v>
      </c>
    </row>
    <row r="72" spans="1:101" ht="34.35" customHeight="1">
      <c r="A72" s="155">
        <f>SUBTOTAL(3,$C$11:C72)</f>
        <v>51</v>
      </c>
      <c r="B72" s="246" t="s">
        <v>842</v>
      </c>
      <c r="C72" s="247" t="s">
        <v>843</v>
      </c>
      <c r="D72" s="156" t="s">
        <v>101</v>
      </c>
      <c r="E72" s="157" t="str">
        <f>IF(CL72&gt;=400000000,"A1",IF(CL72&gt;=300000000,"A2",IF(CL72&gt;=240000000,"A3",IF(CL72&gt;=180000000,"A4",IF(CL72&gt;=120000000,"A5",IF(CL72&gt;=80000000,"A6",IF(CL72&gt;=40000000,"A7",IF(CL72&gt;=25000000,"B1",IF(CL72&gt;=12000000,"B2","B3")))))))))</f>
        <v>B3</v>
      </c>
      <c r="F72" s="158">
        <v>44907</v>
      </c>
      <c r="G72" s="159">
        <v>4090000</v>
      </c>
      <c r="H72" s="159"/>
      <c r="I72" s="160">
        <f t="shared" si="212"/>
        <v>3910000</v>
      </c>
      <c r="J72" s="160">
        <f t="shared" si="213"/>
        <v>0</v>
      </c>
      <c r="K72" s="161">
        <f t="shared" si="214"/>
        <v>3910000</v>
      </c>
      <c r="L72" s="161">
        <f t="shared" si="215"/>
        <v>8000000</v>
      </c>
      <c r="M72" s="162">
        <f t="shared" si="216"/>
        <v>1</v>
      </c>
      <c r="N72" s="163">
        <f t="shared" si="217"/>
        <v>3640000</v>
      </c>
      <c r="O72" s="163">
        <v>0</v>
      </c>
      <c r="P72" s="406">
        <v>13</v>
      </c>
      <c r="Q72" s="406">
        <v>0</v>
      </c>
      <c r="R72" s="406">
        <v>0</v>
      </c>
      <c r="S72" s="406">
        <v>0</v>
      </c>
      <c r="T72" s="406"/>
      <c r="U72" s="406"/>
      <c r="V72" s="406"/>
      <c r="W72" s="406"/>
      <c r="X72" s="389"/>
      <c r="Y72" s="406"/>
      <c r="Z72" s="406"/>
      <c r="AA72" s="406"/>
      <c r="AB72" s="406"/>
      <c r="AC72" s="406"/>
      <c r="AD72" s="406">
        <v>0</v>
      </c>
      <c r="AE72" s="164">
        <f t="shared" si="218"/>
        <v>0</v>
      </c>
      <c r="AF72" s="166">
        <f t="shared" si="219"/>
        <v>4000000</v>
      </c>
      <c r="AG72" s="166">
        <f t="shared" si="220"/>
        <v>0</v>
      </c>
      <c r="AH72" s="166">
        <f t="shared" si="221"/>
        <v>0</v>
      </c>
      <c r="AI72" s="166">
        <f t="shared" si="222"/>
        <v>0</v>
      </c>
      <c r="AJ72" s="166">
        <f t="shared" si="223"/>
        <v>0</v>
      </c>
      <c r="AK72" s="166">
        <f t="shared" si="224"/>
        <v>0</v>
      </c>
      <c r="AL72" s="166">
        <f t="shared" si="225"/>
        <v>0</v>
      </c>
      <c r="AM72" s="166">
        <f t="shared" si="226"/>
        <v>0</v>
      </c>
      <c r="AN72" s="166">
        <f t="shared" si="227"/>
        <v>0</v>
      </c>
      <c r="AO72" s="167">
        <f t="shared" si="228"/>
        <v>0</v>
      </c>
      <c r="AP72" s="166">
        <v>0</v>
      </c>
      <c r="AQ72" s="166">
        <f t="shared" si="229"/>
        <v>4000000</v>
      </c>
      <c r="AR72" s="166"/>
      <c r="AS72" s="167"/>
      <c r="AT72" s="166"/>
      <c r="AU72" s="166"/>
      <c r="AV72" s="166">
        <f t="shared" si="230"/>
        <v>4000000</v>
      </c>
      <c r="AW72" s="166">
        <f t="shared" si="231"/>
        <v>327200</v>
      </c>
      <c r="AX72" s="166">
        <f t="shared" si="232"/>
        <v>61350</v>
      </c>
      <c r="AY72" s="166">
        <f t="shared" si="233"/>
        <v>40900</v>
      </c>
      <c r="AZ72" s="166">
        <f t="shared" si="234"/>
        <v>429450</v>
      </c>
      <c r="BA72" s="166">
        <f t="shared" si="235"/>
        <v>20450</v>
      </c>
      <c r="BB72" s="166">
        <f t="shared" si="236"/>
        <v>110000</v>
      </c>
      <c r="BC72" s="166"/>
      <c r="BD72" s="166">
        <v>0</v>
      </c>
      <c r="BE72" s="166">
        <f t="shared" si="237"/>
        <v>559900</v>
      </c>
      <c r="BF72" s="166">
        <f t="shared" si="238"/>
        <v>3440100</v>
      </c>
      <c r="BG72" s="166">
        <f t="shared" si="239"/>
        <v>0</v>
      </c>
      <c r="BH72" s="166">
        <v>1</v>
      </c>
      <c r="BI72" s="369" t="s">
        <v>40</v>
      </c>
      <c r="BJ72" s="166">
        <f t="shared" si="240"/>
        <v>0</v>
      </c>
      <c r="BK72" s="166">
        <f t="shared" si="241"/>
        <v>1</v>
      </c>
      <c r="BL72" s="166">
        <v>0</v>
      </c>
      <c r="BM72" s="166">
        <f t="shared" si="242"/>
        <v>0</v>
      </c>
      <c r="BN72" s="166" t="str">
        <f t="shared" si="243"/>
        <v>Trừ tiền</v>
      </c>
      <c r="BO72" s="410"/>
      <c r="BP72" s="166"/>
      <c r="BQ72" s="144"/>
      <c r="BR72" s="144"/>
      <c r="BS72" s="161">
        <f t="shared" si="244"/>
        <v>4000000</v>
      </c>
      <c r="BT72" s="159">
        <v>2</v>
      </c>
      <c r="BU72" s="166">
        <f t="shared" si="245"/>
        <v>8800000</v>
      </c>
      <c r="BV72" s="166">
        <v>11000000</v>
      </c>
      <c r="BW72" s="166">
        <f t="shared" si="246"/>
        <v>19800000</v>
      </c>
      <c r="BX72" s="166">
        <f t="shared" si="247"/>
        <v>-16229450</v>
      </c>
      <c r="BY72" s="166"/>
      <c r="BZ72" s="166"/>
      <c r="CA72" s="171"/>
      <c r="CB72" s="166"/>
      <c r="CC72" s="166"/>
      <c r="CD72" s="166"/>
      <c r="CE72" s="413">
        <v>8000000</v>
      </c>
      <c r="CF72" s="413">
        <v>0</v>
      </c>
      <c r="CG72" s="413">
        <v>0</v>
      </c>
      <c r="CH72" s="413">
        <v>0</v>
      </c>
      <c r="CI72" s="413"/>
      <c r="CJ72" s="369">
        <f>SUM(CF72:CI72)</f>
        <v>0</v>
      </c>
      <c r="CK72" s="369">
        <f>CE72+CJ72</f>
        <v>8000000</v>
      </c>
      <c r="CL72" s="414"/>
      <c r="CM72" s="413">
        <f>CE72</f>
        <v>8000000</v>
      </c>
      <c r="CN72" s="413">
        <f t="shared" si="248"/>
        <v>0</v>
      </c>
      <c r="CO72" s="369">
        <f t="shared" si="248"/>
        <v>0</v>
      </c>
      <c r="CP72" s="369">
        <f t="shared" si="248"/>
        <v>0</v>
      </c>
      <c r="CQ72" s="369">
        <f t="shared" si="248"/>
        <v>0</v>
      </c>
      <c r="CR72" s="369">
        <f>SUM(CN72:CQ72)</f>
        <v>0</v>
      </c>
      <c r="CS72" s="369">
        <f>CM72+CR72</f>
        <v>8000000</v>
      </c>
      <c r="CT72" s="173" t="s">
        <v>1417</v>
      </c>
      <c r="CU72" s="173" t="s">
        <v>2230</v>
      </c>
      <c r="CV72" s="450" t="s">
        <v>1259</v>
      </c>
      <c r="CW72" s="173" t="s">
        <v>2249</v>
      </c>
    </row>
    <row r="73" spans="1:101" ht="34.35" customHeight="1">
      <c r="A73" s="302"/>
      <c r="B73" s="692" t="str">
        <f>"Đội Lái xe trung chuyển: " &amp;"["&amp;COUNT(A75:A207)&amp; "]"</f>
        <v>Đội Lái xe trung chuyển: [123]</v>
      </c>
      <c r="C73" s="693"/>
      <c r="D73" s="293"/>
      <c r="E73" s="293"/>
      <c r="F73" s="293"/>
      <c r="G73" s="301">
        <f t="shared" ref="G73:L73" si="249">G74+G85+G95+G105+G118+G130+G143+G156+G169+G180+G194</f>
        <v>520200000</v>
      </c>
      <c r="H73" s="301">
        <f t="shared" si="249"/>
        <v>0</v>
      </c>
      <c r="I73" s="301">
        <f t="shared" si="249"/>
        <v>470300000</v>
      </c>
      <c r="J73" s="301">
        <f t="shared" si="249"/>
        <v>83000000</v>
      </c>
      <c r="K73" s="301">
        <f t="shared" si="249"/>
        <v>553300000</v>
      </c>
      <c r="L73" s="301">
        <f t="shared" si="249"/>
        <v>1073500000</v>
      </c>
      <c r="M73" s="301"/>
      <c r="N73" s="301">
        <f t="shared" ref="N73:BG73" si="250">N74+N85+N95+N105+N118+N130+N143+N156+N169+N180+N194</f>
        <v>447720000</v>
      </c>
      <c r="O73" s="301">
        <f t="shared" si="250"/>
        <v>0</v>
      </c>
      <c r="P73" s="374">
        <f t="shared" si="250"/>
        <v>136</v>
      </c>
      <c r="Q73" s="374">
        <f t="shared" si="250"/>
        <v>1501</v>
      </c>
      <c r="R73" s="374">
        <f t="shared" si="250"/>
        <v>0</v>
      </c>
      <c r="S73" s="374">
        <f t="shared" si="250"/>
        <v>0</v>
      </c>
      <c r="T73" s="374">
        <f t="shared" si="250"/>
        <v>0</v>
      </c>
      <c r="U73" s="374">
        <f t="shared" si="250"/>
        <v>0</v>
      </c>
      <c r="V73" s="374">
        <f t="shared" si="250"/>
        <v>0</v>
      </c>
      <c r="W73" s="374">
        <f t="shared" si="250"/>
        <v>0</v>
      </c>
      <c r="X73" s="374">
        <f t="shared" si="250"/>
        <v>0</v>
      </c>
      <c r="Y73" s="374">
        <f t="shared" si="250"/>
        <v>0</v>
      </c>
      <c r="Z73" s="374">
        <f t="shared" si="250"/>
        <v>0</v>
      </c>
      <c r="AA73" s="374">
        <f t="shared" si="250"/>
        <v>0</v>
      </c>
      <c r="AB73" s="374">
        <f t="shared" si="250"/>
        <v>0</v>
      </c>
      <c r="AC73" s="374">
        <f t="shared" si="250"/>
        <v>0</v>
      </c>
      <c r="AD73" s="374">
        <f t="shared" si="250"/>
        <v>0</v>
      </c>
      <c r="AE73" s="374">
        <f t="shared" si="250"/>
        <v>0</v>
      </c>
      <c r="AF73" s="301">
        <f t="shared" si="250"/>
        <v>45350476</v>
      </c>
      <c r="AG73" s="301">
        <f t="shared" si="250"/>
        <v>0</v>
      </c>
      <c r="AH73" s="301">
        <f t="shared" si="250"/>
        <v>0</v>
      </c>
      <c r="AI73" s="301">
        <f t="shared" si="250"/>
        <v>0</v>
      </c>
      <c r="AJ73" s="301">
        <f t="shared" si="250"/>
        <v>0</v>
      </c>
      <c r="AK73" s="301">
        <f t="shared" si="250"/>
        <v>0</v>
      </c>
      <c r="AL73" s="301">
        <f t="shared" si="250"/>
        <v>0</v>
      </c>
      <c r="AM73" s="301">
        <f t="shared" si="250"/>
        <v>0</v>
      </c>
      <c r="AN73" s="301">
        <f t="shared" si="250"/>
        <v>0</v>
      </c>
      <c r="AO73" s="301">
        <f t="shared" si="250"/>
        <v>0</v>
      </c>
      <c r="AP73" s="301">
        <f t="shared" si="250"/>
        <v>0</v>
      </c>
      <c r="AQ73" s="301">
        <f t="shared" si="250"/>
        <v>45350476</v>
      </c>
      <c r="AR73" s="301">
        <f t="shared" si="250"/>
        <v>115584000</v>
      </c>
      <c r="AS73" s="301">
        <f t="shared" si="250"/>
        <v>0</v>
      </c>
      <c r="AT73" s="301">
        <f t="shared" si="250"/>
        <v>0</v>
      </c>
      <c r="AU73" s="301">
        <f t="shared" si="250"/>
        <v>0</v>
      </c>
      <c r="AV73" s="301">
        <f t="shared" si="250"/>
        <v>160934476</v>
      </c>
      <c r="AW73" s="301">
        <f t="shared" si="250"/>
        <v>41616000</v>
      </c>
      <c r="AX73" s="301">
        <f t="shared" si="250"/>
        <v>7803000</v>
      </c>
      <c r="AY73" s="301">
        <f t="shared" si="250"/>
        <v>5202000</v>
      </c>
      <c r="AZ73" s="301">
        <f t="shared" si="250"/>
        <v>54621000</v>
      </c>
      <c r="BA73" s="301">
        <f t="shared" si="250"/>
        <v>2579500</v>
      </c>
      <c r="BB73" s="301">
        <f t="shared" si="250"/>
        <v>13530000</v>
      </c>
      <c r="BC73" s="301">
        <f t="shared" si="250"/>
        <v>0</v>
      </c>
      <c r="BD73" s="301">
        <f t="shared" si="250"/>
        <v>32307</v>
      </c>
      <c r="BE73" s="301">
        <f t="shared" si="250"/>
        <v>70762807</v>
      </c>
      <c r="BF73" s="301">
        <f t="shared" si="250"/>
        <v>91401469</v>
      </c>
      <c r="BG73" s="301">
        <f t="shared" si="250"/>
        <v>1229800</v>
      </c>
      <c r="BH73" s="301"/>
      <c r="BI73" s="301">
        <f>BI74+BI85+BI95+BI105+BI118+BI130+BI143+BI156+BI169+BI180+BI194</f>
        <v>0</v>
      </c>
      <c r="BJ73" s="301">
        <f>BJ74+BJ85+BJ95+BJ105+BJ118+BJ130+BJ143+BJ156+BJ169+BJ180+BJ194</f>
        <v>0</v>
      </c>
      <c r="BK73" s="301"/>
      <c r="BL73" s="301">
        <f t="shared" ref="BL73:CV73" si="251">BL74+BL85+BL95+BL105+BL118+BL130+BL143+BL156+BL169+BL180+BL194</f>
        <v>0</v>
      </c>
      <c r="BM73" s="301">
        <f t="shared" si="251"/>
        <v>0</v>
      </c>
      <c r="BN73" s="301">
        <f t="shared" si="251"/>
        <v>0</v>
      </c>
      <c r="BO73" s="301">
        <f t="shared" si="251"/>
        <v>0</v>
      </c>
      <c r="BP73" s="301">
        <f t="shared" si="251"/>
        <v>0</v>
      </c>
      <c r="BQ73" s="301">
        <f t="shared" si="251"/>
        <v>0</v>
      </c>
      <c r="BR73" s="301">
        <f t="shared" si="251"/>
        <v>0</v>
      </c>
      <c r="BS73" s="301">
        <f t="shared" si="251"/>
        <v>45350476</v>
      </c>
      <c r="BT73" s="301">
        <f t="shared" si="251"/>
        <v>130</v>
      </c>
      <c r="BU73" s="301">
        <f t="shared" si="251"/>
        <v>572000000</v>
      </c>
      <c r="BV73" s="301">
        <f t="shared" si="251"/>
        <v>1353000000</v>
      </c>
      <c r="BW73" s="301">
        <f t="shared" si="251"/>
        <v>1925000000</v>
      </c>
      <c r="BX73" s="301">
        <f t="shared" si="251"/>
        <v>-1934270524</v>
      </c>
      <c r="BY73" s="301">
        <f t="shared" si="251"/>
        <v>0</v>
      </c>
      <c r="BZ73" s="301">
        <f t="shared" si="251"/>
        <v>0</v>
      </c>
      <c r="CA73" s="301">
        <f t="shared" si="251"/>
        <v>0</v>
      </c>
      <c r="CB73" s="301">
        <f t="shared" si="251"/>
        <v>0</v>
      </c>
      <c r="CC73" s="301">
        <f t="shared" si="251"/>
        <v>0</v>
      </c>
      <c r="CD73" s="301">
        <f t="shared" si="251"/>
        <v>0</v>
      </c>
      <c r="CE73" s="301">
        <f t="shared" si="251"/>
        <v>990500000</v>
      </c>
      <c r="CF73" s="301">
        <f t="shared" si="251"/>
        <v>73900000</v>
      </c>
      <c r="CG73" s="301">
        <f t="shared" si="251"/>
        <v>9100000</v>
      </c>
      <c r="CH73" s="301">
        <f t="shared" si="251"/>
        <v>0</v>
      </c>
      <c r="CI73" s="301">
        <f t="shared" si="251"/>
        <v>0</v>
      </c>
      <c r="CJ73" s="301">
        <f t="shared" si="251"/>
        <v>83000000</v>
      </c>
      <c r="CK73" s="301">
        <f t="shared" si="251"/>
        <v>1073500000</v>
      </c>
      <c r="CL73" s="301">
        <f t="shared" si="251"/>
        <v>0</v>
      </c>
      <c r="CM73" s="301">
        <f t="shared" si="251"/>
        <v>990500000</v>
      </c>
      <c r="CN73" s="301">
        <f t="shared" si="251"/>
        <v>73900000</v>
      </c>
      <c r="CO73" s="301">
        <f t="shared" si="251"/>
        <v>9100000</v>
      </c>
      <c r="CP73" s="301">
        <f t="shared" si="251"/>
        <v>0</v>
      </c>
      <c r="CQ73" s="301">
        <f t="shared" si="251"/>
        <v>0</v>
      </c>
      <c r="CR73" s="301">
        <f t="shared" si="251"/>
        <v>83000000</v>
      </c>
      <c r="CS73" s="301">
        <f t="shared" si="251"/>
        <v>1073500000</v>
      </c>
      <c r="CT73" s="301">
        <f t="shared" si="251"/>
        <v>0</v>
      </c>
      <c r="CU73" s="301">
        <f t="shared" si="251"/>
        <v>0</v>
      </c>
      <c r="CV73" s="301">
        <f t="shared" si="251"/>
        <v>0</v>
      </c>
      <c r="CW73" s="301"/>
    </row>
    <row r="74" spans="1:101" ht="34.35" customHeight="1">
      <c r="A74" s="251"/>
      <c r="B74" s="303" t="str">
        <f>"Tổ 1: " &amp;"["&amp;COUNT(A75:A84)&amp; "]"</f>
        <v>Tổ 1: [10]</v>
      </c>
      <c r="C74" s="241"/>
      <c r="D74" s="242"/>
      <c r="E74" s="242"/>
      <c r="F74" s="242"/>
      <c r="G74" s="242">
        <f t="shared" ref="G74:L74" si="252">SUM(G75:G84)</f>
        <v>42180000</v>
      </c>
      <c r="H74" s="242">
        <f t="shared" si="252"/>
        <v>0</v>
      </c>
      <c r="I74" s="242">
        <f t="shared" si="252"/>
        <v>36320000</v>
      </c>
      <c r="J74" s="242">
        <f t="shared" si="252"/>
        <v>6775000</v>
      </c>
      <c r="K74" s="242">
        <f t="shared" si="252"/>
        <v>43095000</v>
      </c>
      <c r="L74" s="242">
        <f t="shared" si="252"/>
        <v>85275000</v>
      </c>
      <c r="M74" s="242"/>
      <c r="N74" s="242">
        <f t="shared" ref="N74:BG74" si="253">SUM(N75:N84)</f>
        <v>36400000</v>
      </c>
      <c r="O74" s="242">
        <f t="shared" si="253"/>
        <v>0</v>
      </c>
      <c r="P74" s="243">
        <f t="shared" si="253"/>
        <v>11</v>
      </c>
      <c r="Q74" s="243">
        <f t="shared" si="253"/>
        <v>125</v>
      </c>
      <c r="R74" s="243">
        <f t="shared" si="253"/>
        <v>0</v>
      </c>
      <c r="S74" s="243">
        <f t="shared" si="253"/>
        <v>0</v>
      </c>
      <c r="T74" s="243">
        <f t="shared" si="253"/>
        <v>0</v>
      </c>
      <c r="U74" s="243">
        <f t="shared" si="253"/>
        <v>0</v>
      </c>
      <c r="V74" s="243">
        <f t="shared" si="253"/>
        <v>0</v>
      </c>
      <c r="W74" s="243">
        <f t="shared" si="253"/>
        <v>0</v>
      </c>
      <c r="X74" s="243">
        <f t="shared" si="253"/>
        <v>0</v>
      </c>
      <c r="Y74" s="243">
        <f t="shared" si="253"/>
        <v>0</v>
      </c>
      <c r="Z74" s="243">
        <f t="shared" si="253"/>
        <v>0</v>
      </c>
      <c r="AA74" s="243">
        <f t="shared" si="253"/>
        <v>0</v>
      </c>
      <c r="AB74" s="243">
        <f t="shared" si="253"/>
        <v>0</v>
      </c>
      <c r="AC74" s="243">
        <f t="shared" si="253"/>
        <v>0</v>
      </c>
      <c r="AD74" s="243">
        <f t="shared" si="253"/>
        <v>0</v>
      </c>
      <c r="AE74" s="243">
        <f t="shared" si="253"/>
        <v>0</v>
      </c>
      <c r="AF74" s="242">
        <f t="shared" si="253"/>
        <v>3519232</v>
      </c>
      <c r="AG74" s="242">
        <f t="shared" si="253"/>
        <v>0</v>
      </c>
      <c r="AH74" s="242">
        <f t="shared" si="253"/>
        <v>0</v>
      </c>
      <c r="AI74" s="242">
        <f t="shared" si="253"/>
        <v>0</v>
      </c>
      <c r="AJ74" s="242">
        <f t="shared" si="253"/>
        <v>0</v>
      </c>
      <c r="AK74" s="242">
        <f t="shared" si="253"/>
        <v>0</v>
      </c>
      <c r="AL74" s="242">
        <f t="shared" si="253"/>
        <v>0</v>
      </c>
      <c r="AM74" s="242">
        <f t="shared" si="253"/>
        <v>0</v>
      </c>
      <c r="AN74" s="242">
        <f t="shared" si="253"/>
        <v>0</v>
      </c>
      <c r="AO74" s="242">
        <f t="shared" si="253"/>
        <v>0</v>
      </c>
      <c r="AP74" s="242">
        <f t="shared" si="253"/>
        <v>0</v>
      </c>
      <c r="AQ74" s="242">
        <f t="shared" si="253"/>
        <v>3519232</v>
      </c>
      <c r="AR74" s="242">
        <f t="shared" si="253"/>
        <v>7430000</v>
      </c>
      <c r="AS74" s="242">
        <f t="shared" si="253"/>
        <v>0</v>
      </c>
      <c r="AT74" s="242">
        <f t="shared" si="253"/>
        <v>0</v>
      </c>
      <c r="AU74" s="242">
        <f t="shared" si="253"/>
        <v>0</v>
      </c>
      <c r="AV74" s="242">
        <f t="shared" si="253"/>
        <v>10949232</v>
      </c>
      <c r="AW74" s="242">
        <f t="shared" si="253"/>
        <v>3374400</v>
      </c>
      <c r="AX74" s="242">
        <f t="shared" si="253"/>
        <v>632700</v>
      </c>
      <c r="AY74" s="242">
        <f t="shared" si="253"/>
        <v>421800</v>
      </c>
      <c r="AZ74" s="242">
        <f t="shared" si="253"/>
        <v>4428900</v>
      </c>
      <c r="BA74" s="242">
        <f t="shared" si="253"/>
        <v>189400</v>
      </c>
      <c r="BB74" s="242">
        <f t="shared" si="253"/>
        <v>1100000</v>
      </c>
      <c r="BC74" s="242">
        <f t="shared" si="253"/>
        <v>0</v>
      </c>
      <c r="BD74" s="242">
        <f t="shared" si="253"/>
        <v>0</v>
      </c>
      <c r="BE74" s="242">
        <f t="shared" si="253"/>
        <v>5718300</v>
      </c>
      <c r="BF74" s="242">
        <f t="shared" si="253"/>
        <v>5365832</v>
      </c>
      <c r="BG74" s="242">
        <f t="shared" si="253"/>
        <v>134900</v>
      </c>
      <c r="BH74" s="242"/>
      <c r="BI74" s="242">
        <f>SUM(BI75:BI84)</f>
        <v>0</v>
      </c>
      <c r="BJ74" s="242">
        <f>SUM(BJ75:BJ84)</f>
        <v>0</v>
      </c>
      <c r="BK74" s="242"/>
      <c r="BL74" s="242">
        <f t="shared" ref="BL74:CV74" si="254">SUM(BL75:BL84)</f>
        <v>0</v>
      </c>
      <c r="BM74" s="242">
        <f t="shared" si="254"/>
        <v>0</v>
      </c>
      <c r="BN74" s="242">
        <f t="shared" si="254"/>
        <v>0</v>
      </c>
      <c r="BO74" s="242">
        <f t="shared" si="254"/>
        <v>0</v>
      </c>
      <c r="BP74" s="242">
        <f t="shared" si="254"/>
        <v>0</v>
      </c>
      <c r="BQ74" s="242">
        <f t="shared" si="254"/>
        <v>0</v>
      </c>
      <c r="BR74" s="242">
        <f t="shared" si="254"/>
        <v>0</v>
      </c>
      <c r="BS74" s="242">
        <f t="shared" si="254"/>
        <v>3519232</v>
      </c>
      <c r="BT74" s="242">
        <f t="shared" si="254"/>
        <v>11</v>
      </c>
      <c r="BU74" s="242">
        <f t="shared" si="254"/>
        <v>48400000</v>
      </c>
      <c r="BV74" s="242">
        <f t="shared" si="254"/>
        <v>110000000</v>
      </c>
      <c r="BW74" s="242">
        <f t="shared" si="254"/>
        <v>158400000</v>
      </c>
      <c r="BX74" s="242">
        <f t="shared" si="254"/>
        <v>-159309668</v>
      </c>
      <c r="BY74" s="242">
        <f t="shared" si="254"/>
        <v>0</v>
      </c>
      <c r="BZ74" s="242">
        <f t="shared" si="254"/>
        <v>0</v>
      </c>
      <c r="CA74" s="242">
        <f t="shared" si="254"/>
        <v>0</v>
      </c>
      <c r="CB74" s="242">
        <f t="shared" si="254"/>
        <v>0</v>
      </c>
      <c r="CC74" s="242">
        <f t="shared" si="254"/>
        <v>0</v>
      </c>
      <c r="CD74" s="242">
        <f t="shared" si="254"/>
        <v>0</v>
      </c>
      <c r="CE74" s="242">
        <f t="shared" si="254"/>
        <v>78500000</v>
      </c>
      <c r="CF74" s="242">
        <f t="shared" si="254"/>
        <v>5925000</v>
      </c>
      <c r="CG74" s="242">
        <f t="shared" si="254"/>
        <v>850000</v>
      </c>
      <c r="CH74" s="242">
        <f t="shared" si="254"/>
        <v>0</v>
      </c>
      <c r="CI74" s="242">
        <f t="shared" si="254"/>
        <v>0</v>
      </c>
      <c r="CJ74" s="242">
        <f t="shared" si="254"/>
        <v>6775000</v>
      </c>
      <c r="CK74" s="242">
        <f t="shared" si="254"/>
        <v>85275000</v>
      </c>
      <c r="CL74" s="242">
        <f t="shared" si="254"/>
        <v>0</v>
      </c>
      <c r="CM74" s="242">
        <f t="shared" si="254"/>
        <v>78500000</v>
      </c>
      <c r="CN74" s="242">
        <f t="shared" si="254"/>
        <v>5925000</v>
      </c>
      <c r="CO74" s="242">
        <f t="shared" si="254"/>
        <v>850000</v>
      </c>
      <c r="CP74" s="242">
        <f t="shared" si="254"/>
        <v>0</v>
      </c>
      <c r="CQ74" s="242">
        <f t="shared" si="254"/>
        <v>0</v>
      </c>
      <c r="CR74" s="242">
        <f t="shared" si="254"/>
        <v>6775000</v>
      </c>
      <c r="CS74" s="242">
        <f t="shared" si="254"/>
        <v>85275000</v>
      </c>
      <c r="CT74" s="242">
        <f t="shared" si="254"/>
        <v>0</v>
      </c>
      <c r="CU74" s="242">
        <f t="shared" si="254"/>
        <v>0</v>
      </c>
      <c r="CV74" s="446">
        <f t="shared" si="254"/>
        <v>0</v>
      </c>
      <c r="CW74" s="242"/>
    </row>
    <row r="75" spans="1:101" ht="34.35" customHeight="1">
      <c r="A75" s="155">
        <f>SUBTOTAL(3,$C$11:C75)</f>
        <v>52</v>
      </c>
      <c r="B75" s="143" t="s">
        <v>702</v>
      </c>
      <c r="C75" s="144" t="s">
        <v>703</v>
      </c>
      <c r="D75" s="156" t="s">
        <v>101</v>
      </c>
      <c r="E75" s="157" t="str">
        <f t="shared" ref="E75:E81" si="255">IF(CL75&gt;=400000000,"A1",IF(CL75&gt;=300000000,"A2",IF(CL75&gt;=240000000,"A3",IF(CL75&gt;=180000000,"A4",IF(CL75&gt;=120000000,"A5",IF(CL75&gt;=80000000,"A6",IF(CL75&gt;=40000000,"A7",IF(CL75&gt;=25000000,"B1",IF(CL75&gt;=12000000,"B2","B3")))))))))</f>
        <v>B3</v>
      </c>
      <c r="F75" s="158">
        <v>42110</v>
      </c>
      <c r="G75" s="159">
        <v>4520000</v>
      </c>
      <c r="H75" s="159"/>
      <c r="I75" s="160">
        <f t="shared" ref="I75:I84" si="256">IF(G75&gt;0,CM75-G75,CM75-H75)</f>
        <v>3980000</v>
      </c>
      <c r="J75" s="160">
        <f t="shared" ref="J75:J138" si="257">CR75</f>
        <v>1700000</v>
      </c>
      <c r="K75" s="161">
        <f t="shared" ref="K75:K84" si="258">SUM(I75:J75)</f>
        <v>5680000</v>
      </c>
      <c r="L75" s="161">
        <f t="shared" ref="L75:L84" si="259">IF(G75&gt;0,G75+K75,H75+K75)</f>
        <v>10200000</v>
      </c>
      <c r="M75" s="162">
        <f t="shared" ref="M75:M84" si="260">IF(CE75&gt;=11000000,80%,100%)</f>
        <v>1</v>
      </c>
      <c r="N75" s="163">
        <f t="shared" ref="N75:N84" si="261">ROUND(MAX(G75*70%,H75*70%,3640000),0)</f>
        <v>3640000</v>
      </c>
      <c r="O75" s="163">
        <v>0</v>
      </c>
      <c r="P75" s="406">
        <v>1</v>
      </c>
      <c r="Q75" s="406">
        <v>12</v>
      </c>
      <c r="R75" s="406">
        <v>0</v>
      </c>
      <c r="S75" s="406">
        <v>0</v>
      </c>
      <c r="T75" s="406"/>
      <c r="U75" s="406"/>
      <c r="V75" s="406"/>
      <c r="W75" s="406"/>
      <c r="X75" s="389"/>
      <c r="Y75" s="406"/>
      <c r="Z75" s="406"/>
      <c r="AA75" s="406"/>
      <c r="AB75" s="406"/>
      <c r="AC75" s="406"/>
      <c r="AD75" s="406">
        <v>0</v>
      </c>
      <c r="AE75" s="164">
        <f t="shared" ref="AE75:AE84" si="262">IF(OR(BL75="M1",BL75="M2",BL75="M3",BL75="M4"),P75+R75+S75+T75+U75,0)</f>
        <v>0</v>
      </c>
      <c r="AF75" s="166">
        <f t="shared" ref="AF75:AF84" si="263">ROUND(IF($P75=0,0,IF(OR($BJ75="lương tháng",$CE75&gt;=11000000),($L75/2-$L75/26*($CC$6-$P75))*$M75,$L75/26*$P75*$M75)),0)</f>
        <v>392308</v>
      </c>
      <c r="AG75" s="166">
        <f t="shared" ref="AG75:AG84" si="264">ROUND(MAX((G75+I75)*M75/26*R75,(H75+I75)*M75/26*R75,G75/26*R75*150%,H75/26*R75*150%)*BK75,0)</f>
        <v>0</v>
      </c>
      <c r="AH75" s="166">
        <f t="shared" ref="AH75:AH84" si="265">ROUND(MAX((G75+I75)*M75/26*S75,(H75+I75)*M75/26*S75,G75/26*S75*200%,H75/26*S75*200%)*BK75,0)</f>
        <v>0</v>
      </c>
      <c r="AI75" s="166">
        <f t="shared" ref="AI75:AI84" si="266">ROUND(IF(BJ75="Lương tháng",L75/26*T75,MAX((G75+I75)/26*(T75+U75)*200%+G75/26*T75,(H75+I75)/26*(T75+U75)*200%+H75/26*T75,G75/26*(T75+U75)*300%+G75/26*T75,H75/26*(T75+U75)*300%+H75/26*T75)),0)</f>
        <v>0</v>
      </c>
      <c r="AJ75" s="166">
        <f t="shared" ref="AJ75:AJ84" si="267">ROUND(IF((P75+Q75)=0,0,IF(BJ75="Lương tháng",MAX((G75+I75)/26*V75,(H75+I75)/26*V75),MAX(G75/26*V75,H75/26*V75))),0)</f>
        <v>0</v>
      </c>
      <c r="AK75" s="166">
        <f t="shared" ref="AK75:AK84" si="268">ROUND(IF(G75&gt;0,G75/26*W75,H75/26*W75),0)</f>
        <v>0</v>
      </c>
      <c r="AL75" s="166">
        <f t="shared" ref="AL75:AL84" si="269">ROUND(N75/26*Y75+O75/26*Z75+MAX(G75/26*AA75,H75/26*AA75),0)</f>
        <v>0</v>
      </c>
      <c r="AM75" s="166">
        <f t="shared" ref="AM75:AM84" si="270">ROUND(IF(BJ75="Lương tháng",L75/26*AC75,L75/26*AC75+MAX((G75+I75)/26*AB75,(H75+I75)/26*AB75)),0)</f>
        <v>0</v>
      </c>
      <c r="AN75" s="166">
        <f t="shared" ref="AN75:AN84" si="271">ROUND(IF(BJ75="lương tháng",0,MAX((G75+I75)/26*AD75*30%,(H75+I75)/26*AD75*30%)*BK75),0)</f>
        <v>0</v>
      </c>
      <c r="AO75" s="167">
        <f t="shared" ref="AO75:AO84" si="272">ROUND(BM75*AE75,0)</f>
        <v>0</v>
      </c>
      <c r="AP75" s="166">
        <v>0</v>
      </c>
      <c r="AQ75" s="166">
        <f t="shared" ref="AQ75:AQ84" si="273">ROUND(SUM(AF75:AP75),0)</f>
        <v>392308</v>
      </c>
      <c r="AR75" s="166">
        <v>1140000</v>
      </c>
      <c r="AS75" s="167"/>
      <c r="AT75" s="166"/>
      <c r="AU75" s="166"/>
      <c r="AV75" s="166">
        <f t="shared" ref="AV75:AV84" si="274">ROUND(SUM(AQ75:AT75)-AU75,0)</f>
        <v>1532308</v>
      </c>
      <c r="AW75" s="166">
        <f t="shared" ref="AW75:AW84" si="275">ROUND(IF($BH75=1,$G75*$AW$9,0),0)</f>
        <v>361600</v>
      </c>
      <c r="AX75" s="166">
        <f t="shared" ref="AX75:AX84" si="276">ROUND(IF($BH75=1,$G75*$AX$9,0),0)</f>
        <v>67800</v>
      </c>
      <c r="AY75" s="166">
        <f t="shared" ref="AY75:AY84" si="277">ROUND(IF($BH75=1,$G75*$AY$9,0),0)</f>
        <v>45200</v>
      </c>
      <c r="AZ75" s="166">
        <f t="shared" ref="AZ75:AZ84" si="278">SUM(AW75:AY75)</f>
        <v>474600</v>
      </c>
      <c r="BA75" s="166">
        <f t="shared" ref="BA75:BA84" si="279">ROUND(IF($BI75="1x",$G75*0.5%,0),0)</f>
        <v>22600</v>
      </c>
      <c r="BB75" s="166">
        <f t="shared" ref="BB75:BB84" si="280">IF(BN75="Xem lại",0,IF(CM75&lt;11000000,5000,IF(AND(CM75&gt;=11000000,CM75&lt;25000000),10000,IF(AND(CM75&gt;=25000000,CM75&lt;40000000),15000,IF(AND(CM75&gt;=40000000,CM75&lt;120000000),20000,IF(AND(CM75&gt;=120000000,CM75&lt;240000000),25000,30000)))))*$BB$9)</f>
        <v>110000</v>
      </c>
      <c r="BC75" s="166"/>
      <c r="BD75" s="166">
        <v>0</v>
      </c>
      <c r="BE75" s="166">
        <f t="shared" ref="BE75:BE84" si="281">ROUND(SUM(AZ75:BD75),0)</f>
        <v>607200</v>
      </c>
      <c r="BF75" s="166">
        <f t="shared" ref="BF75:BF84" si="282">ROUND(IF(AV75&gt;BE75,AV75-BE75,0),0)</f>
        <v>925108</v>
      </c>
      <c r="BG75" s="166">
        <f t="shared" ref="BG75:BG84" si="283">ROUND(IF(BE75&gt;AV75,BE75-AV75,0),0)</f>
        <v>0</v>
      </c>
      <c r="BH75" s="166">
        <v>1</v>
      </c>
      <c r="BI75" s="369" t="s">
        <v>40</v>
      </c>
      <c r="BJ75" s="166">
        <f t="shared" ref="BJ75:BJ84" si="284">IF(AND(D75="QTNV CL",CM75&gt;=11000000),"Lương tháng",IF(CM75&gt;=18000000,"Lương tháng",0))</f>
        <v>0</v>
      </c>
      <c r="BK75" s="166">
        <f t="shared" ref="BK75:BK84" si="285">IF(BJ75="Lương tháng",0,1)</f>
        <v>1</v>
      </c>
      <c r="BL75" s="166">
        <v>0</v>
      </c>
      <c r="BM75" s="166">
        <f t="shared" ref="BM75:BM84" si="286">IF(BL75="M1",13000,IF(BL75="M2",20000,IF(BL75="M3",26000,IF(BL75="M4",32000,0))))</f>
        <v>0</v>
      </c>
      <c r="BN75" s="166" t="str">
        <f t="shared" ref="BN75:BN84" si="287">IF(AND(G75&gt;0,(P75+Q75)&gt;=5),"Trừ tiền","Xem lại")</f>
        <v>Trừ tiền</v>
      </c>
      <c r="BO75" s="410"/>
      <c r="BP75" s="166"/>
      <c r="BQ75" s="144"/>
      <c r="BR75" s="144"/>
      <c r="BS75" s="161">
        <f t="shared" ref="BS75:BS84" si="288">AQ75+SUM(BO75:BR75)-AN75-AO75-SUM(BY75:CA75)</f>
        <v>392308</v>
      </c>
      <c r="BT75" s="159">
        <v>2</v>
      </c>
      <c r="BU75" s="166">
        <f t="shared" ref="BU75:BU84" si="289">BT75*4400000</f>
        <v>8800000</v>
      </c>
      <c r="BV75" s="166">
        <v>11000000</v>
      </c>
      <c r="BW75" s="166">
        <f t="shared" ref="BW75:BW84" si="290">BU75+BV75</f>
        <v>19800000</v>
      </c>
      <c r="BX75" s="166">
        <f t="shared" ref="BX75:BX84" si="291">BS75-SUM(CC75:CD75)-CB75-AZ75-BW75</f>
        <v>-19882292</v>
      </c>
      <c r="BY75" s="166"/>
      <c r="BZ75" s="166"/>
      <c r="CA75" s="171"/>
      <c r="CB75" s="166"/>
      <c r="CC75" s="166"/>
      <c r="CD75" s="166"/>
      <c r="CE75" s="413">
        <v>8500000</v>
      </c>
      <c r="CF75" s="413">
        <f>CE75*10%</f>
        <v>850000</v>
      </c>
      <c r="CG75" s="413">
        <f>CE75*10%</f>
        <v>850000</v>
      </c>
      <c r="CH75" s="413">
        <v>0</v>
      </c>
      <c r="CI75" s="413"/>
      <c r="CJ75" s="369">
        <f t="shared" ref="CJ75:CJ81" si="292">SUM(CF75:CI75)</f>
        <v>1700000</v>
      </c>
      <c r="CK75" s="369">
        <f t="shared" ref="CK75:CK81" si="293">CE75+CJ75</f>
        <v>10200000</v>
      </c>
      <c r="CL75" s="414"/>
      <c r="CM75" s="413">
        <f t="shared" ref="CM75:CQ84" si="294">CE75</f>
        <v>8500000</v>
      </c>
      <c r="CN75" s="413">
        <f t="shared" si="294"/>
        <v>850000</v>
      </c>
      <c r="CO75" s="369">
        <v>850000</v>
      </c>
      <c r="CP75" s="369">
        <f t="shared" ref="CP75:CQ81" si="295">CH75</f>
        <v>0</v>
      </c>
      <c r="CQ75" s="369">
        <f t="shared" si="295"/>
        <v>0</v>
      </c>
      <c r="CR75" s="369">
        <f t="shared" ref="CR75:CR81" si="296">SUM(CN75:CQ75)</f>
        <v>1700000</v>
      </c>
      <c r="CS75" s="369">
        <f t="shared" ref="CS75:CS81" si="297">CM75+CR75</f>
        <v>10200000</v>
      </c>
      <c r="CT75" s="173" t="s">
        <v>1196</v>
      </c>
      <c r="CU75" s="173" t="s">
        <v>2229</v>
      </c>
      <c r="CV75" s="450" t="s">
        <v>1206</v>
      </c>
      <c r="CW75" s="173" t="s">
        <v>2249</v>
      </c>
    </row>
    <row r="76" spans="1:101" ht="34.35" customHeight="1">
      <c r="A76" s="155">
        <f>SUBTOTAL(3,$C$11:C76)</f>
        <v>53</v>
      </c>
      <c r="B76" s="143" t="s">
        <v>704</v>
      </c>
      <c r="C76" s="144" t="s">
        <v>705</v>
      </c>
      <c r="D76" s="156" t="s">
        <v>101</v>
      </c>
      <c r="E76" s="157" t="str">
        <f t="shared" si="255"/>
        <v>B3</v>
      </c>
      <c r="F76" s="158">
        <v>42143</v>
      </c>
      <c r="G76" s="159">
        <v>4090000</v>
      </c>
      <c r="H76" s="159"/>
      <c r="I76" s="160">
        <f t="shared" si="256"/>
        <v>3410000</v>
      </c>
      <c r="J76" s="160">
        <f t="shared" si="257"/>
        <v>375000</v>
      </c>
      <c r="K76" s="161">
        <f t="shared" si="258"/>
        <v>3785000</v>
      </c>
      <c r="L76" s="161">
        <f t="shared" si="259"/>
        <v>7875000</v>
      </c>
      <c r="M76" s="162">
        <f t="shared" si="260"/>
        <v>1</v>
      </c>
      <c r="N76" s="163">
        <f t="shared" si="261"/>
        <v>3640000</v>
      </c>
      <c r="O76" s="163">
        <v>0</v>
      </c>
      <c r="P76" s="406">
        <v>1</v>
      </c>
      <c r="Q76" s="406">
        <v>13</v>
      </c>
      <c r="R76" s="406">
        <v>0</v>
      </c>
      <c r="S76" s="406">
        <v>0</v>
      </c>
      <c r="T76" s="406"/>
      <c r="U76" s="406"/>
      <c r="V76" s="406"/>
      <c r="W76" s="406"/>
      <c r="X76" s="389"/>
      <c r="Y76" s="406"/>
      <c r="Z76" s="406"/>
      <c r="AA76" s="406"/>
      <c r="AB76" s="406"/>
      <c r="AC76" s="406"/>
      <c r="AD76" s="406">
        <v>0</v>
      </c>
      <c r="AE76" s="164">
        <f t="shared" si="262"/>
        <v>0</v>
      </c>
      <c r="AF76" s="166">
        <f t="shared" si="263"/>
        <v>302885</v>
      </c>
      <c r="AG76" s="166">
        <f t="shared" si="264"/>
        <v>0</v>
      </c>
      <c r="AH76" s="166">
        <f t="shared" si="265"/>
        <v>0</v>
      </c>
      <c r="AI76" s="166">
        <f t="shared" si="266"/>
        <v>0</v>
      </c>
      <c r="AJ76" s="166">
        <f t="shared" si="267"/>
        <v>0</v>
      </c>
      <c r="AK76" s="166">
        <f t="shared" si="268"/>
        <v>0</v>
      </c>
      <c r="AL76" s="166">
        <f t="shared" si="269"/>
        <v>0</v>
      </c>
      <c r="AM76" s="166">
        <f t="shared" si="270"/>
        <v>0</v>
      </c>
      <c r="AN76" s="166">
        <f t="shared" si="271"/>
        <v>0</v>
      </c>
      <c r="AO76" s="167">
        <f t="shared" si="272"/>
        <v>0</v>
      </c>
      <c r="AP76" s="166">
        <v>0</v>
      </c>
      <c r="AQ76" s="166">
        <f t="shared" si="273"/>
        <v>302885</v>
      </c>
      <c r="AR76" s="166">
        <v>846000</v>
      </c>
      <c r="AS76" s="167"/>
      <c r="AT76" s="166"/>
      <c r="AU76" s="166"/>
      <c r="AV76" s="166">
        <f t="shared" si="274"/>
        <v>1148885</v>
      </c>
      <c r="AW76" s="166">
        <f t="shared" si="275"/>
        <v>327200</v>
      </c>
      <c r="AX76" s="166">
        <f t="shared" si="276"/>
        <v>61350</v>
      </c>
      <c r="AY76" s="166">
        <f t="shared" si="277"/>
        <v>40900</v>
      </c>
      <c r="AZ76" s="166">
        <f t="shared" si="278"/>
        <v>429450</v>
      </c>
      <c r="BA76" s="166">
        <f t="shared" si="279"/>
        <v>20450</v>
      </c>
      <c r="BB76" s="166">
        <f t="shared" si="280"/>
        <v>110000</v>
      </c>
      <c r="BC76" s="166"/>
      <c r="BD76" s="166">
        <v>0</v>
      </c>
      <c r="BE76" s="166">
        <f t="shared" si="281"/>
        <v>559900</v>
      </c>
      <c r="BF76" s="166">
        <f t="shared" si="282"/>
        <v>588985</v>
      </c>
      <c r="BG76" s="166">
        <f t="shared" si="283"/>
        <v>0</v>
      </c>
      <c r="BH76" s="166">
        <v>1</v>
      </c>
      <c r="BI76" s="369" t="s">
        <v>40</v>
      </c>
      <c r="BJ76" s="166">
        <f t="shared" si="284"/>
        <v>0</v>
      </c>
      <c r="BK76" s="166">
        <f t="shared" si="285"/>
        <v>1</v>
      </c>
      <c r="BL76" s="166">
        <v>0</v>
      </c>
      <c r="BM76" s="166">
        <f t="shared" si="286"/>
        <v>0</v>
      </c>
      <c r="BN76" s="166" t="str">
        <f t="shared" si="287"/>
        <v>Trừ tiền</v>
      </c>
      <c r="BO76" s="410"/>
      <c r="BP76" s="166"/>
      <c r="BQ76" s="144"/>
      <c r="BR76" s="144"/>
      <c r="BS76" s="161">
        <f t="shared" si="288"/>
        <v>302885</v>
      </c>
      <c r="BT76" s="159">
        <v>2</v>
      </c>
      <c r="BU76" s="166">
        <f t="shared" si="289"/>
        <v>8800000</v>
      </c>
      <c r="BV76" s="166">
        <v>11000000</v>
      </c>
      <c r="BW76" s="166">
        <f t="shared" si="290"/>
        <v>19800000</v>
      </c>
      <c r="BX76" s="166">
        <f t="shared" si="291"/>
        <v>-19926565</v>
      </c>
      <c r="BY76" s="166"/>
      <c r="BZ76" s="166"/>
      <c r="CA76" s="171"/>
      <c r="CB76" s="166"/>
      <c r="CC76" s="166"/>
      <c r="CD76" s="166"/>
      <c r="CE76" s="413">
        <v>7500000</v>
      </c>
      <c r="CF76" s="413">
        <f t="shared" ref="CF76:CF80" si="298">CE76*5%</f>
        <v>375000</v>
      </c>
      <c r="CG76" s="413">
        <v>0</v>
      </c>
      <c r="CH76" s="413">
        <v>0</v>
      </c>
      <c r="CI76" s="413"/>
      <c r="CJ76" s="369">
        <f t="shared" si="292"/>
        <v>375000</v>
      </c>
      <c r="CK76" s="369">
        <f t="shared" si="293"/>
        <v>7875000</v>
      </c>
      <c r="CL76" s="414"/>
      <c r="CM76" s="413">
        <f t="shared" si="294"/>
        <v>7500000</v>
      </c>
      <c r="CN76" s="413">
        <f t="shared" si="294"/>
        <v>375000</v>
      </c>
      <c r="CO76" s="369">
        <f t="shared" si="294"/>
        <v>0</v>
      </c>
      <c r="CP76" s="369">
        <f t="shared" si="295"/>
        <v>0</v>
      </c>
      <c r="CQ76" s="369">
        <f t="shared" si="295"/>
        <v>0</v>
      </c>
      <c r="CR76" s="369">
        <f t="shared" si="296"/>
        <v>375000</v>
      </c>
      <c r="CS76" s="369">
        <f t="shared" si="297"/>
        <v>7875000</v>
      </c>
      <c r="CT76" s="173" t="s">
        <v>1187</v>
      </c>
      <c r="CU76" s="173" t="s">
        <v>2229</v>
      </c>
      <c r="CV76" s="450" t="s">
        <v>1207</v>
      </c>
      <c r="CW76" s="173" t="s">
        <v>2249</v>
      </c>
    </row>
    <row r="77" spans="1:101" ht="34.35" customHeight="1">
      <c r="A77" s="155">
        <f>SUBTOTAL(3,$C$11:C77)</f>
        <v>54</v>
      </c>
      <c r="B77" s="143" t="s">
        <v>710</v>
      </c>
      <c r="C77" s="144" t="s">
        <v>711</v>
      </c>
      <c r="D77" s="156" t="s">
        <v>101</v>
      </c>
      <c r="E77" s="157" t="str">
        <f t="shared" si="255"/>
        <v>B3</v>
      </c>
      <c r="F77" s="158">
        <v>42110</v>
      </c>
      <c r="G77" s="159">
        <v>4090000</v>
      </c>
      <c r="H77" s="159"/>
      <c r="I77" s="160">
        <f t="shared" si="256"/>
        <v>3410000</v>
      </c>
      <c r="J77" s="160">
        <f t="shared" si="257"/>
        <v>750000</v>
      </c>
      <c r="K77" s="161">
        <f t="shared" si="258"/>
        <v>4160000</v>
      </c>
      <c r="L77" s="161">
        <f t="shared" si="259"/>
        <v>8250000</v>
      </c>
      <c r="M77" s="162">
        <f t="shared" si="260"/>
        <v>1</v>
      </c>
      <c r="N77" s="163">
        <f t="shared" si="261"/>
        <v>3640000</v>
      </c>
      <c r="O77" s="163">
        <v>0</v>
      </c>
      <c r="P77" s="406">
        <v>1</v>
      </c>
      <c r="Q77" s="406">
        <v>13</v>
      </c>
      <c r="R77" s="406">
        <v>0</v>
      </c>
      <c r="S77" s="406">
        <v>0</v>
      </c>
      <c r="T77" s="406"/>
      <c r="U77" s="406"/>
      <c r="V77" s="406"/>
      <c r="W77" s="406"/>
      <c r="X77" s="389"/>
      <c r="Y77" s="406"/>
      <c r="Z77" s="406"/>
      <c r="AA77" s="406"/>
      <c r="AB77" s="406"/>
      <c r="AC77" s="406"/>
      <c r="AD77" s="406">
        <v>0</v>
      </c>
      <c r="AE77" s="164">
        <f t="shared" si="262"/>
        <v>0</v>
      </c>
      <c r="AF77" s="166">
        <f t="shared" si="263"/>
        <v>317308</v>
      </c>
      <c r="AG77" s="166">
        <f t="shared" si="264"/>
        <v>0</v>
      </c>
      <c r="AH77" s="166">
        <f t="shared" si="265"/>
        <v>0</v>
      </c>
      <c r="AI77" s="166">
        <f t="shared" si="266"/>
        <v>0</v>
      </c>
      <c r="AJ77" s="166">
        <f t="shared" si="267"/>
        <v>0</v>
      </c>
      <c r="AK77" s="166">
        <f t="shared" si="268"/>
        <v>0</v>
      </c>
      <c r="AL77" s="166">
        <f t="shared" si="269"/>
        <v>0</v>
      </c>
      <c r="AM77" s="166">
        <f t="shared" si="270"/>
        <v>0</v>
      </c>
      <c r="AN77" s="166">
        <f t="shared" si="271"/>
        <v>0</v>
      </c>
      <c r="AO77" s="167">
        <f t="shared" si="272"/>
        <v>0</v>
      </c>
      <c r="AP77" s="166">
        <v>0</v>
      </c>
      <c r="AQ77" s="166">
        <f t="shared" si="273"/>
        <v>317308</v>
      </c>
      <c r="AR77" s="166">
        <v>661000</v>
      </c>
      <c r="AS77" s="167"/>
      <c r="AT77" s="166"/>
      <c r="AU77" s="166"/>
      <c r="AV77" s="166">
        <f t="shared" si="274"/>
        <v>978308</v>
      </c>
      <c r="AW77" s="166">
        <f t="shared" si="275"/>
        <v>327200</v>
      </c>
      <c r="AX77" s="166">
        <f t="shared" si="276"/>
        <v>61350</v>
      </c>
      <c r="AY77" s="166">
        <f t="shared" si="277"/>
        <v>40900</v>
      </c>
      <c r="AZ77" s="166">
        <f t="shared" si="278"/>
        <v>429450</v>
      </c>
      <c r="BA77" s="166">
        <f t="shared" si="279"/>
        <v>20450</v>
      </c>
      <c r="BB77" s="166">
        <f t="shared" si="280"/>
        <v>110000</v>
      </c>
      <c r="BC77" s="166"/>
      <c r="BD77" s="166">
        <v>0</v>
      </c>
      <c r="BE77" s="166">
        <f t="shared" si="281"/>
        <v>559900</v>
      </c>
      <c r="BF77" s="166">
        <f t="shared" si="282"/>
        <v>418408</v>
      </c>
      <c r="BG77" s="166">
        <f t="shared" si="283"/>
        <v>0</v>
      </c>
      <c r="BH77" s="166">
        <v>1</v>
      </c>
      <c r="BI77" s="369" t="s">
        <v>40</v>
      </c>
      <c r="BJ77" s="166">
        <f t="shared" si="284"/>
        <v>0</v>
      </c>
      <c r="BK77" s="166">
        <f t="shared" si="285"/>
        <v>1</v>
      </c>
      <c r="BL77" s="166">
        <v>0</v>
      </c>
      <c r="BM77" s="166">
        <f t="shared" si="286"/>
        <v>0</v>
      </c>
      <c r="BN77" s="166" t="str">
        <f t="shared" si="287"/>
        <v>Trừ tiền</v>
      </c>
      <c r="BO77" s="410"/>
      <c r="BP77" s="166"/>
      <c r="BQ77" s="144"/>
      <c r="BR77" s="144"/>
      <c r="BS77" s="161">
        <f t="shared" si="288"/>
        <v>317308</v>
      </c>
      <c r="BT77" s="159">
        <v>3</v>
      </c>
      <c r="BU77" s="166">
        <f t="shared" si="289"/>
        <v>13200000</v>
      </c>
      <c r="BV77" s="166">
        <v>11000000</v>
      </c>
      <c r="BW77" s="166">
        <f t="shared" si="290"/>
        <v>24200000</v>
      </c>
      <c r="BX77" s="166">
        <f t="shared" si="291"/>
        <v>-24312142</v>
      </c>
      <c r="BY77" s="166"/>
      <c r="BZ77" s="166"/>
      <c r="CA77" s="171"/>
      <c r="CB77" s="166"/>
      <c r="CC77" s="166"/>
      <c r="CD77" s="166"/>
      <c r="CE77" s="413">
        <v>7500000</v>
      </c>
      <c r="CF77" s="413">
        <f>CE77*10%</f>
        <v>750000</v>
      </c>
      <c r="CG77" s="413">
        <v>0</v>
      </c>
      <c r="CH77" s="413">
        <v>0</v>
      </c>
      <c r="CI77" s="413"/>
      <c r="CJ77" s="369">
        <f t="shared" si="292"/>
        <v>750000</v>
      </c>
      <c r="CK77" s="369">
        <f t="shared" si="293"/>
        <v>8250000</v>
      </c>
      <c r="CL77" s="414"/>
      <c r="CM77" s="413">
        <f t="shared" si="294"/>
        <v>7500000</v>
      </c>
      <c r="CN77" s="413">
        <f t="shared" si="294"/>
        <v>750000</v>
      </c>
      <c r="CO77" s="369">
        <f t="shared" si="294"/>
        <v>0</v>
      </c>
      <c r="CP77" s="369">
        <f t="shared" si="295"/>
        <v>0</v>
      </c>
      <c r="CQ77" s="369">
        <f t="shared" si="295"/>
        <v>0</v>
      </c>
      <c r="CR77" s="369">
        <f t="shared" si="296"/>
        <v>750000</v>
      </c>
      <c r="CS77" s="369">
        <f t="shared" si="297"/>
        <v>8250000</v>
      </c>
      <c r="CT77" s="173" t="s">
        <v>1187</v>
      </c>
      <c r="CU77" s="173" t="s">
        <v>2229</v>
      </c>
      <c r="CV77" s="450" t="s">
        <v>1210</v>
      </c>
      <c r="CW77" s="173" t="s">
        <v>2249</v>
      </c>
    </row>
    <row r="78" spans="1:101" ht="34.35" customHeight="1">
      <c r="A78" s="155">
        <f>SUBTOTAL(3,$C$11:C78)</f>
        <v>55</v>
      </c>
      <c r="B78" s="143" t="s">
        <v>714</v>
      </c>
      <c r="C78" s="144" t="s">
        <v>715</v>
      </c>
      <c r="D78" s="156" t="s">
        <v>101</v>
      </c>
      <c r="E78" s="157" t="str">
        <f t="shared" si="255"/>
        <v>B3</v>
      </c>
      <c r="F78" s="158">
        <v>42110</v>
      </c>
      <c r="G78" s="159">
        <v>4090000</v>
      </c>
      <c r="H78" s="159"/>
      <c r="I78" s="160">
        <f t="shared" si="256"/>
        <v>3410000</v>
      </c>
      <c r="J78" s="160">
        <f t="shared" si="257"/>
        <v>750000</v>
      </c>
      <c r="K78" s="161">
        <f t="shared" si="258"/>
        <v>4160000</v>
      </c>
      <c r="L78" s="161">
        <f t="shared" si="259"/>
        <v>8250000</v>
      </c>
      <c r="M78" s="162">
        <f t="shared" si="260"/>
        <v>1</v>
      </c>
      <c r="N78" s="163">
        <f t="shared" si="261"/>
        <v>3640000</v>
      </c>
      <c r="O78" s="163">
        <v>0</v>
      </c>
      <c r="P78" s="406">
        <v>0</v>
      </c>
      <c r="Q78" s="406">
        <v>14</v>
      </c>
      <c r="R78" s="406">
        <v>0</v>
      </c>
      <c r="S78" s="406">
        <v>0</v>
      </c>
      <c r="T78" s="406"/>
      <c r="U78" s="406"/>
      <c r="V78" s="406"/>
      <c r="W78" s="406"/>
      <c r="X78" s="389"/>
      <c r="Y78" s="406"/>
      <c r="Z78" s="406"/>
      <c r="AA78" s="406"/>
      <c r="AB78" s="406"/>
      <c r="AC78" s="406"/>
      <c r="AD78" s="406">
        <v>0</v>
      </c>
      <c r="AE78" s="164">
        <f t="shared" si="262"/>
        <v>0</v>
      </c>
      <c r="AF78" s="166">
        <f t="shared" si="263"/>
        <v>0</v>
      </c>
      <c r="AG78" s="166">
        <f t="shared" si="264"/>
        <v>0</v>
      </c>
      <c r="AH78" s="166">
        <f t="shared" si="265"/>
        <v>0</v>
      </c>
      <c r="AI78" s="166">
        <f t="shared" si="266"/>
        <v>0</v>
      </c>
      <c r="AJ78" s="166">
        <f t="shared" si="267"/>
        <v>0</v>
      </c>
      <c r="AK78" s="166">
        <f t="shared" si="268"/>
        <v>0</v>
      </c>
      <c r="AL78" s="166">
        <f t="shared" si="269"/>
        <v>0</v>
      </c>
      <c r="AM78" s="166">
        <f t="shared" si="270"/>
        <v>0</v>
      </c>
      <c r="AN78" s="166">
        <f t="shared" si="271"/>
        <v>0</v>
      </c>
      <c r="AO78" s="167">
        <f t="shared" si="272"/>
        <v>0</v>
      </c>
      <c r="AP78" s="166">
        <v>0</v>
      </c>
      <c r="AQ78" s="166">
        <f t="shared" si="273"/>
        <v>0</v>
      </c>
      <c r="AR78" s="166">
        <v>739000</v>
      </c>
      <c r="AS78" s="167"/>
      <c r="AT78" s="166"/>
      <c r="AU78" s="166"/>
      <c r="AV78" s="166">
        <f t="shared" si="274"/>
        <v>739000</v>
      </c>
      <c r="AW78" s="166">
        <f t="shared" si="275"/>
        <v>327200</v>
      </c>
      <c r="AX78" s="166">
        <f t="shared" si="276"/>
        <v>61350</v>
      </c>
      <c r="AY78" s="166">
        <f t="shared" si="277"/>
        <v>40900</v>
      </c>
      <c r="AZ78" s="166">
        <f t="shared" si="278"/>
        <v>429450</v>
      </c>
      <c r="BA78" s="166">
        <f t="shared" si="279"/>
        <v>20450</v>
      </c>
      <c r="BB78" s="166">
        <f t="shared" si="280"/>
        <v>110000</v>
      </c>
      <c r="BC78" s="166"/>
      <c r="BD78" s="166">
        <v>0</v>
      </c>
      <c r="BE78" s="166">
        <f t="shared" si="281"/>
        <v>559900</v>
      </c>
      <c r="BF78" s="166">
        <f t="shared" si="282"/>
        <v>179100</v>
      </c>
      <c r="BG78" s="166">
        <f t="shared" si="283"/>
        <v>0</v>
      </c>
      <c r="BH78" s="166">
        <v>1</v>
      </c>
      <c r="BI78" s="369" t="s">
        <v>40</v>
      </c>
      <c r="BJ78" s="166">
        <f t="shared" si="284"/>
        <v>0</v>
      </c>
      <c r="BK78" s="166">
        <f t="shared" si="285"/>
        <v>1</v>
      </c>
      <c r="BL78" s="166">
        <v>0</v>
      </c>
      <c r="BM78" s="166">
        <f t="shared" si="286"/>
        <v>0</v>
      </c>
      <c r="BN78" s="166" t="str">
        <f t="shared" si="287"/>
        <v>Trừ tiền</v>
      </c>
      <c r="BO78" s="410"/>
      <c r="BP78" s="166"/>
      <c r="BQ78" s="144"/>
      <c r="BR78" s="144"/>
      <c r="BS78" s="161">
        <f t="shared" si="288"/>
        <v>0</v>
      </c>
      <c r="BT78" s="159">
        <v>0</v>
      </c>
      <c r="BU78" s="166">
        <f t="shared" si="289"/>
        <v>0</v>
      </c>
      <c r="BV78" s="166">
        <v>11000000</v>
      </c>
      <c r="BW78" s="166">
        <f t="shared" si="290"/>
        <v>11000000</v>
      </c>
      <c r="BX78" s="166">
        <f t="shared" si="291"/>
        <v>-11429450</v>
      </c>
      <c r="BY78" s="166"/>
      <c r="BZ78" s="166"/>
      <c r="CA78" s="171"/>
      <c r="CB78" s="166"/>
      <c r="CC78" s="166"/>
      <c r="CD78" s="166"/>
      <c r="CE78" s="413">
        <v>7500000</v>
      </c>
      <c r="CF78" s="413">
        <f t="shared" ref="CF78:CF79" si="299">CE78*10%</f>
        <v>750000</v>
      </c>
      <c r="CG78" s="413">
        <v>0</v>
      </c>
      <c r="CH78" s="413">
        <v>0</v>
      </c>
      <c r="CI78" s="413"/>
      <c r="CJ78" s="369">
        <f t="shared" si="292"/>
        <v>750000</v>
      </c>
      <c r="CK78" s="369">
        <f t="shared" si="293"/>
        <v>8250000</v>
      </c>
      <c r="CL78" s="414"/>
      <c r="CM78" s="413">
        <f t="shared" si="294"/>
        <v>7500000</v>
      </c>
      <c r="CN78" s="413">
        <f t="shared" si="294"/>
        <v>750000</v>
      </c>
      <c r="CO78" s="369">
        <f t="shared" si="294"/>
        <v>0</v>
      </c>
      <c r="CP78" s="369">
        <f t="shared" si="295"/>
        <v>0</v>
      </c>
      <c r="CQ78" s="369">
        <f t="shared" si="295"/>
        <v>0</v>
      </c>
      <c r="CR78" s="369">
        <f t="shared" si="296"/>
        <v>750000</v>
      </c>
      <c r="CS78" s="369">
        <f t="shared" si="297"/>
        <v>8250000</v>
      </c>
      <c r="CT78" s="173" t="s">
        <v>1187</v>
      </c>
      <c r="CU78" s="173" t="s">
        <v>2229</v>
      </c>
      <c r="CV78" s="450" t="s">
        <v>1211</v>
      </c>
      <c r="CW78" s="173" t="s">
        <v>2249</v>
      </c>
    </row>
    <row r="79" spans="1:101" ht="34.35" customHeight="1">
      <c r="A79" s="155">
        <f>SUBTOTAL(3,$C$11:C79)</f>
        <v>56</v>
      </c>
      <c r="B79" s="143" t="s">
        <v>716</v>
      </c>
      <c r="C79" s="144" t="s">
        <v>717</v>
      </c>
      <c r="D79" s="156" t="s">
        <v>101</v>
      </c>
      <c r="E79" s="157" t="str">
        <f t="shared" si="255"/>
        <v>B3</v>
      </c>
      <c r="F79" s="158">
        <v>42110</v>
      </c>
      <c r="G79" s="159">
        <v>4090000</v>
      </c>
      <c r="H79" s="159"/>
      <c r="I79" s="160">
        <f t="shared" si="256"/>
        <v>3410000</v>
      </c>
      <c r="J79" s="160">
        <f t="shared" si="257"/>
        <v>750000</v>
      </c>
      <c r="K79" s="161">
        <f t="shared" si="258"/>
        <v>4160000</v>
      </c>
      <c r="L79" s="161">
        <f t="shared" si="259"/>
        <v>8250000</v>
      </c>
      <c r="M79" s="162">
        <f t="shared" si="260"/>
        <v>1</v>
      </c>
      <c r="N79" s="163">
        <f t="shared" si="261"/>
        <v>3640000</v>
      </c>
      <c r="O79" s="163">
        <v>0</v>
      </c>
      <c r="P79" s="406">
        <v>3</v>
      </c>
      <c r="Q79" s="406">
        <v>11</v>
      </c>
      <c r="R79" s="406">
        <v>0</v>
      </c>
      <c r="S79" s="406">
        <v>0</v>
      </c>
      <c r="T79" s="406"/>
      <c r="U79" s="406"/>
      <c r="V79" s="406"/>
      <c r="W79" s="406"/>
      <c r="X79" s="389"/>
      <c r="Y79" s="406"/>
      <c r="Z79" s="406"/>
      <c r="AA79" s="406"/>
      <c r="AB79" s="406"/>
      <c r="AC79" s="406"/>
      <c r="AD79" s="406">
        <v>0</v>
      </c>
      <c r="AE79" s="164">
        <f t="shared" si="262"/>
        <v>0</v>
      </c>
      <c r="AF79" s="166">
        <f t="shared" si="263"/>
        <v>951923</v>
      </c>
      <c r="AG79" s="166">
        <f t="shared" si="264"/>
        <v>0</v>
      </c>
      <c r="AH79" s="166">
        <f t="shared" si="265"/>
        <v>0</v>
      </c>
      <c r="AI79" s="166">
        <f t="shared" si="266"/>
        <v>0</v>
      </c>
      <c r="AJ79" s="166">
        <f t="shared" si="267"/>
        <v>0</v>
      </c>
      <c r="AK79" s="166">
        <f t="shared" si="268"/>
        <v>0</v>
      </c>
      <c r="AL79" s="166">
        <f t="shared" si="269"/>
        <v>0</v>
      </c>
      <c r="AM79" s="166">
        <f t="shared" si="270"/>
        <v>0</v>
      </c>
      <c r="AN79" s="166">
        <f t="shared" si="271"/>
        <v>0</v>
      </c>
      <c r="AO79" s="167">
        <f t="shared" si="272"/>
        <v>0</v>
      </c>
      <c r="AP79" s="166">
        <v>0</v>
      </c>
      <c r="AQ79" s="166">
        <f t="shared" si="273"/>
        <v>951923</v>
      </c>
      <c r="AR79" s="166">
        <v>739000</v>
      </c>
      <c r="AS79" s="408"/>
      <c r="AT79" s="408"/>
      <c r="AU79" s="408"/>
      <c r="AV79" s="166">
        <f t="shared" si="274"/>
        <v>1690923</v>
      </c>
      <c r="AW79" s="166">
        <f t="shared" si="275"/>
        <v>327200</v>
      </c>
      <c r="AX79" s="166">
        <f t="shared" si="276"/>
        <v>61350</v>
      </c>
      <c r="AY79" s="166">
        <f t="shared" si="277"/>
        <v>40900</v>
      </c>
      <c r="AZ79" s="166">
        <f t="shared" si="278"/>
        <v>429450</v>
      </c>
      <c r="BA79" s="166">
        <f t="shared" si="279"/>
        <v>20450</v>
      </c>
      <c r="BB79" s="166">
        <f t="shared" si="280"/>
        <v>110000</v>
      </c>
      <c r="BC79" s="292"/>
      <c r="BD79" s="166">
        <v>0</v>
      </c>
      <c r="BE79" s="166">
        <f t="shared" si="281"/>
        <v>559900</v>
      </c>
      <c r="BF79" s="166">
        <f t="shared" si="282"/>
        <v>1131023</v>
      </c>
      <c r="BG79" s="166">
        <f t="shared" si="283"/>
        <v>0</v>
      </c>
      <c r="BH79" s="166">
        <v>1</v>
      </c>
      <c r="BI79" s="369" t="s">
        <v>40</v>
      </c>
      <c r="BJ79" s="166">
        <f t="shared" si="284"/>
        <v>0</v>
      </c>
      <c r="BK79" s="166">
        <f t="shared" si="285"/>
        <v>1</v>
      </c>
      <c r="BL79" s="166">
        <v>0</v>
      </c>
      <c r="BM79" s="166">
        <f t="shared" si="286"/>
        <v>0</v>
      </c>
      <c r="BN79" s="166" t="str">
        <f t="shared" si="287"/>
        <v>Trừ tiền</v>
      </c>
      <c r="BO79" s="410"/>
      <c r="BP79" s="408"/>
      <c r="BQ79" s="408"/>
      <c r="BR79" s="408"/>
      <c r="BS79" s="161">
        <f t="shared" si="288"/>
        <v>951923</v>
      </c>
      <c r="BT79" s="159">
        <v>0</v>
      </c>
      <c r="BU79" s="166">
        <f t="shared" si="289"/>
        <v>0</v>
      </c>
      <c r="BV79" s="166">
        <v>11000000</v>
      </c>
      <c r="BW79" s="166">
        <f t="shared" si="290"/>
        <v>11000000</v>
      </c>
      <c r="BX79" s="166">
        <f t="shared" si="291"/>
        <v>-10477527</v>
      </c>
      <c r="BY79" s="408"/>
      <c r="BZ79" s="408"/>
      <c r="CA79" s="408"/>
      <c r="CB79" s="408"/>
      <c r="CC79" s="408"/>
      <c r="CD79" s="408"/>
      <c r="CE79" s="413">
        <v>7500000</v>
      </c>
      <c r="CF79" s="413">
        <f t="shared" si="299"/>
        <v>750000</v>
      </c>
      <c r="CG79" s="413">
        <v>0</v>
      </c>
      <c r="CH79" s="413">
        <v>0</v>
      </c>
      <c r="CI79" s="413"/>
      <c r="CJ79" s="369">
        <f t="shared" si="292"/>
        <v>750000</v>
      </c>
      <c r="CK79" s="369">
        <f t="shared" si="293"/>
        <v>8250000</v>
      </c>
      <c r="CL79" s="414"/>
      <c r="CM79" s="413">
        <f t="shared" si="294"/>
        <v>7500000</v>
      </c>
      <c r="CN79" s="413">
        <f t="shared" si="294"/>
        <v>750000</v>
      </c>
      <c r="CO79" s="369">
        <f t="shared" si="294"/>
        <v>0</v>
      </c>
      <c r="CP79" s="369">
        <f t="shared" si="295"/>
        <v>0</v>
      </c>
      <c r="CQ79" s="369">
        <f t="shared" si="295"/>
        <v>0</v>
      </c>
      <c r="CR79" s="369">
        <f t="shared" si="296"/>
        <v>750000</v>
      </c>
      <c r="CS79" s="369">
        <f t="shared" si="297"/>
        <v>8250000</v>
      </c>
      <c r="CT79" s="173" t="s">
        <v>1187</v>
      </c>
      <c r="CU79" s="173" t="s">
        <v>2229</v>
      </c>
      <c r="CV79" s="450" t="s">
        <v>1212</v>
      </c>
      <c r="CW79" s="173" t="s">
        <v>2249</v>
      </c>
    </row>
    <row r="80" spans="1:101" ht="34.35" customHeight="1">
      <c r="A80" s="155">
        <f>SUBTOTAL(3,$C$11:C80)</f>
        <v>57</v>
      </c>
      <c r="B80" s="143" t="s">
        <v>718</v>
      </c>
      <c r="C80" s="144" t="s">
        <v>719</v>
      </c>
      <c r="D80" s="156" t="s">
        <v>101</v>
      </c>
      <c r="E80" s="157" t="str">
        <f t="shared" si="255"/>
        <v>B3</v>
      </c>
      <c r="F80" s="158">
        <v>42226</v>
      </c>
      <c r="G80" s="159">
        <v>4090000</v>
      </c>
      <c r="H80" s="159"/>
      <c r="I80" s="160">
        <f t="shared" si="256"/>
        <v>3410000</v>
      </c>
      <c r="J80" s="160">
        <f t="shared" si="257"/>
        <v>375000</v>
      </c>
      <c r="K80" s="161">
        <f t="shared" si="258"/>
        <v>3785000</v>
      </c>
      <c r="L80" s="161">
        <f t="shared" si="259"/>
        <v>7875000</v>
      </c>
      <c r="M80" s="162">
        <f t="shared" si="260"/>
        <v>1</v>
      </c>
      <c r="N80" s="163">
        <f t="shared" si="261"/>
        <v>3640000</v>
      </c>
      <c r="O80" s="163">
        <v>0</v>
      </c>
      <c r="P80" s="406">
        <v>0</v>
      </c>
      <c r="Q80" s="406">
        <v>14</v>
      </c>
      <c r="R80" s="406">
        <v>0</v>
      </c>
      <c r="S80" s="406">
        <v>0</v>
      </c>
      <c r="T80" s="406"/>
      <c r="U80" s="406"/>
      <c r="V80" s="406"/>
      <c r="W80" s="406"/>
      <c r="X80" s="389"/>
      <c r="Y80" s="406"/>
      <c r="Z80" s="406"/>
      <c r="AA80" s="406"/>
      <c r="AB80" s="406"/>
      <c r="AC80" s="406"/>
      <c r="AD80" s="406">
        <v>0</v>
      </c>
      <c r="AE80" s="164">
        <f t="shared" si="262"/>
        <v>0</v>
      </c>
      <c r="AF80" s="166">
        <f t="shared" si="263"/>
        <v>0</v>
      </c>
      <c r="AG80" s="166">
        <f t="shared" si="264"/>
        <v>0</v>
      </c>
      <c r="AH80" s="166">
        <f t="shared" si="265"/>
        <v>0</v>
      </c>
      <c r="AI80" s="166">
        <f t="shared" si="266"/>
        <v>0</v>
      </c>
      <c r="AJ80" s="166">
        <f t="shared" si="267"/>
        <v>0</v>
      </c>
      <c r="AK80" s="166">
        <f t="shared" si="268"/>
        <v>0</v>
      </c>
      <c r="AL80" s="166">
        <f t="shared" si="269"/>
        <v>0</v>
      </c>
      <c r="AM80" s="166">
        <f t="shared" si="270"/>
        <v>0</v>
      </c>
      <c r="AN80" s="166">
        <f t="shared" si="271"/>
        <v>0</v>
      </c>
      <c r="AO80" s="167">
        <f t="shared" si="272"/>
        <v>0</v>
      </c>
      <c r="AP80" s="166">
        <v>0</v>
      </c>
      <c r="AQ80" s="166">
        <f t="shared" si="273"/>
        <v>0</v>
      </c>
      <c r="AR80" s="166">
        <v>425000</v>
      </c>
      <c r="AS80" s="167"/>
      <c r="AT80" s="166"/>
      <c r="AU80" s="166"/>
      <c r="AV80" s="166">
        <f t="shared" si="274"/>
        <v>425000</v>
      </c>
      <c r="AW80" s="166">
        <f t="shared" si="275"/>
        <v>327200</v>
      </c>
      <c r="AX80" s="166">
        <f t="shared" si="276"/>
        <v>61350</v>
      </c>
      <c r="AY80" s="166">
        <f t="shared" si="277"/>
        <v>40900</v>
      </c>
      <c r="AZ80" s="166">
        <f t="shared" si="278"/>
        <v>429450</v>
      </c>
      <c r="BA80" s="166">
        <f t="shared" si="279"/>
        <v>20450</v>
      </c>
      <c r="BB80" s="166">
        <f t="shared" si="280"/>
        <v>110000</v>
      </c>
      <c r="BC80" s="166"/>
      <c r="BD80" s="166">
        <v>0</v>
      </c>
      <c r="BE80" s="166">
        <f t="shared" si="281"/>
        <v>559900</v>
      </c>
      <c r="BF80" s="166">
        <f t="shared" si="282"/>
        <v>0</v>
      </c>
      <c r="BG80" s="166">
        <f t="shared" si="283"/>
        <v>134900</v>
      </c>
      <c r="BH80" s="166">
        <v>1</v>
      </c>
      <c r="BI80" s="369" t="s">
        <v>40</v>
      </c>
      <c r="BJ80" s="166">
        <f t="shared" si="284"/>
        <v>0</v>
      </c>
      <c r="BK80" s="166">
        <f t="shared" si="285"/>
        <v>1</v>
      </c>
      <c r="BL80" s="166">
        <v>0</v>
      </c>
      <c r="BM80" s="166">
        <f t="shared" si="286"/>
        <v>0</v>
      </c>
      <c r="BN80" s="166" t="str">
        <f t="shared" si="287"/>
        <v>Trừ tiền</v>
      </c>
      <c r="BO80" s="410"/>
      <c r="BP80" s="166"/>
      <c r="BQ80" s="144"/>
      <c r="BR80" s="144"/>
      <c r="BS80" s="161">
        <f t="shared" si="288"/>
        <v>0</v>
      </c>
      <c r="BT80" s="159">
        <v>0</v>
      </c>
      <c r="BU80" s="166">
        <f t="shared" si="289"/>
        <v>0</v>
      </c>
      <c r="BV80" s="166">
        <v>11000000</v>
      </c>
      <c r="BW80" s="166">
        <f t="shared" si="290"/>
        <v>11000000</v>
      </c>
      <c r="BX80" s="166">
        <f t="shared" si="291"/>
        <v>-11429450</v>
      </c>
      <c r="BY80" s="166"/>
      <c r="BZ80" s="166"/>
      <c r="CA80" s="171"/>
      <c r="CB80" s="166"/>
      <c r="CC80" s="166"/>
      <c r="CD80" s="166"/>
      <c r="CE80" s="413">
        <v>7500000</v>
      </c>
      <c r="CF80" s="413">
        <f t="shared" si="298"/>
        <v>375000</v>
      </c>
      <c r="CG80" s="413">
        <v>0</v>
      </c>
      <c r="CH80" s="413">
        <v>0</v>
      </c>
      <c r="CI80" s="413"/>
      <c r="CJ80" s="369">
        <f t="shared" si="292"/>
        <v>375000</v>
      </c>
      <c r="CK80" s="369">
        <f t="shared" si="293"/>
        <v>7875000</v>
      </c>
      <c r="CL80" s="414"/>
      <c r="CM80" s="413">
        <f t="shared" si="294"/>
        <v>7500000</v>
      </c>
      <c r="CN80" s="413">
        <f t="shared" si="294"/>
        <v>375000</v>
      </c>
      <c r="CO80" s="369">
        <f t="shared" si="294"/>
        <v>0</v>
      </c>
      <c r="CP80" s="369">
        <f t="shared" si="295"/>
        <v>0</v>
      </c>
      <c r="CQ80" s="369">
        <f t="shared" si="295"/>
        <v>0</v>
      </c>
      <c r="CR80" s="369">
        <f t="shared" si="296"/>
        <v>375000</v>
      </c>
      <c r="CS80" s="369">
        <f t="shared" si="297"/>
        <v>7875000</v>
      </c>
      <c r="CT80" s="173" t="s">
        <v>1187</v>
      </c>
      <c r="CU80" s="173" t="s">
        <v>2229</v>
      </c>
      <c r="CV80" s="450" t="s">
        <v>1213</v>
      </c>
      <c r="CW80" s="173" t="s">
        <v>2249</v>
      </c>
    </row>
    <row r="81" spans="1:101" ht="34.35" customHeight="1">
      <c r="A81" s="155">
        <f>SUBTOTAL(3,$C$11:C81)</f>
        <v>58</v>
      </c>
      <c r="B81" s="143" t="s">
        <v>720</v>
      </c>
      <c r="C81" s="144" t="s">
        <v>721</v>
      </c>
      <c r="D81" s="156" t="s">
        <v>101</v>
      </c>
      <c r="E81" s="157" t="str">
        <f t="shared" si="255"/>
        <v>B3</v>
      </c>
      <c r="F81" s="158">
        <v>41699</v>
      </c>
      <c r="G81" s="159">
        <v>4520000</v>
      </c>
      <c r="H81" s="159"/>
      <c r="I81" s="160">
        <f t="shared" si="256"/>
        <v>4480000</v>
      </c>
      <c r="J81" s="160">
        <f t="shared" si="257"/>
        <v>900000</v>
      </c>
      <c r="K81" s="161">
        <f t="shared" si="258"/>
        <v>5380000</v>
      </c>
      <c r="L81" s="161">
        <f t="shared" si="259"/>
        <v>9900000</v>
      </c>
      <c r="M81" s="162">
        <f t="shared" si="260"/>
        <v>1</v>
      </c>
      <c r="N81" s="163">
        <f t="shared" si="261"/>
        <v>3640000</v>
      </c>
      <c r="O81" s="163">
        <v>0</v>
      </c>
      <c r="P81" s="406">
        <v>0</v>
      </c>
      <c r="Q81" s="406">
        <v>15</v>
      </c>
      <c r="R81" s="406">
        <v>0</v>
      </c>
      <c r="S81" s="406">
        <v>0</v>
      </c>
      <c r="T81" s="406"/>
      <c r="U81" s="406"/>
      <c r="V81" s="406"/>
      <c r="W81" s="406"/>
      <c r="X81" s="389"/>
      <c r="Y81" s="406"/>
      <c r="Z81" s="406"/>
      <c r="AA81" s="406"/>
      <c r="AB81" s="406"/>
      <c r="AC81" s="406"/>
      <c r="AD81" s="406">
        <v>0</v>
      </c>
      <c r="AE81" s="164">
        <f t="shared" si="262"/>
        <v>0</v>
      </c>
      <c r="AF81" s="166">
        <f t="shared" si="263"/>
        <v>0</v>
      </c>
      <c r="AG81" s="166">
        <f t="shared" si="264"/>
        <v>0</v>
      </c>
      <c r="AH81" s="166">
        <f t="shared" si="265"/>
        <v>0</v>
      </c>
      <c r="AI81" s="166">
        <f t="shared" si="266"/>
        <v>0</v>
      </c>
      <c r="AJ81" s="166">
        <f t="shared" si="267"/>
        <v>0</v>
      </c>
      <c r="AK81" s="166">
        <f t="shared" si="268"/>
        <v>0</v>
      </c>
      <c r="AL81" s="166">
        <f t="shared" si="269"/>
        <v>0</v>
      </c>
      <c r="AM81" s="166">
        <f t="shared" si="270"/>
        <v>0</v>
      </c>
      <c r="AN81" s="166">
        <f t="shared" si="271"/>
        <v>0</v>
      </c>
      <c r="AO81" s="167">
        <f t="shared" si="272"/>
        <v>0</v>
      </c>
      <c r="AP81" s="166">
        <v>0</v>
      </c>
      <c r="AQ81" s="166">
        <f t="shared" si="273"/>
        <v>0</v>
      </c>
      <c r="AR81" s="166">
        <v>920000</v>
      </c>
      <c r="AS81" s="167"/>
      <c r="AT81" s="166"/>
      <c r="AU81" s="166"/>
      <c r="AV81" s="166">
        <f t="shared" si="274"/>
        <v>920000</v>
      </c>
      <c r="AW81" s="166">
        <f t="shared" si="275"/>
        <v>361600</v>
      </c>
      <c r="AX81" s="166">
        <f t="shared" si="276"/>
        <v>67800</v>
      </c>
      <c r="AY81" s="166">
        <f t="shared" si="277"/>
        <v>45200</v>
      </c>
      <c r="AZ81" s="166">
        <f t="shared" si="278"/>
        <v>474600</v>
      </c>
      <c r="BA81" s="166">
        <f t="shared" si="279"/>
        <v>22600</v>
      </c>
      <c r="BB81" s="166">
        <f t="shared" si="280"/>
        <v>110000</v>
      </c>
      <c r="BC81" s="166"/>
      <c r="BD81" s="166">
        <v>0</v>
      </c>
      <c r="BE81" s="166">
        <f t="shared" si="281"/>
        <v>607200</v>
      </c>
      <c r="BF81" s="166">
        <f t="shared" si="282"/>
        <v>312800</v>
      </c>
      <c r="BG81" s="166">
        <f t="shared" si="283"/>
        <v>0</v>
      </c>
      <c r="BH81" s="166">
        <v>1</v>
      </c>
      <c r="BI81" s="369" t="s">
        <v>40</v>
      </c>
      <c r="BJ81" s="166">
        <f t="shared" si="284"/>
        <v>0</v>
      </c>
      <c r="BK81" s="166">
        <f t="shared" si="285"/>
        <v>1</v>
      </c>
      <c r="BL81" s="166">
        <v>0</v>
      </c>
      <c r="BM81" s="166">
        <f t="shared" si="286"/>
        <v>0</v>
      </c>
      <c r="BN81" s="166" t="str">
        <f t="shared" si="287"/>
        <v>Trừ tiền</v>
      </c>
      <c r="BO81" s="410"/>
      <c r="BP81" s="166"/>
      <c r="BQ81" s="144"/>
      <c r="BR81" s="144"/>
      <c r="BS81" s="161">
        <f t="shared" si="288"/>
        <v>0</v>
      </c>
      <c r="BT81" s="159">
        <v>0</v>
      </c>
      <c r="BU81" s="166">
        <f t="shared" si="289"/>
        <v>0</v>
      </c>
      <c r="BV81" s="166">
        <v>11000000</v>
      </c>
      <c r="BW81" s="166">
        <f t="shared" si="290"/>
        <v>11000000</v>
      </c>
      <c r="BX81" s="166">
        <f t="shared" si="291"/>
        <v>-11474600</v>
      </c>
      <c r="BY81" s="166"/>
      <c r="BZ81" s="166"/>
      <c r="CA81" s="171"/>
      <c r="CB81" s="166"/>
      <c r="CC81" s="166"/>
      <c r="CD81" s="166"/>
      <c r="CE81" s="413">
        <v>9000000</v>
      </c>
      <c r="CF81" s="413">
        <f>CE81*10%</f>
        <v>900000</v>
      </c>
      <c r="CG81" s="413">
        <v>0</v>
      </c>
      <c r="CH81" s="413">
        <v>0</v>
      </c>
      <c r="CI81" s="413"/>
      <c r="CJ81" s="369">
        <f t="shared" si="292"/>
        <v>900000</v>
      </c>
      <c r="CK81" s="369">
        <f t="shared" si="293"/>
        <v>9900000</v>
      </c>
      <c r="CL81" s="414"/>
      <c r="CM81" s="413">
        <f t="shared" si="294"/>
        <v>9000000</v>
      </c>
      <c r="CN81" s="413">
        <f t="shared" si="294"/>
        <v>900000</v>
      </c>
      <c r="CO81" s="369">
        <f t="shared" si="294"/>
        <v>0</v>
      </c>
      <c r="CP81" s="369">
        <f t="shared" si="295"/>
        <v>0</v>
      </c>
      <c r="CQ81" s="369">
        <f t="shared" si="295"/>
        <v>0</v>
      </c>
      <c r="CR81" s="369">
        <f t="shared" si="296"/>
        <v>900000</v>
      </c>
      <c r="CS81" s="369">
        <f t="shared" si="297"/>
        <v>9900000</v>
      </c>
      <c r="CT81" s="173" t="s">
        <v>1187</v>
      </c>
      <c r="CU81" s="173" t="s">
        <v>2229</v>
      </c>
      <c r="CV81" s="450" t="s">
        <v>1214</v>
      </c>
      <c r="CW81" s="173" t="s">
        <v>2249</v>
      </c>
    </row>
    <row r="82" spans="1:101" ht="34.35" customHeight="1">
      <c r="A82" s="155">
        <f>SUBTOTAL(3,$C$11:C82)</f>
        <v>59</v>
      </c>
      <c r="B82" s="246" t="s">
        <v>955</v>
      </c>
      <c r="C82" s="247" t="s">
        <v>956</v>
      </c>
      <c r="D82" s="156" t="s">
        <v>101</v>
      </c>
      <c r="E82" s="157" t="str">
        <f>IF(CL82&gt;=400000000,"A1",IF(CL82&gt;=300000000,"A2",IF(CL82&gt;=240000000,"A3",IF(CL82&gt;=180000000,"A4",IF(CL82&gt;=120000000,"A5",IF(CL82&gt;=80000000,"A6",IF(CL82&gt;=40000000,"A7",IF(CL82&gt;=25000000,"B1",IF(CL82&gt;=12000000,"B2","B3")))))))))</f>
        <v>B3</v>
      </c>
      <c r="F82" s="158">
        <v>43617</v>
      </c>
      <c r="G82" s="159">
        <v>4300000</v>
      </c>
      <c r="H82" s="159"/>
      <c r="I82" s="160">
        <f t="shared" si="256"/>
        <v>4200000</v>
      </c>
      <c r="J82" s="160">
        <f t="shared" si="257"/>
        <v>425000</v>
      </c>
      <c r="K82" s="161">
        <f t="shared" si="258"/>
        <v>4625000</v>
      </c>
      <c r="L82" s="161">
        <f t="shared" si="259"/>
        <v>8925000</v>
      </c>
      <c r="M82" s="162">
        <f t="shared" si="260"/>
        <v>1</v>
      </c>
      <c r="N82" s="163">
        <f t="shared" si="261"/>
        <v>3640000</v>
      </c>
      <c r="O82" s="163">
        <v>0</v>
      </c>
      <c r="P82" s="406">
        <v>1</v>
      </c>
      <c r="Q82" s="406">
        <v>10</v>
      </c>
      <c r="R82" s="406">
        <v>0</v>
      </c>
      <c r="S82" s="406">
        <v>0</v>
      </c>
      <c r="T82" s="406"/>
      <c r="U82" s="406"/>
      <c r="V82" s="406"/>
      <c r="W82" s="406"/>
      <c r="X82" s="389"/>
      <c r="Y82" s="406"/>
      <c r="Z82" s="406"/>
      <c r="AA82" s="406"/>
      <c r="AB82" s="406"/>
      <c r="AC82" s="406"/>
      <c r="AD82" s="406">
        <v>0</v>
      </c>
      <c r="AE82" s="164">
        <f t="shared" si="262"/>
        <v>0</v>
      </c>
      <c r="AF82" s="166">
        <f t="shared" si="263"/>
        <v>343269</v>
      </c>
      <c r="AG82" s="166">
        <f t="shared" si="264"/>
        <v>0</v>
      </c>
      <c r="AH82" s="166">
        <f t="shared" si="265"/>
        <v>0</v>
      </c>
      <c r="AI82" s="166">
        <f t="shared" si="266"/>
        <v>0</v>
      </c>
      <c r="AJ82" s="166">
        <f t="shared" si="267"/>
        <v>0</v>
      </c>
      <c r="AK82" s="166">
        <f t="shared" si="268"/>
        <v>0</v>
      </c>
      <c r="AL82" s="166">
        <f t="shared" si="269"/>
        <v>0</v>
      </c>
      <c r="AM82" s="166">
        <f t="shared" si="270"/>
        <v>0</v>
      </c>
      <c r="AN82" s="166">
        <f t="shared" si="271"/>
        <v>0</v>
      </c>
      <c r="AO82" s="167">
        <f t="shared" si="272"/>
        <v>0</v>
      </c>
      <c r="AP82" s="166">
        <v>0</v>
      </c>
      <c r="AQ82" s="166">
        <f t="shared" si="273"/>
        <v>343269</v>
      </c>
      <c r="AR82" s="166">
        <v>555000</v>
      </c>
      <c r="AS82" s="409"/>
      <c r="AT82" s="409"/>
      <c r="AU82" s="409"/>
      <c r="AV82" s="166">
        <f t="shared" si="274"/>
        <v>898269</v>
      </c>
      <c r="AW82" s="166">
        <f t="shared" si="275"/>
        <v>344000</v>
      </c>
      <c r="AX82" s="166">
        <f t="shared" si="276"/>
        <v>64500</v>
      </c>
      <c r="AY82" s="166">
        <f t="shared" si="277"/>
        <v>43000</v>
      </c>
      <c r="AZ82" s="166">
        <f t="shared" si="278"/>
        <v>451500</v>
      </c>
      <c r="BA82" s="166">
        <f t="shared" si="279"/>
        <v>0</v>
      </c>
      <c r="BB82" s="166">
        <f t="shared" si="280"/>
        <v>110000</v>
      </c>
      <c r="BC82" s="301"/>
      <c r="BD82" s="166">
        <v>0</v>
      </c>
      <c r="BE82" s="166">
        <f t="shared" si="281"/>
        <v>561500</v>
      </c>
      <c r="BF82" s="166">
        <f t="shared" si="282"/>
        <v>336769</v>
      </c>
      <c r="BG82" s="166">
        <f t="shared" si="283"/>
        <v>0</v>
      </c>
      <c r="BH82" s="166">
        <v>1</v>
      </c>
      <c r="BI82" s="159">
        <v>0</v>
      </c>
      <c r="BJ82" s="166">
        <f t="shared" si="284"/>
        <v>0</v>
      </c>
      <c r="BK82" s="166">
        <f t="shared" si="285"/>
        <v>1</v>
      </c>
      <c r="BL82" s="166">
        <v>0</v>
      </c>
      <c r="BM82" s="166">
        <f t="shared" si="286"/>
        <v>0</v>
      </c>
      <c r="BN82" s="166" t="str">
        <f t="shared" si="287"/>
        <v>Trừ tiền</v>
      </c>
      <c r="BO82" s="410"/>
      <c r="BP82" s="409"/>
      <c r="BQ82" s="409"/>
      <c r="BR82" s="409"/>
      <c r="BS82" s="161">
        <f t="shared" si="288"/>
        <v>343269</v>
      </c>
      <c r="BT82" s="159">
        <v>1</v>
      </c>
      <c r="BU82" s="166">
        <f t="shared" si="289"/>
        <v>4400000</v>
      </c>
      <c r="BV82" s="166">
        <v>11000000</v>
      </c>
      <c r="BW82" s="166">
        <f t="shared" si="290"/>
        <v>15400000</v>
      </c>
      <c r="BX82" s="166">
        <f t="shared" si="291"/>
        <v>-15508231</v>
      </c>
      <c r="BY82" s="409"/>
      <c r="BZ82" s="409"/>
      <c r="CA82" s="409"/>
      <c r="CB82" s="409"/>
      <c r="CC82" s="409"/>
      <c r="CD82" s="409"/>
      <c r="CE82" s="413">
        <v>8500000</v>
      </c>
      <c r="CF82" s="413">
        <f>CE82*5%</f>
        <v>425000</v>
      </c>
      <c r="CG82" s="413">
        <v>0</v>
      </c>
      <c r="CH82" s="413">
        <v>0</v>
      </c>
      <c r="CI82" s="413"/>
      <c r="CJ82" s="369">
        <f>SUM(CF82:CI82)</f>
        <v>425000</v>
      </c>
      <c r="CK82" s="369">
        <f>CE82+CJ82</f>
        <v>8925000</v>
      </c>
      <c r="CL82" s="414"/>
      <c r="CM82" s="413">
        <f t="shared" si="294"/>
        <v>8500000</v>
      </c>
      <c r="CN82" s="413">
        <f t="shared" si="294"/>
        <v>425000</v>
      </c>
      <c r="CO82" s="369">
        <f t="shared" si="294"/>
        <v>0</v>
      </c>
      <c r="CP82" s="369">
        <f t="shared" si="294"/>
        <v>0</v>
      </c>
      <c r="CQ82" s="369">
        <f t="shared" si="294"/>
        <v>0</v>
      </c>
      <c r="CR82" s="369">
        <f>SUM(CN82:CQ82)</f>
        <v>425000</v>
      </c>
      <c r="CS82" s="369">
        <f>CM82+CR82</f>
        <v>8925000</v>
      </c>
      <c r="CT82" s="173" t="s">
        <v>1187</v>
      </c>
      <c r="CU82" s="173" t="s">
        <v>2229</v>
      </c>
      <c r="CV82" s="450" t="s">
        <v>1304</v>
      </c>
      <c r="CW82" s="173" t="s">
        <v>2249</v>
      </c>
    </row>
    <row r="83" spans="1:101" ht="34.35" customHeight="1">
      <c r="A83" s="155">
        <f>SUBTOTAL(3,$C$11:C83)</f>
        <v>60</v>
      </c>
      <c r="B83" s="244" t="s">
        <v>732</v>
      </c>
      <c r="C83" s="253" t="s">
        <v>733</v>
      </c>
      <c r="D83" s="156" t="s">
        <v>101</v>
      </c>
      <c r="E83" s="157" t="str">
        <f>IF(CL83&gt;=400000000,"A1",IF(CL83&gt;=300000000,"A2",IF(CL83&gt;=240000000,"A3",IF(CL83&gt;=180000000,"A4",IF(CL83&gt;=120000000,"A5",IF(CL83&gt;=80000000,"A6",IF(CL83&gt;=40000000,"A7",IF(CL83&gt;=25000000,"B1",IF(CL83&gt;=12000000,"B2","B3")))))))))</f>
        <v>B3</v>
      </c>
      <c r="F83" s="158">
        <v>42184</v>
      </c>
      <c r="G83" s="159">
        <v>4300000</v>
      </c>
      <c r="H83" s="159"/>
      <c r="I83" s="160">
        <f t="shared" si="256"/>
        <v>3200000</v>
      </c>
      <c r="J83" s="160">
        <f t="shared" si="257"/>
        <v>375000</v>
      </c>
      <c r="K83" s="161">
        <f t="shared" si="258"/>
        <v>3575000</v>
      </c>
      <c r="L83" s="161">
        <f t="shared" si="259"/>
        <v>7875000</v>
      </c>
      <c r="M83" s="162">
        <f t="shared" si="260"/>
        <v>1</v>
      </c>
      <c r="N83" s="163">
        <f t="shared" si="261"/>
        <v>3640000</v>
      </c>
      <c r="O83" s="163">
        <v>0</v>
      </c>
      <c r="P83" s="406">
        <v>1</v>
      </c>
      <c r="Q83" s="406">
        <v>12</v>
      </c>
      <c r="R83" s="406">
        <v>0</v>
      </c>
      <c r="S83" s="406">
        <v>0</v>
      </c>
      <c r="T83" s="406"/>
      <c r="U83" s="406"/>
      <c r="V83" s="406"/>
      <c r="W83" s="406"/>
      <c r="X83" s="389"/>
      <c r="Y83" s="406"/>
      <c r="Z83" s="406"/>
      <c r="AA83" s="406"/>
      <c r="AB83" s="406"/>
      <c r="AC83" s="406"/>
      <c r="AD83" s="406">
        <v>0</v>
      </c>
      <c r="AE83" s="164">
        <f t="shared" si="262"/>
        <v>0</v>
      </c>
      <c r="AF83" s="166">
        <f t="shared" si="263"/>
        <v>302885</v>
      </c>
      <c r="AG83" s="166">
        <f t="shared" si="264"/>
        <v>0</v>
      </c>
      <c r="AH83" s="166">
        <f t="shared" si="265"/>
        <v>0</v>
      </c>
      <c r="AI83" s="166">
        <f t="shared" si="266"/>
        <v>0</v>
      </c>
      <c r="AJ83" s="166">
        <f t="shared" si="267"/>
        <v>0</v>
      </c>
      <c r="AK83" s="166">
        <f t="shared" si="268"/>
        <v>0</v>
      </c>
      <c r="AL83" s="166">
        <f t="shared" si="269"/>
        <v>0</v>
      </c>
      <c r="AM83" s="166">
        <f t="shared" si="270"/>
        <v>0</v>
      </c>
      <c r="AN83" s="166">
        <f t="shared" si="271"/>
        <v>0</v>
      </c>
      <c r="AO83" s="167">
        <f t="shared" si="272"/>
        <v>0</v>
      </c>
      <c r="AP83" s="166">
        <v>0</v>
      </c>
      <c r="AQ83" s="166">
        <f t="shared" si="273"/>
        <v>302885</v>
      </c>
      <c r="AR83" s="166">
        <v>573000</v>
      </c>
      <c r="AS83" s="167"/>
      <c r="AT83" s="166"/>
      <c r="AU83" s="166"/>
      <c r="AV83" s="166">
        <f t="shared" si="274"/>
        <v>875885</v>
      </c>
      <c r="AW83" s="166">
        <f t="shared" si="275"/>
        <v>344000</v>
      </c>
      <c r="AX83" s="166">
        <f t="shared" si="276"/>
        <v>64500</v>
      </c>
      <c r="AY83" s="166">
        <f t="shared" si="277"/>
        <v>43000</v>
      </c>
      <c r="AZ83" s="166">
        <f t="shared" si="278"/>
        <v>451500</v>
      </c>
      <c r="BA83" s="166">
        <f t="shared" si="279"/>
        <v>21500</v>
      </c>
      <c r="BB83" s="166">
        <f t="shared" si="280"/>
        <v>110000</v>
      </c>
      <c r="BC83" s="166"/>
      <c r="BD83" s="166">
        <v>0</v>
      </c>
      <c r="BE83" s="166">
        <f t="shared" si="281"/>
        <v>583000</v>
      </c>
      <c r="BF83" s="166">
        <f t="shared" si="282"/>
        <v>292885</v>
      </c>
      <c r="BG83" s="166">
        <f t="shared" si="283"/>
        <v>0</v>
      </c>
      <c r="BH83" s="166">
        <v>1</v>
      </c>
      <c r="BI83" s="369" t="s">
        <v>40</v>
      </c>
      <c r="BJ83" s="166">
        <f t="shared" si="284"/>
        <v>0</v>
      </c>
      <c r="BK83" s="166">
        <f t="shared" si="285"/>
        <v>1</v>
      </c>
      <c r="BL83" s="166">
        <v>0</v>
      </c>
      <c r="BM83" s="166">
        <f t="shared" si="286"/>
        <v>0</v>
      </c>
      <c r="BN83" s="166" t="str">
        <f t="shared" si="287"/>
        <v>Trừ tiền</v>
      </c>
      <c r="BO83" s="410"/>
      <c r="BP83" s="166"/>
      <c r="BQ83" s="144"/>
      <c r="BR83" s="144"/>
      <c r="BS83" s="161">
        <f t="shared" si="288"/>
        <v>302885</v>
      </c>
      <c r="BT83" s="159">
        <v>0</v>
      </c>
      <c r="BU83" s="166">
        <f t="shared" si="289"/>
        <v>0</v>
      </c>
      <c r="BV83" s="166">
        <v>11000000</v>
      </c>
      <c r="BW83" s="166">
        <f t="shared" si="290"/>
        <v>11000000</v>
      </c>
      <c r="BX83" s="166">
        <f t="shared" si="291"/>
        <v>-11148615</v>
      </c>
      <c r="BY83" s="166"/>
      <c r="BZ83" s="166"/>
      <c r="CA83" s="171"/>
      <c r="CB83" s="166"/>
      <c r="CC83" s="166"/>
      <c r="CD83" s="166"/>
      <c r="CE83" s="413">
        <v>7500000</v>
      </c>
      <c r="CF83" s="413">
        <f>CE83*5%</f>
        <v>375000</v>
      </c>
      <c r="CG83" s="413">
        <v>0</v>
      </c>
      <c r="CH83" s="413">
        <v>0</v>
      </c>
      <c r="CI83" s="413"/>
      <c r="CJ83" s="369">
        <f>SUM(CF83:CI83)</f>
        <v>375000</v>
      </c>
      <c r="CK83" s="369">
        <f>CE83+CJ83</f>
        <v>7875000</v>
      </c>
      <c r="CL83" s="414"/>
      <c r="CM83" s="413">
        <f t="shared" si="294"/>
        <v>7500000</v>
      </c>
      <c r="CN83" s="413">
        <f t="shared" si="294"/>
        <v>375000</v>
      </c>
      <c r="CO83" s="369">
        <f t="shared" si="294"/>
        <v>0</v>
      </c>
      <c r="CP83" s="369">
        <f t="shared" si="294"/>
        <v>0</v>
      </c>
      <c r="CQ83" s="369">
        <f t="shared" si="294"/>
        <v>0</v>
      </c>
      <c r="CR83" s="369">
        <f>SUM(CN83:CQ83)</f>
        <v>375000</v>
      </c>
      <c r="CS83" s="369">
        <f>CM83+CR83</f>
        <v>7875000</v>
      </c>
      <c r="CT83" s="173" t="s">
        <v>1187</v>
      </c>
      <c r="CU83" s="173" t="s">
        <v>2229</v>
      </c>
      <c r="CV83" s="450" t="s">
        <v>1263</v>
      </c>
      <c r="CW83" s="173" t="s">
        <v>2249</v>
      </c>
    </row>
    <row r="84" spans="1:101" ht="34.35" customHeight="1">
      <c r="A84" s="155">
        <f>SUBTOTAL(3,$C$11:C84)</f>
        <v>61</v>
      </c>
      <c r="B84" s="143" t="s">
        <v>674</v>
      </c>
      <c r="C84" s="144" t="s">
        <v>675</v>
      </c>
      <c r="D84" s="156" t="s">
        <v>101</v>
      </c>
      <c r="E84" s="157" t="str">
        <f t="shared" ref="E84" si="300">IF(CL84&gt;=400000000,"A1",IF(CL84&gt;=300000000,"A2",IF(CL84&gt;=240000000,"A3",IF(CL84&gt;=180000000,"A4",IF(CL84&gt;=120000000,"A5",IF(CL84&gt;=80000000,"A6",IF(CL84&gt;=40000000,"A7",IF(CL84&gt;=25000000,"B1",IF(CL84&gt;=12000000,"B2","B3")))))))))</f>
        <v>B3</v>
      </c>
      <c r="F84" s="158">
        <v>42486</v>
      </c>
      <c r="G84" s="159">
        <v>4090000</v>
      </c>
      <c r="H84" s="159"/>
      <c r="I84" s="160">
        <f t="shared" si="256"/>
        <v>3410000</v>
      </c>
      <c r="J84" s="160">
        <f t="shared" si="257"/>
        <v>375000</v>
      </c>
      <c r="K84" s="161">
        <f t="shared" si="258"/>
        <v>3785000</v>
      </c>
      <c r="L84" s="161">
        <f t="shared" si="259"/>
        <v>7875000</v>
      </c>
      <c r="M84" s="162">
        <f t="shared" si="260"/>
        <v>1</v>
      </c>
      <c r="N84" s="163">
        <f t="shared" si="261"/>
        <v>3640000</v>
      </c>
      <c r="O84" s="163">
        <v>0</v>
      </c>
      <c r="P84" s="406">
        <v>3</v>
      </c>
      <c r="Q84" s="406">
        <v>11</v>
      </c>
      <c r="R84" s="406">
        <v>0</v>
      </c>
      <c r="S84" s="406">
        <v>0</v>
      </c>
      <c r="T84" s="406"/>
      <c r="U84" s="406"/>
      <c r="V84" s="406"/>
      <c r="W84" s="406"/>
      <c r="X84" s="389"/>
      <c r="Y84" s="406"/>
      <c r="Z84" s="406"/>
      <c r="AA84" s="406"/>
      <c r="AB84" s="406"/>
      <c r="AC84" s="406"/>
      <c r="AD84" s="406">
        <v>0</v>
      </c>
      <c r="AE84" s="164">
        <f t="shared" si="262"/>
        <v>0</v>
      </c>
      <c r="AF84" s="166">
        <f t="shared" si="263"/>
        <v>908654</v>
      </c>
      <c r="AG84" s="166">
        <f t="shared" si="264"/>
        <v>0</v>
      </c>
      <c r="AH84" s="166">
        <f t="shared" si="265"/>
        <v>0</v>
      </c>
      <c r="AI84" s="166">
        <f t="shared" si="266"/>
        <v>0</v>
      </c>
      <c r="AJ84" s="166">
        <f t="shared" si="267"/>
        <v>0</v>
      </c>
      <c r="AK84" s="166">
        <f t="shared" si="268"/>
        <v>0</v>
      </c>
      <c r="AL84" s="166">
        <f t="shared" si="269"/>
        <v>0</v>
      </c>
      <c r="AM84" s="166">
        <f t="shared" si="270"/>
        <v>0</v>
      </c>
      <c r="AN84" s="166">
        <f t="shared" si="271"/>
        <v>0</v>
      </c>
      <c r="AO84" s="167">
        <f t="shared" si="272"/>
        <v>0</v>
      </c>
      <c r="AP84" s="166">
        <v>0</v>
      </c>
      <c r="AQ84" s="166">
        <f t="shared" si="273"/>
        <v>908654</v>
      </c>
      <c r="AR84" s="166">
        <v>832000</v>
      </c>
      <c r="AS84" s="167"/>
      <c r="AT84" s="166"/>
      <c r="AU84" s="166"/>
      <c r="AV84" s="166">
        <f t="shared" si="274"/>
        <v>1740654</v>
      </c>
      <c r="AW84" s="166">
        <f t="shared" si="275"/>
        <v>327200</v>
      </c>
      <c r="AX84" s="166">
        <f t="shared" si="276"/>
        <v>61350</v>
      </c>
      <c r="AY84" s="166">
        <f t="shared" si="277"/>
        <v>40900</v>
      </c>
      <c r="AZ84" s="166">
        <f t="shared" si="278"/>
        <v>429450</v>
      </c>
      <c r="BA84" s="166">
        <f t="shared" si="279"/>
        <v>20450</v>
      </c>
      <c r="BB84" s="166">
        <f t="shared" si="280"/>
        <v>110000</v>
      </c>
      <c r="BC84" s="166"/>
      <c r="BD84" s="166">
        <v>0</v>
      </c>
      <c r="BE84" s="166">
        <f t="shared" si="281"/>
        <v>559900</v>
      </c>
      <c r="BF84" s="166">
        <f t="shared" si="282"/>
        <v>1180754</v>
      </c>
      <c r="BG84" s="166">
        <f t="shared" si="283"/>
        <v>0</v>
      </c>
      <c r="BH84" s="166">
        <v>1</v>
      </c>
      <c r="BI84" s="369" t="s">
        <v>40</v>
      </c>
      <c r="BJ84" s="166">
        <f t="shared" si="284"/>
        <v>0</v>
      </c>
      <c r="BK84" s="166">
        <f t="shared" si="285"/>
        <v>1</v>
      </c>
      <c r="BL84" s="166">
        <v>0</v>
      </c>
      <c r="BM84" s="166">
        <f t="shared" si="286"/>
        <v>0</v>
      </c>
      <c r="BN84" s="166" t="str">
        <f t="shared" si="287"/>
        <v>Trừ tiền</v>
      </c>
      <c r="BO84" s="410"/>
      <c r="BP84" s="166"/>
      <c r="BQ84" s="144"/>
      <c r="BR84" s="144"/>
      <c r="BS84" s="161">
        <f t="shared" si="288"/>
        <v>908654</v>
      </c>
      <c r="BT84" s="159">
        <v>3</v>
      </c>
      <c r="BU84" s="166">
        <f t="shared" si="289"/>
        <v>13200000</v>
      </c>
      <c r="BV84" s="166">
        <v>11000000</v>
      </c>
      <c r="BW84" s="166">
        <f t="shared" si="290"/>
        <v>24200000</v>
      </c>
      <c r="BX84" s="166">
        <f t="shared" si="291"/>
        <v>-23720796</v>
      </c>
      <c r="BY84" s="166"/>
      <c r="BZ84" s="166"/>
      <c r="CA84" s="171"/>
      <c r="CB84" s="166"/>
      <c r="CC84" s="166"/>
      <c r="CD84" s="166"/>
      <c r="CE84" s="413">
        <v>7500000</v>
      </c>
      <c r="CF84" s="413">
        <f t="shared" ref="CF84" si="301">CE84*5%</f>
        <v>375000</v>
      </c>
      <c r="CG84" s="413">
        <v>0</v>
      </c>
      <c r="CH84" s="413">
        <v>0</v>
      </c>
      <c r="CI84" s="413"/>
      <c r="CJ84" s="369">
        <f t="shared" ref="CJ84" si="302">SUM(CF84:CI84)</f>
        <v>375000</v>
      </c>
      <c r="CK84" s="369">
        <f t="shared" ref="CK84" si="303">CE84+CJ84</f>
        <v>7875000</v>
      </c>
      <c r="CL84" s="414"/>
      <c r="CM84" s="413">
        <f t="shared" si="294"/>
        <v>7500000</v>
      </c>
      <c r="CN84" s="413">
        <f t="shared" si="294"/>
        <v>375000</v>
      </c>
      <c r="CO84" s="369">
        <f t="shared" si="294"/>
        <v>0</v>
      </c>
      <c r="CP84" s="369">
        <f t="shared" si="294"/>
        <v>0</v>
      </c>
      <c r="CQ84" s="369">
        <f t="shared" si="294"/>
        <v>0</v>
      </c>
      <c r="CR84" s="369">
        <f t="shared" ref="CR84" si="304">SUM(CN84:CQ84)</f>
        <v>375000</v>
      </c>
      <c r="CS84" s="369">
        <f t="shared" ref="CS84" si="305">CM84+CR84</f>
        <v>7875000</v>
      </c>
      <c r="CT84" s="173" t="s">
        <v>1187</v>
      </c>
      <c r="CU84" s="173" t="s">
        <v>2229</v>
      </c>
      <c r="CV84" s="450" t="s">
        <v>1195</v>
      </c>
      <c r="CW84" s="173" t="s">
        <v>2249</v>
      </c>
    </row>
    <row r="85" spans="1:101" ht="34.35" customHeight="1">
      <c r="A85" s="221"/>
      <c r="B85" s="303" t="str">
        <f>"Tổ 2: " &amp;"["&amp;COUNT(A144:A155)&amp; "]"</f>
        <v>Tổ 2: [12]</v>
      </c>
      <c r="C85" s="241"/>
      <c r="D85" s="242"/>
      <c r="E85" s="242"/>
      <c r="F85" s="242"/>
      <c r="G85" s="242">
        <f>SUM(G86:G94)</f>
        <v>37860000</v>
      </c>
      <c r="H85" s="242">
        <f t="shared" ref="H85:BS85" si="306">SUM(H86:H94)</f>
        <v>0</v>
      </c>
      <c r="I85" s="242">
        <f t="shared" si="306"/>
        <v>34140000</v>
      </c>
      <c r="J85" s="242">
        <f t="shared" si="306"/>
        <v>5675000</v>
      </c>
      <c r="K85" s="242">
        <f t="shared" si="306"/>
        <v>39815000</v>
      </c>
      <c r="L85" s="242">
        <f t="shared" si="306"/>
        <v>77675000</v>
      </c>
      <c r="M85" s="242"/>
      <c r="N85" s="242">
        <f t="shared" si="306"/>
        <v>32760000</v>
      </c>
      <c r="O85" s="242">
        <f t="shared" si="306"/>
        <v>0</v>
      </c>
      <c r="P85" s="243">
        <f t="shared" si="306"/>
        <v>7</v>
      </c>
      <c r="Q85" s="243">
        <f t="shared" si="306"/>
        <v>112</v>
      </c>
      <c r="R85" s="243">
        <f t="shared" si="306"/>
        <v>0</v>
      </c>
      <c r="S85" s="243">
        <f t="shared" si="306"/>
        <v>0</v>
      </c>
      <c r="T85" s="243">
        <f t="shared" si="306"/>
        <v>0</v>
      </c>
      <c r="U85" s="243">
        <f t="shared" si="306"/>
        <v>0</v>
      </c>
      <c r="V85" s="243">
        <f t="shared" si="306"/>
        <v>0</v>
      </c>
      <c r="W85" s="243">
        <f t="shared" si="306"/>
        <v>0</v>
      </c>
      <c r="X85" s="243">
        <f t="shared" si="306"/>
        <v>0</v>
      </c>
      <c r="Y85" s="243">
        <f t="shared" si="306"/>
        <v>0</v>
      </c>
      <c r="Z85" s="243">
        <f t="shared" si="306"/>
        <v>0</v>
      </c>
      <c r="AA85" s="243">
        <f t="shared" si="306"/>
        <v>0</v>
      </c>
      <c r="AB85" s="243">
        <f t="shared" si="306"/>
        <v>0</v>
      </c>
      <c r="AC85" s="243">
        <f t="shared" si="306"/>
        <v>0</v>
      </c>
      <c r="AD85" s="243">
        <f t="shared" si="306"/>
        <v>0</v>
      </c>
      <c r="AE85" s="243">
        <f t="shared" si="306"/>
        <v>0</v>
      </c>
      <c r="AF85" s="242">
        <f t="shared" si="306"/>
        <v>2264424</v>
      </c>
      <c r="AG85" s="242">
        <f t="shared" si="306"/>
        <v>0</v>
      </c>
      <c r="AH85" s="242">
        <f t="shared" si="306"/>
        <v>0</v>
      </c>
      <c r="AI85" s="242">
        <f t="shared" si="306"/>
        <v>0</v>
      </c>
      <c r="AJ85" s="242">
        <f t="shared" si="306"/>
        <v>0</v>
      </c>
      <c r="AK85" s="242">
        <f t="shared" si="306"/>
        <v>0</v>
      </c>
      <c r="AL85" s="242">
        <f t="shared" si="306"/>
        <v>0</v>
      </c>
      <c r="AM85" s="242">
        <f t="shared" si="306"/>
        <v>0</v>
      </c>
      <c r="AN85" s="242">
        <f t="shared" si="306"/>
        <v>0</v>
      </c>
      <c r="AO85" s="242">
        <f t="shared" si="306"/>
        <v>0</v>
      </c>
      <c r="AP85" s="242">
        <f t="shared" si="306"/>
        <v>0</v>
      </c>
      <c r="AQ85" s="242">
        <f t="shared" si="306"/>
        <v>2264424</v>
      </c>
      <c r="AR85" s="242">
        <f t="shared" si="306"/>
        <v>10346000</v>
      </c>
      <c r="AS85" s="242">
        <f t="shared" si="306"/>
        <v>0</v>
      </c>
      <c r="AT85" s="242">
        <f t="shared" si="306"/>
        <v>0</v>
      </c>
      <c r="AU85" s="242">
        <f t="shared" si="306"/>
        <v>0</v>
      </c>
      <c r="AV85" s="242">
        <f t="shared" si="306"/>
        <v>12610424</v>
      </c>
      <c r="AW85" s="242">
        <f t="shared" si="306"/>
        <v>3028800</v>
      </c>
      <c r="AX85" s="242">
        <f t="shared" si="306"/>
        <v>567900</v>
      </c>
      <c r="AY85" s="242">
        <f t="shared" si="306"/>
        <v>378600</v>
      </c>
      <c r="AZ85" s="242">
        <f t="shared" si="306"/>
        <v>3975300</v>
      </c>
      <c r="BA85" s="242">
        <f t="shared" si="306"/>
        <v>189300</v>
      </c>
      <c r="BB85" s="242">
        <f t="shared" si="306"/>
        <v>990000</v>
      </c>
      <c r="BC85" s="242">
        <f t="shared" si="306"/>
        <v>0</v>
      </c>
      <c r="BD85" s="242">
        <f t="shared" si="306"/>
        <v>12307</v>
      </c>
      <c r="BE85" s="242">
        <f t="shared" si="306"/>
        <v>5166907</v>
      </c>
      <c r="BF85" s="242">
        <f t="shared" si="306"/>
        <v>7443517</v>
      </c>
      <c r="BG85" s="242">
        <f t="shared" si="306"/>
        <v>0</v>
      </c>
      <c r="BH85" s="242"/>
      <c r="BI85" s="242">
        <f t="shared" si="306"/>
        <v>0</v>
      </c>
      <c r="BJ85" s="242">
        <f t="shared" si="306"/>
        <v>0</v>
      </c>
      <c r="BK85" s="242"/>
      <c r="BL85" s="242">
        <f t="shared" si="306"/>
        <v>0</v>
      </c>
      <c r="BM85" s="242">
        <f t="shared" si="306"/>
        <v>0</v>
      </c>
      <c r="BN85" s="242">
        <f t="shared" si="306"/>
        <v>0</v>
      </c>
      <c r="BO85" s="242">
        <f t="shared" si="306"/>
        <v>0</v>
      </c>
      <c r="BP85" s="242">
        <f t="shared" si="306"/>
        <v>0</v>
      </c>
      <c r="BQ85" s="242">
        <f t="shared" si="306"/>
        <v>0</v>
      </c>
      <c r="BR85" s="242">
        <f t="shared" si="306"/>
        <v>0</v>
      </c>
      <c r="BS85" s="242">
        <f t="shared" si="306"/>
        <v>2264424</v>
      </c>
      <c r="BT85" s="242">
        <f t="shared" ref="BT85:CV85" si="307">SUM(BT86:BT94)</f>
        <v>8</v>
      </c>
      <c r="BU85" s="242">
        <f t="shared" si="307"/>
        <v>35200000</v>
      </c>
      <c r="BV85" s="242">
        <f t="shared" si="307"/>
        <v>99000000</v>
      </c>
      <c r="BW85" s="242">
        <f t="shared" si="307"/>
        <v>134200000</v>
      </c>
      <c r="BX85" s="242">
        <f t="shared" si="307"/>
        <v>-135910876</v>
      </c>
      <c r="BY85" s="242">
        <f t="shared" si="307"/>
        <v>0</v>
      </c>
      <c r="BZ85" s="242">
        <f t="shared" si="307"/>
        <v>0</v>
      </c>
      <c r="CA85" s="242">
        <f t="shared" si="307"/>
        <v>0</v>
      </c>
      <c r="CB85" s="242">
        <f t="shared" si="307"/>
        <v>0</v>
      </c>
      <c r="CC85" s="242">
        <f t="shared" si="307"/>
        <v>0</v>
      </c>
      <c r="CD85" s="242">
        <f t="shared" si="307"/>
        <v>0</v>
      </c>
      <c r="CE85" s="242">
        <f t="shared" si="307"/>
        <v>72000000</v>
      </c>
      <c r="CF85" s="242">
        <f t="shared" si="307"/>
        <v>4825000</v>
      </c>
      <c r="CG85" s="242">
        <f t="shared" si="307"/>
        <v>850000</v>
      </c>
      <c r="CH85" s="242">
        <f t="shared" si="307"/>
        <v>0</v>
      </c>
      <c r="CI85" s="242">
        <f t="shared" si="307"/>
        <v>0</v>
      </c>
      <c r="CJ85" s="242">
        <f t="shared" si="307"/>
        <v>5675000</v>
      </c>
      <c r="CK85" s="242">
        <f t="shared" si="307"/>
        <v>77675000</v>
      </c>
      <c r="CL85" s="242">
        <f t="shared" si="307"/>
        <v>0</v>
      </c>
      <c r="CM85" s="242">
        <f t="shared" si="307"/>
        <v>72000000</v>
      </c>
      <c r="CN85" s="242">
        <f t="shared" si="307"/>
        <v>4825000</v>
      </c>
      <c r="CO85" s="242">
        <f t="shared" si="307"/>
        <v>850000</v>
      </c>
      <c r="CP85" s="242">
        <f t="shared" si="307"/>
        <v>0</v>
      </c>
      <c r="CQ85" s="242">
        <f t="shared" si="307"/>
        <v>0</v>
      </c>
      <c r="CR85" s="242">
        <f t="shared" si="307"/>
        <v>5675000</v>
      </c>
      <c r="CS85" s="242">
        <f t="shared" si="307"/>
        <v>77675000</v>
      </c>
      <c r="CT85" s="242">
        <f t="shared" si="307"/>
        <v>0</v>
      </c>
      <c r="CU85" s="242">
        <f t="shared" si="307"/>
        <v>0</v>
      </c>
      <c r="CV85" s="446">
        <f t="shared" si="307"/>
        <v>0</v>
      </c>
      <c r="CW85" s="242"/>
    </row>
    <row r="86" spans="1:101" ht="34.35" customHeight="1">
      <c r="A86" s="155">
        <f>SUBTOTAL(3,$C$11:C86)</f>
        <v>62</v>
      </c>
      <c r="B86" s="246" t="s">
        <v>848</v>
      </c>
      <c r="C86" s="252" t="s">
        <v>849</v>
      </c>
      <c r="D86" s="156" t="s">
        <v>101</v>
      </c>
      <c r="E86" s="157" t="str">
        <f>IF(CL86&gt;=400000000,"A1",IF(CL86&gt;=300000000,"A2",IF(CL86&gt;=240000000,"A3",IF(CL86&gt;=180000000,"A4",IF(CL86&gt;=120000000,"A5",IF(CL86&gt;=80000000,"A6",IF(CL86&gt;=40000000,"A7",IF(CL86&gt;=25000000,"B1",IF(CL86&gt;=12000000,"B2","B3")))))))))</f>
        <v>B3</v>
      </c>
      <c r="F86" s="158">
        <v>42110</v>
      </c>
      <c r="G86" s="159">
        <v>4300000</v>
      </c>
      <c r="H86" s="159"/>
      <c r="I86" s="160">
        <f t="shared" ref="I86:I94" si="308">IF(G86&gt;0,CM86-G86,CM86-H86)</f>
        <v>4200000</v>
      </c>
      <c r="J86" s="160">
        <f t="shared" si="257"/>
        <v>1700000</v>
      </c>
      <c r="K86" s="161">
        <f t="shared" ref="K86:K94" si="309">SUM(I86:J86)</f>
        <v>5900000</v>
      </c>
      <c r="L86" s="161">
        <f t="shared" ref="L86:L94" si="310">IF(G86&gt;0,G86+K86,H86+K86)</f>
        <v>10200000</v>
      </c>
      <c r="M86" s="162">
        <f t="shared" ref="M86:M94" si="311">IF(CE86&gt;=11000000,80%,100%)</f>
        <v>1</v>
      </c>
      <c r="N86" s="163">
        <f t="shared" ref="N86:N94" si="312">ROUND(MAX(G86*70%,H86*70%,3640000),0)</f>
        <v>3640000</v>
      </c>
      <c r="O86" s="163">
        <v>0</v>
      </c>
      <c r="P86" s="406">
        <v>1</v>
      </c>
      <c r="Q86" s="406">
        <v>12</v>
      </c>
      <c r="R86" s="406">
        <v>0</v>
      </c>
      <c r="S86" s="406">
        <v>0</v>
      </c>
      <c r="T86" s="406"/>
      <c r="U86" s="406"/>
      <c r="V86" s="406"/>
      <c r="W86" s="406"/>
      <c r="X86" s="389"/>
      <c r="Y86" s="406"/>
      <c r="Z86" s="406"/>
      <c r="AA86" s="406"/>
      <c r="AB86" s="406"/>
      <c r="AC86" s="406"/>
      <c r="AD86" s="406">
        <v>0</v>
      </c>
      <c r="AE86" s="164">
        <f t="shared" ref="AE86:AE94" si="313">IF(OR(BL86="M1",BL86="M2",BL86="M3",BL86="M4"),P86+R86+S86+T86+U86,0)</f>
        <v>0</v>
      </c>
      <c r="AF86" s="166">
        <f t="shared" ref="AF86:AF94" si="314">ROUND(IF($P86=0,0,IF(OR($BJ86="lương tháng",$CE86&gt;=11000000),($L86/2-$L86/26*($CC$6-$P86))*$M86,$L86/26*$P86*$M86)),0)</f>
        <v>392308</v>
      </c>
      <c r="AG86" s="166">
        <f t="shared" ref="AG86:AG94" si="315">ROUND(MAX((G86+I86)*M86/26*R86,(H86+I86)*M86/26*R86,G86/26*R86*150%,H86/26*R86*150%)*BK86,0)</f>
        <v>0</v>
      </c>
      <c r="AH86" s="166">
        <f t="shared" ref="AH86:AH94" si="316">ROUND(MAX((G86+I86)*M86/26*S86,(H86+I86)*M86/26*S86,G86/26*S86*200%,H86/26*S86*200%)*BK86,0)</f>
        <v>0</v>
      </c>
      <c r="AI86" s="166">
        <f t="shared" ref="AI86:AI94" si="317">ROUND(IF(BJ86="Lương tháng",L86/26*T86,MAX((G86+I86)/26*(T86+U86)*200%+G86/26*T86,(H86+I86)/26*(T86+U86)*200%+H86/26*T86,G86/26*(T86+U86)*300%+G86/26*T86,H86/26*(T86+U86)*300%+H86/26*T86)),0)</f>
        <v>0</v>
      </c>
      <c r="AJ86" s="166">
        <f t="shared" ref="AJ86:AJ94" si="318">ROUND(IF((P86+Q86)=0,0,IF(BJ86="Lương tháng",MAX((G86+I86)/26*V86,(H86+I86)/26*V86),MAX(G86/26*V86,H86/26*V86))),0)</f>
        <v>0</v>
      </c>
      <c r="AK86" s="166">
        <f t="shared" ref="AK86:AK94" si="319">ROUND(IF(G86&gt;0,G86/26*W86,H86/26*W86),0)</f>
        <v>0</v>
      </c>
      <c r="AL86" s="166">
        <f t="shared" ref="AL86:AL94" si="320">ROUND(N86/26*Y86+O86/26*Z86+MAX(G86/26*AA86,H86/26*AA86),0)</f>
        <v>0</v>
      </c>
      <c r="AM86" s="166">
        <f t="shared" ref="AM86:AM94" si="321">ROUND(IF(BJ86="Lương tháng",L86/26*AC86,L86/26*AC86+MAX((G86+I86)/26*AB86,(H86+I86)/26*AB86)),0)</f>
        <v>0</v>
      </c>
      <c r="AN86" s="166">
        <f t="shared" ref="AN86:AN94" si="322">ROUND(IF(BJ86="lương tháng",0,MAX((G86+I86)/26*AD86*30%,(H86+I86)/26*AD86*30%)*BK86),0)</f>
        <v>0</v>
      </c>
      <c r="AO86" s="167">
        <f t="shared" ref="AO86:AO94" si="323">ROUND(BM86*AE86,0)</f>
        <v>0</v>
      </c>
      <c r="AP86" s="166">
        <v>0</v>
      </c>
      <c r="AQ86" s="166">
        <f t="shared" ref="AQ86:AQ94" si="324">ROUND(SUM(AF86:AP86),0)</f>
        <v>392308</v>
      </c>
      <c r="AR86" s="166">
        <v>556000</v>
      </c>
      <c r="AS86" s="167"/>
      <c r="AT86" s="166"/>
      <c r="AU86" s="166"/>
      <c r="AV86" s="166">
        <f t="shared" ref="AV86:AV94" si="325">ROUND(SUM(AQ86:AT86)-AU86,0)</f>
        <v>948308</v>
      </c>
      <c r="AW86" s="166">
        <f t="shared" ref="AW86:AW94" si="326">ROUND(IF($BH86=1,$G86*$AW$9,0),0)</f>
        <v>344000</v>
      </c>
      <c r="AX86" s="166">
        <f t="shared" ref="AX86:AX94" si="327">ROUND(IF($BH86=1,$G86*$AX$9,0),0)</f>
        <v>64500</v>
      </c>
      <c r="AY86" s="166">
        <f t="shared" ref="AY86:AY94" si="328">ROUND(IF($BH86=1,$G86*$AY$9,0),0)</f>
        <v>43000</v>
      </c>
      <c r="AZ86" s="166">
        <f t="shared" ref="AZ86:AZ94" si="329">SUM(AW86:AY86)</f>
        <v>451500</v>
      </c>
      <c r="BA86" s="166">
        <f t="shared" ref="BA86:BA94" si="330">ROUND(IF($BI86="1x",$G86*0.5%,0),0)</f>
        <v>21500</v>
      </c>
      <c r="BB86" s="166">
        <f t="shared" ref="BB86:BB94" si="331">IF(BN86="Xem lại",0,IF(CM86&lt;11000000,5000,IF(AND(CM86&gt;=11000000,CM86&lt;25000000),10000,IF(AND(CM86&gt;=25000000,CM86&lt;40000000),15000,IF(AND(CM86&gt;=40000000,CM86&lt;120000000),20000,IF(AND(CM86&gt;=120000000,CM86&lt;240000000),25000,30000)))))*$BB$9)</f>
        <v>110000</v>
      </c>
      <c r="BC86" s="166"/>
      <c r="BD86" s="166">
        <v>0</v>
      </c>
      <c r="BE86" s="166">
        <f t="shared" ref="BE86:BE94" si="332">ROUND(SUM(AZ86:BD86),0)</f>
        <v>583000</v>
      </c>
      <c r="BF86" s="166">
        <f t="shared" ref="BF86:BF94" si="333">ROUND(IF(AV86&gt;BE86,AV86-BE86,0),0)</f>
        <v>365308</v>
      </c>
      <c r="BG86" s="166">
        <f t="shared" ref="BG86:BG94" si="334">ROUND(IF(BE86&gt;AV86,BE86-AV86,0),0)</f>
        <v>0</v>
      </c>
      <c r="BH86" s="166">
        <v>1</v>
      </c>
      <c r="BI86" s="369" t="s">
        <v>40</v>
      </c>
      <c r="BJ86" s="166">
        <f t="shared" ref="BJ86:BJ94" si="335">IF(AND(D86="QTNV CL",CM86&gt;=11000000),"Lương tháng",IF(CM86&gt;=18000000,"Lương tháng",0))</f>
        <v>0</v>
      </c>
      <c r="BK86" s="166">
        <f t="shared" ref="BK86:BK94" si="336">IF(BJ86="Lương tháng",0,1)</f>
        <v>1</v>
      </c>
      <c r="BL86" s="166">
        <v>0</v>
      </c>
      <c r="BM86" s="166">
        <f t="shared" ref="BM86:BM94" si="337">IF(BL86="M1",13000,IF(BL86="M2",20000,IF(BL86="M3",26000,IF(BL86="M4",32000,0))))</f>
        <v>0</v>
      </c>
      <c r="BN86" s="166" t="str">
        <f t="shared" ref="BN86:BN94" si="338">IF(AND(G86&gt;0,(P86+Q86)&gt;=5),"Trừ tiền","Xem lại")</f>
        <v>Trừ tiền</v>
      </c>
      <c r="BO86" s="410"/>
      <c r="BP86" s="166"/>
      <c r="BQ86" s="144"/>
      <c r="BR86" s="144"/>
      <c r="BS86" s="161">
        <f t="shared" ref="BS86:BS94" si="339">AQ86+SUM(BO86:BR86)-AN86-AO86-SUM(BY86:CA86)</f>
        <v>392308</v>
      </c>
      <c r="BT86" s="159">
        <v>1</v>
      </c>
      <c r="BU86" s="166">
        <f t="shared" ref="BU86:BU94" si="340">BT86*4400000</f>
        <v>4400000</v>
      </c>
      <c r="BV86" s="166">
        <v>11000000</v>
      </c>
      <c r="BW86" s="166">
        <f t="shared" ref="BW86:BW94" si="341">BU86+BV86</f>
        <v>15400000</v>
      </c>
      <c r="BX86" s="166">
        <f t="shared" ref="BX86:BX94" si="342">BS86-SUM(CC86:CD86)-CB86-AZ86-BW86</f>
        <v>-15459192</v>
      </c>
      <c r="BY86" s="166"/>
      <c r="BZ86" s="166"/>
      <c r="CA86" s="171"/>
      <c r="CB86" s="166"/>
      <c r="CC86" s="166"/>
      <c r="CD86" s="166"/>
      <c r="CE86" s="413">
        <v>8500000</v>
      </c>
      <c r="CF86" s="413">
        <f>CE86*10%</f>
        <v>850000</v>
      </c>
      <c r="CG86" s="413">
        <v>850000</v>
      </c>
      <c r="CH86" s="413">
        <v>0</v>
      </c>
      <c r="CI86" s="413"/>
      <c r="CJ86" s="369">
        <f>SUM(CF86:CI86)</f>
        <v>1700000</v>
      </c>
      <c r="CK86" s="369">
        <f>CE86+CJ86</f>
        <v>10200000</v>
      </c>
      <c r="CL86" s="414"/>
      <c r="CM86" s="413">
        <f t="shared" ref="CM86:CQ93" si="343">CE86</f>
        <v>8500000</v>
      </c>
      <c r="CN86" s="413">
        <f t="shared" si="343"/>
        <v>850000</v>
      </c>
      <c r="CO86" s="369">
        <f t="shared" si="343"/>
        <v>850000</v>
      </c>
      <c r="CP86" s="369">
        <f t="shared" si="343"/>
        <v>0</v>
      </c>
      <c r="CQ86" s="369">
        <f t="shared" si="343"/>
        <v>0</v>
      </c>
      <c r="CR86" s="369">
        <f>SUM(CN86:CQ86)</f>
        <v>1700000</v>
      </c>
      <c r="CS86" s="369">
        <f>CM86+CR86</f>
        <v>10200000</v>
      </c>
      <c r="CT86" s="173" t="s">
        <v>1196</v>
      </c>
      <c r="CU86" s="173" t="s">
        <v>2229</v>
      </c>
      <c r="CV86" s="450" t="s">
        <v>1262</v>
      </c>
      <c r="CW86" s="173" t="s">
        <v>2249</v>
      </c>
    </row>
    <row r="87" spans="1:101" ht="34.35" customHeight="1">
      <c r="A87" s="155">
        <f>SUBTOTAL(3,$C$11:C87)</f>
        <v>63</v>
      </c>
      <c r="B87" s="143" t="s">
        <v>661</v>
      </c>
      <c r="C87" s="144" t="s">
        <v>662</v>
      </c>
      <c r="D87" s="156" t="s">
        <v>101</v>
      </c>
      <c r="E87" s="157" t="str">
        <f>IF(CL87&gt;=400000000,"A1",IF(CL87&gt;=300000000,"A2",IF(CL87&gt;=240000000,"A3",IF(CL87&gt;=180000000,"A4",IF(CL87&gt;=120000000,"A5",IF(CL87&gt;=80000000,"A6",IF(CL87&gt;=40000000,"A7",IF(CL87&gt;=25000000,"B1",IF(CL87&gt;=12000000,"B2","B3")))))))))</f>
        <v>B3</v>
      </c>
      <c r="F87" s="158">
        <v>42219</v>
      </c>
      <c r="G87" s="159">
        <v>4300000</v>
      </c>
      <c r="H87" s="159"/>
      <c r="I87" s="160">
        <f t="shared" si="308"/>
        <v>3200000</v>
      </c>
      <c r="J87" s="160">
        <f t="shared" si="257"/>
        <v>375000</v>
      </c>
      <c r="K87" s="161">
        <f t="shared" si="309"/>
        <v>3575000</v>
      </c>
      <c r="L87" s="161">
        <f t="shared" si="310"/>
        <v>7875000</v>
      </c>
      <c r="M87" s="162">
        <f t="shared" si="311"/>
        <v>1</v>
      </c>
      <c r="N87" s="163">
        <f t="shared" si="312"/>
        <v>3640000</v>
      </c>
      <c r="O87" s="163">
        <v>0</v>
      </c>
      <c r="P87" s="406">
        <v>1</v>
      </c>
      <c r="Q87" s="406">
        <v>12</v>
      </c>
      <c r="R87" s="406">
        <v>0</v>
      </c>
      <c r="S87" s="406">
        <v>0</v>
      </c>
      <c r="T87" s="406"/>
      <c r="U87" s="406"/>
      <c r="V87" s="406"/>
      <c r="W87" s="406"/>
      <c r="X87" s="389"/>
      <c r="Y87" s="406"/>
      <c r="Z87" s="406"/>
      <c r="AA87" s="406"/>
      <c r="AB87" s="406"/>
      <c r="AC87" s="406"/>
      <c r="AD87" s="406">
        <v>0</v>
      </c>
      <c r="AE87" s="164">
        <f t="shared" si="313"/>
        <v>0</v>
      </c>
      <c r="AF87" s="166">
        <f t="shared" si="314"/>
        <v>302885</v>
      </c>
      <c r="AG87" s="166">
        <f t="shared" si="315"/>
        <v>0</v>
      </c>
      <c r="AH87" s="166">
        <f t="shared" si="316"/>
        <v>0</v>
      </c>
      <c r="AI87" s="166">
        <f t="shared" si="317"/>
        <v>0</v>
      </c>
      <c r="AJ87" s="166">
        <f t="shared" si="318"/>
        <v>0</v>
      </c>
      <c r="AK87" s="166">
        <f t="shared" si="319"/>
        <v>0</v>
      </c>
      <c r="AL87" s="166">
        <f t="shared" si="320"/>
        <v>0</v>
      </c>
      <c r="AM87" s="166">
        <f t="shared" si="321"/>
        <v>0</v>
      </c>
      <c r="AN87" s="166">
        <f t="shared" si="322"/>
        <v>0</v>
      </c>
      <c r="AO87" s="167">
        <f t="shared" si="323"/>
        <v>0</v>
      </c>
      <c r="AP87" s="166">
        <v>0</v>
      </c>
      <c r="AQ87" s="166">
        <f t="shared" si="324"/>
        <v>302885</v>
      </c>
      <c r="AR87" s="166">
        <v>1824000</v>
      </c>
      <c r="AS87" s="167"/>
      <c r="AT87" s="166"/>
      <c r="AU87" s="166"/>
      <c r="AV87" s="166">
        <f t="shared" si="325"/>
        <v>2126885</v>
      </c>
      <c r="AW87" s="166">
        <f t="shared" si="326"/>
        <v>344000</v>
      </c>
      <c r="AX87" s="166">
        <f t="shared" si="327"/>
        <v>64500</v>
      </c>
      <c r="AY87" s="166">
        <f t="shared" si="328"/>
        <v>43000</v>
      </c>
      <c r="AZ87" s="166">
        <f t="shared" si="329"/>
        <v>451500</v>
      </c>
      <c r="BA87" s="166">
        <f t="shared" si="330"/>
        <v>21500</v>
      </c>
      <c r="BB87" s="166">
        <f t="shared" si="331"/>
        <v>110000</v>
      </c>
      <c r="BC87" s="166"/>
      <c r="BD87" s="166">
        <v>12307</v>
      </c>
      <c r="BE87" s="166">
        <f t="shared" si="332"/>
        <v>595307</v>
      </c>
      <c r="BF87" s="166">
        <f t="shared" si="333"/>
        <v>1531578</v>
      </c>
      <c r="BG87" s="166">
        <f t="shared" si="334"/>
        <v>0</v>
      </c>
      <c r="BH87" s="166">
        <v>1</v>
      </c>
      <c r="BI87" s="369" t="s">
        <v>40</v>
      </c>
      <c r="BJ87" s="166">
        <f t="shared" si="335"/>
        <v>0</v>
      </c>
      <c r="BK87" s="166">
        <f t="shared" si="336"/>
        <v>1</v>
      </c>
      <c r="BL87" s="166">
        <v>0</v>
      </c>
      <c r="BM87" s="166">
        <f t="shared" si="337"/>
        <v>0</v>
      </c>
      <c r="BN87" s="166" t="str">
        <f t="shared" si="338"/>
        <v>Trừ tiền</v>
      </c>
      <c r="BO87" s="410"/>
      <c r="BP87" s="166"/>
      <c r="BQ87" s="144"/>
      <c r="BR87" s="144"/>
      <c r="BS87" s="161">
        <f t="shared" si="339"/>
        <v>302885</v>
      </c>
      <c r="BT87" s="159">
        <v>3</v>
      </c>
      <c r="BU87" s="166">
        <f t="shared" si="340"/>
        <v>13200000</v>
      </c>
      <c r="BV87" s="166">
        <v>11000000</v>
      </c>
      <c r="BW87" s="166">
        <f t="shared" si="341"/>
        <v>24200000</v>
      </c>
      <c r="BX87" s="166">
        <f t="shared" si="342"/>
        <v>-24348615</v>
      </c>
      <c r="BY87" s="166"/>
      <c r="BZ87" s="166"/>
      <c r="CA87" s="171"/>
      <c r="CB87" s="166"/>
      <c r="CC87" s="166"/>
      <c r="CD87" s="166"/>
      <c r="CE87" s="413">
        <v>7500000</v>
      </c>
      <c r="CF87" s="413">
        <f>CE87*5%</f>
        <v>375000</v>
      </c>
      <c r="CG87" s="413">
        <v>0</v>
      </c>
      <c r="CH87" s="413">
        <v>0</v>
      </c>
      <c r="CI87" s="413"/>
      <c r="CJ87" s="369">
        <f>SUM(CF87:CI87)</f>
        <v>375000</v>
      </c>
      <c r="CK87" s="369">
        <f>CE87+CJ87</f>
        <v>7875000</v>
      </c>
      <c r="CL87" s="414"/>
      <c r="CM87" s="413">
        <f t="shared" si="343"/>
        <v>7500000</v>
      </c>
      <c r="CN87" s="413">
        <f t="shared" si="343"/>
        <v>375000</v>
      </c>
      <c r="CO87" s="369">
        <f t="shared" si="343"/>
        <v>0</v>
      </c>
      <c r="CP87" s="369">
        <f t="shared" si="343"/>
        <v>0</v>
      </c>
      <c r="CQ87" s="369">
        <f t="shared" si="343"/>
        <v>0</v>
      </c>
      <c r="CR87" s="369">
        <f>SUM(CN87:CQ87)</f>
        <v>375000</v>
      </c>
      <c r="CS87" s="369">
        <f>CM87+CR87</f>
        <v>7875000</v>
      </c>
      <c r="CT87" s="173" t="s">
        <v>1187</v>
      </c>
      <c r="CU87" s="173" t="s">
        <v>2229</v>
      </c>
      <c r="CV87" s="450" t="s">
        <v>1189</v>
      </c>
      <c r="CW87" s="173" t="s">
        <v>2249</v>
      </c>
    </row>
    <row r="88" spans="1:101" ht="34.35" customHeight="1">
      <c r="A88" s="155">
        <f>SUBTOTAL(3,$C$11:C88)</f>
        <v>64</v>
      </c>
      <c r="B88" s="143" t="s">
        <v>665</v>
      </c>
      <c r="C88" s="144" t="s">
        <v>484</v>
      </c>
      <c r="D88" s="156" t="s">
        <v>101</v>
      </c>
      <c r="E88" s="157" t="str">
        <f>IF(CL88&gt;=400000000,"A1",IF(CL88&gt;=300000000,"A2",IF(CL88&gt;=240000000,"A3",IF(CL88&gt;=180000000,"A4",IF(CL88&gt;=120000000,"A5",IF(CL88&gt;=80000000,"A6",IF(CL88&gt;=40000000,"A7",IF(CL88&gt;=25000000,"B1",IF(CL88&gt;=12000000,"B2","B3")))))))))</f>
        <v>B3</v>
      </c>
      <c r="F88" s="158">
        <v>42110</v>
      </c>
      <c r="G88" s="159">
        <v>4300000</v>
      </c>
      <c r="H88" s="159"/>
      <c r="I88" s="160">
        <f t="shared" si="308"/>
        <v>4200000</v>
      </c>
      <c r="J88" s="160">
        <f t="shared" si="257"/>
        <v>850000</v>
      </c>
      <c r="K88" s="161">
        <f t="shared" si="309"/>
        <v>5050000</v>
      </c>
      <c r="L88" s="161">
        <f t="shared" si="310"/>
        <v>9350000</v>
      </c>
      <c r="M88" s="162">
        <f t="shared" si="311"/>
        <v>1</v>
      </c>
      <c r="N88" s="163">
        <f t="shared" si="312"/>
        <v>3640000</v>
      </c>
      <c r="O88" s="163">
        <v>0</v>
      </c>
      <c r="P88" s="406">
        <v>0</v>
      </c>
      <c r="Q88" s="406">
        <v>11</v>
      </c>
      <c r="R88" s="406">
        <v>0</v>
      </c>
      <c r="S88" s="406">
        <v>0</v>
      </c>
      <c r="T88" s="406"/>
      <c r="U88" s="406"/>
      <c r="V88" s="406"/>
      <c r="W88" s="406"/>
      <c r="X88" s="389"/>
      <c r="Y88" s="406"/>
      <c r="Z88" s="406"/>
      <c r="AA88" s="406"/>
      <c r="AB88" s="406"/>
      <c r="AC88" s="406"/>
      <c r="AD88" s="406">
        <v>0</v>
      </c>
      <c r="AE88" s="164">
        <f t="shared" si="313"/>
        <v>0</v>
      </c>
      <c r="AF88" s="166">
        <f t="shared" si="314"/>
        <v>0</v>
      </c>
      <c r="AG88" s="166">
        <f t="shared" si="315"/>
        <v>0</v>
      </c>
      <c r="AH88" s="166">
        <f t="shared" si="316"/>
        <v>0</v>
      </c>
      <c r="AI88" s="166">
        <f t="shared" si="317"/>
        <v>0</v>
      </c>
      <c r="AJ88" s="166">
        <f t="shared" si="318"/>
        <v>0</v>
      </c>
      <c r="AK88" s="166">
        <f t="shared" si="319"/>
        <v>0</v>
      </c>
      <c r="AL88" s="166">
        <f t="shared" si="320"/>
        <v>0</v>
      </c>
      <c r="AM88" s="166">
        <f t="shared" si="321"/>
        <v>0</v>
      </c>
      <c r="AN88" s="166">
        <f t="shared" si="322"/>
        <v>0</v>
      </c>
      <c r="AO88" s="167">
        <f t="shared" si="323"/>
        <v>0</v>
      </c>
      <c r="AP88" s="166">
        <v>0</v>
      </c>
      <c r="AQ88" s="166">
        <f t="shared" si="324"/>
        <v>0</v>
      </c>
      <c r="AR88" s="166">
        <v>1273000</v>
      </c>
      <c r="AS88" s="167"/>
      <c r="AT88" s="166"/>
      <c r="AU88" s="166"/>
      <c r="AV88" s="166">
        <f t="shared" si="325"/>
        <v>1273000</v>
      </c>
      <c r="AW88" s="166">
        <f t="shared" si="326"/>
        <v>344000</v>
      </c>
      <c r="AX88" s="166">
        <f t="shared" si="327"/>
        <v>64500</v>
      </c>
      <c r="AY88" s="166">
        <f t="shared" si="328"/>
        <v>43000</v>
      </c>
      <c r="AZ88" s="166">
        <f t="shared" si="329"/>
        <v>451500</v>
      </c>
      <c r="BA88" s="166">
        <f t="shared" si="330"/>
        <v>21500</v>
      </c>
      <c r="BB88" s="166">
        <f t="shared" si="331"/>
        <v>110000</v>
      </c>
      <c r="BC88" s="166"/>
      <c r="BD88" s="166">
        <v>0</v>
      </c>
      <c r="BE88" s="166">
        <f t="shared" si="332"/>
        <v>583000</v>
      </c>
      <c r="BF88" s="166">
        <f t="shared" si="333"/>
        <v>690000</v>
      </c>
      <c r="BG88" s="166">
        <f t="shared" si="334"/>
        <v>0</v>
      </c>
      <c r="BH88" s="166">
        <v>1</v>
      </c>
      <c r="BI88" s="369" t="s">
        <v>40</v>
      </c>
      <c r="BJ88" s="166">
        <f t="shared" si="335"/>
        <v>0</v>
      </c>
      <c r="BK88" s="166">
        <f t="shared" si="336"/>
        <v>1</v>
      </c>
      <c r="BL88" s="166">
        <v>0</v>
      </c>
      <c r="BM88" s="166">
        <f t="shared" si="337"/>
        <v>0</v>
      </c>
      <c r="BN88" s="166" t="str">
        <f t="shared" si="338"/>
        <v>Trừ tiền</v>
      </c>
      <c r="BO88" s="410"/>
      <c r="BP88" s="166"/>
      <c r="BQ88" s="144"/>
      <c r="BR88" s="144"/>
      <c r="BS88" s="161">
        <f t="shared" si="339"/>
        <v>0</v>
      </c>
      <c r="BT88" s="159">
        <v>0</v>
      </c>
      <c r="BU88" s="166">
        <f t="shared" si="340"/>
        <v>0</v>
      </c>
      <c r="BV88" s="166">
        <v>11000000</v>
      </c>
      <c r="BW88" s="166">
        <f t="shared" si="341"/>
        <v>11000000</v>
      </c>
      <c r="BX88" s="166">
        <f t="shared" si="342"/>
        <v>-11451500</v>
      </c>
      <c r="BY88" s="166"/>
      <c r="BZ88" s="166"/>
      <c r="CA88" s="171"/>
      <c r="CB88" s="166"/>
      <c r="CC88" s="166"/>
      <c r="CD88" s="166"/>
      <c r="CE88" s="413">
        <v>8500000</v>
      </c>
      <c r="CF88" s="413">
        <f t="shared" ref="CF88:CF89" si="344">CE88*10%</f>
        <v>850000</v>
      </c>
      <c r="CG88" s="413">
        <v>0</v>
      </c>
      <c r="CH88" s="413">
        <v>0</v>
      </c>
      <c r="CI88" s="413"/>
      <c r="CJ88" s="369">
        <f>SUM(CF88:CI88)</f>
        <v>850000</v>
      </c>
      <c r="CK88" s="369">
        <f>CE88+CJ88</f>
        <v>9350000</v>
      </c>
      <c r="CL88" s="414"/>
      <c r="CM88" s="413">
        <f t="shared" si="343"/>
        <v>8500000</v>
      </c>
      <c r="CN88" s="413">
        <f t="shared" si="343"/>
        <v>850000</v>
      </c>
      <c r="CO88" s="369">
        <f t="shared" si="343"/>
        <v>0</v>
      </c>
      <c r="CP88" s="369">
        <f t="shared" si="343"/>
        <v>0</v>
      </c>
      <c r="CQ88" s="369">
        <f t="shared" si="343"/>
        <v>0</v>
      </c>
      <c r="CR88" s="369">
        <f>SUM(CN88:CQ88)</f>
        <v>850000</v>
      </c>
      <c r="CS88" s="369">
        <f>CM88+CR88</f>
        <v>9350000</v>
      </c>
      <c r="CT88" s="173" t="s">
        <v>1187</v>
      </c>
      <c r="CU88" s="173" t="s">
        <v>2229</v>
      </c>
      <c r="CV88" s="450" t="s">
        <v>1191</v>
      </c>
      <c r="CW88" s="173" t="s">
        <v>2249</v>
      </c>
    </row>
    <row r="89" spans="1:101" ht="34.35" customHeight="1">
      <c r="A89" s="155">
        <f>SUBTOTAL(3,$C$11:C89)</f>
        <v>65</v>
      </c>
      <c r="B89" s="246" t="s">
        <v>844</v>
      </c>
      <c r="C89" s="247" t="s">
        <v>845</v>
      </c>
      <c r="D89" s="156" t="s">
        <v>101</v>
      </c>
      <c r="E89" s="157" t="str">
        <f t="shared" ref="E89:E93" si="345">IF(CL89&gt;=400000000,"A1",IF(CL89&gt;=300000000,"A2",IF(CL89&gt;=240000000,"A3",IF(CL89&gt;=180000000,"A4",IF(CL89&gt;=120000000,"A5",IF(CL89&gt;=80000000,"A6",IF(CL89&gt;=40000000,"A7",IF(CL89&gt;=25000000,"B1",IF(CL89&gt;=12000000,"B2","B3")))))))))</f>
        <v>B3</v>
      </c>
      <c r="F89" s="158">
        <v>42110</v>
      </c>
      <c r="G89" s="159">
        <v>4090000</v>
      </c>
      <c r="H89" s="159"/>
      <c r="I89" s="160">
        <f t="shared" si="308"/>
        <v>3410000</v>
      </c>
      <c r="J89" s="160">
        <f t="shared" si="257"/>
        <v>750000</v>
      </c>
      <c r="K89" s="161">
        <f t="shared" si="309"/>
        <v>4160000</v>
      </c>
      <c r="L89" s="161">
        <f t="shared" si="310"/>
        <v>8250000</v>
      </c>
      <c r="M89" s="162">
        <f t="shared" si="311"/>
        <v>1</v>
      </c>
      <c r="N89" s="163">
        <f t="shared" si="312"/>
        <v>3640000</v>
      </c>
      <c r="O89" s="163">
        <v>0</v>
      </c>
      <c r="P89" s="406">
        <v>1</v>
      </c>
      <c r="Q89" s="406">
        <v>12</v>
      </c>
      <c r="R89" s="406">
        <v>0</v>
      </c>
      <c r="S89" s="406">
        <v>0</v>
      </c>
      <c r="T89" s="406"/>
      <c r="U89" s="406"/>
      <c r="V89" s="406"/>
      <c r="W89" s="406"/>
      <c r="X89" s="389"/>
      <c r="Y89" s="406"/>
      <c r="Z89" s="406"/>
      <c r="AA89" s="406"/>
      <c r="AB89" s="406"/>
      <c r="AC89" s="406"/>
      <c r="AD89" s="406">
        <v>0</v>
      </c>
      <c r="AE89" s="164">
        <f t="shared" si="313"/>
        <v>0</v>
      </c>
      <c r="AF89" s="166">
        <f t="shared" si="314"/>
        <v>317308</v>
      </c>
      <c r="AG89" s="166">
        <f t="shared" si="315"/>
        <v>0</v>
      </c>
      <c r="AH89" s="166">
        <f t="shared" si="316"/>
        <v>0</v>
      </c>
      <c r="AI89" s="166">
        <f t="shared" si="317"/>
        <v>0</v>
      </c>
      <c r="AJ89" s="166">
        <f t="shared" si="318"/>
        <v>0</v>
      </c>
      <c r="AK89" s="166">
        <f t="shared" si="319"/>
        <v>0</v>
      </c>
      <c r="AL89" s="166">
        <f t="shared" si="320"/>
        <v>0</v>
      </c>
      <c r="AM89" s="166">
        <f t="shared" si="321"/>
        <v>0</v>
      </c>
      <c r="AN89" s="166">
        <f t="shared" si="322"/>
        <v>0</v>
      </c>
      <c r="AO89" s="167">
        <f t="shared" si="323"/>
        <v>0</v>
      </c>
      <c r="AP89" s="166">
        <v>0</v>
      </c>
      <c r="AQ89" s="166">
        <f t="shared" si="324"/>
        <v>317308</v>
      </c>
      <c r="AR89" s="166">
        <v>536000</v>
      </c>
      <c r="AS89" s="167"/>
      <c r="AT89" s="166"/>
      <c r="AU89" s="166"/>
      <c r="AV89" s="166">
        <f t="shared" si="325"/>
        <v>853308</v>
      </c>
      <c r="AW89" s="166">
        <f t="shared" si="326"/>
        <v>327200</v>
      </c>
      <c r="AX89" s="166">
        <f t="shared" si="327"/>
        <v>61350</v>
      </c>
      <c r="AY89" s="166">
        <f t="shared" si="328"/>
        <v>40900</v>
      </c>
      <c r="AZ89" s="166">
        <f t="shared" si="329"/>
        <v>429450</v>
      </c>
      <c r="BA89" s="166">
        <f t="shared" si="330"/>
        <v>20450</v>
      </c>
      <c r="BB89" s="166">
        <f t="shared" si="331"/>
        <v>110000</v>
      </c>
      <c r="BC89" s="166"/>
      <c r="BD89" s="166">
        <v>0</v>
      </c>
      <c r="BE89" s="166">
        <f t="shared" si="332"/>
        <v>559900</v>
      </c>
      <c r="BF89" s="166">
        <f t="shared" si="333"/>
        <v>293408</v>
      </c>
      <c r="BG89" s="166">
        <f t="shared" si="334"/>
        <v>0</v>
      </c>
      <c r="BH89" s="166">
        <v>1</v>
      </c>
      <c r="BI89" s="369" t="s">
        <v>40</v>
      </c>
      <c r="BJ89" s="166">
        <f t="shared" si="335"/>
        <v>0</v>
      </c>
      <c r="BK89" s="166">
        <f t="shared" si="336"/>
        <v>1</v>
      </c>
      <c r="BL89" s="166">
        <v>0</v>
      </c>
      <c r="BM89" s="166">
        <f t="shared" si="337"/>
        <v>0</v>
      </c>
      <c r="BN89" s="166" t="str">
        <f t="shared" si="338"/>
        <v>Trừ tiền</v>
      </c>
      <c r="BO89" s="410"/>
      <c r="BP89" s="166"/>
      <c r="BQ89" s="144"/>
      <c r="BR89" s="144"/>
      <c r="BS89" s="161">
        <f t="shared" si="339"/>
        <v>317308</v>
      </c>
      <c r="BT89" s="159">
        <v>1</v>
      </c>
      <c r="BU89" s="166">
        <f t="shared" si="340"/>
        <v>4400000</v>
      </c>
      <c r="BV89" s="166">
        <v>11000000</v>
      </c>
      <c r="BW89" s="166">
        <f t="shared" si="341"/>
        <v>15400000</v>
      </c>
      <c r="BX89" s="166">
        <f t="shared" si="342"/>
        <v>-15512142</v>
      </c>
      <c r="BY89" s="166"/>
      <c r="BZ89" s="166"/>
      <c r="CA89" s="171"/>
      <c r="CB89" s="166"/>
      <c r="CC89" s="166"/>
      <c r="CD89" s="166"/>
      <c r="CE89" s="413">
        <v>7500000</v>
      </c>
      <c r="CF89" s="413">
        <f t="shared" si="344"/>
        <v>750000</v>
      </c>
      <c r="CG89" s="413">
        <v>0</v>
      </c>
      <c r="CH89" s="413">
        <v>0</v>
      </c>
      <c r="CI89" s="413"/>
      <c r="CJ89" s="369">
        <f t="shared" ref="CJ89:CJ93" si="346">SUM(CF89:CI89)</f>
        <v>750000</v>
      </c>
      <c r="CK89" s="369">
        <f t="shared" ref="CK89:CK93" si="347">CE89+CJ89</f>
        <v>8250000</v>
      </c>
      <c r="CL89" s="414"/>
      <c r="CM89" s="413">
        <f t="shared" si="343"/>
        <v>7500000</v>
      </c>
      <c r="CN89" s="413">
        <f t="shared" si="343"/>
        <v>750000</v>
      </c>
      <c r="CO89" s="369">
        <f t="shared" si="343"/>
        <v>0</v>
      </c>
      <c r="CP89" s="369">
        <f t="shared" si="343"/>
        <v>0</v>
      </c>
      <c r="CQ89" s="369">
        <f t="shared" si="343"/>
        <v>0</v>
      </c>
      <c r="CR89" s="369">
        <f t="shared" ref="CR89:CR93" si="348">SUM(CN89:CQ89)</f>
        <v>750000</v>
      </c>
      <c r="CS89" s="369">
        <f t="shared" ref="CS89:CS93" si="349">CM89+CR89</f>
        <v>8250000</v>
      </c>
      <c r="CT89" s="173" t="s">
        <v>1187</v>
      </c>
      <c r="CU89" s="173" t="s">
        <v>2229</v>
      </c>
      <c r="CV89" s="450" t="s">
        <v>1260</v>
      </c>
      <c r="CW89" s="173" t="s">
        <v>2249</v>
      </c>
    </row>
    <row r="90" spans="1:101" ht="34.35" customHeight="1">
      <c r="A90" s="155">
        <f>SUBTOTAL(3,$C$11:C90)</f>
        <v>66</v>
      </c>
      <c r="B90" s="246" t="s">
        <v>856</v>
      </c>
      <c r="C90" s="247" t="s">
        <v>857</v>
      </c>
      <c r="D90" s="156" t="s">
        <v>101</v>
      </c>
      <c r="E90" s="157" t="str">
        <f t="shared" si="345"/>
        <v>B3</v>
      </c>
      <c r="F90" s="158">
        <v>42184</v>
      </c>
      <c r="G90" s="159">
        <v>4090000</v>
      </c>
      <c r="H90" s="159"/>
      <c r="I90" s="160">
        <f t="shared" si="308"/>
        <v>3410000</v>
      </c>
      <c r="J90" s="160">
        <f t="shared" si="257"/>
        <v>375000</v>
      </c>
      <c r="K90" s="161">
        <f t="shared" si="309"/>
        <v>3785000</v>
      </c>
      <c r="L90" s="161">
        <f t="shared" si="310"/>
        <v>7875000</v>
      </c>
      <c r="M90" s="162">
        <f t="shared" si="311"/>
        <v>1</v>
      </c>
      <c r="N90" s="163">
        <f t="shared" si="312"/>
        <v>3640000</v>
      </c>
      <c r="O90" s="163">
        <v>0</v>
      </c>
      <c r="P90" s="406">
        <v>1</v>
      </c>
      <c r="Q90" s="406">
        <v>13</v>
      </c>
      <c r="R90" s="406">
        <v>0</v>
      </c>
      <c r="S90" s="406">
        <v>0</v>
      </c>
      <c r="T90" s="406"/>
      <c r="U90" s="406"/>
      <c r="V90" s="406"/>
      <c r="W90" s="406"/>
      <c r="X90" s="389"/>
      <c r="Y90" s="406"/>
      <c r="Z90" s="406"/>
      <c r="AA90" s="406"/>
      <c r="AB90" s="406"/>
      <c r="AC90" s="406"/>
      <c r="AD90" s="406">
        <v>0</v>
      </c>
      <c r="AE90" s="164">
        <f t="shared" si="313"/>
        <v>0</v>
      </c>
      <c r="AF90" s="166">
        <f t="shared" si="314"/>
        <v>302885</v>
      </c>
      <c r="AG90" s="166">
        <f t="shared" si="315"/>
        <v>0</v>
      </c>
      <c r="AH90" s="166">
        <f t="shared" si="316"/>
        <v>0</v>
      </c>
      <c r="AI90" s="166">
        <f t="shared" si="317"/>
        <v>0</v>
      </c>
      <c r="AJ90" s="166">
        <f t="shared" si="318"/>
        <v>0</v>
      </c>
      <c r="AK90" s="166">
        <f t="shared" si="319"/>
        <v>0</v>
      </c>
      <c r="AL90" s="166">
        <f t="shared" si="320"/>
        <v>0</v>
      </c>
      <c r="AM90" s="166">
        <f t="shared" si="321"/>
        <v>0</v>
      </c>
      <c r="AN90" s="166">
        <f t="shared" si="322"/>
        <v>0</v>
      </c>
      <c r="AO90" s="167">
        <f t="shared" si="323"/>
        <v>0</v>
      </c>
      <c r="AP90" s="166">
        <v>0</v>
      </c>
      <c r="AQ90" s="166">
        <f t="shared" si="324"/>
        <v>302885</v>
      </c>
      <c r="AR90" s="166">
        <v>1572000</v>
      </c>
      <c r="AS90" s="167"/>
      <c r="AT90" s="166"/>
      <c r="AU90" s="166"/>
      <c r="AV90" s="166">
        <f t="shared" si="325"/>
        <v>1874885</v>
      </c>
      <c r="AW90" s="166">
        <f t="shared" si="326"/>
        <v>327200</v>
      </c>
      <c r="AX90" s="166">
        <f t="shared" si="327"/>
        <v>61350</v>
      </c>
      <c r="AY90" s="166">
        <f t="shared" si="328"/>
        <v>40900</v>
      </c>
      <c r="AZ90" s="166">
        <f t="shared" si="329"/>
        <v>429450</v>
      </c>
      <c r="BA90" s="166">
        <f t="shared" si="330"/>
        <v>20450</v>
      </c>
      <c r="BB90" s="166">
        <f t="shared" si="331"/>
        <v>110000</v>
      </c>
      <c r="BC90" s="166"/>
      <c r="BD90" s="166">
        <v>0</v>
      </c>
      <c r="BE90" s="166">
        <f t="shared" si="332"/>
        <v>559900</v>
      </c>
      <c r="BF90" s="166">
        <f t="shared" si="333"/>
        <v>1314985</v>
      </c>
      <c r="BG90" s="166">
        <f t="shared" si="334"/>
        <v>0</v>
      </c>
      <c r="BH90" s="166">
        <v>1</v>
      </c>
      <c r="BI90" s="369" t="s">
        <v>40</v>
      </c>
      <c r="BJ90" s="166">
        <f t="shared" si="335"/>
        <v>0</v>
      </c>
      <c r="BK90" s="166">
        <f t="shared" si="336"/>
        <v>1</v>
      </c>
      <c r="BL90" s="166">
        <v>0</v>
      </c>
      <c r="BM90" s="166">
        <f t="shared" si="337"/>
        <v>0</v>
      </c>
      <c r="BN90" s="166" t="str">
        <f t="shared" si="338"/>
        <v>Trừ tiền</v>
      </c>
      <c r="BO90" s="410"/>
      <c r="BP90" s="166"/>
      <c r="BQ90" s="144"/>
      <c r="BR90" s="144"/>
      <c r="BS90" s="161">
        <f t="shared" si="339"/>
        <v>302885</v>
      </c>
      <c r="BT90" s="159">
        <v>0</v>
      </c>
      <c r="BU90" s="166">
        <f t="shared" si="340"/>
        <v>0</v>
      </c>
      <c r="BV90" s="166">
        <v>11000000</v>
      </c>
      <c r="BW90" s="166">
        <f t="shared" si="341"/>
        <v>11000000</v>
      </c>
      <c r="BX90" s="166">
        <f t="shared" si="342"/>
        <v>-11126565</v>
      </c>
      <c r="BY90" s="166"/>
      <c r="BZ90" s="166"/>
      <c r="CA90" s="171"/>
      <c r="CB90" s="166"/>
      <c r="CC90" s="166"/>
      <c r="CD90" s="166"/>
      <c r="CE90" s="413">
        <v>7500000</v>
      </c>
      <c r="CF90" s="413">
        <f t="shared" ref="CF90:CF93" si="350">CE90*5%</f>
        <v>375000</v>
      </c>
      <c r="CG90" s="413">
        <v>0</v>
      </c>
      <c r="CH90" s="413">
        <v>0</v>
      </c>
      <c r="CI90" s="413"/>
      <c r="CJ90" s="369">
        <f t="shared" si="346"/>
        <v>375000</v>
      </c>
      <c r="CK90" s="369">
        <f t="shared" si="347"/>
        <v>7875000</v>
      </c>
      <c r="CL90" s="414"/>
      <c r="CM90" s="413">
        <f t="shared" si="343"/>
        <v>7500000</v>
      </c>
      <c r="CN90" s="413">
        <f t="shared" si="343"/>
        <v>375000</v>
      </c>
      <c r="CO90" s="369">
        <f t="shared" si="343"/>
        <v>0</v>
      </c>
      <c r="CP90" s="369">
        <f t="shared" si="343"/>
        <v>0</v>
      </c>
      <c r="CQ90" s="369">
        <f t="shared" si="343"/>
        <v>0</v>
      </c>
      <c r="CR90" s="369">
        <f t="shared" si="348"/>
        <v>375000</v>
      </c>
      <c r="CS90" s="369">
        <f t="shared" si="349"/>
        <v>7875000</v>
      </c>
      <c r="CT90" s="173" t="s">
        <v>1187</v>
      </c>
      <c r="CU90" s="173" t="s">
        <v>2229</v>
      </c>
      <c r="CV90" s="450" t="s">
        <v>1264</v>
      </c>
      <c r="CW90" s="173" t="s">
        <v>2249</v>
      </c>
    </row>
    <row r="91" spans="1:101" ht="34.35" customHeight="1">
      <c r="A91" s="155">
        <f>SUBTOTAL(3,$C$11:C91)</f>
        <v>67</v>
      </c>
      <c r="B91" s="246" t="s">
        <v>951</v>
      </c>
      <c r="C91" s="247" t="s">
        <v>952</v>
      </c>
      <c r="D91" s="156" t="s">
        <v>101</v>
      </c>
      <c r="E91" s="157" t="str">
        <f>IF(CL91&gt;=400000000,"A1",IF(CL91&gt;=300000000,"A2",IF(CL91&gt;=240000000,"A3",IF(CL91&gt;=180000000,"A4",IF(CL91&gt;=120000000,"A5",IF(CL91&gt;=80000000,"A6",IF(CL91&gt;=40000000,"A7",IF(CL91&gt;=25000000,"B1",IF(CL91&gt;=12000000,"B2","B3")))))))))</f>
        <v>B3</v>
      </c>
      <c r="F91" s="158">
        <v>42768</v>
      </c>
      <c r="G91" s="159">
        <v>4090000</v>
      </c>
      <c r="H91" s="159"/>
      <c r="I91" s="160">
        <f t="shared" si="308"/>
        <v>3410000</v>
      </c>
      <c r="J91" s="160">
        <f t="shared" si="257"/>
        <v>375000</v>
      </c>
      <c r="K91" s="161">
        <f t="shared" si="309"/>
        <v>3785000</v>
      </c>
      <c r="L91" s="161">
        <f t="shared" si="310"/>
        <v>7875000</v>
      </c>
      <c r="M91" s="162">
        <f t="shared" si="311"/>
        <v>1</v>
      </c>
      <c r="N91" s="163">
        <f t="shared" si="312"/>
        <v>3640000</v>
      </c>
      <c r="O91" s="163">
        <v>0</v>
      </c>
      <c r="P91" s="406">
        <v>0</v>
      </c>
      <c r="Q91" s="406">
        <v>13</v>
      </c>
      <c r="R91" s="406">
        <v>0</v>
      </c>
      <c r="S91" s="406">
        <v>0</v>
      </c>
      <c r="T91" s="406"/>
      <c r="U91" s="406"/>
      <c r="V91" s="406"/>
      <c r="W91" s="406"/>
      <c r="X91" s="389"/>
      <c r="Y91" s="406"/>
      <c r="Z91" s="406"/>
      <c r="AA91" s="406"/>
      <c r="AB91" s="406"/>
      <c r="AC91" s="406"/>
      <c r="AD91" s="406">
        <v>0</v>
      </c>
      <c r="AE91" s="164">
        <f t="shared" si="313"/>
        <v>0</v>
      </c>
      <c r="AF91" s="166">
        <f t="shared" si="314"/>
        <v>0</v>
      </c>
      <c r="AG91" s="166">
        <f t="shared" si="315"/>
        <v>0</v>
      </c>
      <c r="AH91" s="166">
        <f t="shared" si="316"/>
        <v>0</v>
      </c>
      <c r="AI91" s="166">
        <f t="shared" si="317"/>
        <v>0</v>
      </c>
      <c r="AJ91" s="166">
        <f t="shared" si="318"/>
        <v>0</v>
      </c>
      <c r="AK91" s="166">
        <f t="shared" si="319"/>
        <v>0</v>
      </c>
      <c r="AL91" s="166">
        <f t="shared" si="320"/>
        <v>0</v>
      </c>
      <c r="AM91" s="166">
        <f t="shared" si="321"/>
        <v>0</v>
      </c>
      <c r="AN91" s="166">
        <f t="shared" si="322"/>
        <v>0</v>
      </c>
      <c r="AO91" s="167">
        <f t="shared" si="323"/>
        <v>0</v>
      </c>
      <c r="AP91" s="166">
        <v>0</v>
      </c>
      <c r="AQ91" s="166">
        <f t="shared" si="324"/>
        <v>0</v>
      </c>
      <c r="AR91" s="166">
        <v>852000</v>
      </c>
      <c r="AS91" s="167"/>
      <c r="AT91" s="166"/>
      <c r="AU91" s="166"/>
      <c r="AV91" s="166">
        <f t="shared" si="325"/>
        <v>852000</v>
      </c>
      <c r="AW91" s="166">
        <f t="shared" si="326"/>
        <v>327200</v>
      </c>
      <c r="AX91" s="166">
        <f t="shared" si="327"/>
        <v>61350</v>
      </c>
      <c r="AY91" s="166">
        <f t="shared" si="328"/>
        <v>40900</v>
      </c>
      <c r="AZ91" s="166">
        <f t="shared" si="329"/>
        <v>429450</v>
      </c>
      <c r="BA91" s="166">
        <f t="shared" si="330"/>
        <v>20450</v>
      </c>
      <c r="BB91" s="166">
        <f t="shared" si="331"/>
        <v>110000</v>
      </c>
      <c r="BC91" s="166"/>
      <c r="BD91" s="166">
        <v>0</v>
      </c>
      <c r="BE91" s="166">
        <f t="shared" si="332"/>
        <v>559900</v>
      </c>
      <c r="BF91" s="166">
        <f t="shared" si="333"/>
        <v>292100</v>
      </c>
      <c r="BG91" s="166">
        <f t="shared" si="334"/>
        <v>0</v>
      </c>
      <c r="BH91" s="166">
        <v>1</v>
      </c>
      <c r="BI91" s="369" t="s">
        <v>40</v>
      </c>
      <c r="BJ91" s="166">
        <f t="shared" si="335"/>
        <v>0</v>
      </c>
      <c r="BK91" s="166">
        <f t="shared" si="336"/>
        <v>1</v>
      </c>
      <c r="BL91" s="166">
        <v>0</v>
      </c>
      <c r="BM91" s="166">
        <f t="shared" si="337"/>
        <v>0</v>
      </c>
      <c r="BN91" s="166" t="str">
        <f t="shared" si="338"/>
        <v>Trừ tiền</v>
      </c>
      <c r="BO91" s="410"/>
      <c r="BP91" s="166"/>
      <c r="BQ91" s="144"/>
      <c r="BR91" s="144"/>
      <c r="BS91" s="161">
        <f t="shared" si="339"/>
        <v>0</v>
      </c>
      <c r="BT91" s="159">
        <v>0</v>
      </c>
      <c r="BU91" s="166">
        <f t="shared" si="340"/>
        <v>0</v>
      </c>
      <c r="BV91" s="166">
        <v>11000000</v>
      </c>
      <c r="BW91" s="166">
        <f t="shared" si="341"/>
        <v>11000000</v>
      </c>
      <c r="BX91" s="166">
        <f t="shared" si="342"/>
        <v>-11429450</v>
      </c>
      <c r="BY91" s="166"/>
      <c r="BZ91" s="166"/>
      <c r="CA91" s="171"/>
      <c r="CB91" s="166"/>
      <c r="CC91" s="166"/>
      <c r="CD91" s="166"/>
      <c r="CE91" s="413">
        <v>7500000</v>
      </c>
      <c r="CF91" s="413">
        <f>CE91*5%</f>
        <v>375000</v>
      </c>
      <c r="CG91" s="413">
        <v>0</v>
      </c>
      <c r="CH91" s="413">
        <v>0</v>
      </c>
      <c r="CI91" s="413"/>
      <c r="CJ91" s="369">
        <f>SUM(CF91:CI91)</f>
        <v>375000</v>
      </c>
      <c r="CK91" s="369">
        <f>CE91+CJ91</f>
        <v>7875000</v>
      </c>
      <c r="CL91" s="414"/>
      <c r="CM91" s="413">
        <f t="shared" si="343"/>
        <v>7500000</v>
      </c>
      <c r="CN91" s="413">
        <f t="shared" si="343"/>
        <v>375000</v>
      </c>
      <c r="CO91" s="369">
        <f t="shared" si="343"/>
        <v>0</v>
      </c>
      <c r="CP91" s="369">
        <f t="shared" si="343"/>
        <v>0</v>
      </c>
      <c r="CQ91" s="369">
        <f t="shared" si="343"/>
        <v>0</v>
      </c>
      <c r="CR91" s="369">
        <f>SUM(CN91:CQ91)</f>
        <v>375000</v>
      </c>
      <c r="CS91" s="369">
        <f>CM91+CR91</f>
        <v>7875000</v>
      </c>
      <c r="CT91" s="173" t="s">
        <v>1187</v>
      </c>
      <c r="CU91" s="173" t="s">
        <v>2229</v>
      </c>
      <c r="CV91" s="450" t="s">
        <v>1303</v>
      </c>
      <c r="CW91" s="173" t="s">
        <v>2249</v>
      </c>
    </row>
    <row r="92" spans="1:101" ht="34.35" customHeight="1">
      <c r="A92" s="155">
        <f>SUBTOTAL(3,$C$11:C92)</f>
        <v>68</v>
      </c>
      <c r="B92" s="246" t="s">
        <v>968</v>
      </c>
      <c r="C92" s="247" t="s">
        <v>969</v>
      </c>
      <c r="D92" s="156" t="s">
        <v>101</v>
      </c>
      <c r="E92" s="157" t="str">
        <f>IF(CL92&gt;=400000000,"A1",IF(CL92&gt;=300000000,"A2",IF(CL92&gt;=240000000,"A3",IF(CL92&gt;=180000000,"A4",IF(CL92&gt;=120000000,"A5",IF(CL92&gt;=80000000,"A6",IF(CL92&gt;=40000000,"A7",IF(CL92&gt;=25000000,"B1",IF(CL92&gt;=12000000,"B2","B3")))))))))</f>
        <v>B3</v>
      </c>
      <c r="F92" s="158">
        <v>42110</v>
      </c>
      <c r="G92" s="159">
        <v>4300000</v>
      </c>
      <c r="H92" s="159"/>
      <c r="I92" s="160">
        <f t="shared" si="308"/>
        <v>4700000</v>
      </c>
      <c r="J92" s="160">
        <f t="shared" si="257"/>
        <v>450000</v>
      </c>
      <c r="K92" s="161">
        <f t="shared" si="309"/>
        <v>5150000</v>
      </c>
      <c r="L92" s="161">
        <f t="shared" si="310"/>
        <v>9450000</v>
      </c>
      <c r="M92" s="162">
        <f t="shared" si="311"/>
        <v>1</v>
      </c>
      <c r="N92" s="163">
        <f t="shared" si="312"/>
        <v>3640000</v>
      </c>
      <c r="O92" s="163">
        <v>0</v>
      </c>
      <c r="P92" s="406">
        <v>0</v>
      </c>
      <c r="Q92" s="406">
        <v>15</v>
      </c>
      <c r="R92" s="406">
        <v>0</v>
      </c>
      <c r="S92" s="406">
        <v>0</v>
      </c>
      <c r="T92" s="406"/>
      <c r="U92" s="406"/>
      <c r="V92" s="406"/>
      <c r="W92" s="406"/>
      <c r="X92" s="389"/>
      <c r="Y92" s="406"/>
      <c r="Z92" s="406"/>
      <c r="AA92" s="406"/>
      <c r="AB92" s="406"/>
      <c r="AC92" s="406"/>
      <c r="AD92" s="406">
        <v>0</v>
      </c>
      <c r="AE92" s="164">
        <f t="shared" si="313"/>
        <v>0</v>
      </c>
      <c r="AF92" s="166">
        <f t="shared" si="314"/>
        <v>0</v>
      </c>
      <c r="AG92" s="166">
        <f t="shared" si="315"/>
        <v>0</v>
      </c>
      <c r="AH92" s="166">
        <f t="shared" si="316"/>
        <v>0</v>
      </c>
      <c r="AI92" s="166">
        <f t="shared" si="317"/>
        <v>0</v>
      </c>
      <c r="AJ92" s="166">
        <f t="shared" si="318"/>
        <v>0</v>
      </c>
      <c r="AK92" s="166">
        <f t="shared" si="319"/>
        <v>0</v>
      </c>
      <c r="AL92" s="166">
        <f t="shared" si="320"/>
        <v>0</v>
      </c>
      <c r="AM92" s="166">
        <f t="shared" si="321"/>
        <v>0</v>
      </c>
      <c r="AN92" s="166">
        <f t="shared" si="322"/>
        <v>0</v>
      </c>
      <c r="AO92" s="167">
        <f t="shared" si="323"/>
        <v>0</v>
      </c>
      <c r="AP92" s="166">
        <v>0</v>
      </c>
      <c r="AQ92" s="166">
        <f t="shared" si="324"/>
        <v>0</v>
      </c>
      <c r="AR92" s="166">
        <v>1074000</v>
      </c>
      <c r="AS92" s="409"/>
      <c r="AT92" s="409"/>
      <c r="AU92" s="409"/>
      <c r="AV92" s="166">
        <f t="shared" si="325"/>
        <v>1074000</v>
      </c>
      <c r="AW92" s="166">
        <f t="shared" si="326"/>
        <v>344000</v>
      </c>
      <c r="AX92" s="166">
        <f t="shared" si="327"/>
        <v>64500</v>
      </c>
      <c r="AY92" s="166">
        <f t="shared" si="328"/>
        <v>43000</v>
      </c>
      <c r="AZ92" s="166">
        <f t="shared" si="329"/>
        <v>451500</v>
      </c>
      <c r="BA92" s="166">
        <f t="shared" si="330"/>
        <v>21500</v>
      </c>
      <c r="BB92" s="166">
        <f t="shared" si="331"/>
        <v>110000</v>
      </c>
      <c r="BC92" s="301"/>
      <c r="BD92" s="166">
        <v>0</v>
      </c>
      <c r="BE92" s="166">
        <f t="shared" si="332"/>
        <v>583000</v>
      </c>
      <c r="BF92" s="166">
        <f t="shared" si="333"/>
        <v>491000</v>
      </c>
      <c r="BG92" s="166">
        <f t="shared" si="334"/>
        <v>0</v>
      </c>
      <c r="BH92" s="166">
        <v>1</v>
      </c>
      <c r="BI92" s="369" t="s">
        <v>40</v>
      </c>
      <c r="BJ92" s="166">
        <f t="shared" si="335"/>
        <v>0</v>
      </c>
      <c r="BK92" s="166">
        <f t="shared" si="336"/>
        <v>1</v>
      </c>
      <c r="BL92" s="166">
        <v>0</v>
      </c>
      <c r="BM92" s="166">
        <f t="shared" si="337"/>
        <v>0</v>
      </c>
      <c r="BN92" s="166" t="str">
        <f t="shared" si="338"/>
        <v>Trừ tiền</v>
      </c>
      <c r="BO92" s="410"/>
      <c r="BP92" s="409"/>
      <c r="BQ92" s="409"/>
      <c r="BR92" s="409"/>
      <c r="BS92" s="161">
        <f t="shared" si="339"/>
        <v>0</v>
      </c>
      <c r="BT92" s="159">
        <v>2</v>
      </c>
      <c r="BU92" s="166">
        <f t="shared" si="340"/>
        <v>8800000</v>
      </c>
      <c r="BV92" s="166">
        <v>11000000</v>
      </c>
      <c r="BW92" s="166">
        <f t="shared" si="341"/>
        <v>19800000</v>
      </c>
      <c r="BX92" s="166">
        <f t="shared" si="342"/>
        <v>-20251500</v>
      </c>
      <c r="BY92" s="409"/>
      <c r="BZ92" s="409"/>
      <c r="CA92" s="409"/>
      <c r="CB92" s="409"/>
      <c r="CC92" s="409"/>
      <c r="CD92" s="409"/>
      <c r="CE92" s="413">
        <v>9000000</v>
      </c>
      <c r="CF92" s="413">
        <f>CE92*5%</f>
        <v>450000</v>
      </c>
      <c r="CG92" s="413">
        <v>0</v>
      </c>
      <c r="CH92" s="413">
        <v>0</v>
      </c>
      <c r="CI92" s="413"/>
      <c r="CJ92" s="369">
        <f>SUM(CF92:CI92)</f>
        <v>450000</v>
      </c>
      <c r="CK92" s="369">
        <f>CE92+CJ92</f>
        <v>9450000</v>
      </c>
      <c r="CL92" s="414"/>
      <c r="CM92" s="413">
        <f t="shared" si="343"/>
        <v>9000000</v>
      </c>
      <c r="CN92" s="413">
        <f t="shared" si="343"/>
        <v>450000</v>
      </c>
      <c r="CO92" s="369">
        <f t="shared" si="343"/>
        <v>0</v>
      </c>
      <c r="CP92" s="369">
        <f t="shared" si="343"/>
        <v>0</v>
      </c>
      <c r="CQ92" s="369">
        <f t="shared" si="343"/>
        <v>0</v>
      </c>
      <c r="CR92" s="369">
        <f>SUM(CN92:CQ92)</f>
        <v>450000</v>
      </c>
      <c r="CS92" s="369">
        <f>CM92+CR92</f>
        <v>9450000</v>
      </c>
      <c r="CT92" s="173" t="s">
        <v>1187</v>
      </c>
      <c r="CU92" s="173" t="s">
        <v>2229</v>
      </c>
      <c r="CV92" s="450" t="s">
        <v>1313</v>
      </c>
      <c r="CW92" s="173" t="s">
        <v>2249</v>
      </c>
    </row>
    <row r="93" spans="1:101" ht="34.35" customHeight="1">
      <c r="A93" s="155">
        <f>SUBTOTAL(3,$C$11:C93)</f>
        <v>69</v>
      </c>
      <c r="B93" s="246" t="s">
        <v>858</v>
      </c>
      <c r="C93" s="247" t="s">
        <v>859</v>
      </c>
      <c r="D93" s="156" t="s">
        <v>101</v>
      </c>
      <c r="E93" s="157" t="str">
        <f t="shared" si="345"/>
        <v>B3</v>
      </c>
      <c r="F93" s="158">
        <v>42517</v>
      </c>
      <c r="G93" s="159">
        <v>4090000</v>
      </c>
      <c r="H93" s="159"/>
      <c r="I93" s="160">
        <f t="shared" si="308"/>
        <v>3410000</v>
      </c>
      <c r="J93" s="160">
        <f t="shared" si="257"/>
        <v>375000</v>
      </c>
      <c r="K93" s="161">
        <f t="shared" si="309"/>
        <v>3785000</v>
      </c>
      <c r="L93" s="161">
        <f t="shared" si="310"/>
        <v>7875000</v>
      </c>
      <c r="M93" s="162">
        <f t="shared" si="311"/>
        <v>1</v>
      </c>
      <c r="N93" s="163">
        <f t="shared" si="312"/>
        <v>3640000</v>
      </c>
      <c r="O93" s="163">
        <v>0</v>
      </c>
      <c r="P93" s="406">
        <v>2</v>
      </c>
      <c r="Q93" s="406">
        <v>11</v>
      </c>
      <c r="R93" s="406">
        <v>0</v>
      </c>
      <c r="S93" s="406">
        <v>0</v>
      </c>
      <c r="T93" s="406"/>
      <c r="U93" s="406"/>
      <c r="V93" s="406"/>
      <c r="W93" s="406"/>
      <c r="X93" s="389"/>
      <c r="Y93" s="406"/>
      <c r="Z93" s="406"/>
      <c r="AA93" s="406"/>
      <c r="AB93" s="406"/>
      <c r="AC93" s="406"/>
      <c r="AD93" s="406">
        <v>0</v>
      </c>
      <c r="AE93" s="164">
        <f t="shared" si="313"/>
        <v>0</v>
      </c>
      <c r="AF93" s="166">
        <f t="shared" si="314"/>
        <v>605769</v>
      </c>
      <c r="AG93" s="166">
        <f t="shared" si="315"/>
        <v>0</v>
      </c>
      <c r="AH93" s="166">
        <f t="shared" si="316"/>
        <v>0</v>
      </c>
      <c r="AI93" s="166">
        <f t="shared" si="317"/>
        <v>0</v>
      </c>
      <c r="AJ93" s="166">
        <f t="shared" si="318"/>
        <v>0</v>
      </c>
      <c r="AK93" s="166">
        <f t="shared" si="319"/>
        <v>0</v>
      </c>
      <c r="AL93" s="166">
        <f t="shared" si="320"/>
        <v>0</v>
      </c>
      <c r="AM93" s="166">
        <f t="shared" si="321"/>
        <v>0</v>
      </c>
      <c r="AN93" s="166">
        <f t="shared" si="322"/>
        <v>0</v>
      </c>
      <c r="AO93" s="167">
        <f t="shared" si="323"/>
        <v>0</v>
      </c>
      <c r="AP93" s="166">
        <v>0</v>
      </c>
      <c r="AQ93" s="166">
        <f t="shared" si="324"/>
        <v>605769</v>
      </c>
      <c r="AR93" s="166">
        <v>1052000</v>
      </c>
      <c r="AS93" s="167"/>
      <c r="AT93" s="166"/>
      <c r="AU93" s="166"/>
      <c r="AV93" s="166">
        <f t="shared" si="325"/>
        <v>1657769</v>
      </c>
      <c r="AW93" s="166">
        <f t="shared" si="326"/>
        <v>327200</v>
      </c>
      <c r="AX93" s="166">
        <f t="shared" si="327"/>
        <v>61350</v>
      </c>
      <c r="AY93" s="166">
        <f t="shared" si="328"/>
        <v>40900</v>
      </c>
      <c r="AZ93" s="166">
        <f t="shared" si="329"/>
        <v>429450</v>
      </c>
      <c r="BA93" s="166">
        <f t="shared" si="330"/>
        <v>20450</v>
      </c>
      <c r="BB93" s="166">
        <f t="shared" si="331"/>
        <v>110000</v>
      </c>
      <c r="BC93" s="166"/>
      <c r="BD93" s="166">
        <v>0</v>
      </c>
      <c r="BE93" s="166">
        <f t="shared" si="332"/>
        <v>559900</v>
      </c>
      <c r="BF93" s="166">
        <f t="shared" si="333"/>
        <v>1097869</v>
      </c>
      <c r="BG93" s="166">
        <f t="shared" si="334"/>
        <v>0</v>
      </c>
      <c r="BH93" s="166">
        <v>1</v>
      </c>
      <c r="BI93" s="369" t="s">
        <v>40</v>
      </c>
      <c r="BJ93" s="166">
        <f t="shared" si="335"/>
        <v>0</v>
      </c>
      <c r="BK93" s="166">
        <f t="shared" si="336"/>
        <v>1</v>
      </c>
      <c r="BL93" s="166">
        <v>0</v>
      </c>
      <c r="BM93" s="166">
        <f t="shared" si="337"/>
        <v>0</v>
      </c>
      <c r="BN93" s="166" t="str">
        <f t="shared" si="338"/>
        <v>Trừ tiền</v>
      </c>
      <c r="BO93" s="410"/>
      <c r="BP93" s="166"/>
      <c r="BQ93" s="144"/>
      <c r="BR93" s="144"/>
      <c r="BS93" s="161">
        <f t="shared" si="339"/>
        <v>605769</v>
      </c>
      <c r="BT93" s="159">
        <v>0</v>
      </c>
      <c r="BU93" s="166">
        <f t="shared" si="340"/>
        <v>0</v>
      </c>
      <c r="BV93" s="166">
        <v>11000000</v>
      </c>
      <c r="BW93" s="166">
        <f t="shared" si="341"/>
        <v>11000000</v>
      </c>
      <c r="BX93" s="166">
        <f t="shared" si="342"/>
        <v>-10823681</v>
      </c>
      <c r="BY93" s="166"/>
      <c r="BZ93" s="166"/>
      <c r="CA93" s="171"/>
      <c r="CB93" s="166"/>
      <c r="CC93" s="166"/>
      <c r="CD93" s="166"/>
      <c r="CE93" s="413">
        <v>7500000</v>
      </c>
      <c r="CF93" s="413">
        <f t="shared" si="350"/>
        <v>375000</v>
      </c>
      <c r="CG93" s="413">
        <v>0</v>
      </c>
      <c r="CH93" s="413">
        <v>0</v>
      </c>
      <c r="CI93" s="413"/>
      <c r="CJ93" s="369">
        <f t="shared" si="346"/>
        <v>375000</v>
      </c>
      <c r="CK93" s="369">
        <f t="shared" si="347"/>
        <v>7875000</v>
      </c>
      <c r="CL93" s="414"/>
      <c r="CM93" s="413">
        <f t="shared" si="343"/>
        <v>7500000</v>
      </c>
      <c r="CN93" s="413">
        <f t="shared" si="343"/>
        <v>375000</v>
      </c>
      <c r="CO93" s="369">
        <f t="shared" si="343"/>
        <v>0</v>
      </c>
      <c r="CP93" s="369">
        <f t="shared" si="343"/>
        <v>0</v>
      </c>
      <c r="CQ93" s="369">
        <f t="shared" si="343"/>
        <v>0</v>
      </c>
      <c r="CR93" s="369">
        <f t="shared" si="348"/>
        <v>375000</v>
      </c>
      <c r="CS93" s="369">
        <f t="shared" si="349"/>
        <v>7875000</v>
      </c>
      <c r="CT93" s="173" t="s">
        <v>1187</v>
      </c>
      <c r="CU93" s="173" t="s">
        <v>2229</v>
      </c>
      <c r="CV93" s="450" t="s">
        <v>1265</v>
      </c>
      <c r="CW93" s="173" t="s">
        <v>2249</v>
      </c>
    </row>
    <row r="94" spans="1:101" ht="34.35" customHeight="1">
      <c r="A94" s="155">
        <f>SUBTOTAL(3,$C$11:C94)</f>
        <v>70</v>
      </c>
      <c r="B94" s="143" t="s">
        <v>684</v>
      </c>
      <c r="C94" s="144" t="s">
        <v>685</v>
      </c>
      <c r="D94" s="156" t="s">
        <v>101</v>
      </c>
      <c r="E94" s="157" t="str">
        <f>IF(CL94&gt;=400000000,"A1",IF(CL94&gt;=300000000,"A2",IF(CL94&gt;=240000000,"A3",IF(CL94&gt;=180000000,"A4",IF(CL94&gt;=120000000,"A5",IF(CL94&gt;=80000000,"A6",IF(CL94&gt;=40000000,"A7",IF(CL94&gt;=25000000,"B1",IF(CL94&gt;=12000000,"B2","B3")))))))))</f>
        <v>B3</v>
      </c>
      <c r="F94" s="158">
        <v>42110</v>
      </c>
      <c r="G94" s="159">
        <v>4300000</v>
      </c>
      <c r="H94" s="159"/>
      <c r="I94" s="160">
        <f t="shared" si="308"/>
        <v>4200000</v>
      </c>
      <c r="J94" s="160">
        <f t="shared" si="257"/>
        <v>425000</v>
      </c>
      <c r="K94" s="161">
        <f t="shared" si="309"/>
        <v>4625000</v>
      </c>
      <c r="L94" s="161">
        <f t="shared" si="310"/>
        <v>8925000</v>
      </c>
      <c r="M94" s="162">
        <f t="shared" si="311"/>
        <v>1</v>
      </c>
      <c r="N94" s="163">
        <f t="shared" si="312"/>
        <v>3640000</v>
      </c>
      <c r="O94" s="163">
        <v>0</v>
      </c>
      <c r="P94" s="406">
        <v>1</v>
      </c>
      <c r="Q94" s="406">
        <v>13</v>
      </c>
      <c r="R94" s="406">
        <v>0</v>
      </c>
      <c r="S94" s="406">
        <v>0</v>
      </c>
      <c r="T94" s="406"/>
      <c r="U94" s="406"/>
      <c r="V94" s="406"/>
      <c r="W94" s="406"/>
      <c r="X94" s="389"/>
      <c r="Y94" s="406"/>
      <c r="Z94" s="406"/>
      <c r="AA94" s="406"/>
      <c r="AB94" s="406"/>
      <c r="AC94" s="406"/>
      <c r="AD94" s="406">
        <v>0</v>
      </c>
      <c r="AE94" s="164">
        <f t="shared" si="313"/>
        <v>0</v>
      </c>
      <c r="AF94" s="166">
        <f t="shared" si="314"/>
        <v>343269</v>
      </c>
      <c r="AG94" s="166">
        <f t="shared" si="315"/>
        <v>0</v>
      </c>
      <c r="AH94" s="166">
        <f t="shared" si="316"/>
        <v>0</v>
      </c>
      <c r="AI94" s="166">
        <f t="shared" si="317"/>
        <v>0</v>
      </c>
      <c r="AJ94" s="166">
        <f t="shared" si="318"/>
        <v>0</v>
      </c>
      <c r="AK94" s="166">
        <f t="shared" si="319"/>
        <v>0</v>
      </c>
      <c r="AL94" s="166">
        <f t="shared" si="320"/>
        <v>0</v>
      </c>
      <c r="AM94" s="166">
        <f t="shared" si="321"/>
        <v>0</v>
      </c>
      <c r="AN94" s="166">
        <f t="shared" si="322"/>
        <v>0</v>
      </c>
      <c r="AO94" s="167">
        <f t="shared" si="323"/>
        <v>0</v>
      </c>
      <c r="AP94" s="166">
        <v>0</v>
      </c>
      <c r="AQ94" s="166">
        <f t="shared" si="324"/>
        <v>343269</v>
      </c>
      <c r="AR94" s="166">
        <v>1607000</v>
      </c>
      <c r="AS94" s="167"/>
      <c r="AT94" s="166"/>
      <c r="AU94" s="166"/>
      <c r="AV94" s="166">
        <f t="shared" si="325"/>
        <v>1950269</v>
      </c>
      <c r="AW94" s="166">
        <f t="shared" si="326"/>
        <v>344000</v>
      </c>
      <c r="AX94" s="166">
        <f t="shared" si="327"/>
        <v>64500</v>
      </c>
      <c r="AY94" s="166">
        <f t="shared" si="328"/>
        <v>43000</v>
      </c>
      <c r="AZ94" s="166">
        <f t="shared" si="329"/>
        <v>451500</v>
      </c>
      <c r="BA94" s="166">
        <f t="shared" si="330"/>
        <v>21500</v>
      </c>
      <c r="BB94" s="166">
        <f t="shared" si="331"/>
        <v>110000</v>
      </c>
      <c r="BC94" s="166"/>
      <c r="BD94" s="166">
        <v>0</v>
      </c>
      <c r="BE94" s="166">
        <f t="shared" si="332"/>
        <v>583000</v>
      </c>
      <c r="BF94" s="166">
        <f t="shared" si="333"/>
        <v>1367269</v>
      </c>
      <c r="BG94" s="166">
        <f t="shared" si="334"/>
        <v>0</v>
      </c>
      <c r="BH94" s="166">
        <v>1</v>
      </c>
      <c r="BI94" s="369" t="s">
        <v>40</v>
      </c>
      <c r="BJ94" s="166">
        <f t="shared" si="335"/>
        <v>0</v>
      </c>
      <c r="BK94" s="166">
        <f t="shared" si="336"/>
        <v>1</v>
      </c>
      <c r="BL94" s="166">
        <v>0</v>
      </c>
      <c r="BM94" s="166">
        <f t="shared" si="337"/>
        <v>0</v>
      </c>
      <c r="BN94" s="166" t="str">
        <f t="shared" si="338"/>
        <v>Trừ tiền</v>
      </c>
      <c r="BO94" s="410"/>
      <c r="BP94" s="166"/>
      <c r="BQ94" s="144"/>
      <c r="BR94" s="144"/>
      <c r="BS94" s="161">
        <f t="shared" si="339"/>
        <v>343269</v>
      </c>
      <c r="BT94" s="159">
        <v>1</v>
      </c>
      <c r="BU94" s="166">
        <f t="shared" si="340"/>
        <v>4400000</v>
      </c>
      <c r="BV94" s="166">
        <v>11000000</v>
      </c>
      <c r="BW94" s="166">
        <f t="shared" si="341"/>
        <v>15400000</v>
      </c>
      <c r="BX94" s="166">
        <f t="shared" si="342"/>
        <v>-15508231</v>
      </c>
      <c r="BY94" s="166"/>
      <c r="BZ94" s="166"/>
      <c r="CA94" s="171"/>
      <c r="CB94" s="166"/>
      <c r="CC94" s="166"/>
      <c r="CD94" s="166"/>
      <c r="CE94" s="413">
        <v>8500000</v>
      </c>
      <c r="CF94" s="413">
        <f>CE94*5%</f>
        <v>425000</v>
      </c>
      <c r="CG94" s="413">
        <v>0</v>
      </c>
      <c r="CH94" s="413">
        <v>0</v>
      </c>
      <c r="CI94" s="413"/>
      <c r="CJ94" s="369">
        <f>SUM(CF94:CI94)</f>
        <v>425000</v>
      </c>
      <c r="CK94" s="369">
        <f>CE94+CJ94</f>
        <v>8925000</v>
      </c>
      <c r="CL94" s="414"/>
      <c r="CM94" s="413">
        <f>CE94</f>
        <v>8500000</v>
      </c>
      <c r="CN94" s="413">
        <f>CF94</f>
        <v>425000</v>
      </c>
      <c r="CO94" s="369">
        <f>CG94</f>
        <v>0</v>
      </c>
      <c r="CP94" s="369">
        <f>CH94</f>
        <v>0</v>
      </c>
      <c r="CQ94" s="369">
        <f>CI94</f>
        <v>0</v>
      </c>
      <c r="CR94" s="369">
        <f>SUM(CN94:CQ94)</f>
        <v>425000</v>
      </c>
      <c r="CS94" s="369">
        <f>CM94+CR94</f>
        <v>8925000</v>
      </c>
      <c r="CT94" s="173" t="s">
        <v>1187</v>
      </c>
      <c r="CU94" s="173" t="s">
        <v>2229</v>
      </c>
      <c r="CV94" s="450" t="s">
        <v>1200</v>
      </c>
      <c r="CW94" s="173" t="s">
        <v>2249</v>
      </c>
    </row>
    <row r="95" spans="1:101" ht="34.35" customHeight="1">
      <c r="A95" s="221"/>
      <c r="B95" s="303" t="str">
        <f>"Tổ 3: " &amp;"["&amp;COUNT(A96:A104)&amp; "]"</f>
        <v>Tổ 3: [9]</v>
      </c>
      <c r="C95" s="241"/>
      <c r="D95" s="242"/>
      <c r="E95" s="242"/>
      <c r="F95" s="242"/>
      <c r="G95" s="242">
        <f t="shared" ref="G95:L95" si="351">SUM(G96:G104)</f>
        <v>37860000</v>
      </c>
      <c r="H95" s="242">
        <f t="shared" si="351"/>
        <v>0</v>
      </c>
      <c r="I95" s="242">
        <f t="shared" si="351"/>
        <v>33640000</v>
      </c>
      <c r="J95" s="242">
        <f t="shared" si="351"/>
        <v>5550000</v>
      </c>
      <c r="K95" s="242">
        <f t="shared" si="351"/>
        <v>39190000</v>
      </c>
      <c r="L95" s="242">
        <f t="shared" si="351"/>
        <v>77050000</v>
      </c>
      <c r="M95" s="242"/>
      <c r="N95" s="242">
        <f t="shared" ref="N95:BG95" si="352">SUM(N96:N104)</f>
        <v>32760000</v>
      </c>
      <c r="O95" s="242">
        <f t="shared" si="352"/>
        <v>0</v>
      </c>
      <c r="P95" s="243">
        <f t="shared" si="352"/>
        <v>9</v>
      </c>
      <c r="Q95" s="243">
        <f t="shared" si="352"/>
        <v>112</v>
      </c>
      <c r="R95" s="243">
        <f t="shared" si="352"/>
        <v>0</v>
      </c>
      <c r="S95" s="243">
        <f t="shared" si="352"/>
        <v>0</v>
      </c>
      <c r="T95" s="243">
        <f t="shared" si="352"/>
        <v>0</v>
      </c>
      <c r="U95" s="243">
        <f t="shared" si="352"/>
        <v>0</v>
      </c>
      <c r="V95" s="243">
        <f t="shared" si="352"/>
        <v>0</v>
      </c>
      <c r="W95" s="243">
        <f t="shared" si="352"/>
        <v>0</v>
      </c>
      <c r="X95" s="243">
        <f t="shared" si="352"/>
        <v>0</v>
      </c>
      <c r="Y95" s="243">
        <f t="shared" si="352"/>
        <v>0</v>
      </c>
      <c r="Z95" s="243">
        <f t="shared" si="352"/>
        <v>0</v>
      </c>
      <c r="AA95" s="243">
        <f t="shared" si="352"/>
        <v>0</v>
      </c>
      <c r="AB95" s="243">
        <f t="shared" si="352"/>
        <v>0</v>
      </c>
      <c r="AC95" s="243">
        <f t="shared" si="352"/>
        <v>0</v>
      </c>
      <c r="AD95" s="243">
        <f t="shared" si="352"/>
        <v>0</v>
      </c>
      <c r="AE95" s="243">
        <f t="shared" si="352"/>
        <v>0</v>
      </c>
      <c r="AF95" s="242">
        <f t="shared" si="352"/>
        <v>2867308</v>
      </c>
      <c r="AG95" s="242">
        <f t="shared" si="352"/>
        <v>0</v>
      </c>
      <c r="AH95" s="242">
        <f t="shared" si="352"/>
        <v>0</v>
      </c>
      <c r="AI95" s="242">
        <f t="shared" si="352"/>
        <v>0</v>
      </c>
      <c r="AJ95" s="242">
        <f t="shared" si="352"/>
        <v>0</v>
      </c>
      <c r="AK95" s="242">
        <f t="shared" si="352"/>
        <v>0</v>
      </c>
      <c r="AL95" s="242">
        <f t="shared" si="352"/>
        <v>0</v>
      </c>
      <c r="AM95" s="242">
        <f t="shared" si="352"/>
        <v>0</v>
      </c>
      <c r="AN95" s="242">
        <f t="shared" si="352"/>
        <v>0</v>
      </c>
      <c r="AO95" s="242">
        <f t="shared" si="352"/>
        <v>0</v>
      </c>
      <c r="AP95" s="242">
        <f t="shared" si="352"/>
        <v>0</v>
      </c>
      <c r="AQ95" s="242">
        <f t="shared" si="352"/>
        <v>2867308</v>
      </c>
      <c r="AR95" s="242">
        <f t="shared" si="352"/>
        <v>8726000</v>
      </c>
      <c r="AS95" s="242">
        <f t="shared" si="352"/>
        <v>0</v>
      </c>
      <c r="AT95" s="242">
        <f t="shared" si="352"/>
        <v>0</v>
      </c>
      <c r="AU95" s="242">
        <f t="shared" si="352"/>
        <v>0</v>
      </c>
      <c r="AV95" s="242">
        <f t="shared" si="352"/>
        <v>11593308</v>
      </c>
      <c r="AW95" s="242">
        <f t="shared" si="352"/>
        <v>3028800</v>
      </c>
      <c r="AX95" s="242">
        <f t="shared" si="352"/>
        <v>567900</v>
      </c>
      <c r="AY95" s="242">
        <f t="shared" si="352"/>
        <v>378600</v>
      </c>
      <c r="AZ95" s="242">
        <f t="shared" si="352"/>
        <v>3975300</v>
      </c>
      <c r="BA95" s="242">
        <f t="shared" si="352"/>
        <v>189300</v>
      </c>
      <c r="BB95" s="242">
        <f t="shared" si="352"/>
        <v>990000</v>
      </c>
      <c r="BC95" s="242">
        <f t="shared" si="352"/>
        <v>0</v>
      </c>
      <c r="BD95" s="242">
        <f t="shared" si="352"/>
        <v>0</v>
      </c>
      <c r="BE95" s="242">
        <f t="shared" si="352"/>
        <v>5154600</v>
      </c>
      <c r="BF95" s="242">
        <f t="shared" si="352"/>
        <v>6731708</v>
      </c>
      <c r="BG95" s="242">
        <f t="shared" si="352"/>
        <v>293000</v>
      </c>
      <c r="BH95" s="242"/>
      <c r="BI95" s="242">
        <f>SUM(BI96:BI104)</f>
        <v>0</v>
      </c>
      <c r="BJ95" s="242">
        <f>SUM(BJ96:BJ104)</f>
        <v>0</v>
      </c>
      <c r="BK95" s="242"/>
      <c r="BL95" s="242">
        <f t="shared" ref="BL95:CV95" si="353">SUM(BL96:BL104)</f>
        <v>0</v>
      </c>
      <c r="BM95" s="242">
        <f t="shared" si="353"/>
        <v>0</v>
      </c>
      <c r="BN95" s="242">
        <f t="shared" si="353"/>
        <v>0</v>
      </c>
      <c r="BO95" s="242">
        <f t="shared" si="353"/>
        <v>0</v>
      </c>
      <c r="BP95" s="242">
        <f t="shared" si="353"/>
        <v>0</v>
      </c>
      <c r="BQ95" s="242">
        <f t="shared" si="353"/>
        <v>0</v>
      </c>
      <c r="BR95" s="242">
        <f t="shared" si="353"/>
        <v>0</v>
      </c>
      <c r="BS95" s="242">
        <f t="shared" si="353"/>
        <v>2867308</v>
      </c>
      <c r="BT95" s="242">
        <f t="shared" si="353"/>
        <v>7</v>
      </c>
      <c r="BU95" s="242">
        <f t="shared" si="353"/>
        <v>30800000</v>
      </c>
      <c r="BV95" s="242">
        <f t="shared" si="353"/>
        <v>99000000</v>
      </c>
      <c r="BW95" s="242">
        <f t="shared" si="353"/>
        <v>129800000</v>
      </c>
      <c r="BX95" s="242">
        <f t="shared" si="353"/>
        <v>-130907992</v>
      </c>
      <c r="BY95" s="242">
        <f t="shared" si="353"/>
        <v>0</v>
      </c>
      <c r="BZ95" s="242">
        <f t="shared" si="353"/>
        <v>0</v>
      </c>
      <c r="CA95" s="242">
        <f t="shared" si="353"/>
        <v>0</v>
      </c>
      <c r="CB95" s="242">
        <f t="shared" si="353"/>
        <v>0</v>
      </c>
      <c r="CC95" s="242">
        <f t="shared" si="353"/>
        <v>0</v>
      </c>
      <c r="CD95" s="242">
        <f t="shared" si="353"/>
        <v>0</v>
      </c>
      <c r="CE95" s="242">
        <f t="shared" si="353"/>
        <v>71500000</v>
      </c>
      <c r="CF95" s="242">
        <f t="shared" si="353"/>
        <v>4800000</v>
      </c>
      <c r="CG95" s="242">
        <f t="shared" si="353"/>
        <v>750000</v>
      </c>
      <c r="CH95" s="242">
        <f t="shared" si="353"/>
        <v>0</v>
      </c>
      <c r="CI95" s="242">
        <f t="shared" si="353"/>
        <v>0</v>
      </c>
      <c r="CJ95" s="242">
        <f t="shared" si="353"/>
        <v>5550000</v>
      </c>
      <c r="CK95" s="242">
        <f t="shared" si="353"/>
        <v>77050000</v>
      </c>
      <c r="CL95" s="242">
        <f t="shared" si="353"/>
        <v>0</v>
      </c>
      <c r="CM95" s="242">
        <f t="shared" si="353"/>
        <v>71500000</v>
      </c>
      <c r="CN95" s="242">
        <f t="shared" si="353"/>
        <v>4800000</v>
      </c>
      <c r="CO95" s="242">
        <f t="shared" si="353"/>
        <v>750000</v>
      </c>
      <c r="CP95" s="242">
        <f t="shared" si="353"/>
        <v>0</v>
      </c>
      <c r="CQ95" s="242">
        <f t="shared" si="353"/>
        <v>0</v>
      </c>
      <c r="CR95" s="242">
        <f t="shared" si="353"/>
        <v>5550000</v>
      </c>
      <c r="CS95" s="242">
        <f t="shared" si="353"/>
        <v>77050000</v>
      </c>
      <c r="CT95" s="242">
        <f t="shared" si="353"/>
        <v>0</v>
      </c>
      <c r="CU95" s="242">
        <f t="shared" si="353"/>
        <v>0</v>
      </c>
      <c r="CV95" s="446">
        <f t="shared" si="353"/>
        <v>0</v>
      </c>
      <c r="CW95" s="242"/>
    </row>
    <row r="96" spans="1:101" ht="34.35" customHeight="1">
      <c r="A96" s="155">
        <f>SUBTOTAL(3,$C$11:C96)</f>
        <v>71</v>
      </c>
      <c r="B96" s="143" t="s">
        <v>740</v>
      </c>
      <c r="C96" s="144" t="s">
        <v>741</v>
      </c>
      <c r="D96" s="156" t="s">
        <v>101</v>
      </c>
      <c r="E96" s="157" t="str">
        <f t="shared" ref="E96:E103" si="354">IF(CL96&gt;=400000000,"A1",IF(CL96&gt;=300000000,"A2",IF(CL96&gt;=240000000,"A3",IF(CL96&gt;=180000000,"A4",IF(CL96&gt;=120000000,"A5",IF(CL96&gt;=80000000,"A6",IF(CL96&gt;=40000000,"A7",IF(CL96&gt;=25000000,"B1",IF(CL96&gt;=12000000,"B2","B3")))))))))</f>
        <v>B3</v>
      </c>
      <c r="F96" s="158">
        <v>39032</v>
      </c>
      <c r="G96" s="159">
        <v>4090000</v>
      </c>
      <c r="H96" s="159"/>
      <c r="I96" s="160">
        <f t="shared" ref="I96:I104" si="355">IF(G96&gt;0,CM96-G96,CM96-H96)</f>
        <v>3410000</v>
      </c>
      <c r="J96" s="160">
        <f t="shared" si="257"/>
        <v>1500000</v>
      </c>
      <c r="K96" s="161">
        <f t="shared" ref="K96:K117" si="356">SUM(I96:J96)</f>
        <v>4910000</v>
      </c>
      <c r="L96" s="161">
        <f t="shared" ref="L96:L117" si="357">IF(G96&gt;0,G96+K96,H96+K96)</f>
        <v>9000000</v>
      </c>
      <c r="M96" s="162">
        <f t="shared" ref="M96:M117" si="358">IF(CE96&gt;=11000000,80%,100%)</f>
        <v>1</v>
      </c>
      <c r="N96" s="163">
        <f t="shared" ref="N96:N117" si="359">ROUND(MAX(G96*70%,H96*70%,3640000),0)</f>
        <v>3640000</v>
      </c>
      <c r="O96" s="163">
        <v>0</v>
      </c>
      <c r="P96" s="406">
        <v>2</v>
      </c>
      <c r="Q96" s="406">
        <v>13</v>
      </c>
      <c r="R96" s="406">
        <v>0</v>
      </c>
      <c r="S96" s="406">
        <v>0</v>
      </c>
      <c r="T96" s="406"/>
      <c r="U96" s="406"/>
      <c r="V96" s="406"/>
      <c r="W96" s="406"/>
      <c r="X96" s="389"/>
      <c r="Y96" s="406"/>
      <c r="Z96" s="406"/>
      <c r="AA96" s="406"/>
      <c r="AB96" s="406"/>
      <c r="AC96" s="406"/>
      <c r="AD96" s="406">
        <v>0</v>
      </c>
      <c r="AE96" s="164">
        <f t="shared" ref="AE96:AE104" si="360">IF(OR(BL96="M1",BL96="M2",BL96="M3",BL96="M4"),P96+R96+S96+T96+U96,0)</f>
        <v>0</v>
      </c>
      <c r="AF96" s="166">
        <f t="shared" ref="AF96:AF104" si="361">ROUND(IF($P96=0,0,IF(OR($BJ96="lương tháng",$CE96&gt;=11000000),($L96/2-$L96/26*($CC$6-$P96))*$M96,$L96/26*$P96*$M96)),0)</f>
        <v>692308</v>
      </c>
      <c r="AG96" s="166">
        <f t="shared" ref="AG96:AG104" si="362">ROUND(MAX((G96+I96)*M96/26*R96,(H96+I96)*M96/26*R96,G96/26*R96*150%,H96/26*R96*150%)*BK96,0)</f>
        <v>0</v>
      </c>
      <c r="AH96" s="166">
        <f t="shared" ref="AH96:AH104" si="363">ROUND(MAX((G96+I96)*M96/26*S96,(H96+I96)*M96/26*S96,G96/26*S96*200%,H96/26*S96*200%)*BK96,0)</f>
        <v>0</v>
      </c>
      <c r="AI96" s="166">
        <f t="shared" ref="AI96:AI104" si="364">ROUND(IF(BJ96="Lương tháng",L96/26*T96,MAX((G96+I96)/26*(T96+U96)*200%+G96/26*T96,(H96+I96)/26*(T96+U96)*200%+H96/26*T96,G96/26*(T96+U96)*300%+G96/26*T96,H96/26*(T96+U96)*300%+H96/26*T96)),0)</f>
        <v>0</v>
      </c>
      <c r="AJ96" s="166">
        <f t="shared" ref="AJ96:AJ104" si="365">ROUND(IF((P96+Q96)=0,0,IF(BJ96="Lương tháng",MAX((G96+I96)/26*V96,(H96+I96)/26*V96),MAX(G96/26*V96,H96/26*V96))),0)</f>
        <v>0</v>
      </c>
      <c r="AK96" s="166">
        <f t="shared" ref="AK96:AK104" si="366">ROUND(IF(G96&gt;0,G96/26*W96,H96/26*W96),0)</f>
        <v>0</v>
      </c>
      <c r="AL96" s="166">
        <f t="shared" ref="AL96:AL104" si="367">ROUND(N96/26*Y96+O96/26*Z96+MAX(G96/26*AA96,H96/26*AA96),0)</f>
        <v>0</v>
      </c>
      <c r="AM96" s="166">
        <f t="shared" ref="AM96:AM104" si="368">ROUND(IF(BJ96="Lương tháng",L96/26*AC96,L96/26*AC96+MAX((G96+I96)/26*AB96,(H96+I96)/26*AB96)),0)</f>
        <v>0</v>
      </c>
      <c r="AN96" s="166">
        <f t="shared" ref="AN96:AN104" si="369">ROUND(IF(BJ96="lương tháng",0,MAX((G96+I96)/26*AD96*30%,(H96+I96)/26*AD96*30%)*BK96),0)</f>
        <v>0</v>
      </c>
      <c r="AO96" s="167">
        <f t="shared" ref="AO96:AO104" si="370">ROUND(BM96*AE96,0)</f>
        <v>0</v>
      </c>
      <c r="AP96" s="166">
        <v>0</v>
      </c>
      <c r="AQ96" s="166">
        <f t="shared" ref="AQ96:AQ104" si="371">ROUND(SUM(AF96:AP96),0)</f>
        <v>692308</v>
      </c>
      <c r="AR96" s="166">
        <v>880000</v>
      </c>
      <c r="AS96" s="167"/>
      <c r="AT96" s="166"/>
      <c r="AU96" s="166"/>
      <c r="AV96" s="166">
        <f t="shared" ref="AV96:AV104" si="372">ROUND(SUM(AQ96:AT96)-AU96,0)</f>
        <v>1572308</v>
      </c>
      <c r="AW96" s="166">
        <f t="shared" ref="AW96:AW117" si="373">ROUND(IF($BH96=1,$G96*$AW$9,0),0)</f>
        <v>327200</v>
      </c>
      <c r="AX96" s="166">
        <f t="shared" ref="AX96:AX117" si="374">ROUND(IF($BH96=1,$G96*$AX$9,0),0)</f>
        <v>61350</v>
      </c>
      <c r="AY96" s="166">
        <f t="shared" ref="AY96:AY117" si="375">ROUND(IF($BH96=1,$G96*$AY$9,0),0)</f>
        <v>40900</v>
      </c>
      <c r="AZ96" s="166">
        <f t="shared" ref="AZ96:AZ104" si="376">SUM(AW96:AY96)</f>
        <v>429450</v>
      </c>
      <c r="BA96" s="166">
        <f t="shared" ref="BA96:BA117" si="377">ROUND(IF($BI96="1x",$G96*0.5%,0),0)</f>
        <v>20450</v>
      </c>
      <c r="BB96" s="166">
        <f t="shared" ref="BB96:BB117" si="378">IF(BN96="Xem lại",0,IF(CM96&lt;11000000,5000,IF(AND(CM96&gt;=11000000,CM96&lt;25000000),10000,IF(AND(CM96&gt;=25000000,CM96&lt;40000000),15000,IF(AND(CM96&gt;=40000000,CM96&lt;120000000),20000,IF(AND(CM96&gt;=120000000,CM96&lt;240000000),25000,30000)))))*$BB$9)</f>
        <v>110000</v>
      </c>
      <c r="BC96" s="166"/>
      <c r="BD96" s="166">
        <v>0</v>
      </c>
      <c r="BE96" s="166">
        <f t="shared" ref="BE96:BE104" si="379">ROUND(SUM(AZ96:BD96),0)</f>
        <v>559900</v>
      </c>
      <c r="BF96" s="166">
        <f t="shared" ref="BF96:BF104" si="380">ROUND(IF(AV96&gt;BE96,AV96-BE96,0),0)</f>
        <v>1012408</v>
      </c>
      <c r="BG96" s="166">
        <f t="shared" ref="BG96:BG117" si="381">ROUND(IF(BE96&gt;AV96,BE96-AV96,0),0)</f>
        <v>0</v>
      </c>
      <c r="BH96" s="166">
        <v>1</v>
      </c>
      <c r="BI96" s="369" t="s">
        <v>40</v>
      </c>
      <c r="BJ96" s="166">
        <f t="shared" ref="BJ96:BJ117" si="382">IF(AND(D96="QTNV CL",CM96&gt;=11000000),"Lương tháng",IF(CM96&gt;=18000000,"Lương tháng",0))</f>
        <v>0</v>
      </c>
      <c r="BK96" s="166">
        <f t="shared" ref="BK96:BK117" si="383">IF(BJ96="Lương tháng",0,1)</f>
        <v>1</v>
      </c>
      <c r="BL96" s="166">
        <v>0</v>
      </c>
      <c r="BM96" s="166">
        <f t="shared" ref="BM96:BM117" si="384">IF(BL96="M1",13000,IF(BL96="M2",20000,IF(BL96="M3",26000,IF(BL96="M4",32000,0))))</f>
        <v>0</v>
      </c>
      <c r="BN96" s="166" t="str">
        <f t="shared" ref="BN96:BN117" si="385">IF(AND(G96&gt;0,(P96+Q96)&gt;=5),"Trừ tiền","Xem lại")</f>
        <v>Trừ tiền</v>
      </c>
      <c r="BO96" s="410"/>
      <c r="BP96" s="166"/>
      <c r="BQ96" s="144"/>
      <c r="BR96" s="144"/>
      <c r="BS96" s="161">
        <f t="shared" ref="BS96:BS117" si="386">AQ96+SUM(BO96:BR96)-AN96-AO96-SUM(BY96:CA96)</f>
        <v>692308</v>
      </c>
      <c r="BT96" s="159">
        <v>0</v>
      </c>
      <c r="BU96" s="166">
        <f t="shared" ref="BU96:BU117" si="387">BT96*4400000</f>
        <v>0</v>
      </c>
      <c r="BV96" s="166">
        <v>11000000</v>
      </c>
      <c r="BW96" s="166">
        <f t="shared" ref="BW96:BW117" si="388">BU96+BV96</f>
        <v>11000000</v>
      </c>
      <c r="BX96" s="166">
        <f t="shared" ref="BX96:BX104" si="389">BS96-SUM(CC96:CD96)-CB96-AZ96-BW96</f>
        <v>-10737142</v>
      </c>
      <c r="BY96" s="166"/>
      <c r="BZ96" s="166"/>
      <c r="CA96" s="171"/>
      <c r="CB96" s="166"/>
      <c r="CC96" s="166"/>
      <c r="CD96" s="166"/>
      <c r="CE96" s="413">
        <v>7500000</v>
      </c>
      <c r="CF96" s="413">
        <f>CE96*10%</f>
        <v>750000</v>
      </c>
      <c r="CG96" s="413">
        <v>750000</v>
      </c>
      <c r="CH96" s="413">
        <v>0</v>
      </c>
      <c r="CI96" s="413"/>
      <c r="CJ96" s="369">
        <f t="shared" ref="CJ96:CJ103" si="390">SUM(CF96:CI96)</f>
        <v>1500000</v>
      </c>
      <c r="CK96" s="369">
        <f t="shared" ref="CK96:CK103" si="391">CE96+CJ96</f>
        <v>9000000</v>
      </c>
      <c r="CL96" s="414"/>
      <c r="CM96" s="413">
        <f t="shared" ref="CM96:CQ103" si="392">CE96</f>
        <v>7500000</v>
      </c>
      <c r="CN96" s="413">
        <f t="shared" si="392"/>
        <v>750000</v>
      </c>
      <c r="CO96" s="369">
        <f t="shared" si="392"/>
        <v>750000</v>
      </c>
      <c r="CP96" s="369">
        <f t="shared" si="392"/>
        <v>0</v>
      </c>
      <c r="CQ96" s="369">
        <f t="shared" si="392"/>
        <v>0</v>
      </c>
      <c r="CR96" s="369">
        <f t="shared" ref="CR96:CR103" si="393">SUM(CN96:CQ96)</f>
        <v>1500000</v>
      </c>
      <c r="CS96" s="369">
        <f t="shared" ref="CS96:CS103" si="394">CM96+CR96</f>
        <v>9000000</v>
      </c>
      <c r="CT96" s="173" t="s">
        <v>1196</v>
      </c>
      <c r="CU96" s="173" t="s">
        <v>2229</v>
      </c>
      <c r="CV96" s="450" t="s">
        <v>1220</v>
      </c>
      <c r="CW96" s="173" t="s">
        <v>2249</v>
      </c>
    </row>
    <row r="97" spans="1:101" ht="34.35" customHeight="1">
      <c r="A97" s="155">
        <f>SUBTOTAL(3,$C$11:C97)</f>
        <v>72</v>
      </c>
      <c r="B97" s="143" t="s">
        <v>746</v>
      </c>
      <c r="C97" s="144" t="s">
        <v>747</v>
      </c>
      <c r="D97" s="156" t="s">
        <v>101</v>
      </c>
      <c r="E97" s="157" t="str">
        <f t="shared" si="354"/>
        <v>B3</v>
      </c>
      <c r="F97" s="158">
        <v>44098</v>
      </c>
      <c r="G97" s="159">
        <v>4300000</v>
      </c>
      <c r="H97" s="159"/>
      <c r="I97" s="160">
        <f t="shared" si="355"/>
        <v>4200000</v>
      </c>
      <c r="J97" s="160">
        <f t="shared" si="257"/>
        <v>425000</v>
      </c>
      <c r="K97" s="161">
        <f t="shared" si="356"/>
        <v>4625000</v>
      </c>
      <c r="L97" s="161">
        <f t="shared" si="357"/>
        <v>8925000</v>
      </c>
      <c r="M97" s="162">
        <f t="shared" si="358"/>
        <v>1</v>
      </c>
      <c r="N97" s="163">
        <f t="shared" si="359"/>
        <v>3640000</v>
      </c>
      <c r="O97" s="163">
        <v>0</v>
      </c>
      <c r="P97" s="406">
        <v>1</v>
      </c>
      <c r="Q97" s="406">
        <v>13</v>
      </c>
      <c r="R97" s="406">
        <v>0</v>
      </c>
      <c r="S97" s="406">
        <v>0</v>
      </c>
      <c r="T97" s="406"/>
      <c r="U97" s="406"/>
      <c r="V97" s="406"/>
      <c r="W97" s="406"/>
      <c r="X97" s="389"/>
      <c r="Y97" s="406"/>
      <c r="Z97" s="406"/>
      <c r="AA97" s="406"/>
      <c r="AB97" s="406"/>
      <c r="AC97" s="406"/>
      <c r="AD97" s="406">
        <v>0</v>
      </c>
      <c r="AE97" s="164">
        <f t="shared" si="360"/>
        <v>0</v>
      </c>
      <c r="AF97" s="166">
        <f t="shared" si="361"/>
        <v>343269</v>
      </c>
      <c r="AG97" s="166">
        <f t="shared" si="362"/>
        <v>0</v>
      </c>
      <c r="AH97" s="166">
        <f t="shared" si="363"/>
        <v>0</v>
      </c>
      <c r="AI97" s="166">
        <f t="shared" si="364"/>
        <v>0</v>
      </c>
      <c r="AJ97" s="166">
        <f t="shared" si="365"/>
        <v>0</v>
      </c>
      <c r="AK97" s="166">
        <f t="shared" si="366"/>
        <v>0</v>
      </c>
      <c r="AL97" s="166">
        <f t="shared" si="367"/>
        <v>0</v>
      </c>
      <c r="AM97" s="166">
        <f t="shared" si="368"/>
        <v>0</v>
      </c>
      <c r="AN97" s="166">
        <f t="shared" si="369"/>
        <v>0</v>
      </c>
      <c r="AO97" s="167">
        <f t="shared" si="370"/>
        <v>0</v>
      </c>
      <c r="AP97" s="166">
        <v>0</v>
      </c>
      <c r="AQ97" s="166">
        <f t="shared" si="371"/>
        <v>343269</v>
      </c>
      <c r="AR97" s="166">
        <v>1855000</v>
      </c>
      <c r="AS97" s="167"/>
      <c r="AT97" s="166"/>
      <c r="AU97" s="166"/>
      <c r="AV97" s="166">
        <f t="shared" si="372"/>
        <v>2198269</v>
      </c>
      <c r="AW97" s="166">
        <f t="shared" si="373"/>
        <v>344000</v>
      </c>
      <c r="AX97" s="166">
        <f t="shared" si="374"/>
        <v>64500</v>
      </c>
      <c r="AY97" s="166">
        <f t="shared" si="375"/>
        <v>43000</v>
      </c>
      <c r="AZ97" s="166">
        <f t="shared" si="376"/>
        <v>451500</v>
      </c>
      <c r="BA97" s="166">
        <f t="shared" si="377"/>
        <v>21500</v>
      </c>
      <c r="BB97" s="166">
        <f t="shared" si="378"/>
        <v>110000</v>
      </c>
      <c r="BC97" s="166"/>
      <c r="BD97" s="166">
        <v>0</v>
      </c>
      <c r="BE97" s="166">
        <f t="shared" si="379"/>
        <v>583000</v>
      </c>
      <c r="BF97" s="166">
        <f t="shared" si="380"/>
        <v>1615269</v>
      </c>
      <c r="BG97" s="166">
        <f t="shared" si="381"/>
        <v>0</v>
      </c>
      <c r="BH97" s="166">
        <v>1</v>
      </c>
      <c r="BI97" s="369" t="s">
        <v>40</v>
      </c>
      <c r="BJ97" s="166">
        <f t="shared" si="382"/>
        <v>0</v>
      </c>
      <c r="BK97" s="166">
        <f t="shared" si="383"/>
        <v>1</v>
      </c>
      <c r="BL97" s="166">
        <v>0</v>
      </c>
      <c r="BM97" s="166">
        <f t="shared" si="384"/>
        <v>0</v>
      </c>
      <c r="BN97" s="166" t="str">
        <f t="shared" si="385"/>
        <v>Trừ tiền</v>
      </c>
      <c r="BO97" s="410"/>
      <c r="BP97" s="166"/>
      <c r="BQ97" s="144"/>
      <c r="BR97" s="144"/>
      <c r="BS97" s="161">
        <f t="shared" si="386"/>
        <v>343269</v>
      </c>
      <c r="BT97" s="159">
        <v>0</v>
      </c>
      <c r="BU97" s="166">
        <f t="shared" si="387"/>
        <v>0</v>
      </c>
      <c r="BV97" s="166">
        <v>11000000</v>
      </c>
      <c r="BW97" s="166">
        <f t="shared" si="388"/>
        <v>11000000</v>
      </c>
      <c r="BX97" s="166">
        <f t="shared" si="389"/>
        <v>-11108231</v>
      </c>
      <c r="BY97" s="166"/>
      <c r="BZ97" s="166"/>
      <c r="CA97" s="171"/>
      <c r="CB97" s="166"/>
      <c r="CC97" s="166"/>
      <c r="CD97" s="166"/>
      <c r="CE97" s="413">
        <v>8500000</v>
      </c>
      <c r="CF97" s="413">
        <f>CE97*5%</f>
        <v>425000</v>
      </c>
      <c r="CG97" s="413">
        <v>0</v>
      </c>
      <c r="CH97" s="413">
        <v>0</v>
      </c>
      <c r="CI97" s="413"/>
      <c r="CJ97" s="369">
        <f t="shared" si="390"/>
        <v>425000</v>
      </c>
      <c r="CK97" s="369">
        <f t="shared" si="391"/>
        <v>8925000</v>
      </c>
      <c r="CL97" s="414"/>
      <c r="CM97" s="413">
        <f t="shared" si="392"/>
        <v>8500000</v>
      </c>
      <c r="CN97" s="413">
        <f t="shared" si="392"/>
        <v>425000</v>
      </c>
      <c r="CO97" s="369">
        <f t="shared" si="392"/>
        <v>0</v>
      </c>
      <c r="CP97" s="369">
        <f t="shared" si="392"/>
        <v>0</v>
      </c>
      <c r="CQ97" s="369">
        <f t="shared" si="392"/>
        <v>0</v>
      </c>
      <c r="CR97" s="369">
        <f t="shared" si="393"/>
        <v>425000</v>
      </c>
      <c r="CS97" s="369">
        <f t="shared" si="394"/>
        <v>8925000</v>
      </c>
      <c r="CT97" s="173" t="s">
        <v>1187</v>
      </c>
      <c r="CU97" s="173" t="s">
        <v>2229</v>
      </c>
      <c r="CV97" s="450" t="s">
        <v>1221</v>
      </c>
      <c r="CW97" s="173" t="s">
        <v>2249</v>
      </c>
    </row>
    <row r="98" spans="1:101" ht="34.35" customHeight="1">
      <c r="A98" s="155">
        <f>SUBTOTAL(3,$C$11:C98)</f>
        <v>73</v>
      </c>
      <c r="B98" s="143" t="s">
        <v>752</v>
      </c>
      <c r="C98" s="144" t="s">
        <v>753</v>
      </c>
      <c r="D98" s="156" t="s">
        <v>101</v>
      </c>
      <c r="E98" s="157" t="str">
        <f t="shared" si="354"/>
        <v>B3</v>
      </c>
      <c r="F98" s="158">
        <v>42110</v>
      </c>
      <c r="G98" s="159">
        <v>4300000</v>
      </c>
      <c r="H98" s="159"/>
      <c r="I98" s="160">
        <f t="shared" si="355"/>
        <v>4200000</v>
      </c>
      <c r="J98" s="160">
        <f t="shared" si="257"/>
        <v>850000</v>
      </c>
      <c r="K98" s="161">
        <f t="shared" si="356"/>
        <v>5050000</v>
      </c>
      <c r="L98" s="161">
        <f t="shared" si="357"/>
        <v>9350000</v>
      </c>
      <c r="M98" s="162">
        <f t="shared" si="358"/>
        <v>1</v>
      </c>
      <c r="N98" s="163">
        <f t="shared" si="359"/>
        <v>3640000</v>
      </c>
      <c r="O98" s="163">
        <v>0</v>
      </c>
      <c r="P98" s="406">
        <v>0</v>
      </c>
      <c r="Q98" s="406">
        <v>14</v>
      </c>
      <c r="R98" s="406">
        <v>0</v>
      </c>
      <c r="S98" s="406">
        <v>0</v>
      </c>
      <c r="T98" s="406"/>
      <c r="U98" s="406"/>
      <c r="V98" s="406"/>
      <c r="W98" s="406"/>
      <c r="X98" s="389"/>
      <c r="Y98" s="406"/>
      <c r="Z98" s="406"/>
      <c r="AA98" s="406"/>
      <c r="AB98" s="406"/>
      <c r="AC98" s="406"/>
      <c r="AD98" s="406">
        <v>0</v>
      </c>
      <c r="AE98" s="164">
        <f t="shared" si="360"/>
        <v>0</v>
      </c>
      <c r="AF98" s="166">
        <f t="shared" si="361"/>
        <v>0</v>
      </c>
      <c r="AG98" s="166">
        <f t="shared" si="362"/>
        <v>0</v>
      </c>
      <c r="AH98" s="166">
        <f t="shared" si="363"/>
        <v>0</v>
      </c>
      <c r="AI98" s="166">
        <f t="shared" si="364"/>
        <v>0</v>
      </c>
      <c r="AJ98" s="166">
        <f t="shared" si="365"/>
        <v>0</v>
      </c>
      <c r="AK98" s="166">
        <f t="shared" si="366"/>
        <v>0</v>
      </c>
      <c r="AL98" s="166">
        <f t="shared" si="367"/>
        <v>0</v>
      </c>
      <c r="AM98" s="166">
        <f t="shared" si="368"/>
        <v>0</v>
      </c>
      <c r="AN98" s="166">
        <f t="shared" si="369"/>
        <v>0</v>
      </c>
      <c r="AO98" s="167">
        <f t="shared" si="370"/>
        <v>0</v>
      </c>
      <c r="AP98" s="166">
        <v>0</v>
      </c>
      <c r="AQ98" s="166">
        <f t="shared" si="371"/>
        <v>0</v>
      </c>
      <c r="AR98" s="166">
        <v>1744000</v>
      </c>
      <c r="AS98" s="167"/>
      <c r="AT98" s="166"/>
      <c r="AU98" s="166"/>
      <c r="AV98" s="166">
        <f t="shared" si="372"/>
        <v>1744000</v>
      </c>
      <c r="AW98" s="166">
        <f t="shared" si="373"/>
        <v>344000</v>
      </c>
      <c r="AX98" s="166">
        <f t="shared" si="374"/>
        <v>64500</v>
      </c>
      <c r="AY98" s="166">
        <f t="shared" si="375"/>
        <v>43000</v>
      </c>
      <c r="AZ98" s="166">
        <f t="shared" si="376"/>
        <v>451500</v>
      </c>
      <c r="BA98" s="166">
        <f t="shared" si="377"/>
        <v>21500</v>
      </c>
      <c r="BB98" s="166">
        <f t="shared" si="378"/>
        <v>110000</v>
      </c>
      <c r="BC98" s="166"/>
      <c r="BD98" s="166">
        <v>0</v>
      </c>
      <c r="BE98" s="166">
        <f t="shared" si="379"/>
        <v>583000</v>
      </c>
      <c r="BF98" s="166">
        <f t="shared" si="380"/>
        <v>1161000</v>
      </c>
      <c r="BG98" s="166">
        <f t="shared" si="381"/>
        <v>0</v>
      </c>
      <c r="BH98" s="166">
        <v>1</v>
      </c>
      <c r="BI98" s="369" t="s">
        <v>40</v>
      </c>
      <c r="BJ98" s="166">
        <f t="shared" si="382"/>
        <v>0</v>
      </c>
      <c r="BK98" s="166">
        <f t="shared" si="383"/>
        <v>1</v>
      </c>
      <c r="BL98" s="166">
        <v>0</v>
      </c>
      <c r="BM98" s="166">
        <f t="shared" si="384"/>
        <v>0</v>
      </c>
      <c r="BN98" s="166" t="str">
        <f t="shared" si="385"/>
        <v>Trừ tiền</v>
      </c>
      <c r="BO98" s="410"/>
      <c r="BP98" s="166"/>
      <c r="BQ98" s="144"/>
      <c r="BR98" s="144"/>
      <c r="BS98" s="161">
        <f t="shared" si="386"/>
        <v>0</v>
      </c>
      <c r="BT98" s="159">
        <v>1</v>
      </c>
      <c r="BU98" s="166">
        <f t="shared" si="387"/>
        <v>4400000</v>
      </c>
      <c r="BV98" s="166">
        <v>11000000</v>
      </c>
      <c r="BW98" s="166">
        <f t="shared" si="388"/>
        <v>15400000</v>
      </c>
      <c r="BX98" s="166">
        <f t="shared" si="389"/>
        <v>-15851500</v>
      </c>
      <c r="BY98" s="166"/>
      <c r="BZ98" s="166"/>
      <c r="CA98" s="171"/>
      <c r="CB98" s="166"/>
      <c r="CC98" s="166"/>
      <c r="CD98" s="166"/>
      <c r="CE98" s="413">
        <v>8500000</v>
      </c>
      <c r="CF98" s="413">
        <f>CE98*10%</f>
        <v>850000</v>
      </c>
      <c r="CG98" s="413">
        <v>0</v>
      </c>
      <c r="CH98" s="413">
        <v>0</v>
      </c>
      <c r="CI98" s="413"/>
      <c r="CJ98" s="369">
        <f t="shared" si="390"/>
        <v>850000</v>
      </c>
      <c r="CK98" s="369">
        <f t="shared" si="391"/>
        <v>9350000</v>
      </c>
      <c r="CL98" s="414"/>
      <c r="CM98" s="413">
        <f t="shared" si="392"/>
        <v>8500000</v>
      </c>
      <c r="CN98" s="413">
        <f t="shared" si="392"/>
        <v>850000</v>
      </c>
      <c r="CO98" s="369">
        <f t="shared" si="392"/>
        <v>0</v>
      </c>
      <c r="CP98" s="369">
        <f t="shared" si="392"/>
        <v>0</v>
      </c>
      <c r="CQ98" s="369">
        <f t="shared" si="392"/>
        <v>0</v>
      </c>
      <c r="CR98" s="369">
        <f t="shared" si="393"/>
        <v>850000</v>
      </c>
      <c r="CS98" s="369">
        <f t="shared" si="394"/>
        <v>9350000</v>
      </c>
      <c r="CT98" s="173" t="s">
        <v>1187</v>
      </c>
      <c r="CU98" s="173" t="s">
        <v>2229</v>
      </c>
      <c r="CV98" s="450" t="s">
        <v>1222</v>
      </c>
      <c r="CW98" s="173" t="s">
        <v>2249</v>
      </c>
    </row>
    <row r="99" spans="1:101" ht="34.35" customHeight="1">
      <c r="A99" s="155">
        <f>SUBTOTAL(3,$C$11:C99)</f>
        <v>74</v>
      </c>
      <c r="B99" s="143" t="s">
        <v>754</v>
      </c>
      <c r="C99" s="144" t="s">
        <v>755</v>
      </c>
      <c r="D99" s="156" t="s">
        <v>101</v>
      </c>
      <c r="E99" s="157" t="str">
        <f t="shared" si="354"/>
        <v>B3</v>
      </c>
      <c r="F99" s="158">
        <v>42110</v>
      </c>
      <c r="G99" s="159">
        <v>4090000</v>
      </c>
      <c r="H99" s="159"/>
      <c r="I99" s="160">
        <f t="shared" si="355"/>
        <v>3410000</v>
      </c>
      <c r="J99" s="160">
        <f t="shared" si="257"/>
        <v>375000</v>
      </c>
      <c r="K99" s="161">
        <f t="shared" si="356"/>
        <v>3785000</v>
      </c>
      <c r="L99" s="161">
        <f t="shared" si="357"/>
        <v>7875000</v>
      </c>
      <c r="M99" s="162">
        <f t="shared" si="358"/>
        <v>1</v>
      </c>
      <c r="N99" s="163">
        <f t="shared" si="359"/>
        <v>3640000</v>
      </c>
      <c r="O99" s="163">
        <v>0</v>
      </c>
      <c r="P99" s="406">
        <v>3</v>
      </c>
      <c r="Q99" s="406">
        <v>8</v>
      </c>
      <c r="R99" s="406">
        <v>0</v>
      </c>
      <c r="S99" s="406">
        <v>0</v>
      </c>
      <c r="T99" s="406"/>
      <c r="U99" s="406"/>
      <c r="V99" s="406"/>
      <c r="W99" s="406"/>
      <c r="X99" s="389"/>
      <c r="Y99" s="406"/>
      <c r="Z99" s="406"/>
      <c r="AA99" s="406"/>
      <c r="AB99" s="406"/>
      <c r="AC99" s="406"/>
      <c r="AD99" s="406">
        <v>0</v>
      </c>
      <c r="AE99" s="164">
        <f t="shared" si="360"/>
        <v>0</v>
      </c>
      <c r="AF99" s="166">
        <f t="shared" si="361"/>
        <v>908654</v>
      </c>
      <c r="AG99" s="166">
        <f t="shared" si="362"/>
        <v>0</v>
      </c>
      <c r="AH99" s="166">
        <f t="shared" si="363"/>
        <v>0</v>
      </c>
      <c r="AI99" s="166">
        <f t="shared" si="364"/>
        <v>0</v>
      </c>
      <c r="AJ99" s="166">
        <f t="shared" si="365"/>
        <v>0</v>
      </c>
      <c r="AK99" s="166">
        <f t="shared" si="366"/>
        <v>0</v>
      </c>
      <c r="AL99" s="166">
        <f t="shared" si="367"/>
        <v>0</v>
      </c>
      <c r="AM99" s="166">
        <f t="shared" si="368"/>
        <v>0</v>
      </c>
      <c r="AN99" s="166">
        <f t="shared" si="369"/>
        <v>0</v>
      </c>
      <c r="AO99" s="167">
        <f t="shared" si="370"/>
        <v>0</v>
      </c>
      <c r="AP99" s="166">
        <v>0</v>
      </c>
      <c r="AQ99" s="166">
        <f t="shared" si="371"/>
        <v>908654</v>
      </c>
      <c r="AR99" s="166">
        <v>0</v>
      </c>
      <c r="AS99" s="167"/>
      <c r="AT99" s="166"/>
      <c r="AU99" s="166"/>
      <c r="AV99" s="166">
        <f t="shared" si="372"/>
        <v>908654</v>
      </c>
      <c r="AW99" s="166">
        <f t="shared" si="373"/>
        <v>327200</v>
      </c>
      <c r="AX99" s="166">
        <f t="shared" si="374"/>
        <v>61350</v>
      </c>
      <c r="AY99" s="166">
        <f t="shared" si="375"/>
        <v>40900</v>
      </c>
      <c r="AZ99" s="166">
        <f t="shared" si="376"/>
        <v>429450</v>
      </c>
      <c r="BA99" s="166">
        <f t="shared" si="377"/>
        <v>20450</v>
      </c>
      <c r="BB99" s="166">
        <f t="shared" si="378"/>
        <v>110000</v>
      </c>
      <c r="BC99" s="166"/>
      <c r="BD99" s="166">
        <v>0</v>
      </c>
      <c r="BE99" s="166">
        <f t="shared" si="379"/>
        <v>559900</v>
      </c>
      <c r="BF99" s="166">
        <f t="shared" si="380"/>
        <v>348754</v>
      </c>
      <c r="BG99" s="166">
        <f t="shared" si="381"/>
        <v>0</v>
      </c>
      <c r="BH99" s="166">
        <v>1</v>
      </c>
      <c r="BI99" s="369" t="s">
        <v>40</v>
      </c>
      <c r="BJ99" s="166">
        <f t="shared" si="382"/>
        <v>0</v>
      </c>
      <c r="BK99" s="166">
        <f t="shared" si="383"/>
        <v>1</v>
      </c>
      <c r="BL99" s="166">
        <v>0</v>
      </c>
      <c r="BM99" s="166">
        <f t="shared" si="384"/>
        <v>0</v>
      </c>
      <c r="BN99" s="166" t="str">
        <f t="shared" si="385"/>
        <v>Trừ tiền</v>
      </c>
      <c r="BO99" s="410"/>
      <c r="BP99" s="166"/>
      <c r="BQ99" s="144"/>
      <c r="BR99" s="144"/>
      <c r="BS99" s="161">
        <f t="shared" si="386"/>
        <v>908654</v>
      </c>
      <c r="BT99" s="159">
        <v>1</v>
      </c>
      <c r="BU99" s="166">
        <f t="shared" si="387"/>
        <v>4400000</v>
      </c>
      <c r="BV99" s="166">
        <v>11000000</v>
      </c>
      <c r="BW99" s="166">
        <f t="shared" si="388"/>
        <v>15400000</v>
      </c>
      <c r="BX99" s="166">
        <f t="shared" si="389"/>
        <v>-14920796</v>
      </c>
      <c r="BY99" s="166"/>
      <c r="BZ99" s="166"/>
      <c r="CA99" s="171"/>
      <c r="CB99" s="166"/>
      <c r="CC99" s="166"/>
      <c r="CD99" s="166"/>
      <c r="CE99" s="413">
        <v>7500000</v>
      </c>
      <c r="CF99" s="413">
        <f t="shared" ref="CF99:CF103" si="395">CE99*5%</f>
        <v>375000</v>
      </c>
      <c r="CG99" s="413">
        <v>0</v>
      </c>
      <c r="CH99" s="413">
        <v>0</v>
      </c>
      <c r="CI99" s="413"/>
      <c r="CJ99" s="369">
        <f t="shared" si="390"/>
        <v>375000</v>
      </c>
      <c r="CK99" s="369">
        <f t="shared" si="391"/>
        <v>7875000</v>
      </c>
      <c r="CL99" s="414"/>
      <c r="CM99" s="413">
        <f t="shared" si="392"/>
        <v>7500000</v>
      </c>
      <c r="CN99" s="413">
        <f t="shared" si="392"/>
        <v>375000</v>
      </c>
      <c r="CO99" s="369">
        <f t="shared" si="392"/>
        <v>0</v>
      </c>
      <c r="CP99" s="369">
        <f t="shared" si="392"/>
        <v>0</v>
      </c>
      <c r="CQ99" s="369">
        <f t="shared" si="392"/>
        <v>0</v>
      </c>
      <c r="CR99" s="369">
        <f t="shared" si="393"/>
        <v>375000</v>
      </c>
      <c r="CS99" s="369">
        <f t="shared" si="394"/>
        <v>7875000</v>
      </c>
      <c r="CT99" s="173" t="s">
        <v>1187</v>
      </c>
      <c r="CU99" s="173" t="s">
        <v>2229</v>
      </c>
      <c r="CV99" s="450" t="s">
        <v>1223</v>
      </c>
      <c r="CW99" s="173" t="s">
        <v>2249</v>
      </c>
    </row>
    <row r="100" spans="1:101" ht="34.35" customHeight="1">
      <c r="A100" s="155">
        <f>SUBTOTAL(3,$C$11:C100)</f>
        <v>75</v>
      </c>
      <c r="B100" s="143" t="s">
        <v>756</v>
      </c>
      <c r="C100" s="144" t="s">
        <v>757</v>
      </c>
      <c r="D100" s="156" t="s">
        <v>101</v>
      </c>
      <c r="E100" s="157" t="str">
        <f t="shared" si="354"/>
        <v>B3</v>
      </c>
      <c r="F100" s="158">
        <v>42110</v>
      </c>
      <c r="G100" s="159">
        <v>4300000</v>
      </c>
      <c r="H100" s="159"/>
      <c r="I100" s="160">
        <f t="shared" si="355"/>
        <v>4200000</v>
      </c>
      <c r="J100" s="160">
        <f t="shared" si="257"/>
        <v>425000</v>
      </c>
      <c r="K100" s="161">
        <f t="shared" si="356"/>
        <v>4625000</v>
      </c>
      <c r="L100" s="161">
        <f t="shared" si="357"/>
        <v>8925000</v>
      </c>
      <c r="M100" s="162">
        <f t="shared" si="358"/>
        <v>1</v>
      </c>
      <c r="N100" s="163">
        <f t="shared" si="359"/>
        <v>3640000</v>
      </c>
      <c r="O100" s="163">
        <v>0</v>
      </c>
      <c r="P100" s="406">
        <v>0</v>
      </c>
      <c r="Q100" s="406">
        <v>14</v>
      </c>
      <c r="R100" s="406">
        <v>0</v>
      </c>
      <c r="S100" s="406">
        <v>0</v>
      </c>
      <c r="T100" s="406"/>
      <c r="U100" s="406"/>
      <c r="V100" s="406"/>
      <c r="W100" s="406"/>
      <c r="X100" s="389"/>
      <c r="Y100" s="406"/>
      <c r="Z100" s="406"/>
      <c r="AA100" s="406"/>
      <c r="AB100" s="406"/>
      <c r="AC100" s="406"/>
      <c r="AD100" s="406">
        <v>0</v>
      </c>
      <c r="AE100" s="164">
        <f t="shared" si="360"/>
        <v>0</v>
      </c>
      <c r="AF100" s="166">
        <f t="shared" si="361"/>
        <v>0</v>
      </c>
      <c r="AG100" s="166">
        <f t="shared" si="362"/>
        <v>0</v>
      </c>
      <c r="AH100" s="166">
        <f t="shared" si="363"/>
        <v>0</v>
      </c>
      <c r="AI100" s="166">
        <f t="shared" si="364"/>
        <v>0</v>
      </c>
      <c r="AJ100" s="166">
        <f t="shared" si="365"/>
        <v>0</v>
      </c>
      <c r="AK100" s="166">
        <f t="shared" si="366"/>
        <v>0</v>
      </c>
      <c r="AL100" s="166">
        <f t="shared" si="367"/>
        <v>0</v>
      </c>
      <c r="AM100" s="166">
        <f t="shared" si="368"/>
        <v>0</v>
      </c>
      <c r="AN100" s="166">
        <f t="shared" si="369"/>
        <v>0</v>
      </c>
      <c r="AO100" s="167">
        <f t="shared" si="370"/>
        <v>0</v>
      </c>
      <c r="AP100" s="166">
        <v>0</v>
      </c>
      <c r="AQ100" s="166">
        <f t="shared" si="371"/>
        <v>0</v>
      </c>
      <c r="AR100" s="166">
        <v>980000</v>
      </c>
      <c r="AS100" s="167"/>
      <c r="AT100" s="166"/>
      <c r="AU100" s="166"/>
      <c r="AV100" s="166">
        <f t="shared" si="372"/>
        <v>980000</v>
      </c>
      <c r="AW100" s="166">
        <f t="shared" si="373"/>
        <v>344000</v>
      </c>
      <c r="AX100" s="166">
        <f t="shared" si="374"/>
        <v>64500</v>
      </c>
      <c r="AY100" s="166">
        <f t="shared" si="375"/>
        <v>43000</v>
      </c>
      <c r="AZ100" s="166">
        <f t="shared" si="376"/>
        <v>451500</v>
      </c>
      <c r="BA100" s="166">
        <f t="shared" si="377"/>
        <v>21500</v>
      </c>
      <c r="BB100" s="166">
        <f t="shared" si="378"/>
        <v>110000</v>
      </c>
      <c r="BC100" s="166"/>
      <c r="BD100" s="166">
        <v>0</v>
      </c>
      <c r="BE100" s="166">
        <f t="shared" si="379"/>
        <v>583000</v>
      </c>
      <c r="BF100" s="166">
        <f t="shared" si="380"/>
        <v>397000</v>
      </c>
      <c r="BG100" s="166">
        <f t="shared" si="381"/>
        <v>0</v>
      </c>
      <c r="BH100" s="166">
        <v>1</v>
      </c>
      <c r="BI100" s="369" t="s">
        <v>40</v>
      </c>
      <c r="BJ100" s="166">
        <f t="shared" si="382"/>
        <v>0</v>
      </c>
      <c r="BK100" s="166">
        <f t="shared" si="383"/>
        <v>1</v>
      </c>
      <c r="BL100" s="166">
        <v>0</v>
      </c>
      <c r="BM100" s="166">
        <f t="shared" si="384"/>
        <v>0</v>
      </c>
      <c r="BN100" s="166" t="str">
        <f t="shared" si="385"/>
        <v>Trừ tiền</v>
      </c>
      <c r="BO100" s="410"/>
      <c r="BP100" s="166"/>
      <c r="BQ100" s="144"/>
      <c r="BR100" s="144"/>
      <c r="BS100" s="161">
        <f t="shared" si="386"/>
        <v>0</v>
      </c>
      <c r="BT100" s="159">
        <v>1</v>
      </c>
      <c r="BU100" s="166">
        <f t="shared" si="387"/>
        <v>4400000</v>
      </c>
      <c r="BV100" s="166">
        <v>11000000</v>
      </c>
      <c r="BW100" s="166">
        <f t="shared" si="388"/>
        <v>15400000</v>
      </c>
      <c r="BX100" s="166">
        <f t="shared" si="389"/>
        <v>-15851500</v>
      </c>
      <c r="BY100" s="166"/>
      <c r="BZ100" s="166"/>
      <c r="CA100" s="171"/>
      <c r="CB100" s="166"/>
      <c r="CC100" s="166"/>
      <c r="CD100" s="166"/>
      <c r="CE100" s="413">
        <v>8500000</v>
      </c>
      <c r="CF100" s="413">
        <f t="shared" si="395"/>
        <v>425000</v>
      </c>
      <c r="CG100" s="413">
        <v>0</v>
      </c>
      <c r="CH100" s="413">
        <v>0</v>
      </c>
      <c r="CI100" s="413"/>
      <c r="CJ100" s="369">
        <f t="shared" si="390"/>
        <v>425000</v>
      </c>
      <c r="CK100" s="369">
        <f t="shared" si="391"/>
        <v>8925000</v>
      </c>
      <c r="CL100" s="414"/>
      <c r="CM100" s="413">
        <f t="shared" si="392"/>
        <v>8500000</v>
      </c>
      <c r="CN100" s="413">
        <f t="shared" si="392"/>
        <v>425000</v>
      </c>
      <c r="CO100" s="369">
        <f t="shared" si="392"/>
        <v>0</v>
      </c>
      <c r="CP100" s="369">
        <f t="shared" si="392"/>
        <v>0</v>
      </c>
      <c r="CQ100" s="369">
        <f t="shared" si="392"/>
        <v>0</v>
      </c>
      <c r="CR100" s="369">
        <f t="shared" si="393"/>
        <v>425000</v>
      </c>
      <c r="CS100" s="369">
        <f t="shared" si="394"/>
        <v>8925000</v>
      </c>
      <c r="CT100" s="173" t="s">
        <v>1187</v>
      </c>
      <c r="CU100" s="173" t="s">
        <v>2229</v>
      </c>
      <c r="CV100" s="450" t="s">
        <v>1224</v>
      </c>
      <c r="CW100" s="173" t="s">
        <v>2249</v>
      </c>
    </row>
    <row r="101" spans="1:101" ht="34.35" customHeight="1">
      <c r="A101" s="155">
        <f>SUBTOTAL(3,$C$11:C101)</f>
        <v>76</v>
      </c>
      <c r="B101" s="143" t="s">
        <v>758</v>
      </c>
      <c r="C101" s="144" t="s">
        <v>759</v>
      </c>
      <c r="D101" s="156" t="s">
        <v>101</v>
      </c>
      <c r="E101" s="157" t="str">
        <f t="shared" si="354"/>
        <v>B3</v>
      </c>
      <c r="F101" s="158">
        <v>42110</v>
      </c>
      <c r="G101" s="159">
        <v>4300000</v>
      </c>
      <c r="H101" s="159"/>
      <c r="I101" s="160">
        <f t="shared" si="355"/>
        <v>4200000</v>
      </c>
      <c r="J101" s="160">
        <f t="shared" si="257"/>
        <v>850000</v>
      </c>
      <c r="K101" s="161">
        <f t="shared" si="356"/>
        <v>5050000</v>
      </c>
      <c r="L101" s="161">
        <f t="shared" si="357"/>
        <v>9350000</v>
      </c>
      <c r="M101" s="162">
        <f t="shared" si="358"/>
        <v>1</v>
      </c>
      <c r="N101" s="163">
        <f t="shared" si="359"/>
        <v>3640000</v>
      </c>
      <c r="O101" s="163">
        <v>0</v>
      </c>
      <c r="P101" s="406">
        <v>0</v>
      </c>
      <c r="Q101" s="406">
        <v>11</v>
      </c>
      <c r="R101" s="406">
        <v>0</v>
      </c>
      <c r="S101" s="406">
        <v>0</v>
      </c>
      <c r="T101" s="406"/>
      <c r="U101" s="406"/>
      <c r="V101" s="406"/>
      <c r="W101" s="406"/>
      <c r="X101" s="389"/>
      <c r="Y101" s="406"/>
      <c r="Z101" s="406"/>
      <c r="AA101" s="406"/>
      <c r="AB101" s="406"/>
      <c r="AC101" s="406"/>
      <c r="AD101" s="406">
        <v>0</v>
      </c>
      <c r="AE101" s="164">
        <f t="shared" si="360"/>
        <v>0</v>
      </c>
      <c r="AF101" s="166">
        <f t="shared" si="361"/>
        <v>0</v>
      </c>
      <c r="AG101" s="166">
        <f t="shared" si="362"/>
        <v>0</v>
      </c>
      <c r="AH101" s="166">
        <f t="shared" si="363"/>
        <v>0</v>
      </c>
      <c r="AI101" s="166">
        <f t="shared" si="364"/>
        <v>0</v>
      </c>
      <c r="AJ101" s="166">
        <f t="shared" si="365"/>
        <v>0</v>
      </c>
      <c r="AK101" s="166">
        <f t="shared" si="366"/>
        <v>0</v>
      </c>
      <c r="AL101" s="166">
        <f t="shared" si="367"/>
        <v>0</v>
      </c>
      <c r="AM101" s="166">
        <f t="shared" si="368"/>
        <v>0</v>
      </c>
      <c r="AN101" s="166">
        <f t="shared" si="369"/>
        <v>0</v>
      </c>
      <c r="AO101" s="167">
        <f t="shared" si="370"/>
        <v>0</v>
      </c>
      <c r="AP101" s="166">
        <v>0</v>
      </c>
      <c r="AQ101" s="166">
        <f t="shared" si="371"/>
        <v>0</v>
      </c>
      <c r="AR101" s="166">
        <v>290000</v>
      </c>
      <c r="AS101" s="167"/>
      <c r="AT101" s="166"/>
      <c r="AU101" s="166"/>
      <c r="AV101" s="166">
        <f t="shared" si="372"/>
        <v>290000</v>
      </c>
      <c r="AW101" s="166">
        <f t="shared" si="373"/>
        <v>344000</v>
      </c>
      <c r="AX101" s="166">
        <f t="shared" si="374"/>
        <v>64500</v>
      </c>
      <c r="AY101" s="166">
        <f t="shared" si="375"/>
        <v>43000</v>
      </c>
      <c r="AZ101" s="166">
        <f t="shared" si="376"/>
        <v>451500</v>
      </c>
      <c r="BA101" s="166">
        <f t="shared" si="377"/>
        <v>21500</v>
      </c>
      <c r="BB101" s="166">
        <f t="shared" si="378"/>
        <v>110000</v>
      </c>
      <c r="BC101" s="166"/>
      <c r="BD101" s="166">
        <v>0</v>
      </c>
      <c r="BE101" s="166">
        <f t="shared" si="379"/>
        <v>583000</v>
      </c>
      <c r="BF101" s="166">
        <f t="shared" si="380"/>
        <v>0</v>
      </c>
      <c r="BG101" s="166">
        <f t="shared" si="381"/>
        <v>293000</v>
      </c>
      <c r="BH101" s="166">
        <v>1</v>
      </c>
      <c r="BI101" s="369" t="s">
        <v>40</v>
      </c>
      <c r="BJ101" s="166">
        <f t="shared" si="382"/>
        <v>0</v>
      </c>
      <c r="BK101" s="166">
        <f t="shared" si="383"/>
        <v>1</v>
      </c>
      <c r="BL101" s="166">
        <v>0</v>
      </c>
      <c r="BM101" s="166">
        <f t="shared" si="384"/>
        <v>0</v>
      </c>
      <c r="BN101" s="166" t="str">
        <f t="shared" si="385"/>
        <v>Trừ tiền</v>
      </c>
      <c r="BO101" s="410"/>
      <c r="BP101" s="166"/>
      <c r="BQ101" s="144"/>
      <c r="BR101" s="144"/>
      <c r="BS101" s="161">
        <f t="shared" si="386"/>
        <v>0</v>
      </c>
      <c r="BT101" s="159">
        <v>2</v>
      </c>
      <c r="BU101" s="166">
        <f t="shared" si="387"/>
        <v>8800000</v>
      </c>
      <c r="BV101" s="166">
        <v>11000000</v>
      </c>
      <c r="BW101" s="166">
        <f t="shared" si="388"/>
        <v>19800000</v>
      </c>
      <c r="BX101" s="166">
        <f t="shared" si="389"/>
        <v>-20251500</v>
      </c>
      <c r="BY101" s="166"/>
      <c r="BZ101" s="166"/>
      <c r="CA101" s="171"/>
      <c r="CB101" s="166"/>
      <c r="CC101" s="166"/>
      <c r="CD101" s="166"/>
      <c r="CE101" s="413">
        <v>8500000</v>
      </c>
      <c r="CF101" s="413">
        <f t="shared" ref="CF101:CF102" si="396">CE101*10%</f>
        <v>850000</v>
      </c>
      <c r="CG101" s="413">
        <v>0</v>
      </c>
      <c r="CH101" s="413">
        <v>0</v>
      </c>
      <c r="CI101" s="413"/>
      <c r="CJ101" s="369">
        <f t="shared" si="390"/>
        <v>850000</v>
      </c>
      <c r="CK101" s="369">
        <f t="shared" si="391"/>
        <v>9350000</v>
      </c>
      <c r="CL101" s="414"/>
      <c r="CM101" s="413">
        <f t="shared" si="392"/>
        <v>8500000</v>
      </c>
      <c r="CN101" s="413">
        <f t="shared" si="392"/>
        <v>850000</v>
      </c>
      <c r="CO101" s="369">
        <f t="shared" si="392"/>
        <v>0</v>
      </c>
      <c r="CP101" s="369">
        <f t="shared" si="392"/>
        <v>0</v>
      </c>
      <c r="CQ101" s="369">
        <f t="shared" si="392"/>
        <v>0</v>
      </c>
      <c r="CR101" s="369">
        <f t="shared" si="393"/>
        <v>850000</v>
      </c>
      <c r="CS101" s="369">
        <f t="shared" si="394"/>
        <v>9350000</v>
      </c>
      <c r="CT101" s="173" t="s">
        <v>1187</v>
      </c>
      <c r="CU101" s="173" t="s">
        <v>2229</v>
      </c>
      <c r="CV101" s="450" t="s">
        <v>1225</v>
      </c>
      <c r="CW101" s="173" t="s">
        <v>2249</v>
      </c>
    </row>
    <row r="102" spans="1:101" ht="34.35" customHeight="1">
      <c r="A102" s="155">
        <f>SUBTOTAL(3,$C$11:C102)</f>
        <v>77</v>
      </c>
      <c r="B102" s="143" t="s">
        <v>760</v>
      </c>
      <c r="C102" s="144" t="s">
        <v>761</v>
      </c>
      <c r="D102" s="156" t="s">
        <v>101</v>
      </c>
      <c r="E102" s="157" t="str">
        <f t="shared" si="354"/>
        <v>B3</v>
      </c>
      <c r="F102" s="158">
        <v>42110</v>
      </c>
      <c r="G102" s="159">
        <v>4300000</v>
      </c>
      <c r="H102" s="159"/>
      <c r="I102" s="160">
        <f t="shared" si="355"/>
        <v>3200000</v>
      </c>
      <c r="J102" s="160">
        <f t="shared" si="257"/>
        <v>750000</v>
      </c>
      <c r="K102" s="161">
        <f t="shared" si="356"/>
        <v>3950000</v>
      </c>
      <c r="L102" s="161">
        <f t="shared" si="357"/>
        <v>8250000</v>
      </c>
      <c r="M102" s="162">
        <f t="shared" si="358"/>
        <v>1</v>
      </c>
      <c r="N102" s="163">
        <f t="shared" si="359"/>
        <v>3640000</v>
      </c>
      <c r="O102" s="163">
        <v>0</v>
      </c>
      <c r="P102" s="406">
        <v>2</v>
      </c>
      <c r="Q102" s="406">
        <v>12</v>
      </c>
      <c r="R102" s="406">
        <v>0</v>
      </c>
      <c r="S102" s="406">
        <v>0</v>
      </c>
      <c r="T102" s="406"/>
      <c r="U102" s="406"/>
      <c r="V102" s="406"/>
      <c r="W102" s="406"/>
      <c r="X102" s="389"/>
      <c r="Y102" s="406"/>
      <c r="Z102" s="406"/>
      <c r="AA102" s="406"/>
      <c r="AB102" s="406"/>
      <c r="AC102" s="406"/>
      <c r="AD102" s="406">
        <v>0</v>
      </c>
      <c r="AE102" s="164">
        <f t="shared" si="360"/>
        <v>0</v>
      </c>
      <c r="AF102" s="166">
        <f t="shared" si="361"/>
        <v>634615</v>
      </c>
      <c r="AG102" s="166">
        <f t="shared" si="362"/>
        <v>0</v>
      </c>
      <c r="AH102" s="166">
        <f t="shared" si="363"/>
        <v>0</v>
      </c>
      <c r="AI102" s="166">
        <f t="shared" si="364"/>
        <v>0</v>
      </c>
      <c r="AJ102" s="166">
        <f t="shared" si="365"/>
        <v>0</v>
      </c>
      <c r="AK102" s="166">
        <f t="shared" si="366"/>
        <v>0</v>
      </c>
      <c r="AL102" s="166">
        <f t="shared" si="367"/>
        <v>0</v>
      </c>
      <c r="AM102" s="166">
        <f t="shared" si="368"/>
        <v>0</v>
      </c>
      <c r="AN102" s="166">
        <f t="shared" si="369"/>
        <v>0</v>
      </c>
      <c r="AO102" s="167">
        <f t="shared" si="370"/>
        <v>0</v>
      </c>
      <c r="AP102" s="166">
        <v>0</v>
      </c>
      <c r="AQ102" s="166">
        <f t="shared" si="371"/>
        <v>634615</v>
      </c>
      <c r="AR102" s="166">
        <v>888000</v>
      </c>
      <c r="AS102" s="167"/>
      <c r="AT102" s="166"/>
      <c r="AU102" s="166"/>
      <c r="AV102" s="166">
        <f t="shared" si="372"/>
        <v>1522615</v>
      </c>
      <c r="AW102" s="166">
        <f t="shared" si="373"/>
        <v>344000</v>
      </c>
      <c r="AX102" s="166">
        <f t="shared" si="374"/>
        <v>64500</v>
      </c>
      <c r="AY102" s="166">
        <f t="shared" si="375"/>
        <v>43000</v>
      </c>
      <c r="AZ102" s="166">
        <f t="shared" si="376"/>
        <v>451500</v>
      </c>
      <c r="BA102" s="166">
        <f t="shared" si="377"/>
        <v>21500</v>
      </c>
      <c r="BB102" s="166">
        <f t="shared" si="378"/>
        <v>110000</v>
      </c>
      <c r="BC102" s="166"/>
      <c r="BD102" s="166">
        <v>0</v>
      </c>
      <c r="BE102" s="166">
        <f t="shared" si="379"/>
        <v>583000</v>
      </c>
      <c r="BF102" s="166">
        <f t="shared" si="380"/>
        <v>939615</v>
      </c>
      <c r="BG102" s="166">
        <f t="shared" si="381"/>
        <v>0</v>
      </c>
      <c r="BH102" s="166">
        <v>1</v>
      </c>
      <c r="BI102" s="369" t="s">
        <v>40</v>
      </c>
      <c r="BJ102" s="166">
        <f t="shared" si="382"/>
        <v>0</v>
      </c>
      <c r="BK102" s="166">
        <f t="shared" si="383"/>
        <v>1</v>
      </c>
      <c r="BL102" s="166">
        <v>0</v>
      </c>
      <c r="BM102" s="166">
        <f t="shared" si="384"/>
        <v>0</v>
      </c>
      <c r="BN102" s="166" t="str">
        <f t="shared" si="385"/>
        <v>Trừ tiền</v>
      </c>
      <c r="BO102" s="410"/>
      <c r="BP102" s="166"/>
      <c r="BQ102" s="144"/>
      <c r="BR102" s="144"/>
      <c r="BS102" s="161">
        <f t="shared" si="386"/>
        <v>634615</v>
      </c>
      <c r="BT102" s="159">
        <v>0</v>
      </c>
      <c r="BU102" s="166">
        <f t="shared" si="387"/>
        <v>0</v>
      </c>
      <c r="BV102" s="166">
        <v>11000000</v>
      </c>
      <c r="BW102" s="166">
        <f t="shared" si="388"/>
        <v>11000000</v>
      </c>
      <c r="BX102" s="166">
        <f t="shared" si="389"/>
        <v>-10816885</v>
      </c>
      <c r="BY102" s="166"/>
      <c r="BZ102" s="166"/>
      <c r="CA102" s="171"/>
      <c r="CB102" s="166"/>
      <c r="CC102" s="166"/>
      <c r="CD102" s="166"/>
      <c r="CE102" s="413">
        <v>7500000</v>
      </c>
      <c r="CF102" s="413">
        <f t="shared" si="396"/>
        <v>750000</v>
      </c>
      <c r="CG102" s="413">
        <v>0</v>
      </c>
      <c r="CH102" s="413">
        <v>0</v>
      </c>
      <c r="CI102" s="413"/>
      <c r="CJ102" s="369">
        <f t="shared" si="390"/>
        <v>750000</v>
      </c>
      <c r="CK102" s="369">
        <f t="shared" si="391"/>
        <v>8250000</v>
      </c>
      <c r="CL102" s="414"/>
      <c r="CM102" s="413">
        <f t="shared" si="392"/>
        <v>7500000</v>
      </c>
      <c r="CN102" s="413">
        <f t="shared" si="392"/>
        <v>750000</v>
      </c>
      <c r="CO102" s="369">
        <f t="shared" si="392"/>
        <v>0</v>
      </c>
      <c r="CP102" s="369">
        <f t="shared" si="392"/>
        <v>0</v>
      </c>
      <c r="CQ102" s="369">
        <f t="shared" si="392"/>
        <v>0</v>
      </c>
      <c r="CR102" s="369">
        <f t="shared" si="393"/>
        <v>750000</v>
      </c>
      <c r="CS102" s="369">
        <f t="shared" si="394"/>
        <v>8250000</v>
      </c>
      <c r="CT102" s="173" t="s">
        <v>1187</v>
      </c>
      <c r="CU102" s="173" t="s">
        <v>2229</v>
      </c>
      <c r="CV102" s="450" t="s">
        <v>1226</v>
      </c>
      <c r="CW102" s="173" t="s">
        <v>2249</v>
      </c>
    </row>
    <row r="103" spans="1:101" ht="34.35" customHeight="1">
      <c r="A103" s="155">
        <f>SUBTOTAL(3,$C$11:C103)</f>
        <v>78</v>
      </c>
      <c r="B103" s="143" t="s">
        <v>762</v>
      </c>
      <c r="C103" s="144" t="s">
        <v>763</v>
      </c>
      <c r="D103" s="156" t="s">
        <v>101</v>
      </c>
      <c r="E103" s="157" t="str">
        <f t="shared" si="354"/>
        <v>B3</v>
      </c>
      <c r="F103" s="158">
        <v>42110</v>
      </c>
      <c r="G103" s="159">
        <v>4090000</v>
      </c>
      <c r="H103" s="159"/>
      <c r="I103" s="160">
        <f t="shared" si="355"/>
        <v>3410000</v>
      </c>
      <c r="J103" s="160">
        <f t="shared" si="257"/>
        <v>375000</v>
      </c>
      <c r="K103" s="161">
        <f t="shared" si="356"/>
        <v>3785000</v>
      </c>
      <c r="L103" s="161">
        <f t="shared" si="357"/>
        <v>7875000</v>
      </c>
      <c r="M103" s="162">
        <f t="shared" si="358"/>
        <v>1</v>
      </c>
      <c r="N103" s="163">
        <f t="shared" si="359"/>
        <v>3640000</v>
      </c>
      <c r="O103" s="163">
        <v>0</v>
      </c>
      <c r="P103" s="406">
        <v>0</v>
      </c>
      <c r="Q103" s="406">
        <v>14</v>
      </c>
      <c r="R103" s="406">
        <v>0</v>
      </c>
      <c r="S103" s="406">
        <v>0</v>
      </c>
      <c r="T103" s="406"/>
      <c r="U103" s="406"/>
      <c r="V103" s="406"/>
      <c r="W103" s="406"/>
      <c r="X103" s="389"/>
      <c r="Y103" s="406"/>
      <c r="Z103" s="406"/>
      <c r="AA103" s="406"/>
      <c r="AB103" s="406"/>
      <c r="AC103" s="406"/>
      <c r="AD103" s="406">
        <v>0</v>
      </c>
      <c r="AE103" s="164">
        <f t="shared" si="360"/>
        <v>0</v>
      </c>
      <c r="AF103" s="166">
        <f t="shared" si="361"/>
        <v>0</v>
      </c>
      <c r="AG103" s="166">
        <f t="shared" si="362"/>
        <v>0</v>
      </c>
      <c r="AH103" s="166">
        <f t="shared" si="363"/>
        <v>0</v>
      </c>
      <c r="AI103" s="166">
        <f t="shared" si="364"/>
        <v>0</v>
      </c>
      <c r="AJ103" s="166">
        <f t="shared" si="365"/>
        <v>0</v>
      </c>
      <c r="AK103" s="166">
        <f t="shared" si="366"/>
        <v>0</v>
      </c>
      <c r="AL103" s="166">
        <f t="shared" si="367"/>
        <v>0</v>
      </c>
      <c r="AM103" s="166">
        <f t="shared" si="368"/>
        <v>0</v>
      </c>
      <c r="AN103" s="166">
        <f t="shared" si="369"/>
        <v>0</v>
      </c>
      <c r="AO103" s="167">
        <f t="shared" si="370"/>
        <v>0</v>
      </c>
      <c r="AP103" s="166">
        <v>0</v>
      </c>
      <c r="AQ103" s="166">
        <f t="shared" si="371"/>
        <v>0</v>
      </c>
      <c r="AR103" s="166">
        <v>1148000</v>
      </c>
      <c r="AS103" s="167"/>
      <c r="AT103" s="166"/>
      <c r="AU103" s="166"/>
      <c r="AV103" s="166">
        <f t="shared" si="372"/>
        <v>1148000</v>
      </c>
      <c r="AW103" s="166">
        <f t="shared" si="373"/>
        <v>327200</v>
      </c>
      <c r="AX103" s="166">
        <f t="shared" si="374"/>
        <v>61350</v>
      </c>
      <c r="AY103" s="166">
        <f t="shared" si="375"/>
        <v>40900</v>
      </c>
      <c r="AZ103" s="166">
        <f t="shared" si="376"/>
        <v>429450</v>
      </c>
      <c r="BA103" s="166">
        <f t="shared" si="377"/>
        <v>20450</v>
      </c>
      <c r="BB103" s="166">
        <f t="shared" si="378"/>
        <v>110000</v>
      </c>
      <c r="BC103" s="166"/>
      <c r="BD103" s="166">
        <v>0</v>
      </c>
      <c r="BE103" s="166">
        <f t="shared" si="379"/>
        <v>559900</v>
      </c>
      <c r="BF103" s="166">
        <f t="shared" si="380"/>
        <v>588100</v>
      </c>
      <c r="BG103" s="166">
        <f t="shared" si="381"/>
        <v>0</v>
      </c>
      <c r="BH103" s="166">
        <v>1</v>
      </c>
      <c r="BI103" s="369" t="s">
        <v>40</v>
      </c>
      <c r="BJ103" s="166">
        <f t="shared" si="382"/>
        <v>0</v>
      </c>
      <c r="BK103" s="166">
        <f t="shared" si="383"/>
        <v>1</v>
      </c>
      <c r="BL103" s="166">
        <v>0</v>
      </c>
      <c r="BM103" s="166">
        <f t="shared" si="384"/>
        <v>0</v>
      </c>
      <c r="BN103" s="166" t="str">
        <f t="shared" si="385"/>
        <v>Trừ tiền</v>
      </c>
      <c r="BO103" s="410"/>
      <c r="BP103" s="166"/>
      <c r="BQ103" s="144"/>
      <c r="BR103" s="144"/>
      <c r="BS103" s="161">
        <f t="shared" si="386"/>
        <v>0</v>
      </c>
      <c r="BT103" s="159">
        <v>2</v>
      </c>
      <c r="BU103" s="166">
        <f t="shared" si="387"/>
        <v>8800000</v>
      </c>
      <c r="BV103" s="166">
        <v>11000000</v>
      </c>
      <c r="BW103" s="166">
        <f t="shared" si="388"/>
        <v>19800000</v>
      </c>
      <c r="BX103" s="166">
        <f t="shared" si="389"/>
        <v>-20229450</v>
      </c>
      <c r="BY103" s="166"/>
      <c r="BZ103" s="166"/>
      <c r="CA103" s="171"/>
      <c r="CB103" s="166"/>
      <c r="CC103" s="166"/>
      <c r="CD103" s="166"/>
      <c r="CE103" s="413">
        <v>7500000</v>
      </c>
      <c r="CF103" s="413">
        <f t="shared" si="395"/>
        <v>375000</v>
      </c>
      <c r="CG103" s="413">
        <v>0</v>
      </c>
      <c r="CH103" s="413">
        <v>0</v>
      </c>
      <c r="CI103" s="413"/>
      <c r="CJ103" s="369">
        <f t="shared" si="390"/>
        <v>375000</v>
      </c>
      <c r="CK103" s="369">
        <f t="shared" si="391"/>
        <v>7875000</v>
      </c>
      <c r="CL103" s="414"/>
      <c r="CM103" s="413">
        <f t="shared" si="392"/>
        <v>7500000</v>
      </c>
      <c r="CN103" s="413">
        <f t="shared" si="392"/>
        <v>375000</v>
      </c>
      <c r="CO103" s="369">
        <f t="shared" si="392"/>
        <v>0</v>
      </c>
      <c r="CP103" s="369">
        <f t="shared" si="392"/>
        <v>0</v>
      </c>
      <c r="CQ103" s="369">
        <f t="shared" si="392"/>
        <v>0</v>
      </c>
      <c r="CR103" s="369">
        <f t="shared" si="393"/>
        <v>375000</v>
      </c>
      <c r="CS103" s="369">
        <f t="shared" si="394"/>
        <v>7875000</v>
      </c>
      <c r="CT103" s="173" t="s">
        <v>1187</v>
      </c>
      <c r="CU103" s="173" t="s">
        <v>2229</v>
      </c>
      <c r="CV103" s="450" t="s">
        <v>1227</v>
      </c>
      <c r="CW103" s="173" t="s">
        <v>2249</v>
      </c>
    </row>
    <row r="104" spans="1:101" ht="34.35" customHeight="1">
      <c r="A104" s="155">
        <f>SUBTOTAL(3,$C$11:C104)</f>
        <v>79</v>
      </c>
      <c r="B104" s="143" t="s">
        <v>663</v>
      </c>
      <c r="C104" s="144" t="s">
        <v>664</v>
      </c>
      <c r="D104" s="156" t="s">
        <v>101</v>
      </c>
      <c r="E104" s="157" t="str">
        <f>IF(CL104&gt;=400000000,"A1",IF(CL104&gt;=300000000,"A2",IF(CL104&gt;=240000000,"A3",IF(CL104&gt;=180000000,"A4",IF(CL104&gt;=120000000,"A5",IF(CL104&gt;=80000000,"A6",IF(CL104&gt;=40000000,"A7",IF(CL104&gt;=25000000,"B1",IF(CL104&gt;=12000000,"B2","B3")))))))))</f>
        <v>B3</v>
      </c>
      <c r="F104" s="158">
        <v>44623</v>
      </c>
      <c r="G104" s="159">
        <v>4090000</v>
      </c>
      <c r="H104" s="159"/>
      <c r="I104" s="160">
        <f t="shared" si="355"/>
        <v>3410000</v>
      </c>
      <c r="J104" s="160">
        <f t="shared" si="257"/>
        <v>0</v>
      </c>
      <c r="K104" s="161">
        <f t="shared" si="356"/>
        <v>3410000</v>
      </c>
      <c r="L104" s="161">
        <f t="shared" si="357"/>
        <v>7500000</v>
      </c>
      <c r="M104" s="162">
        <f t="shared" si="358"/>
        <v>1</v>
      </c>
      <c r="N104" s="163">
        <f t="shared" si="359"/>
        <v>3640000</v>
      </c>
      <c r="O104" s="163">
        <v>0</v>
      </c>
      <c r="P104" s="406">
        <v>1</v>
      </c>
      <c r="Q104" s="406">
        <v>13</v>
      </c>
      <c r="R104" s="406">
        <v>0</v>
      </c>
      <c r="S104" s="406">
        <v>0</v>
      </c>
      <c r="T104" s="406"/>
      <c r="U104" s="406"/>
      <c r="V104" s="406"/>
      <c r="W104" s="406"/>
      <c r="X104" s="389"/>
      <c r="Y104" s="406"/>
      <c r="Z104" s="406"/>
      <c r="AA104" s="406"/>
      <c r="AB104" s="406"/>
      <c r="AC104" s="406"/>
      <c r="AD104" s="406">
        <v>0</v>
      </c>
      <c r="AE104" s="164">
        <f t="shared" si="360"/>
        <v>0</v>
      </c>
      <c r="AF104" s="166">
        <f t="shared" si="361"/>
        <v>288462</v>
      </c>
      <c r="AG104" s="166">
        <f t="shared" si="362"/>
        <v>0</v>
      </c>
      <c r="AH104" s="166">
        <f t="shared" si="363"/>
        <v>0</v>
      </c>
      <c r="AI104" s="166">
        <f t="shared" si="364"/>
        <v>0</v>
      </c>
      <c r="AJ104" s="166">
        <f t="shared" si="365"/>
        <v>0</v>
      </c>
      <c r="AK104" s="166">
        <f t="shared" si="366"/>
        <v>0</v>
      </c>
      <c r="AL104" s="166">
        <f t="shared" si="367"/>
        <v>0</v>
      </c>
      <c r="AM104" s="166">
        <f t="shared" si="368"/>
        <v>0</v>
      </c>
      <c r="AN104" s="166">
        <f t="shared" si="369"/>
        <v>0</v>
      </c>
      <c r="AO104" s="167">
        <f t="shared" si="370"/>
        <v>0</v>
      </c>
      <c r="AP104" s="166">
        <v>0</v>
      </c>
      <c r="AQ104" s="166">
        <f t="shared" si="371"/>
        <v>288462</v>
      </c>
      <c r="AR104" s="166">
        <v>941000</v>
      </c>
      <c r="AS104" s="167"/>
      <c r="AT104" s="166"/>
      <c r="AU104" s="166"/>
      <c r="AV104" s="166">
        <f t="shared" si="372"/>
        <v>1229462</v>
      </c>
      <c r="AW104" s="166">
        <f t="shared" si="373"/>
        <v>327200</v>
      </c>
      <c r="AX104" s="166">
        <f t="shared" si="374"/>
        <v>61350</v>
      </c>
      <c r="AY104" s="166">
        <f t="shared" si="375"/>
        <v>40900</v>
      </c>
      <c r="AZ104" s="166">
        <f t="shared" si="376"/>
        <v>429450</v>
      </c>
      <c r="BA104" s="166">
        <f t="shared" si="377"/>
        <v>20450</v>
      </c>
      <c r="BB104" s="166">
        <f t="shared" si="378"/>
        <v>110000</v>
      </c>
      <c r="BC104" s="166"/>
      <c r="BD104" s="166">
        <v>0</v>
      </c>
      <c r="BE104" s="166">
        <f t="shared" si="379"/>
        <v>559900</v>
      </c>
      <c r="BF104" s="166">
        <f t="shared" si="380"/>
        <v>669562</v>
      </c>
      <c r="BG104" s="166">
        <f t="shared" si="381"/>
        <v>0</v>
      </c>
      <c r="BH104" s="166">
        <v>1</v>
      </c>
      <c r="BI104" s="369" t="s">
        <v>40</v>
      </c>
      <c r="BJ104" s="166">
        <f t="shared" si="382"/>
        <v>0</v>
      </c>
      <c r="BK104" s="166">
        <f t="shared" si="383"/>
        <v>1</v>
      </c>
      <c r="BL104" s="166">
        <v>0</v>
      </c>
      <c r="BM104" s="166">
        <f t="shared" si="384"/>
        <v>0</v>
      </c>
      <c r="BN104" s="166" t="str">
        <f t="shared" si="385"/>
        <v>Trừ tiền</v>
      </c>
      <c r="BO104" s="410"/>
      <c r="BP104" s="166"/>
      <c r="BQ104" s="144"/>
      <c r="BR104" s="144"/>
      <c r="BS104" s="161">
        <f t="shared" si="386"/>
        <v>288462</v>
      </c>
      <c r="BT104" s="159">
        <v>0</v>
      </c>
      <c r="BU104" s="166">
        <f t="shared" si="387"/>
        <v>0</v>
      </c>
      <c r="BV104" s="166">
        <v>11000000</v>
      </c>
      <c r="BW104" s="166">
        <f t="shared" si="388"/>
        <v>11000000</v>
      </c>
      <c r="BX104" s="166">
        <f t="shared" si="389"/>
        <v>-11140988</v>
      </c>
      <c r="BY104" s="166"/>
      <c r="BZ104" s="166"/>
      <c r="CA104" s="171"/>
      <c r="CB104" s="166"/>
      <c r="CC104" s="166"/>
      <c r="CD104" s="166"/>
      <c r="CE104" s="413">
        <v>7500000</v>
      </c>
      <c r="CF104" s="413">
        <v>0</v>
      </c>
      <c r="CG104" s="413">
        <v>0</v>
      </c>
      <c r="CH104" s="413">
        <v>0</v>
      </c>
      <c r="CI104" s="413"/>
      <c r="CJ104" s="369">
        <f>SUM(CF104:CI104)</f>
        <v>0</v>
      </c>
      <c r="CK104" s="369">
        <f>CE104+CJ104</f>
        <v>7500000</v>
      </c>
      <c r="CL104" s="414"/>
      <c r="CM104" s="413">
        <f>CE104</f>
        <v>7500000</v>
      </c>
      <c r="CN104" s="413">
        <f>CF104</f>
        <v>0</v>
      </c>
      <c r="CO104" s="369">
        <f>CG104</f>
        <v>0</v>
      </c>
      <c r="CP104" s="369">
        <f>CH104</f>
        <v>0</v>
      </c>
      <c r="CQ104" s="369">
        <f>CI104</f>
        <v>0</v>
      </c>
      <c r="CR104" s="369">
        <f>SUM(CN104:CQ104)</f>
        <v>0</v>
      </c>
      <c r="CS104" s="369">
        <f>CM104+CR104</f>
        <v>7500000</v>
      </c>
      <c r="CT104" s="173" t="s">
        <v>1187</v>
      </c>
      <c r="CU104" s="173" t="s">
        <v>2229</v>
      </c>
      <c r="CV104" s="450" t="s">
        <v>1190</v>
      </c>
      <c r="CW104" s="173" t="s">
        <v>2249</v>
      </c>
    </row>
    <row r="105" spans="1:101" ht="34.35" customHeight="1">
      <c r="A105" s="240"/>
      <c r="B105" s="303" t="str">
        <f>"Tổ 4: " &amp;"["&amp;COUNT(A106:A117)&amp; "]"</f>
        <v>Tổ 4: [12]</v>
      </c>
      <c r="C105" s="241"/>
      <c r="D105" s="242"/>
      <c r="E105" s="242"/>
      <c r="F105" s="242"/>
      <c r="G105" s="242">
        <f>SUM(G106:G117)</f>
        <v>50770000</v>
      </c>
      <c r="H105" s="242">
        <f t="shared" ref="H105:BS105" si="397">SUM(H106:H117)</f>
        <v>0</v>
      </c>
      <c r="I105" s="242">
        <f t="shared" si="397"/>
        <v>46230000</v>
      </c>
      <c r="J105" s="242">
        <f t="shared" si="397"/>
        <v>8800000</v>
      </c>
      <c r="K105" s="242">
        <f t="shared" si="397"/>
        <v>55030000</v>
      </c>
      <c r="L105" s="242">
        <f t="shared" si="397"/>
        <v>105800000</v>
      </c>
      <c r="M105" s="242"/>
      <c r="N105" s="242">
        <f t="shared" si="397"/>
        <v>43680000</v>
      </c>
      <c r="O105" s="242">
        <f t="shared" si="397"/>
        <v>0</v>
      </c>
      <c r="P105" s="243">
        <f t="shared" si="397"/>
        <v>19</v>
      </c>
      <c r="Q105" s="243">
        <f t="shared" si="397"/>
        <v>144</v>
      </c>
      <c r="R105" s="243">
        <f t="shared" si="397"/>
        <v>0</v>
      </c>
      <c r="S105" s="243">
        <f t="shared" si="397"/>
        <v>0</v>
      </c>
      <c r="T105" s="243">
        <f t="shared" si="397"/>
        <v>0</v>
      </c>
      <c r="U105" s="243">
        <f t="shared" si="397"/>
        <v>0</v>
      </c>
      <c r="V105" s="243">
        <f t="shared" si="397"/>
        <v>0</v>
      </c>
      <c r="W105" s="243">
        <f t="shared" si="397"/>
        <v>0</v>
      </c>
      <c r="X105" s="243">
        <f t="shared" si="397"/>
        <v>0</v>
      </c>
      <c r="Y105" s="243">
        <f t="shared" si="397"/>
        <v>0</v>
      </c>
      <c r="Z105" s="243">
        <f t="shared" si="397"/>
        <v>0</v>
      </c>
      <c r="AA105" s="243">
        <f t="shared" si="397"/>
        <v>0</v>
      </c>
      <c r="AB105" s="243">
        <f t="shared" si="397"/>
        <v>0</v>
      </c>
      <c r="AC105" s="243">
        <f t="shared" si="397"/>
        <v>0</v>
      </c>
      <c r="AD105" s="243">
        <f t="shared" si="397"/>
        <v>0</v>
      </c>
      <c r="AE105" s="243">
        <f t="shared" si="397"/>
        <v>0</v>
      </c>
      <c r="AF105" s="242">
        <f t="shared" si="397"/>
        <v>6318268</v>
      </c>
      <c r="AG105" s="242">
        <f t="shared" si="397"/>
        <v>0</v>
      </c>
      <c r="AH105" s="242">
        <f t="shared" si="397"/>
        <v>0</v>
      </c>
      <c r="AI105" s="242">
        <f t="shared" si="397"/>
        <v>0</v>
      </c>
      <c r="AJ105" s="242">
        <f t="shared" si="397"/>
        <v>0</v>
      </c>
      <c r="AK105" s="242">
        <f t="shared" si="397"/>
        <v>0</v>
      </c>
      <c r="AL105" s="242">
        <f t="shared" si="397"/>
        <v>0</v>
      </c>
      <c r="AM105" s="242">
        <f t="shared" si="397"/>
        <v>0</v>
      </c>
      <c r="AN105" s="242">
        <f t="shared" si="397"/>
        <v>0</v>
      </c>
      <c r="AO105" s="242">
        <f t="shared" si="397"/>
        <v>0</v>
      </c>
      <c r="AP105" s="242">
        <f t="shared" si="397"/>
        <v>0</v>
      </c>
      <c r="AQ105" s="242">
        <f t="shared" si="397"/>
        <v>6318268</v>
      </c>
      <c r="AR105" s="242">
        <f t="shared" si="397"/>
        <v>10941000</v>
      </c>
      <c r="AS105" s="242">
        <f t="shared" si="397"/>
        <v>0</v>
      </c>
      <c r="AT105" s="242">
        <f t="shared" si="397"/>
        <v>0</v>
      </c>
      <c r="AU105" s="242">
        <f t="shared" si="397"/>
        <v>0</v>
      </c>
      <c r="AV105" s="242">
        <f t="shared" si="397"/>
        <v>17259268</v>
      </c>
      <c r="AW105" s="242">
        <f t="shared" si="397"/>
        <v>4061600</v>
      </c>
      <c r="AX105" s="242">
        <f t="shared" si="397"/>
        <v>761550</v>
      </c>
      <c r="AY105" s="242">
        <f t="shared" si="397"/>
        <v>507700</v>
      </c>
      <c r="AZ105" s="242">
        <f t="shared" si="397"/>
        <v>5330850</v>
      </c>
      <c r="BA105" s="242">
        <f t="shared" si="397"/>
        <v>253850</v>
      </c>
      <c r="BB105" s="242">
        <f t="shared" si="397"/>
        <v>1320000</v>
      </c>
      <c r="BC105" s="242">
        <f t="shared" si="397"/>
        <v>0</v>
      </c>
      <c r="BD105" s="242">
        <f t="shared" si="397"/>
        <v>0</v>
      </c>
      <c r="BE105" s="242">
        <f t="shared" si="397"/>
        <v>6904700</v>
      </c>
      <c r="BF105" s="242">
        <f t="shared" si="397"/>
        <v>10550568</v>
      </c>
      <c r="BG105" s="242">
        <f t="shared" si="397"/>
        <v>196000</v>
      </c>
      <c r="BH105" s="242"/>
      <c r="BI105" s="242">
        <f t="shared" si="397"/>
        <v>0</v>
      </c>
      <c r="BJ105" s="242">
        <f t="shared" si="397"/>
        <v>0</v>
      </c>
      <c r="BK105" s="242"/>
      <c r="BL105" s="242">
        <f t="shared" si="397"/>
        <v>0</v>
      </c>
      <c r="BM105" s="242">
        <f t="shared" si="397"/>
        <v>0</v>
      </c>
      <c r="BN105" s="242">
        <f t="shared" si="397"/>
        <v>0</v>
      </c>
      <c r="BO105" s="242">
        <f t="shared" si="397"/>
        <v>0</v>
      </c>
      <c r="BP105" s="242">
        <f t="shared" si="397"/>
        <v>0</v>
      </c>
      <c r="BQ105" s="242">
        <f t="shared" si="397"/>
        <v>0</v>
      </c>
      <c r="BR105" s="242">
        <f t="shared" si="397"/>
        <v>0</v>
      </c>
      <c r="BS105" s="242">
        <f t="shared" si="397"/>
        <v>6318268</v>
      </c>
      <c r="BT105" s="242">
        <f t="shared" ref="BT105:CV105" si="398">SUM(BT106:BT117)</f>
        <v>15</v>
      </c>
      <c r="BU105" s="242">
        <f t="shared" si="398"/>
        <v>66000000</v>
      </c>
      <c r="BV105" s="242">
        <f t="shared" si="398"/>
        <v>132000000</v>
      </c>
      <c r="BW105" s="242">
        <f t="shared" si="398"/>
        <v>198000000</v>
      </c>
      <c r="BX105" s="242">
        <f t="shared" si="398"/>
        <v>-197012582</v>
      </c>
      <c r="BY105" s="242">
        <f t="shared" si="398"/>
        <v>0</v>
      </c>
      <c r="BZ105" s="242">
        <f t="shared" si="398"/>
        <v>0</v>
      </c>
      <c r="CA105" s="242">
        <f t="shared" si="398"/>
        <v>0</v>
      </c>
      <c r="CB105" s="242">
        <f t="shared" si="398"/>
        <v>0</v>
      </c>
      <c r="CC105" s="242">
        <f t="shared" si="398"/>
        <v>0</v>
      </c>
      <c r="CD105" s="242">
        <f t="shared" si="398"/>
        <v>0</v>
      </c>
      <c r="CE105" s="242">
        <f t="shared" si="398"/>
        <v>97000000</v>
      </c>
      <c r="CF105" s="242">
        <f t="shared" si="398"/>
        <v>8050000</v>
      </c>
      <c r="CG105" s="242">
        <f t="shared" si="398"/>
        <v>750000</v>
      </c>
      <c r="CH105" s="242">
        <f t="shared" si="398"/>
        <v>0</v>
      </c>
      <c r="CI105" s="242">
        <f t="shared" si="398"/>
        <v>0</v>
      </c>
      <c r="CJ105" s="242">
        <f t="shared" si="398"/>
        <v>8800000</v>
      </c>
      <c r="CK105" s="242">
        <f t="shared" si="398"/>
        <v>105800000</v>
      </c>
      <c r="CL105" s="242">
        <f t="shared" si="398"/>
        <v>0</v>
      </c>
      <c r="CM105" s="242">
        <f t="shared" si="398"/>
        <v>97000000</v>
      </c>
      <c r="CN105" s="242">
        <f t="shared" si="398"/>
        <v>8050000</v>
      </c>
      <c r="CO105" s="242">
        <f t="shared" si="398"/>
        <v>750000</v>
      </c>
      <c r="CP105" s="242">
        <f t="shared" si="398"/>
        <v>0</v>
      </c>
      <c r="CQ105" s="242">
        <f t="shared" si="398"/>
        <v>0</v>
      </c>
      <c r="CR105" s="242">
        <f t="shared" si="398"/>
        <v>8800000</v>
      </c>
      <c r="CS105" s="242">
        <f t="shared" si="398"/>
        <v>105800000</v>
      </c>
      <c r="CT105" s="242">
        <f t="shared" si="398"/>
        <v>0</v>
      </c>
      <c r="CU105" s="242">
        <f t="shared" si="398"/>
        <v>0</v>
      </c>
      <c r="CV105" s="446">
        <f t="shared" si="398"/>
        <v>0</v>
      </c>
      <c r="CW105" s="242"/>
    </row>
    <row r="106" spans="1:101" ht="34.35" customHeight="1">
      <c r="A106" s="155">
        <f>SUBTOTAL(3,$C$11:C106)</f>
        <v>80</v>
      </c>
      <c r="B106" s="143" t="s">
        <v>769</v>
      </c>
      <c r="C106" s="144" t="s">
        <v>770</v>
      </c>
      <c r="D106" s="156" t="s">
        <v>101</v>
      </c>
      <c r="E106" s="157" t="str">
        <f>IF(CL106&gt;=400000000,"A1",IF(CL106&gt;=300000000,"A2",IF(CL106&gt;=240000000,"A3",IF(CL106&gt;=180000000,"A4",IF(CL106&gt;=120000000,"A5",IF(CL106&gt;=80000000,"A6",IF(CL106&gt;=40000000,"A7",IF(CL106&gt;=25000000,"B1",IF(CL106&gt;=12000000,"B2","B3")))))))))</f>
        <v>B3</v>
      </c>
      <c r="F106" s="158">
        <v>42110</v>
      </c>
      <c r="G106" s="159">
        <v>4090000</v>
      </c>
      <c r="H106" s="159"/>
      <c r="I106" s="160">
        <f t="shared" ref="I106:I117" si="399">IF(G106&gt;0,CM106-G106,CM106-H106)</f>
        <v>3410000</v>
      </c>
      <c r="J106" s="160">
        <f t="shared" si="257"/>
        <v>1500000</v>
      </c>
      <c r="K106" s="161">
        <f t="shared" si="356"/>
        <v>4910000</v>
      </c>
      <c r="L106" s="161">
        <f t="shared" si="357"/>
        <v>9000000</v>
      </c>
      <c r="M106" s="162">
        <f t="shared" si="358"/>
        <v>1</v>
      </c>
      <c r="N106" s="163">
        <f t="shared" si="359"/>
        <v>3640000</v>
      </c>
      <c r="O106" s="163">
        <v>0</v>
      </c>
      <c r="P106" s="406">
        <v>1</v>
      </c>
      <c r="Q106" s="406">
        <v>13</v>
      </c>
      <c r="R106" s="406">
        <v>0</v>
      </c>
      <c r="S106" s="406">
        <v>0</v>
      </c>
      <c r="T106" s="406"/>
      <c r="U106" s="406"/>
      <c r="V106" s="406"/>
      <c r="W106" s="406"/>
      <c r="X106" s="389"/>
      <c r="Y106" s="406"/>
      <c r="Z106" s="406"/>
      <c r="AA106" s="406"/>
      <c r="AB106" s="406"/>
      <c r="AC106" s="406"/>
      <c r="AD106" s="406">
        <v>0</v>
      </c>
      <c r="AE106" s="164">
        <f t="shared" ref="AE106:AE117" si="400">IF(OR(BL106="M1",BL106="M2",BL106="M3",BL106="M4"),P106+R106+S106+T106+U106,0)</f>
        <v>0</v>
      </c>
      <c r="AF106" s="166">
        <f t="shared" ref="AF106:AF117" si="401">ROUND(IF($P106=0,0,IF(OR($BJ106="lương tháng",$CE106&gt;=11000000),($L106/2-$L106/26*($CC$6-$P106))*$M106,$L106/26*$P106*$M106)),0)</f>
        <v>346154</v>
      </c>
      <c r="AG106" s="166">
        <f t="shared" ref="AG106:AG117" si="402">ROUND(MAX((G106+I106)*M106/26*R106,(H106+I106)*M106/26*R106,G106/26*R106*150%,H106/26*R106*150%)*BK106,0)</f>
        <v>0</v>
      </c>
      <c r="AH106" s="166">
        <f t="shared" ref="AH106:AH117" si="403">ROUND(MAX((G106+I106)*M106/26*S106,(H106+I106)*M106/26*S106,G106/26*S106*200%,H106/26*S106*200%)*BK106,0)</f>
        <v>0</v>
      </c>
      <c r="AI106" s="166">
        <f t="shared" ref="AI106:AI117" si="404">ROUND(IF(BJ106="Lương tháng",L106/26*T106,MAX((G106+I106)/26*(T106+U106)*200%+G106/26*T106,(H106+I106)/26*(T106+U106)*200%+H106/26*T106,G106/26*(T106+U106)*300%+G106/26*T106,H106/26*(T106+U106)*300%+H106/26*T106)),0)</f>
        <v>0</v>
      </c>
      <c r="AJ106" s="166">
        <f t="shared" ref="AJ106:AJ117" si="405">ROUND(IF((P106+Q106)=0,0,IF(BJ106="Lương tháng",MAX((G106+I106)/26*V106,(H106+I106)/26*V106),MAX(G106/26*V106,H106/26*V106))),0)</f>
        <v>0</v>
      </c>
      <c r="AK106" s="166">
        <f t="shared" ref="AK106:AK117" si="406">ROUND(IF(G106&gt;0,G106/26*W106,H106/26*W106),0)</f>
        <v>0</v>
      </c>
      <c r="AL106" s="166">
        <f t="shared" ref="AL106:AL117" si="407">ROUND(N106/26*Y106+O106/26*Z106+MAX(G106/26*AA106,H106/26*AA106),0)</f>
        <v>0</v>
      </c>
      <c r="AM106" s="166">
        <f t="shared" ref="AM106:AM117" si="408">ROUND(IF(BJ106="Lương tháng",L106/26*AC106,L106/26*AC106+MAX((G106+I106)/26*AB106,(H106+I106)/26*AB106)),0)</f>
        <v>0</v>
      </c>
      <c r="AN106" s="166">
        <f t="shared" ref="AN106:AN117" si="409">ROUND(IF(BJ106="lương tháng",0,MAX((G106+I106)/26*AD106*30%,(H106+I106)/26*AD106*30%)*BK106),0)</f>
        <v>0</v>
      </c>
      <c r="AO106" s="167">
        <f t="shared" ref="AO106:AO117" si="410">ROUND(BM106*AE106,0)</f>
        <v>0</v>
      </c>
      <c r="AP106" s="166">
        <v>0</v>
      </c>
      <c r="AQ106" s="166">
        <f t="shared" ref="AQ106:AQ117" si="411">ROUND(SUM(AF106:AP106),0)</f>
        <v>346154</v>
      </c>
      <c r="AR106" s="166">
        <v>990000</v>
      </c>
      <c r="AS106" s="167"/>
      <c r="AT106" s="166"/>
      <c r="AU106" s="166"/>
      <c r="AV106" s="166">
        <f t="shared" ref="AV106:AV117" si="412">ROUND(SUM(AQ106:AT106)-AU106,0)</f>
        <v>1336154</v>
      </c>
      <c r="AW106" s="166">
        <f t="shared" si="373"/>
        <v>327200</v>
      </c>
      <c r="AX106" s="166">
        <f t="shared" si="374"/>
        <v>61350</v>
      </c>
      <c r="AY106" s="166">
        <f t="shared" si="375"/>
        <v>40900</v>
      </c>
      <c r="AZ106" s="166">
        <f t="shared" ref="AZ106:AZ117" si="413">SUM(AW106:AY106)</f>
        <v>429450</v>
      </c>
      <c r="BA106" s="166">
        <f t="shared" si="377"/>
        <v>20450</v>
      </c>
      <c r="BB106" s="166">
        <f t="shared" si="378"/>
        <v>110000</v>
      </c>
      <c r="BC106" s="166"/>
      <c r="BD106" s="166">
        <v>0</v>
      </c>
      <c r="BE106" s="166">
        <f t="shared" ref="BE106:BE117" si="414">ROUND(SUM(AZ106:BD106),0)</f>
        <v>559900</v>
      </c>
      <c r="BF106" s="166">
        <f t="shared" ref="BF106:BF117" si="415">ROUND(IF(AV106&gt;BE106,AV106-BE106,0),0)</f>
        <v>776254</v>
      </c>
      <c r="BG106" s="166">
        <f t="shared" si="381"/>
        <v>0</v>
      </c>
      <c r="BH106" s="166">
        <v>1</v>
      </c>
      <c r="BI106" s="369" t="s">
        <v>40</v>
      </c>
      <c r="BJ106" s="166">
        <f t="shared" si="382"/>
        <v>0</v>
      </c>
      <c r="BK106" s="166">
        <f t="shared" si="383"/>
        <v>1</v>
      </c>
      <c r="BL106" s="166">
        <v>0</v>
      </c>
      <c r="BM106" s="166">
        <f t="shared" si="384"/>
        <v>0</v>
      </c>
      <c r="BN106" s="166" t="str">
        <f t="shared" si="385"/>
        <v>Trừ tiền</v>
      </c>
      <c r="BO106" s="410"/>
      <c r="BP106" s="166"/>
      <c r="BQ106" s="144"/>
      <c r="BR106" s="144"/>
      <c r="BS106" s="161">
        <f t="shared" si="386"/>
        <v>346154</v>
      </c>
      <c r="BT106" s="159">
        <v>1</v>
      </c>
      <c r="BU106" s="166">
        <f t="shared" si="387"/>
        <v>4400000</v>
      </c>
      <c r="BV106" s="166">
        <v>11000000</v>
      </c>
      <c r="BW106" s="166">
        <f t="shared" si="388"/>
        <v>15400000</v>
      </c>
      <c r="BX106" s="166">
        <f t="shared" ref="BX106:BX117" si="416">BS106-SUM(CC106:CD106)-CB106-AZ106-BW106</f>
        <v>-15483296</v>
      </c>
      <c r="BY106" s="166"/>
      <c r="BZ106" s="166"/>
      <c r="CA106" s="171"/>
      <c r="CB106" s="166"/>
      <c r="CC106" s="166"/>
      <c r="CD106" s="166"/>
      <c r="CE106" s="413">
        <v>7500000</v>
      </c>
      <c r="CF106" s="413">
        <f>CE106*10%</f>
        <v>750000</v>
      </c>
      <c r="CG106" s="413">
        <v>750000</v>
      </c>
      <c r="CH106" s="413">
        <v>0</v>
      </c>
      <c r="CI106" s="413"/>
      <c r="CJ106" s="369">
        <f>SUM(CF106:CI106)</f>
        <v>1500000</v>
      </c>
      <c r="CK106" s="369">
        <f>CE106+CJ106</f>
        <v>9000000</v>
      </c>
      <c r="CL106" s="414"/>
      <c r="CM106" s="413">
        <f>CE106</f>
        <v>7500000</v>
      </c>
      <c r="CN106" s="413">
        <f>CF106</f>
        <v>750000</v>
      </c>
      <c r="CO106" s="369">
        <f>CG106</f>
        <v>750000</v>
      </c>
      <c r="CP106" s="369">
        <f>CH106</f>
        <v>0</v>
      </c>
      <c r="CQ106" s="369">
        <f>CI106</f>
        <v>0</v>
      </c>
      <c r="CR106" s="369">
        <f>SUM(CN106:CQ106)</f>
        <v>1500000</v>
      </c>
      <c r="CS106" s="369">
        <f>CM106+CR106</f>
        <v>9000000</v>
      </c>
      <c r="CT106" s="173" t="s">
        <v>1196</v>
      </c>
      <c r="CU106" s="173" t="s">
        <v>2229</v>
      </c>
      <c r="CV106" s="450" t="s">
        <v>1229</v>
      </c>
      <c r="CW106" s="173" t="s">
        <v>2249</v>
      </c>
    </row>
    <row r="107" spans="1:101" ht="34.35" customHeight="1">
      <c r="A107" s="155">
        <f>SUBTOTAL(3,$C$11:C107)</f>
        <v>81</v>
      </c>
      <c r="B107" s="143" t="s">
        <v>767</v>
      </c>
      <c r="C107" s="144" t="s">
        <v>768</v>
      </c>
      <c r="D107" s="156" t="s">
        <v>101</v>
      </c>
      <c r="E107" s="157" t="str">
        <f t="shared" ref="E107:E112" si="417">IF(CL107&gt;=400000000,"A1",IF(CL107&gt;=300000000,"A2",IF(CL107&gt;=240000000,"A3",IF(CL107&gt;=180000000,"A4",IF(CL107&gt;=120000000,"A5",IF(CL107&gt;=80000000,"A6",IF(CL107&gt;=40000000,"A7",IF(CL107&gt;=25000000,"B1",IF(CL107&gt;=12000000,"B2","B3")))))))))</f>
        <v>B3</v>
      </c>
      <c r="F107" s="158">
        <v>42110</v>
      </c>
      <c r="G107" s="159">
        <v>4300000</v>
      </c>
      <c r="H107" s="159"/>
      <c r="I107" s="160">
        <f t="shared" si="399"/>
        <v>4200000</v>
      </c>
      <c r="J107" s="160">
        <f t="shared" si="257"/>
        <v>850000</v>
      </c>
      <c r="K107" s="161">
        <f t="shared" si="356"/>
        <v>5050000</v>
      </c>
      <c r="L107" s="161">
        <f t="shared" si="357"/>
        <v>9350000</v>
      </c>
      <c r="M107" s="162">
        <f t="shared" si="358"/>
        <v>1</v>
      </c>
      <c r="N107" s="163">
        <f t="shared" si="359"/>
        <v>3640000</v>
      </c>
      <c r="O107" s="163">
        <v>0</v>
      </c>
      <c r="P107" s="406">
        <v>0</v>
      </c>
      <c r="Q107" s="406">
        <v>15</v>
      </c>
      <c r="R107" s="406">
        <v>0</v>
      </c>
      <c r="S107" s="406">
        <v>0</v>
      </c>
      <c r="T107" s="406"/>
      <c r="U107" s="406"/>
      <c r="V107" s="406"/>
      <c r="W107" s="406"/>
      <c r="X107" s="389"/>
      <c r="Y107" s="406"/>
      <c r="Z107" s="406"/>
      <c r="AA107" s="406"/>
      <c r="AB107" s="406"/>
      <c r="AC107" s="406"/>
      <c r="AD107" s="406">
        <v>0</v>
      </c>
      <c r="AE107" s="164">
        <f t="shared" si="400"/>
        <v>0</v>
      </c>
      <c r="AF107" s="166">
        <f t="shared" si="401"/>
        <v>0</v>
      </c>
      <c r="AG107" s="166">
        <f t="shared" si="402"/>
        <v>0</v>
      </c>
      <c r="AH107" s="166">
        <f t="shared" si="403"/>
        <v>0</v>
      </c>
      <c r="AI107" s="166">
        <f t="shared" si="404"/>
        <v>0</v>
      </c>
      <c r="AJ107" s="166">
        <f t="shared" si="405"/>
        <v>0</v>
      </c>
      <c r="AK107" s="166">
        <f t="shared" si="406"/>
        <v>0</v>
      </c>
      <c r="AL107" s="166">
        <f t="shared" si="407"/>
        <v>0</v>
      </c>
      <c r="AM107" s="166">
        <f t="shared" si="408"/>
        <v>0</v>
      </c>
      <c r="AN107" s="166">
        <f t="shared" si="409"/>
        <v>0</v>
      </c>
      <c r="AO107" s="167">
        <f t="shared" si="410"/>
        <v>0</v>
      </c>
      <c r="AP107" s="166">
        <v>0</v>
      </c>
      <c r="AQ107" s="166">
        <f t="shared" si="411"/>
        <v>0</v>
      </c>
      <c r="AR107" s="166">
        <v>387000</v>
      </c>
      <c r="AS107" s="167"/>
      <c r="AT107" s="166"/>
      <c r="AU107" s="166"/>
      <c r="AV107" s="166">
        <f t="shared" si="412"/>
        <v>387000</v>
      </c>
      <c r="AW107" s="166">
        <f t="shared" si="373"/>
        <v>344000</v>
      </c>
      <c r="AX107" s="166">
        <f t="shared" si="374"/>
        <v>64500</v>
      </c>
      <c r="AY107" s="166">
        <f t="shared" si="375"/>
        <v>43000</v>
      </c>
      <c r="AZ107" s="166">
        <f t="shared" si="413"/>
        <v>451500</v>
      </c>
      <c r="BA107" s="166">
        <f t="shared" si="377"/>
        <v>21500</v>
      </c>
      <c r="BB107" s="166">
        <f t="shared" si="378"/>
        <v>110000</v>
      </c>
      <c r="BC107" s="166"/>
      <c r="BD107" s="166">
        <v>0</v>
      </c>
      <c r="BE107" s="166">
        <f t="shared" si="414"/>
        <v>583000</v>
      </c>
      <c r="BF107" s="166">
        <f t="shared" si="415"/>
        <v>0</v>
      </c>
      <c r="BG107" s="166">
        <f t="shared" si="381"/>
        <v>196000</v>
      </c>
      <c r="BH107" s="166">
        <v>1</v>
      </c>
      <c r="BI107" s="369" t="s">
        <v>40</v>
      </c>
      <c r="BJ107" s="166">
        <f t="shared" si="382"/>
        <v>0</v>
      </c>
      <c r="BK107" s="166">
        <f t="shared" si="383"/>
        <v>1</v>
      </c>
      <c r="BL107" s="166">
        <v>0</v>
      </c>
      <c r="BM107" s="166">
        <f t="shared" si="384"/>
        <v>0</v>
      </c>
      <c r="BN107" s="166" t="str">
        <f t="shared" si="385"/>
        <v>Trừ tiền</v>
      </c>
      <c r="BO107" s="410"/>
      <c r="BP107" s="166"/>
      <c r="BQ107" s="144"/>
      <c r="BR107" s="144"/>
      <c r="BS107" s="161">
        <f t="shared" si="386"/>
        <v>0</v>
      </c>
      <c r="BT107" s="159">
        <v>1</v>
      </c>
      <c r="BU107" s="166">
        <f t="shared" si="387"/>
        <v>4400000</v>
      </c>
      <c r="BV107" s="166">
        <v>11000000</v>
      </c>
      <c r="BW107" s="166">
        <f t="shared" si="388"/>
        <v>15400000</v>
      </c>
      <c r="BX107" s="166">
        <f t="shared" si="416"/>
        <v>-15851500</v>
      </c>
      <c r="BY107" s="166"/>
      <c r="BZ107" s="166"/>
      <c r="CA107" s="171"/>
      <c r="CB107" s="166"/>
      <c r="CC107" s="166"/>
      <c r="CD107" s="166"/>
      <c r="CE107" s="413">
        <v>8500000</v>
      </c>
      <c r="CF107" s="413">
        <f>CE107*10%</f>
        <v>850000</v>
      </c>
      <c r="CG107" s="413">
        <v>0</v>
      </c>
      <c r="CH107" s="413">
        <v>0</v>
      </c>
      <c r="CI107" s="413"/>
      <c r="CJ107" s="369">
        <f t="shared" ref="CJ107:CJ112" si="418">SUM(CF107:CI107)</f>
        <v>850000</v>
      </c>
      <c r="CK107" s="369">
        <f t="shared" ref="CK107:CK112" si="419">CE107+CJ107</f>
        <v>9350000</v>
      </c>
      <c r="CL107" s="414"/>
      <c r="CM107" s="413">
        <f t="shared" ref="CM107:CQ117" si="420">CE107</f>
        <v>8500000</v>
      </c>
      <c r="CN107" s="413">
        <f t="shared" si="420"/>
        <v>850000</v>
      </c>
      <c r="CO107" s="369">
        <f t="shared" si="420"/>
        <v>0</v>
      </c>
      <c r="CP107" s="369">
        <f t="shared" si="420"/>
        <v>0</v>
      </c>
      <c r="CQ107" s="369">
        <f t="shared" si="420"/>
        <v>0</v>
      </c>
      <c r="CR107" s="369">
        <f t="shared" ref="CR107:CR112" si="421">SUM(CN107:CQ107)</f>
        <v>850000</v>
      </c>
      <c r="CS107" s="369">
        <f t="shared" ref="CS107:CS112" si="422">CM107+CR107</f>
        <v>9350000</v>
      </c>
      <c r="CT107" s="173" t="s">
        <v>1187</v>
      </c>
      <c r="CU107" s="173" t="s">
        <v>2229</v>
      </c>
      <c r="CV107" s="450" t="s">
        <v>1228</v>
      </c>
      <c r="CW107" s="173" t="s">
        <v>2249</v>
      </c>
    </row>
    <row r="108" spans="1:101" ht="34.35" customHeight="1">
      <c r="A108" s="155">
        <f>SUBTOTAL(3,$C$11:C108)</f>
        <v>82</v>
      </c>
      <c r="B108" s="143" t="s">
        <v>771</v>
      </c>
      <c r="C108" s="144" t="s">
        <v>772</v>
      </c>
      <c r="D108" s="156" t="s">
        <v>101</v>
      </c>
      <c r="E108" s="157" t="str">
        <f t="shared" si="417"/>
        <v>B3</v>
      </c>
      <c r="F108" s="158">
        <v>42110</v>
      </c>
      <c r="G108" s="159">
        <v>4300000</v>
      </c>
      <c r="H108" s="159"/>
      <c r="I108" s="160">
        <f t="shared" si="399"/>
        <v>4200000</v>
      </c>
      <c r="J108" s="160">
        <f t="shared" si="257"/>
        <v>850000</v>
      </c>
      <c r="K108" s="161">
        <f t="shared" si="356"/>
        <v>5050000</v>
      </c>
      <c r="L108" s="161">
        <f t="shared" si="357"/>
        <v>9350000</v>
      </c>
      <c r="M108" s="162">
        <f t="shared" si="358"/>
        <v>1</v>
      </c>
      <c r="N108" s="163">
        <f t="shared" si="359"/>
        <v>3640000</v>
      </c>
      <c r="O108" s="163">
        <v>0</v>
      </c>
      <c r="P108" s="406">
        <v>3</v>
      </c>
      <c r="Q108" s="406">
        <v>9</v>
      </c>
      <c r="R108" s="406">
        <v>0</v>
      </c>
      <c r="S108" s="406">
        <v>0</v>
      </c>
      <c r="T108" s="406"/>
      <c r="U108" s="406"/>
      <c r="V108" s="406"/>
      <c r="W108" s="406"/>
      <c r="X108" s="389"/>
      <c r="Y108" s="406"/>
      <c r="Z108" s="406"/>
      <c r="AA108" s="406"/>
      <c r="AB108" s="406"/>
      <c r="AC108" s="406"/>
      <c r="AD108" s="406">
        <v>0</v>
      </c>
      <c r="AE108" s="164">
        <f t="shared" si="400"/>
        <v>0</v>
      </c>
      <c r="AF108" s="166">
        <f t="shared" si="401"/>
        <v>1078846</v>
      </c>
      <c r="AG108" s="166">
        <f t="shared" si="402"/>
        <v>0</v>
      </c>
      <c r="AH108" s="166">
        <f t="shared" si="403"/>
        <v>0</v>
      </c>
      <c r="AI108" s="166">
        <f t="shared" si="404"/>
        <v>0</v>
      </c>
      <c r="AJ108" s="166">
        <f t="shared" si="405"/>
        <v>0</v>
      </c>
      <c r="AK108" s="166">
        <f t="shared" si="406"/>
        <v>0</v>
      </c>
      <c r="AL108" s="166">
        <f t="shared" si="407"/>
        <v>0</v>
      </c>
      <c r="AM108" s="166">
        <f t="shared" si="408"/>
        <v>0</v>
      </c>
      <c r="AN108" s="166">
        <f t="shared" si="409"/>
        <v>0</v>
      </c>
      <c r="AO108" s="167">
        <f t="shared" si="410"/>
        <v>0</v>
      </c>
      <c r="AP108" s="166">
        <v>0</v>
      </c>
      <c r="AQ108" s="166">
        <f t="shared" si="411"/>
        <v>1078846</v>
      </c>
      <c r="AR108" s="166">
        <v>1209000</v>
      </c>
      <c r="AS108" s="167"/>
      <c r="AT108" s="166"/>
      <c r="AU108" s="166"/>
      <c r="AV108" s="166">
        <f t="shared" si="412"/>
        <v>2287846</v>
      </c>
      <c r="AW108" s="166">
        <f t="shared" si="373"/>
        <v>344000</v>
      </c>
      <c r="AX108" s="166">
        <f t="shared" si="374"/>
        <v>64500</v>
      </c>
      <c r="AY108" s="166">
        <f t="shared" si="375"/>
        <v>43000</v>
      </c>
      <c r="AZ108" s="166">
        <f t="shared" si="413"/>
        <v>451500</v>
      </c>
      <c r="BA108" s="166">
        <f t="shared" si="377"/>
        <v>21500</v>
      </c>
      <c r="BB108" s="166">
        <f t="shared" si="378"/>
        <v>110000</v>
      </c>
      <c r="BC108" s="166"/>
      <c r="BD108" s="166">
        <v>0</v>
      </c>
      <c r="BE108" s="166">
        <f t="shared" si="414"/>
        <v>583000</v>
      </c>
      <c r="BF108" s="166">
        <f t="shared" si="415"/>
        <v>1704846</v>
      </c>
      <c r="BG108" s="166">
        <f t="shared" si="381"/>
        <v>0</v>
      </c>
      <c r="BH108" s="166">
        <v>1</v>
      </c>
      <c r="BI108" s="369" t="s">
        <v>40</v>
      </c>
      <c r="BJ108" s="166">
        <f t="shared" si="382"/>
        <v>0</v>
      </c>
      <c r="BK108" s="166">
        <f t="shared" si="383"/>
        <v>1</v>
      </c>
      <c r="BL108" s="166">
        <v>0</v>
      </c>
      <c r="BM108" s="166">
        <f t="shared" si="384"/>
        <v>0</v>
      </c>
      <c r="BN108" s="166" t="str">
        <f t="shared" si="385"/>
        <v>Trừ tiền</v>
      </c>
      <c r="BO108" s="410"/>
      <c r="BP108" s="166"/>
      <c r="BQ108" s="144"/>
      <c r="BR108" s="144"/>
      <c r="BS108" s="161">
        <f t="shared" si="386"/>
        <v>1078846</v>
      </c>
      <c r="BT108" s="159">
        <v>1</v>
      </c>
      <c r="BU108" s="166">
        <f t="shared" si="387"/>
        <v>4400000</v>
      </c>
      <c r="BV108" s="166">
        <v>11000000</v>
      </c>
      <c r="BW108" s="166">
        <f t="shared" si="388"/>
        <v>15400000</v>
      </c>
      <c r="BX108" s="166">
        <f t="shared" si="416"/>
        <v>-14772654</v>
      </c>
      <c r="BY108" s="166"/>
      <c r="BZ108" s="166"/>
      <c r="CA108" s="171"/>
      <c r="CB108" s="166"/>
      <c r="CC108" s="166"/>
      <c r="CD108" s="166"/>
      <c r="CE108" s="413">
        <v>8500000</v>
      </c>
      <c r="CF108" s="413">
        <f t="shared" ref="CF108" si="423">CE108*10%</f>
        <v>850000</v>
      </c>
      <c r="CG108" s="413">
        <v>0</v>
      </c>
      <c r="CH108" s="413">
        <v>0</v>
      </c>
      <c r="CI108" s="413"/>
      <c r="CJ108" s="369">
        <f t="shared" si="418"/>
        <v>850000</v>
      </c>
      <c r="CK108" s="369">
        <f t="shared" si="419"/>
        <v>9350000</v>
      </c>
      <c r="CL108" s="414"/>
      <c r="CM108" s="413">
        <f t="shared" si="420"/>
        <v>8500000</v>
      </c>
      <c r="CN108" s="413">
        <f t="shared" si="420"/>
        <v>850000</v>
      </c>
      <c r="CO108" s="369">
        <f t="shared" si="420"/>
        <v>0</v>
      </c>
      <c r="CP108" s="369">
        <f t="shared" si="420"/>
        <v>0</v>
      </c>
      <c r="CQ108" s="369">
        <f t="shared" si="420"/>
        <v>0</v>
      </c>
      <c r="CR108" s="369">
        <f t="shared" si="421"/>
        <v>850000</v>
      </c>
      <c r="CS108" s="369">
        <f t="shared" si="422"/>
        <v>9350000</v>
      </c>
      <c r="CT108" s="173" t="s">
        <v>1187</v>
      </c>
      <c r="CU108" s="173" t="s">
        <v>2229</v>
      </c>
      <c r="CV108" s="450" t="s">
        <v>1230</v>
      </c>
      <c r="CW108" s="173" t="s">
        <v>2249</v>
      </c>
    </row>
    <row r="109" spans="1:101" ht="34.35" customHeight="1">
      <c r="A109" s="155">
        <f>SUBTOTAL(3,$C$11:C109)</f>
        <v>83</v>
      </c>
      <c r="B109" s="143" t="s">
        <v>773</v>
      </c>
      <c r="C109" s="144" t="s">
        <v>774</v>
      </c>
      <c r="D109" s="156" t="s">
        <v>101</v>
      </c>
      <c r="E109" s="157" t="str">
        <f t="shared" si="417"/>
        <v>B3</v>
      </c>
      <c r="F109" s="158">
        <v>42110</v>
      </c>
      <c r="G109" s="159">
        <v>4090000</v>
      </c>
      <c r="H109" s="159"/>
      <c r="I109" s="160">
        <f t="shared" si="399"/>
        <v>3410000</v>
      </c>
      <c r="J109" s="160">
        <f t="shared" si="257"/>
        <v>750000</v>
      </c>
      <c r="K109" s="161">
        <f t="shared" si="356"/>
        <v>4160000</v>
      </c>
      <c r="L109" s="161">
        <f t="shared" si="357"/>
        <v>8250000</v>
      </c>
      <c r="M109" s="162">
        <f t="shared" si="358"/>
        <v>1</v>
      </c>
      <c r="N109" s="163">
        <f t="shared" si="359"/>
        <v>3640000</v>
      </c>
      <c r="O109" s="163">
        <v>0</v>
      </c>
      <c r="P109" s="406">
        <v>3</v>
      </c>
      <c r="Q109" s="406">
        <v>10</v>
      </c>
      <c r="R109" s="406">
        <v>0</v>
      </c>
      <c r="S109" s="406">
        <v>0</v>
      </c>
      <c r="T109" s="406"/>
      <c r="U109" s="406"/>
      <c r="V109" s="406"/>
      <c r="W109" s="406"/>
      <c r="X109" s="389"/>
      <c r="Y109" s="406"/>
      <c r="Z109" s="406"/>
      <c r="AA109" s="406"/>
      <c r="AB109" s="406"/>
      <c r="AC109" s="406"/>
      <c r="AD109" s="406">
        <v>0</v>
      </c>
      <c r="AE109" s="164">
        <f t="shared" si="400"/>
        <v>0</v>
      </c>
      <c r="AF109" s="166">
        <f t="shared" si="401"/>
        <v>951923</v>
      </c>
      <c r="AG109" s="166">
        <f t="shared" si="402"/>
        <v>0</v>
      </c>
      <c r="AH109" s="166">
        <f t="shared" si="403"/>
        <v>0</v>
      </c>
      <c r="AI109" s="166">
        <f t="shared" si="404"/>
        <v>0</v>
      </c>
      <c r="AJ109" s="166">
        <f t="shared" si="405"/>
        <v>0</v>
      </c>
      <c r="AK109" s="166">
        <f t="shared" si="406"/>
        <v>0</v>
      </c>
      <c r="AL109" s="166">
        <f t="shared" si="407"/>
        <v>0</v>
      </c>
      <c r="AM109" s="166">
        <f t="shared" si="408"/>
        <v>0</v>
      </c>
      <c r="AN109" s="166">
        <f t="shared" si="409"/>
        <v>0</v>
      </c>
      <c r="AO109" s="167">
        <f t="shared" si="410"/>
        <v>0</v>
      </c>
      <c r="AP109" s="166">
        <v>0</v>
      </c>
      <c r="AQ109" s="166">
        <f t="shared" si="411"/>
        <v>951923</v>
      </c>
      <c r="AR109" s="166">
        <v>721000</v>
      </c>
      <c r="AS109" s="167"/>
      <c r="AT109" s="166"/>
      <c r="AU109" s="166"/>
      <c r="AV109" s="166">
        <f t="shared" si="412"/>
        <v>1672923</v>
      </c>
      <c r="AW109" s="166">
        <f t="shared" si="373"/>
        <v>327200</v>
      </c>
      <c r="AX109" s="166">
        <f t="shared" si="374"/>
        <v>61350</v>
      </c>
      <c r="AY109" s="166">
        <f t="shared" si="375"/>
        <v>40900</v>
      </c>
      <c r="AZ109" s="166">
        <f t="shared" si="413"/>
        <v>429450</v>
      </c>
      <c r="BA109" s="166">
        <f t="shared" si="377"/>
        <v>20450</v>
      </c>
      <c r="BB109" s="166">
        <f t="shared" si="378"/>
        <v>110000</v>
      </c>
      <c r="BC109" s="166"/>
      <c r="BD109" s="166">
        <v>0</v>
      </c>
      <c r="BE109" s="166">
        <f t="shared" si="414"/>
        <v>559900</v>
      </c>
      <c r="BF109" s="166">
        <f t="shared" si="415"/>
        <v>1113023</v>
      </c>
      <c r="BG109" s="166">
        <f t="shared" si="381"/>
        <v>0</v>
      </c>
      <c r="BH109" s="166">
        <v>1</v>
      </c>
      <c r="BI109" s="369" t="s">
        <v>40</v>
      </c>
      <c r="BJ109" s="166">
        <f t="shared" si="382"/>
        <v>0</v>
      </c>
      <c r="BK109" s="166">
        <f t="shared" si="383"/>
        <v>1</v>
      </c>
      <c r="BL109" s="166">
        <v>0</v>
      </c>
      <c r="BM109" s="166">
        <f t="shared" si="384"/>
        <v>0</v>
      </c>
      <c r="BN109" s="166" t="str">
        <f t="shared" si="385"/>
        <v>Trừ tiền</v>
      </c>
      <c r="BO109" s="410"/>
      <c r="BP109" s="166"/>
      <c r="BQ109" s="144"/>
      <c r="BR109" s="144"/>
      <c r="BS109" s="161">
        <f t="shared" si="386"/>
        <v>951923</v>
      </c>
      <c r="BT109" s="159">
        <v>3</v>
      </c>
      <c r="BU109" s="166">
        <f t="shared" si="387"/>
        <v>13200000</v>
      </c>
      <c r="BV109" s="166">
        <v>11000000</v>
      </c>
      <c r="BW109" s="166">
        <f t="shared" si="388"/>
        <v>24200000</v>
      </c>
      <c r="BX109" s="166">
        <f t="shared" si="416"/>
        <v>-23677527</v>
      </c>
      <c r="BY109" s="166"/>
      <c r="BZ109" s="166"/>
      <c r="CA109" s="171"/>
      <c r="CB109" s="166"/>
      <c r="CC109" s="166"/>
      <c r="CD109" s="166"/>
      <c r="CE109" s="413">
        <v>7500000</v>
      </c>
      <c r="CF109" s="413">
        <f>CE109*10%</f>
        <v>750000</v>
      </c>
      <c r="CG109" s="413">
        <v>0</v>
      </c>
      <c r="CH109" s="413">
        <v>0</v>
      </c>
      <c r="CI109" s="413"/>
      <c r="CJ109" s="369">
        <f t="shared" si="418"/>
        <v>750000</v>
      </c>
      <c r="CK109" s="369">
        <f t="shared" si="419"/>
        <v>8250000</v>
      </c>
      <c r="CL109" s="414"/>
      <c r="CM109" s="413">
        <f t="shared" si="420"/>
        <v>7500000</v>
      </c>
      <c r="CN109" s="413">
        <f t="shared" si="420"/>
        <v>750000</v>
      </c>
      <c r="CO109" s="369">
        <f t="shared" si="420"/>
        <v>0</v>
      </c>
      <c r="CP109" s="369">
        <f t="shared" si="420"/>
        <v>0</v>
      </c>
      <c r="CQ109" s="369">
        <f t="shared" si="420"/>
        <v>0</v>
      </c>
      <c r="CR109" s="369">
        <f t="shared" si="421"/>
        <v>750000</v>
      </c>
      <c r="CS109" s="369">
        <f t="shared" si="422"/>
        <v>8250000</v>
      </c>
      <c r="CT109" s="173" t="s">
        <v>1187</v>
      </c>
      <c r="CU109" s="173" t="s">
        <v>2229</v>
      </c>
      <c r="CV109" s="450" t="s">
        <v>1231</v>
      </c>
      <c r="CW109" s="173" t="s">
        <v>2249</v>
      </c>
    </row>
    <row r="110" spans="1:101" ht="34.35" customHeight="1">
      <c r="A110" s="155">
        <f>SUBTOTAL(3,$C$11:C110)</f>
        <v>84</v>
      </c>
      <c r="B110" s="143" t="s">
        <v>775</v>
      </c>
      <c r="C110" s="144" t="s">
        <v>776</v>
      </c>
      <c r="D110" s="156" t="s">
        <v>101</v>
      </c>
      <c r="E110" s="157" t="str">
        <f t="shared" si="417"/>
        <v>B3</v>
      </c>
      <c r="F110" s="158">
        <v>42110</v>
      </c>
      <c r="G110" s="159">
        <v>4090000</v>
      </c>
      <c r="H110" s="159"/>
      <c r="I110" s="160">
        <f t="shared" si="399"/>
        <v>3410000</v>
      </c>
      <c r="J110" s="160">
        <f t="shared" si="257"/>
        <v>375000</v>
      </c>
      <c r="K110" s="161">
        <f t="shared" si="356"/>
        <v>3785000</v>
      </c>
      <c r="L110" s="161">
        <f t="shared" si="357"/>
        <v>7875000</v>
      </c>
      <c r="M110" s="162">
        <f t="shared" si="358"/>
        <v>1</v>
      </c>
      <c r="N110" s="163">
        <f t="shared" si="359"/>
        <v>3640000</v>
      </c>
      <c r="O110" s="163">
        <v>0</v>
      </c>
      <c r="P110" s="406">
        <v>2</v>
      </c>
      <c r="Q110" s="406">
        <v>10</v>
      </c>
      <c r="R110" s="406">
        <v>0</v>
      </c>
      <c r="S110" s="406">
        <v>0</v>
      </c>
      <c r="T110" s="406"/>
      <c r="U110" s="406"/>
      <c r="V110" s="406"/>
      <c r="W110" s="406"/>
      <c r="X110" s="389"/>
      <c r="Y110" s="406"/>
      <c r="Z110" s="406"/>
      <c r="AA110" s="406"/>
      <c r="AB110" s="406"/>
      <c r="AC110" s="406"/>
      <c r="AD110" s="406">
        <v>0</v>
      </c>
      <c r="AE110" s="164">
        <f t="shared" si="400"/>
        <v>0</v>
      </c>
      <c r="AF110" s="166">
        <f t="shared" si="401"/>
        <v>605769</v>
      </c>
      <c r="AG110" s="166">
        <f t="shared" si="402"/>
        <v>0</v>
      </c>
      <c r="AH110" s="166">
        <f t="shared" si="403"/>
        <v>0</v>
      </c>
      <c r="AI110" s="166">
        <f t="shared" si="404"/>
        <v>0</v>
      </c>
      <c r="AJ110" s="166">
        <f t="shared" si="405"/>
        <v>0</v>
      </c>
      <c r="AK110" s="166">
        <f t="shared" si="406"/>
        <v>0</v>
      </c>
      <c r="AL110" s="166">
        <f t="shared" si="407"/>
        <v>0</v>
      </c>
      <c r="AM110" s="166">
        <f t="shared" si="408"/>
        <v>0</v>
      </c>
      <c r="AN110" s="166">
        <f t="shared" si="409"/>
        <v>0</v>
      </c>
      <c r="AO110" s="167">
        <f t="shared" si="410"/>
        <v>0</v>
      </c>
      <c r="AP110" s="166">
        <v>0</v>
      </c>
      <c r="AQ110" s="166">
        <f t="shared" si="411"/>
        <v>605769</v>
      </c>
      <c r="AR110" s="166">
        <v>462000</v>
      </c>
      <c r="AS110" s="409"/>
      <c r="AT110" s="409"/>
      <c r="AU110" s="409"/>
      <c r="AV110" s="166">
        <f t="shared" si="412"/>
        <v>1067769</v>
      </c>
      <c r="AW110" s="166">
        <f t="shared" si="373"/>
        <v>327200</v>
      </c>
      <c r="AX110" s="166">
        <f t="shared" si="374"/>
        <v>61350</v>
      </c>
      <c r="AY110" s="166">
        <f t="shared" si="375"/>
        <v>40900</v>
      </c>
      <c r="AZ110" s="166">
        <f t="shared" si="413"/>
        <v>429450</v>
      </c>
      <c r="BA110" s="166">
        <f t="shared" si="377"/>
        <v>20450</v>
      </c>
      <c r="BB110" s="166">
        <f t="shared" si="378"/>
        <v>110000</v>
      </c>
      <c r="BC110" s="301"/>
      <c r="BD110" s="166">
        <v>0</v>
      </c>
      <c r="BE110" s="166">
        <f t="shared" si="414"/>
        <v>559900</v>
      </c>
      <c r="BF110" s="166">
        <f t="shared" si="415"/>
        <v>507869</v>
      </c>
      <c r="BG110" s="166">
        <f t="shared" si="381"/>
        <v>0</v>
      </c>
      <c r="BH110" s="166">
        <v>1</v>
      </c>
      <c r="BI110" s="369" t="s">
        <v>40</v>
      </c>
      <c r="BJ110" s="166">
        <f t="shared" si="382"/>
        <v>0</v>
      </c>
      <c r="BK110" s="166">
        <f t="shared" si="383"/>
        <v>1</v>
      </c>
      <c r="BL110" s="166">
        <v>0</v>
      </c>
      <c r="BM110" s="166">
        <f t="shared" si="384"/>
        <v>0</v>
      </c>
      <c r="BN110" s="166" t="str">
        <f t="shared" si="385"/>
        <v>Trừ tiền</v>
      </c>
      <c r="BO110" s="410"/>
      <c r="BP110" s="409"/>
      <c r="BQ110" s="409"/>
      <c r="BR110" s="409"/>
      <c r="BS110" s="161">
        <f t="shared" si="386"/>
        <v>605769</v>
      </c>
      <c r="BT110" s="159">
        <v>0</v>
      </c>
      <c r="BU110" s="166">
        <f t="shared" si="387"/>
        <v>0</v>
      </c>
      <c r="BV110" s="166">
        <v>11000000</v>
      </c>
      <c r="BW110" s="166">
        <f t="shared" si="388"/>
        <v>11000000</v>
      </c>
      <c r="BX110" s="166">
        <f t="shared" si="416"/>
        <v>-10823681</v>
      </c>
      <c r="BY110" s="409"/>
      <c r="BZ110" s="409"/>
      <c r="CA110" s="409"/>
      <c r="CB110" s="409"/>
      <c r="CC110" s="409"/>
      <c r="CD110" s="409"/>
      <c r="CE110" s="413">
        <v>7500000</v>
      </c>
      <c r="CF110" s="413">
        <f t="shared" ref="CF110:CF112" si="424">CE110*5%</f>
        <v>375000</v>
      </c>
      <c r="CG110" s="413">
        <v>0</v>
      </c>
      <c r="CH110" s="413">
        <v>0</v>
      </c>
      <c r="CI110" s="413"/>
      <c r="CJ110" s="369">
        <f t="shared" si="418"/>
        <v>375000</v>
      </c>
      <c r="CK110" s="369">
        <f t="shared" si="419"/>
        <v>7875000</v>
      </c>
      <c r="CL110" s="414"/>
      <c r="CM110" s="413">
        <f t="shared" si="420"/>
        <v>7500000</v>
      </c>
      <c r="CN110" s="413">
        <f t="shared" si="420"/>
        <v>375000</v>
      </c>
      <c r="CO110" s="369">
        <f t="shared" si="420"/>
        <v>0</v>
      </c>
      <c r="CP110" s="369">
        <f t="shared" si="420"/>
        <v>0</v>
      </c>
      <c r="CQ110" s="369">
        <f t="shared" si="420"/>
        <v>0</v>
      </c>
      <c r="CR110" s="369">
        <f t="shared" si="421"/>
        <v>375000</v>
      </c>
      <c r="CS110" s="369">
        <f t="shared" si="422"/>
        <v>7875000</v>
      </c>
      <c r="CT110" s="173" t="s">
        <v>1187</v>
      </c>
      <c r="CU110" s="173" t="s">
        <v>2229</v>
      </c>
      <c r="CV110" s="450" t="s">
        <v>1232</v>
      </c>
      <c r="CW110" s="173" t="s">
        <v>2249</v>
      </c>
    </row>
    <row r="111" spans="1:101" ht="34.35" customHeight="1">
      <c r="A111" s="155">
        <f>SUBTOTAL(3,$C$11:C111)</f>
        <v>85</v>
      </c>
      <c r="B111" s="143" t="s">
        <v>777</v>
      </c>
      <c r="C111" s="144" t="s">
        <v>778</v>
      </c>
      <c r="D111" s="156" t="s">
        <v>101</v>
      </c>
      <c r="E111" s="157" t="str">
        <f t="shared" si="417"/>
        <v>B3</v>
      </c>
      <c r="F111" s="158">
        <v>42110</v>
      </c>
      <c r="G111" s="159">
        <v>4090000</v>
      </c>
      <c r="H111" s="159"/>
      <c r="I111" s="160">
        <f t="shared" si="399"/>
        <v>3410000</v>
      </c>
      <c r="J111" s="160">
        <f t="shared" si="257"/>
        <v>750000</v>
      </c>
      <c r="K111" s="161">
        <f t="shared" si="356"/>
        <v>4160000</v>
      </c>
      <c r="L111" s="161">
        <f t="shared" si="357"/>
        <v>8250000</v>
      </c>
      <c r="M111" s="162">
        <f t="shared" si="358"/>
        <v>1</v>
      </c>
      <c r="N111" s="163">
        <f t="shared" si="359"/>
        <v>3640000</v>
      </c>
      <c r="O111" s="163">
        <v>0</v>
      </c>
      <c r="P111" s="406">
        <v>2</v>
      </c>
      <c r="Q111" s="406">
        <v>12</v>
      </c>
      <c r="R111" s="406">
        <v>0</v>
      </c>
      <c r="S111" s="406">
        <v>0</v>
      </c>
      <c r="T111" s="406"/>
      <c r="U111" s="406"/>
      <c r="V111" s="406"/>
      <c r="W111" s="406"/>
      <c r="X111" s="389"/>
      <c r="Y111" s="406"/>
      <c r="Z111" s="406"/>
      <c r="AA111" s="406"/>
      <c r="AB111" s="406"/>
      <c r="AC111" s="406"/>
      <c r="AD111" s="406">
        <v>0</v>
      </c>
      <c r="AE111" s="164">
        <f t="shared" si="400"/>
        <v>0</v>
      </c>
      <c r="AF111" s="166">
        <f t="shared" si="401"/>
        <v>634615</v>
      </c>
      <c r="AG111" s="166">
        <f t="shared" si="402"/>
        <v>0</v>
      </c>
      <c r="AH111" s="166">
        <f t="shared" si="403"/>
        <v>0</v>
      </c>
      <c r="AI111" s="166">
        <f t="shared" si="404"/>
        <v>0</v>
      </c>
      <c r="AJ111" s="166">
        <f t="shared" si="405"/>
        <v>0</v>
      </c>
      <c r="AK111" s="166">
        <f t="shared" si="406"/>
        <v>0</v>
      </c>
      <c r="AL111" s="166">
        <f t="shared" si="407"/>
        <v>0</v>
      </c>
      <c r="AM111" s="166">
        <f t="shared" si="408"/>
        <v>0</v>
      </c>
      <c r="AN111" s="166">
        <f t="shared" si="409"/>
        <v>0</v>
      </c>
      <c r="AO111" s="167">
        <f t="shared" si="410"/>
        <v>0</v>
      </c>
      <c r="AP111" s="166">
        <v>0</v>
      </c>
      <c r="AQ111" s="166">
        <f t="shared" si="411"/>
        <v>634615</v>
      </c>
      <c r="AR111" s="166">
        <v>642000</v>
      </c>
      <c r="AS111" s="408"/>
      <c r="AT111" s="408"/>
      <c r="AU111" s="408"/>
      <c r="AV111" s="166">
        <f t="shared" si="412"/>
        <v>1276615</v>
      </c>
      <c r="AW111" s="166">
        <f t="shared" si="373"/>
        <v>327200</v>
      </c>
      <c r="AX111" s="166">
        <f t="shared" si="374"/>
        <v>61350</v>
      </c>
      <c r="AY111" s="166">
        <f t="shared" si="375"/>
        <v>40900</v>
      </c>
      <c r="AZ111" s="166">
        <f t="shared" si="413"/>
        <v>429450</v>
      </c>
      <c r="BA111" s="166">
        <f t="shared" si="377"/>
        <v>20450</v>
      </c>
      <c r="BB111" s="166">
        <f t="shared" si="378"/>
        <v>110000</v>
      </c>
      <c r="BC111" s="242"/>
      <c r="BD111" s="166">
        <v>0</v>
      </c>
      <c r="BE111" s="166">
        <f t="shared" si="414"/>
        <v>559900</v>
      </c>
      <c r="BF111" s="166">
        <f t="shared" si="415"/>
        <v>716715</v>
      </c>
      <c r="BG111" s="166">
        <f t="shared" si="381"/>
        <v>0</v>
      </c>
      <c r="BH111" s="166">
        <v>1</v>
      </c>
      <c r="BI111" s="369" t="s">
        <v>40</v>
      </c>
      <c r="BJ111" s="166">
        <f t="shared" si="382"/>
        <v>0</v>
      </c>
      <c r="BK111" s="166">
        <f t="shared" si="383"/>
        <v>1</v>
      </c>
      <c r="BL111" s="166">
        <v>0</v>
      </c>
      <c r="BM111" s="166">
        <f t="shared" si="384"/>
        <v>0</v>
      </c>
      <c r="BN111" s="166" t="str">
        <f t="shared" si="385"/>
        <v>Trừ tiền</v>
      </c>
      <c r="BO111" s="410"/>
      <c r="BP111" s="408"/>
      <c r="BQ111" s="408"/>
      <c r="BR111" s="408"/>
      <c r="BS111" s="161">
        <f t="shared" si="386"/>
        <v>634615</v>
      </c>
      <c r="BT111" s="159">
        <v>0</v>
      </c>
      <c r="BU111" s="166">
        <f t="shared" si="387"/>
        <v>0</v>
      </c>
      <c r="BV111" s="166">
        <v>11000000</v>
      </c>
      <c r="BW111" s="166">
        <f t="shared" si="388"/>
        <v>11000000</v>
      </c>
      <c r="BX111" s="166">
        <f t="shared" si="416"/>
        <v>-10794835</v>
      </c>
      <c r="BY111" s="408"/>
      <c r="BZ111" s="408"/>
      <c r="CA111" s="408"/>
      <c r="CB111" s="408"/>
      <c r="CC111" s="408"/>
      <c r="CD111" s="408"/>
      <c r="CE111" s="413">
        <v>7500000</v>
      </c>
      <c r="CF111" s="413">
        <f>CE111*10%</f>
        <v>750000</v>
      </c>
      <c r="CG111" s="413">
        <v>0</v>
      </c>
      <c r="CH111" s="413">
        <v>0</v>
      </c>
      <c r="CI111" s="413"/>
      <c r="CJ111" s="369">
        <f t="shared" si="418"/>
        <v>750000</v>
      </c>
      <c r="CK111" s="369">
        <f t="shared" si="419"/>
        <v>8250000</v>
      </c>
      <c r="CL111" s="414"/>
      <c r="CM111" s="413">
        <f t="shared" si="420"/>
        <v>7500000</v>
      </c>
      <c r="CN111" s="413">
        <f t="shared" si="420"/>
        <v>750000</v>
      </c>
      <c r="CO111" s="369">
        <f t="shared" si="420"/>
        <v>0</v>
      </c>
      <c r="CP111" s="369">
        <f t="shared" si="420"/>
        <v>0</v>
      </c>
      <c r="CQ111" s="369">
        <f t="shared" si="420"/>
        <v>0</v>
      </c>
      <c r="CR111" s="369">
        <f t="shared" si="421"/>
        <v>750000</v>
      </c>
      <c r="CS111" s="369">
        <f t="shared" si="422"/>
        <v>8250000</v>
      </c>
      <c r="CT111" s="173" t="s">
        <v>1187</v>
      </c>
      <c r="CU111" s="173" t="s">
        <v>2229</v>
      </c>
      <c r="CV111" s="450" t="s">
        <v>1233</v>
      </c>
      <c r="CW111" s="173" t="s">
        <v>2249</v>
      </c>
    </row>
    <row r="112" spans="1:101" ht="34.35" customHeight="1">
      <c r="A112" s="155">
        <f>SUBTOTAL(3,$C$11:C112)</f>
        <v>86</v>
      </c>
      <c r="B112" s="143" t="s">
        <v>779</v>
      </c>
      <c r="C112" s="144" t="s">
        <v>780</v>
      </c>
      <c r="D112" s="156" t="s">
        <v>101</v>
      </c>
      <c r="E112" s="157" t="str">
        <f t="shared" si="417"/>
        <v>B3</v>
      </c>
      <c r="F112" s="158">
        <v>42219</v>
      </c>
      <c r="G112" s="159">
        <v>4520000</v>
      </c>
      <c r="H112" s="159"/>
      <c r="I112" s="160">
        <f t="shared" si="399"/>
        <v>3980000</v>
      </c>
      <c r="J112" s="160">
        <f t="shared" si="257"/>
        <v>425000</v>
      </c>
      <c r="K112" s="161">
        <f t="shared" si="356"/>
        <v>4405000</v>
      </c>
      <c r="L112" s="161">
        <f t="shared" si="357"/>
        <v>8925000</v>
      </c>
      <c r="M112" s="162">
        <f t="shared" si="358"/>
        <v>1</v>
      </c>
      <c r="N112" s="163">
        <f t="shared" si="359"/>
        <v>3640000</v>
      </c>
      <c r="O112" s="163">
        <v>0</v>
      </c>
      <c r="P112" s="406">
        <v>0</v>
      </c>
      <c r="Q112" s="406">
        <v>14</v>
      </c>
      <c r="R112" s="406">
        <v>0</v>
      </c>
      <c r="S112" s="406">
        <v>0</v>
      </c>
      <c r="T112" s="406"/>
      <c r="U112" s="406"/>
      <c r="V112" s="406"/>
      <c r="W112" s="406"/>
      <c r="X112" s="389"/>
      <c r="Y112" s="406"/>
      <c r="Z112" s="406"/>
      <c r="AA112" s="406"/>
      <c r="AB112" s="406"/>
      <c r="AC112" s="406"/>
      <c r="AD112" s="406">
        <v>0</v>
      </c>
      <c r="AE112" s="164">
        <f t="shared" si="400"/>
        <v>0</v>
      </c>
      <c r="AF112" s="166">
        <f t="shared" si="401"/>
        <v>0</v>
      </c>
      <c r="AG112" s="166">
        <f t="shared" si="402"/>
        <v>0</v>
      </c>
      <c r="AH112" s="166">
        <f t="shared" si="403"/>
        <v>0</v>
      </c>
      <c r="AI112" s="166">
        <f t="shared" si="404"/>
        <v>0</v>
      </c>
      <c r="AJ112" s="166">
        <f t="shared" si="405"/>
        <v>0</v>
      </c>
      <c r="AK112" s="166">
        <f t="shared" si="406"/>
        <v>0</v>
      </c>
      <c r="AL112" s="166">
        <f t="shared" si="407"/>
        <v>0</v>
      </c>
      <c r="AM112" s="166">
        <f t="shared" si="408"/>
        <v>0</v>
      </c>
      <c r="AN112" s="166">
        <f t="shared" si="409"/>
        <v>0</v>
      </c>
      <c r="AO112" s="167">
        <f t="shared" si="410"/>
        <v>0</v>
      </c>
      <c r="AP112" s="166">
        <v>0</v>
      </c>
      <c r="AQ112" s="166">
        <f t="shared" si="411"/>
        <v>0</v>
      </c>
      <c r="AR112" s="166">
        <v>1531000</v>
      </c>
      <c r="AS112" s="167"/>
      <c r="AT112" s="166"/>
      <c r="AU112" s="166"/>
      <c r="AV112" s="166">
        <f t="shared" si="412"/>
        <v>1531000</v>
      </c>
      <c r="AW112" s="166">
        <f t="shared" si="373"/>
        <v>361600</v>
      </c>
      <c r="AX112" s="166">
        <f t="shared" si="374"/>
        <v>67800</v>
      </c>
      <c r="AY112" s="166">
        <f t="shared" si="375"/>
        <v>45200</v>
      </c>
      <c r="AZ112" s="166">
        <f t="shared" si="413"/>
        <v>474600</v>
      </c>
      <c r="BA112" s="166">
        <f t="shared" si="377"/>
        <v>22600</v>
      </c>
      <c r="BB112" s="166">
        <f t="shared" si="378"/>
        <v>110000</v>
      </c>
      <c r="BC112" s="166"/>
      <c r="BD112" s="166">
        <v>0</v>
      </c>
      <c r="BE112" s="166">
        <f t="shared" si="414"/>
        <v>607200</v>
      </c>
      <c r="BF112" s="166">
        <f t="shared" si="415"/>
        <v>923800</v>
      </c>
      <c r="BG112" s="166">
        <f t="shared" si="381"/>
        <v>0</v>
      </c>
      <c r="BH112" s="166">
        <v>1</v>
      </c>
      <c r="BI112" s="369" t="s">
        <v>40</v>
      </c>
      <c r="BJ112" s="166">
        <f t="shared" si="382"/>
        <v>0</v>
      </c>
      <c r="BK112" s="166">
        <f t="shared" si="383"/>
        <v>1</v>
      </c>
      <c r="BL112" s="166">
        <v>0</v>
      </c>
      <c r="BM112" s="166">
        <f t="shared" si="384"/>
        <v>0</v>
      </c>
      <c r="BN112" s="166" t="str">
        <f t="shared" si="385"/>
        <v>Trừ tiền</v>
      </c>
      <c r="BO112" s="410"/>
      <c r="BP112" s="166"/>
      <c r="BQ112" s="144"/>
      <c r="BR112" s="144"/>
      <c r="BS112" s="161">
        <f t="shared" si="386"/>
        <v>0</v>
      </c>
      <c r="BT112" s="159">
        <v>2</v>
      </c>
      <c r="BU112" s="166">
        <f t="shared" si="387"/>
        <v>8800000</v>
      </c>
      <c r="BV112" s="166">
        <v>11000000</v>
      </c>
      <c r="BW112" s="166">
        <f t="shared" si="388"/>
        <v>19800000</v>
      </c>
      <c r="BX112" s="166">
        <f t="shared" si="416"/>
        <v>-20274600</v>
      </c>
      <c r="BY112" s="166"/>
      <c r="BZ112" s="166"/>
      <c r="CA112" s="171"/>
      <c r="CB112" s="166"/>
      <c r="CC112" s="166"/>
      <c r="CD112" s="166"/>
      <c r="CE112" s="413">
        <v>8500000</v>
      </c>
      <c r="CF112" s="413">
        <f t="shared" si="424"/>
        <v>425000</v>
      </c>
      <c r="CG112" s="413">
        <v>0</v>
      </c>
      <c r="CH112" s="413">
        <v>0</v>
      </c>
      <c r="CI112" s="413"/>
      <c r="CJ112" s="369">
        <f t="shared" si="418"/>
        <v>425000</v>
      </c>
      <c r="CK112" s="369">
        <f t="shared" si="419"/>
        <v>8925000</v>
      </c>
      <c r="CL112" s="414"/>
      <c r="CM112" s="413">
        <f t="shared" si="420"/>
        <v>8500000</v>
      </c>
      <c r="CN112" s="413">
        <f t="shared" si="420"/>
        <v>425000</v>
      </c>
      <c r="CO112" s="369">
        <f t="shared" si="420"/>
        <v>0</v>
      </c>
      <c r="CP112" s="369">
        <f t="shared" si="420"/>
        <v>0</v>
      </c>
      <c r="CQ112" s="369">
        <f t="shared" si="420"/>
        <v>0</v>
      </c>
      <c r="CR112" s="369">
        <f t="shared" si="421"/>
        <v>425000</v>
      </c>
      <c r="CS112" s="369">
        <f t="shared" si="422"/>
        <v>8925000</v>
      </c>
      <c r="CT112" s="173" t="s">
        <v>1187</v>
      </c>
      <c r="CU112" s="173" t="s">
        <v>2229</v>
      </c>
      <c r="CV112" s="450" t="s">
        <v>1234</v>
      </c>
      <c r="CW112" s="173" t="s">
        <v>2249</v>
      </c>
    </row>
    <row r="113" spans="1:101" ht="34.35" customHeight="1">
      <c r="A113" s="155">
        <f>SUBTOTAL(3,$C$11:C113)</f>
        <v>87</v>
      </c>
      <c r="B113" s="143" t="s">
        <v>789</v>
      </c>
      <c r="C113" s="144" t="s">
        <v>790</v>
      </c>
      <c r="D113" s="156" t="s">
        <v>101</v>
      </c>
      <c r="E113" s="157" t="str">
        <f>IF(CL113&gt;=400000000,"A1",IF(CL113&gt;=300000000,"A2",IF(CL113&gt;=240000000,"A3",IF(CL113&gt;=180000000,"A4",IF(CL113&gt;=120000000,"A5",IF(CL113&gt;=80000000,"A6",IF(CL113&gt;=40000000,"A7",IF(CL113&gt;=25000000,"B1",IF(CL113&gt;=12000000,"B2","B3")))))))))</f>
        <v>B3</v>
      </c>
      <c r="F113" s="158">
        <v>42184</v>
      </c>
      <c r="G113" s="159">
        <v>4300000</v>
      </c>
      <c r="H113" s="159"/>
      <c r="I113" s="160">
        <f t="shared" si="399"/>
        <v>4200000</v>
      </c>
      <c r="J113" s="160">
        <f t="shared" si="257"/>
        <v>425000</v>
      </c>
      <c r="K113" s="161">
        <f t="shared" si="356"/>
        <v>4625000</v>
      </c>
      <c r="L113" s="161">
        <f t="shared" si="357"/>
        <v>8925000</v>
      </c>
      <c r="M113" s="162">
        <f t="shared" si="358"/>
        <v>1</v>
      </c>
      <c r="N113" s="163">
        <f t="shared" si="359"/>
        <v>3640000</v>
      </c>
      <c r="O113" s="163">
        <v>0</v>
      </c>
      <c r="P113" s="406">
        <v>1</v>
      </c>
      <c r="Q113" s="406">
        <v>13</v>
      </c>
      <c r="R113" s="406">
        <v>0</v>
      </c>
      <c r="S113" s="406">
        <v>0</v>
      </c>
      <c r="T113" s="406"/>
      <c r="U113" s="406"/>
      <c r="V113" s="406"/>
      <c r="W113" s="406"/>
      <c r="X113" s="389"/>
      <c r="Y113" s="406"/>
      <c r="Z113" s="406"/>
      <c r="AA113" s="406"/>
      <c r="AB113" s="406"/>
      <c r="AC113" s="406"/>
      <c r="AD113" s="406">
        <v>0</v>
      </c>
      <c r="AE113" s="164">
        <f t="shared" si="400"/>
        <v>0</v>
      </c>
      <c r="AF113" s="166">
        <f t="shared" si="401"/>
        <v>343269</v>
      </c>
      <c r="AG113" s="166">
        <f t="shared" si="402"/>
        <v>0</v>
      </c>
      <c r="AH113" s="166">
        <f t="shared" si="403"/>
        <v>0</v>
      </c>
      <c r="AI113" s="166">
        <f t="shared" si="404"/>
        <v>0</v>
      </c>
      <c r="AJ113" s="166">
        <f t="shared" si="405"/>
        <v>0</v>
      </c>
      <c r="AK113" s="166">
        <f t="shared" si="406"/>
        <v>0</v>
      </c>
      <c r="AL113" s="166">
        <f t="shared" si="407"/>
        <v>0</v>
      </c>
      <c r="AM113" s="166">
        <f t="shared" si="408"/>
        <v>0</v>
      </c>
      <c r="AN113" s="166">
        <f t="shared" si="409"/>
        <v>0</v>
      </c>
      <c r="AO113" s="167">
        <f t="shared" si="410"/>
        <v>0</v>
      </c>
      <c r="AP113" s="166">
        <v>0</v>
      </c>
      <c r="AQ113" s="166">
        <f t="shared" si="411"/>
        <v>343269</v>
      </c>
      <c r="AR113" s="166">
        <v>1144000</v>
      </c>
      <c r="AS113" s="167"/>
      <c r="AT113" s="166"/>
      <c r="AU113" s="166"/>
      <c r="AV113" s="166">
        <f t="shared" si="412"/>
        <v>1487269</v>
      </c>
      <c r="AW113" s="166">
        <f t="shared" si="373"/>
        <v>344000</v>
      </c>
      <c r="AX113" s="166">
        <f t="shared" si="374"/>
        <v>64500</v>
      </c>
      <c r="AY113" s="166">
        <f t="shared" si="375"/>
        <v>43000</v>
      </c>
      <c r="AZ113" s="166">
        <f t="shared" si="413"/>
        <v>451500</v>
      </c>
      <c r="BA113" s="166">
        <f t="shared" si="377"/>
        <v>21500</v>
      </c>
      <c r="BB113" s="166">
        <f t="shared" si="378"/>
        <v>110000</v>
      </c>
      <c r="BC113" s="166"/>
      <c r="BD113" s="166">
        <v>0</v>
      </c>
      <c r="BE113" s="166">
        <f t="shared" si="414"/>
        <v>583000</v>
      </c>
      <c r="BF113" s="166">
        <f t="shared" si="415"/>
        <v>904269</v>
      </c>
      <c r="BG113" s="166">
        <f t="shared" si="381"/>
        <v>0</v>
      </c>
      <c r="BH113" s="166">
        <v>1</v>
      </c>
      <c r="BI113" s="369" t="s">
        <v>40</v>
      </c>
      <c r="BJ113" s="166">
        <f t="shared" si="382"/>
        <v>0</v>
      </c>
      <c r="BK113" s="166">
        <f t="shared" si="383"/>
        <v>1</v>
      </c>
      <c r="BL113" s="166">
        <v>0</v>
      </c>
      <c r="BM113" s="166">
        <f t="shared" si="384"/>
        <v>0</v>
      </c>
      <c r="BN113" s="166" t="str">
        <f t="shared" si="385"/>
        <v>Trừ tiền</v>
      </c>
      <c r="BO113" s="410"/>
      <c r="BP113" s="166"/>
      <c r="BQ113" s="144"/>
      <c r="BR113" s="144"/>
      <c r="BS113" s="161">
        <f t="shared" si="386"/>
        <v>343269</v>
      </c>
      <c r="BT113" s="159">
        <v>3</v>
      </c>
      <c r="BU113" s="166">
        <f t="shared" si="387"/>
        <v>13200000</v>
      </c>
      <c r="BV113" s="166">
        <v>11000000</v>
      </c>
      <c r="BW113" s="166">
        <f t="shared" si="388"/>
        <v>24200000</v>
      </c>
      <c r="BX113" s="166">
        <f t="shared" si="416"/>
        <v>-24308231</v>
      </c>
      <c r="BY113" s="166"/>
      <c r="BZ113" s="166"/>
      <c r="CA113" s="171"/>
      <c r="CB113" s="166"/>
      <c r="CC113" s="166"/>
      <c r="CD113" s="166"/>
      <c r="CE113" s="413">
        <v>8500000</v>
      </c>
      <c r="CF113" s="413">
        <f>CE113*5%</f>
        <v>425000</v>
      </c>
      <c r="CG113" s="413">
        <v>0</v>
      </c>
      <c r="CH113" s="413">
        <v>0</v>
      </c>
      <c r="CI113" s="413"/>
      <c r="CJ113" s="369">
        <f>SUM(CF113:CI113)</f>
        <v>425000</v>
      </c>
      <c r="CK113" s="369">
        <f>CE113+CJ113</f>
        <v>8925000</v>
      </c>
      <c r="CL113" s="414"/>
      <c r="CM113" s="413">
        <f t="shared" si="420"/>
        <v>8500000</v>
      </c>
      <c r="CN113" s="413">
        <f t="shared" si="420"/>
        <v>425000</v>
      </c>
      <c r="CO113" s="369">
        <f t="shared" si="420"/>
        <v>0</v>
      </c>
      <c r="CP113" s="369">
        <f t="shared" si="420"/>
        <v>0</v>
      </c>
      <c r="CQ113" s="369">
        <f t="shared" si="420"/>
        <v>0</v>
      </c>
      <c r="CR113" s="369">
        <f>SUM(CN113:CQ113)</f>
        <v>425000</v>
      </c>
      <c r="CS113" s="369">
        <f>CM113+CR113</f>
        <v>8925000</v>
      </c>
      <c r="CT113" s="173" t="s">
        <v>1187</v>
      </c>
      <c r="CU113" s="173" t="s">
        <v>2229</v>
      </c>
      <c r="CV113" s="450" t="s">
        <v>1240</v>
      </c>
      <c r="CW113" s="173" t="s">
        <v>2249</v>
      </c>
    </row>
    <row r="114" spans="1:101" ht="34.35" customHeight="1">
      <c r="A114" s="155">
        <f>SUBTOTAL(3,$C$11:C114)</f>
        <v>88</v>
      </c>
      <c r="B114" s="246" t="s">
        <v>828</v>
      </c>
      <c r="C114" s="247" t="s">
        <v>829</v>
      </c>
      <c r="D114" s="156" t="s">
        <v>101</v>
      </c>
      <c r="E114" s="157" t="str">
        <f>IF(CL114&gt;=400000000,"A1",IF(CL114&gt;=300000000,"A2",IF(CL114&gt;=240000000,"A3",IF(CL114&gt;=180000000,"A4",IF(CL114&gt;=120000000,"A5",IF(CL114&gt;=80000000,"A6",IF(CL114&gt;=40000000,"A7",IF(CL114&gt;=25000000,"B1",IF(CL114&gt;=12000000,"B2","B3")))))))))</f>
        <v>B3</v>
      </c>
      <c r="F114" s="158">
        <v>42110</v>
      </c>
      <c r="G114" s="159">
        <v>4300000</v>
      </c>
      <c r="H114" s="159"/>
      <c r="I114" s="160">
        <f t="shared" si="399"/>
        <v>4200000</v>
      </c>
      <c r="J114" s="160">
        <f t="shared" si="257"/>
        <v>850000</v>
      </c>
      <c r="K114" s="161">
        <f t="shared" si="356"/>
        <v>5050000</v>
      </c>
      <c r="L114" s="161">
        <f t="shared" si="357"/>
        <v>9350000</v>
      </c>
      <c r="M114" s="162">
        <f t="shared" si="358"/>
        <v>1</v>
      </c>
      <c r="N114" s="163">
        <f t="shared" si="359"/>
        <v>3640000</v>
      </c>
      <c r="O114" s="163">
        <v>0</v>
      </c>
      <c r="P114" s="406">
        <v>0</v>
      </c>
      <c r="Q114" s="406">
        <v>14</v>
      </c>
      <c r="R114" s="406">
        <v>0</v>
      </c>
      <c r="S114" s="406">
        <v>0</v>
      </c>
      <c r="T114" s="406"/>
      <c r="U114" s="406"/>
      <c r="V114" s="406"/>
      <c r="W114" s="406"/>
      <c r="X114" s="389"/>
      <c r="Y114" s="406"/>
      <c r="Z114" s="406"/>
      <c r="AA114" s="406"/>
      <c r="AB114" s="406"/>
      <c r="AC114" s="406"/>
      <c r="AD114" s="406">
        <v>0</v>
      </c>
      <c r="AE114" s="164">
        <f t="shared" si="400"/>
        <v>0</v>
      </c>
      <c r="AF114" s="166">
        <f t="shared" si="401"/>
        <v>0</v>
      </c>
      <c r="AG114" s="166">
        <f t="shared" si="402"/>
        <v>0</v>
      </c>
      <c r="AH114" s="166">
        <f t="shared" si="403"/>
        <v>0</v>
      </c>
      <c r="AI114" s="166">
        <f t="shared" si="404"/>
        <v>0</v>
      </c>
      <c r="AJ114" s="166">
        <f t="shared" si="405"/>
        <v>0</v>
      </c>
      <c r="AK114" s="166">
        <f t="shared" si="406"/>
        <v>0</v>
      </c>
      <c r="AL114" s="166">
        <f t="shared" si="407"/>
        <v>0</v>
      </c>
      <c r="AM114" s="166">
        <f t="shared" si="408"/>
        <v>0</v>
      </c>
      <c r="AN114" s="166">
        <f t="shared" si="409"/>
        <v>0</v>
      </c>
      <c r="AO114" s="167">
        <f t="shared" si="410"/>
        <v>0</v>
      </c>
      <c r="AP114" s="166">
        <v>0</v>
      </c>
      <c r="AQ114" s="166">
        <f t="shared" si="411"/>
        <v>0</v>
      </c>
      <c r="AR114" s="166">
        <v>809000</v>
      </c>
      <c r="AS114" s="167"/>
      <c r="AT114" s="166"/>
      <c r="AU114" s="166"/>
      <c r="AV114" s="166">
        <f t="shared" si="412"/>
        <v>809000</v>
      </c>
      <c r="AW114" s="166">
        <f t="shared" si="373"/>
        <v>344000</v>
      </c>
      <c r="AX114" s="166">
        <f t="shared" si="374"/>
        <v>64500</v>
      </c>
      <c r="AY114" s="166">
        <f t="shared" si="375"/>
        <v>43000</v>
      </c>
      <c r="AZ114" s="166">
        <f t="shared" si="413"/>
        <v>451500</v>
      </c>
      <c r="BA114" s="166">
        <f t="shared" si="377"/>
        <v>21500</v>
      </c>
      <c r="BB114" s="166">
        <f t="shared" si="378"/>
        <v>110000</v>
      </c>
      <c r="BC114" s="166"/>
      <c r="BD114" s="166">
        <v>0</v>
      </c>
      <c r="BE114" s="166">
        <f t="shared" si="414"/>
        <v>583000</v>
      </c>
      <c r="BF114" s="166">
        <f t="shared" si="415"/>
        <v>226000</v>
      </c>
      <c r="BG114" s="166">
        <f t="shared" si="381"/>
        <v>0</v>
      </c>
      <c r="BH114" s="166">
        <v>1</v>
      </c>
      <c r="BI114" s="369" t="s">
        <v>40</v>
      </c>
      <c r="BJ114" s="166">
        <f t="shared" si="382"/>
        <v>0</v>
      </c>
      <c r="BK114" s="166">
        <f t="shared" si="383"/>
        <v>1</v>
      </c>
      <c r="BL114" s="166">
        <v>0</v>
      </c>
      <c r="BM114" s="166">
        <f t="shared" si="384"/>
        <v>0</v>
      </c>
      <c r="BN114" s="166" t="str">
        <f t="shared" si="385"/>
        <v>Trừ tiền</v>
      </c>
      <c r="BO114" s="410"/>
      <c r="BP114" s="166"/>
      <c r="BQ114" s="144"/>
      <c r="BR114" s="144"/>
      <c r="BS114" s="161">
        <f t="shared" si="386"/>
        <v>0</v>
      </c>
      <c r="BT114" s="159">
        <v>2</v>
      </c>
      <c r="BU114" s="166">
        <f t="shared" si="387"/>
        <v>8800000</v>
      </c>
      <c r="BV114" s="166">
        <v>11000000</v>
      </c>
      <c r="BW114" s="166">
        <f t="shared" si="388"/>
        <v>19800000</v>
      </c>
      <c r="BX114" s="166">
        <f t="shared" si="416"/>
        <v>-20251500</v>
      </c>
      <c r="BY114" s="166"/>
      <c r="BZ114" s="166"/>
      <c r="CA114" s="171"/>
      <c r="CB114" s="166"/>
      <c r="CC114" s="166"/>
      <c r="CD114" s="166"/>
      <c r="CE114" s="413">
        <v>8500000</v>
      </c>
      <c r="CF114" s="413">
        <f>CE114*10%</f>
        <v>850000</v>
      </c>
      <c r="CG114" s="413">
        <v>0</v>
      </c>
      <c r="CH114" s="413">
        <v>0</v>
      </c>
      <c r="CI114" s="413"/>
      <c r="CJ114" s="369">
        <f>SUM(CF114:CI114)</f>
        <v>850000</v>
      </c>
      <c r="CK114" s="369">
        <f>CE114+CJ114</f>
        <v>9350000</v>
      </c>
      <c r="CL114" s="414"/>
      <c r="CM114" s="413">
        <f t="shared" si="420"/>
        <v>8500000</v>
      </c>
      <c r="CN114" s="413">
        <f t="shared" si="420"/>
        <v>850000</v>
      </c>
      <c r="CO114" s="369">
        <f t="shared" si="420"/>
        <v>0</v>
      </c>
      <c r="CP114" s="369">
        <f t="shared" si="420"/>
        <v>0</v>
      </c>
      <c r="CQ114" s="369">
        <f t="shared" si="420"/>
        <v>0</v>
      </c>
      <c r="CR114" s="369">
        <f>SUM(CN114:CQ114)</f>
        <v>850000</v>
      </c>
      <c r="CS114" s="369">
        <f>CM114+CR114</f>
        <v>9350000</v>
      </c>
      <c r="CT114" s="173" t="s">
        <v>1187</v>
      </c>
      <c r="CU114" s="173" t="s">
        <v>2229</v>
      </c>
      <c r="CV114" s="450" t="s">
        <v>1255</v>
      </c>
      <c r="CW114" s="173" t="s">
        <v>2249</v>
      </c>
    </row>
    <row r="115" spans="1:101" ht="34.35" customHeight="1">
      <c r="A115" s="155">
        <f>SUBTOTAL(3,$C$11:C115)</f>
        <v>89</v>
      </c>
      <c r="B115" s="246" t="s">
        <v>957</v>
      </c>
      <c r="C115" s="247" t="s">
        <v>958</v>
      </c>
      <c r="D115" s="156" t="s">
        <v>101</v>
      </c>
      <c r="E115" s="157" t="str">
        <f t="shared" ref="E115" si="425">IF(CL115&gt;=400000000,"A1",IF(CL115&gt;=300000000,"A2",IF(CL115&gt;=240000000,"A3",IF(CL115&gt;=180000000,"A4",IF(CL115&gt;=120000000,"A5",IF(CL115&gt;=80000000,"A6",IF(CL115&gt;=40000000,"A7",IF(CL115&gt;=25000000,"B1",IF(CL115&gt;=12000000,"B2","B3")))))))))</f>
        <v>B3</v>
      </c>
      <c r="F115" s="158">
        <v>42110</v>
      </c>
      <c r="G115" s="159">
        <v>4300000</v>
      </c>
      <c r="H115" s="159"/>
      <c r="I115" s="160">
        <f t="shared" si="399"/>
        <v>4200000</v>
      </c>
      <c r="J115" s="160">
        <f t="shared" si="257"/>
        <v>425000</v>
      </c>
      <c r="K115" s="161">
        <f t="shared" si="356"/>
        <v>4625000</v>
      </c>
      <c r="L115" s="161">
        <f t="shared" si="357"/>
        <v>8925000</v>
      </c>
      <c r="M115" s="162">
        <f t="shared" si="358"/>
        <v>1</v>
      </c>
      <c r="N115" s="163">
        <f t="shared" si="359"/>
        <v>3640000</v>
      </c>
      <c r="O115" s="163">
        <v>0</v>
      </c>
      <c r="P115" s="406">
        <v>2</v>
      </c>
      <c r="Q115" s="406">
        <v>11</v>
      </c>
      <c r="R115" s="406">
        <v>0</v>
      </c>
      <c r="S115" s="406">
        <v>0</v>
      </c>
      <c r="T115" s="406"/>
      <c r="U115" s="406"/>
      <c r="V115" s="406"/>
      <c r="W115" s="406"/>
      <c r="X115" s="389"/>
      <c r="Y115" s="406"/>
      <c r="Z115" s="406"/>
      <c r="AA115" s="406"/>
      <c r="AB115" s="406"/>
      <c r="AC115" s="406"/>
      <c r="AD115" s="406">
        <v>0</v>
      </c>
      <c r="AE115" s="164">
        <f t="shared" si="400"/>
        <v>0</v>
      </c>
      <c r="AF115" s="166">
        <f t="shared" si="401"/>
        <v>686538</v>
      </c>
      <c r="AG115" s="166">
        <f t="shared" si="402"/>
        <v>0</v>
      </c>
      <c r="AH115" s="166">
        <f t="shared" si="403"/>
        <v>0</v>
      </c>
      <c r="AI115" s="166">
        <f t="shared" si="404"/>
        <v>0</v>
      </c>
      <c r="AJ115" s="166">
        <f t="shared" si="405"/>
        <v>0</v>
      </c>
      <c r="AK115" s="166">
        <f t="shared" si="406"/>
        <v>0</v>
      </c>
      <c r="AL115" s="166">
        <f t="shared" si="407"/>
        <v>0</v>
      </c>
      <c r="AM115" s="166">
        <f t="shared" si="408"/>
        <v>0</v>
      </c>
      <c r="AN115" s="166">
        <f t="shared" si="409"/>
        <v>0</v>
      </c>
      <c r="AO115" s="167">
        <f t="shared" si="410"/>
        <v>0</v>
      </c>
      <c r="AP115" s="166">
        <v>0</v>
      </c>
      <c r="AQ115" s="166">
        <f t="shared" si="411"/>
        <v>686538</v>
      </c>
      <c r="AR115" s="166">
        <v>939000</v>
      </c>
      <c r="AS115" s="167"/>
      <c r="AT115" s="166"/>
      <c r="AU115" s="166"/>
      <c r="AV115" s="166">
        <f t="shared" si="412"/>
        <v>1625538</v>
      </c>
      <c r="AW115" s="166">
        <f t="shared" si="373"/>
        <v>344000</v>
      </c>
      <c r="AX115" s="166">
        <f t="shared" si="374"/>
        <v>64500</v>
      </c>
      <c r="AY115" s="166">
        <f t="shared" si="375"/>
        <v>43000</v>
      </c>
      <c r="AZ115" s="166">
        <f t="shared" si="413"/>
        <v>451500</v>
      </c>
      <c r="BA115" s="166">
        <f t="shared" si="377"/>
        <v>21500</v>
      </c>
      <c r="BB115" s="166">
        <f t="shared" si="378"/>
        <v>110000</v>
      </c>
      <c r="BC115" s="166"/>
      <c r="BD115" s="166">
        <v>0</v>
      </c>
      <c r="BE115" s="166">
        <f t="shared" si="414"/>
        <v>583000</v>
      </c>
      <c r="BF115" s="166">
        <f t="shared" si="415"/>
        <v>1042538</v>
      </c>
      <c r="BG115" s="166">
        <f t="shared" si="381"/>
        <v>0</v>
      </c>
      <c r="BH115" s="166">
        <v>1</v>
      </c>
      <c r="BI115" s="369" t="s">
        <v>40</v>
      </c>
      <c r="BJ115" s="166">
        <f t="shared" si="382"/>
        <v>0</v>
      </c>
      <c r="BK115" s="166">
        <f t="shared" si="383"/>
        <v>1</v>
      </c>
      <c r="BL115" s="166">
        <v>0</v>
      </c>
      <c r="BM115" s="166">
        <f t="shared" si="384"/>
        <v>0</v>
      </c>
      <c r="BN115" s="166" t="str">
        <f t="shared" si="385"/>
        <v>Trừ tiền</v>
      </c>
      <c r="BO115" s="410"/>
      <c r="BP115" s="166"/>
      <c r="BQ115" s="144"/>
      <c r="BR115" s="144"/>
      <c r="BS115" s="161">
        <f t="shared" si="386"/>
        <v>686538</v>
      </c>
      <c r="BT115" s="159">
        <v>1</v>
      </c>
      <c r="BU115" s="166">
        <f t="shared" si="387"/>
        <v>4400000</v>
      </c>
      <c r="BV115" s="166">
        <v>11000000</v>
      </c>
      <c r="BW115" s="166">
        <f t="shared" si="388"/>
        <v>15400000</v>
      </c>
      <c r="BX115" s="166">
        <f t="shared" si="416"/>
        <v>-15164962</v>
      </c>
      <c r="BY115" s="166"/>
      <c r="BZ115" s="166"/>
      <c r="CA115" s="171"/>
      <c r="CB115" s="166"/>
      <c r="CC115" s="166"/>
      <c r="CD115" s="166"/>
      <c r="CE115" s="413">
        <v>8500000</v>
      </c>
      <c r="CF115" s="413">
        <f t="shared" ref="CF115" si="426">CE115*5%</f>
        <v>425000</v>
      </c>
      <c r="CG115" s="413">
        <v>0</v>
      </c>
      <c r="CH115" s="413">
        <v>0</v>
      </c>
      <c r="CI115" s="413"/>
      <c r="CJ115" s="369">
        <f t="shared" ref="CJ115" si="427">SUM(CF115:CI115)</f>
        <v>425000</v>
      </c>
      <c r="CK115" s="369">
        <f t="shared" ref="CK115" si="428">CE115+CJ115</f>
        <v>8925000</v>
      </c>
      <c r="CL115" s="414"/>
      <c r="CM115" s="413">
        <f t="shared" si="420"/>
        <v>8500000</v>
      </c>
      <c r="CN115" s="413">
        <f t="shared" si="420"/>
        <v>425000</v>
      </c>
      <c r="CO115" s="369">
        <f t="shared" si="420"/>
        <v>0</v>
      </c>
      <c r="CP115" s="369">
        <f t="shared" si="420"/>
        <v>0</v>
      </c>
      <c r="CQ115" s="369">
        <f t="shared" si="420"/>
        <v>0</v>
      </c>
      <c r="CR115" s="369">
        <f t="shared" ref="CR115" si="429">SUM(CN115:CQ115)</f>
        <v>425000</v>
      </c>
      <c r="CS115" s="369">
        <f t="shared" ref="CS115" si="430">CM115+CR115</f>
        <v>8925000</v>
      </c>
      <c r="CT115" s="173" t="s">
        <v>1187</v>
      </c>
      <c r="CU115" s="173" t="s">
        <v>2229</v>
      </c>
      <c r="CV115" s="450" t="s">
        <v>1305</v>
      </c>
      <c r="CW115" s="173" t="s">
        <v>2249</v>
      </c>
    </row>
    <row r="116" spans="1:101" ht="34.35" customHeight="1">
      <c r="A116" s="155">
        <f>SUBTOTAL(3,$C$11:C116)</f>
        <v>90</v>
      </c>
      <c r="B116" s="143" t="s">
        <v>791</v>
      </c>
      <c r="C116" s="144" t="s">
        <v>792</v>
      </c>
      <c r="D116" s="156" t="s">
        <v>101</v>
      </c>
      <c r="E116" s="157" t="str">
        <f>IF(CL116&gt;=400000000,"A1",IF(CL116&gt;=300000000,"A2",IF(CL116&gt;=240000000,"A3",IF(CL116&gt;=180000000,"A4",IF(CL116&gt;=120000000,"A5",IF(CL116&gt;=80000000,"A6",IF(CL116&gt;=40000000,"A7",IF(CL116&gt;=25000000,"B1",IF(CL116&gt;=12000000,"B2","B3")))))))))</f>
        <v>B3</v>
      </c>
      <c r="F116" s="158">
        <v>42110</v>
      </c>
      <c r="G116" s="159">
        <v>4300000</v>
      </c>
      <c r="H116" s="159"/>
      <c r="I116" s="160">
        <f t="shared" si="399"/>
        <v>4200000</v>
      </c>
      <c r="J116" s="160">
        <f t="shared" si="257"/>
        <v>850000</v>
      </c>
      <c r="K116" s="161">
        <f t="shared" si="356"/>
        <v>5050000</v>
      </c>
      <c r="L116" s="161">
        <f t="shared" si="357"/>
        <v>9350000</v>
      </c>
      <c r="M116" s="162">
        <f t="shared" si="358"/>
        <v>1</v>
      </c>
      <c r="N116" s="163">
        <f t="shared" si="359"/>
        <v>3640000</v>
      </c>
      <c r="O116" s="163">
        <v>0</v>
      </c>
      <c r="P116" s="406">
        <v>2</v>
      </c>
      <c r="Q116" s="406">
        <v>12</v>
      </c>
      <c r="R116" s="406">
        <v>0</v>
      </c>
      <c r="S116" s="406">
        <v>0</v>
      </c>
      <c r="T116" s="406"/>
      <c r="U116" s="406"/>
      <c r="V116" s="406"/>
      <c r="W116" s="406"/>
      <c r="X116" s="389"/>
      <c r="Y116" s="406"/>
      <c r="Z116" s="406"/>
      <c r="AA116" s="406"/>
      <c r="AB116" s="406"/>
      <c r="AC116" s="406"/>
      <c r="AD116" s="406">
        <v>0</v>
      </c>
      <c r="AE116" s="164">
        <f t="shared" si="400"/>
        <v>0</v>
      </c>
      <c r="AF116" s="166">
        <f t="shared" si="401"/>
        <v>719231</v>
      </c>
      <c r="AG116" s="166">
        <f t="shared" si="402"/>
        <v>0</v>
      </c>
      <c r="AH116" s="166">
        <f t="shared" si="403"/>
        <v>0</v>
      </c>
      <c r="AI116" s="166">
        <f t="shared" si="404"/>
        <v>0</v>
      </c>
      <c r="AJ116" s="166">
        <f t="shared" si="405"/>
        <v>0</v>
      </c>
      <c r="AK116" s="166">
        <f t="shared" si="406"/>
        <v>0</v>
      </c>
      <c r="AL116" s="166">
        <f t="shared" si="407"/>
        <v>0</v>
      </c>
      <c r="AM116" s="166">
        <f t="shared" si="408"/>
        <v>0</v>
      </c>
      <c r="AN116" s="166">
        <f t="shared" si="409"/>
        <v>0</v>
      </c>
      <c r="AO116" s="167">
        <f t="shared" si="410"/>
        <v>0</v>
      </c>
      <c r="AP116" s="166">
        <v>0</v>
      </c>
      <c r="AQ116" s="166">
        <f t="shared" si="411"/>
        <v>719231</v>
      </c>
      <c r="AR116" s="166">
        <v>1266000</v>
      </c>
      <c r="AS116" s="167"/>
      <c r="AT116" s="166"/>
      <c r="AU116" s="166"/>
      <c r="AV116" s="166">
        <f t="shared" si="412"/>
        <v>1985231</v>
      </c>
      <c r="AW116" s="166">
        <f t="shared" si="373"/>
        <v>344000</v>
      </c>
      <c r="AX116" s="166">
        <f t="shared" si="374"/>
        <v>64500</v>
      </c>
      <c r="AY116" s="166">
        <f t="shared" si="375"/>
        <v>43000</v>
      </c>
      <c r="AZ116" s="166">
        <f t="shared" si="413"/>
        <v>451500</v>
      </c>
      <c r="BA116" s="166">
        <f t="shared" si="377"/>
        <v>21500</v>
      </c>
      <c r="BB116" s="166">
        <f t="shared" si="378"/>
        <v>110000</v>
      </c>
      <c r="BC116" s="166"/>
      <c r="BD116" s="166">
        <v>0</v>
      </c>
      <c r="BE116" s="166">
        <f t="shared" si="414"/>
        <v>583000</v>
      </c>
      <c r="BF116" s="166">
        <f t="shared" si="415"/>
        <v>1402231</v>
      </c>
      <c r="BG116" s="166">
        <f t="shared" si="381"/>
        <v>0</v>
      </c>
      <c r="BH116" s="166">
        <v>1</v>
      </c>
      <c r="BI116" s="369" t="s">
        <v>40</v>
      </c>
      <c r="BJ116" s="166">
        <f t="shared" si="382"/>
        <v>0</v>
      </c>
      <c r="BK116" s="166">
        <f t="shared" si="383"/>
        <v>1</v>
      </c>
      <c r="BL116" s="166">
        <v>0</v>
      </c>
      <c r="BM116" s="166">
        <f t="shared" si="384"/>
        <v>0</v>
      </c>
      <c r="BN116" s="166" t="str">
        <f t="shared" si="385"/>
        <v>Trừ tiền</v>
      </c>
      <c r="BO116" s="410"/>
      <c r="BP116" s="166"/>
      <c r="BQ116" s="144"/>
      <c r="BR116" s="144"/>
      <c r="BS116" s="161">
        <f t="shared" si="386"/>
        <v>719231</v>
      </c>
      <c r="BT116" s="159">
        <v>1</v>
      </c>
      <c r="BU116" s="166">
        <f t="shared" si="387"/>
        <v>4400000</v>
      </c>
      <c r="BV116" s="166">
        <v>11000000</v>
      </c>
      <c r="BW116" s="166">
        <f t="shared" si="388"/>
        <v>15400000</v>
      </c>
      <c r="BX116" s="166">
        <f t="shared" si="416"/>
        <v>-15132269</v>
      </c>
      <c r="BY116" s="166"/>
      <c r="BZ116" s="166"/>
      <c r="CA116" s="171"/>
      <c r="CB116" s="166"/>
      <c r="CC116" s="166"/>
      <c r="CD116" s="166"/>
      <c r="CE116" s="413">
        <v>8500000</v>
      </c>
      <c r="CF116" s="413">
        <f>CE116*10%</f>
        <v>850000</v>
      </c>
      <c r="CG116" s="413">
        <v>0</v>
      </c>
      <c r="CH116" s="413">
        <v>0</v>
      </c>
      <c r="CI116" s="413"/>
      <c r="CJ116" s="369">
        <f>SUM(CF116:CI116)</f>
        <v>850000</v>
      </c>
      <c r="CK116" s="369">
        <f>CE116+CJ116</f>
        <v>9350000</v>
      </c>
      <c r="CL116" s="414"/>
      <c r="CM116" s="413">
        <f t="shared" si="420"/>
        <v>8500000</v>
      </c>
      <c r="CN116" s="413">
        <f t="shared" si="420"/>
        <v>850000</v>
      </c>
      <c r="CO116" s="369">
        <f t="shared" si="420"/>
        <v>0</v>
      </c>
      <c r="CP116" s="369">
        <f t="shared" si="420"/>
        <v>0</v>
      </c>
      <c r="CQ116" s="369">
        <f t="shared" si="420"/>
        <v>0</v>
      </c>
      <c r="CR116" s="369">
        <f>SUM(CN116:CQ116)</f>
        <v>850000</v>
      </c>
      <c r="CS116" s="369">
        <f>CM116+CR116</f>
        <v>9350000</v>
      </c>
      <c r="CT116" s="173" t="s">
        <v>1187</v>
      </c>
      <c r="CU116" s="173" t="s">
        <v>2229</v>
      </c>
      <c r="CV116" s="450" t="s">
        <v>1241</v>
      </c>
      <c r="CW116" s="173" t="s">
        <v>2249</v>
      </c>
    </row>
    <row r="117" spans="1:101" ht="34.35" customHeight="1">
      <c r="A117" s="155">
        <f>SUBTOTAL(3,$C$11:C117)</f>
        <v>91</v>
      </c>
      <c r="B117" s="143" t="s">
        <v>670</v>
      </c>
      <c r="C117" s="144" t="s">
        <v>671</v>
      </c>
      <c r="D117" s="156" t="s">
        <v>101</v>
      </c>
      <c r="E117" s="157" t="str">
        <f>IF(CL117&gt;=400000000,"A1",IF(CL117&gt;=300000000,"A2",IF(CL117&gt;=240000000,"A3",IF(CL117&gt;=180000000,"A4",IF(CL117&gt;=120000000,"A5",IF(CL117&gt;=80000000,"A6",IF(CL117&gt;=40000000,"A7",IF(CL117&gt;=25000000,"B1",IF(CL117&gt;=12000000,"B2","B3")))))))))</f>
        <v>B3</v>
      </c>
      <c r="F117" s="158">
        <v>42110</v>
      </c>
      <c r="G117" s="159">
        <v>4090000</v>
      </c>
      <c r="H117" s="159"/>
      <c r="I117" s="160">
        <f t="shared" si="399"/>
        <v>3410000</v>
      </c>
      <c r="J117" s="160">
        <f t="shared" si="257"/>
        <v>750000</v>
      </c>
      <c r="K117" s="161">
        <f t="shared" si="356"/>
        <v>4160000</v>
      </c>
      <c r="L117" s="161">
        <f t="shared" si="357"/>
        <v>8250000</v>
      </c>
      <c r="M117" s="162">
        <f t="shared" si="358"/>
        <v>1</v>
      </c>
      <c r="N117" s="163">
        <f t="shared" si="359"/>
        <v>3640000</v>
      </c>
      <c r="O117" s="163">
        <v>0</v>
      </c>
      <c r="P117" s="406">
        <v>3</v>
      </c>
      <c r="Q117" s="406">
        <v>11</v>
      </c>
      <c r="R117" s="406">
        <v>0</v>
      </c>
      <c r="S117" s="406">
        <v>0</v>
      </c>
      <c r="T117" s="406"/>
      <c r="U117" s="406"/>
      <c r="V117" s="406"/>
      <c r="W117" s="406"/>
      <c r="X117" s="389"/>
      <c r="Y117" s="406"/>
      <c r="Z117" s="406"/>
      <c r="AA117" s="406"/>
      <c r="AB117" s="406"/>
      <c r="AC117" s="406"/>
      <c r="AD117" s="406">
        <v>0</v>
      </c>
      <c r="AE117" s="164">
        <f t="shared" si="400"/>
        <v>0</v>
      </c>
      <c r="AF117" s="166">
        <f t="shared" si="401"/>
        <v>951923</v>
      </c>
      <c r="AG117" s="166">
        <f t="shared" si="402"/>
        <v>0</v>
      </c>
      <c r="AH117" s="166">
        <f t="shared" si="403"/>
        <v>0</v>
      </c>
      <c r="AI117" s="166">
        <f t="shared" si="404"/>
        <v>0</v>
      </c>
      <c r="AJ117" s="166">
        <f t="shared" si="405"/>
        <v>0</v>
      </c>
      <c r="AK117" s="166">
        <f t="shared" si="406"/>
        <v>0</v>
      </c>
      <c r="AL117" s="166">
        <f t="shared" si="407"/>
        <v>0</v>
      </c>
      <c r="AM117" s="166">
        <f t="shared" si="408"/>
        <v>0</v>
      </c>
      <c r="AN117" s="166">
        <f t="shared" si="409"/>
        <v>0</v>
      </c>
      <c r="AO117" s="167">
        <f t="shared" si="410"/>
        <v>0</v>
      </c>
      <c r="AP117" s="166">
        <v>0</v>
      </c>
      <c r="AQ117" s="166">
        <f t="shared" si="411"/>
        <v>951923</v>
      </c>
      <c r="AR117" s="166">
        <v>841000</v>
      </c>
      <c r="AS117" s="167"/>
      <c r="AT117" s="166"/>
      <c r="AU117" s="166"/>
      <c r="AV117" s="166">
        <f t="shared" si="412"/>
        <v>1792923</v>
      </c>
      <c r="AW117" s="166">
        <f t="shared" si="373"/>
        <v>327200</v>
      </c>
      <c r="AX117" s="166">
        <f t="shared" si="374"/>
        <v>61350</v>
      </c>
      <c r="AY117" s="166">
        <f t="shared" si="375"/>
        <v>40900</v>
      </c>
      <c r="AZ117" s="166">
        <f t="shared" si="413"/>
        <v>429450</v>
      </c>
      <c r="BA117" s="166">
        <f t="shared" si="377"/>
        <v>20450</v>
      </c>
      <c r="BB117" s="166">
        <f t="shared" si="378"/>
        <v>110000</v>
      </c>
      <c r="BC117" s="166"/>
      <c r="BD117" s="166">
        <v>0</v>
      </c>
      <c r="BE117" s="166">
        <f t="shared" si="414"/>
        <v>559900</v>
      </c>
      <c r="BF117" s="166">
        <f t="shared" si="415"/>
        <v>1233023</v>
      </c>
      <c r="BG117" s="166">
        <f t="shared" si="381"/>
        <v>0</v>
      </c>
      <c r="BH117" s="166">
        <v>1</v>
      </c>
      <c r="BI117" s="369" t="s">
        <v>40</v>
      </c>
      <c r="BJ117" s="166">
        <f t="shared" si="382"/>
        <v>0</v>
      </c>
      <c r="BK117" s="166">
        <f t="shared" si="383"/>
        <v>1</v>
      </c>
      <c r="BL117" s="166">
        <v>0</v>
      </c>
      <c r="BM117" s="166">
        <f t="shared" si="384"/>
        <v>0</v>
      </c>
      <c r="BN117" s="166" t="str">
        <f t="shared" si="385"/>
        <v>Trừ tiền</v>
      </c>
      <c r="BO117" s="410"/>
      <c r="BP117" s="166"/>
      <c r="BQ117" s="144"/>
      <c r="BR117" s="144"/>
      <c r="BS117" s="161">
        <f t="shared" si="386"/>
        <v>951923</v>
      </c>
      <c r="BT117" s="159">
        <v>0</v>
      </c>
      <c r="BU117" s="166">
        <f t="shared" si="387"/>
        <v>0</v>
      </c>
      <c r="BV117" s="166">
        <v>11000000</v>
      </c>
      <c r="BW117" s="166">
        <f t="shared" si="388"/>
        <v>11000000</v>
      </c>
      <c r="BX117" s="166">
        <f t="shared" si="416"/>
        <v>-10477527</v>
      </c>
      <c r="BY117" s="166"/>
      <c r="BZ117" s="166"/>
      <c r="CA117" s="171"/>
      <c r="CB117" s="166"/>
      <c r="CC117" s="166"/>
      <c r="CD117" s="166"/>
      <c r="CE117" s="413">
        <v>7500000</v>
      </c>
      <c r="CF117" s="413">
        <f>CE117*10%</f>
        <v>750000</v>
      </c>
      <c r="CG117" s="413">
        <v>0</v>
      </c>
      <c r="CH117" s="413">
        <v>0</v>
      </c>
      <c r="CI117" s="413"/>
      <c r="CJ117" s="369">
        <f>SUM(CF117:CI117)</f>
        <v>750000</v>
      </c>
      <c r="CK117" s="369">
        <f>CE117+CJ117</f>
        <v>8250000</v>
      </c>
      <c r="CL117" s="414"/>
      <c r="CM117" s="413">
        <f t="shared" si="420"/>
        <v>7500000</v>
      </c>
      <c r="CN117" s="413">
        <f t="shared" si="420"/>
        <v>750000</v>
      </c>
      <c r="CO117" s="369">
        <f t="shared" si="420"/>
        <v>0</v>
      </c>
      <c r="CP117" s="369">
        <f t="shared" si="420"/>
        <v>0</v>
      </c>
      <c r="CQ117" s="369">
        <f t="shared" si="420"/>
        <v>0</v>
      </c>
      <c r="CR117" s="369">
        <f>SUM(CN117:CQ117)</f>
        <v>750000</v>
      </c>
      <c r="CS117" s="369">
        <f>CM117+CR117</f>
        <v>8250000</v>
      </c>
      <c r="CT117" s="173" t="s">
        <v>1187</v>
      </c>
      <c r="CU117" s="173" t="s">
        <v>2229</v>
      </c>
      <c r="CV117" s="450" t="s">
        <v>1193</v>
      </c>
      <c r="CW117" s="173" t="s">
        <v>2249</v>
      </c>
    </row>
    <row r="118" spans="1:101" ht="34.35" customHeight="1">
      <c r="A118" s="240"/>
      <c r="B118" s="303" t="str">
        <f>"Tổ 5: " &amp;"["&amp;COUNT(A119:A129)&amp; "]"</f>
        <v>Tổ 5: [11]</v>
      </c>
      <c r="C118" s="241"/>
      <c r="D118" s="242"/>
      <c r="E118" s="242"/>
      <c r="F118" s="242"/>
      <c r="G118" s="242">
        <f>SUM(G119:G129)</f>
        <v>47130000</v>
      </c>
      <c r="H118" s="242">
        <f t="shared" ref="H118:BS118" si="431">SUM(H119:H129)</f>
        <v>0</v>
      </c>
      <c r="I118" s="242">
        <f t="shared" si="431"/>
        <v>41370000</v>
      </c>
      <c r="J118" s="242">
        <f t="shared" si="431"/>
        <v>6500000</v>
      </c>
      <c r="K118" s="242">
        <f t="shared" si="431"/>
        <v>47870000</v>
      </c>
      <c r="L118" s="242">
        <f t="shared" si="431"/>
        <v>95000000</v>
      </c>
      <c r="M118" s="242"/>
      <c r="N118" s="242">
        <f t="shared" si="431"/>
        <v>40040000</v>
      </c>
      <c r="O118" s="242">
        <f t="shared" si="431"/>
        <v>0</v>
      </c>
      <c r="P118" s="243">
        <f t="shared" si="431"/>
        <v>11</v>
      </c>
      <c r="Q118" s="243">
        <f t="shared" si="431"/>
        <v>132</v>
      </c>
      <c r="R118" s="243">
        <f t="shared" si="431"/>
        <v>0</v>
      </c>
      <c r="S118" s="243">
        <f t="shared" si="431"/>
        <v>0</v>
      </c>
      <c r="T118" s="243">
        <f t="shared" si="431"/>
        <v>0</v>
      </c>
      <c r="U118" s="243">
        <f t="shared" si="431"/>
        <v>0</v>
      </c>
      <c r="V118" s="243">
        <f t="shared" si="431"/>
        <v>0</v>
      </c>
      <c r="W118" s="243">
        <f t="shared" si="431"/>
        <v>0</v>
      </c>
      <c r="X118" s="243">
        <f t="shared" si="431"/>
        <v>0</v>
      </c>
      <c r="Y118" s="243">
        <f t="shared" si="431"/>
        <v>0</v>
      </c>
      <c r="Z118" s="243">
        <f t="shared" si="431"/>
        <v>0</v>
      </c>
      <c r="AA118" s="243">
        <f t="shared" si="431"/>
        <v>0</v>
      </c>
      <c r="AB118" s="243">
        <f t="shared" si="431"/>
        <v>0</v>
      </c>
      <c r="AC118" s="243">
        <f t="shared" si="431"/>
        <v>0</v>
      </c>
      <c r="AD118" s="243">
        <f t="shared" si="431"/>
        <v>0</v>
      </c>
      <c r="AE118" s="243">
        <f t="shared" si="431"/>
        <v>0</v>
      </c>
      <c r="AF118" s="242">
        <f t="shared" si="431"/>
        <v>3728846</v>
      </c>
      <c r="AG118" s="242">
        <f t="shared" si="431"/>
        <v>0</v>
      </c>
      <c r="AH118" s="242">
        <f t="shared" si="431"/>
        <v>0</v>
      </c>
      <c r="AI118" s="242">
        <f t="shared" si="431"/>
        <v>0</v>
      </c>
      <c r="AJ118" s="242">
        <f t="shared" si="431"/>
        <v>0</v>
      </c>
      <c r="AK118" s="242">
        <f t="shared" si="431"/>
        <v>0</v>
      </c>
      <c r="AL118" s="242">
        <f t="shared" si="431"/>
        <v>0</v>
      </c>
      <c r="AM118" s="242">
        <f t="shared" si="431"/>
        <v>0</v>
      </c>
      <c r="AN118" s="242">
        <f t="shared" si="431"/>
        <v>0</v>
      </c>
      <c r="AO118" s="242">
        <f t="shared" si="431"/>
        <v>0</v>
      </c>
      <c r="AP118" s="242">
        <f t="shared" si="431"/>
        <v>0</v>
      </c>
      <c r="AQ118" s="242">
        <f t="shared" si="431"/>
        <v>3728846</v>
      </c>
      <c r="AR118" s="242">
        <f t="shared" si="431"/>
        <v>11216000</v>
      </c>
      <c r="AS118" s="242">
        <f t="shared" si="431"/>
        <v>0</v>
      </c>
      <c r="AT118" s="242">
        <f t="shared" si="431"/>
        <v>0</v>
      </c>
      <c r="AU118" s="242">
        <f t="shared" si="431"/>
        <v>0</v>
      </c>
      <c r="AV118" s="242">
        <f t="shared" si="431"/>
        <v>14944846</v>
      </c>
      <c r="AW118" s="242">
        <f t="shared" si="431"/>
        <v>3770400</v>
      </c>
      <c r="AX118" s="242">
        <f t="shared" si="431"/>
        <v>706950</v>
      </c>
      <c r="AY118" s="242">
        <f t="shared" si="431"/>
        <v>471300</v>
      </c>
      <c r="AZ118" s="242">
        <f t="shared" si="431"/>
        <v>4948650</v>
      </c>
      <c r="BA118" s="242">
        <f t="shared" si="431"/>
        <v>235650</v>
      </c>
      <c r="BB118" s="242">
        <f t="shared" si="431"/>
        <v>1210000</v>
      </c>
      <c r="BC118" s="242">
        <f t="shared" si="431"/>
        <v>0</v>
      </c>
      <c r="BD118" s="242">
        <f t="shared" si="431"/>
        <v>0</v>
      </c>
      <c r="BE118" s="242">
        <f t="shared" si="431"/>
        <v>6394300</v>
      </c>
      <c r="BF118" s="242">
        <f t="shared" si="431"/>
        <v>8550546</v>
      </c>
      <c r="BG118" s="242">
        <f t="shared" si="431"/>
        <v>0</v>
      </c>
      <c r="BH118" s="242"/>
      <c r="BI118" s="242">
        <f t="shared" si="431"/>
        <v>0</v>
      </c>
      <c r="BJ118" s="242">
        <f t="shared" si="431"/>
        <v>0</v>
      </c>
      <c r="BK118" s="242"/>
      <c r="BL118" s="242">
        <f t="shared" si="431"/>
        <v>0</v>
      </c>
      <c r="BM118" s="242">
        <f t="shared" si="431"/>
        <v>0</v>
      </c>
      <c r="BN118" s="242">
        <f t="shared" si="431"/>
        <v>0</v>
      </c>
      <c r="BO118" s="242">
        <f t="shared" si="431"/>
        <v>0</v>
      </c>
      <c r="BP118" s="242">
        <f t="shared" si="431"/>
        <v>0</v>
      </c>
      <c r="BQ118" s="242">
        <f t="shared" si="431"/>
        <v>0</v>
      </c>
      <c r="BR118" s="242">
        <f t="shared" si="431"/>
        <v>0</v>
      </c>
      <c r="BS118" s="242">
        <f t="shared" si="431"/>
        <v>3728846</v>
      </c>
      <c r="BT118" s="242">
        <f t="shared" ref="BT118:CV118" si="432">SUM(BT119:BT129)</f>
        <v>12</v>
      </c>
      <c r="BU118" s="242">
        <f t="shared" si="432"/>
        <v>52800000</v>
      </c>
      <c r="BV118" s="242">
        <f t="shared" si="432"/>
        <v>121000000</v>
      </c>
      <c r="BW118" s="242">
        <f t="shared" si="432"/>
        <v>173800000</v>
      </c>
      <c r="BX118" s="242">
        <f t="shared" si="432"/>
        <v>-175019804</v>
      </c>
      <c r="BY118" s="242">
        <f t="shared" si="432"/>
        <v>0</v>
      </c>
      <c r="BZ118" s="242">
        <f t="shared" si="432"/>
        <v>0</v>
      </c>
      <c r="CA118" s="242">
        <f t="shared" si="432"/>
        <v>0</v>
      </c>
      <c r="CB118" s="242">
        <f t="shared" si="432"/>
        <v>0</v>
      </c>
      <c r="CC118" s="242">
        <f t="shared" si="432"/>
        <v>0</v>
      </c>
      <c r="CD118" s="242">
        <f t="shared" si="432"/>
        <v>0</v>
      </c>
      <c r="CE118" s="242">
        <f t="shared" si="432"/>
        <v>88500000</v>
      </c>
      <c r="CF118" s="242">
        <f t="shared" si="432"/>
        <v>5650000</v>
      </c>
      <c r="CG118" s="242">
        <f t="shared" si="432"/>
        <v>850000</v>
      </c>
      <c r="CH118" s="242">
        <f t="shared" si="432"/>
        <v>0</v>
      </c>
      <c r="CI118" s="242">
        <f t="shared" si="432"/>
        <v>0</v>
      </c>
      <c r="CJ118" s="242">
        <f t="shared" si="432"/>
        <v>6500000</v>
      </c>
      <c r="CK118" s="242">
        <f t="shared" si="432"/>
        <v>95000000</v>
      </c>
      <c r="CL118" s="242">
        <f t="shared" si="432"/>
        <v>0</v>
      </c>
      <c r="CM118" s="242">
        <f t="shared" si="432"/>
        <v>88500000</v>
      </c>
      <c r="CN118" s="242">
        <f t="shared" si="432"/>
        <v>5650000</v>
      </c>
      <c r="CO118" s="242">
        <f t="shared" si="432"/>
        <v>850000</v>
      </c>
      <c r="CP118" s="242">
        <f t="shared" si="432"/>
        <v>0</v>
      </c>
      <c r="CQ118" s="242">
        <f t="shared" si="432"/>
        <v>0</v>
      </c>
      <c r="CR118" s="242">
        <f t="shared" si="432"/>
        <v>6500000</v>
      </c>
      <c r="CS118" s="242">
        <f t="shared" si="432"/>
        <v>95000000</v>
      </c>
      <c r="CT118" s="242">
        <f t="shared" si="432"/>
        <v>0</v>
      </c>
      <c r="CU118" s="242">
        <f t="shared" si="432"/>
        <v>0</v>
      </c>
      <c r="CV118" s="446">
        <f t="shared" si="432"/>
        <v>0</v>
      </c>
      <c r="CW118" s="242"/>
    </row>
    <row r="119" spans="1:101" ht="34.35" customHeight="1">
      <c r="A119" s="155">
        <f>SUBTOTAL(3,$C$11:C119)</f>
        <v>92</v>
      </c>
      <c r="B119" s="143" t="s">
        <v>783</v>
      </c>
      <c r="C119" s="144" t="s">
        <v>784</v>
      </c>
      <c r="D119" s="156" t="s">
        <v>101</v>
      </c>
      <c r="E119" s="157" t="str">
        <f>IF(CL119&gt;=400000000,"A1",IF(CL119&gt;=300000000,"A2",IF(CL119&gt;=240000000,"A3",IF(CL119&gt;=180000000,"A4",IF(CL119&gt;=120000000,"A5",IF(CL119&gt;=80000000,"A6",IF(CL119&gt;=40000000,"A7",IF(CL119&gt;=25000000,"B1",IF(CL119&gt;=12000000,"B2","B3")))))))))</f>
        <v>B3</v>
      </c>
      <c r="F119" s="158">
        <v>39437</v>
      </c>
      <c r="G119" s="159">
        <v>4520000</v>
      </c>
      <c r="H119" s="159"/>
      <c r="I119" s="160">
        <f t="shared" ref="I119:I129" si="433">IF(G119&gt;0,CM119-G119,CM119-H119)</f>
        <v>3980000</v>
      </c>
      <c r="J119" s="160">
        <f t="shared" si="257"/>
        <v>1700000</v>
      </c>
      <c r="K119" s="161">
        <f t="shared" ref="K119:K129" si="434">SUM(I119:J119)</f>
        <v>5680000</v>
      </c>
      <c r="L119" s="161">
        <f t="shared" ref="L119:L129" si="435">IF(G119&gt;0,G119+K119,H119+K119)</f>
        <v>10200000</v>
      </c>
      <c r="M119" s="162">
        <f t="shared" ref="M119:M129" si="436">IF(CE119&gt;=11000000,80%,100%)</f>
        <v>1</v>
      </c>
      <c r="N119" s="163">
        <f t="shared" ref="N119:N129" si="437">ROUND(MAX(G119*70%,H119*70%,3640000),0)</f>
        <v>3640000</v>
      </c>
      <c r="O119" s="163">
        <v>0</v>
      </c>
      <c r="P119" s="406">
        <v>2</v>
      </c>
      <c r="Q119" s="406">
        <v>10</v>
      </c>
      <c r="R119" s="406">
        <v>0</v>
      </c>
      <c r="S119" s="406">
        <v>0</v>
      </c>
      <c r="T119" s="406"/>
      <c r="U119" s="406"/>
      <c r="V119" s="406"/>
      <c r="W119" s="406"/>
      <c r="X119" s="389"/>
      <c r="Y119" s="406"/>
      <c r="Z119" s="406"/>
      <c r="AA119" s="406"/>
      <c r="AB119" s="406"/>
      <c r="AC119" s="406"/>
      <c r="AD119" s="406">
        <v>0</v>
      </c>
      <c r="AE119" s="164">
        <f t="shared" ref="AE119:AE129" si="438">IF(OR(BL119="M1",BL119="M2",BL119="M3",BL119="M4"),P119+R119+S119+T119+U119,0)</f>
        <v>0</v>
      </c>
      <c r="AF119" s="166">
        <f t="shared" ref="AF119:AF129" si="439">ROUND(IF($P119=0,0,IF(OR($BJ119="lương tháng",$CE119&gt;=11000000),($L119/2-$L119/26*($CC$6-$P119))*$M119,$L119/26*$P119*$M119)),0)</f>
        <v>784615</v>
      </c>
      <c r="AG119" s="166">
        <f t="shared" ref="AG119:AG129" si="440">ROUND(MAX((G119+I119)*M119/26*R119,(H119+I119)*M119/26*R119,G119/26*R119*150%,H119/26*R119*150%)*BK119,0)</f>
        <v>0</v>
      </c>
      <c r="AH119" s="166">
        <f t="shared" ref="AH119:AH129" si="441">ROUND(MAX((G119+I119)*M119/26*S119,(H119+I119)*M119/26*S119,G119/26*S119*200%,H119/26*S119*200%)*BK119,0)</f>
        <v>0</v>
      </c>
      <c r="AI119" s="166">
        <f t="shared" ref="AI119:AI129" si="442">ROUND(IF(BJ119="Lương tháng",L119/26*T119,MAX((G119+I119)/26*(T119+U119)*200%+G119/26*T119,(H119+I119)/26*(T119+U119)*200%+H119/26*T119,G119/26*(T119+U119)*300%+G119/26*T119,H119/26*(T119+U119)*300%+H119/26*T119)),0)</f>
        <v>0</v>
      </c>
      <c r="AJ119" s="166">
        <f t="shared" ref="AJ119:AJ129" si="443">ROUND(IF((P119+Q119)=0,0,IF(BJ119="Lương tháng",MAX((G119+I119)/26*V119,(H119+I119)/26*V119),MAX(G119/26*V119,H119/26*V119))),0)</f>
        <v>0</v>
      </c>
      <c r="AK119" s="166">
        <f t="shared" ref="AK119:AK129" si="444">ROUND(IF(G119&gt;0,G119/26*W119,H119/26*W119),0)</f>
        <v>0</v>
      </c>
      <c r="AL119" s="166">
        <f t="shared" ref="AL119:AL129" si="445">ROUND(N119/26*Y119+O119/26*Z119+MAX(G119/26*AA119,H119/26*AA119),0)</f>
        <v>0</v>
      </c>
      <c r="AM119" s="166">
        <f t="shared" ref="AM119:AM129" si="446">ROUND(IF(BJ119="Lương tháng",L119/26*AC119,L119/26*AC119+MAX((G119+I119)/26*AB119,(H119+I119)/26*AB119)),0)</f>
        <v>0</v>
      </c>
      <c r="AN119" s="166">
        <f t="shared" ref="AN119:AN129" si="447">ROUND(IF(BJ119="lương tháng",0,MAX((G119+I119)/26*AD119*30%,(H119+I119)/26*AD119*30%)*BK119),0)</f>
        <v>0</v>
      </c>
      <c r="AO119" s="167">
        <f t="shared" ref="AO119:AO129" si="448">ROUND(BM119*AE119,0)</f>
        <v>0</v>
      </c>
      <c r="AP119" s="166">
        <v>0</v>
      </c>
      <c r="AQ119" s="166">
        <f t="shared" ref="AQ119:AQ129" si="449">ROUND(SUM(AF119:AP119),0)</f>
        <v>784615</v>
      </c>
      <c r="AR119" s="166">
        <v>954000</v>
      </c>
      <c r="AS119" s="167"/>
      <c r="AT119" s="166"/>
      <c r="AU119" s="166"/>
      <c r="AV119" s="166">
        <f t="shared" ref="AV119:AV129" si="450">ROUND(SUM(AQ119:AT119)-AU119,0)</f>
        <v>1738615</v>
      </c>
      <c r="AW119" s="166">
        <f t="shared" ref="AW119:AW129" si="451">ROUND(IF($BH119=1,$G119*$AW$9,0),0)</f>
        <v>361600</v>
      </c>
      <c r="AX119" s="166">
        <f t="shared" ref="AX119:AX129" si="452">ROUND(IF($BH119=1,$G119*$AX$9,0),0)</f>
        <v>67800</v>
      </c>
      <c r="AY119" s="166">
        <f t="shared" ref="AY119:AY129" si="453">ROUND(IF($BH119=1,$G119*$AY$9,0),0)</f>
        <v>45200</v>
      </c>
      <c r="AZ119" s="166">
        <f t="shared" ref="AZ119:AZ129" si="454">SUM(AW119:AY119)</f>
        <v>474600</v>
      </c>
      <c r="BA119" s="166">
        <f t="shared" ref="BA119:BA129" si="455">ROUND(IF($BI119="1x",$G119*0.5%,0),0)</f>
        <v>22600</v>
      </c>
      <c r="BB119" s="166">
        <f t="shared" ref="BB119:BB129" si="456">IF(BN119="Xem lại",0,IF(CM119&lt;11000000,5000,IF(AND(CM119&gt;=11000000,CM119&lt;25000000),10000,IF(AND(CM119&gt;=25000000,CM119&lt;40000000),15000,IF(AND(CM119&gt;=40000000,CM119&lt;120000000),20000,IF(AND(CM119&gt;=120000000,CM119&lt;240000000),25000,30000)))))*$BB$9)</f>
        <v>110000</v>
      </c>
      <c r="BC119" s="166"/>
      <c r="BD119" s="166">
        <v>0</v>
      </c>
      <c r="BE119" s="166">
        <f t="shared" ref="BE119:BE129" si="457">ROUND(SUM(AZ119:BD119),0)</f>
        <v>607200</v>
      </c>
      <c r="BF119" s="166">
        <f t="shared" ref="BF119:BF129" si="458">ROUND(IF(AV119&gt;BE119,AV119-BE119,0),0)</f>
        <v>1131415</v>
      </c>
      <c r="BG119" s="166">
        <f t="shared" ref="BG119:BG129" si="459">ROUND(IF(BE119&gt;AV119,BE119-AV119,0),0)</f>
        <v>0</v>
      </c>
      <c r="BH119" s="166">
        <v>1</v>
      </c>
      <c r="BI119" s="369" t="s">
        <v>40</v>
      </c>
      <c r="BJ119" s="166">
        <f t="shared" ref="BJ119:BJ129" si="460">IF(AND(D119="QTNV CL",CM119&gt;=11000000),"Lương tháng",IF(CM119&gt;=18000000,"Lương tháng",0))</f>
        <v>0</v>
      </c>
      <c r="BK119" s="166">
        <f t="shared" ref="BK119:BK129" si="461">IF(BJ119="Lương tháng",0,1)</f>
        <v>1</v>
      </c>
      <c r="BL119" s="166">
        <v>0</v>
      </c>
      <c r="BM119" s="166">
        <f t="shared" ref="BM119:BM129" si="462">IF(BL119="M1",13000,IF(BL119="M2",20000,IF(BL119="M3",26000,IF(BL119="M4",32000,0))))</f>
        <v>0</v>
      </c>
      <c r="BN119" s="166" t="str">
        <f t="shared" ref="BN119:BN129" si="463">IF(AND(G119&gt;0,(P119+Q119)&gt;=5),"Trừ tiền","Xem lại")</f>
        <v>Trừ tiền</v>
      </c>
      <c r="BO119" s="410"/>
      <c r="BP119" s="166"/>
      <c r="BQ119" s="144"/>
      <c r="BR119" s="144"/>
      <c r="BS119" s="161">
        <f t="shared" ref="BS119:BS129" si="464">AQ119+SUM(BO119:BR119)-AN119-AO119-SUM(BY119:CA119)</f>
        <v>784615</v>
      </c>
      <c r="BT119" s="159">
        <v>1</v>
      </c>
      <c r="BU119" s="166">
        <f t="shared" ref="BU119:BU129" si="465">BT119*4400000</f>
        <v>4400000</v>
      </c>
      <c r="BV119" s="166">
        <v>11000000</v>
      </c>
      <c r="BW119" s="166">
        <f t="shared" ref="BW119:BW129" si="466">BU119+BV119</f>
        <v>15400000</v>
      </c>
      <c r="BX119" s="166">
        <f t="shared" ref="BX119:BX129" si="467">BS119-SUM(CC119:CD119)-CB119-AZ119-BW119</f>
        <v>-15089985</v>
      </c>
      <c r="BY119" s="166"/>
      <c r="BZ119" s="166"/>
      <c r="CA119" s="171"/>
      <c r="CB119" s="166"/>
      <c r="CC119" s="166"/>
      <c r="CD119" s="166"/>
      <c r="CE119" s="413">
        <v>8500000</v>
      </c>
      <c r="CF119" s="413">
        <f>CE119*10%</f>
        <v>850000</v>
      </c>
      <c r="CG119" s="413">
        <f>CE119*10%</f>
        <v>850000</v>
      </c>
      <c r="CH119" s="413">
        <v>0</v>
      </c>
      <c r="CI119" s="413"/>
      <c r="CJ119" s="369">
        <f>SUM(CF119:CI119)</f>
        <v>1700000</v>
      </c>
      <c r="CK119" s="369">
        <f>CE119+CJ119</f>
        <v>10200000</v>
      </c>
      <c r="CL119" s="414"/>
      <c r="CM119" s="413">
        <f t="shared" ref="CM119:CQ129" si="468">CE119</f>
        <v>8500000</v>
      </c>
      <c r="CN119" s="413">
        <f t="shared" si="468"/>
        <v>850000</v>
      </c>
      <c r="CO119" s="369">
        <v>850000</v>
      </c>
      <c r="CP119" s="369">
        <f t="shared" ref="CP119:CQ129" si="469">CH119</f>
        <v>0</v>
      </c>
      <c r="CQ119" s="369">
        <f t="shared" si="469"/>
        <v>0</v>
      </c>
      <c r="CR119" s="369">
        <f>SUM(CN119:CQ119)</f>
        <v>1700000</v>
      </c>
      <c r="CS119" s="369">
        <f>CM119+CR119</f>
        <v>10200000</v>
      </c>
      <c r="CT119" s="173" t="s">
        <v>1196</v>
      </c>
      <c r="CU119" s="173" t="s">
        <v>2229</v>
      </c>
      <c r="CV119" s="450" t="s">
        <v>1235</v>
      </c>
      <c r="CW119" s="173" t="s">
        <v>2249</v>
      </c>
    </row>
    <row r="120" spans="1:101" ht="34.35" customHeight="1">
      <c r="A120" s="155">
        <f>SUBTOTAL(3,$C$11:C120)</f>
        <v>93</v>
      </c>
      <c r="B120" s="143" t="s">
        <v>668</v>
      </c>
      <c r="C120" s="144" t="s">
        <v>669</v>
      </c>
      <c r="D120" s="156" t="s">
        <v>101</v>
      </c>
      <c r="E120" s="157" t="str">
        <f>IF(CL120&gt;=400000000,"A1",IF(CL120&gt;=300000000,"A2",IF(CL120&gt;=240000000,"A3",IF(CL120&gt;=180000000,"A4",IF(CL120&gt;=120000000,"A5",IF(CL120&gt;=80000000,"A6",IF(CL120&gt;=40000000,"A7",IF(CL120&gt;=25000000,"B1",IF(CL120&gt;=12000000,"B2","B3")))))))))</f>
        <v>B3</v>
      </c>
      <c r="F120" s="158">
        <v>42110</v>
      </c>
      <c r="G120" s="159">
        <v>4300000</v>
      </c>
      <c r="H120" s="159"/>
      <c r="I120" s="160">
        <f t="shared" si="433"/>
        <v>4200000</v>
      </c>
      <c r="J120" s="160">
        <f t="shared" si="257"/>
        <v>850000</v>
      </c>
      <c r="K120" s="161">
        <f t="shared" si="434"/>
        <v>5050000</v>
      </c>
      <c r="L120" s="161">
        <f t="shared" si="435"/>
        <v>9350000</v>
      </c>
      <c r="M120" s="162">
        <f t="shared" si="436"/>
        <v>1</v>
      </c>
      <c r="N120" s="163">
        <f t="shared" si="437"/>
        <v>3640000</v>
      </c>
      <c r="O120" s="163">
        <v>0</v>
      </c>
      <c r="P120" s="406">
        <v>1</v>
      </c>
      <c r="Q120" s="406">
        <v>12</v>
      </c>
      <c r="R120" s="406">
        <v>0</v>
      </c>
      <c r="S120" s="406">
        <v>0</v>
      </c>
      <c r="T120" s="406"/>
      <c r="U120" s="406"/>
      <c r="V120" s="406"/>
      <c r="W120" s="406"/>
      <c r="X120" s="389"/>
      <c r="Y120" s="406"/>
      <c r="Z120" s="406"/>
      <c r="AA120" s="406"/>
      <c r="AB120" s="406"/>
      <c r="AC120" s="406"/>
      <c r="AD120" s="406">
        <v>0</v>
      </c>
      <c r="AE120" s="164">
        <f t="shared" si="438"/>
        <v>0</v>
      </c>
      <c r="AF120" s="166">
        <f t="shared" si="439"/>
        <v>359615</v>
      </c>
      <c r="AG120" s="166">
        <f t="shared" si="440"/>
        <v>0</v>
      </c>
      <c r="AH120" s="166">
        <f t="shared" si="441"/>
        <v>0</v>
      </c>
      <c r="AI120" s="166">
        <f t="shared" si="442"/>
        <v>0</v>
      </c>
      <c r="AJ120" s="166">
        <f t="shared" si="443"/>
        <v>0</v>
      </c>
      <c r="AK120" s="166">
        <f t="shared" si="444"/>
        <v>0</v>
      </c>
      <c r="AL120" s="166">
        <f t="shared" si="445"/>
        <v>0</v>
      </c>
      <c r="AM120" s="166">
        <f t="shared" si="446"/>
        <v>0</v>
      </c>
      <c r="AN120" s="166">
        <f t="shared" si="447"/>
        <v>0</v>
      </c>
      <c r="AO120" s="167">
        <f t="shared" si="448"/>
        <v>0</v>
      </c>
      <c r="AP120" s="166">
        <v>0</v>
      </c>
      <c r="AQ120" s="166">
        <f t="shared" si="449"/>
        <v>359615</v>
      </c>
      <c r="AR120" s="166">
        <v>1258000</v>
      </c>
      <c r="AS120" s="167"/>
      <c r="AT120" s="166"/>
      <c r="AU120" s="166"/>
      <c r="AV120" s="166">
        <f t="shared" si="450"/>
        <v>1617615</v>
      </c>
      <c r="AW120" s="166">
        <f t="shared" si="451"/>
        <v>344000</v>
      </c>
      <c r="AX120" s="166">
        <f t="shared" si="452"/>
        <v>64500</v>
      </c>
      <c r="AY120" s="166">
        <f t="shared" si="453"/>
        <v>43000</v>
      </c>
      <c r="AZ120" s="166">
        <f t="shared" si="454"/>
        <v>451500</v>
      </c>
      <c r="BA120" s="166">
        <f t="shared" si="455"/>
        <v>21500</v>
      </c>
      <c r="BB120" s="166">
        <f t="shared" si="456"/>
        <v>110000</v>
      </c>
      <c r="BC120" s="166"/>
      <c r="BD120" s="166">
        <v>0</v>
      </c>
      <c r="BE120" s="166">
        <f t="shared" si="457"/>
        <v>583000</v>
      </c>
      <c r="BF120" s="166">
        <f t="shared" si="458"/>
        <v>1034615</v>
      </c>
      <c r="BG120" s="166">
        <f t="shared" si="459"/>
        <v>0</v>
      </c>
      <c r="BH120" s="166">
        <v>1</v>
      </c>
      <c r="BI120" s="369" t="s">
        <v>40</v>
      </c>
      <c r="BJ120" s="166">
        <f t="shared" si="460"/>
        <v>0</v>
      </c>
      <c r="BK120" s="166">
        <f t="shared" si="461"/>
        <v>1</v>
      </c>
      <c r="BL120" s="166">
        <v>0</v>
      </c>
      <c r="BM120" s="166">
        <f t="shared" si="462"/>
        <v>0</v>
      </c>
      <c r="BN120" s="166" t="str">
        <f t="shared" si="463"/>
        <v>Trừ tiền</v>
      </c>
      <c r="BO120" s="410"/>
      <c r="BP120" s="166"/>
      <c r="BQ120" s="144"/>
      <c r="BR120" s="144"/>
      <c r="BS120" s="161">
        <f t="shared" si="464"/>
        <v>359615</v>
      </c>
      <c r="BT120" s="159">
        <v>1</v>
      </c>
      <c r="BU120" s="166">
        <f t="shared" si="465"/>
        <v>4400000</v>
      </c>
      <c r="BV120" s="166">
        <v>11000000</v>
      </c>
      <c r="BW120" s="166">
        <f t="shared" si="466"/>
        <v>15400000</v>
      </c>
      <c r="BX120" s="166">
        <f t="shared" si="467"/>
        <v>-15491885</v>
      </c>
      <c r="BY120" s="166"/>
      <c r="BZ120" s="166"/>
      <c r="CA120" s="171"/>
      <c r="CB120" s="166"/>
      <c r="CC120" s="166"/>
      <c r="CD120" s="166"/>
      <c r="CE120" s="413">
        <v>8500000</v>
      </c>
      <c r="CF120" s="413">
        <f>CE120*10%</f>
        <v>850000</v>
      </c>
      <c r="CG120" s="413">
        <v>0</v>
      </c>
      <c r="CH120" s="413">
        <v>0</v>
      </c>
      <c r="CI120" s="413"/>
      <c r="CJ120" s="369">
        <f>SUM(CF120:CI120)</f>
        <v>850000</v>
      </c>
      <c r="CK120" s="369">
        <f>CE120+CJ120</f>
        <v>9350000</v>
      </c>
      <c r="CL120" s="414"/>
      <c r="CM120" s="413">
        <f t="shared" si="468"/>
        <v>8500000</v>
      </c>
      <c r="CN120" s="413">
        <f t="shared" si="468"/>
        <v>850000</v>
      </c>
      <c r="CO120" s="369">
        <f>CG120</f>
        <v>0</v>
      </c>
      <c r="CP120" s="369">
        <f t="shared" si="469"/>
        <v>0</v>
      </c>
      <c r="CQ120" s="369">
        <f t="shared" si="469"/>
        <v>0</v>
      </c>
      <c r="CR120" s="369">
        <f>SUM(CN120:CQ120)</f>
        <v>850000</v>
      </c>
      <c r="CS120" s="369">
        <f>CM120+CR120</f>
        <v>9350000</v>
      </c>
      <c r="CT120" s="173" t="s">
        <v>1187</v>
      </c>
      <c r="CU120" s="173" t="s">
        <v>2229</v>
      </c>
      <c r="CV120" s="450" t="s">
        <v>1192</v>
      </c>
      <c r="CW120" s="173" t="s">
        <v>2249</v>
      </c>
    </row>
    <row r="121" spans="1:101" ht="34.35" customHeight="1">
      <c r="A121" s="155">
        <f>SUBTOTAL(3,$C$11:C121)</f>
        <v>94</v>
      </c>
      <c r="B121" s="246" t="s">
        <v>832</v>
      </c>
      <c r="C121" s="247" t="s">
        <v>833</v>
      </c>
      <c r="D121" s="156" t="s">
        <v>101</v>
      </c>
      <c r="E121" s="157" t="str">
        <f>IF(CL121&gt;=400000000,"A1",IF(CL121&gt;=300000000,"A2",IF(CL121&gt;=240000000,"A3",IF(CL121&gt;=180000000,"A4",IF(CL121&gt;=120000000,"A5",IF(CL121&gt;=80000000,"A6",IF(CL121&gt;=40000000,"A7",IF(CL121&gt;=25000000,"B1",IF(CL121&gt;=12000000,"B2","B3")))))))))</f>
        <v>B3</v>
      </c>
      <c r="F121" s="158">
        <v>42110</v>
      </c>
      <c r="G121" s="159">
        <v>4750000</v>
      </c>
      <c r="H121" s="159"/>
      <c r="I121" s="160">
        <f t="shared" si="433"/>
        <v>3750000</v>
      </c>
      <c r="J121" s="160">
        <f t="shared" si="257"/>
        <v>425000</v>
      </c>
      <c r="K121" s="161">
        <f t="shared" si="434"/>
        <v>4175000</v>
      </c>
      <c r="L121" s="161">
        <f t="shared" si="435"/>
        <v>8925000</v>
      </c>
      <c r="M121" s="162">
        <f t="shared" si="436"/>
        <v>1</v>
      </c>
      <c r="N121" s="163">
        <f t="shared" si="437"/>
        <v>3640000</v>
      </c>
      <c r="O121" s="163">
        <v>0</v>
      </c>
      <c r="P121" s="406">
        <v>1</v>
      </c>
      <c r="Q121" s="406">
        <v>12</v>
      </c>
      <c r="R121" s="406">
        <v>0</v>
      </c>
      <c r="S121" s="406">
        <v>0</v>
      </c>
      <c r="T121" s="406"/>
      <c r="U121" s="406"/>
      <c r="V121" s="406"/>
      <c r="W121" s="406"/>
      <c r="X121" s="389"/>
      <c r="Y121" s="406"/>
      <c r="Z121" s="406"/>
      <c r="AA121" s="406"/>
      <c r="AB121" s="406"/>
      <c r="AC121" s="406"/>
      <c r="AD121" s="406">
        <v>0</v>
      </c>
      <c r="AE121" s="164">
        <f t="shared" si="438"/>
        <v>0</v>
      </c>
      <c r="AF121" s="166">
        <f t="shared" si="439"/>
        <v>343269</v>
      </c>
      <c r="AG121" s="166">
        <f t="shared" si="440"/>
        <v>0</v>
      </c>
      <c r="AH121" s="166">
        <f t="shared" si="441"/>
        <v>0</v>
      </c>
      <c r="AI121" s="166">
        <f t="shared" si="442"/>
        <v>0</v>
      </c>
      <c r="AJ121" s="166">
        <f t="shared" si="443"/>
        <v>0</v>
      </c>
      <c r="AK121" s="166">
        <f t="shared" si="444"/>
        <v>0</v>
      </c>
      <c r="AL121" s="166">
        <f t="shared" si="445"/>
        <v>0</v>
      </c>
      <c r="AM121" s="166">
        <f t="shared" si="446"/>
        <v>0</v>
      </c>
      <c r="AN121" s="166">
        <f t="shared" si="447"/>
        <v>0</v>
      </c>
      <c r="AO121" s="167">
        <f t="shared" si="448"/>
        <v>0</v>
      </c>
      <c r="AP121" s="166">
        <v>0</v>
      </c>
      <c r="AQ121" s="166">
        <f t="shared" si="449"/>
        <v>343269</v>
      </c>
      <c r="AR121" s="166">
        <v>852000</v>
      </c>
      <c r="AS121" s="167"/>
      <c r="AT121" s="166"/>
      <c r="AU121" s="166"/>
      <c r="AV121" s="166">
        <f t="shared" si="450"/>
        <v>1195269</v>
      </c>
      <c r="AW121" s="166">
        <f t="shared" si="451"/>
        <v>380000</v>
      </c>
      <c r="AX121" s="166">
        <f t="shared" si="452"/>
        <v>71250</v>
      </c>
      <c r="AY121" s="166">
        <f t="shared" si="453"/>
        <v>47500</v>
      </c>
      <c r="AZ121" s="166">
        <f t="shared" si="454"/>
        <v>498750</v>
      </c>
      <c r="BA121" s="166">
        <f t="shared" si="455"/>
        <v>23750</v>
      </c>
      <c r="BB121" s="166">
        <f t="shared" si="456"/>
        <v>110000</v>
      </c>
      <c r="BC121" s="166"/>
      <c r="BD121" s="166">
        <v>0</v>
      </c>
      <c r="BE121" s="166">
        <f t="shared" si="457"/>
        <v>632500</v>
      </c>
      <c r="BF121" s="166">
        <f t="shared" si="458"/>
        <v>562769</v>
      </c>
      <c r="BG121" s="166">
        <f t="shared" si="459"/>
        <v>0</v>
      </c>
      <c r="BH121" s="166">
        <v>1</v>
      </c>
      <c r="BI121" s="369" t="s">
        <v>40</v>
      </c>
      <c r="BJ121" s="166">
        <f t="shared" si="460"/>
        <v>0</v>
      </c>
      <c r="BK121" s="166">
        <f t="shared" si="461"/>
        <v>1</v>
      </c>
      <c r="BL121" s="166">
        <v>0</v>
      </c>
      <c r="BM121" s="166">
        <f t="shared" si="462"/>
        <v>0</v>
      </c>
      <c r="BN121" s="166" t="str">
        <f t="shared" si="463"/>
        <v>Trừ tiền</v>
      </c>
      <c r="BO121" s="410"/>
      <c r="BP121" s="166"/>
      <c r="BQ121" s="144"/>
      <c r="BR121" s="144"/>
      <c r="BS121" s="161">
        <f t="shared" si="464"/>
        <v>343269</v>
      </c>
      <c r="BT121" s="159">
        <v>2</v>
      </c>
      <c r="BU121" s="166">
        <f t="shared" si="465"/>
        <v>8800000</v>
      </c>
      <c r="BV121" s="166">
        <v>11000000</v>
      </c>
      <c r="BW121" s="166">
        <f t="shared" si="466"/>
        <v>19800000</v>
      </c>
      <c r="BX121" s="166">
        <f t="shared" si="467"/>
        <v>-19955481</v>
      </c>
      <c r="BY121" s="166"/>
      <c r="BZ121" s="166"/>
      <c r="CA121" s="171"/>
      <c r="CB121" s="166"/>
      <c r="CC121" s="166"/>
      <c r="CD121" s="166"/>
      <c r="CE121" s="413">
        <v>8500000</v>
      </c>
      <c r="CF121" s="413">
        <f>CE121*5%</f>
        <v>425000</v>
      </c>
      <c r="CG121" s="413">
        <v>0</v>
      </c>
      <c r="CH121" s="413">
        <v>0</v>
      </c>
      <c r="CI121" s="413"/>
      <c r="CJ121" s="369">
        <f>SUM(CF121:CI121)</f>
        <v>425000</v>
      </c>
      <c r="CK121" s="369">
        <f>CE121+CJ121</f>
        <v>8925000</v>
      </c>
      <c r="CL121" s="414"/>
      <c r="CM121" s="413">
        <f t="shared" si="468"/>
        <v>8500000</v>
      </c>
      <c r="CN121" s="413">
        <f t="shared" si="468"/>
        <v>425000</v>
      </c>
      <c r="CO121" s="369">
        <f>CG121</f>
        <v>0</v>
      </c>
      <c r="CP121" s="369">
        <f t="shared" si="469"/>
        <v>0</v>
      </c>
      <c r="CQ121" s="369">
        <f t="shared" si="469"/>
        <v>0</v>
      </c>
      <c r="CR121" s="369">
        <f>SUM(CN121:CQ121)</f>
        <v>425000</v>
      </c>
      <c r="CS121" s="369">
        <f>CM121+CR121</f>
        <v>8925000</v>
      </c>
      <c r="CT121" s="173" t="s">
        <v>1187</v>
      </c>
      <c r="CU121" s="173" t="s">
        <v>2229</v>
      </c>
      <c r="CV121" s="450" t="s">
        <v>1194</v>
      </c>
      <c r="CW121" s="173" t="s">
        <v>2249</v>
      </c>
    </row>
    <row r="122" spans="1:101" ht="34.35" customHeight="1">
      <c r="A122" s="155">
        <f>SUBTOTAL(3,$C$11:C122)</f>
        <v>95</v>
      </c>
      <c r="B122" s="246" t="s">
        <v>992</v>
      </c>
      <c r="C122" s="247" t="s">
        <v>993</v>
      </c>
      <c r="D122" s="156" t="s">
        <v>101</v>
      </c>
      <c r="E122" s="157" t="str">
        <f t="shared" ref="E122:E129" si="470">IF(CL122&gt;=400000000,"A1",IF(CL122&gt;=300000000,"A2",IF(CL122&gt;=240000000,"A3",IF(CL122&gt;=180000000,"A4",IF(CL122&gt;=120000000,"A5",IF(CL122&gt;=80000000,"A6",IF(CL122&gt;=40000000,"A7",IF(CL122&gt;=25000000,"B1",IF(CL122&gt;=12000000,"B2","B3")))))))))</f>
        <v>B3</v>
      </c>
      <c r="F122" s="158">
        <v>42184</v>
      </c>
      <c r="G122" s="159">
        <v>4090000</v>
      </c>
      <c r="H122" s="159"/>
      <c r="I122" s="160">
        <f t="shared" si="433"/>
        <v>3410000</v>
      </c>
      <c r="J122" s="160">
        <f t="shared" si="257"/>
        <v>375000</v>
      </c>
      <c r="K122" s="161">
        <f t="shared" si="434"/>
        <v>3785000</v>
      </c>
      <c r="L122" s="161">
        <f t="shared" si="435"/>
        <v>7875000</v>
      </c>
      <c r="M122" s="162">
        <f t="shared" si="436"/>
        <v>1</v>
      </c>
      <c r="N122" s="163">
        <f t="shared" si="437"/>
        <v>3640000</v>
      </c>
      <c r="O122" s="163">
        <v>0</v>
      </c>
      <c r="P122" s="406">
        <v>1</v>
      </c>
      <c r="Q122" s="406">
        <v>13</v>
      </c>
      <c r="R122" s="406">
        <v>0</v>
      </c>
      <c r="S122" s="406">
        <v>0</v>
      </c>
      <c r="T122" s="406"/>
      <c r="U122" s="406"/>
      <c r="V122" s="406"/>
      <c r="W122" s="406"/>
      <c r="X122" s="389"/>
      <c r="Y122" s="406"/>
      <c r="Z122" s="406"/>
      <c r="AA122" s="406"/>
      <c r="AB122" s="406"/>
      <c r="AC122" s="406"/>
      <c r="AD122" s="406">
        <v>0</v>
      </c>
      <c r="AE122" s="164">
        <f t="shared" si="438"/>
        <v>0</v>
      </c>
      <c r="AF122" s="166">
        <f t="shared" si="439"/>
        <v>302885</v>
      </c>
      <c r="AG122" s="166">
        <f t="shared" si="440"/>
        <v>0</v>
      </c>
      <c r="AH122" s="166">
        <f t="shared" si="441"/>
        <v>0</v>
      </c>
      <c r="AI122" s="166">
        <f t="shared" si="442"/>
        <v>0</v>
      </c>
      <c r="AJ122" s="166">
        <f t="shared" si="443"/>
        <v>0</v>
      </c>
      <c r="AK122" s="166">
        <f t="shared" si="444"/>
        <v>0</v>
      </c>
      <c r="AL122" s="166">
        <f t="shared" si="445"/>
        <v>0</v>
      </c>
      <c r="AM122" s="166">
        <f t="shared" si="446"/>
        <v>0</v>
      </c>
      <c r="AN122" s="166">
        <f t="shared" si="447"/>
        <v>0</v>
      </c>
      <c r="AO122" s="167">
        <f t="shared" si="448"/>
        <v>0</v>
      </c>
      <c r="AP122" s="166">
        <v>0</v>
      </c>
      <c r="AQ122" s="166">
        <f t="shared" si="449"/>
        <v>302885</v>
      </c>
      <c r="AR122" s="166">
        <v>1421000</v>
      </c>
      <c r="AS122" s="167"/>
      <c r="AT122" s="166"/>
      <c r="AU122" s="166"/>
      <c r="AV122" s="166">
        <f t="shared" si="450"/>
        <v>1723885</v>
      </c>
      <c r="AW122" s="166">
        <f t="shared" si="451"/>
        <v>327200</v>
      </c>
      <c r="AX122" s="166">
        <f t="shared" si="452"/>
        <v>61350</v>
      </c>
      <c r="AY122" s="166">
        <f t="shared" si="453"/>
        <v>40900</v>
      </c>
      <c r="AZ122" s="166">
        <f t="shared" si="454"/>
        <v>429450</v>
      </c>
      <c r="BA122" s="166">
        <f t="shared" si="455"/>
        <v>20450</v>
      </c>
      <c r="BB122" s="166">
        <f t="shared" si="456"/>
        <v>110000</v>
      </c>
      <c r="BC122" s="166"/>
      <c r="BD122" s="166">
        <v>0</v>
      </c>
      <c r="BE122" s="166">
        <f t="shared" si="457"/>
        <v>559900</v>
      </c>
      <c r="BF122" s="166">
        <f t="shared" si="458"/>
        <v>1163985</v>
      </c>
      <c r="BG122" s="166">
        <f t="shared" si="459"/>
        <v>0</v>
      </c>
      <c r="BH122" s="166">
        <v>1</v>
      </c>
      <c r="BI122" s="369" t="s">
        <v>40</v>
      </c>
      <c r="BJ122" s="166">
        <f t="shared" si="460"/>
        <v>0</v>
      </c>
      <c r="BK122" s="166">
        <f t="shared" si="461"/>
        <v>1</v>
      </c>
      <c r="BL122" s="166">
        <v>0</v>
      </c>
      <c r="BM122" s="166">
        <f t="shared" si="462"/>
        <v>0</v>
      </c>
      <c r="BN122" s="166" t="str">
        <f t="shared" si="463"/>
        <v>Trừ tiền</v>
      </c>
      <c r="BO122" s="410"/>
      <c r="BP122" s="166"/>
      <c r="BQ122" s="144"/>
      <c r="BR122" s="144"/>
      <c r="BS122" s="161">
        <f t="shared" si="464"/>
        <v>302885</v>
      </c>
      <c r="BT122" s="159">
        <v>1</v>
      </c>
      <c r="BU122" s="166">
        <f t="shared" si="465"/>
        <v>4400000</v>
      </c>
      <c r="BV122" s="166">
        <v>11000000</v>
      </c>
      <c r="BW122" s="166">
        <f t="shared" si="466"/>
        <v>15400000</v>
      </c>
      <c r="BX122" s="166">
        <f t="shared" si="467"/>
        <v>-15526565</v>
      </c>
      <c r="BY122" s="166"/>
      <c r="BZ122" s="166"/>
      <c r="CA122" s="171"/>
      <c r="CB122" s="166"/>
      <c r="CC122" s="166"/>
      <c r="CD122" s="166"/>
      <c r="CE122" s="413">
        <v>7500000</v>
      </c>
      <c r="CF122" s="413">
        <f>CE122*5%</f>
        <v>375000</v>
      </c>
      <c r="CG122" s="413">
        <v>0</v>
      </c>
      <c r="CH122" s="413">
        <v>0</v>
      </c>
      <c r="CI122" s="413"/>
      <c r="CJ122" s="369">
        <f t="shared" ref="CJ122:CJ129" si="471">SUM(CF122:CI122)</f>
        <v>375000</v>
      </c>
      <c r="CK122" s="369">
        <f t="shared" ref="CK122:CK129" si="472">CE122+CJ122</f>
        <v>7875000</v>
      </c>
      <c r="CL122" s="414"/>
      <c r="CM122" s="413">
        <f t="shared" si="468"/>
        <v>7500000</v>
      </c>
      <c r="CN122" s="413">
        <f t="shared" si="468"/>
        <v>375000</v>
      </c>
      <c r="CO122" s="369">
        <f t="shared" si="468"/>
        <v>0</v>
      </c>
      <c r="CP122" s="369">
        <f t="shared" si="469"/>
        <v>0</v>
      </c>
      <c r="CQ122" s="369">
        <f t="shared" si="469"/>
        <v>0</v>
      </c>
      <c r="CR122" s="369">
        <f t="shared" ref="CR122:CR129" si="473">SUM(CN122:CQ122)</f>
        <v>375000</v>
      </c>
      <c r="CS122" s="369">
        <f t="shared" ref="CS122:CS129" si="474">CM122+CR122</f>
        <v>7875000</v>
      </c>
      <c r="CT122" s="173" t="s">
        <v>1187</v>
      </c>
      <c r="CU122" s="173" t="s">
        <v>2229</v>
      </c>
      <c r="CV122" s="450" t="s">
        <v>1236</v>
      </c>
      <c r="CW122" s="173" t="s">
        <v>2249</v>
      </c>
    </row>
    <row r="123" spans="1:101" ht="34.35" customHeight="1">
      <c r="A123" s="155">
        <f>SUBTOTAL(3,$C$11:C123)</f>
        <v>96</v>
      </c>
      <c r="B123" s="246" t="s">
        <v>990</v>
      </c>
      <c r="C123" s="247" t="s">
        <v>991</v>
      </c>
      <c r="D123" s="156" t="s">
        <v>101</v>
      </c>
      <c r="E123" s="157" t="str">
        <f t="shared" si="470"/>
        <v>B3</v>
      </c>
      <c r="F123" s="158">
        <v>42219</v>
      </c>
      <c r="G123" s="159">
        <v>4300000</v>
      </c>
      <c r="H123" s="159"/>
      <c r="I123" s="160">
        <f t="shared" si="433"/>
        <v>4200000</v>
      </c>
      <c r="J123" s="160">
        <f t="shared" si="257"/>
        <v>425000</v>
      </c>
      <c r="K123" s="161">
        <f t="shared" si="434"/>
        <v>4625000</v>
      </c>
      <c r="L123" s="161">
        <f t="shared" si="435"/>
        <v>8925000</v>
      </c>
      <c r="M123" s="162">
        <f t="shared" si="436"/>
        <v>1</v>
      </c>
      <c r="N123" s="163">
        <f t="shared" si="437"/>
        <v>3640000</v>
      </c>
      <c r="O123" s="163">
        <v>0</v>
      </c>
      <c r="P123" s="406">
        <v>0</v>
      </c>
      <c r="Q123" s="406">
        <v>15</v>
      </c>
      <c r="R123" s="406">
        <v>0</v>
      </c>
      <c r="S123" s="406">
        <v>0</v>
      </c>
      <c r="T123" s="406"/>
      <c r="U123" s="406"/>
      <c r="V123" s="406"/>
      <c r="W123" s="406"/>
      <c r="X123" s="389"/>
      <c r="Y123" s="406"/>
      <c r="Z123" s="406"/>
      <c r="AA123" s="406"/>
      <c r="AB123" s="406"/>
      <c r="AC123" s="406"/>
      <c r="AD123" s="406">
        <v>0</v>
      </c>
      <c r="AE123" s="164">
        <f t="shared" si="438"/>
        <v>0</v>
      </c>
      <c r="AF123" s="166">
        <f t="shared" si="439"/>
        <v>0</v>
      </c>
      <c r="AG123" s="166">
        <f t="shared" si="440"/>
        <v>0</v>
      </c>
      <c r="AH123" s="166">
        <f t="shared" si="441"/>
        <v>0</v>
      </c>
      <c r="AI123" s="166">
        <f t="shared" si="442"/>
        <v>0</v>
      </c>
      <c r="AJ123" s="166">
        <f t="shared" si="443"/>
        <v>0</v>
      </c>
      <c r="AK123" s="166">
        <f t="shared" si="444"/>
        <v>0</v>
      </c>
      <c r="AL123" s="166">
        <f t="shared" si="445"/>
        <v>0</v>
      </c>
      <c r="AM123" s="166">
        <f t="shared" si="446"/>
        <v>0</v>
      </c>
      <c r="AN123" s="166">
        <f t="shared" si="447"/>
        <v>0</v>
      </c>
      <c r="AO123" s="167">
        <f t="shared" si="448"/>
        <v>0</v>
      </c>
      <c r="AP123" s="166">
        <v>0</v>
      </c>
      <c r="AQ123" s="166">
        <f t="shared" si="449"/>
        <v>0</v>
      </c>
      <c r="AR123" s="166">
        <v>1360000</v>
      </c>
      <c r="AS123" s="408"/>
      <c r="AT123" s="408"/>
      <c r="AU123" s="408"/>
      <c r="AV123" s="166">
        <f t="shared" si="450"/>
        <v>1360000</v>
      </c>
      <c r="AW123" s="166">
        <f t="shared" si="451"/>
        <v>344000</v>
      </c>
      <c r="AX123" s="166">
        <f t="shared" si="452"/>
        <v>64500</v>
      </c>
      <c r="AY123" s="166">
        <f t="shared" si="453"/>
        <v>43000</v>
      </c>
      <c r="AZ123" s="166">
        <f t="shared" si="454"/>
        <v>451500</v>
      </c>
      <c r="BA123" s="166">
        <f t="shared" si="455"/>
        <v>21500</v>
      </c>
      <c r="BB123" s="166">
        <f t="shared" si="456"/>
        <v>110000</v>
      </c>
      <c r="BC123" s="242"/>
      <c r="BD123" s="166">
        <v>0</v>
      </c>
      <c r="BE123" s="166">
        <f t="shared" si="457"/>
        <v>583000</v>
      </c>
      <c r="BF123" s="166">
        <f t="shared" si="458"/>
        <v>777000</v>
      </c>
      <c r="BG123" s="166">
        <f t="shared" si="459"/>
        <v>0</v>
      </c>
      <c r="BH123" s="166">
        <v>1</v>
      </c>
      <c r="BI123" s="369" t="s">
        <v>40</v>
      </c>
      <c r="BJ123" s="166">
        <f t="shared" si="460"/>
        <v>0</v>
      </c>
      <c r="BK123" s="166">
        <f t="shared" si="461"/>
        <v>1</v>
      </c>
      <c r="BL123" s="166">
        <v>0</v>
      </c>
      <c r="BM123" s="166">
        <f t="shared" si="462"/>
        <v>0</v>
      </c>
      <c r="BN123" s="166" t="str">
        <f t="shared" si="463"/>
        <v>Trừ tiền</v>
      </c>
      <c r="BO123" s="410"/>
      <c r="BP123" s="408"/>
      <c r="BQ123" s="408"/>
      <c r="BR123" s="408"/>
      <c r="BS123" s="161">
        <f t="shared" si="464"/>
        <v>0</v>
      </c>
      <c r="BT123" s="159">
        <v>2</v>
      </c>
      <c r="BU123" s="166">
        <f t="shared" si="465"/>
        <v>8800000</v>
      </c>
      <c r="BV123" s="166">
        <v>11000000</v>
      </c>
      <c r="BW123" s="166">
        <f t="shared" si="466"/>
        <v>19800000</v>
      </c>
      <c r="BX123" s="166">
        <f t="shared" si="467"/>
        <v>-20251500</v>
      </c>
      <c r="BY123" s="408"/>
      <c r="BZ123" s="408"/>
      <c r="CA123" s="408"/>
      <c r="CB123" s="408"/>
      <c r="CC123" s="408"/>
      <c r="CD123" s="408"/>
      <c r="CE123" s="413">
        <v>8500000</v>
      </c>
      <c r="CF123" s="413">
        <f>CE123*5%</f>
        <v>425000</v>
      </c>
      <c r="CG123" s="413">
        <v>0</v>
      </c>
      <c r="CH123" s="413">
        <v>0</v>
      </c>
      <c r="CI123" s="413"/>
      <c r="CJ123" s="369">
        <f t="shared" si="471"/>
        <v>425000</v>
      </c>
      <c r="CK123" s="369">
        <f t="shared" si="472"/>
        <v>8925000</v>
      </c>
      <c r="CL123" s="414"/>
      <c r="CM123" s="413">
        <f t="shared" si="468"/>
        <v>8500000</v>
      </c>
      <c r="CN123" s="413">
        <f t="shared" si="468"/>
        <v>425000</v>
      </c>
      <c r="CO123" s="369">
        <f t="shared" si="468"/>
        <v>0</v>
      </c>
      <c r="CP123" s="369">
        <f t="shared" si="469"/>
        <v>0</v>
      </c>
      <c r="CQ123" s="369">
        <f t="shared" si="469"/>
        <v>0</v>
      </c>
      <c r="CR123" s="369">
        <f t="shared" si="473"/>
        <v>425000</v>
      </c>
      <c r="CS123" s="369">
        <f t="shared" si="474"/>
        <v>8925000</v>
      </c>
      <c r="CT123" s="173" t="s">
        <v>1187</v>
      </c>
      <c r="CU123" s="173" t="s">
        <v>2229</v>
      </c>
      <c r="CV123" s="450" t="s">
        <v>1237</v>
      </c>
      <c r="CW123" s="173" t="s">
        <v>2249</v>
      </c>
    </row>
    <row r="124" spans="1:101" ht="34.35" customHeight="1">
      <c r="A124" s="155">
        <f>SUBTOTAL(3,$C$11:C124)</f>
        <v>97</v>
      </c>
      <c r="B124" s="143" t="s">
        <v>785</v>
      </c>
      <c r="C124" s="144" t="s">
        <v>786</v>
      </c>
      <c r="D124" s="156" t="s">
        <v>101</v>
      </c>
      <c r="E124" s="157" t="str">
        <f t="shared" si="470"/>
        <v>B3</v>
      </c>
      <c r="F124" s="158">
        <v>44660</v>
      </c>
      <c r="G124" s="159">
        <v>4090000</v>
      </c>
      <c r="H124" s="159"/>
      <c r="I124" s="160">
        <f t="shared" si="433"/>
        <v>3410000</v>
      </c>
      <c r="J124" s="160">
        <f t="shared" si="257"/>
        <v>0</v>
      </c>
      <c r="K124" s="161">
        <f t="shared" si="434"/>
        <v>3410000</v>
      </c>
      <c r="L124" s="161">
        <f t="shared" si="435"/>
        <v>7500000</v>
      </c>
      <c r="M124" s="162">
        <f t="shared" si="436"/>
        <v>1</v>
      </c>
      <c r="N124" s="163">
        <f t="shared" si="437"/>
        <v>3640000</v>
      </c>
      <c r="O124" s="163">
        <v>0</v>
      </c>
      <c r="P124" s="406">
        <v>1</v>
      </c>
      <c r="Q124" s="406">
        <v>13</v>
      </c>
      <c r="R124" s="406">
        <v>0</v>
      </c>
      <c r="S124" s="406">
        <v>0</v>
      </c>
      <c r="T124" s="406"/>
      <c r="U124" s="406"/>
      <c r="V124" s="406"/>
      <c r="W124" s="406"/>
      <c r="X124" s="389"/>
      <c r="Y124" s="406"/>
      <c r="Z124" s="406"/>
      <c r="AA124" s="406"/>
      <c r="AB124" s="406"/>
      <c r="AC124" s="406"/>
      <c r="AD124" s="406">
        <v>0</v>
      </c>
      <c r="AE124" s="164">
        <f t="shared" si="438"/>
        <v>0</v>
      </c>
      <c r="AF124" s="166">
        <f t="shared" si="439"/>
        <v>288462</v>
      </c>
      <c r="AG124" s="166">
        <f t="shared" si="440"/>
        <v>0</v>
      </c>
      <c r="AH124" s="166">
        <f t="shared" si="441"/>
        <v>0</v>
      </c>
      <c r="AI124" s="166">
        <f t="shared" si="442"/>
        <v>0</v>
      </c>
      <c r="AJ124" s="166">
        <f t="shared" si="443"/>
        <v>0</v>
      </c>
      <c r="AK124" s="166">
        <f t="shared" si="444"/>
        <v>0</v>
      </c>
      <c r="AL124" s="166">
        <f t="shared" si="445"/>
        <v>0</v>
      </c>
      <c r="AM124" s="166">
        <f t="shared" si="446"/>
        <v>0</v>
      </c>
      <c r="AN124" s="166">
        <f t="shared" si="447"/>
        <v>0</v>
      </c>
      <c r="AO124" s="167">
        <f t="shared" si="448"/>
        <v>0</v>
      </c>
      <c r="AP124" s="166">
        <v>0</v>
      </c>
      <c r="AQ124" s="166">
        <f t="shared" si="449"/>
        <v>288462</v>
      </c>
      <c r="AR124" s="166">
        <v>1223000</v>
      </c>
      <c r="AS124" s="167"/>
      <c r="AT124" s="166"/>
      <c r="AU124" s="166"/>
      <c r="AV124" s="166">
        <f t="shared" si="450"/>
        <v>1511462</v>
      </c>
      <c r="AW124" s="166">
        <f t="shared" si="451"/>
        <v>327200</v>
      </c>
      <c r="AX124" s="166">
        <f t="shared" si="452"/>
        <v>61350</v>
      </c>
      <c r="AY124" s="166">
        <f t="shared" si="453"/>
        <v>40900</v>
      </c>
      <c r="AZ124" s="166">
        <f t="shared" si="454"/>
        <v>429450</v>
      </c>
      <c r="BA124" s="166">
        <f t="shared" si="455"/>
        <v>20450</v>
      </c>
      <c r="BB124" s="166">
        <f t="shared" si="456"/>
        <v>110000</v>
      </c>
      <c r="BC124" s="166"/>
      <c r="BD124" s="166">
        <v>0</v>
      </c>
      <c r="BE124" s="166">
        <f t="shared" si="457"/>
        <v>559900</v>
      </c>
      <c r="BF124" s="166">
        <f t="shared" si="458"/>
        <v>951562</v>
      </c>
      <c r="BG124" s="166">
        <f t="shared" si="459"/>
        <v>0</v>
      </c>
      <c r="BH124" s="166">
        <v>1</v>
      </c>
      <c r="BI124" s="369" t="s">
        <v>40</v>
      </c>
      <c r="BJ124" s="166">
        <f t="shared" si="460"/>
        <v>0</v>
      </c>
      <c r="BK124" s="166">
        <f t="shared" si="461"/>
        <v>1</v>
      </c>
      <c r="BL124" s="166">
        <v>0</v>
      </c>
      <c r="BM124" s="166">
        <f t="shared" si="462"/>
        <v>0</v>
      </c>
      <c r="BN124" s="166" t="str">
        <f t="shared" si="463"/>
        <v>Trừ tiền</v>
      </c>
      <c r="BO124" s="410"/>
      <c r="BP124" s="166"/>
      <c r="BQ124" s="144"/>
      <c r="BR124" s="144"/>
      <c r="BS124" s="161">
        <f t="shared" si="464"/>
        <v>288462</v>
      </c>
      <c r="BT124" s="159">
        <v>0</v>
      </c>
      <c r="BU124" s="166">
        <f t="shared" si="465"/>
        <v>0</v>
      </c>
      <c r="BV124" s="166">
        <v>11000000</v>
      </c>
      <c r="BW124" s="166">
        <f t="shared" si="466"/>
        <v>11000000</v>
      </c>
      <c r="BX124" s="166">
        <f t="shared" si="467"/>
        <v>-11140988</v>
      </c>
      <c r="BY124" s="166"/>
      <c r="BZ124" s="166"/>
      <c r="CA124" s="171"/>
      <c r="CB124" s="166"/>
      <c r="CC124" s="166"/>
      <c r="CD124" s="166"/>
      <c r="CE124" s="413">
        <v>7500000</v>
      </c>
      <c r="CF124" s="413">
        <v>0</v>
      </c>
      <c r="CG124" s="413">
        <v>0</v>
      </c>
      <c r="CH124" s="413">
        <v>0</v>
      </c>
      <c r="CI124" s="413"/>
      <c r="CJ124" s="369">
        <f t="shared" si="471"/>
        <v>0</v>
      </c>
      <c r="CK124" s="369">
        <f t="shared" si="472"/>
        <v>7500000</v>
      </c>
      <c r="CL124" s="414"/>
      <c r="CM124" s="413">
        <f t="shared" si="468"/>
        <v>7500000</v>
      </c>
      <c r="CN124" s="413">
        <f t="shared" si="468"/>
        <v>0</v>
      </c>
      <c r="CO124" s="369">
        <f t="shared" si="468"/>
        <v>0</v>
      </c>
      <c r="CP124" s="369">
        <f t="shared" si="469"/>
        <v>0</v>
      </c>
      <c r="CQ124" s="369">
        <f t="shared" si="469"/>
        <v>0</v>
      </c>
      <c r="CR124" s="369">
        <f t="shared" si="473"/>
        <v>0</v>
      </c>
      <c r="CS124" s="369">
        <f t="shared" si="474"/>
        <v>7500000</v>
      </c>
      <c r="CT124" s="173" t="s">
        <v>1187</v>
      </c>
      <c r="CU124" s="173" t="s">
        <v>2229</v>
      </c>
      <c r="CV124" s="450" t="s">
        <v>1238</v>
      </c>
      <c r="CW124" s="173" t="s">
        <v>2249</v>
      </c>
    </row>
    <row r="125" spans="1:101" ht="34.35" customHeight="1">
      <c r="A125" s="155">
        <f>SUBTOTAL(3,$C$11:C125)</f>
        <v>98</v>
      </c>
      <c r="B125" s="143" t="s">
        <v>787</v>
      </c>
      <c r="C125" s="144" t="s">
        <v>788</v>
      </c>
      <c r="D125" s="156" t="s">
        <v>101</v>
      </c>
      <c r="E125" s="157" t="str">
        <f t="shared" si="470"/>
        <v>B3</v>
      </c>
      <c r="F125" s="158">
        <v>42110</v>
      </c>
      <c r="G125" s="159">
        <v>4300000</v>
      </c>
      <c r="H125" s="159"/>
      <c r="I125" s="160">
        <f t="shared" si="433"/>
        <v>3200000</v>
      </c>
      <c r="J125" s="160">
        <f t="shared" si="257"/>
        <v>750000</v>
      </c>
      <c r="K125" s="161">
        <f t="shared" si="434"/>
        <v>3950000</v>
      </c>
      <c r="L125" s="161">
        <f t="shared" si="435"/>
        <v>8250000</v>
      </c>
      <c r="M125" s="162">
        <f t="shared" si="436"/>
        <v>1</v>
      </c>
      <c r="N125" s="163">
        <f t="shared" si="437"/>
        <v>3640000</v>
      </c>
      <c r="O125" s="163">
        <v>0</v>
      </c>
      <c r="P125" s="406">
        <v>1</v>
      </c>
      <c r="Q125" s="406">
        <v>12</v>
      </c>
      <c r="R125" s="406">
        <v>0</v>
      </c>
      <c r="S125" s="406">
        <v>0</v>
      </c>
      <c r="T125" s="406"/>
      <c r="U125" s="406"/>
      <c r="V125" s="406"/>
      <c r="W125" s="406"/>
      <c r="X125" s="389"/>
      <c r="Y125" s="406"/>
      <c r="Z125" s="406"/>
      <c r="AA125" s="406"/>
      <c r="AB125" s="406"/>
      <c r="AC125" s="406"/>
      <c r="AD125" s="406">
        <v>0</v>
      </c>
      <c r="AE125" s="164">
        <f t="shared" si="438"/>
        <v>0</v>
      </c>
      <c r="AF125" s="166">
        <f t="shared" si="439"/>
        <v>317308</v>
      </c>
      <c r="AG125" s="166">
        <f t="shared" si="440"/>
        <v>0</v>
      </c>
      <c r="AH125" s="166">
        <f t="shared" si="441"/>
        <v>0</v>
      </c>
      <c r="AI125" s="166">
        <f t="shared" si="442"/>
        <v>0</v>
      </c>
      <c r="AJ125" s="166">
        <f t="shared" si="443"/>
        <v>0</v>
      </c>
      <c r="AK125" s="166">
        <f t="shared" si="444"/>
        <v>0</v>
      </c>
      <c r="AL125" s="166">
        <f t="shared" si="445"/>
        <v>0</v>
      </c>
      <c r="AM125" s="166">
        <f t="shared" si="446"/>
        <v>0</v>
      </c>
      <c r="AN125" s="166">
        <f t="shared" si="447"/>
        <v>0</v>
      </c>
      <c r="AO125" s="167">
        <f t="shared" si="448"/>
        <v>0</v>
      </c>
      <c r="AP125" s="166">
        <v>0</v>
      </c>
      <c r="AQ125" s="166">
        <f t="shared" si="449"/>
        <v>317308</v>
      </c>
      <c r="AR125" s="166">
        <v>1197000</v>
      </c>
      <c r="AS125" s="167"/>
      <c r="AT125" s="166"/>
      <c r="AU125" s="166"/>
      <c r="AV125" s="166">
        <f t="shared" si="450"/>
        <v>1514308</v>
      </c>
      <c r="AW125" s="166">
        <f t="shared" si="451"/>
        <v>344000</v>
      </c>
      <c r="AX125" s="166">
        <f t="shared" si="452"/>
        <v>64500</v>
      </c>
      <c r="AY125" s="166">
        <f t="shared" si="453"/>
        <v>43000</v>
      </c>
      <c r="AZ125" s="166">
        <f t="shared" si="454"/>
        <v>451500</v>
      </c>
      <c r="BA125" s="166">
        <f t="shared" si="455"/>
        <v>21500</v>
      </c>
      <c r="BB125" s="166">
        <f t="shared" si="456"/>
        <v>110000</v>
      </c>
      <c r="BC125" s="166"/>
      <c r="BD125" s="166">
        <v>0</v>
      </c>
      <c r="BE125" s="166">
        <f t="shared" si="457"/>
        <v>583000</v>
      </c>
      <c r="BF125" s="166">
        <f t="shared" si="458"/>
        <v>931308</v>
      </c>
      <c r="BG125" s="166">
        <f t="shared" si="459"/>
        <v>0</v>
      </c>
      <c r="BH125" s="166">
        <v>1</v>
      </c>
      <c r="BI125" s="369" t="s">
        <v>40</v>
      </c>
      <c r="BJ125" s="166">
        <f t="shared" si="460"/>
        <v>0</v>
      </c>
      <c r="BK125" s="166">
        <f t="shared" si="461"/>
        <v>1</v>
      </c>
      <c r="BL125" s="166">
        <v>0</v>
      </c>
      <c r="BM125" s="166">
        <f t="shared" si="462"/>
        <v>0</v>
      </c>
      <c r="BN125" s="166" t="str">
        <f t="shared" si="463"/>
        <v>Trừ tiền</v>
      </c>
      <c r="BO125" s="410"/>
      <c r="BP125" s="166"/>
      <c r="BQ125" s="144"/>
      <c r="BR125" s="144"/>
      <c r="BS125" s="161">
        <f t="shared" si="464"/>
        <v>317308</v>
      </c>
      <c r="BT125" s="159">
        <v>1</v>
      </c>
      <c r="BU125" s="166">
        <f t="shared" si="465"/>
        <v>4400000</v>
      </c>
      <c r="BV125" s="166">
        <v>11000000</v>
      </c>
      <c r="BW125" s="166">
        <f t="shared" si="466"/>
        <v>15400000</v>
      </c>
      <c r="BX125" s="166">
        <f t="shared" si="467"/>
        <v>-15534192</v>
      </c>
      <c r="BY125" s="166"/>
      <c r="BZ125" s="166"/>
      <c r="CA125" s="171"/>
      <c r="CB125" s="166"/>
      <c r="CC125" s="166"/>
      <c r="CD125" s="166"/>
      <c r="CE125" s="413">
        <v>7500000</v>
      </c>
      <c r="CF125" s="413">
        <f>CE125*10%</f>
        <v>750000</v>
      </c>
      <c r="CG125" s="413">
        <v>0</v>
      </c>
      <c r="CH125" s="413">
        <v>0</v>
      </c>
      <c r="CI125" s="413"/>
      <c r="CJ125" s="369">
        <f t="shared" si="471"/>
        <v>750000</v>
      </c>
      <c r="CK125" s="369">
        <f t="shared" si="472"/>
        <v>8250000</v>
      </c>
      <c r="CL125" s="414"/>
      <c r="CM125" s="413">
        <f t="shared" si="468"/>
        <v>7500000</v>
      </c>
      <c r="CN125" s="413">
        <f t="shared" si="468"/>
        <v>750000</v>
      </c>
      <c r="CO125" s="369">
        <f t="shared" si="468"/>
        <v>0</v>
      </c>
      <c r="CP125" s="369">
        <f t="shared" si="469"/>
        <v>0</v>
      </c>
      <c r="CQ125" s="369">
        <f t="shared" si="469"/>
        <v>0</v>
      </c>
      <c r="CR125" s="369">
        <f t="shared" si="473"/>
        <v>750000</v>
      </c>
      <c r="CS125" s="369">
        <f t="shared" si="474"/>
        <v>8250000</v>
      </c>
      <c r="CT125" s="173" t="s">
        <v>1187</v>
      </c>
      <c r="CU125" s="173" t="s">
        <v>2229</v>
      </c>
      <c r="CV125" s="450" t="s">
        <v>1239</v>
      </c>
      <c r="CW125" s="173" t="s">
        <v>2249</v>
      </c>
    </row>
    <row r="126" spans="1:101" ht="34.35" customHeight="1">
      <c r="A126" s="155">
        <f>SUBTOTAL(3,$C$11:C126)</f>
        <v>99</v>
      </c>
      <c r="B126" s="143" t="s">
        <v>793</v>
      </c>
      <c r="C126" s="144" t="s">
        <v>794</v>
      </c>
      <c r="D126" s="156" t="s">
        <v>101</v>
      </c>
      <c r="E126" s="157" t="str">
        <f t="shared" si="470"/>
        <v>B3</v>
      </c>
      <c r="F126" s="158">
        <v>42110</v>
      </c>
      <c r="G126" s="159">
        <v>4300000</v>
      </c>
      <c r="H126" s="159"/>
      <c r="I126" s="160">
        <f t="shared" si="433"/>
        <v>4200000</v>
      </c>
      <c r="J126" s="160">
        <f t="shared" si="257"/>
        <v>425000</v>
      </c>
      <c r="K126" s="161">
        <f t="shared" si="434"/>
        <v>4625000</v>
      </c>
      <c r="L126" s="161">
        <f t="shared" si="435"/>
        <v>8925000</v>
      </c>
      <c r="M126" s="162">
        <f t="shared" si="436"/>
        <v>1</v>
      </c>
      <c r="N126" s="163">
        <f t="shared" si="437"/>
        <v>3640000</v>
      </c>
      <c r="O126" s="163">
        <v>0</v>
      </c>
      <c r="P126" s="406">
        <v>2</v>
      </c>
      <c r="Q126" s="406">
        <v>12</v>
      </c>
      <c r="R126" s="406">
        <v>0</v>
      </c>
      <c r="S126" s="406">
        <v>0</v>
      </c>
      <c r="T126" s="406"/>
      <c r="U126" s="406"/>
      <c r="V126" s="406"/>
      <c r="W126" s="406"/>
      <c r="X126" s="389"/>
      <c r="Y126" s="406"/>
      <c r="Z126" s="406"/>
      <c r="AA126" s="406"/>
      <c r="AB126" s="406"/>
      <c r="AC126" s="406"/>
      <c r="AD126" s="406">
        <v>0</v>
      </c>
      <c r="AE126" s="164">
        <f t="shared" si="438"/>
        <v>0</v>
      </c>
      <c r="AF126" s="166">
        <f t="shared" si="439"/>
        <v>686538</v>
      </c>
      <c r="AG126" s="166">
        <f t="shared" si="440"/>
        <v>0</v>
      </c>
      <c r="AH126" s="166">
        <f t="shared" si="441"/>
        <v>0</v>
      </c>
      <c r="AI126" s="166">
        <f t="shared" si="442"/>
        <v>0</v>
      </c>
      <c r="AJ126" s="166">
        <f t="shared" si="443"/>
        <v>0</v>
      </c>
      <c r="AK126" s="166">
        <f t="shared" si="444"/>
        <v>0</v>
      </c>
      <c r="AL126" s="166">
        <f t="shared" si="445"/>
        <v>0</v>
      </c>
      <c r="AM126" s="166">
        <f t="shared" si="446"/>
        <v>0</v>
      </c>
      <c r="AN126" s="166">
        <f t="shared" si="447"/>
        <v>0</v>
      </c>
      <c r="AO126" s="167">
        <f t="shared" si="448"/>
        <v>0</v>
      </c>
      <c r="AP126" s="166">
        <v>0</v>
      </c>
      <c r="AQ126" s="166">
        <f t="shared" si="449"/>
        <v>686538</v>
      </c>
      <c r="AR126" s="166">
        <v>956000</v>
      </c>
      <c r="AS126" s="167"/>
      <c r="AT126" s="166"/>
      <c r="AU126" s="166"/>
      <c r="AV126" s="166">
        <f t="shared" si="450"/>
        <v>1642538</v>
      </c>
      <c r="AW126" s="166">
        <f t="shared" si="451"/>
        <v>344000</v>
      </c>
      <c r="AX126" s="166">
        <f t="shared" si="452"/>
        <v>64500</v>
      </c>
      <c r="AY126" s="166">
        <f t="shared" si="453"/>
        <v>43000</v>
      </c>
      <c r="AZ126" s="166">
        <f t="shared" si="454"/>
        <v>451500</v>
      </c>
      <c r="BA126" s="166">
        <f t="shared" si="455"/>
        <v>21500</v>
      </c>
      <c r="BB126" s="166">
        <f t="shared" si="456"/>
        <v>110000</v>
      </c>
      <c r="BC126" s="166"/>
      <c r="BD126" s="166">
        <v>0</v>
      </c>
      <c r="BE126" s="166">
        <f t="shared" si="457"/>
        <v>583000</v>
      </c>
      <c r="BF126" s="166">
        <f t="shared" si="458"/>
        <v>1059538</v>
      </c>
      <c r="BG126" s="166">
        <f t="shared" si="459"/>
        <v>0</v>
      </c>
      <c r="BH126" s="166">
        <v>1</v>
      </c>
      <c r="BI126" s="369" t="s">
        <v>40</v>
      </c>
      <c r="BJ126" s="166">
        <f t="shared" si="460"/>
        <v>0</v>
      </c>
      <c r="BK126" s="166">
        <f t="shared" si="461"/>
        <v>1</v>
      </c>
      <c r="BL126" s="166">
        <v>0</v>
      </c>
      <c r="BM126" s="166">
        <f t="shared" si="462"/>
        <v>0</v>
      </c>
      <c r="BN126" s="166" t="str">
        <f t="shared" si="463"/>
        <v>Trừ tiền</v>
      </c>
      <c r="BO126" s="410"/>
      <c r="BP126" s="166"/>
      <c r="BQ126" s="144"/>
      <c r="BR126" s="144"/>
      <c r="BS126" s="161">
        <f t="shared" si="464"/>
        <v>686538</v>
      </c>
      <c r="BT126" s="159">
        <v>1</v>
      </c>
      <c r="BU126" s="166">
        <f t="shared" si="465"/>
        <v>4400000</v>
      </c>
      <c r="BV126" s="166">
        <v>11000000</v>
      </c>
      <c r="BW126" s="166">
        <f t="shared" si="466"/>
        <v>15400000</v>
      </c>
      <c r="BX126" s="166">
        <f t="shared" si="467"/>
        <v>-15164962</v>
      </c>
      <c r="BY126" s="166"/>
      <c r="BZ126" s="166"/>
      <c r="CA126" s="171"/>
      <c r="CB126" s="166"/>
      <c r="CC126" s="166"/>
      <c r="CD126" s="166"/>
      <c r="CE126" s="413">
        <v>8500000</v>
      </c>
      <c r="CF126" s="413">
        <f t="shared" ref="CF126:CF129" si="475">CE126*5%</f>
        <v>425000</v>
      </c>
      <c r="CG126" s="413">
        <v>0</v>
      </c>
      <c r="CH126" s="413">
        <v>0</v>
      </c>
      <c r="CI126" s="413"/>
      <c r="CJ126" s="369">
        <f t="shared" si="471"/>
        <v>425000</v>
      </c>
      <c r="CK126" s="369">
        <f t="shared" si="472"/>
        <v>8925000</v>
      </c>
      <c r="CL126" s="414"/>
      <c r="CM126" s="413">
        <f t="shared" si="468"/>
        <v>8500000</v>
      </c>
      <c r="CN126" s="413">
        <f t="shared" si="468"/>
        <v>425000</v>
      </c>
      <c r="CO126" s="369">
        <f t="shared" si="468"/>
        <v>0</v>
      </c>
      <c r="CP126" s="369">
        <f t="shared" si="469"/>
        <v>0</v>
      </c>
      <c r="CQ126" s="369">
        <f t="shared" si="469"/>
        <v>0</v>
      </c>
      <c r="CR126" s="369">
        <f t="shared" si="473"/>
        <v>425000</v>
      </c>
      <c r="CS126" s="369">
        <f t="shared" si="474"/>
        <v>8925000</v>
      </c>
      <c r="CT126" s="173" t="s">
        <v>1187</v>
      </c>
      <c r="CU126" s="173" t="s">
        <v>2229</v>
      </c>
      <c r="CV126" s="450" t="s">
        <v>1242</v>
      </c>
      <c r="CW126" s="173" t="s">
        <v>2249</v>
      </c>
    </row>
    <row r="127" spans="1:101" ht="34.35" customHeight="1">
      <c r="A127" s="155">
        <f>SUBTOTAL(3,$C$11:C127)</f>
        <v>100</v>
      </c>
      <c r="B127" s="143" t="s">
        <v>795</v>
      </c>
      <c r="C127" s="144" t="s">
        <v>796</v>
      </c>
      <c r="D127" s="156" t="s">
        <v>101</v>
      </c>
      <c r="E127" s="157" t="str">
        <f t="shared" si="470"/>
        <v>B3</v>
      </c>
      <c r="F127" s="158">
        <v>42110</v>
      </c>
      <c r="G127" s="159">
        <v>4090000</v>
      </c>
      <c r="H127" s="159"/>
      <c r="I127" s="160">
        <f t="shared" si="433"/>
        <v>3410000</v>
      </c>
      <c r="J127" s="160">
        <f t="shared" si="257"/>
        <v>750000</v>
      </c>
      <c r="K127" s="161">
        <f t="shared" si="434"/>
        <v>4160000</v>
      </c>
      <c r="L127" s="161">
        <f t="shared" si="435"/>
        <v>8250000</v>
      </c>
      <c r="M127" s="162">
        <f t="shared" si="436"/>
        <v>1</v>
      </c>
      <c r="N127" s="163">
        <f t="shared" si="437"/>
        <v>3640000</v>
      </c>
      <c r="O127" s="163">
        <v>0</v>
      </c>
      <c r="P127" s="406">
        <v>0</v>
      </c>
      <c r="Q127" s="406">
        <v>13</v>
      </c>
      <c r="R127" s="406">
        <v>0</v>
      </c>
      <c r="S127" s="406">
        <v>0</v>
      </c>
      <c r="T127" s="406"/>
      <c r="U127" s="406"/>
      <c r="V127" s="406"/>
      <c r="W127" s="406"/>
      <c r="X127" s="389"/>
      <c r="Y127" s="406"/>
      <c r="Z127" s="406"/>
      <c r="AA127" s="406"/>
      <c r="AB127" s="406"/>
      <c r="AC127" s="406"/>
      <c r="AD127" s="406">
        <v>0</v>
      </c>
      <c r="AE127" s="164">
        <f t="shared" si="438"/>
        <v>0</v>
      </c>
      <c r="AF127" s="166">
        <f t="shared" si="439"/>
        <v>0</v>
      </c>
      <c r="AG127" s="166">
        <f t="shared" si="440"/>
        <v>0</v>
      </c>
      <c r="AH127" s="166">
        <f t="shared" si="441"/>
        <v>0</v>
      </c>
      <c r="AI127" s="166">
        <f t="shared" si="442"/>
        <v>0</v>
      </c>
      <c r="AJ127" s="166">
        <f t="shared" si="443"/>
        <v>0</v>
      </c>
      <c r="AK127" s="166">
        <f t="shared" si="444"/>
        <v>0</v>
      </c>
      <c r="AL127" s="166">
        <f t="shared" si="445"/>
        <v>0</v>
      </c>
      <c r="AM127" s="166">
        <f t="shared" si="446"/>
        <v>0</v>
      </c>
      <c r="AN127" s="166">
        <f t="shared" si="447"/>
        <v>0</v>
      </c>
      <c r="AO127" s="167">
        <f t="shared" si="448"/>
        <v>0</v>
      </c>
      <c r="AP127" s="166">
        <v>0</v>
      </c>
      <c r="AQ127" s="166">
        <f t="shared" si="449"/>
        <v>0</v>
      </c>
      <c r="AR127" s="166">
        <v>1035000</v>
      </c>
      <c r="AS127" s="167"/>
      <c r="AT127" s="166"/>
      <c r="AU127" s="166"/>
      <c r="AV127" s="166">
        <f t="shared" si="450"/>
        <v>1035000</v>
      </c>
      <c r="AW127" s="166">
        <f t="shared" si="451"/>
        <v>327200</v>
      </c>
      <c r="AX127" s="166">
        <f t="shared" si="452"/>
        <v>61350</v>
      </c>
      <c r="AY127" s="166">
        <f t="shared" si="453"/>
        <v>40900</v>
      </c>
      <c r="AZ127" s="166">
        <f t="shared" si="454"/>
        <v>429450</v>
      </c>
      <c r="BA127" s="166">
        <f t="shared" si="455"/>
        <v>20450</v>
      </c>
      <c r="BB127" s="166">
        <f t="shared" si="456"/>
        <v>110000</v>
      </c>
      <c r="BC127" s="166"/>
      <c r="BD127" s="166">
        <v>0</v>
      </c>
      <c r="BE127" s="166">
        <f t="shared" si="457"/>
        <v>559900</v>
      </c>
      <c r="BF127" s="166">
        <f t="shared" si="458"/>
        <v>475100</v>
      </c>
      <c r="BG127" s="166">
        <f t="shared" si="459"/>
        <v>0</v>
      </c>
      <c r="BH127" s="166">
        <v>1</v>
      </c>
      <c r="BI127" s="369" t="s">
        <v>40</v>
      </c>
      <c r="BJ127" s="166">
        <f t="shared" si="460"/>
        <v>0</v>
      </c>
      <c r="BK127" s="166">
        <f t="shared" si="461"/>
        <v>1</v>
      </c>
      <c r="BL127" s="166">
        <v>0</v>
      </c>
      <c r="BM127" s="166">
        <f t="shared" si="462"/>
        <v>0</v>
      </c>
      <c r="BN127" s="166" t="str">
        <f t="shared" si="463"/>
        <v>Trừ tiền</v>
      </c>
      <c r="BO127" s="410"/>
      <c r="BP127" s="166"/>
      <c r="BQ127" s="144"/>
      <c r="BR127" s="144"/>
      <c r="BS127" s="161">
        <f t="shared" si="464"/>
        <v>0</v>
      </c>
      <c r="BT127" s="159">
        <v>0</v>
      </c>
      <c r="BU127" s="166">
        <f t="shared" si="465"/>
        <v>0</v>
      </c>
      <c r="BV127" s="166">
        <v>11000000</v>
      </c>
      <c r="BW127" s="166">
        <f t="shared" si="466"/>
        <v>11000000</v>
      </c>
      <c r="BX127" s="166">
        <f t="shared" si="467"/>
        <v>-11429450</v>
      </c>
      <c r="BY127" s="166"/>
      <c r="BZ127" s="166"/>
      <c r="CA127" s="171"/>
      <c r="CB127" s="166"/>
      <c r="CC127" s="166"/>
      <c r="CD127" s="166"/>
      <c r="CE127" s="413">
        <v>7500000</v>
      </c>
      <c r="CF127" s="413">
        <f>CE127*10%</f>
        <v>750000</v>
      </c>
      <c r="CG127" s="413">
        <v>0</v>
      </c>
      <c r="CH127" s="413">
        <v>0</v>
      </c>
      <c r="CI127" s="413"/>
      <c r="CJ127" s="369">
        <f t="shared" si="471"/>
        <v>750000</v>
      </c>
      <c r="CK127" s="369">
        <f t="shared" si="472"/>
        <v>8250000</v>
      </c>
      <c r="CL127" s="414"/>
      <c r="CM127" s="413">
        <f t="shared" si="468"/>
        <v>7500000</v>
      </c>
      <c r="CN127" s="413">
        <f t="shared" si="468"/>
        <v>750000</v>
      </c>
      <c r="CO127" s="369">
        <f t="shared" si="468"/>
        <v>0</v>
      </c>
      <c r="CP127" s="369">
        <f t="shared" si="469"/>
        <v>0</v>
      </c>
      <c r="CQ127" s="369">
        <f t="shared" si="469"/>
        <v>0</v>
      </c>
      <c r="CR127" s="369">
        <f t="shared" si="473"/>
        <v>750000</v>
      </c>
      <c r="CS127" s="369">
        <f t="shared" si="474"/>
        <v>8250000</v>
      </c>
      <c r="CT127" s="173" t="s">
        <v>1187</v>
      </c>
      <c r="CU127" s="173" t="s">
        <v>2229</v>
      </c>
      <c r="CV127" s="450" t="s">
        <v>1243</v>
      </c>
      <c r="CW127" s="173" t="s">
        <v>2249</v>
      </c>
    </row>
    <row r="128" spans="1:101" ht="34.35" customHeight="1">
      <c r="A128" s="155">
        <f>SUBTOTAL(3,$C$11:C128)</f>
        <v>101</v>
      </c>
      <c r="B128" s="246" t="s">
        <v>976</v>
      </c>
      <c r="C128" s="247" t="s">
        <v>977</v>
      </c>
      <c r="D128" s="156" t="s">
        <v>101</v>
      </c>
      <c r="E128" s="157" t="str">
        <f t="shared" si="470"/>
        <v>B3</v>
      </c>
      <c r="F128" s="158">
        <v>42339</v>
      </c>
      <c r="G128" s="159">
        <v>4300000</v>
      </c>
      <c r="H128" s="159"/>
      <c r="I128" s="160">
        <f t="shared" si="433"/>
        <v>4200000</v>
      </c>
      <c r="J128" s="160">
        <f t="shared" si="257"/>
        <v>425000</v>
      </c>
      <c r="K128" s="161">
        <f t="shared" si="434"/>
        <v>4625000</v>
      </c>
      <c r="L128" s="161">
        <f t="shared" si="435"/>
        <v>8925000</v>
      </c>
      <c r="M128" s="162">
        <f t="shared" si="436"/>
        <v>1</v>
      </c>
      <c r="N128" s="163">
        <f t="shared" si="437"/>
        <v>3640000</v>
      </c>
      <c r="O128" s="163">
        <v>0</v>
      </c>
      <c r="P128" s="406">
        <v>1</v>
      </c>
      <c r="Q128" s="406">
        <v>13</v>
      </c>
      <c r="R128" s="406">
        <v>0</v>
      </c>
      <c r="S128" s="406">
        <v>0</v>
      </c>
      <c r="T128" s="406"/>
      <c r="U128" s="406"/>
      <c r="V128" s="406"/>
      <c r="W128" s="406"/>
      <c r="X128" s="389"/>
      <c r="Y128" s="406"/>
      <c r="Z128" s="406"/>
      <c r="AA128" s="406"/>
      <c r="AB128" s="406"/>
      <c r="AC128" s="406"/>
      <c r="AD128" s="406">
        <v>0</v>
      </c>
      <c r="AE128" s="164">
        <f t="shared" si="438"/>
        <v>0</v>
      </c>
      <c r="AF128" s="166">
        <f t="shared" si="439"/>
        <v>343269</v>
      </c>
      <c r="AG128" s="166">
        <f t="shared" si="440"/>
        <v>0</v>
      </c>
      <c r="AH128" s="166">
        <f t="shared" si="441"/>
        <v>0</v>
      </c>
      <c r="AI128" s="166">
        <f t="shared" si="442"/>
        <v>0</v>
      </c>
      <c r="AJ128" s="166">
        <f t="shared" si="443"/>
        <v>0</v>
      </c>
      <c r="AK128" s="166">
        <f t="shared" si="444"/>
        <v>0</v>
      </c>
      <c r="AL128" s="166">
        <f t="shared" si="445"/>
        <v>0</v>
      </c>
      <c r="AM128" s="166">
        <f t="shared" si="446"/>
        <v>0</v>
      </c>
      <c r="AN128" s="166">
        <f t="shared" si="447"/>
        <v>0</v>
      </c>
      <c r="AO128" s="167">
        <f t="shared" si="448"/>
        <v>0</v>
      </c>
      <c r="AP128" s="166">
        <v>0</v>
      </c>
      <c r="AQ128" s="166">
        <f t="shared" si="449"/>
        <v>343269</v>
      </c>
      <c r="AR128" s="166">
        <v>700000</v>
      </c>
      <c r="AS128" s="167"/>
      <c r="AT128" s="166"/>
      <c r="AU128" s="166"/>
      <c r="AV128" s="166">
        <f t="shared" si="450"/>
        <v>1043269</v>
      </c>
      <c r="AW128" s="166">
        <f t="shared" si="451"/>
        <v>344000</v>
      </c>
      <c r="AX128" s="166">
        <f t="shared" si="452"/>
        <v>64500</v>
      </c>
      <c r="AY128" s="166">
        <f t="shared" si="453"/>
        <v>43000</v>
      </c>
      <c r="AZ128" s="166">
        <f t="shared" si="454"/>
        <v>451500</v>
      </c>
      <c r="BA128" s="166">
        <f t="shared" si="455"/>
        <v>21500</v>
      </c>
      <c r="BB128" s="166">
        <f t="shared" si="456"/>
        <v>110000</v>
      </c>
      <c r="BC128" s="166"/>
      <c r="BD128" s="166">
        <v>0</v>
      </c>
      <c r="BE128" s="166">
        <f t="shared" si="457"/>
        <v>583000</v>
      </c>
      <c r="BF128" s="166">
        <f t="shared" si="458"/>
        <v>460269</v>
      </c>
      <c r="BG128" s="166">
        <f t="shared" si="459"/>
        <v>0</v>
      </c>
      <c r="BH128" s="166">
        <v>1</v>
      </c>
      <c r="BI128" s="369" t="s">
        <v>40</v>
      </c>
      <c r="BJ128" s="166">
        <f t="shared" si="460"/>
        <v>0</v>
      </c>
      <c r="BK128" s="166">
        <f t="shared" si="461"/>
        <v>1</v>
      </c>
      <c r="BL128" s="166">
        <v>0</v>
      </c>
      <c r="BM128" s="166">
        <f t="shared" si="462"/>
        <v>0</v>
      </c>
      <c r="BN128" s="166" t="str">
        <f t="shared" si="463"/>
        <v>Trừ tiền</v>
      </c>
      <c r="BO128" s="410"/>
      <c r="BP128" s="166"/>
      <c r="BQ128" s="144"/>
      <c r="BR128" s="144"/>
      <c r="BS128" s="161">
        <f t="shared" si="464"/>
        <v>343269</v>
      </c>
      <c r="BT128" s="159">
        <v>2</v>
      </c>
      <c r="BU128" s="166">
        <f t="shared" si="465"/>
        <v>8800000</v>
      </c>
      <c r="BV128" s="166">
        <v>11000000</v>
      </c>
      <c r="BW128" s="166">
        <f t="shared" si="466"/>
        <v>19800000</v>
      </c>
      <c r="BX128" s="166">
        <f t="shared" si="467"/>
        <v>-19908231</v>
      </c>
      <c r="BY128" s="166"/>
      <c r="BZ128" s="166"/>
      <c r="CA128" s="171"/>
      <c r="CB128" s="166"/>
      <c r="CC128" s="166"/>
      <c r="CD128" s="166"/>
      <c r="CE128" s="413">
        <v>8500000</v>
      </c>
      <c r="CF128" s="413">
        <f t="shared" si="475"/>
        <v>425000</v>
      </c>
      <c r="CG128" s="413">
        <v>0</v>
      </c>
      <c r="CH128" s="413">
        <v>0</v>
      </c>
      <c r="CI128" s="413"/>
      <c r="CJ128" s="369">
        <f t="shared" si="471"/>
        <v>425000</v>
      </c>
      <c r="CK128" s="369">
        <f t="shared" si="472"/>
        <v>8925000</v>
      </c>
      <c r="CL128" s="414"/>
      <c r="CM128" s="413">
        <f t="shared" si="468"/>
        <v>8500000</v>
      </c>
      <c r="CN128" s="413">
        <f t="shared" si="468"/>
        <v>425000</v>
      </c>
      <c r="CO128" s="369">
        <f t="shared" si="468"/>
        <v>0</v>
      </c>
      <c r="CP128" s="369">
        <f t="shared" si="468"/>
        <v>0</v>
      </c>
      <c r="CQ128" s="369">
        <f t="shared" si="468"/>
        <v>0</v>
      </c>
      <c r="CR128" s="369">
        <f t="shared" si="473"/>
        <v>425000</v>
      </c>
      <c r="CS128" s="369">
        <f t="shared" si="474"/>
        <v>8925000</v>
      </c>
      <c r="CT128" s="173" t="s">
        <v>1187</v>
      </c>
      <c r="CU128" s="173" t="s">
        <v>2229</v>
      </c>
      <c r="CV128" s="450" t="s">
        <v>2351</v>
      </c>
      <c r="CW128" s="173" t="s">
        <v>2249</v>
      </c>
    </row>
    <row r="129" spans="1:101" ht="34.35" customHeight="1">
      <c r="A129" s="155">
        <f>SUBTOTAL(3,$C$11:C129)</f>
        <v>102</v>
      </c>
      <c r="B129" s="143" t="s">
        <v>801</v>
      </c>
      <c r="C129" s="144" t="s">
        <v>802</v>
      </c>
      <c r="D129" s="156" t="s">
        <v>101</v>
      </c>
      <c r="E129" s="157" t="str">
        <f t="shared" si="470"/>
        <v>B3</v>
      </c>
      <c r="F129" s="158">
        <v>42143</v>
      </c>
      <c r="G129" s="159">
        <v>4090000</v>
      </c>
      <c r="H129" s="159"/>
      <c r="I129" s="160">
        <f t="shared" si="433"/>
        <v>3410000</v>
      </c>
      <c r="J129" s="160">
        <f t="shared" si="257"/>
        <v>375000</v>
      </c>
      <c r="K129" s="161">
        <f t="shared" si="434"/>
        <v>3785000</v>
      </c>
      <c r="L129" s="161">
        <f t="shared" si="435"/>
        <v>7875000</v>
      </c>
      <c r="M129" s="162">
        <f t="shared" si="436"/>
        <v>1</v>
      </c>
      <c r="N129" s="163">
        <f t="shared" si="437"/>
        <v>3640000</v>
      </c>
      <c r="O129" s="163">
        <v>0</v>
      </c>
      <c r="P129" s="406">
        <v>1</v>
      </c>
      <c r="Q129" s="406">
        <v>7</v>
      </c>
      <c r="R129" s="406">
        <v>0</v>
      </c>
      <c r="S129" s="406">
        <v>0</v>
      </c>
      <c r="T129" s="406"/>
      <c r="U129" s="406"/>
      <c r="V129" s="406"/>
      <c r="W129" s="406"/>
      <c r="X129" s="389"/>
      <c r="Y129" s="406"/>
      <c r="Z129" s="406"/>
      <c r="AA129" s="406"/>
      <c r="AB129" s="406"/>
      <c r="AC129" s="406"/>
      <c r="AD129" s="406">
        <v>0</v>
      </c>
      <c r="AE129" s="164">
        <f t="shared" si="438"/>
        <v>0</v>
      </c>
      <c r="AF129" s="166">
        <f t="shared" si="439"/>
        <v>302885</v>
      </c>
      <c r="AG129" s="166">
        <f t="shared" si="440"/>
        <v>0</v>
      </c>
      <c r="AH129" s="166">
        <f t="shared" si="441"/>
        <v>0</v>
      </c>
      <c r="AI129" s="166">
        <f t="shared" si="442"/>
        <v>0</v>
      </c>
      <c r="AJ129" s="166">
        <f t="shared" si="443"/>
        <v>0</v>
      </c>
      <c r="AK129" s="166">
        <f t="shared" si="444"/>
        <v>0</v>
      </c>
      <c r="AL129" s="166">
        <f t="shared" si="445"/>
        <v>0</v>
      </c>
      <c r="AM129" s="166">
        <f t="shared" si="446"/>
        <v>0</v>
      </c>
      <c r="AN129" s="166">
        <f t="shared" si="447"/>
        <v>0</v>
      </c>
      <c r="AO129" s="167">
        <f t="shared" si="448"/>
        <v>0</v>
      </c>
      <c r="AP129" s="166">
        <v>0</v>
      </c>
      <c r="AQ129" s="166">
        <f t="shared" si="449"/>
        <v>302885</v>
      </c>
      <c r="AR129" s="166">
        <v>260000</v>
      </c>
      <c r="AS129" s="167"/>
      <c r="AT129" s="166"/>
      <c r="AU129" s="166"/>
      <c r="AV129" s="166">
        <f t="shared" si="450"/>
        <v>562885</v>
      </c>
      <c r="AW129" s="166">
        <f t="shared" si="451"/>
        <v>327200</v>
      </c>
      <c r="AX129" s="166">
        <f t="shared" si="452"/>
        <v>61350</v>
      </c>
      <c r="AY129" s="166">
        <f t="shared" si="453"/>
        <v>40900</v>
      </c>
      <c r="AZ129" s="166">
        <f t="shared" si="454"/>
        <v>429450</v>
      </c>
      <c r="BA129" s="166">
        <f t="shared" si="455"/>
        <v>20450</v>
      </c>
      <c r="BB129" s="166">
        <f t="shared" si="456"/>
        <v>110000</v>
      </c>
      <c r="BC129" s="166"/>
      <c r="BD129" s="166">
        <v>0</v>
      </c>
      <c r="BE129" s="166">
        <f t="shared" si="457"/>
        <v>559900</v>
      </c>
      <c r="BF129" s="166">
        <f t="shared" si="458"/>
        <v>2985</v>
      </c>
      <c r="BG129" s="166">
        <f t="shared" si="459"/>
        <v>0</v>
      </c>
      <c r="BH129" s="166">
        <v>1</v>
      </c>
      <c r="BI129" s="369" t="s">
        <v>40</v>
      </c>
      <c r="BJ129" s="166">
        <f t="shared" si="460"/>
        <v>0</v>
      </c>
      <c r="BK129" s="166">
        <f t="shared" si="461"/>
        <v>1</v>
      </c>
      <c r="BL129" s="166">
        <v>0</v>
      </c>
      <c r="BM129" s="166">
        <f t="shared" si="462"/>
        <v>0</v>
      </c>
      <c r="BN129" s="166" t="str">
        <f t="shared" si="463"/>
        <v>Trừ tiền</v>
      </c>
      <c r="BO129" s="410"/>
      <c r="BP129" s="166"/>
      <c r="BQ129" s="144"/>
      <c r="BR129" s="144"/>
      <c r="BS129" s="161">
        <f t="shared" si="464"/>
        <v>302885</v>
      </c>
      <c r="BT129" s="159">
        <v>1</v>
      </c>
      <c r="BU129" s="166">
        <f t="shared" si="465"/>
        <v>4400000</v>
      </c>
      <c r="BV129" s="166">
        <v>11000000</v>
      </c>
      <c r="BW129" s="166">
        <f t="shared" si="466"/>
        <v>15400000</v>
      </c>
      <c r="BX129" s="166">
        <f t="shared" si="467"/>
        <v>-15526565</v>
      </c>
      <c r="BY129" s="166"/>
      <c r="BZ129" s="166"/>
      <c r="CA129" s="171"/>
      <c r="CB129" s="166"/>
      <c r="CC129" s="166"/>
      <c r="CD129" s="166"/>
      <c r="CE129" s="413">
        <v>7500000</v>
      </c>
      <c r="CF129" s="413">
        <f t="shared" si="475"/>
        <v>375000</v>
      </c>
      <c r="CG129" s="413">
        <v>0</v>
      </c>
      <c r="CH129" s="413">
        <v>0</v>
      </c>
      <c r="CI129" s="413"/>
      <c r="CJ129" s="369">
        <f t="shared" si="471"/>
        <v>375000</v>
      </c>
      <c r="CK129" s="369">
        <f t="shared" si="472"/>
        <v>7875000</v>
      </c>
      <c r="CL129" s="414"/>
      <c r="CM129" s="413">
        <f t="shared" si="468"/>
        <v>7500000</v>
      </c>
      <c r="CN129" s="413">
        <f t="shared" si="468"/>
        <v>375000</v>
      </c>
      <c r="CO129" s="369">
        <f t="shared" si="468"/>
        <v>0</v>
      </c>
      <c r="CP129" s="369">
        <f t="shared" si="469"/>
        <v>0</v>
      </c>
      <c r="CQ129" s="369">
        <f t="shared" si="469"/>
        <v>0</v>
      </c>
      <c r="CR129" s="369">
        <f t="shared" si="473"/>
        <v>375000</v>
      </c>
      <c r="CS129" s="369">
        <f t="shared" si="474"/>
        <v>7875000</v>
      </c>
      <c r="CT129" s="173" t="s">
        <v>1187</v>
      </c>
      <c r="CU129" s="173" t="s">
        <v>2229</v>
      </c>
      <c r="CV129" s="450" t="s">
        <v>1244</v>
      </c>
      <c r="CW129" s="173" t="s">
        <v>2249</v>
      </c>
    </row>
    <row r="130" spans="1:101" ht="34.35" customHeight="1">
      <c r="A130" s="155"/>
      <c r="B130" s="303" t="str">
        <f>"Tổ 6: " &amp;"["&amp;COUNT(A131:A142)&amp; "]"</f>
        <v>Tổ 6: [12]</v>
      </c>
      <c r="C130" s="241"/>
      <c r="D130" s="242"/>
      <c r="E130" s="242"/>
      <c r="F130" s="242"/>
      <c r="G130" s="242">
        <f>SUM(G131:G142)</f>
        <v>50760000</v>
      </c>
      <c r="H130" s="242">
        <f t="shared" ref="H130:BS130" si="476">SUM(H131:H142)</f>
        <v>0</v>
      </c>
      <c r="I130" s="242">
        <f t="shared" si="476"/>
        <v>47240000</v>
      </c>
      <c r="J130" s="242">
        <f t="shared" si="476"/>
        <v>8250000</v>
      </c>
      <c r="K130" s="242">
        <f t="shared" si="476"/>
        <v>55490000</v>
      </c>
      <c r="L130" s="242">
        <f t="shared" si="476"/>
        <v>106250000</v>
      </c>
      <c r="M130" s="242"/>
      <c r="N130" s="242">
        <f t="shared" si="476"/>
        <v>43680000</v>
      </c>
      <c r="O130" s="242">
        <f t="shared" si="476"/>
        <v>0</v>
      </c>
      <c r="P130" s="243">
        <f t="shared" si="476"/>
        <v>13.5</v>
      </c>
      <c r="Q130" s="243">
        <f t="shared" si="476"/>
        <v>147</v>
      </c>
      <c r="R130" s="243">
        <f t="shared" si="476"/>
        <v>0</v>
      </c>
      <c r="S130" s="243">
        <f t="shared" si="476"/>
        <v>0</v>
      </c>
      <c r="T130" s="243">
        <f t="shared" si="476"/>
        <v>0</v>
      </c>
      <c r="U130" s="243">
        <f t="shared" si="476"/>
        <v>0</v>
      </c>
      <c r="V130" s="243">
        <f t="shared" si="476"/>
        <v>0</v>
      </c>
      <c r="W130" s="243">
        <f t="shared" si="476"/>
        <v>0</v>
      </c>
      <c r="X130" s="243">
        <f t="shared" si="476"/>
        <v>0</v>
      </c>
      <c r="Y130" s="243">
        <f t="shared" si="476"/>
        <v>0</v>
      </c>
      <c r="Z130" s="243">
        <f t="shared" si="476"/>
        <v>0</v>
      </c>
      <c r="AA130" s="243">
        <f t="shared" si="476"/>
        <v>0</v>
      </c>
      <c r="AB130" s="243">
        <f t="shared" si="476"/>
        <v>0</v>
      </c>
      <c r="AC130" s="243">
        <f t="shared" si="476"/>
        <v>0</v>
      </c>
      <c r="AD130" s="243">
        <f t="shared" si="476"/>
        <v>0</v>
      </c>
      <c r="AE130" s="243">
        <f t="shared" si="476"/>
        <v>0</v>
      </c>
      <c r="AF130" s="242">
        <f t="shared" si="476"/>
        <v>4766345</v>
      </c>
      <c r="AG130" s="242">
        <f t="shared" si="476"/>
        <v>0</v>
      </c>
      <c r="AH130" s="242">
        <f t="shared" si="476"/>
        <v>0</v>
      </c>
      <c r="AI130" s="242">
        <f t="shared" si="476"/>
        <v>0</v>
      </c>
      <c r="AJ130" s="242">
        <f t="shared" si="476"/>
        <v>0</v>
      </c>
      <c r="AK130" s="242">
        <f t="shared" si="476"/>
        <v>0</v>
      </c>
      <c r="AL130" s="242">
        <f t="shared" si="476"/>
        <v>0</v>
      </c>
      <c r="AM130" s="242">
        <f t="shared" si="476"/>
        <v>0</v>
      </c>
      <c r="AN130" s="242">
        <f t="shared" si="476"/>
        <v>0</v>
      </c>
      <c r="AO130" s="242">
        <f t="shared" si="476"/>
        <v>0</v>
      </c>
      <c r="AP130" s="242">
        <f t="shared" si="476"/>
        <v>0</v>
      </c>
      <c r="AQ130" s="242">
        <f t="shared" si="476"/>
        <v>4766345</v>
      </c>
      <c r="AR130" s="242">
        <f t="shared" si="476"/>
        <v>10710000</v>
      </c>
      <c r="AS130" s="242">
        <f t="shared" si="476"/>
        <v>0</v>
      </c>
      <c r="AT130" s="242">
        <f t="shared" si="476"/>
        <v>0</v>
      </c>
      <c r="AU130" s="242">
        <f t="shared" si="476"/>
        <v>0</v>
      </c>
      <c r="AV130" s="242">
        <f t="shared" si="476"/>
        <v>15476345</v>
      </c>
      <c r="AW130" s="242">
        <f t="shared" si="476"/>
        <v>4060800</v>
      </c>
      <c r="AX130" s="242">
        <f t="shared" si="476"/>
        <v>761400</v>
      </c>
      <c r="AY130" s="242">
        <f t="shared" si="476"/>
        <v>507600</v>
      </c>
      <c r="AZ130" s="242">
        <f t="shared" si="476"/>
        <v>5329800</v>
      </c>
      <c r="BA130" s="242">
        <f t="shared" si="476"/>
        <v>253800</v>
      </c>
      <c r="BB130" s="242">
        <f t="shared" si="476"/>
        <v>1320000</v>
      </c>
      <c r="BC130" s="242">
        <f t="shared" si="476"/>
        <v>0</v>
      </c>
      <c r="BD130" s="242">
        <f t="shared" si="476"/>
        <v>0</v>
      </c>
      <c r="BE130" s="242">
        <f t="shared" si="476"/>
        <v>6903600</v>
      </c>
      <c r="BF130" s="242">
        <f t="shared" si="476"/>
        <v>8572745</v>
      </c>
      <c r="BG130" s="242">
        <f t="shared" si="476"/>
        <v>0</v>
      </c>
      <c r="BH130" s="242"/>
      <c r="BI130" s="242">
        <f t="shared" si="476"/>
        <v>0</v>
      </c>
      <c r="BJ130" s="242">
        <f t="shared" si="476"/>
        <v>0</v>
      </c>
      <c r="BK130" s="242"/>
      <c r="BL130" s="242">
        <f t="shared" si="476"/>
        <v>0</v>
      </c>
      <c r="BM130" s="242">
        <f t="shared" si="476"/>
        <v>0</v>
      </c>
      <c r="BN130" s="242">
        <f t="shared" si="476"/>
        <v>0</v>
      </c>
      <c r="BO130" s="242">
        <f t="shared" si="476"/>
        <v>0</v>
      </c>
      <c r="BP130" s="242">
        <f t="shared" si="476"/>
        <v>0</v>
      </c>
      <c r="BQ130" s="242">
        <f t="shared" si="476"/>
        <v>0</v>
      </c>
      <c r="BR130" s="242">
        <f t="shared" si="476"/>
        <v>0</v>
      </c>
      <c r="BS130" s="242">
        <f t="shared" si="476"/>
        <v>4766345</v>
      </c>
      <c r="BT130" s="242">
        <f t="shared" ref="BT130:CV130" si="477">SUM(BT131:BT142)</f>
        <v>12</v>
      </c>
      <c r="BU130" s="242">
        <f t="shared" si="477"/>
        <v>52800000</v>
      </c>
      <c r="BV130" s="242">
        <f t="shared" si="477"/>
        <v>132000000</v>
      </c>
      <c r="BW130" s="242">
        <f t="shared" si="477"/>
        <v>184800000</v>
      </c>
      <c r="BX130" s="242">
        <f t="shared" si="477"/>
        <v>-185363455</v>
      </c>
      <c r="BY130" s="242">
        <f t="shared" si="477"/>
        <v>0</v>
      </c>
      <c r="BZ130" s="242">
        <f t="shared" si="477"/>
        <v>0</v>
      </c>
      <c r="CA130" s="242">
        <f t="shared" si="477"/>
        <v>0</v>
      </c>
      <c r="CB130" s="242">
        <f t="shared" si="477"/>
        <v>0</v>
      </c>
      <c r="CC130" s="242">
        <f t="shared" si="477"/>
        <v>0</v>
      </c>
      <c r="CD130" s="242">
        <f t="shared" si="477"/>
        <v>0</v>
      </c>
      <c r="CE130" s="242">
        <f t="shared" si="477"/>
        <v>98000000</v>
      </c>
      <c r="CF130" s="242">
        <f t="shared" si="477"/>
        <v>7400000</v>
      </c>
      <c r="CG130" s="242">
        <f t="shared" si="477"/>
        <v>850000</v>
      </c>
      <c r="CH130" s="242">
        <f t="shared" si="477"/>
        <v>0</v>
      </c>
      <c r="CI130" s="242">
        <f t="shared" si="477"/>
        <v>0</v>
      </c>
      <c r="CJ130" s="242">
        <f t="shared" si="477"/>
        <v>8250000</v>
      </c>
      <c r="CK130" s="242">
        <f t="shared" si="477"/>
        <v>106250000</v>
      </c>
      <c r="CL130" s="242">
        <f t="shared" si="477"/>
        <v>0</v>
      </c>
      <c r="CM130" s="242">
        <f t="shared" si="477"/>
        <v>98000000</v>
      </c>
      <c r="CN130" s="242">
        <f t="shared" si="477"/>
        <v>7400000</v>
      </c>
      <c r="CO130" s="242">
        <f t="shared" si="477"/>
        <v>850000</v>
      </c>
      <c r="CP130" s="242">
        <f t="shared" si="477"/>
        <v>0</v>
      </c>
      <c r="CQ130" s="242">
        <f t="shared" si="477"/>
        <v>0</v>
      </c>
      <c r="CR130" s="242">
        <f t="shared" si="477"/>
        <v>8250000</v>
      </c>
      <c r="CS130" s="242">
        <f t="shared" si="477"/>
        <v>106250000</v>
      </c>
      <c r="CT130" s="242">
        <f t="shared" si="477"/>
        <v>0</v>
      </c>
      <c r="CU130" s="242">
        <f t="shared" si="477"/>
        <v>0</v>
      </c>
      <c r="CV130" s="446">
        <f t="shared" si="477"/>
        <v>0</v>
      </c>
      <c r="CW130" s="242"/>
    </row>
    <row r="131" spans="1:101" ht="34.35" customHeight="1">
      <c r="A131" s="155">
        <f>SUBTOTAL(3,$C$11:C131)</f>
        <v>103</v>
      </c>
      <c r="B131" s="143" t="s">
        <v>803</v>
      </c>
      <c r="C131" s="144" t="s">
        <v>804</v>
      </c>
      <c r="D131" s="156" t="s">
        <v>101</v>
      </c>
      <c r="E131" s="157" t="str">
        <f t="shared" ref="E131:E141" si="478">IF(CL131&gt;=400000000,"A1",IF(CL131&gt;=300000000,"A2",IF(CL131&gt;=240000000,"A3",IF(CL131&gt;=180000000,"A4",IF(CL131&gt;=120000000,"A5",IF(CL131&gt;=80000000,"A6",IF(CL131&gt;=40000000,"A7",IF(CL131&gt;=25000000,"B1",IF(CL131&gt;=12000000,"B2","B3")))))))))</f>
        <v>B3</v>
      </c>
      <c r="F131" s="158">
        <v>38987</v>
      </c>
      <c r="G131" s="159">
        <v>4300000</v>
      </c>
      <c r="H131" s="159"/>
      <c r="I131" s="160">
        <f t="shared" ref="I131:I142" si="479">IF(G131&gt;0,CM131-G131,CM131-H131)</f>
        <v>4200000</v>
      </c>
      <c r="J131" s="160">
        <f t="shared" si="257"/>
        <v>1700000</v>
      </c>
      <c r="K131" s="161">
        <f t="shared" ref="K131:K142" si="480">SUM(I131:J131)</f>
        <v>5900000</v>
      </c>
      <c r="L131" s="161">
        <f t="shared" ref="L131:L142" si="481">IF(G131&gt;0,G131+K131,H131+K131)</f>
        <v>10200000</v>
      </c>
      <c r="M131" s="162">
        <f t="shared" ref="M131:M142" si="482">IF(CE131&gt;=11000000,80%,100%)</f>
        <v>1</v>
      </c>
      <c r="N131" s="163">
        <f t="shared" ref="N131:N142" si="483">ROUND(MAX(G131*70%,H131*70%,3640000),0)</f>
        <v>3640000</v>
      </c>
      <c r="O131" s="163">
        <v>0</v>
      </c>
      <c r="P131" s="406">
        <v>4</v>
      </c>
      <c r="Q131" s="406">
        <v>9</v>
      </c>
      <c r="R131" s="406">
        <v>0</v>
      </c>
      <c r="S131" s="406">
        <v>0</v>
      </c>
      <c r="T131" s="406"/>
      <c r="U131" s="406"/>
      <c r="V131" s="406"/>
      <c r="W131" s="406"/>
      <c r="X131" s="389"/>
      <c r="Y131" s="406"/>
      <c r="Z131" s="406"/>
      <c r="AA131" s="406"/>
      <c r="AB131" s="406"/>
      <c r="AC131" s="406"/>
      <c r="AD131" s="406">
        <v>0</v>
      </c>
      <c r="AE131" s="164">
        <f t="shared" ref="AE131:AE142" si="484">IF(OR(BL131="M1",BL131="M2",BL131="M3",BL131="M4"),P131+R131+S131+T131+U131,0)</f>
        <v>0</v>
      </c>
      <c r="AF131" s="166">
        <f t="shared" ref="AF131:AF142" si="485">ROUND(IF($P131=0,0,IF(OR($BJ131="lương tháng",$CE131&gt;=11000000),($L131/2-$L131/26*($CC$6-$P131))*$M131,$L131/26*$P131*$M131)),0)</f>
        <v>1569231</v>
      </c>
      <c r="AG131" s="166">
        <f t="shared" ref="AG131:AG142" si="486">ROUND(MAX((G131+I131)*M131/26*R131,(H131+I131)*M131/26*R131,G131/26*R131*150%,H131/26*R131*150%)*BK131,0)</f>
        <v>0</v>
      </c>
      <c r="AH131" s="166">
        <f t="shared" ref="AH131:AH142" si="487">ROUND(MAX((G131+I131)*M131/26*S131,(H131+I131)*M131/26*S131,G131/26*S131*200%,H131/26*S131*200%)*BK131,0)</f>
        <v>0</v>
      </c>
      <c r="AI131" s="166">
        <f t="shared" ref="AI131:AI142" si="488">ROUND(IF(BJ131="Lương tháng",L131/26*T131,MAX((G131+I131)/26*(T131+U131)*200%+G131/26*T131,(H131+I131)/26*(T131+U131)*200%+H131/26*T131,G131/26*(T131+U131)*300%+G131/26*T131,H131/26*(T131+U131)*300%+H131/26*T131)),0)</f>
        <v>0</v>
      </c>
      <c r="AJ131" s="166">
        <f t="shared" ref="AJ131:AJ142" si="489">ROUND(IF((P131+Q131)=0,0,IF(BJ131="Lương tháng",MAX((G131+I131)/26*V131,(H131+I131)/26*V131),MAX(G131/26*V131,H131/26*V131))),0)</f>
        <v>0</v>
      </c>
      <c r="AK131" s="166">
        <f t="shared" ref="AK131:AK142" si="490">ROUND(IF(G131&gt;0,G131/26*W131,H131/26*W131),0)</f>
        <v>0</v>
      </c>
      <c r="AL131" s="166">
        <f t="shared" ref="AL131:AL142" si="491">ROUND(N131/26*Y131+O131/26*Z131+MAX(G131/26*AA131,H131/26*AA131),0)</f>
        <v>0</v>
      </c>
      <c r="AM131" s="166">
        <f t="shared" ref="AM131:AM142" si="492">ROUND(IF(BJ131="Lương tháng",L131/26*AC131,L131/26*AC131+MAX((G131+I131)/26*AB131,(H131+I131)/26*AB131)),0)</f>
        <v>0</v>
      </c>
      <c r="AN131" s="166">
        <f t="shared" ref="AN131:AN142" si="493">ROUND(IF(BJ131="lương tháng",0,MAX((G131+I131)/26*AD131*30%,(H131+I131)/26*AD131*30%)*BK131),0)</f>
        <v>0</v>
      </c>
      <c r="AO131" s="167">
        <f t="shared" ref="AO131:AO142" si="494">ROUND(BM131*AE131,0)</f>
        <v>0</v>
      </c>
      <c r="AP131" s="166">
        <v>0</v>
      </c>
      <c r="AQ131" s="166">
        <f t="shared" ref="AQ131:AQ142" si="495">ROUND(SUM(AF131:AP131),0)</f>
        <v>1569231</v>
      </c>
      <c r="AR131" s="166">
        <v>544000</v>
      </c>
      <c r="AS131" s="167"/>
      <c r="AT131" s="166"/>
      <c r="AU131" s="166"/>
      <c r="AV131" s="166">
        <f t="shared" ref="AV131:AV142" si="496">ROUND(SUM(AQ131:AT131)-AU131,0)</f>
        <v>2113231</v>
      </c>
      <c r="AW131" s="166">
        <f t="shared" ref="AW131:AW142" si="497">ROUND(IF($BH131=1,$G131*$AW$9,0),0)</f>
        <v>344000</v>
      </c>
      <c r="AX131" s="166">
        <f t="shared" ref="AX131:AX142" si="498">ROUND(IF($BH131=1,$G131*$AX$9,0),0)</f>
        <v>64500</v>
      </c>
      <c r="AY131" s="166">
        <f t="shared" ref="AY131:AY142" si="499">ROUND(IF($BH131=1,$G131*$AY$9,0),0)</f>
        <v>43000</v>
      </c>
      <c r="AZ131" s="166">
        <f t="shared" ref="AZ131:AZ142" si="500">SUM(AW131:AY131)</f>
        <v>451500</v>
      </c>
      <c r="BA131" s="166">
        <f t="shared" ref="BA131:BA142" si="501">ROUND(IF($BI131="1x",$G131*0.5%,0),0)</f>
        <v>21500</v>
      </c>
      <c r="BB131" s="166">
        <f t="shared" ref="BB131:BB142" si="502">IF(BN131="Xem lại",0,IF(CM131&lt;11000000,5000,IF(AND(CM131&gt;=11000000,CM131&lt;25000000),10000,IF(AND(CM131&gt;=25000000,CM131&lt;40000000),15000,IF(AND(CM131&gt;=40000000,CM131&lt;120000000),20000,IF(AND(CM131&gt;=120000000,CM131&lt;240000000),25000,30000)))))*$BB$9)</f>
        <v>110000</v>
      </c>
      <c r="BC131" s="166"/>
      <c r="BD131" s="166">
        <v>0</v>
      </c>
      <c r="BE131" s="166">
        <f t="shared" ref="BE131:BE142" si="503">ROUND(SUM(AZ131:BD131),0)</f>
        <v>583000</v>
      </c>
      <c r="BF131" s="166">
        <f t="shared" ref="BF131:BF142" si="504">ROUND(IF(AV131&gt;BE131,AV131-BE131,0),0)</f>
        <v>1530231</v>
      </c>
      <c r="BG131" s="166">
        <f t="shared" ref="BG131:BG142" si="505">ROUND(IF(BE131&gt;AV131,BE131-AV131,0),0)</f>
        <v>0</v>
      </c>
      <c r="BH131" s="166">
        <v>1</v>
      </c>
      <c r="BI131" s="369" t="s">
        <v>40</v>
      </c>
      <c r="BJ131" s="166">
        <f t="shared" ref="BJ131:BJ142" si="506">IF(AND(D131="QTNV CL",CM131&gt;=11000000),"Lương tháng",IF(CM131&gt;=18000000,"Lương tháng",0))</f>
        <v>0</v>
      </c>
      <c r="BK131" s="166">
        <f t="shared" ref="BK131:BK142" si="507">IF(BJ131="Lương tháng",0,1)</f>
        <v>1</v>
      </c>
      <c r="BL131" s="166">
        <v>0</v>
      </c>
      <c r="BM131" s="166">
        <f t="shared" ref="BM131:BM142" si="508">IF(BL131="M1",13000,IF(BL131="M2",20000,IF(BL131="M3",26000,IF(BL131="M4",32000,0))))</f>
        <v>0</v>
      </c>
      <c r="BN131" s="166" t="str">
        <f t="shared" ref="BN131:BN142" si="509">IF(AND(G131&gt;0,(P131+Q131)&gt;=5),"Trừ tiền","Xem lại")</f>
        <v>Trừ tiền</v>
      </c>
      <c r="BO131" s="410"/>
      <c r="BP131" s="166"/>
      <c r="BQ131" s="144"/>
      <c r="BR131" s="144"/>
      <c r="BS131" s="161">
        <f t="shared" ref="BS131:BS142" si="510">AQ131+SUM(BO131:BR131)-AN131-AO131-SUM(BY131:CA131)</f>
        <v>1569231</v>
      </c>
      <c r="BT131" s="159">
        <v>1</v>
      </c>
      <c r="BU131" s="166">
        <f t="shared" ref="BU131:BU142" si="511">BT131*4400000</f>
        <v>4400000</v>
      </c>
      <c r="BV131" s="166">
        <v>11000000</v>
      </c>
      <c r="BW131" s="166">
        <f t="shared" ref="BW131:BW142" si="512">BU131+BV131</f>
        <v>15400000</v>
      </c>
      <c r="BX131" s="166">
        <f t="shared" ref="BX131:BX142" si="513">BS131-SUM(CC131:CD131)-CB131-AZ131-BW131</f>
        <v>-14282269</v>
      </c>
      <c r="BY131" s="166"/>
      <c r="BZ131" s="166"/>
      <c r="CA131" s="171"/>
      <c r="CB131" s="166"/>
      <c r="CC131" s="166"/>
      <c r="CD131" s="166"/>
      <c r="CE131" s="413">
        <v>8500000</v>
      </c>
      <c r="CF131" s="413">
        <f>CE131*10%</f>
        <v>850000</v>
      </c>
      <c r="CG131" s="413">
        <v>850000</v>
      </c>
      <c r="CH131" s="413">
        <v>0</v>
      </c>
      <c r="CI131" s="413"/>
      <c r="CJ131" s="369">
        <f t="shared" ref="CJ131:CJ140" si="514">SUM(CF131:CI131)</f>
        <v>1700000</v>
      </c>
      <c r="CK131" s="369">
        <f t="shared" ref="CK131:CK140" si="515">CE131+CJ131</f>
        <v>10200000</v>
      </c>
      <c r="CL131" s="414"/>
      <c r="CM131" s="413">
        <f t="shared" ref="CM131:CQ141" si="516">CE131</f>
        <v>8500000</v>
      </c>
      <c r="CN131" s="413">
        <f t="shared" si="516"/>
        <v>850000</v>
      </c>
      <c r="CO131" s="369">
        <f t="shared" si="516"/>
        <v>850000</v>
      </c>
      <c r="CP131" s="369">
        <f t="shared" si="516"/>
        <v>0</v>
      </c>
      <c r="CQ131" s="369">
        <f t="shared" si="516"/>
        <v>0</v>
      </c>
      <c r="CR131" s="369">
        <f t="shared" ref="CR131:CR140" si="517">SUM(CN131:CQ131)</f>
        <v>1700000</v>
      </c>
      <c r="CS131" s="369">
        <f t="shared" ref="CS131:CS140" si="518">CM131+CR131</f>
        <v>10200000</v>
      </c>
      <c r="CT131" s="173" t="s">
        <v>1196</v>
      </c>
      <c r="CU131" s="173" t="s">
        <v>2229</v>
      </c>
      <c r="CV131" s="450" t="s">
        <v>1245</v>
      </c>
      <c r="CW131" s="173" t="s">
        <v>2249</v>
      </c>
    </row>
    <row r="132" spans="1:101" ht="34.35" customHeight="1">
      <c r="A132" s="155">
        <f>SUBTOTAL(3,$C$11:C132)</f>
        <v>104</v>
      </c>
      <c r="B132" s="143" t="s">
        <v>807</v>
      </c>
      <c r="C132" s="144" t="s">
        <v>808</v>
      </c>
      <c r="D132" s="156" t="s">
        <v>101</v>
      </c>
      <c r="E132" s="157" t="str">
        <f t="shared" si="478"/>
        <v>B3</v>
      </c>
      <c r="F132" s="158">
        <v>44624</v>
      </c>
      <c r="G132" s="159">
        <v>4300000</v>
      </c>
      <c r="H132" s="159"/>
      <c r="I132" s="160">
        <f t="shared" si="479"/>
        <v>4200000</v>
      </c>
      <c r="J132" s="160">
        <f t="shared" si="257"/>
        <v>0</v>
      </c>
      <c r="K132" s="161">
        <f t="shared" si="480"/>
        <v>4200000</v>
      </c>
      <c r="L132" s="161">
        <f t="shared" si="481"/>
        <v>8500000</v>
      </c>
      <c r="M132" s="162">
        <f t="shared" si="482"/>
        <v>1</v>
      </c>
      <c r="N132" s="163">
        <f t="shared" si="483"/>
        <v>3640000</v>
      </c>
      <c r="O132" s="163">
        <v>0</v>
      </c>
      <c r="P132" s="406">
        <v>1</v>
      </c>
      <c r="Q132" s="406">
        <v>13</v>
      </c>
      <c r="R132" s="406">
        <v>0</v>
      </c>
      <c r="S132" s="406">
        <v>0</v>
      </c>
      <c r="T132" s="406"/>
      <c r="U132" s="406"/>
      <c r="V132" s="406"/>
      <c r="W132" s="406"/>
      <c r="X132" s="389"/>
      <c r="Y132" s="406"/>
      <c r="Z132" s="406"/>
      <c r="AA132" s="406"/>
      <c r="AB132" s="406"/>
      <c r="AC132" s="406"/>
      <c r="AD132" s="406">
        <v>0</v>
      </c>
      <c r="AE132" s="164">
        <f t="shared" si="484"/>
        <v>0</v>
      </c>
      <c r="AF132" s="166">
        <f t="shared" si="485"/>
        <v>326923</v>
      </c>
      <c r="AG132" s="166">
        <f t="shared" si="486"/>
        <v>0</v>
      </c>
      <c r="AH132" s="166">
        <f t="shared" si="487"/>
        <v>0</v>
      </c>
      <c r="AI132" s="166">
        <f t="shared" si="488"/>
        <v>0</v>
      </c>
      <c r="AJ132" s="166">
        <f t="shared" si="489"/>
        <v>0</v>
      </c>
      <c r="AK132" s="166">
        <f t="shared" si="490"/>
        <v>0</v>
      </c>
      <c r="AL132" s="166">
        <f t="shared" si="491"/>
        <v>0</v>
      </c>
      <c r="AM132" s="166">
        <f t="shared" si="492"/>
        <v>0</v>
      </c>
      <c r="AN132" s="166">
        <f t="shared" si="493"/>
        <v>0</v>
      </c>
      <c r="AO132" s="167">
        <f t="shared" si="494"/>
        <v>0</v>
      </c>
      <c r="AP132" s="166">
        <v>0</v>
      </c>
      <c r="AQ132" s="166">
        <f t="shared" si="495"/>
        <v>326923</v>
      </c>
      <c r="AR132" s="166">
        <v>948000</v>
      </c>
      <c r="AS132" s="167"/>
      <c r="AT132" s="166"/>
      <c r="AU132" s="166"/>
      <c r="AV132" s="166">
        <f t="shared" si="496"/>
        <v>1274923</v>
      </c>
      <c r="AW132" s="166">
        <f t="shared" si="497"/>
        <v>344000</v>
      </c>
      <c r="AX132" s="166">
        <f t="shared" si="498"/>
        <v>64500</v>
      </c>
      <c r="AY132" s="166">
        <f t="shared" si="499"/>
        <v>43000</v>
      </c>
      <c r="AZ132" s="166">
        <f t="shared" si="500"/>
        <v>451500</v>
      </c>
      <c r="BA132" s="166">
        <f t="shared" si="501"/>
        <v>21500</v>
      </c>
      <c r="BB132" s="166">
        <f t="shared" si="502"/>
        <v>110000</v>
      </c>
      <c r="BC132" s="166"/>
      <c r="BD132" s="166">
        <v>0</v>
      </c>
      <c r="BE132" s="166">
        <f t="shared" si="503"/>
        <v>583000</v>
      </c>
      <c r="BF132" s="166">
        <f t="shared" si="504"/>
        <v>691923</v>
      </c>
      <c r="BG132" s="166">
        <f t="shared" si="505"/>
        <v>0</v>
      </c>
      <c r="BH132" s="166">
        <v>1</v>
      </c>
      <c r="BI132" s="369" t="s">
        <v>40</v>
      </c>
      <c r="BJ132" s="166">
        <f t="shared" si="506"/>
        <v>0</v>
      </c>
      <c r="BK132" s="166">
        <f t="shared" si="507"/>
        <v>1</v>
      </c>
      <c r="BL132" s="166">
        <v>0</v>
      </c>
      <c r="BM132" s="166">
        <f t="shared" si="508"/>
        <v>0</v>
      </c>
      <c r="BN132" s="166" t="str">
        <f t="shared" si="509"/>
        <v>Trừ tiền</v>
      </c>
      <c r="BO132" s="410"/>
      <c r="BP132" s="166"/>
      <c r="BQ132" s="144"/>
      <c r="BR132" s="144"/>
      <c r="BS132" s="161">
        <f t="shared" si="510"/>
        <v>326923</v>
      </c>
      <c r="BT132" s="159">
        <v>0</v>
      </c>
      <c r="BU132" s="166">
        <f t="shared" si="511"/>
        <v>0</v>
      </c>
      <c r="BV132" s="166">
        <v>11000000</v>
      </c>
      <c r="BW132" s="166">
        <f t="shared" si="512"/>
        <v>11000000</v>
      </c>
      <c r="BX132" s="166">
        <f t="shared" si="513"/>
        <v>-11124577</v>
      </c>
      <c r="BY132" s="166"/>
      <c r="BZ132" s="166"/>
      <c r="CA132" s="171"/>
      <c r="CB132" s="166"/>
      <c r="CC132" s="166"/>
      <c r="CD132" s="166"/>
      <c r="CE132" s="413">
        <v>8500000</v>
      </c>
      <c r="CF132" s="413">
        <v>0</v>
      </c>
      <c r="CG132" s="413">
        <v>0</v>
      </c>
      <c r="CH132" s="413">
        <v>0</v>
      </c>
      <c r="CI132" s="413"/>
      <c r="CJ132" s="369">
        <f t="shared" si="514"/>
        <v>0</v>
      </c>
      <c r="CK132" s="369">
        <f t="shared" si="515"/>
        <v>8500000</v>
      </c>
      <c r="CL132" s="414"/>
      <c r="CM132" s="413">
        <f t="shared" si="516"/>
        <v>8500000</v>
      </c>
      <c r="CN132" s="413">
        <f t="shared" si="516"/>
        <v>0</v>
      </c>
      <c r="CO132" s="369">
        <f t="shared" si="516"/>
        <v>0</v>
      </c>
      <c r="CP132" s="369">
        <f t="shared" si="516"/>
        <v>0</v>
      </c>
      <c r="CQ132" s="369">
        <f t="shared" si="516"/>
        <v>0</v>
      </c>
      <c r="CR132" s="369">
        <f t="shared" si="517"/>
        <v>0</v>
      </c>
      <c r="CS132" s="369">
        <f t="shared" si="518"/>
        <v>8500000</v>
      </c>
      <c r="CT132" s="173" t="s">
        <v>1187</v>
      </c>
      <c r="CU132" s="173" t="s">
        <v>2229</v>
      </c>
      <c r="CV132" s="450" t="s">
        <v>1246</v>
      </c>
      <c r="CW132" s="173" t="s">
        <v>2249</v>
      </c>
    </row>
    <row r="133" spans="1:101" ht="34.35" customHeight="1">
      <c r="A133" s="155">
        <f>SUBTOTAL(3,$C$11:C133)</f>
        <v>105</v>
      </c>
      <c r="B133" s="143" t="s">
        <v>809</v>
      </c>
      <c r="C133" s="144" t="s">
        <v>810</v>
      </c>
      <c r="D133" s="156" t="s">
        <v>101</v>
      </c>
      <c r="E133" s="157" t="str">
        <f t="shared" si="478"/>
        <v>B3</v>
      </c>
      <c r="F133" s="158">
        <v>42250</v>
      </c>
      <c r="G133" s="159">
        <v>4090000</v>
      </c>
      <c r="H133" s="159"/>
      <c r="I133" s="160">
        <f t="shared" si="479"/>
        <v>3410000</v>
      </c>
      <c r="J133" s="160">
        <f t="shared" si="257"/>
        <v>375000</v>
      </c>
      <c r="K133" s="161">
        <f t="shared" si="480"/>
        <v>3785000</v>
      </c>
      <c r="L133" s="161">
        <f t="shared" si="481"/>
        <v>7875000</v>
      </c>
      <c r="M133" s="162">
        <f t="shared" si="482"/>
        <v>1</v>
      </c>
      <c r="N133" s="163">
        <f t="shared" si="483"/>
        <v>3640000</v>
      </c>
      <c r="O133" s="163">
        <v>0</v>
      </c>
      <c r="P133" s="406">
        <v>2</v>
      </c>
      <c r="Q133" s="406">
        <v>11</v>
      </c>
      <c r="R133" s="406">
        <v>0</v>
      </c>
      <c r="S133" s="406">
        <v>0</v>
      </c>
      <c r="T133" s="406"/>
      <c r="U133" s="406"/>
      <c r="V133" s="406"/>
      <c r="W133" s="406"/>
      <c r="X133" s="389"/>
      <c r="Y133" s="406"/>
      <c r="Z133" s="406"/>
      <c r="AA133" s="406"/>
      <c r="AB133" s="406"/>
      <c r="AC133" s="406"/>
      <c r="AD133" s="406">
        <v>0</v>
      </c>
      <c r="AE133" s="164">
        <f t="shared" si="484"/>
        <v>0</v>
      </c>
      <c r="AF133" s="166">
        <f t="shared" si="485"/>
        <v>605769</v>
      </c>
      <c r="AG133" s="166">
        <f t="shared" si="486"/>
        <v>0</v>
      </c>
      <c r="AH133" s="166">
        <f t="shared" si="487"/>
        <v>0</v>
      </c>
      <c r="AI133" s="166">
        <f t="shared" si="488"/>
        <v>0</v>
      </c>
      <c r="AJ133" s="166">
        <f t="shared" si="489"/>
        <v>0</v>
      </c>
      <c r="AK133" s="166">
        <f t="shared" si="490"/>
        <v>0</v>
      </c>
      <c r="AL133" s="166">
        <f t="shared" si="491"/>
        <v>0</v>
      </c>
      <c r="AM133" s="166">
        <f t="shared" si="492"/>
        <v>0</v>
      </c>
      <c r="AN133" s="166">
        <f t="shared" si="493"/>
        <v>0</v>
      </c>
      <c r="AO133" s="167">
        <f t="shared" si="494"/>
        <v>0</v>
      </c>
      <c r="AP133" s="166">
        <v>0</v>
      </c>
      <c r="AQ133" s="166">
        <f t="shared" si="495"/>
        <v>605769</v>
      </c>
      <c r="AR133" s="166">
        <v>558000</v>
      </c>
      <c r="AS133" s="408"/>
      <c r="AT133" s="408"/>
      <c r="AU133" s="408"/>
      <c r="AV133" s="166">
        <f t="shared" si="496"/>
        <v>1163769</v>
      </c>
      <c r="AW133" s="166">
        <f t="shared" si="497"/>
        <v>327200</v>
      </c>
      <c r="AX133" s="166">
        <f t="shared" si="498"/>
        <v>61350</v>
      </c>
      <c r="AY133" s="166">
        <f t="shared" si="499"/>
        <v>40900</v>
      </c>
      <c r="AZ133" s="166">
        <f t="shared" si="500"/>
        <v>429450</v>
      </c>
      <c r="BA133" s="166">
        <f t="shared" si="501"/>
        <v>20450</v>
      </c>
      <c r="BB133" s="166">
        <f t="shared" si="502"/>
        <v>110000</v>
      </c>
      <c r="BC133" s="242"/>
      <c r="BD133" s="166">
        <v>0</v>
      </c>
      <c r="BE133" s="166">
        <f t="shared" si="503"/>
        <v>559900</v>
      </c>
      <c r="BF133" s="166">
        <f t="shared" si="504"/>
        <v>603869</v>
      </c>
      <c r="BG133" s="166">
        <f t="shared" si="505"/>
        <v>0</v>
      </c>
      <c r="BH133" s="166">
        <v>1</v>
      </c>
      <c r="BI133" s="369" t="s">
        <v>40</v>
      </c>
      <c r="BJ133" s="166">
        <f t="shared" si="506"/>
        <v>0</v>
      </c>
      <c r="BK133" s="166">
        <f t="shared" si="507"/>
        <v>1</v>
      </c>
      <c r="BL133" s="166">
        <v>0</v>
      </c>
      <c r="BM133" s="166">
        <f t="shared" si="508"/>
        <v>0</v>
      </c>
      <c r="BN133" s="166" t="str">
        <f t="shared" si="509"/>
        <v>Trừ tiền</v>
      </c>
      <c r="BO133" s="410"/>
      <c r="BP133" s="408"/>
      <c r="BQ133" s="408"/>
      <c r="BR133" s="408"/>
      <c r="BS133" s="161">
        <f t="shared" si="510"/>
        <v>605769</v>
      </c>
      <c r="BT133" s="159">
        <v>2</v>
      </c>
      <c r="BU133" s="166">
        <f t="shared" si="511"/>
        <v>8800000</v>
      </c>
      <c r="BV133" s="166">
        <v>11000000</v>
      </c>
      <c r="BW133" s="166">
        <f t="shared" si="512"/>
        <v>19800000</v>
      </c>
      <c r="BX133" s="166">
        <f t="shared" si="513"/>
        <v>-19623681</v>
      </c>
      <c r="BY133" s="408"/>
      <c r="BZ133" s="408"/>
      <c r="CA133" s="408"/>
      <c r="CB133" s="408"/>
      <c r="CC133" s="408"/>
      <c r="CD133" s="408"/>
      <c r="CE133" s="413">
        <v>7500000</v>
      </c>
      <c r="CF133" s="413">
        <f t="shared" ref="CF133:CF140" si="519">CE133*5%</f>
        <v>375000</v>
      </c>
      <c r="CG133" s="413">
        <v>0</v>
      </c>
      <c r="CH133" s="413">
        <v>0</v>
      </c>
      <c r="CI133" s="413"/>
      <c r="CJ133" s="369">
        <f t="shared" si="514"/>
        <v>375000</v>
      </c>
      <c r="CK133" s="369">
        <f t="shared" si="515"/>
        <v>7875000</v>
      </c>
      <c r="CL133" s="414"/>
      <c r="CM133" s="413">
        <f t="shared" si="516"/>
        <v>7500000</v>
      </c>
      <c r="CN133" s="413">
        <f t="shared" si="516"/>
        <v>375000</v>
      </c>
      <c r="CO133" s="369">
        <f t="shared" si="516"/>
        <v>0</v>
      </c>
      <c r="CP133" s="369">
        <f t="shared" si="516"/>
        <v>0</v>
      </c>
      <c r="CQ133" s="369">
        <f t="shared" si="516"/>
        <v>0</v>
      </c>
      <c r="CR133" s="369">
        <f t="shared" si="517"/>
        <v>375000</v>
      </c>
      <c r="CS133" s="369">
        <f t="shared" si="518"/>
        <v>7875000</v>
      </c>
      <c r="CT133" s="173" t="s">
        <v>1187</v>
      </c>
      <c r="CU133" s="173" t="s">
        <v>2229</v>
      </c>
      <c r="CV133" s="450" t="s">
        <v>1247</v>
      </c>
      <c r="CW133" s="173" t="s">
        <v>2249</v>
      </c>
    </row>
    <row r="134" spans="1:101" ht="34.35" customHeight="1">
      <c r="A134" s="155">
        <f>SUBTOTAL(3,$C$11:C134)</f>
        <v>106</v>
      </c>
      <c r="B134" s="143" t="s">
        <v>811</v>
      </c>
      <c r="C134" s="144" t="s">
        <v>812</v>
      </c>
      <c r="D134" s="156" t="s">
        <v>101</v>
      </c>
      <c r="E134" s="157" t="str">
        <f t="shared" si="478"/>
        <v>B3</v>
      </c>
      <c r="F134" s="158">
        <v>42110</v>
      </c>
      <c r="G134" s="159">
        <v>4300000</v>
      </c>
      <c r="H134" s="159"/>
      <c r="I134" s="160">
        <f t="shared" si="479"/>
        <v>4200000</v>
      </c>
      <c r="J134" s="160">
        <f t="shared" si="257"/>
        <v>850000</v>
      </c>
      <c r="K134" s="161">
        <f t="shared" si="480"/>
        <v>5050000</v>
      </c>
      <c r="L134" s="161">
        <f t="shared" si="481"/>
        <v>9350000</v>
      </c>
      <c r="M134" s="162">
        <f t="shared" si="482"/>
        <v>1</v>
      </c>
      <c r="N134" s="163">
        <f t="shared" si="483"/>
        <v>3640000</v>
      </c>
      <c r="O134" s="163">
        <v>0</v>
      </c>
      <c r="P134" s="406">
        <v>1</v>
      </c>
      <c r="Q134" s="406">
        <v>13</v>
      </c>
      <c r="R134" s="406">
        <v>0</v>
      </c>
      <c r="S134" s="406">
        <v>0</v>
      </c>
      <c r="T134" s="406"/>
      <c r="U134" s="406"/>
      <c r="V134" s="406"/>
      <c r="W134" s="406"/>
      <c r="X134" s="389"/>
      <c r="Y134" s="406"/>
      <c r="Z134" s="406"/>
      <c r="AA134" s="406"/>
      <c r="AB134" s="406"/>
      <c r="AC134" s="406"/>
      <c r="AD134" s="406">
        <v>0</v>
      </c>
      <c r="AE134" s="164">
        <f t="shared" si="484"/>
        <v>0</v>
      </c>
      <c r="AF134" s="166">
        <f t="shared" si="485"/>
        <v>359615</v>
      </c>
      <c r="AG134" s="166">
        <f t="shared" si="486"/>
        <v>0</v>
      </c>
      <c r="AH134" s="166">
        <f t="shared" si="487"/>
        <v>0</v>
      </c>
      <c r="AI134" s="166">
        <f t="shared" si="488"/>
        <v>0</v>
      </c>
      <c r="AJ134" s="166">
        <f t="shared" si="489"/>
        <v>0</v>
      </c>
      <c r="AK134" s="166">
        <f t="shared" si="490"/>
        <v>0</v>
      </c>
      <c r="AL134" s="166">
        <f t="shared" si="491"/>
        <v>0</v>
      </c>
      <c r="AM134" s="166">
        <f t="shared" si="492"/>
        <v>0</v>
      </c>
      <c r="AN134" s="166">
        <f t="shared" si="493"/>
        <v>0</v>
      </c>
      <c r="AO134" s="167">
        <f t="shared" si="494"/>
        <v>0</v>
      </c>
      <c r="AP134" s="166">
        <v>0</v>
      </c>
      <c r="AQ134" s="166">
        <f t="shared" si="495"/>
        <v>359615</v>
      </c>
      <c r="AR134" s="166">
        <v>1091000</v>
      </c>
      <c r="AS134" s="167"/>
      <c r="AT134" s="166"/>
      <c r="AU134" s="166"/>
      <c r="AV134" s="166">
        <f t="shared" si="496"/>
        <v>1450615</v>
      </c>
      <c r="AW134" s="166">
        <f t="shared" si="497"/>
        <v>344000</v>
      </c>
      <c r="AX134" s="166">
        <f t="shared" si="498"/>
        <v>64500</v>
      </c>
      <c r="AY134" s="166">
        <f t="shared" si="499"/>
        <v>43000</v>
      </c>
      <c r="AZ134" s="166">
        <f t="shared" si="500"/>
        <v>451500</v>
      </c>
      <c r="BA134" s="166">
        <f t="shared" si="501"/>
        <v>21500</v>
      </c>
      <c r="BB134" s="166">
        <f t="shared" si="502"/>
        <v>110000</v>
      </c>
      <c r="BC134" s="166"/>
      <c r="BD134" s="166">
        <v>0</v>
      </c>
      <c r="BE134" s="166">
        <f t="shared" si="503"/>
        <v>583000</v>
      </c>
      <c r="BF134" s="166">
        <f t="shared" si="504"/>
        <v>867615</v>
      </c>
      <c r="BG134" s="166">
        <f t="shared" si="505"/>
        <v>0</v>
      </c>
      <c r="BH134" s="166">
        <v>1</v>
      </c>
      <c r="BI134" s="369" t="s">
        <v>40</v>
      </c>
      <c r="BJ134" s="166">
        <f t="shared" si="506"/>
        <v>0</v>
      </c>
      <c r="BK134" s="166">
        <f t="shared" si="507"/>
        <v>1</v>
      </c>
      <c r="BL134" s="166">
        <v>0</v>
      </c>
      <c r="BM134" s="166">
        <f t="shared" si="508"/>
        <v>0</v>
      </c>
      <c r="BN134" s="166" t="str">
        <f t="shared" si="509"/>
        <v>Trừ tiền</v>
      </c>
      <c r="BO134" s="410"/>
      <c r="BP134" s="166"/>
      <c r="BQ134" s="144"/>
      <c r="BR134" s="144"/>
      <c r="BS134" s="161">
        <f t="shared" si="510"/>
        <v>359615</v>
      </c>
      <c r="BT134" s="159">
        <v>2</v>
      </c>
      <c r="BU134" s="166">
        <f t="shared" si="511"/>
        <v>8800000</v>
      </c>
      <c r="BV134" s="166">
        <v>11000000</v>
      </c>
      <c r="BW134" s="166">
        <f t="shared" si="512"/>
        <v>19800000</v>
      </c>
      <c r="BX134" s="166">
        <f t="shared" si="513"/>
        <v>-19891885</v>
      </c>
      <c r="BY134" s="166"/>
      <c r="BZ134" s="166"/>
      <c r="CA134" s="171"/>
      <c r="CB134" s="166"/>
      <c r="CC134" s="166"/>
      <c r="CD134" s="166"/>
      <c r="CE134" s="413">
        <v>8500000</v>
      </c>
      <c r="CF134" s="413">
        <f>CE134*10%</f>
        <v>850000</v>
      </c>
      <c r="CG134" s="413">
        <v>0</v>
      </c>
      <c r="CH134" s="413">
        <v>0</v>
      </c>
      <c r="CI134" s="413"/>
      <c r="CJ134" s="369">
        <f t="shared" si="514"/>
        <v>850000</v>
      </c>
      <c r="CK134" s="369">
        <f t="shared" si="515"/>
        <v>9350000</v>
      </c>
      <c r="CL134" s="414"/>
      <c r="CM134" s="413">
        <f t="shared" si="516"/>
        <v>8500000</v>
      </c>
      <c r="CN134" s="413">
        <f t="shared" si="516"/>
        <v>850000</v>
      </c>
      <c r="CO134" s="369">
        <f t="shared" si="516"/>
        <v>0</v>
      </c>
      <c r="CP134" s="369">
        <f t="shared" si="516"/>
        <v>0</v>
      </c>
      <c r="CQ134" s="369">
        <f t="shared" si="516"/>
        <v>0</v>
      </c>
      <c r="CR134" s="369">
        <f t="shared" si="517"/>
        <v>850000</v>
      </c>
      <c r="CS134" s="369">
        <f t="shared" si="518"/>
        <v>9350000</v>
      </c>
      <c r="CT134" s="173" t="s">
        <v>1187</v>
      </c>
      <c r="CU134" s="173" t="s">
        <v>2229</v>
      </c>
      <c r="CV134" s="450" t="s">
        <v>1248</v>
      </c>
      <c r="CW134" s="173" t="s">
        <v>2249</v>
      </c>
    </row>
    <row r="135" spans="1:101" ht="34.35" customHeight="1">
      <c r="A135" s="155">
        <f>SUBTOTAL(3,$C$11:C135)</f>
        <v>107</v>
      </c>
      <c r="B135" s="143" t="s">
        <v>815</v>
      </c>
      <c r="C135" s="144" t="s">
        <v>816</v>
      </c>
      <c r="D135" s="156" t="s">
        <v>101</v>
      </c>
      <c r="E135" s="157" t="str">
        <f t="shared" si="478"/>
        <v>B3</v>
      </c>
      <c r="F135" s="158">
        <v>42110</v>
      </c>
      <c r="G135" s="159">
        <v>4300000</v>
      </c>
      <c r="H135" s="159"/>
      <c r="I135" s="160">
        <f t="shared" si="479"/>
        <v>4200000</v>
      </c>
      <c r="J135" s="160">
        <f t="shared" si="257"/>
        <v>850000</v>
      </c>
      <c r="K135" s="161">
        <f t="shared" si="480"/>
        <v>5050000</v>
      </c>
      <c r="L135" s="161">
        <f t="shared" si="481"/>
        <v>9350000</v>
      </c>
      <c r="M135" s="162">
        <f t="shared" si="482"/>
        <v>1</v>
      </c>
      <c r="N135" s="163">
        <f t="shared" si="483"/>
        <v>3640000</v>
      </c>
      <c r="O135" s="163">
        <v>0</v>
      </c>
      <c r="P135" s="406">
        <v>1.5</v>
      </c>
      <c r="Q135" s="406">
        <v>12</v>
      </c>
      <c r="R135" s="406">
        <v>0</v>
      </c>
      <c r="S135" s="406">
        <v>0</v>
      </c>
      <c r="T135" s="406"/>
      <c r="U135" s="406"/>
      <c r="V135" s="406"/>
      <c r="W135" s="406"/>
      <c r="X135" s="389"/>
      <c r="Y135" s="406"/>
      <c r="Z135" s="406"/>
      <c r="AA135" s="406"/>
      <c r="AB135" s="406"/>
      <c r="AC135" s="406"/>
      <c r="AD135" s="406">
        <v>0</v>
      </c>
      <c r="AE135" s="164">
        <f t="shared" si="484"/>
        <v>0</v>
      </c>
      <c r="AF135" s="166">
        <f t="shared" si="485"/>
        <v>539423</v>
      </c>
      <c r="AG135" s="166">
        <f t="shared" si="486"/>
        <v>0</v>
      </c>
      <c r="AH135" s="166">
        <f t="shared" si="487"/>
        <v>0</v>
      </c>
      <c r="AI135" s="166">
        <f t="shared" si="488"/>
        <v>0</v>
      </c>
      <c r="AJ135" s="166">
        <f t="shared" si="489"/>
        <v>0</v>
      </c>
      <c r="AK135" s="166">
        <f t="shared" si="490"/>
        <v>0</v>
      </c>
      <c r="AL135" s="166">
        <f t="shared" si="491"/>
        <v>0</v>
      </c>
      <c r="AM135" s="166">
        <f t="shared" si="492"/>
        <v>0</v>
      </c>
      <c r="AN135" s="166">
        <f t="shared" si="493"/>
        <v>0</v>
      </c>
      <c r="AO135" s="167">
        <f t="shared" si="494"/>
        <v>0</v>
      </c>
      <c r="AP135" s="166">
        <v>0</v>
      </c>
      <c r="AQ135" s="166">
        <f t="shared" si="495"/>
        <v>539423</v>
      </c>
      <c r="AR135" s="166">
        <v>564000</v>
      </c>
      <c r="AS135" s="167"/>
      <c r="AT135" s="166"/>
      <c r="AU135" s="166"/>
      <c r="AV135" s="166">
        <f t="shared" si="496"/>
        <v>1103423</v>
      </c>
      <c r="AW135" s="166">
        <f t="shared" si="497"/>
        <v>344000</v>
      </c>
      <c r="AX135" s="166">
        <f t="shared" si="498"/>
        <v>64500</v>
      </c>
      <c r="AY135" s="166">
        <f t="shared" si="499"/>
        <v>43000</v>
      </c>
      <c r="AZ135" s="166">
        <f t="shared" si="500"/>
        <v>451500</v>
      </c>
      <c r="BA135" s="166">
        <f t="shared" si="501"/>
        <v>21500</v>
      </c>
      <c r="BB135" s="166">
        <f t="shared" si="502"/>
        <v>110000</v>
      </c>
      <c r="BC135" s="166"/>
      <c r="BD135" s="166">
        <v>0</v>
      </c>
      <c r="BE135" s="166">
        <f t="shared" si="503"/>
        <v>583000</v>
      </c>
      <c r="BF135" s="166">
        <f t="shared" si="504"/>
        <v>520423</v>
      </c>
      <c r="BG135" s="166">
        <f t="shared" si="505"/>
        <v>0</v>
      </c>
      <c r="BH135" s="166">
        <v>1</v>
      </c>
      <c r="BI135" s="369" t="s">
        <v>40</v>
      </c>
      <c r="BJ135" s="166">
        <f t="shared" si="506"/>
        <v>0</v>
      </c>
      <c r="BK135" s="166">
        <f t="shared" si="507"/>
        <v>1</v>
      </c>
      <c r="BL135" s="166">
        <v>0</v>
      </c>
      <c r="BM135" s="166">
        <f t="shared" si="508"/>
        <v>0</v>
      </c>
      <c r="BN135" s="166" t="str">
        <f t="shared" si="509"/>
        <v>Trừ tiền</v>
      </c>
      <c r="BO135" s="410"/>
      <c r="BP135" s="166"/>
      <c r="BQ135" s="144"/>
      <c r="BR135" s="144"/>
      <c r="BS135" s="161">
        <f t="shared" si="510"/>
        <v>539423</v>
      </c>
      <c r="BT135" s="159">
        <v>2</v>
      </c>
      <c r="BU135" s="166">
        <f t="shared" si="511"/>
        <v>8800000</v>
      </c>
      <c r="BV135" s="166">
        <v>11000000</v>
      </c>
      <c r="BW135" s="166">
        <f t="shared" si="512"/>
        <v>19800000</v>
      </c>
      <c r="BX135" s="166">
        <f t="shared" si="513"/>
        <v>-19712077</v>
      </c>
      <c r="BY135" s="166"/>
      <c r="BZ135" s="166"/>
      <c r="CA135" s="171"/>
      <c r="CB135" s="166"/>
      <c r="CC135" s="166"/>
      <c r="CD135" s="166"/>
      <c r="CE135" s="413">
        <v>8500000</v>
      </c>
      <c r="CF135" s="413">
        <f t="shared" ref="CF135:CF136" si="520">CE135*10%</f>
        <v>850000</v>
      </c>
      <c r="CG135" s="413">
        <v>0</v>
      </c>
      <c r="CH135" s="413">
        <v>0</v>
      </c>
      <c r="CI135" s="413"/>
      <c r="CJ135" s="369">
        <f t="shared" si="514"/>
        <v>850000</v>
      </c>
      <c r="CK135" s="369">
        <f t="shared" si="515"/>
        <v>9350000</v>
      </c>
      <c r="CL135" s="414"/>
      <c r="CM135" s="413">
        <f t="shared" si="516"/>
        <v>8500000</v>
      </c>
      <c r="CN135" s="413">
        <f t="shared" si="516"/>
        <v>850000</v>
      </c>
      <c r="CO135" s="369">
        <f t="shared" si="516"/>
        <v>0</v>
      </c>
      <c r="CP135" s="369">
        <f t="shared" si="516"/>
        <v>0</v>
      </c>
      <c r="CQ135" s="369">
        <f t="shared" si="516"/>
        <v>0</v>
      </c>
      <c r="CR135" s="369">
        <f t="shared" si="517"/>
        <v>850000</v>
      </c>
      <c r="CS135" s="369">
        <f t="shared" si="518"/>
        <v>9350000</v>
      </c>
      <c r="CT135" s="173" t="s">
        <v>1187</v>
      </c>
      <c r="CU135" s="173" t="s">
        <v>2229</v>
      </c>
      <c r="CV135" s="450" t="s">
        <v>1249</v>
      </c>
      <c r="CW135" s="173" t="s">
        <v>2249</v>
      </c>
    </row>
    <row r="136" spans="1:101" ht="34.35" customHeight="1">
      <c r="A136" s="155">
        <f>SUBTOTAL(3,$C$11:C136)</f>
        <v>108</v>
      </c>
      <c r="B136" s="143" t="s">
        <v>817</v>
      </c>
      <c r="C136" s="144" t="s">
        <v>818</v>
      </c>
      <c r="D136" s="156" t="s">
        <v>101</v>
      </c>
      <c r="E136" s="157" t="str">
        <f t="shared" si="478"/>
        <v>B3</v>
      </c>
      <c r="F136" s="158">
        <v>42110</v>
      </c>
      <c r="G136" s="159">
        <v>4090000</v>
      </c>
      <c r="H136" s="159"/>
      <c r="I136" s="160">
        <f t="shared" si="479"/>
        <v>3410000</v>
      </c>
      <c r="J136" s="160">
        <f t="shared" si="257"/>
        <v>750000</v>
      </c>
      <c r="K136" s="161">
        <f t="shared" si="480"/>
        <v>4160000</v>
      </c>
      <c r="L136" s="161">
        <f t="shared" si="481"/>
        <v>8250000</v>
      </c>
      <c r="M136" s="162">
        <f t="shared" si="482"/>
        <v>1</v>
      </c>
      <c r="N136" s="163">
        <f t="shared" si="483"/>
        <v>3640000</v>
      </c>
      <c r="O136" s="163">
        <v>0</v>
      </c>
      <c r="P136" s="406">
        <v>0</v>
      </c>
      <c r="Q136" s="406">
        <v>13</v>
      </c>
      <c r="R136" s="406">
        <v>0</v>
      </c>
      <c r="S136" s="406">
        <v>0</v>
      </c>
      <c r="T136" s="406"/>
      <c r="U136" s="406"/>
      <c r="V136" s="406"/>
      <c r="W136" s="406"/>
      <c r="X136" s="389"/>
      <c r="Y136" s="406"/>
      <c r="Z136" s="406"/>
      <c r="AA136" s="406"/>
      <c r="AB136" s="406"/>
      <c r="AC136" s="406"/>
      <c r="AD136" s="406">
        <v>0</v>
      </c>
      <c r="AE136" s="164">
        <f t="shared" si="484"/>
        <v>0</v>
      </c>
      <c r="AF136" s="166">
        <f t="shared" si="485"/>
        <v>0</v>
      </c>
      <c r="AG136" s="166">
        <f t="shared" si="486"/>
        <v>0</v>
      </c>
      <c r="AH136" s="166">
        <f t="shared" si="487"/>
        <v>0</v>
      </c>
      <c r="AI136" s="166">
        <f t="shared" si="488"/>
        <v>0</v>
      </c>
      <c r="AJ136" s="166">
        <f t="shared" si="489"/>
        <v>0</v>
      </c>
      <c r="AK136" s="166">
        <f t="shared" si="490"/>
        <v>0</v>
      </c>
      <c r="AL136" s="166">
        <f t="shared" si="491"/>
        <v>0</v>
      </c>
      <c r="AM136" s="166">
        <f t="shared" si="492"/>
        <v>0</v>
      </c>
      <c r="AN136" s="166">
        <f t="shared" si="493"/>
        <v>0</v>
      </c>
      <c r="AO136" s="167">
        <f t="shared" si="494"/>
        <v>0</v>
      </c>
      <c r="AP136" s="166">
        <v>0</v>
      </c>
      <c r="AQ136" s="166">
        <f t="shared" si="495"/>
        <v>0</v>
      </c>
      <c r="AR136" s="166">
        <v>1148000</v>
      </c>
      <c r="AS136" s="167"/>
      <c r="AT136" s="166"/>
      <c r="AU136" s="166"/>
      <c r="AV136" s="166">
        <f t="shared" si="496"/>
        <v>1148000</v>
      </c>
      <c r="AW136" s="166">
        <f t="shared" si="497"/>
        <v>327200</v>
      </c>
      <c r="AX136" s="166">
        <f t="shared" si="498"/>
        <v>61350</v>
      </c>
      <c r="AY136" s="166">
        <f t="shared" si="499"/>
        <v>40900</v>
      </c>
      <c r="AZ136" s="166">
        <f t="shared" si="500"/>
        <v>429450</v>
      </c>
      <c r="BA136" s="166">
        <f t="shared" si="501"/>
        <v>20450</v>
      </c>
      <c r="BB136" s="166">
        <f t="shared" si="502"/>
        <v>110000</v>
      </c>
      <c r="BC136" s="166"/>
      <c r="BD136" s="166">
        <v>0</v>
      </c>
      <c r="BE136" s="166">
        <f t="shared" si="503"/>
        <v>559900</v>
      </c>
      <c r="BF136" s="166">
        <f t="shared" si="504"/>
        <v>588100</v>
      </c>
      <c r="BG136" s="166">
        <f t="shared" si="505"/>
        <v>0</v>
      </c>
      <c r="BH136" s="166">
        <v>1</v>
      </c>
      <c r="BI136" s="369" t="s">
        <v>40</v>
      </c>
      <c r="BJ136" s="166">
        <f t="shared" si="506"/>
        <v>0</v>
      </c>
      <c r="BK136" s="166">
        <f t="shared" si="507"/>
        <v>1</v>
      </c>
      <c r="BL136" s="166">
        <v>0</v>
      </c>
      <c r="BM136" s="166">
        <f t="shared" si="508"/>
        <v>0</v>
      </c>
      <c r="BN136" s="166" t="str">
        <f t="shared" si="509"/>
        <v>Trừ tiền</v>
      </c>
      <c r="BO136" s="410"/>
      <c r="BP136" s="166"/>
      <c r="BQ136" s="144"/>
      <c r="BR136" s="144"/>
      <c r="BS136" s="161">
        <f t="shared" si="510"/>
        <v>0</v>
      </c>
      <c r="BT136" s="159">
        <v>2</v>
      </c>
      <c r="BU136" s="166">
        <f t="shared" si="511"/>
        <v>8800000</v>
      </c>
      <c r="BV136" s="166">
        <v>11000000</v>
      </c>
      <c r="BW136" s="166">
        <f t="shared" si="512"/>
        <v>19800000</v>
      </c>
      <c r="BX136" s="166">
        <f t="shared" si="513"/>
        <v>-20229450</v>
      </c>
      <c r="BY136" s="166"/>
      <c r="BZ136" s="166"/>
      <c r="CA136" s="171"/>
      <c r="CB136" s="166"/>
      <c r="CC136" s="166"/>
      <c r="CD136" s="166"/>
      <c r="CE136" s="413">
        <v>7500000</v>
      </c>
      <c r="CF136" s="413">
        <f t="shared" si="520"/>
        <v>750000</v>
      </c>
      <c r="CG136" s="413">
        <v>0</v>
      </c>
      <c r="CH136" s="413">
        <v>0</v>
      </c>
      <c r="CI136" s="413"/>
      <c r="CJ136" s="369">
        <f t="shared" si="514"/>
        <v>750000</v>
      </c>
      <c r="CK136" s="369">
        <f t="shared" si="515"/>
        <v>8250000</v>
      </c>
      <c r="CL136" s="414"/>
      <c r="CM136" s="413">
        <f t="shared" si="516"/>
        <v>7500000</v>
      </c>
      <c r="CN136" s="413">
        <f t="shared" si="516"/>
        <v>750000</v>
      </c>
      <c r="CO136" s="369">
        <f t="shared" si="516"/>
        <v>0</v>
      </c>
      <c r="CP136" s="369">
        <f t="shared" si="516"/>
        <v>0</v>
      </c>
      <c r="CQ136" s="369">
        <f t="shared" si="516"/>
        <v>0</v>
      </c>
      <c r="CR136" s="369">
        <f t="shared" si="517"/>
        <v>750000</v>
      </c>
      <c r="CS136" s="369">
        <f t="shared" si="518"/>
        <v>8250000</v>
      </c>
      <c r="CT136" s="173" t="s">
        <v>1187</v>
      </c>
      <c r="CU136" s="173" t="s">
        <v>2229</v>
      </c>
      <c r="CV136" s="450" t="s">
        <v>1250</v>
      </c>
      <c r="CW136" s="173" t="s">
        <v>2249</v>
      </c>
    </row>
    <row r="137" spans="1:101" ht="34.35" customHeight="1">
      <c r="A137" s="155">
        <f>SUBTOTAL(3,$C$11:C137)</f>
        <v>109</v>
      </c>
      <c r="B137" s="143" t="s">
        <v>819</v>
      </c>
      <c r="C137" s="144" t="s">
        <v>820</v>
      </c>
      <c r="D137" s="156" t="s">
        <v>101</v>
      </c>
      <c r="E137" s="157" t="str">
        <f t="shared" si="478"/>
        <v>B3</v>
      </c>
      <c r="F137" s="158">
        <v>42219</v>
      </c>
      <c r="G137" s="159">
        <v>4090000</v>
      </c>
      <c r="H137" s="159"/>
      <c r="I137" s="160">
        <f t="shared" si="479"/>
        <v>3410000</v>
      </c>
      <c r="J137" s="160">
        <f t="shared" si="257"/>
        <v>375000</v>
      </c>
      <c r="K137" s="161">
        <f t="shared" si="480"/>
        <v>3785000</v>
      </c>
      <c r="L137" s="161">
        <f t="shared" si="481"/>
        <v>7875000</v>
      </c>
      <c r="M137" s="162">
        <f t="shared" si="482"/>
        <v>1</v>
      </c>
      <c r="N137" s="163">
        <f t="shared" si="483"/>
        <v>3640000</v>
      </c>
      <c r="O137" s="163">
        <v>0</v>
      </c>
      <c r="P137" s="406">
        <v>1</v>
      </c>
      <c r="Q137" s="406">
        <v>12</v>
      </c>
      <c r="R137" s="406">
        <v>0</v>
      </c>
      <c r="S137" s="406">
        <v>0</v>
      </c>
      <c r="T137" s="406"/>
      <c r="U137" s="406"/>
      <c r="V137" s="406"/>
      <c r="W137" s="406"/>
      <c r="X137" s="389"/>
      <c r="Y137" s="406"/>
      <c r="Z137" s="406"/>
      <c r="AA137" s="406"/>
      <c r="AB137" s="406"/>
      <c r="AC137" s="406"/>
      <c r="AD137" s="406">
        <v>0</v>
      </c>
      <c r="AE137" s="164">
        <f t="shared" si="484"/>
        <v>0</v>
      </c>
      <c r="AF137" s="166">
        <f t="shared" si="485"/>
        <v>302885</v>
      </c>
      <c r="AG137" s="166">
        <f t="shared" si="486"/>
        <v>0</v>
      </c>
      <c r="AH137" s="166">
        <f t="shared" si="487"/>
        <v>0</v>
      </c>
      <c r="AI137" s="166">
        <f t="shared" si="488"/>
        <v>0</v>
      </c>
      <c r="AJ137" s="166">
        <f t="shared" si="489"/>
        <v>0</v>
      </c>
      <c r="AK137" s="166">
        <f t="shared" si="490"/>
        <v>0</v>
      </c>
      <c r="AL137" s="166">
        <f t="shared" si="491"/>
        <v>0</v>
      </c>
      <c r="AM137" s="166">
        <f t="shared" si="492"/>
        <v>0</v>
      </c>
      <c r="AN137" s="166">
        <f t="shared" si="493"/>
        <v>0</v>
      </c>
      <c r="AO137" s="167">
        <f t="shared" si="494"/>
        <v>0</v>
      </c>
      <c r="AP137" s="166">
        <v>0</v>
      </c>
      <c r="AQ137" s="166">
        <f t="shared" si="495"/>
        <v>302885</v>
      </c>
      <c r="AR137" s="166">
        <v>905000</v>
      </c>
      <c r="AS137" s="167"/>
      <c r="AT137" s="166"/>
      <c r="AU137" s="166"/>
      <c r="AV137" s="166">
        <f t="shared" si="496"/>
        <v>1207885</v>
      </c>
      <c r="AW137" s="166">
        <f t="shared" si="497"/>
        <v>327200</v>
      </c>
      <c r="AX137" s="166">
        <f t="shared" si="498"/>
        <v>61350</v>
      </c>
      <c r="AY137" s="166">
        <f t="shared" si="499"/>
        <v>40900</v>
      </c>
      <c r="AZ137" s="166">
        <f t="shared" si="500"/>
        <v>429450</v>
      </c>
      <c r="BA137" s="166">
        <f t="shared" si="501"/>
        <v>20450</v>
      </c>
      <c r="BB137" s="166">
        <f t="shared" si="502"/>
        <v>110000</v>
      </c>
      <c r="BC137" s="166"/>
      <c r="BD137" s="166">
        <v>0</v>
      </c>
      <c r="BE137" s="166">
        <f t="shared" si="503"/>
        <v>559900</v>
      </c>
      <c r="BF137" s="166">
        <f t="shared" si="504"/>
        <v>647985</v>
      </c>
      <c r="BG137" s="166">
        <f t="shared" si="505"/>
        <v>0</v>
      </c>
      <c r="BH137" s="166">
        <v>1</v>
      </c>
      <c r="BI137" s="369" t="s">
        <v>40</v>
      </c>
      <c r="BJ137" s="166">
        <f t="shared" si="506"/>
        <v>0</v>
      </c>
      <c r="BK137" s="166">
        <f t="shared" si="507"/>
        <v>1</v>
      </c>
      <c r="BL137" s="166">
        <v>0</v>
      </c>
      <c r="BM137" s="166">
        <f t="shared" si="508"/>
        <v>0</v>
      </c>
      <c r="BN137" s="166" t="str">
        <f t="shared" si="509"/>
        <v>Trừ tiền</v>
      </c>
      <c r="BO137" s="410"/>
      <c r="BP137" s="166"/>
      <c r="BQ137" s="144"/>
      <c r="BR137" s="144"/>
      <c r="BS137" s="161">
        <f t="shared" si="510"/>
        <v>302885</v>
      </c>
      <c r="BT137" s="159">
        <v>0</v>
      </c>
      <c r="BU137" s="166">
        <f t="shared" si="511"/>
        <v>0</v>
      </c>
      <c r="BV137" s="166">
        <v>11000000</v>
      </c>
      <c r="BW137" s="166">
        <f t="shared" si="512"/>
        <v>11000000</v>
      </c>
      <c r="BX137" s="166">
        <f t="shared" si="513"/>
        <v>-11126565</v>
      </c>
      <c r="BY137" s="166"/>
      <c r="BZ137" s="166"/>
      <c r="CA137" s="171"/>
      <c r="CB137" s="166"/>
      <c r="CC137" s="166"/>
      <c r="CD137" s="166"/>
      <c r="CE137" s="413">
        <v>7500000</v>
      </c>
      <c r="CF137" s="413">
        <f t="shared" si="519"/>
        <v>375000</v>
      </c>
      <c r="CG137" s="413">
        <v>0</v>
      </c>
      <c r="CH137" s="413">
        <v>0</v>
      </c>
      <c r="CI137" s="413"/>
      <c r="CJ137" s="369">
        <f t="shared" si="514"/>
        <v>375000</v>
      </c>
      <c r="CK137" s="369">
        <f t="shared" si="515"/>
        <v>7875000</v>
      </c>
      <c r="CL137" s="414"/>
      <c r="CM137" s="413">
        <f t="shared" si="516"/>
        <v>7500000</v>
      </c>
      <c r="CN137" s="413">
        <f t="shared" si="516"/>
        <v>375000</v>
      </c>
      <c r="CO137" s="369">
        <f t="shared" si="516"/>
        <v>0</v>
      </c>
      <c r="CP137" s="369">
        <f t="shared" si="516"/>
        <v>0</v>
      </c>
      <c r="CQ137" s="369">
        <f t="shared" si="516"/>
        <v>0</v>
      </c>
      <c r="CR137" s="369">
        <f t="shared" si="517"/>
        <v>375000</v>
      </c>
      <c r="CS137" s="369">
        <f t="shared" si="518"/>
        <v>7875000</v>
      </c>
      <c r="CT137" s="173" t="s">
        <v>1187</v>
      </c>
      <c r="CU137" s="173" t="s">
        <v>2229</v>
      </c>
      <c r="CV137" s="450" t="s">
        <v>1251</v>
      </c>
      <c r="CW137" s="173" t="s">
        <v>2249</v>
      </c>
    </row>
    <row r="138" spans="1:101" ht="34.35" customHeight="1">
      <c r="A138" s="155">
        <f>SUBTOTAL(3,$C$11:C138)</f>
        <v>110</v>
      </c>
      <c r="B138" s="143" t="s">
        <v>822</v>
      </c>
      <c r="C138" s="144" t="s">
        <v>823</v>
      </c>
      <c r="D138" s="156" t="s">
        <v>101</v>
      </c>
      <c r="E138" s="157" t="str">
        <f t="shared" si="478"/>
        <v>B3</v>
      </c>
      <c r="F138" s="158">
        <v>42184</v>
      </c>
      <c r="G138" s="159">
        <v>4090000</v>
      </c>
      <c r="H138" s="159"/>
      <c r="I138" s="160">
        <f t="shared" si="479"/>
        <v>3410000</v>
      </c>
      <c r="J138" s="160">
        <f t="shared" si="257"/>
        <v>375000</v>
      </c>
      <c r="K138" s="161">
        <f t="shared" si="480"/>
        <v>3785000</v>
      </c>
      <c r="L138" s="161">
        <f t="shared" si="481"/>
        <v>7875000</v>
      </c>
      <c r="M138" s="162">
        <f t="shared" si="482"/>
        <v>1</v>
      </c>
      <c r="N138" s="163">
        <f t="shared" si="483"/>
        <v>3640000</v>
      </c>
      <c r="O138" s="163">
        <v>0</v>
      </c>
      <c r="P138" s="406">
        <v>0</v>
      </c>
      <c r="Q138" s="406">
        <v>14</v>
      </c>
      <c r="R138" s="406">
        <v>0</v>
      </c>
      <c r="S138" s="406">
        <v>0</v>
      </c>
      <c r="T138" s="406"/>
      <c r="U138" s="406"/>
      <c r="V138" s="406"/>
      <c r="W138" s="406"/>
      <c r="X138" s="389"/>
      <c r="Y138" s="406"/>
      <c r="Z138" s="406"/>
      <c r="AA138" s="406"/>
      <c r="AB138" s="406"/>
      <c r="AC138" s="406"/>
      <c r="AD138" s="406">
        <v>0</v>
      </c>
      <c r="AE138" s="164">
        <f t="shared" si="484"/>
        <v>0</v>
      </c>
      <c r="AF138" s="166">
        <f t="shared" si="485"/>
        <v>0</v>
      </c>
      <c r="AG138" s="166">
        <f t="shared" si="486"/>
        <v>0</v>
      </c>
      <c r="AH138" s="166">
        <f t="shared" si="487"/>
        <v>0</v>
      </c>
      <c r="AI138" s="166">
        <f t="shared" si="488"/>
        <v>0</v>
      </c>
      <c r="AJ138" s="166">
        <f t="shared" si="489"/>
        <v>0</v>
      </c>
      <c r="AK138" s="166">
        <f t="shared" si="490"/>
        <v>0</v>
      </c>
      <c r="AL138" s="166">
        <f t="shared" si="491"/>
        <v>0</v>
      </c>
      <c r="AM138" s="166">
        <f t="shared" si="492"/>
        <v>0</v>
      </c>
      <c r="AN138" s="166">
        <f t="shared" si="493"/>
        <v>0</v>
      </c>
      <c r="AO138" s="167">
        <f t="shared" si="494"/>
        <v>0</v>
      </c>
      <c r="AP138" s="166">
        <v>0</v>
      </c>
      <c r="AQ138" s="166">
        <f t="shared" si="495"/>
        <v>0</v>
      </c>
      <c r="AR138" s="166">
        <v>1476000</v>
      </c>
      <c r="AS138" s="167"/>
      <c r="AT138" s="166"/>
      <c r="AU138" s="166"/>
      <c r="AV138" s="166">
        <f t="shared" si="496"/>
        <v>1476000</v>
      </c>
      <c r="AW138" s="166">
        <f t="shared" si="497"/>
        <v>327200</v>
      </c>
      <c r="AX138" s="166">
        <f t="shared" si="498"/>
        <v>61350</v>
      </c>
      <c r="AY138" s="166">
        <f t="shared" si="499"/>
        <v>40900</v>
      </c>
      <c r="AZ138" s="166">
        <f t="shared" si="500"/>
        <v>429450</v>
      </c>
      <c r="BA138" s="166">
        <f t="shared" si="501"/>
        <v>20450</v>
      </c>
      <c r="BB138" s="166">
        <f t="shared" si="502"/>
        <v>110000</v>
      </c>
      <c r="BC138" s="166"/>
      <c r="BD138" s="166">
        <v>0</v>
      </c>
      <c r="BE138" s="166">
        <f t="shared" si="503"/>
        <v>559900</v>
      </c>
      <c r="BF138" s="166">
        <f t="shared" si="504"/>
        <v>916100</v>
      </c>
      <c r="BG138" s="166">
        <f t="shared" si="505"/>
        <v>0</v>
      </c>
      <c r="BH138" s="166">
        <v>1</v>
      </c>
      <c r="BI138" s="369" t="s">
        <v>40</v>
      </c>
      <c r="BJ138" s="166">
        <f t="shared" si="506"/>
        <v>0</v>
      </c>
      <c r="BK138" s="166">
        <f t="shared" si="507"/>
        <v>1</v>
      </c>
      <c r="BL138" s="166">
        <v>0</v>
      </c>
      <c r="BM138" s="166">
        <f t="shared" si="508"/>
        <v>0</v>
      </c>
      <c r="BN138" s="166" t="str">
        <f t="shared" si="509"/>
        <v>Trừ tiền</v>
      </c>
      <c r="BO138" s="410"/>
      <c r="BP138" s="166"/>
      <c r="BQ138" s="144"/>
      <c r="BR138" s="144"/>
      <c r="BS138" s="161">
        <f t="shared" si="510"/>
        <v>0</v>
      </c>
      <c r="BT138" s="159">
        <v>2</v>
      </c>
      <c r="BU138" s="166">
        <f t="shared" si="511"/>
        <v>8800000</v>
      </c>
      <c r="BV138" s="166">
        <v>11000000</v>
      </c>
      <c r="BW138" s="166">
        <f t="shared" si="512"/>
        <v>19800000</v>
      </c>
      <c r="BX138" s="166">
        <f t="shared" si="513"/>
        <v>-20229450</v>
      </c>
      <c r="BY138" s="166"/>
      <c r="BZ138" s="166"/>
      <c r="CA138" s="171"/>
      <c r="CB138" s="166"/>
      <c r="CC138" s="166"/>
      <c r="CD138" s="166"/>
      <c r="CE138" s="413">
        <v>7500000</v>
      </c>
      <c r="CF138" s="413">
        <f t="shared" si="519"/>
        <v>375000</v>
      </c>
      <c r="CG138" s="413">
        <v>0</v>
      </c>
      <c r="CH138" s="413">
        <v>0</v>
      </c>
      <c r="CI138" s="413"/>
      <c r="CJ138" s="369">
        <f t="shared" si="514"/>
        <v>375000</v>
      </c>
      <c r="CK138" s="369">
        <f t="shared" si="515"/>
        <v>7875000</v>
      </c>
      <c r="CL138" s="414"/>
      <c r="CM138" s="413">
        <f t="shared" si="516"/>
        <v>7500000</v>
      </c>
      <c r="CN138" s="413">
        <f t="shared" si="516"/>
        <v>375000</v>
      </c>
      <c r="CO138" s="369">
        <f t="shared" si="516"/>
        <v>0</v>
      </c>
      <c r="CP138" s="369">
        <f t="shared" si="516"/>
        <v>0</v>
      </c>
      <c r="CQ138" s="369">
        <f t="shared" si="516"/>
        <v>0</v>
      </c>
      <c r="CR138" s="369">
        <f t="shared" si="517"/>
        <v>375000</v>
      </c>
      <c r="CS138" s="369">
        <f t="shared" si="518"/>
        <v>7875000</v>
      </c>
      <c r="CT138" s="173" t="s">
        <v>1187</v>
      </c>
      <c r="CU138" s="173" t="s">
        <v>2229</v>
      </c>
      <c r="CV138" s="450" t="s">
        <v>1252</v>
      </c>
      <c r="CW138" s="173" t="s">
        <v>2249</v>
      </c>
    </row>
    <row r="139" spans="1:101" ht="34.35" customHeight="1">
      <c r="A139" s="155">
        <f>SUBTOTAL(3,$C$11:C139)</f>
        <v>111</v>
      </c>
      <c r="B139" s="246" t="s">
        <v>980</v>
      </c>
      <c r="C139" s="247" t="s">
        <v>981</v>
      </c>
      <c r="D139" s="156" t="s">
        <v>101</v>
      </c>
      <c r="E139" s="157" t="str">
        <f>IF(CL139&gt;=400000000,"A1",IF(CL139&gt;=300000000,"A2",IF(CL139&gt;=240000000,"A3",IF(CL139&gt;=180000000,"A4",IF(CL139&gt;=120000000,"A5",IF(CL139&gt;=80000000,"A6",IF(CL139&gt;=40000000,"A7",IF(CL139&gt;=25000000,"B1",IF(CL139&gt;=12000000,"B2","B3")))))))))</f>
        <v>B3</v>
      </c>
      <c r="F139" s="158">
        <v>42110</v>
      </c>
      <c r="G139" s="159">
        <v>4300000</v>
      </c>
      <c r="H139" s="159"/>
      <c r="I139" s="160">
        <f t="shared" si="479"/>
        <v>4200000</v>
      </c>
      <c r="J139" s="160">
        <f t="shared" ref="J139:J142" si="521">CR139</f>
        <v>850000</v>
      </c>
      <c r="K139" s="161">
        <f t="shared" si="480"/>
        <v>5050000</v>
      </c>
      <c r="L139" s="161">
        <f t="shared" si="481"/>
        <v>9350000</v>
      </c>
      <c r="M139" s="162">
        <f t="shared" si="482"/>
        <v>1</v>
      </c>
      <c r="N139" s="163">
        <f t="shared" si="483"/>
        <v>3640000</v>
      </c>
      <c r="O139" s="163">
        <v>0</v>
      </c>
      <c r="P139" s="406">
        <v>0</v>
      </c>
      <c r="Q139" s="406">
        <v>12</v>
      </c>
      <c r="R139" s="406">
        <v>0</v>
      </c>
      <c r="S139" s="406">
        <v>0</v>
      </c>
      <c r="T139" s="406"/>
      <c r="U139" s="406"/>
      <c r="V139" s="406"/>
      <c r="W139" s="406"/>
      <c r="X139" s="389"/>
      <c r="Y139" s="406"/>
      <c r="Z139" s="406"/>
      <c r="AA139" s="406"/>
      <c r="AB139" s="406"/>
      <c r="AC139" s="406"/>
      <c r="AD139" s="406">
        <v>0</v>
      </c>
      <c r="AE139" s="164">
        <f t="shared" si="484"/>
        <v>0</v>
      </c>
      <c r="AF139" s="166">
        <f t="shared" si="485"/>
        <v>0</v>
      </c>
      <c r="AG139" s="166">
        <f t="shared" si="486"/>
        <v>0</v>
      </c>
      <c r="AH139" s="166">
        <f t="shared" si="487"/>
        <v>0</v>
      </c>
      <c r="AI139" s="166">
        <f t="shared" si="488"/>
        <v>0</v>
      </c>
      <c r="AJ139" s="166">
        <f t="shared" si="489"/>
        <v>0</v>
      </c>
      <c r="AK139" s="166">
        <f t="shared" si="490"/>
        <v>0</v>
      </c>
      <c r="AL139" s="166">
        <f t="shared" si="491"/>
        <v>0</v>
      </c>
      <c r="AM139" s="166">
        <f t="shared" si="492"/>
        <v>0</v>
      </c>
      <c r="AN139" s="166">
        <f t="shared" si="493"/>
        <v>0</v>
      </c>
      <c r="AO139" s="167">
        <f t="shared" si="494"/>
        <v>0</v>
      </c>
      <c r="AP139" s="166">
        <v>0</v>
      </c>
      <c r="AQ139" s="166">
        <f t="shared" si="495"/>
        <v>0</v>
      </c>
      <c r="AR139" s="166">
        <v>990000</v>
      </c>
      <c r="AS139" s="167"/>
      <c r="AT139" s="166"/>
      <c r="AU139" s="166"/>
      <c r="AV139" s="166">
        <f t="shared" si="496"/>
        <v>990000</v>
      </c>
      <c r="AW139" s="166">
        <f t="shared" si="497"/>
        <v>344000</v>
      </c>
      <c r="AX139" s="166">
        <f t="shared" si="498"/>
        <v>64500</v>
      </c>
      <c r="AY139" s="166">
        <f t="shared" si="499"/>
        <v>43000</v>
      </c>
      <c r="AZ139" s="166">
        <f t="shared" si="500"/>
        <v>451500</v>
      </c>
      <c r="BA139" s="166">
        <f t="shared" si="501"/>
        <v>21500</v>
      </c>
      <c r="BB139" s="166">
        <f t="shared" si="502"/>
        <v>110000</v>
      </c>
      <c r="BC139" s="166"/>
      <c r="BD139" s="166">
        <v>0</v>
      </c>
      <c r="BE139" s="166">
        <f t="shared" si="503"/>
        <v>583000</v>
      </c>
      <c r="BF139" s="166">
        <f t="shared" si="504"/>
        <v>407000</v>
      </c>
      <c r="BG139" s="166">
        <f t="shared" si="505"/>
        <v>0</v>
      </c>
      <c r="BH139" s="166">
        <v>1</v>
      </c>
      <c r="BI139" s="369" t="s">
        <v>40</v>
      </c>
      <c r="BJ139" s="166">
        <f t="shared" si="506"/>
        <v>0</v>
      </c>
      <c r="BK139" s="166">
        <f t="shared" si="507"/>
        <v>1</v>
      </c>
      <c r="BL139" s="166">
        <v>0</v>
      </c>
      <c r="BM139" s="166">
        <f t="shared" si="508"/>
        <v>0</v>
      </c>
      <c r="BN139" s="166" t="str">
        <f t="shared" si="509"/>
        <v>Trừ tiền</v>
      </c>
      <c r="BO139" s="410"/>
      <c r="BP139" s="166"/>
      <c r="BQ139" s="144"/>
      <c r="BR139" s="144"/>
      <c r="BS139" s="161">
        <f t="shared" si="510"/>
        <v>0</v>
      </c>
      <c r="BT139" s="159">
        <v>0</v>
      </c>
      <c r="BU139" s="166">
        <f t="shared" si="511"/>
        <v>0</v>
      </c>
      <c r="BV139" s="166">
        <v>11000000</v>
      </c>
      <c r="BW139" s="166">
        <f t="shared" si="512"/>
        <v>11000000</v>
      </c>
      <c r="BX139" s="166">
        <f t="shared" si="513"/>
        <v>-11451500</v>
      </c>
      <c r="BY139" s="166"/>
      <c r="BZ139" s="166"/>
      <c r="CA139" s="171"/>
      <c r="CB139" s="166"/>
      <c r="CC139" s="166"/>
      <c r="CD139" s="166"/>
      <c r="CE139" s="413">
        <v>8500000</v>
      </c>
      <c r="CF139" s="413">
        <f>CE139*10%</f>
        <v>850000</v>
      </c>
      <c r="CG139" s="413">
        <v>0</v>
      </c>
      <c r="CH139" s="413">
        <v>0</v>
      </c>
      <c r="CI139" s="413"/>
      <c r="CJ139" s="369">
        <f>SUM(CF139:CI139)</f>
        <v>850000</v>
      </c>
      <c r="CK139" s="369">
        <f>CE139+CJ139</f>
        <v>9350000</v>
      </c>
      <c r="CL139" s="414"/>
      <c r="CM139" s="413">
        <f>CE139</f>
        <v>8500000</v>
      </c>
      <c r="CN139" s="413">
        <f>CF139</f>
        <v>850000</v>
      </c>
      <c r="CO139" s="369">
        <f>CG139</f>
        <v>0</v>
      </c>
      <c r="CP139" s="369">
        <f>CH139</f>
        <v>0</v>
      </c>
      <c r="CQ139" s="369">
        <f>CI139</f>
        <v>0</v>
      </c>
      <c r="CR139" s="369">
        <f>SUM(CN139:CQ139)</f>
        <v>850000</v>
      </c>
      <c r="CS139" s="369">
        <f>CM139+CR139</f>
        <v>9350000</v>
      </c>
      <c r="CT139" s="173" t="s">
        <v>1187</v>
      </c>
      <c r="CU139" s="173" t="s">
        <v>2229</v>
      </c>
      <c r="CV139" s="450" t="s">
        <v>1311</v>
      </c>
      <c r="CW139" s="173" t="s">
        <v>2249</v>
      </c>
    </row>
    <row r="140" spans="1:101" ht="34.35" customHeight="1">
      <c r="A140" s="155">
        <f>SUBTOTAL(3,$C$11:C140)</f>
        <v>112</v>
      </c>
      <c r="B140" s="143" t="s">
        <v>824</v>
      </c>
      <c r="C140" s="144" t="s">
        <v>825</v>
      </c>
      <c r="D140" s="156" t="s">
        <v>101</v>
      </c>
      <c r="E140" s="157" t="str">
        <f t="shared" si="478"/>
        <v>B3</v>
      </c>
      <c r="F140" s="158">
        <v>42494</v>
      </c>
      <c r="G140" s="159">
        <v>4300000</v>
      </c>
      <c r="H140" s="159"/>
      <c r="I140" s="160">
        <f t="shared" si="479"/>
        <v>4200000</v>
      </c>
      <c r="J140" s="160">
        <f t="shared" si="521"/>
        <v>425000</v>
      </c>
      <c r="K140" s="161">
        <f t="shared" si="480"/>
        <v>4625000</v>
      </c>
      <c r="L140" s="161">
        <f t="shared" si="481"/>
        <v>8925000</v>
      </c>
      <c r="M140" s="162">
        <f t="shared" si="482"/>
        <v>1</v>
      </c>
      <c r="N140" s="163">
        <f t="shared" si="483"/>
        <v>3640000</v>
      </c>
      <c r="O140" s="163">
        <v>0</v>
      </c>
      <c r="P140" s="406">
        <v>1</v>
      </c>
      <c r="Q140" s="406">
        <v>13</v>
      </c>
      <c r="R140" s="406">
        <v>0</v>
      </c>
      <c r="S140" s="406">
        <v>0</v>
      </c>
      <c r="T140" s="406"/>
      <c r="U140" s="406"/>
      <c r="V140" s="406"/>
      <c r="W140" s="406"/>
      <c r="X140" s="389"/>
      <c r="Y140" s="406"/>
      <c r="Z140" s="406"/>
      <c r="AA140" s="406"/>
      <c r="AB140" s="406"/>
      <c r="AC140" s="406"/>
      <c r="AD140" s="406">
        <v>0</v>
      </c>
      <c r="AE140" s="164">
        <f t="shared" si="484"/>
        <v>0</v>
      </c>
      <c r="AF140" s="166">
        <f t="shared" si="485"/>
        <v>343269</v>
      </c>
      <c r="AG140" s="166">
        <f t="shared" si="486"/>
        <v>0</v>
      </c>
      <c r="AH140" s="166">
        <f t="shared" si="487"/>
        <v>0</v>
      </c>
      <c r="AI140" s="166">
        <f t="shared" si="488"/>
        <v>0</v>
      </c>
      <c r="AJ140" s="166">
        <f t="shared" si="489"/>
        <v>0</v>
      </c>
      <c r="AK140" s="166">
        <f t="shared" si="490"/>
        <v>0</v>
      </c>
      <c r="AL140" s="166">
        <f t="shared" si="491"/>
        <v>0</v>
      </c>
      <c r="AM140" s="166">
        <f t="shared" si="492"/>
        <v>0</v>
      </c>
      <c r="AN140" s="166">
        <f t="shared" si="493"/>
        <v>0</v>
      </c>
      <c r="AO140" s="167">
        <f t="shared" si="494"/>
        <v>0</v>
      </c>
      <c r="AP140" s="166">
        <v>0</v>
      </c>
      <c r="AQ140" s="166">
        <f t="shared" si="495"/>
        <v>343269</v>
      </c>
      <c r="AR140" s="166">
        <v>534000</v>
      </c>
      <c r="AS140" s="167"/>
      <c r="AT140" s="166"/>
      <c r="AU140" s="166"/>
      <c r="AV140" s="166">
        <f t="shared" si="496"/>
        <v>877269</v>
      </c>
      <c r="AW140" s="166">
        <f t="shared" si="497"/>
        <v>344000</v>
      </c>
      <c r="AX140" s="166">
        <f t="shared" si="498"/>
        <v>64500</v>
      </c>
      <c r="AY140" s="166">
        <f t="shared" si="499"/>
        <v>43000</v>
      </c>
      <c r="AZ140" s="166">
        <f t="shared" si="500"/>
        <v>451500</v>
      </c>
      <c r="BA140" s="166">
        <f t="shared" si="501"/>
        <v>21500</v>
      </c>
      <c r="BB140" s="166">
        <f t="shared" si="502"/>
        <v>110000</v>
      </c>
      <c r="BC140" s="166"/>
      <c r="BD140" s="166">
        <v>0</v>
      </c>
      <c r="BE140" s="166">
        <f t="shared" si="503"/>
        <v>583000</v>
      </c>
      <c r="BF140" s="166">
        <f t="shared" si="504"/>
        <v>294269</v>
      </c>
      <c r="BG140" s="166">
        <f t="shared" si="505"/>
        <v>0</v>
      </c>
      <c r="BH140" s="166">
        <v>1</v>
      </c>
      <c r="BI140" s="369" t="s">
        <v>40</v>
      </c>
      <c r="BJ140" s="166">
        <f t="shared" si="506"/>
        <v>0</v>
      </c>
      <c r="BK140" s="166">
        <f t="shared" si="507"/>
        <v>1</v>
      </c>
      <c r="BL140" s="166">
        <v>0</v>
      </c>
      <c r="BM140" s="166">
        <f t="shared" si="508"/>
        <v>0</v>
      </c>
      <c r="BN140" s="166" t="str">
        <f t="shared" si="509"/>
        <v>Trừ tiền</v>
      </c>
      <c r="BO140" s="410"/>
      <c r="BP140" s="166"/>
      <c r="BQ140" s="144"/>
      <c r="BR140" s="144"/>
      <c r="BS140" s="161">
        <f t="shared" si="510"/>
        <v>343269</v>
      </c>
      <c r="BT140" s="159">
        <v>0</v>
      </c>
      <c r="BU140" s="166">
        <f t="shared" si="511"/>
        <v>0</v>
      </c>
      <c r="BV140" s="166">
        <v>11000000</v>
      </c>
      <c r="BW140" s="166">
        <f t="shared" si="512"/>
        <v>11000000</v>
      </c>
      <c r="BX140" s="166">
        <f t="shared" si="513"/>
        <v>-11108231</v>
      </c>
      <c r="BY140" s="166"/>
      <c r="BZ140" s="166"/>
      <c r="CA140" s="171"/>
      <c r="CB140" s="166"/>
      <c r="CC140" s="166"/>
      <c r="CD140" s="166"/>
      <c r="CE140" s="413">
        <v>8500000</v>
      </c>
      <c r="CF140" s="413">
        <f t="shared" si="519"/>
        <v>425000</v>
      </c>
      <c r="CG140" s="413">
        <v>0</v>
      </c>
      <c r="CH140" s="413">
        <v>0</v>
      </c>
      <c r="CI140" s="413"/>
      <c r="CJ140" s="369">
        <f t="shared" si="514"/>
        <v>425000</v>
      </c>
      <c r="CK140" s="369">
        <f t="shared" si="515"/>
        <v>8925000</v>
      </c>
      <c r="CL140" s="414"/>
      <c r="CM140" s="413">
        <f t="shared" si="516"/>
        <v>8500000</v>
      </c>
      <c r="CN140" s="413">
        <f t="shared" si="516"/>
        <v>425000</v>
      </c>
      <c r="CO140" s="369">
        <f t="shared" si="516"/>
        <v>0</v>
      </c>
      <c r="CP140" s="369">
        <f t="shared" si="516"/>
        <v>0</v>
      </c>
      <c r="CQ140" s="369">
        <f t="shared" si="516"/>
        <v>0</v>
      </c>
      <c r="CR140" s="369">
        <f t="shared" si="517"/>
        <v>425000</v>
      </c>
      <c r="CS140" s="369">
        <f t="shared" si="518"/>
        <v>8925000</v>
      </c>
      <c r="CT140" s="173" t="s">
        <v>1187</v>
      </c>
      <c r="CU140" s="173" t="s">
        <v>2229</v>
      </c>
      <c r="CV140" s="450" t="s">
        <v>1253</v>
      </c>
      <c r="CW140" s="173" t="s">
        <v>2249</v>
      </c>
    </row>
    <row r="141" spans="1:101" ht="34.35" customHeight="1">
      <c r="A141" s="155">
        <f>SUBTOTAL(3,$C$11:C141)</f>
        <v>113</v>
      </c>
      <c r="B141" s="246" t="s">
        <v>830</v>
      </c>
      <c r="C141" s="247" t="s">
        <v>831</v>
      </c>
      <c r="D141" s="156" t="s">
        <v>101</v>
      </c>
      <c r="E141" s="157" t="str">
        <f t="shared" si="478"/>
        <v>B3</v>
      </c>
      <c r="F141" s="158">
        <v>42110</v>
      </c>
      <c r="G141" s="159">
        <v>4300000</v>
      </c>
      <c r="H141" s="159"/>
      <c r="I141" s="160">
        <f t="shared" si="479"/>
        <v>4200000</v>
      </c>
      <c r="J141" s="160">
        <f t="shared" si="521"/>
        <v>850000</v>
      </c>
      <c r="K141" s="161">
        <f t="shared" si="480"/>
        <v>5050000</v>
      </c>
      <c r="L141" s="161">
        <f t="shared" si="481"/>
        <v>9350000</v>
      </c>
      <c r="M141" s="162">
        <f t="shared" si="482"/>
        <v>1</v>
      </c>
      <c r="N141" s="163">
        <f t="shared" si="483"/>
        <v>3640000</v>
      </c>
      <c r="O141" s="163">
        <v>0</v>
      </c>
      <c r="P141" s="406">
        <v>1</v>
      </c>
      <c r="Q141" s="406">
        <v>12</v>
      </c>
      <c r="R141" s="406">
        <v>0</v>
      </c>
      <c r="S141" s="406">
        <v>0</v>
      </c>
      <c r="T141" s="406"/>
      <c r="U141" s="406"/>
      <c r="V141" s="406"/>
      <c r="W141" s="406"/>
      <c r="X141" s="389"/>
      <c r="Y141" s="406"/>
      <c r="Z141" s="406"/>
      <c r="AA141" s="406"/>
      <c r="AB141" s="406"/>
      <c r="AC141" s="406"/>
      <c r="AD141" s="406">
        <v>0</v>
      </c>
      <c r="AE141" s="164">
        <f t="shared" si="484"/>
        <v>0</v>
      </c>
      <c r="AF141" s="166">
        <f t="shared" si="485"/>
        <v>359615</v>
      </c>
      <c r="AG141" s="166">
        <f t="shared" si="486"/>
        <v>0</v>
      </c>
      <c r="AH141" s="166">
        <f t="shared" si="487"/>
        <v>0</v>
      </c>
      <c r="AI141" s="166">
        <f t="shared" si="488"/>
        <v>0</v>
      </c>
      <c r="AJ141" s="166">
        <f t="shared" si="489"/>
        <v>0</v>
      </c>
      <c r="AK141" s="166">
        <f t="shared" si="490"/>
        <v>0</v>
      </c>
      <c r="AL141" s="166">
        <f t="shared" si="491"/>
        <v>0</v>
      </c>
      <c r="AM141" s="166">
        <f t="shared" si="492"/>
        <v>0</v>
      </c>
      <c r="AN141" s="166">
        <f t="shared" si="493"/>
        <v>0</v>
      </c>
      <c r="AO141" s="167">
        <f t="shared" si="494"/>
        <v>0</v>
      </c>
      <c r="AP141" s="166">
        <v>0</v>
      </c>
      <c r="AQ141" s="166">
        <f t="shared" si="495"/>
        <v>359615</v>
      </c>
      <c r="AR141" s="166">
        <v>934000</v>
      </c>
      <c r="AS141" s="167"/>
      <c r="AT141" s="166"/>
      <c r="AU141" s="166"/>
      <c r="AV141" s="166">
        <f t="shared" si="496"/>
        <v>1293615</v>
      </c>
      <c r="AW141" s="166">
        <f t="shared" si="497"/>
        <v>344000</v>
      </c>
      <c r="AX141" s="166">
        <f t="shared" si="498"/>
        <v>64500</v>
      </c>
      <c r="AY141" s="166">
        <f t="shared" si="499"/>
        <v>43000</v>
      </c>
      <c r="AZ141" s="166">
        <f t="shared" si="500"/>
        <v>451500</v>
      </c>
      <c r="BA141" s="166">
        <f t="shared" si="501"/>
        <v>21500</v>
      </c>
      <c r="BB141" s="166">
        <f t="shared" si="502"/>
        <v>110000</v>
      </c>
      <c r="BC141" s="166"/>
      <c r="BD141" s="166">
        <v>0</v>
      </c>
      <c r="BE141" s="166">
        <f t="shared" si="503"/>
        <v>583000</v>
      </c>
      <c r="BF141" s="166">
        <f t="shared" si="504"/>
        <v>710615</v>
      </c>
      <c r="BG141" s="166">
        <f t="shared" si="505"/>
        <v>0</v>
      </c>
      <c r="BH141" s="166">
        <v>1</v>
      </c>
      <c r="BI141" s="369" t="s">
        <v>40</v>
      </c>
      <c r="BJ141" s="166">
        <f t="shared" si="506"/>
        <v>0</v>
      </c>
      <c r="BK141" s="166">
        <f t="shared" si="507"/>
        <v>1</v>
      </c>
      <c r="BL141" s="166">
        <v>0</v>
      </c>
      <c r="BM141" s="166">
        <f t="shared" si="508"/>
        <v>0</v>
      </c>
      <c r="BN141" s="166" t="str">
        <f t="shared" si="509"/>
        <v>Trừ tiền</v>
      </c>
      <c r="BO141" s="410"/>
      <c r="BP141" s="166"/>
      <c r="BQ141" s="144"/>
      <c r="BR141" s="144"/>
      <c r="BS141" s="161">
        <f t="shared" si="510"/>
        <v>359615</v>
      </c>
      <c r="BT141" s="159">
        <v>1</v>
      </c>
      <c r="BU141" s="166">
        <f t="shared" si="511"/>
        <v>4400000</v>
      </c>
      <c r="BV141" s="166">
        <v>11000000</v>
      </c>
      <c r="BW141" s="166">
        <f t="shared" si="512"/>
        <v>15400000</v>
      </c>
      <c r="BX141" s="166">
        <f t="shared" si="513"/>
        <v>-15491885</v>
      </c>
      <c r="BY141" s="166"/>
      <c r="BZ141" s="166"/>
      <c r="CA141" s="171"/>
      <c r="CB141" s="166"/>
      <c r="CC141" s="166"/>
      <c r="CD141" s="166"/>
      <c r="CE141" s="413">
        <v>8500000</v>
      </c>
      <c r="CF141" s="413">
        <f>CE141*10%</f>
        <v>850000</v>
      </c>
      <c r="CG141" s="413">
        <v>0</v>
      </c>
      <c r="CH141" s="413">
        <v>0</v>
      </c>
      <c r="CI141" s="413"/>
      <c r="CJ141" s="369">
        <f>SUM(CF141:CI141)</f>
        <v>850000</v>
      </c>
      <c r="CK141" s="369">
        <f>CE141+CJ141</f>
        <v>9350000</v>
      </c>
      <c r="CL141" s="414"/>
      <c r="CM141" s="413">
        <f t="shared" si="516"/>
        <v>8500000</v>
      </c>
      <c r="CN141" s="413">
        <f t="shared" si="516"/>
        <v>850000</v>
      </c>
      <c r="CO141" s="369">
        <f t="shared" si="516"/>
        <v>0</v>
      </c>
      <c r="CP141" s="369">
        <f t="shared" si="516"/>
        <v>0</v>
      </c>
      <c r="CQ141" s="369">
        <f t="shared" si="516"/>
        <v>0</v>
      </c>
      <c r="CR141" s="369">
        <f>SUM(CN141:CQ141)</f>
        <v>850000</v>
      </c>
      <c r="CS141" s="369">
        <f>CM141+CR141</f>
        <v>9350000</v>
      </c>
      <c r="CT141" s="173" t="s">
        <v>1187</v>
      </c>
      <c r="CU141" s="173" t="s">
        <v>2229</v>
      </c>
      <c r="CV141" s="450" t="s">
        <v>1256</v>
      </c>
      <c r="CW141" s="173" t="s">
        <v>2249</v>
      </c>
    </row>
    <row r="142" spans="1:101" ht="34.35" customHeight="1">
      <c r="A142" s="155">
        <f>SUBTOTAL(3,$C$11:C142)</f>
        <v>114</v>
      </c>
      <c r="B142" s="143" t="s">
        <v>659</v>
      </c>
      <c r="C142" s="144" t="s">
        <v>660</v>
      </c>
      <c r="D142" s="156" t="s">
        <v>101</v>
      </c>
      <c r="E142" s="157" t="str">
        <f>IF(CL142&gt;=400000000,"A1",IF(CL142&gt;=300000000,"A2",IF(CL142&gt;=240000000,"A3",IF(CL142&gt;=180000000,"A4",IF(CL142&gt;=120000000,"A5",IF(CL142&gt;=80000000,"A6",IF(CL142&gt;=40000000,"A7",IF(CL142&gt;=25000000,"B1",IF(CL142&gt;=12000000,"B2","B3")))))))))</f>
        <v>B3</v>
      </c>
      <c r="F142" s="158">
        <v>40603</v>
      </c>
      <c r="G142" s="159">
        <v>4300000</v>
      </c>
      <c r="H142" s="159"/>
      <c r="I142" s="160">
        <f t="shared" si="479"/>
        <v>4200000</v>
      </c>
      <c r="J142" s="160">
        <f t="shared" si="521"/>
        <v>850000</v>
      </c>
      <c r="K142" s="161">
        <f t="shared" si="480"/>
        <v>5050000</v>
      </c>
      <c r="L142" s="161">
        <f t="shared" si="481"/>
        <v>9350000</v>
      </c>
      <c r="M142" s="162">
        <f t="shared" si="482"/>
        <v>1</v>
      </c>
      <c r="N142" s="163">
        <f t="shared" si="483"/>
        <v>3640000</v>
      </c>
      <c r="O142" s="163">
        <v>0</v>
      </c>
      <c r="P142" s="406">
        <v>1</v>
      </c>
      <c r="Q142" s="406">
        <v>13</v>
      </c>
      <c r="R142" s="406">
        <v>0</v>
      </c>
      <c r="S142" s="406">
        <v>0</v>
      </c>
      <c r="T142" s="406"/>
      <c r="U142" s="406"/>
      <c r="V142" s="406"/>
      <c r="W142" s="406"/>
      <c r="X142" s="389"/>
      <c r="Y142" s="406"/>
      <c r="Z142" s="406"/>
      <c r="AA142" s="406"/>
      <c r="AB142" s="406"/>
      <c r="AC142" s="406"/>
      <c r="AD142" s="406">
        <v>0</v>
      </c>
      <c r="AE142" s="164">
        <f t="shared" si="484"/>
        <v>0</v>
      </c>
      <c r="AF142" s="166">
        <f t="shared" si="485"/>
        <v>359615</v>
      </c>
      <c r="AG142" s="166">
        <f t="shared" si="486"/>
        <v>0</v>
      </c>
      <c r="AH142" s="166">
        <f t="shared" si="487"/>
        <v>0</v>
      </c>
      <c r="AI142" s="166">
        <f t="shared" si="488"/>
        <v>0</v>
      </c>
      <c r="AJ142" s="166">
        <f t="shared" si="489"/>
        <v>0</v>
      </c>
      <c r="AK142" s="166">
        <f t="shared" si="490"/>
        <v>0</v>
      </c>
      <c r="AL142" s="166">
        <f t="shared" si="491"/>
        <v>0</v>
      </c>
      <c r="AM142" s="166">
        <f t="shared" si="492"/>
        <v>0</v>
      </c>
      <c r="AN142" s="166">
        <f t="shared" si="493"/>
        <v>0</v>
      </c>
      <c r="AO142" s="167">
        <f t="shared" si="494"/>
        <v>0</v>
      </c>
      <c r="AP142" s="166">
        <v>0</v>
      </c>
      <c r="AQ142" s="166">
        <f t="shared" si="495"/>
        <v>359615</v>
      </c>
      <c r="AR142" s="166">
        <v>1018000</v>
      </c>
      <c r="AS142" s="167"/>
      <c r="AT142" s="166"/>
      <c r="AU142" s="166"/>
      <c r="AV142" s="166">
        <f t="shared" si="496"/>
        <v>1377615</v>
      </c>
      <c r="AW142" s="166">
        <f t="shared" si="497"/>
        <v>344000</v>
      </c>
      <c r="AX142" s="166">
        <f t="shared" si="498"/>
        <v>64500</v>
      </c>
      <c r="AY142" s="166">
        <f t="shared" si="499"/>
        <v>43000</v>
      </c>
      <c r="AZ142" s="166">
        <f t="shared" si="500"/>
        <v>451500</v>
      </c>
      <c r="BA142" s="166">
        <f t="shared" si="501"/>
        <v>21500</v>
      </c>
      <c r="BB142" s="166">
        <f t="shared" si="502"/>
        <v>110000</v>
      </c>
      <c r="BC142" s="166"/>
      <c r="BD142" s="166">
        <v>0</v>
      </c>
      <c r="BE142" s="166">
        <f t="shared" si="503"/>
        <v>583000</v>
      </c>
      <c r="BF142" s="166">
        <f t="shared" si="504"/>
        <v>794615</v>
      </c>
      <c r="BG142" s="166">
        <f t="shared" si="505"/>
        <v>0</v>
      </c>
      <c r="BH142" s="166">
        <v>1</v>
      </c>
      <c r="BI142" s="369" t="s">
        <v>40</v>
      </c>
      <c r="BJ142" s="166">
        <f t="shared" si="506"/>
        <v>0</v>
      </c>
      <c r="BK142" s="166">
        <f t="shared" si="507"/>
        <v>1</v>
      </c>
      <c r="BL142" s="166">
        <v>0</v>
      </c>
      <c r="BM142" s="166">
        <f t="shared" si="508"/>
        <v>0</v>
      </c>
      <c r="BN142" s="166" t="str">
        <f t="shared" si="509"/>
        <v>Trừ tiền</v>
      </c>
      <c r="BO142" s="410"/>
      <c r="BP142" s="166"/>
      <c r="BQ142" s="144"/>
      <c r="BR142" s="144"/>
      <c r="BS142" s="161">
        <f t="shared" si="510"/>
        <v>359615</v>
      </c>
      <c r="BT142" s="159">
        <v>0</v>
      </c>
      <c r="BU142" s="166">
        <f t="shared" si="511"/>
        <v>0</v>
      </c>
      <c r="BV142" s="166">
        <v>11000000</v>
      </c>
      <c r="BW142" s="166">
        <f t="shared" si="512"/>
        <v>11000000</v>
      </c>
      <c r="BX142" s="166">
        <f t="shared" si="513"/>
        <v>-11091885</v>
      </c>
      <c r="BY142" s="166"/>
      <c r="BZ142" s="166"/>
      <c r="CA142" s="171"/>
      <c r="CB142" s="166"/>
      <c r="CC142" s="166"/>
      <c r="CD142" s="166"/>
      <c r="CE142" s="413">
        <v>8500000</v>
      </c>
      <c r="CF142" s="413">
        <f>CE142*10%</f>
        <v>850000</v>
      </c>
      <c r="CG142" s="413"/>
      <c r="CH142" s="413">
        <v>0</v>
      </c>
      <c r="CI142" s="413"/>
      <c r="CJ142" s="369">
        <f>SUM(CF142:CI142)</f>
        <v>850000</v>
      </c>
      <c r="CK142" s="369">
        <f>CE142+CJ142</f>
        <v>9350000</v>
      </c>
      <c r="CL142" s="414"/>
      <c r="CM142" s="413">
        <f>CE142</f>
        <v>8500000</v>
      </c>
      <c r="CN142" s="413">
        <f>CF142</f>
        <v>850000</v>
      </c>
      <c r="CO142" s="369">
        <f>CG142</f>
        <v>0</v>
      </c>
      <c r="CP142" s="369">
        <f>CH142</f>
        <v>0</v>
      </c>
      <c r="CQ142" s="369">
        <f>CI142</f>
        <v>0</v>
      </c>
      <c r="CR142" s="369">
        <f>SUM(CN142:CQ142)</f>
        <v>850000</v>
      </c>
      <c r="CS142" s="369">
        <f>CM142+CR142</f>
        <v>9350000</v>
      </c>
      <c r="CT142" s="173" t="s">
        <v>1187</v>
      </c>
      <c r="CU142" s="173" t="s">
        <v>2229</v>
      </c>
      <c r="CV142" s="450" t="s">
        <v>1188</v>
      </c>
      <c r="CW142" s="173" t="s">
        <v>2249</v>
      </c>
    </row>
    <row r="143" spans="1:101" ht="34.35" customHeight="1">
      <c r="A143" s="240"/>
      <c r="B143" s="303" t="str">
        <f>"Tổ 7: " &amp;"["&amp;COUNT(A144:A155)&amp; "]"</f>
        <v>Tổ 7: [12]</v>
      </c>
      <c r="C143" s="241"/>
      <c r="D143" s="242"/>
      <c r="E143" s="242"/>
      <c r="F143" s="242"/>
      <c r="G143" s="242">
        <f>SUM(G144:G155)</f>
        <v>50130000</v>
      </c>
      <c r="H143" s="242">
        <f t="shared" ref="H143:BS143" si="522">SUM(H144:H155)</f>
        <v>0</v>
      </c>
      <c r="I143" s="242">
        <f t="shared" si="522"/>
        <v>43870000</v>
      </c>
      <c r="J143" s="242">
        <f t="shared" si="522"/>
        <v>8975000</v>
      </c>
      <c r="K143" s="242">
        <f t="shared" si="522"/>
        <v>52845000</v>
      </c>
      <c r="L143" s="242">
        <f t="shared" si="522"/>
        <v>102975000</v>
      </c>
      <c r="M143" s="242"/>
      <c r="N143" s="242">
        <f t="shared" si="522"/>
        <v>43680000</v>
      </c>
      <c r="O143" s="242">
        <f t="shared" si="522"/>
        <v>0</v>
      </c>
      <c r="P143" s="243">
        <f t="shared" si="522"/>
        <v>13</v>
      </c>
      <c r="Q143" s="243">
        <f t="shared" si="522"/>
        <v>148</v>
      </c>
      <c r="R143" s="243">
        <f t="shared" si="522"/>
        <v>0</v>
      </c>
      <c r="S143" s="243">
        <f t="shared" si="522"/>
        <v>0</v>
      </c>
      <c r="T143" s="243">
        <f t="shared" si="522"/>
        <v>0</v>
      </c>
      <c r="U143" s="243">
        <f t="shared" si="522"/>
        <v>0</v>
      </c>
      <c r="V143" s="243">
        <f t="shared" si="522"/>
        <v>0</v>
      </c>
      <c r="W143" s="243">
        <f t="shared" si="522"/>
        <v>0</v>
      </c>
      <c r="X143" s="243">
        <f t="shared" si="522"/>
        <v>0</v>
      </c>
      <c r="Y143" s="243">
        <f t="shared" si="522"/>
        <v>0</v>
      </c>
      <c r="Z143" s="243">
        <f t="shared" si="522"/>
        <v>0</v>
      </c>
      <c r="AA143" s="243">
        <f t="shared" si="522"/>
        <v>0</v>
      </c>
      <c r="AB143" s="243">
        <f t="shared" si="522"/>
        <v>0</v>
      </c>
      <c r="AC143" s="243">
        <f t="shared" si="522"/>
        <v>0</v>
      </c>
      <c r="AD143" s="243">
        <f t="shared" si="522"/>
        <v>0</v>
      </c>
      <c r="AE143" s="243">
        <f t="shared" si="522"/>
        <v>0</v>
      </c>
      <c r="AF143" s="242">
        <f t="shared" si="522"/>
        <v>4320192</v>
      </c>
      <c r="AG143" s="242">
        <f t="shared" si="522"/>
        <v>0</v>
      </c>
      <c r="AH143" s="242">
        <f t="shared" si="522"/>
        <v>0</v>
      </c>
      <c r="AI143" s="242">
        <f t="shared" si="522"/>
        <v>0</v>
      </c>
      <c r="AJ143" s="242">
        <f t="shared" si="522"/>
        <v>0</v>
      </c>
      <c r="AK143" s="242">
        <f t="shared" si="522"/>
        <v>0</v>
      </c>
      <c r="AL143" s="242">
        <f t="shared" si="522"/>
        <v>0</v>
      </c>
      <c r="AM143" s="242">
        <f t="shared" si="522"/>
        <v>0</v>
      </c>
      <c r="AN143" s="242">
        <f t="shared" si="522"/>
        <v>0</v>
      </c>
      <c r="AO143" s="242">
        <f t="shared" si="522"/>
        <v>0</v>
      </c>
      <c r="AP143" s="242">
        <f t="shared" si="522"/>
        <v>0</v>
      </c>
      <c r="AQ143" s="242">
        <f t="shared" si="522"/>
        <v>4320192</v>
      </c>
      <c r="AR143" s="242">
        <f t="shared" si="522"/>
        <v>12524000</v>
      </c>
      <c r="AS143" s="242">
        <f t="shared" si="522"/>
        <v>0</v>
      </c>
      <c r="AT143" s="242">
        <f t="shared" si="522"/>
        <v>0</v>
      </c>
      <c r="AU143" s="242">
        <f t="shared" si="522"/>
        <v>0</v>
      </c>
      <c r="AV143" s="242">
        <f t="shared" si="522"/>
        <v>16844192</v>
      </c>
      <c r="AW143" s="242">
        <f t="shared" si="522"/>
        <v>4010400</v>
      </c>
      <c r="AX143" s="242">
        <f t="shared" si="522"/>
        <v>751950</v>
      </c>
      <c r="AY143" s="242">
        <f t="shared" si="522"/>
        <v>501300</v>
      </c>
      <c r="AZ143" s="242">
        <f t="shared" si="522"/>
        <v>5263650</v>
      </c>
      <c r="BA143" s="242">
        <f t="shared" si="522"/>
        <v>250650</v>
      </c>
      <c r="BB143" s="242">
        <f t="shared" si="522"/>
        <v>1320000</v>
      </c>
      <c r="BC143" s="242">
        <f t="shared" si="522"/>
        <v>0</v>
      </c>
      <c r="BD143" s="242">
        <f t="shared" si="522"/>
        <v>0</v>
      </c>
      <c r="BE143" s="242">
        <f t="shared" si="522"/>
        <v>6834300</v>
      </c>
      <c r="BF143" s="242">
        <f t="shared" si="522"/>
        <v>10009892</v>
      </c>
      <c r="BG143" s="242">
        <f t="shared" si="522"/>
        <v>0</v>
      </c>
      <c r="BH143" s="242"/>
      <c r="BI143" s="242">
        <f t="shared" si="522"/>
        <v>0</v>
      </c>
      <c r="BJ143" s="242">
        <f t="shared" si="522"/>
        <v>0</v>
      </c>
      <c r="BK143" s="242"/>
      <c r="BL143" s="242">
        <f t="shared" si="522"/>
        <v>0</v>
      </c>
      <c r="BM143" s="242">
        <f t="shared" si="522"/>
        <v>0</v>
      </c>
      <c r="BN143" s="242">
        <f t="shared" si="522"/>
        <v>0</v>
      </c>
      <c r="BO143" s="242">
        <f t="shared" si="522"/>
        <v>0</v>
      </c>
      <c r="BP143" s="242">
        <f t="shared" si="522"/>
        <v>0</v>
      </c>
      <c r="BQ143" s="242">
        <f t="shared" si="522"/>
        <v>0</v>
      </c>
      <c r="BR143" s="242">
        <f t="shared" si="522"/>
        <v>0</v>
      </c>
      <c r="BS143" s="242">
        <f t="shared" si="522"/>
        <v>4320192</v>
      </c>
      <c r="BT143" s="242">
        <f t="shared" ref="BT143:CV143" si="523">SUM(BT144:BT155)</f>
        <v>14</v>
      </c>
      <c r="BU143" s="242">
        <f t="shared" si="523"/>
        <v>61600000</v>
      </c>
      <c r="BV143" s="242">
        <f t="shared" si="523"/>
        <v>132000000</v>
      </c>
      <c r="BW143" s="242">
        <f t="shared" si="523"/>
        <v>193600000</v>
      </c>
      <c r="BX143" s="242">
        <f t="shared" si="523"/>
        <v>-194543458</v>
      </c>
      <c r="BY143" s="242">
        <f t="shared" si="523"/>
        <v>0</v>
      </c>
      <c r="BZ143" s="242">
        <f t="shared" si="523"/>
        <v>0</v>
      </c>
      <c r="CA143" s="242">
        <f t="shared" si="523"/>
        <v>0</v>
      </c>
      <c r="CB143" s="242">
        <f t="shared" si="523"/>
        <v>0</v>
      </c>
      <c r="CC143" s="242">
        <f t="shared" si="523"/>
        <v>0</v>
      </c>
      <c r="CD143" s="242">
        <f t="shared" si="523"/>
        <v>0</v>
      </c>
      <c r="CE143" s="242">
        <f t="shared" si="523"/>
        <v>94000000</v>
      </c>
      <c r="CF143" s="242">
        <f t="shared" si="523"/>
        <v>8225000</v>
      </c>
      <c r="CG143" s="242">
        <f t="shared" si="523"/>
        <v>750000</v>
      </c>
      <c r="CH143" s="242">
        <f t="shared" si="523"/>
        <v>0</v>
      </c>
      <c r="CI143" s="242">
        <f t="shared" si="523"/>
        <v>0</v>
      </c>
      <c r="CJ143" s="242">
        <f t="shared" si="523"/>
        <v>8975000</v>
      </c>
      <c r="CK143" s="242">
        <f t="shared" si="523"/>
        <v>102975000</v>
      </c>
      <c r="CL143" s="242">
        <f t="shared" si="523"/>
        <v>0</v>
      </c>
      <c r="CM143" s="242">
        <f t="shared" si="523"/>
        <v>94000000</v>
      </c>
      <c r="CN143" s="242">
        <f t="shared" si="523"/>
        <v>8225000</v>
      </c>
      <c r="CO143" s="242">
        <f t="shared" si="523"/>
        <v>750000</v>
      </c>
      <c r="CP143" s="242">
        <f t="shared" si="523"/>
        <v>0</v>
      </c>
      <c r="CQ143" s="242">
        <f t="shared" si="523"/>
        <v>0</v>
      </c>
      <c r="CR143" s="242">
        <f t="shared" si="523"/>
        <v>8975000</v>
      </c>
      <c r="CS143" s="242">
        <f t="shared" si="523"/>
        <v>102975000</v>
      </c>
      <c r="CT143" s="242">
        <f t="shared" si="523"/>
        <v>0</v>
      </c>
      <c r="CU143" s="242">
        <f t="shared" si="523"/>
        <v>0</v>
      </c>
      <c r="CV143" s="446">
        <f t="shared" si="523"/>
        <v>0</v>
      </c>
      <c r="CW143" s="242"/>
    </row>
    <row r="144" spans="1:101" ht="34.35" customHeight="1">
      <c r="A144" s="155">
        <f>SUBTOTAL(3,$C$11:C144)</f>
        <v>115</v>
      </c>
      <c r="B144" s="143" t="s">
        <v>676</v>
      </c>
      <c r="C144" s="144" t="s">
        <v>677</v>
      </c>
      <c r="D144" s="156" t="s">
        <v>101</v>
      </c>
      <c r="E144" s="157" t="str">
        <f t="shared" ref="E144:E155" si="524">IF(CL144&gt;=400000000,"A1",IF(CL144&gt;=300000000,"A2",IF(CL144&gt;=240000000,"A3",IF(CL144&gt;=180000000,"A4",IF(CL144&gt;=120000000,"A5",IF(CL144&gt;=80000000,"A6",IF(CL144&gt;=40000000,"A7",IF(CL144&gt;=25000000,"B1",IF(CL144&gt;=12000000,"B2","B3")))))))))</f>
        <v>B3</v>
      </c>
      <c r="F144" s="158">
        <v>42110</v>
      </c>
      <c r="G144" s="159">
        <v>4300000</v>
      </c>
      <c r="H144" s="159"/>
      <c r="I144" s="160">
        <f t="shared" ref="I144:I155" si="525">IF(G144&gt;0,CM144-G144,CM144-H144)</f>
        <v>3200000</v>
      </c>
      <c r="J144" s="160">
        <f t="shared" ref="J144:J193" si="526">CR144</f>
        <v>1500000</v>
      </c>
      <c r="K144" s="161">
        <f t="shared" ref="K144:K155" si="527">SUM(I144:J144)</f>
        <v>4700000</v>
      </c>
      <c r="L144" s="161">
        <f t="shared" ref="L144:L155" si="528">IF(G144&gt;0,G144+K144,H144+K144)</f>
        <v>9000000</v>
      </c>
      <c r="M144" s="162">
        <f t="shared" ref="M144:M155" si="529">IF(CE144&gt;=11000000,80%,100%)</f>
        <v>1</v>
      </c>
      <c r="N144" s="163">
        <f t="shared" ref="N144:N155" si="530">ROUND(MAX(G144*70%,H144*70%,3640000),0)</f>
        <v>3640000</v>
      </c>
      <c r="O144" s="163">
        <v>0</v>
      </c>
      <c r="P144" s="406">
        <v>1</v>
      </c>
      <c r="Q144" s="406">
        <v>12</v>
      </c>
      <c r="R144" s="406">
        <v>0</v>
      </c>
      <c r="S144" s="406">
        <v>0</v>
      </c>
      <c r="T144" s="406"/>
      <c r="U144" s="406"/>
      <c r="V144" s="406"/>
      <c r="W144" s="406"/>
      <c r="X144" s="389"/>
      <c r="Y144" s="406"/>
      <c r="Z144" s="406"/>
      <c r="AA144" s="406"/>
      <c r="AB144" s="406"/>
      <c r="AC144" s="406"/>
      <c r="AD144" s="406">
        <v>0</v>
      </c>
      <c r="AE144" s="164">
        <f t="shared" ref="AE144:AE155" si="531">IF(OR(BL144="M1",BL144="M2",BL144="M3",BL144="M4"),P144+R144+S144+T144+U144,0)</f>
        <v>0</v>
      </c>
      <c r="AF144" s="166">
        <f t="shared" ref="AF144:AF155" si="532">ROUND(IF($P144=0,0,IF(OR($BJ144="lương tháng",$CE144&gt;=11000000),($L144/2-$L144/26*($CC$6-$P144))*$M144,$L144/26*$P144*$M144)),0)</f>
        <v>346154</v>
      </c>
      <c r="AG144" s="166">
        <f t="shared" ref="AG144:AG155" si="533">ROUND(MAX((G144+I144)*M144/26*R144,(H144+I144)*M144/26*R144,G144/26*R144*150%,H144/26*R144*150%)*BK144,0)</f>
        <v>0</v>
      </c>
      <c r="AH144" s="166">
        <f t="shared" ref="AH144:AH155" si="534">ROUND(MAX((G144+I144)*M144/26*S144,(H144+I144)*M144/26*S144,G144/26*S144*200%,H144/26*S144*200%)*BK144,0)</f>
        <v>0</v>
      </c>
      <c r="AI144" s="166">
        <f t="shared" ref="AI144:AI155" si="535">ROUND(IF(BJ144="Lương tháng",L144/26*T144,MAX((G144+I144)/26*(T144+U144)*200%+G144/26*T144,(H144+I144)/26*(T144+U144)*200%+H144/26*T144,G144/26*(T144+U144)*300%+G144/26*T144,H144/26*(T144+U144)*300%+H144/26*T144)),0)</f>
        <v>0</v>
      </c>
      <c r="AJ144" s="166">
        <f t="shared" ref="AJ144:AJ155" si="536">ROUND(IF((P144+Q144)=0,0,IF(BJ144="Lương tháng",MAX((G144+I144)/26*V144,(H144+I144)/26*V144),MAX(G144/26*V144,H144/26*V144))),0)</f>
        <v>0</v>
      </c>
      <c r="AK144" s="166">
        <f t="shared" ref="AK144:AK155" si="537">ROUND(IF(G144&gt;0,G144/26*W144,H144/26*W144),0)</f>
        <v>0</v>
      </c>
      <c r="AL144" s="166">
        <f t="shared" ref="AL144:AL155" si="538">ROUND(N144/26*Y144+O144/26*Z144+MAX(G144/26*AA144,H144/26*AA144),0)</f>
        <v>0</v>
      </c>
      <c r="AM144" s="166">
        <f t="shared" ref="AM144:AM155" si="539">ROUND(IF(BJ144="Lương tháng",L144/26*AC144,L144/26*AC144+MAX((G144+I144)/26*AB144,(H144+I144)/26*AB144)),0)</f>
        <v>0</v>
      </c>
      <c r="AN144" s="166">
        <f t="shared" ref="AN144:AN155" si="540">ROUND(IF(BJ144="lương tháng",0,MAX((G144+I144)/26*AD144*30%,(H144+I144)/26*AD144*30%)*BK144),0)</f>
        <v>0</v>
      </c>
      <c r="AO144" s="167">
        <f t="shared" ref="AO144:AO155" si="541">ROUND(BM144*AE144,0)</f>
        <v>0</v>
      </c>
      <c r="AP144" s="166">
        <v>0</v>
      </c>
      <c r="AQ144" s="166">
        <f t="shared" ref="AQ144:AQ155" si="542">ROUND(SUM(AF144:AP144),0)</f>
        <v>346154</v>
      </c>
      <c r="AR144" s="166">
        <v>759000</v>
      </c>
      <c r="AS144" s="408"/>
      <c r="AT144" s="408"/>
      <c r="AU144" s="408"/>
      <c r="AV144" s="166">
        <f t="shared" ref="AV144:AV155" si="543">ROUND(SUM(AQ144:AT144)-AU144,0)</f>
        <v>1105154</v>
      </c>
      <c r="AW144" s="166">
        <f t="shared" ref="AW144:AW155" si="544">ROUND(IF($BH144=1,$G144*$AW$9,0),0)</f>
        <v>344000</v>
      </c>
      <c r="AX144" s="166">
        <f t="shared" ref="AX144:AX155" si="545">ROUND(IF($BH144=1,$G144*$AX$9,0),0)</f>
        <v>64500</v>
      </c>
      <c r="AY144" s="166">
        <f t="shared" ref="AY144:AY155" si="546">ROUND(IF($BH144=1,$G144*$AY$9,0),0)</f>
        <v>43000</v>
      </c>
      <c r="AZ144" s="166">
        <f t="shared" ref="AZ144:AZ155" si="547">SUM(AW144:AY144)</f>
        <v>451500</v>
      </c>
      <c r="BA144" s="166">
        <f t="shared" ref="BA144:BA155" si="548">ROUND(IF($BI144="1x",$G144*0.5%,0),0)</f>
        <v>21500</v>
      </c>
      <c r="BB144" s="166">
        <f t="shared" ref="BB144:BB155" si="549">IF(BN144="Xem lại",0,IF(CM144&lt;11000000,5000,IF(AND(CM144&gt;=11000000,CM144&lt;25000000),10000,IF(AND(CM144&gt;=25000000,CM144&lt;40000000),15000,IF(AND(CM144&gt;=40000000,CM144&lt;120000000),20000,IF(AND(CM144&gt;=120000000,CM144&lt;240000000),25000,30000)))))*$BB$9)</f>
        <v>110000</v>
      </c>
      <c r="BC144" s="242"/>
      <c r="BD144" s="166">
        <v>0</v>
      </c>
      <c r="BE144" s="166">
        <f t="shared" ref="BE144:BE155" si="550">ROUND(SUM(AZ144:BD144),0)</f>
        <v>583000</v>
      </c>
      <c r="BF144" s="166">
        <f t="shared" ref="BF144:BF155" si="551">ROUND(IF(AV144&gt;BE144,AV144-BE144,0),0)</f>
        <v>522154</v>
      </c>
      <c r="BG144" s="166">
        <f t="shared" ref="BG144:BG155" si="552">ROUND(IF(BE144&gt;AV144,BE144-AV144,0),0)</f>
        <v>0</v>
      </c>
      <c r="BH144" s="166">
        <v>1</v>
      </c>
      <c r="BI144" s="369" t="s">
        <v>40</v>
      </c>
      <c r="BJ144" s="166">
        <f t="shared" ref="BJ144:BJ155" si="553">IF(AND(D144="QTNV CL",CM144&gt;=11000000),"Lương tháng",IF(CM144&gt;=18000000,"Lương tháng",0))</f>
        <v>0</v>
      </c>
      <c r="BK144" s="166">
        <f t="shared" ref="BK144:BK155" si="554">IF(BJ144="Lương tháng",0,1)</f>
        <v>1</v>
      </c>
      <c r="BL144" s="166">
        <v>0</v>
      </c>
      <c r="BM144" s="166">
        <f t="shared" ref="BM144:BM155" si="555">IF(BL144="M1",13000,IF(BL144="M2",20000,IF(BL144="M3",26000,IF(BL144="M4",32000,0))))</f>
        <v>0</v>
      </c>
      <c r="BN144" s="166" t="str">
        <f t="shared" ref="BN144:BN155" si="556">IF(AND(G144&gt;0,(P144+Q144)&gt;=5),"Trừ tiền","Xem lại")</f>
        <v>Trừ tiền</v>
      </c>
      <c r="BO144" s="410"/>
      <c r="BP144" s="408"/>
      <c r="BQ144" s="408"/>
      <c r="BR144" s="408"/>
      <c r="BS144" s="161">
        <f t="shared" ref="BS144:BS155" si="557">AQ144+SUM(BO144:BR144)-AN144-AO144-SUM(BY144:CA144)</f>
        <v>346154</v>
      </c>
      <c r="BT144" s="159">
        <v>2</v>
      </c>
      <c r="BU144" s="166">
        <f t="shared" ref="BU144:BU155" si="558">BT144*4400000</f>
        <v>8800000</v>
      </c>
      <c r="BV144" s="166">
        <v>11000000</v>
      </c>
      <c r="BW144" s="166">
        <f t="shared" ref="BW144:BW155" si="559">BU144+BV144</f>
        <v>19800000</v>
      </c>
      <c r="BX144" s="166">
        <f t="shared" ref="BX144:BX155" si="560">BS144-SUM(CC144:CD144)-CB144-AZ144-BW144</f>
        <v>-19905346</v>
      </c>
      <c r="BY144" s="408"/>
      <c r="BZ144" s="408"/>
      <c r="CA144" s="408"/>
      <c r="CB144" s="408"/>
      <c r="CC144" s="408"/>
      <c r="CD144" s="408"/>
      <c r="CE144" s="413">
        <v>7500000</v>
      </c>
      <c r="CF144" s="413">
        <f>CE144*10%</f>
        <v>750000</v>
      </c>
      <c r="CG144" s="413">
        <f>CE144*10%</f>
        <v>750000</v>
      </c>
      <c r="CH144" s="413">
        <v>0</v>
      </c>
      <c r="CI144" s="413"/>
      <c r="CJ144" s="369">
        <f t="shared" ref="CJ144:CJ155" si="561">SUM(CF144:CI144)</f>
        <v>1500000</v>
      </c>
      <c r="CK144" s="369">
        <f t="shared" ref="CK144:CK155" si="562">CE144+CJ144</f>
        <v>9000000</v>
      </c>
      <c r="CL144" s="414"/>
      <c r="CM144" s="413">
        <f t="shared" ref="CM144:CQ155" si="563">CE144</f>
        <v>7500000</v>
      </c>
      <c r="CN144" s="413">
        <f t="shared" si="563"/>
        <v>750000</v>
      </c>
      <c r="CO144" s="369">
        <f t="shared" si="563"/>
        <v>750000</v>
      </c>
      <c r="CP144" s="369">
        <f t="shared" si="563"/>
        <v>0</v>
      </c>
      <c r="CQ144" s="369">
        <f t="shared" si="563"/>
        <v>0</v>
      </c>
      <c r="CR144" s="369">
        <f t="shared" ref="CR144:CR155" si="564">SUM(CN144:CQ144)</f>
        <v>1500000</v>
      </c>
      <c r="CS144" s="369">
        <f t="shared" ref="CS144:CS155" si="565">CM144+CR144</f>
        <v>9000000</v>
      </c>
      <c r="CT144" s="173" t="s">
        <v>1196</v>
      </c>
      <c r="CU144" s="173" t="s">
        <v>2229</v>
      </c>
      <c r="CV144" s="450" t="s">
        <v>1197</v>
      </c>
      <c r="CW144" s="173" t="s">
        <v>2249</v>
      </c>
    </row>
    <row r="145" spans="1:101" ht="34.35" customHeight="1">
      <c r="A145" s="155">
        <f>SUBTOTAL(3,$C$11:C145)</f>
        <v>116</v>
      </c>
      <c r="B145" s="143" t="s">
        <v>678</v>
      </c>
      <c r="C145" s="144" t="s">
        <v>679</v>
      </c>
      <c r="D145" s="156" t="s">
        <v>101</v>
      </c>
      <c r="E145" s="157" t="str">
        <f t="shared" si="524"/>
        <v>B3</v>
      </c>
      <c r="F145" s="158">
        <v>42110</v>
      </c>
      <c r="G145" s="159">
        <v>4090000</v>
      </c>
      <c r="H145" s="159"/>
      <c r="I145" s="160">
        <f t="shared" si="525"/>
        <v>3410000</v>
      </c>
      <c r="J145" s="160">
        <f t="shared" si="526"/>
        <v>750000</v>
      </c>
      <c r="K145" s="161">
        <f t="shared" si="527"/>
        <v>4160000</v>
      </c>
      <c r="L145" s="161">
        <f t="shared" si="528"/>
        <v>8250000</v>
      </c>
      <c r="M145" s="162">
        <f t="shared" si="529"/>
        <v>1</v>
      </c>
      <c r="N145" s="163">
        <f t="shared" si="530"/>
        <v>3640000</v>
      </c>
      <c r="O145" s="163">
        <v>0</v>
      </c>
      <c r="P145" s="406">
        <v>0</v>
      </c>
      <c r="Q145" s="406">
        <v>13</v>
      </c>
      <c r="R145" s="406">
        <v>0</v>
      </c>
      <c r="S145" s="406">
        <v>0</v>
      </c>
      <c r="T145" s="406"/>
      <c r="U145" s="406"/>
      <c r="V145" s="406"/>
      <c r="W145" s="406"/>
      <c r="X145" s="389"/>
      <c r="Y145" s="406"/>
      <c r="Z145" s="406"/>
      <c r="AA145" s="406"/>
      <c r="AB145" s="406"/>
      <c r="AC145" s="406"/>
      <c r="AD145" s="406">
        <v>0</v>
      </c>
      <c r="AE145" s="164">
        <f t="shared" si="531"/>
        <v>0</v>
      </c>
      <c r="AF145" s="166">
        <f t="shared" si="532"/>
        <v>0</v>
      </c>
      <c r="AG145" s="166">
        <f t="shared" si="533"/>
        <v>0</v>
      </c>
      <c r="AH145" s="166">
        <f t="shared" si="534"/>
        <v>0</v>
      </c>
      <c r="AI145" s="166">
        <f t="shared" si="535"/>
        <v>0</v>
      </c>
      <c r="AJ145" s="166">
        <f t="shared" si="536"/>
        <v>0</v>
      </c>
      <c r="AK145" s="166">
        <f t="shared" si="537"/>
        <v>0</v>
      </c>
      <c r="AL145" s="166">
        <f t="shared" si="538"/>
        <v>0</v>
      </c>
      <c r="AM145" s="166">
        <f t="shared" si="539"/>
        <v>0</v>
      </c>
      <c r="AN145" s="166">
        <f t="shared" si="540"/>
        <v>0</v>
      </c>
      <c r="AO145" s="167">
        <f t="shared" si="541"/>
        <v>0</v>
      </c>
      <c r="AP145" s="166">
        <v>0</v>
      </c>
      <c r="AQ145" s="166">
        <f t="shared" si="542"/>
        <v>0</v>
      </c>
      <c r="AR145" s="166">
        <v>1068000</v>
      </c>
      <c r="AS145" s="167"/>
      <c r="AT145" s="166"/>
      <c r="AU145" s="166"/>
      <c r="AV145" s="166">
        <f t="shared" si="543"/>
        <v>1068000</v>
      </c>
      <c r="AW145" s="166">
        <f t="shared" si="544"/>
        <v>327200</v>
      </c>
      <c r="AX145" s="166">
        <f t="shared" si="545"/>
        <v>61350</v>
      </c>
      <c r="AY145" s="166">
        <f t="shared" si="546"/>
        <v>40900</v>
      </c>
      <c r="AZ145" s="166">
        <f t="shared" si="547"/>
        <v>429450</v>
      </c>
      <c r="BA145" s="166">
        <f t="shared" si="548"/>
        <v>20450</v>
      </c>
      <c r="BB145" s="166">
        <f t="shared" si="549"/>
        <v>110000</v>
      </c>
      <c r="BC145" s="166"/>
      <c r="BD145" s="166">
        <v>0</v>
      </c>
      <c r="BE145" s="166">
        <f t="shared" si="550"/>
        <v>559900</v>
      </c>
      <c r="BF145" s="166">
        <f t="shared" si="551"/>
        <v>508100</v>
      </c>
      <c r="BG145" s="166">
        <f t="shared" si="552"/>
        <v>0</v>
      </c>
      <c r="BH145" s="166">
        <v>1</v>
      </c>
      <c r="BI145" s="369" t="s">
        <v>40</v>
      </c>
      <c r="BJ145" s="166">
        <f t="shared" si="553"/>
        <v>0</v>
      </c>
      <c r="BK145" s="166">
        <f t="shared" si="554"/>
        <v>1</v>
      </c>
      <c r="BL145" s="166">
        <v>0</v>
      </c>
      <c r="BM145" s="166">
        <f t="shared" si="555"/>
        <v>0</v>
      </c>
      <c r="BN145" s="166" t="str">
        <f t="shared" si="556"/>
        <v>Trừ tiền</v>
      </c>
      <c r="BO145" s="410"/>
      <c r="BP145" s="166"/>
      <c r="BQ145" s="144"/>
      <c r="BR145" s="144"/>
      <c r="BS145" s="161">
        <f t="shared" si="557"/>
        <v>0</v>
      </c>
      <c r="BT145" s="159">
        <v>2</v>
      </c>
      <c r="BU145" s="166">
        <f t="shared" si="558"/>
        <v>8800000</v>
      </c>
      <c r="BV145" s="166">
        <v>11000000</v>
      </c>
      <c r="BW145" s="166">
        <f t="shared" si="559"/>
        <v>19800000</v>
      </c>
      <c r="BX145" s="166">
        <f t="shared" si="560"/>
        <v>-20229450</v>
      </c>
      <c r="BY145" s="166"/>
      <c r="BZ145" s="166"/>
      <c r="CA145" s="171"/>
      <c r="CB145" s="166"/>
      <c r="CC145" s="166"/>
      <c r="CD145" s="166"/>
      <c r="CE145" s="413">
        <v>7500000</v>
      </c>
      <c r="CF145" s="413">
        <f t="shared" ref="CF145:CF146" si="566">CE145*10%</f>
        <v>750000</v>
      </c>
      <c r="CG145" s="413">
        <v>0</v>
      </c>
      <c r="CH145" s="413">
        <v>0</v>
      </c>
      <c r="CI145" s="413"/>
      <c r="CJ145" s="369">
        <f t="shared" si="561"/>
        <v>750000</v>
      </c>
      <c r="CK145" s="369">
        <f t="shared" si="562"/>
        <v>8250000</v>
      </c>
      <c r="CL145" s="414"/>
      <c r="CM145" s="413">
        <f t="shared" si="563"/>
        <v>7500000</v>
      </c>
      <c r="CN145" s="413">
        <f t="shared" si="563"/>
        <v>750000</v>
      </c>
      <c r="CO145" s="369">
        <f t="shared" si="563"/>
        <v>0</v>
      </c>
      <c r="CP145" s="369">
        <f t="shared" si="563"/>
        <v>0</v>
      </c>
      <c r="CQ145" s="369">
        <f t="shared" si="563"/>
        <v>0</v>
      </c>
      <c r="CR145" s="369">
        <f t="shared" si="564"/>
        <v>750000</v>
      </c>
      <c r="CS145" s="369">
        <f t="shared" si="565"/>
        <v>8250000</v>
      </c>
      <c r="CT145" s="173" t="s">
        <v>1187</v>
      </c>
      <c r="CU145" s="173" t="s">
        <v>2229</v>
      </c>
      <c r="CV145" s="450" t="s">
        <v>1198</v>
      </c>
      <c r="CW145" s="173" t="s">
        <v>2249</v>
      </c>
    </row>
    <row r="146" spans="1:101" ht="34.35" customHeight="1">
      <c r="A146" s="155">
        <f>SUBTOTAL(3,$C$11:C146)</f>
        <v>117</v>
      </c>
      <c r="B146" s="143" t="s">
        <v>680</v>
      </c>
      <c r="C146" s="144" t="s">
        <v>681</v>
      </c>
      <c r="D146" s="156" t="s">
        <v>101</v>
      </c>
      <c r="E146" s="157" t="str">
        <f t="shared" si="524"/>
        <v>B3</v>
      </c>
      <c r="F146" s="158">
        <v>42110</v>
      </c>
      <c r="G146" s="159">
        <v>4090000</v>
      </c>
      <c r="H146" s="159"/>
      <c r="I146" s="160">
        <f t="shared" si="525"/>
        <v>3410000</v>
      </c>
      <c r="J146" s="160">
        <f t="shared" si="526"/>
        <v>750000</v>
      </c>
      <c r="K146" s="161">
        <f t="shared" si="527"/>
        <v>4160000</v>
      </c>
      <c r="L146" s="161">
        <f t="shared" si="528"/>
        <v>8250000</v>
      </c>
      <c r="M146" s="162">
        <f t="shared" si="529"/>
        <v>1</v>
      </c>
      <c r="N146" s="163">
        <f t="shared" si="530"/>
        <v>3640000</v>
      </c>
      <c r="O146" s="163">
        <v>0</v>
      </c>
      <c r="P146" s="406">
        <v>3</v>
      </c>
      <c r="Q146" s="406">
        <v>11</v>
      </c>
      <c r="R146" s="406">
        <v>0</v>
      </c>
      <c r="S146" s="406">
        <v>0</v>
      </c>
      <c r="T146" s="406"/>
      <c r="U146" s="406"/>
      <c r="V146" s="406"/>
      <c r="W146" s="406"/>
      <c r="X146" s="389"/>
      <c r="Y146" s="406"/>
      <c r="Z146" s="406"/>
      <c r="AA146" s="406"/>
      <c r="AB146" s="406"/>
      <c r="AC146" s="406"/>
      <c r="AD146" s="406">
        <v>0</v>
      </c>
      <c r="AE146" s="164">
        <f t="shared" si="531"/>
        <v>0</v>
      </c>
      <c r="AF146" s="166">
        <f t="shared" si="532"/>
        <v>951923</v>
      </c>
      <c r="AG146" s="166">
        <f t="shared" si="533"/>
        <v>0</v>
      </c>
      <c r="AH146" s="166">
        <f t="shared" si="534"/>
        <v>0</v>
      </c>
      <c r="AI146" s="166">
        <f t="shared" si="535"/>
        <v>0</v>
      </c>
      <c r="AJ146" s="166">
        <f t="shared" si="536"/>
        <v>0</v>
      </c>
      <c r="AK146" s="166">
        <f t="shared" si="537"/>
        <v>0</v>
      </c>
      <c r="AL146" s="166">
        <f t="shared" si="538"/>
        <v>0</v>
      </c>
      <c r="AM146" s="166">
        <f t="shared" si="539"/>
        <v>0</v>
      </c>
      <c r="AN146" s="166">
        <f t="shared" si="540"/>
        <v>0</v>
      </c>
      <c r="AO146" s="167">
        <f t="shared" si="541"/>
        <v>0</v>
      </c>
      <c r="AP146" s="166">
        <v>0</v>
      </c>
      <c r="AQ146" s="166">
        <f t="shared" si="542"/>
        <v>951923</v>
      </c>
      <c r="AR146" s="166">
        <v>1018000</v>
      </c>
      <c r="AS146" s="167"/>
      <c r="AT146" s="166"/>
      <c r="AU146" s="166"/>
      <c r="AV146" s="166">
        <f t="shared" si="543"/>
        <v>1969923</v>
      </c>
      <c r="AW146" s="166">
        <f t="shared" si="544"/>
        <v>327200</v>
      </c>
      <c r="AX146" s="166">
        <f t="shared" si="545"/>
        <v>61350</v>
      </c>
      <c r="AY146" s="166">
        <f t="shared" si="546"/>
        <v>40900</v>
      </c>
      <c r="AZ146" s="166">
        <f t="shared" si="547"/>
        <v>429450</v>
      </c>
      <c r="BA146" s="166">
        <f t="shared" si="548"/>
        <v>20450</v>
      </c>
      <c r="BB146" s="166">
        <f t="shared" si="549"/>
        <v>110000</v>
      </c>
      <c r="BC146" s="166"/>
      <c r="BD146" s="166">
        <v>0</v>
      </c>
      <c r="BE146" s="166">
        <f t="shared" si="550"/>
        <v>559900</v>
      </c>
      <c r="BF146" s="166">
        <f t="shared" si="551"/>
        <v>1410023</v>
      </c>
      <c r="BG146" s="166">
        <f t="shared" si="552"/>
        <v>0</v>
      </c>
      <c r="BH146" s="166">
        <v>1</v>
      </c>
      <c r="BI146" s="369" t="s">
        <v>40</v>
      </c>
      <c r="BJ146" s="166">
        <f t="shared" si="553"/>
        <v>0</v>
      </c>
      <c r="BK146" s="166">
        <f t="shared" si="554"/>
        <v>1</v>
      </c>
      <c r="BL146" s="166">
        <v>0</v>
      </c>
      <c r="BM146" s="166">
        <f t="shared" si="555"/>
        <v>0</v>
      </c>
      <c r="BN146" s="166" t="str">
        <f t="shared" si="556"/>
        <v>Trừ tiền</v>
      </c>
      <c r="BO146" s="410"/>
      <c r="BP146" s="166"/>
      <c r="BQ146" s="144"/>
      <c r="BR146" s="144"/>
      <c r="BS146" s="161">
        <f t="shared" si="557"/>
        <v>951923</v>
      </c>
      <c r="BT146" s="159">
        <v>1</v>
      </c>
      <c r="BU146" s="166">
        <f t="shared" si="558"/>
        <v>4400000</v>
      </c>
      <c r="BV146" s="166">
        <v>11000000</v>
      </c>
      <c r="BW146" s="166">
        <f t="shared" si="559"/>
        <v>15400000</v>
      </c>
      <c r="BX146" s="166">
        <f t="shared" si="560"/>
        <v>-14877527</v>
      </c>
      <c r="BY146" s="166"/>
      <c r="BZ146" s="166"/>
      <c r="CA146" s="171"/>
      <c r="CB146" s="166"/>
      <c r="CC146" s="166"/>
      <c r="CD146" s="166"/>
      <c r="CE146" s="413">
        <v>7500000</v>
      </c>
      <c r="CF146" s="413">
        <f t="shared" si="566"/>
        <v>750000</v>
      </c>
      <c r="CG146" s="413">
        <v>0</v>
      </c>
      <c r="CH146" s="413">
        <v>0</v>
      </c>
      <c r="CI146" s="413"/>
      <c r="CJ146" s="369">
        <f t="shared" si="561"/>
        <v>750000</v>
      </c>
      <c r="CK146" s="369">
        <f t="shared" si="562"/>
        <v>8250000</v>
      </c>
      <c r="CL146" s="414"/>
      <c r="CM146" s="413">
        <f t="shared" si="563"/>
        <v>7500000</v>
      </c>
      <c r="CN146" s="413">
        <f t="shared" si="563"/>
        <v>750000</v>
      </c>
      <c r="CO146" s="369">
        <f t="shared" si="563"/>
        <v>0</v>
      </c>
      <c r="CP146" s="369">
        <f t="shared" si="563"/>
        <v>0</v>
      </c>
      <c r="CQ146" s="369">
        <f t="shared" si="563"/>
        <v>0</v>
      </c>
      <c r="CR146" s="369">
        <f t="shared" si="564"/>
        <v>750000</v>
      </c>
      <c r="CS146" s="369">
        <f t="shared" si="565"/>
        <v>8250000</v>
      </c>
      <c r="CT146" s="173" t="s">
        <v>1187</v>
      </c>
      <c r="CU146" s="173" t="s">
        <v>2229</v>
      </c>
      <c r="CV146" s="450" t="s">
        <v>1199</v>
      </c>
      <c r="CW146" s="173" t="s">
        <v>2249</v>
      </c>
    </row>
    <row r="147" spans="1:101" ht="34.35" customHeight="1">
      <c r="A147" s="155">
        <f>SUBTOTAL(3,$C$11:C147)</f>
        <v>118</v>
      </c>
      <c r="B147" s="246" t="s">
        <v>978</v>
      </c>
      <c r="C147" s="247" t="s">
        <v>979</v>
      </c>
      <c r="D147" s="156" t="s">
        <v>101</v>
      </c>
      <c r="E147" s="157" t="str">
        <f>IF(CL147&gt;=400000000,"A1",IF(CL147&gt;=300000000,"A2",IF(CL147&gt;=240000000,"A3",IF(CL147&gt;=180000000,"A4",IF(CL147&gt;=120000000,"A5",IF(CL147&gt;=80000000,"A6",IF(CL147&gt;=40000000,"A7",IF(CL147&gt;=25000000,"B1",IF(CL147&gt;=12000000,"B2","B3")))))))))</f>
        <v>B3</v>
      </c>
      <c r="F147" s="158">
        <v>42110</v>
      </c>
      <c r="G147" s="159">
        <v>4090000</v>
      </c>
      <c r="H147" s="159"/>
      <c r="I147" s="160">
        <f t="shared" si="525"/>
        <v>3410000</v>
      </c>
      <c r="J147" s="160">
        <f t="shared" si="526"/>
        <v>750000</v>
      </c>
      <c r="K147" s="161">
        <f t="shared" si="527"/>
        <v>4160000</v>
      </c>
      <c r="L147" s="161">
        <f t="shared" si="528"/>
        <v>8250000</v>
      </c>
      <c r="M147" s="162">
        <f t="shared" si="529"/>
        <v>1</v>
      </c>
      <c r="N147" s="163">
        <f t="shared" si="530"/>
        <v>3640000</v>
      </c>
      <c r="O147" s="163">
        <v>0</v>
      </c>
      <c r="P147" s="406">
        <v>1</v>
      </c>
      <c r="Q147" s="406">
        <v>12</v>
      </c>
      <c r="R147" s="406">
        <v>0</v>
      </c>
      <c r="S147" s="406">
        <v>0</v>
      </c>
      <c r="T147" s="406"/>
      <c r="U147" s="406"/>
      <c r="V147" s="406"/>
      <c r="W147" s="406"/>
      <c r="X147" s="389"/>
      <c r="Y147" s="406"/>
      <c r="Z147" s="406"/>
      <c r="AA147" s="406"/>
      <c r="AB147" s="406"/>
      <c r="AC147" s="406"/>
      <c r="AD147" s="406">
        <v>0</v>
      </c>
      <c r="AE147" s="164">
        <f t="shared" si="531"/>
        <v>0</v>
      </c>
      <c r="AF147" s="166">
        <f t="shared" si="532"/>
        <v>317308</v>
      </c>
      <c r="AG147" s="166">
        <f t="shared" si="533"/>
        <v>0</v>
      </c>
      <c r="AH147" s="166">
        <f t="shared" si="534"/>
        <v>0</v>
      </c>
      <c r="AI147" s="166">
        <f t="shared" si="535"/>
        <v>0</v>
      </c>
      <c r="AJ147" s="166">
        <f t="shared" si="536"/>
        <v>0</v>
      </c>
      <c r="AK147" s="166">
        <f t="shared" si="537"/>
        <v>0</v>
      </c>
      <c r="AL147" s="166">
        <f t="shared" si="538"/>
        <v>0</v>
      </c>
      <c r="AM147" s="166">
        <f t="shared" si="539"/>
        <v>0</v>
      </c>
      <c r="AN147" s="166">
        <f t="shared" si="540"/>
        <v>0</v>
      </c>
      <c r="AO147" s="167">
        <f t="shared" si="541"/>
        <v>0</v>
      </c>
      <c r="AP147" s="166">
        <v>0</v>
      </c>
      <c r="AQ147" s="166">
        <f t="shared" si="542"/>
        <v>317308</v>
      </c>
      <c r="AR147" s="166">
        <v>1037000</v>
      </c>
      <c r="AS147" s="167"/>
      <c r="AT147" s="166"/>
      <c r="AU147" s="166"/>
      <c r="AV147" s="166">
        <f t="shared" si="543"/>
        <v>1354308</v>
      </c>
      <c r="AW147" s="166">
        <f t="shared" si="544"/>
        <v>327200</v>
      </c>
      <c r="AX147" s="166">
        <f t="shared" si="545"/>
        <v>61350</v>
      </c>
      <c r="AY147" s="166">
        <f t="shared" si="546"/>
        <v>40900</v>
      </c>
      <c r="AZ147" s="166">
        <f t="shared" si="547"/>
        <v>429450</v>
      </c>
      <c r="BA147" s="166">
        <f t="shared" si="548"/>
        <v>20450</v>
      </c>
      <c r="BB147" s="166">
        <f t="shared" si="549"/>
        <v>110000</v>
      </c>
      <c r="BC147" s="166"/>
      <c r="BD147" s="166">
        <v>0</v>
      </c>
      <c r="BE147" s="166">
        <f t="shared" si="550"/>
        <v>559900</v>
      </c>
      <c r="BF147" s="166">
        <f t="shared" si="551"/>
        <v>794408</v>
      </c>
      <c r="BG147" s="166">
        <f t="shared" si="552"/>
        <v>0</v>
      </c>
      <c r="BH147" s="166">
        <v>1</v>
      </c>
      <c r="BI147" s="369" t="s">
        <v>40</v>
      </c>
      <c r="BJ147" s="166">
        <f t="shared" si="553"/>
        <v>0</v>
      </c>
      <c r="BK147" s="166">
        <f t="shared" si="554"/>
        <v>1</v>
      </c>
      <c r="BL147" s="166">
        <v>0</v>
      </c>
      <c r="BM147" s="166">
        <f t="shared" si="555"/>
        <v>0</v>
      </c>
      <c r="BN147" s="166" t="str">
        <f t="shared" si="556"/>
        <v>Trừ tiền</v>
      </c>
      <c r="BO147" s="410"/>
      <c r="BP147" s="166"/>
      <c r="BQ147" s="144"/>
      <c r="BR147" s="144"/>
      <c r="BS147" s="161">
        <f t="shared" si="557"/>
        <v>317308</v>
      </c>
      <c r="BT147" s="159">
        <v>0</v>
      </c>
      <c r="BU147" s="166">
        <f t="shared" si="558"/>
        <v>0</v>
      </c>
      <c r="BV147" s="166">
        <v>11000000</v>
      </c>
      <c r="BW147" s="166">
        <f t="shared" si="559"/>
        <v>11000000</v>
      </c>
      <c r="BX147" s="166">
        <f t="shared" si="560"/>
        <v>-11112142</v>
      </c>
      <c r="BY147" s="166"/>
      <c r="BZ147" s="166"/>
      <c r="CA147" s="171"/>
      <c r="CB147" s="166"/>
      <c r="CC147" s="166"/>
      <c r="CD147" s="166"/>
      <c r="CE147" s="413">
        <v>7500000</v>
      </c>
      <c r="CF147" s="413">
        <f>CE147*10%</f>
        <v>750000</v>
      </c>
      <c r="CG147" s="413">
        <v>0</v>
      </c>
      <c r="CH147" s="413">
        <v>0</v>
      </c>
      <c r="CI147" s="413"/>
      <c r="CJ147" s="369">
        <f>SUM(CF147:CI147)</f>
        <v>750000</v>
      </c>
      <c r="CK147" s="369">
        <f>CE147+CJ147</f>
        <v>8250000</v>
      </c>
      <c r="CL147" s="414"/>
      <c r="CM147" s="413">
        <f t="shared" si="563"/>
        <v>7500000</v>
      </c>
      <c r="CN147" s="413">
        <f t="shared" si="563"/>
        <v>750000</v>
      </c>
      <c r="CO147" s="369">
        <f t="shared" si="563"/>
        <v>0</v>
      </c>
      <c r="CP147" s="369">
        <f t="shared" si="563"/>
        <v>0</v>
      </c>
      <c r="CQ147" s="369">
        <f t="shared" si="563"/>
        <v>0</v>
      </c>
      <c r="CR147" s="369">
        <f>SUM(CN147:CQ147)</f>
        <v>750000</v>
      </c>
      <c r="CS147" s="369">
        <f>CM147+CR147</f>
        <v>8250000</v>
      </c>
      <c r="CT147" s="173" t="s">
        <v>1187</v>
      </c>
      <c r="CU147" s="173" t="s">
        <v>2229</v>
      </c>
      <c r="CV147" s="450" t="s">
        <v>1310</v>
      </c>
      <c r="CW147" s="173" t="s">
        <v>2249</v>
      </c>
    </row>
    <row r="148" spans="1:101" ht="34.35" customHeight="1">
      <c r="A148" s="155">
        <f>SUBTOTAL(3,$C$11:C148)</f>
        <v>119</v>
      </c>
      <c r="B148" s="246" t="s">
        <v>984</v>
      </c>
      <c r="C148" s="247" t="s">
        <v>985</v>
      </c>
      <c r="D148" s="156" t="s">
        <v>101</v>
      </c>
      <c r="E148" s="157" t="str">
        <f>IF(CL148&gt;=400000000,"A1",IF(CL148&gt;=300000000,"A2",IF(CL148&gt;=240000000,"A3",IF(CL148&gt;=180000000,"A4",IF(CL148&gt;=120000000,"A5",IF(CL148&gt;=80000000,"A6",IF(CL148&gt;=40000000,"A7",IF(CL148&gt;=25000000,"B1",IF(CL148&gt;=12000000,"B2","B3")))))))))</f>
        <v>B3</v>
      </c>
      <c r="F148" s="158">
        <v>42110</v>
      </c>
      <c r="G148" s="159">
        <v>4090000</v>
      </c>
      <c r="H148" s="159"/>
      <c r="I148" s="160">
        <f t="shared" si="525"/>
        <v>3410000</v>
      </c>
      <c r="J148" s="160">
        <f t="shared" si="526"/>
        <v>375000</v>
      </c>
      <c r="K148" s="161">
        <f t="shared" si="527"/>
        <v>3785000</v>
      </c>
      <c r="L148" s="161">
        <f t="shared" si="528"/>
        <v>7875000</v>
      </c>
      <c r="M148" s="162">
        <f t="shared" si="529"/>
        <v>1</v>
      </c>
      <c r="N148" s="163">
        <f t="shared" si="530"/>
        <v>3640000</v>
      </c>
      <c r="O148" s="163">
        <v>0</v>
      </c>
      <c r="P148" s="406">
        <v>0</v>
      </c>
      <c r="Q148" s="406">
        <v>14</v>
      </c>
      <c r="R148" s="406">
        <v>0</v>
      </c>
      <c r="S148" s="406">
        <v>0</v>
      </c>
      <c r="T148" s="406"/>
      <c r="U148" s="406"/>
      <c r="V148" s="406"/>
      <c r="W148" s="406"/>
      <c r="X148" s="389"/>
      <c r="Y148" s="406"/>
      <c r="Z148" s="406"/>
      <c r="AA148" s="406"/>
      <c r="AB148" s="406"/>
      <c r="AC148" s="406"/>
      <c r="AD148" s="406">
        <v>0</v>
      </c>
      <c r="AE148" s="164">
        <f t="shared" si="531"/>
        <v>0</v>
      </c>
      <c r="AF148" s="166">
        <f t="shared" si="532"/>
        <v>0</v>
      </c>
      <c r="AG148" s="166">
        <f t="shared" si="533"/>
        <v>0</v>
      </c>
      <c r="AH148" s="166">
        <f t="shared" si="534"/>
        <v>0</v>
      </c>
      <c r="AI148" s="166">
        <f t="shared" si="535"/>
        <v>0</v>
      </c>
      <c r="AJ148" s="166">
        <f t="shared" si="536"/>
        <v>0</v>
      </c>
      <c r="AK148" s="166">
        <f t="shared" si="537"/>
        <v>0</v>
      </c>
      <c r="AL148" s="166">
        <f t="shared" si="538"/>
        <v>0</v>
      </c>
      <c r="AM148" s="166">
        <f t="shared" si="539"/>
        <v>0</v>
      </c>
      <c r="AN148" s="166">
        <f t="shared" si="540"/>
        <v>0</v>
      </c>
      <c r="AO148" s="167">
        <f t="shared" si="541"/>
        <v>0</v>
      </c>
      <c r="AP148" s="166">
        <v>0</v>
      </c>
      <c r="AQ148" s="166">
        <f t="shared" si="542"/>
        <v>0</v>
      </c>
      <c r="AR148" s="166">
        <v>1497000</v>
      </c>
      <c r="AS148" s="167"/>
      <c r="AT148" s="166"/>
      <c r="AU148" s="166"/>
      <c r="AV148" s="166">
        <f t="shared" si="543"/>
        <v>1497000</v>
      </c>
      <c r="AW148" s="166">
        <f t="shared" si="544"/>
        <v>327200</v>
      </c>
      <c r="AX148" s="166">
        <f t="shared" si="545"/>
        <v>61350</v>
      </c>
      <c r="AY148" s="166">
        <f t="shared" si="546"/>
        <v>40900</v>
      </c>
      <c r="AZ148" s="166">
        <f t="shared" si="547"/>
        <v>429450</v>
      </c>
      <c r="BA148" s="166">
        <f t="shared" si="548"/>
        <v>20450</v>
      </c>
      <c r="BB148" s="166">
        <f t="shared" si="549"/>
        <v>110000</v>
      </c>
      <c r="BC148" s="166"/>
      <c r="BD148" s="166">
        <v>0</v>
      </c>
      <c r="BE148" s="166">
        <f t="shared" si="550"/>
        <v>559900</v>
      </c>
      <c r="BF148" s="166">
        <f t="shared" si="551"/>
        <v>937100</v>
      </c>
      <c r="BG148" s="166">
        <f t="shared" si="552"/>
        <v>0</v>
      </c>
      <c r="BH148" s="166">
        <v>1</v>
      </c>
      <c r="BI148" s="369" t="s">
        <v>40</v>
      </c>
      <c r="BJ148" s="166">
        <f t="shared" si="553"/>
        <v>0</v>
      </c>
      <c r="BK148" s="166">
        <f t="shared" si="554"/>
        <v>1</v>
      </c>
      <c r="BL148" s="166">
        <v>0</v>
      </c>
      <c r="BM148" s="166">
        <f t="shared" si="555"/>
        <v>0</v>
      </c>
      <c r="BN148" s="166" t="str">
        <f t="shared" si="556"/>
        <v>Trừ tiền</v>
      </c>
      <c r="BO148" s="410"/>
      <c r="BP148" s="166"/>
      <c r="BQ148" s="144"/>
      <c r="BR148" s="144"/>
      <c r="BS148" s="161">
        <f t="shared" si="557"/>
        <v>0</v>
      </c>
      <c r="BT148" s="159">
        <v>0</v>
      </c>
      <c r="BU148" s="166">
        <f t="shared" si="558"/>
        <v>0</v>
      </c>
      <c r="BV148" s="166">
        <v>11000000</v>
      </c>
      <c r="BW148" s="166">
        <f t="shared" si="559"/>
        <v>11000000</v>
      </c>
      <c r="BX148" s="166">
        <f t="shared" si="560"/>
        <v>-11429450</v>
      </c>
      <c r="BY148" s="166"/>
      <c r="BZ148" s="166"/>
      <c r="CA148" s="171"/>
      <c r="CB148" s="166"/>
      <c r="CC148" s="166"/>
      <c r="CD148" s="166"/>
      <c r="CE148" s="413">
        <v>7500000</v>
      </c>
      <c r="CF148" s="413">
        <f>CE148*5%</f>
        <v>375000</v>
      </c>
      <c r="CG148" s="413">
        <v>0</v>
      </c>
      <c r="CH148" s="413">
        <v>0</v>
      </c>
      <c r="CI148" s="413"/>
      <c r="CJ148" s="369">
        <f>SUM(CF148:CI148)</f>
        <v>375000</v>
      </c>
      <c r="CK148" s="369">
        <f>CE148+CJ148</f>
        <v>7875000</v>
      </c>
      <c r="CL148" s="414"/>
      <c r="CM148" s="413">
        <f t="shared" si="563"/>
        <v>7500000</v>
      </c>
      <c r="CN148" s="413">
        <f t="shared" si="563"/>
        <v>375000</v>
      </c>
      <c r="CO148" s="369">
        <f t="shared" si="563"/>
        <v>0</v>
      </c>
      <c r="CP148" s="369">
        <f t="shared" si="563"/>
        <v>0</v>
      </c>
      <c r="CQ148" s="369">
        <f t="shared" si="563"/>
        <v>0</v>
      </c>
      <c r="CR148" s="369">
        <f>SUM(CN148:CQ148)</f>
        <v>375000</v>
      </c>
      <c r="CS148" s="369">
        <f>CM148+CR148</f>
        <v>7875000</v>
      </c>
      <c r="CT148" s="173" t="s">
        <v>1187</v>
      </c>
      <c r="CU148" s="173" t="s">
        <v>2229</v>
      </c>
      <c r="CV148" s="450" t="s">
        <v>1314</v>
      </c>
      <c r="CW148" s="173" t="s">
        <v>2249</v>
      </c>
    </row>
    <row r="149" spans="1:101" ht="34.35" customHeight="1">
      <c r="A149" s="155">
        <f>SUBTOTAL(3,$C$11:C149)</f>
        <v>120</v>
      </c>
      <c r="B149" s="143" t="s">
        <v>686</v>
      </c>
      <c r="C149" s="144" t="s">
        <v>687</v>
      </c>
      <c r="D149" s="156" t="s">
        <v>101</v>
      </c>
      <c r="E149" s="157" t="str">
        <f t="shared" si="524"/>
        <v>B3</v>
      </c>
      <c r="F149" s="158">
        <v>42110</v>
      </c>
      <c r="G149" s="159">
        <v>4090000</v>
      </c>
      <c r="H149" s="159"/>
      <c r="I149" s="160">
        <f t="shared" si="525"/>
        <v>3410000</v>
      </c>
      <c r="J149" s="160">
        <f t="shared" si="526"/>
        <v>750000</v>
      </c>
      <c r="K149" s="161">
        <f t="shared" si="527"/>
        <v>4160000</v>
      </c>
      <c r="L149" s="161">
        <f t="shared" si="528"/>
        <v>8250000</v>
      </c>
      <c r="M149" s="162">
        <f t="shared" si="529"/>
        <v>1</v>
      </c>
      <c r="N149" s="163">
        <f t="shared" si="530"/>
        <v>3640000</v>
      </c>
      <c r="O149" s="163">
        <v>0</v>
      </c>
      <c r="P149" s="406">
        <v>0</v>
      </c>
      <c r="Q149" s="406">
        <v>13</v>
      </c>
      <c r="R149" s="406">
        <v>0</v>
      </c>
      <c r="S149" s="406">
        <v>0</v>
      </c>
      <c r="T149" s="406"/>
      <c r="U149" s="406"/>
      <c r="V149" s="406"/>
      <c r="W149" s="406"/>
      <c r="X149" s="389"/>
      <c r="Y149" s="406"/>
      <c r="Z149" s="406"/>
      <c r="AA149" s="406"/>
      <c r="AB149" s="406"/>
      <c r="AC149" s="406"/>
      <c r="AD149" s="406">
        <v>0</v>
      </c>
      <c r="AE149" s="164">
        <f t="shared" si="531"/>
        <v>0</v>
      </c>
      <c r="AF149" s="166">
        <f t="shared" si="532"/>
        <v>0</v>
      </c>
      <c r="AG149" s="166">
        <f t="shared" si="533"/>
        <v>0</v>
      </c>
      <c r="AH149" s="166">
        <f t="shared" si="534"/>
        <v>0</v>
      </c>
      <c r="AI149" s="166">
        <f t="shared" si="535"/>
        <v>0</v>
      </c>
      <c r="AJ149" s="166">
        <f t="shared" si="536"/>
        <v>0</v>
      </c>
      <c r="AK149" s="166">
        <f t="shared" si="537"/>
        <v>0</v>
      </c>
      <c r="AL149" s="166">
        <f t="shared" si="538"/>
        <v>0</v>
      </c>
      <c r="AM149" s="166">
        <f t="shared" si="539"/>
        <v>0</v>
      </c>
      <c r="AN149" s="166">
        <f t="shared" si="540"/>
        <v>0</v>
      </c>
      <c r="AO149" s="167">
        <f t="shared" si="541"/>
        <v>0</v>
      </c>
      <c r="AP149" s="166">
        <v>0</v>
      </c>
      <c r="AQ149" s="166">
        <f t="shared" si="542"/>
        <v>0</v>
      </c>
      <c r="AR149" s="166">
        <v>1046000</v>
      </c>
      <c r="AS149" s="167"/>
      <c r="AT149" s="166"/>
      <c r="AU149" s="166"/>
      <c r="AV149" s="166">
        <f t="shared" si="543"/>
        <v>1046000</v>
      </c>
      <c r="AW149" s="166">
        <f t="shared" si="544"/>
        <v>327200</v>
      </c>
      <c r="AX149" s="166">
        <f t="shared" si="545"/>
        <v>61350</v>
      </c>
      <c r="AY149" s="166">
        <f t="shared" si="546"/>
        <v>40900</v>
      </c>
      <c r="AZ149" s="166">
        <f t="shared" si="547"/>
        <v>429450</v>
      </c>
      <c r="BA149" s="166">
        <f t="shared" si="548"/>
        <v>20450</v>
      </c>
      <c r="BB149" s="166">
        <f t="shared" si="549"/>
        <v>110000</v>
      </c>
      <c r="BC149" s="166"/>
      <c r="BD149" s="166">
        <v>0</v>
      </c>
      <c r="BE149" s="166">
        <f t="shared" si="550"/>
        <v>559900</v>
      </c>
      <c r="BF149" s="166">
        <f t="shared" si="551"/>
        <v>486100</v>
      </c>
      <c r="BG149" s="166">
        <f t="shared" si="552"/>
        <v>0</v>
      </c>
      <c r="BH149" s="166">
        <v>1</v>
      </c>
      <c r="BI149" s="369" t="s">
        <v>40</v>
      </c>
      <c r="BJ149" s="166">
        <f t="shared" si="553"/>
        <v>0</v>
      </c>
      <c r="BK149" s="166">
        <f t="shared" si="554"/>
        <v>1</v>
      </c>
      <c r="BL149" s="166">
        <v>0</v>
      </c>
      <c r="BM149" s="166">
        <f t="shared" si="555"/>
        <v>0</v>
      </c>
      <c r="BN149" s="166" t="str">
        <f t="shared" si="556"/>
        <v>Trừ tiền</v>
      </c>
      <c r="BO149" s="410"/>
      <c r="BP149" s="166"/>
      <c r="BQ149" s="144"/>
      <c r="BR149" s="144"/>
      <c r="BS149" s="161">
        <f t="shared" si="557"/>
        <v>0</v>
      </c>
      <c r="BT149" s="159">
        <v>0</v>
      </c>
      <c r="BU149" s="166">
        <f t="shared" si="558"/>
        <v>0</v>
      </c>
      <c r="BV149" s="166">
        <v>11000000</v>
      </c>
      <c r="BW149" s="166">
        <f t="shared" si="559"/>
        <v>11000000</v>
      </c>
      <c r="BX149" s="166">
        <f t="shared" si="560"/>
        <v>-11429450</v>
      </c>
      <c r="BY149" s="166"/>
      <c r="BZ149" s="166"/>
      <c r="CA149" s="171"/>
      <c r="CB149" s="166"/>
      <c r="CC149" s="166"/>
      <c r="CD149" s="166"/>
      <c r="CE149" s="413">
        <v>7500000</v>
      </c>
      <c r="CF149" s="413">
        <f>CE149*10%</f>
        <v>750000</v>
      </c>
      <c r="CG149" s="413">
        <v>0</v>
      </c>
      <c r="CH149" s="413">
        <v>0</v>
      </c>
      <c r="CI149" s="413"/>
      <c r="CJ149" s="369">
        <f t="shared" si="561"/>
        <v>750000</v>
      </c>
      <c r="CK149" s="369">
        <f t="shared" si="562"/>
        <v>8250000</v>
      </c>
      <c r="CL149" s="414"/>
      <c r="CM149" s="413">
        <f t="shared" si="563"/>
        <v>7500000</v>
      </c>
      <c r="CN149" s="413">
        <f t="shared" si="563"/>
        <v>750000</v>
      </c>
      <c r="CO149" s="369">
        <f t="shared" si="563"/>
        <v>0</v>
      </c>
      <c r="CP149" s="369">
        <f t="shared" si="563"/>
        <v>0</v>
      </c>
      <c r="CQ149" s="369">
        <f t="shared" si="563"/>
        <v>0</v>
      </c>
      <c r="CR149" s="369">
        <f t="shared" si="564"/>
        <v>750000</v>
      </c>
      <c r="CS149" s="369">
        <f t="shared" si="565"/>
        <v>8250000</v>
      </c>
      <c r="CT149" s="173" t="s">
        <v>1187</v>
      </c>
      <c r="CU149" s="173" t="s">
        <v>2229</v>
      </c>
      <c r="CV149" s="450" t="s">
        <v>1201</v>
      </c>
      <c r="CW149" s="173" t="s">
        <v>2249</v>
      </c>
    </row>
    <row r="150" spans="1:101" ht="34.35" customHeight="1">
      <c r="A150" s="155">
        <f>SUBTOTAL(3,$C$11:C150)</f>
        <v>121</v>
      </c>
      <c r="B150" s="143" t="s">
        <v>688</v>
      </c>
      <c r="C150" s="144" t="s">
        <v>689</v>
      </c>
      <c r="D150" s="156" t="s">
        <v>101</v>
      </c>
      <c r="E150" s="157" t="str">
        <f t="shared" si="524"/>
        <v>B3</v>
      </c>
      <c r="F150" s="158">
        <v>42110</v>
      </c>
      <c r="G150" s="159">
        <v>4300000</v>
      </c>
      <c r="H150" s="159"/>
      <c r="I150" s="160">
        <f t="shared" si="525"/>
        <v>4200000</v>
      </c>
      <c r="J150" s="160">
        <f t="shared" si="526"/>
        <v>850000</v>
      </c>
      <c r="K150" s="161">
        <f t="shared" si="527"/>
        <v>5050000</v>
      </c>
      <c r="L150" s="161">
        <f t="shared" si="528"/>
        <v>9350000</v>
      </c>
      <c r="M150" s="162">
        <f t="shared" si="529"/>
        <v>1</v>
      </c>
      <c r="N150" s="163">
        <f t="shared" si="530"/>
        <v>3640000</v>
      </c>
      <c r="O150" s="163">
        <v>0</v>
      </c>
      <c r="P150" s="406">
        <v>1</v>
      </c>
      <c r="Q150" s="406">
        <v>13</v>
      </c>
      <c r="R150" s="406">
        <v>0</v>
      </c>
      <c r="S150" s="406">
        <v>0</v>
      </c>
      <c r="T150" s="406"/>
      <c r="U150" s="406"/>
      <c r="V150" s="406"/>
      <c r="W150" s="406"/>
      <c r="X150" s="389"/>
      <c r="Y150" s="406"/>
      <c r="Z150" s="406"/>
      <c r="AA150" s="406"/>
      <c r="AB150" s="406"/>
      <c r="AC150" s="406"/>
      <c r="AD150" s="406">
        <v>0</v>
      </c>
      <c r="AE150" s="164">
        <f t="shared" si="531"/>
        <v>0</v>
      </c>
      <c r="AF150" s="166">
        <f t="shared" si="532"/>
        <v>359615</v>
      </c>
      <c r="AG150" s="166">
        <f t="shared" si="533"/>
        <v>0</v>
      </c>
      <c r="AH150" s="166">
        <f t="shared" si="534"/>
        <v>0</v>
      </c>
      <c r="AI150" s="166">
        <f t="shared" si="535"/>
        <v>0</v>
      </c>
      <c r="AJ150" s="166">
        <f t="shared" si="536"/>
        <v>0</v>
      </c>
      <c r="AK150" s="166">
        <f t="shared" si="537"/>
        <v>0</v>
      </c>
      <c r="AL150" s="166">
        <f t="shared" si="538"/>
        <v>0</v>
      </c>
      <c r="AM150" s="166">
        <f t="shared" si="539"/>
        <v>0</v>
      </c>
      <c r="AN150" s="166">
        <f t="shared" si="540"/>
        <v>0</v>
      </c>
      <c r="AO150" s="167">
        <f t="shared" si="541"/>
        <v>0</v>
      </c>
      <c r="AP150" s="166">
        <v>0</v>
      </c>
      <c r="AQ150" s="166">
        <f t="shared" si="542"/>
        <v>359615</v>
      </c>
      <c r="AR150" s="166">
        <v>623000</v>
      </c>
      <c r="AS150" s="167"/>
      <c r="AT150" s="166"/>
      <c r="AU150" s="166"/>
      <c r="AV150" s="166">
        <f t="shared" si="543"/>
        <v>982615</v>
      </c>
      <c r="AW150" s="166">
        <f t="shared" si="544"/>
        <v>344000</v>
      </c>
      <c r="AX150" s="166">
        <f t="shared" si="545"/>
        <v>64500</v>
      </c>
      <c r="AY150" s="166">
        <f t="shared" si="546"/>
        <v>43000</v>
      </c>
      <c r="AZ150" s="166">
        <f t="shared" si="547"/>
        <v>451500</v>
      </c>
      <c r="BA150" s="166">
        <f t="shared" si="548"/>
        <v>21500</v>
      </c>
      <c r="BB150" s="166">
        <f t="shared" si="549"/>
        <v>110000</v>
      </c>
      <c r="BC150" s="166"/>
      <c r="BD150" s="166">
        <v>0</v>
      </c>
      <c r="BE150" s="166">
        <f t="shared" si="550"/>
        <v>583000</v>
      </c>
      <c r="BF150" s="166">
        <f t="shared" si="551"/>
        <v>399615</v>
      </c>
      <c r="BG150" s="166">
        <f t="shared" si="552"/>
        <v>0</v>
      </c>
      <c r="BH150" s="166">
        <v>1</v>
      </c>
      <c r="BI150" s="369" t="s">
        <v>40</v>
      </c>
      <c r="BJ150" s="166">
        <f t="shared" si="553"/>
        <v>0</v>
      </c>
      <c r="BK150" s="166">
        <f t="shared" si="554"/>
        <v>1</v>
      </c>
      <c r="BL150" s="166">
        <v>0</v>
      </c>
      <c r="BM150" s="166">
        <f t="shared" si="555"/>
        <v>0</v>
      </c>
      <c r="BN150" s="166" t="str">
        <f t="shared" si="556"/>
        <v>Trừ tiền</v>
      </c>
      <c r="BO150" s="410"/>
      <c r="BP150" s="166"/>
      <c r="BQ150" s="144"/>
      <c r="BR150" s="144"/>
      <c r="BS150" s="161">
        <f t="shared" si="557"/>
        <v>359615</v>
      </c>
      <c r="BT150" s="159">
        <v>3</v>
      </c>
      <c r="BU150" s="166">
        <f t="shared" si="558"/>
        <v>13200000</v>
      </c>
      <c r="BV150" s="166">
        <v>11000000</v>
      </c>
      <c r="BW150" s="166">
        <f t="shared" si="559"/>
        <v>24200000</v>
      </c>
      <c r="BX150" s="166">
        <f t="shared" si="560"/>
        <v>-24291885</v>
      </c>
      <c r="BY150" s="166"/>
      <c r="BZ150" s="166"/>
      <c r="CA150" s="171"/>
      <c r="CB150" s="166"/>
      <c r="CC150" s="166"/>
      <c r="CD150" s="166"/>
      <c r="CE150" s="413">
        <v>8500000</v>
      </c>
      <c r="CF150" s="413">
        <f>CE150*10%</f>
        <v>850000</v>
      </c>
      <c r="CG150" s="413">
        <v>0</v>
      </c>
      <c r="CH150" s="413">
        <v>0</v>
      </c>
      <c r="CI150" s="413"/>
      <c r="CJ150" s="369">
        <f t="shared" si="561"/>
        <v>850000</v>
      </c>
      <c r="CK150" s="369">
        <f t="shared" si="562"/>
        <v>9350000</v>
      </c>
      <c r="CL150" s="414"/>
      <c r="CM150" s="413">
        <f t="shared" si="563"/>
        <v>8500000</v>
      </c>
      <c r="CN150" s="413">
        <f t="shared" si="563"/>
        <v>850000</v>
      </c>
      <c r="CO150" s="369">
        <f t="shared" si="563"/>
        <v>0</v>
      </c>
      <c r="CP150" s="369">
        <f t="shared" si="563"/>
        <v>0</v>
      </c>
      <c r="CQ150" s="369">
        <f t="shared" si="563"/>
        <v>0</v>
      </c>
      <c r="CR150" s="369">
        <f t="shared" si="564"/>
        <v>850000</v>
      </c>
      <c r="CS150" s="369">
        <f t="shared" si="565"/>
        <v>9350000</v>
      </c>
      <c r="CT150" s="173" t="s">
        <v>1187</v>
      </c>
      <c r="CU150" s="173" t="s">
        <v>2229</v>
      </c>
      <c r="CV150" s="450" t="s">
        <v>1202</v>
      </c>
      <c r="CW150" s="173" t="s">
        <v>2249</v>
      </c>
    </row>
    <row r="151" spans="1:101" ht="34.35" customHeight="1">
      <c r="A151" s="155">
        <f>SUBTOTAL(3,$C$11:C151)</f>
        <v>122</v>
      </c>
      <c r="B151" s="143" t="s">
        <v>690</v>
      </c>
      <c r="C151" s="144" t="s">
        <v>691</v>
      </c>
      <c r="D151" s="156" t="s">
        <v>101</v>
      </c>
      <c r="E151" s="157" t="str">
        <f t="shared" si="524"/>
        <v>B3</v>
      </c>
      <c r="F151" s="158">
        <v>42128</v>
      </c>
      <c r="G151" s="159">
        <v>4090000</v>
      </c>
      <c r="H151" s="159"/>
      <c r="I151" s="160">
        <f t="shared" si="525"/>
        <v>3410000</v>
      </c>
      <c r="J151" s="160">
        <f t="shared" si="526"/>
        <v>375000</v>
      </c>
      <c r="K151" s="161">
        <f t="shared" si="527"/>
        <v>3785000</v>
      </c>
      <c r="L151" s="161">
        <f t="shared" si="528"/>
        <v>7875000</v>
      </c>
      <c r="M151" s="162">
        <f t="shared" si="529"/>
        <v>1</v>
      </c>
      <c r="N151" s="163">
        <f t="shared" si="530"/>
        <v>3640000</v>
      </c>
      <c r="O151" s="163">
        <v>0</v>
      </c>
      <c r="P151" s="406">
        <v>2</v>
      </c>
      <c r="Q151" s="406">
        <v>11</v>
      </c>
      <c r="R151" s="406">
        <v>0</v>
      </c>
      <c r="S151" s="406">
        <v>0</v>
      </c>
      <c r="T151" s="406"/>
      <c r="U151" s="406"/>
      <c r="V151" s="406"/>
      <c r="W151" s="406"/>
      <c r="X151" s="389"/>
      <c r="Y151" s="406"/>
      <c r="Z151" s="406"/>
      <c r="AA151" s="406"/>
      <c r="AB151" s="406"/>
      <c r="AC151" s="406"/>
      <c r="AD151" s="406">
        <v>0</v>
      </c>
      <c r="AE151" s="164">
        <f t="shared" si="531"/>
        <v>0</v>
      </c>
      <c r="AF151" s="166">
        <f t="shared" si="532"/>
        <v>605769</v>
      </c>
      <c r="AG151" s="166">
        <f t="shared" si="533"/>
        <v>0</v>
      </c>
      <c r="AH151" s="166">
        <f t="shared" si="534"/>
        <v>0</v>
      </c>
      <c r="AI151" s="166">
        <f t="shared" si="535"/>
        <v>0</v>
      </c>
      <c r="AJ151" s="166">
        <f t="shared" si="536"/>
        <v>0</v>
      </c>
      <c r="AK151" s="166">
        <f t="shared" si="537"/>
        <v>0</v>
      </c>
      <c r="AL151" s="166">
        <f t="shared" si="538"/>
        <v>0</v>
      </c>
      <c r="AM151" s="166">
        <f t="shared" si="539"/>
        <v>0</v>
      </c>
      <c r="AN151" s="166">
        <f t="shared" si="540"/>
        <v>0</v>
      </c>
      <c r="AO151" s="167">
        <f t="shared" si="541"/>
        <v>0</v>
      </c>
      <c r="AP151" s="166">
        <v>0</v>
      </c>
      <c r="AQ151" s="166">
        <f t="shared" si="542"/>
        <v>605769</v>
      </c>
      <c r="AR151" s="166">
        <v>870000</v>
      </c>
      <c r="AS151" s="167"/>
      <c r="AT151" s="166"/>
      <c r="AU151" s="166"/>
      <c r="AV151" s="166">
        <f t="shared" si="543"/>
        <v>1475769</v>
      </c>
      <c r="AW151" s="166">
        <f t="shared" si="544"/>
        <v>327200</v>
      </c>
      <c r="AX151" s="166">
        <f t="shared" si="545"/>
        <v>61350</v>
      </c>
      <c r="AY151" s="166">
        <f t="shared" si="546"/>
        <v>40900</v>
      </c>
      <c r="AZ151" s="166">
        <f t="shared" si="547"/>
        <v>429450</v>
      </c>
      <c r="BA151" s="166">
        <f t="shared" si="548"/>
        <v>20450</v>
      </c>
      <c r="BB151" s="166">
        <f t="shared" si="549"/>
        <v>110000</v>
      </c>
      <c r="BC151" s="166"/>
      <c r="BD151" s="166">
        <v>0</v>
      </c>
      <c r="BE151" s="166">
        <f t="shared" si="550"/>
        <v>559900</v>
      </c>
      <c r="BF151" s="166">
        <f t="shared" si="551"/>
        <v>915869</v>
      </c>
      <c r="BG151" s="166">
        <f t="shared" si="552"/>
        <v>0</v>
      </c>
      <c r="BH151" s="166">
        <v>1</v>
      </c>
      <c r="BI151" s="369" t="s">
        <v>40</v>
      </c>
      <c r="BJ151" s="166">
        <f t="shared" si="553"/>
        <v>0</v>
      </c>
      <c r="BK151" s="166">
        <f t="shared" si="554"/>
        <v>1</v>
      </c>
      <c r="BL151" s="166">
        <v>0</v>
      </c>
      <c r="BM151" s="166">
        <f t="shared" si="555"/>
        <v>0</v>
      </c>
      <c r="BN151" s="166" t="str">
        <f t="shared" si="556"/>
        <v>Trừ tiền</v>
      </c>
      <c r="BO151" s="410"/>
      <c r="BP151" s="166"/>
      <c r="BQ151" s="144"/>
      <c r="BR151" s="144"/>
      <c r="BS151" s="161">
        <f t="shared" si="557"/>
        <v>605769</v>
      </c>
      <c r="BT151" s="159">
        <v>1</v>
      </c>
      <c r="BU151" s="166">
        <f t="shared" si="558"/>
        <v>4400000</v>
      </c>
      <c r="BV151" s="166">
        <v>11000000</v>
      </c>
      <c r="BW151" s="166">
        <f t="shared" si="559"/>
        <v>15400000</v>
      </c>
      <c r="BX151" s="166">
        <f t="shared" si="560"/>
        <v>-15223681</v>
      </c>
      <c r="BY151" s="166"/>
      <c r="BZ151" s="166"/>
      <c r="CA151" s="171"/>
      <c r="CB151" s="166"/>
      <c r="CC151" s="166"/>
      <c r="CD151" s="166"/>
      <c r="CE151" s="413">
        <v>7500000</v>
      </c>
      <c r="CF151" s="413">
        <f t="shared" ref="CF151:CF155" si="567">CE151*5%</f>
        <v>375000</v>
      </c>
      <c r="CG151" s="413">
        <v>0</v>
      </c>
      <c r="CH151" s="413">
        <v>0</v>
      </c>
      <c r="CI151" s="413"/>
      <c r="CJ151" s="369">
        <f t="shared" si="561"/>
        <v>375000</v>
      </c>
      <c r="CK151" s="369">
        <f t="shared" si="562"/>
        <v>7875000</v>
      </c>
      <c r="CL151" s="414"/>
      <c r="CM151" s="413">
        <f t="shared" si="563"/>
        <v>7500000</v>
      </c>
      <c r="CN151" s="413">
        <f t="shared" si="563"/>
        <v>375000</v>
      </c>
      <c r="CO151" s="369">
        <f t="shared" si="563"/>
        <v>0</v>
      </c>
      <c r="CP151" s="369">
        <f t="shared" si="563"/>
        <v>0</v>
      </c>
      <c r="CQ151" s="369">
        <f t="shared" si="563"/>
        <v>0</v>
      </c>
      <c r="CR151" s="369">
        <f t="shared" si="564"/>
        <v>375000</v>
      </c>
      <c r="CS151" s="369">
        <f t="shared" si="565"/>
        <v>7875000</v>
      </c>
      <c r="CT151" s="173" t="s">
        <v>1187</v>
      </c>
      <c r="CU151" s="173" t="s">
        <v>2229</v>
      </c>
      <c r="CV151" s="450" t="s">
        <v>1203</v>
      </c>
      <c r="CW151" s="173" t="s">
        <v>2249</v>
      </c>
    </row>
    <row r="152" spans="1:101" ht="34.35" customHeight="1">
      <c r="A152" s="155">
        <f>SUBTOTAL(3,$C$11:C152)</f>
        <v>123</v>
      </c>
      <c r="B152" s="143" t="s">
        <v>692</v>
      </c>
      <c r="C152" s="144" t="s">
        <v>693</v>
      </c>
      <c r="D152" s="156" t="s">
        <v>101</v>
      </c>
      <c r="E152" s="157" t="str">
        <f t="shared" si="524"/>
        <v>B3</v>
      </c>
      <c r="F152" s="158">
        <v>42110</v>
      </c>
      <c r="G152" s="159">
        <v>4300000</v>
      </c>
      <c r="H152" s="159"/>
      <c r="I152" s="160">
        <f t="shared" si="525"/>
        <v>4200000</v>
      </c>
      <c r="J152" s="160">
        <f t="shared" si="526"/>
        <v>850000</v>
      </c>
      <c r="K152" s="161">
        <f t="shared" si="527"/>
        <v>5050000</v>
      </c>
      <c r="L152" s="161">
        <f t="shared" si="528"/>
        <v>9350000</v>
      </c>
      <c r="M152" s="162">
        <f t="shared" si="529"/>
        <v>1</v>
      </c>
      <c r="N152" s="163">
        <f t="shared" si="530"/>
        <v>3640000</v>
      </c>
      <c r="O152" s="163">
        <v>0</v>
      </c>
      <c r="P152" s="406">
        <v>2</v>
      </c>
      <c r="Q152" s="406">
        <v>12</v>
      </c>
      <c r="R152" s="406">
        <v>0</v>
      </c>
      <c r="S152" s="406">
        <v>0</v>
      </c>
      <c r="T152" s="406"/>
      <c r="U152" s="406"/>
      <c r="V152" s="406"/>
      <c r="W152" s="406"/>
      <c r="X152" s="389"/>
      <c r="Y152" s="406"/>
      <c r="Z152" s="406"/>
      <c r="AA152" s="406"/>
      <c r="AB152" s="406"/>
      <c r="AC152" s="406"/>
      <c r="AD152" s="406">
        <v>0</v>
      </c>
      <c r="AE152" s="164">
        <f t="shared" si="531"/>
        <v>0</v>
      </c>
      <c r="AF152" s="166">
        <f t="shared" si="532"/>
        <v>719231</v>
      </c>
      <c r="AG152" s="166">
        <f t="shared" si="533"/>
        <v>0</v>
      </c>
      <c r="AH152" s="166">
        <f t="shared" si="534"/>
        <v>0</v>
      </c>
      <c r="AI152" s="166">
        <f t="shared" si="535"/>
        <v>0</v>
      </c>
      <c r="AJ152" s="166">
        <f t="shared" si="536"/>
        <v>0</v>
      </c>
      <c r="AK152" s="166">
        <f t="shared" si="537"/>
        <v>0</v>
      </c>
      <c r="AL152" s="166">
        <f t="shared" si="538"/>
        <v>0</v>
      </c>
      <c r="AM152" s="166">
        <f t="shared" si="539"/>
        <v>0</v>
      </c>
      <c r="AN152" s="166">
        <f t="shared" si="540"/>
        <v>0</v>
      </c>
      <c r="AO152" s="167">
        <f t="shared" si="541"/>
        <v>0</v>
      </c>
      <c r="AP152" s="166">
        <v>0</v>
      </c>
      <c r="AQ152" s="166">
        <f t="shared" si="542"/>
        <v>719231</v>
      </c>
      <c r="AR152" s="166">
        <v>1486000</v>
      </c>
      <c r="AS152" s="167"/>
      <c r="AT152" s="166"/>
      <c r="AU152" s="166"/>
      <c r="AV152" s="166">
        <f t="shared" si="543"/>
        <v>2205231</v>
      </c>
      <c r="AW152" s="166">
        <f t="shared" si="544"/>
        <v>344000</v>
      </c>
      <c r="AX152" s="166">
        <f t="shared" si="545"/>
        <v>64500</v>
      </c>
      <c r="AY152" s="166">
        <f t="shared" si="546"/>
        <v>43000</v>
      </c>
      <c r="AZ152" s="166">
        <f t="shared" si="547"/>
        <v>451500</v>
      </c>
      <c r="BA152" s="166">
        <f t="shared" si="548"/>
        <v>21500</v>
      </c>
      <c r="BB152" s="166">
        <f t="shared" si="549"/>
        <v>110000</v>
      </c>
      <c r="BC152" s="166"/>
      <c r="BD152" s="166">
        <v>0</v>
      </c>
      <c r="BE152" s="166">
        <f t="shared" si="550"/>
        <v>583000</v>
      </c>
      <c r="BF152" s="166">
        <f t="shared" si="551"/>
        <v>1622231</v>
      </c>
      <c r="BG152" s="166">
        <f t="shared" si="552"/>
        <v>0</v>
      </c>
      <c r="BH152" s="166">
        <v>1</v>
      </c>
      <c r="BI152" s="369" t="s">
        <v>40</v>
      </c>
      <c r="BJ152" s="166">
        <f t="shared" si="553"/>
        <v>0</v>
      </c>
      <c r="BK152" s="166">
        <f t="shared" si="554"/>
        <v>1</v>
      </c>
      <c r="BL152" s="166">
        <v>0</v>
      </c>
      <c r="BM152" s="166">
        <f t="shared" si="555"/>
        <v>0</v>
      </c>
      <c r="BN152" s="166" t="str">
        <f t="shared" si="556"/>
        <v>Trừ tiền</v>
      </c>
      <c r="BO152" s="410"/>
      <c r="BP152" s="166"/>
      <c r="BQ152" s="144"/>
      <c r="BR152" s="144"/>
      <c r="BS152" s="161">
        <f t="shared" si="557"/>
        <v>719231</v>
      </c>
      <c r="BT152" s="159">
        <v>2</v>
      </c>
      <c r="BU152" s="166">
        <f t="shared" si="558"/>
        <v>8800000</v>
      </c>
      <c r="BV152" s="166">
        <v>11000000</v>
      </c>
      <c r="BW152" s="166">
        <f t="shared" si="559"/>
        <v>19800000</v>
      </c>
      <c r="BX152" s="166">
        <f t="shared" si="560"/>
        <v>-19532269</v>
      </c>
      <c r="BY152" s="166"/>
      <c r="BZ152" s="166"/>
      <c r="CA152" s="171"/>
      <c r="CB152" s="166"/>
      <c r="CC152" s="166"/>
      <c r="CD152" s="166"/>
      <c r="CE152" s="413">
        <v>8500000</v>
      </c>
      <c r="CF152" s="413">
        <f>CE152*10%</f>
        <v>850000</v>
      </c>
      <c r="CG152" s="413">
        <v>0</v>
      </c>
      <c r="CH152" s="413">
        <v>0</v>
      </c>
      <c r="CI152" s="413"/>
      <c r="CJ152" s="369">
        <f t="shared" si="561"/>
        <v>850000</v>
      </c>
      <c r="CK152" s="369">
        <f t="shared" si="562"/>
        <v>9350000</v>
      </c>
      <c r="CL152" s="414"/>
      <c r="CM152" s="413">
        <f t="shared" si="563"/>
        <v>8500000</v>
      </c>
      <c r="CN152" s="413">
        <f t="shared" si="563"/>
        <v>850000</v>
      </c>
      <c r="CO152" s="369">
        <f t="shared" si="563"/>
        <v>0</v>
      </c>
      <c r="CP152" s="369">
        <f t="shared" si="563"/>
        <v>0</v>
      </c>
      <c r="CQ152" s="369">
        <f t="shared" si="563"/>
        <v>0</v>
      </c>
      <c r="CR152" s="369">
        <f t="shared" si="564"/>
        <v>850000</v>
      </c>
      <c r="CS152" s="369">
        <f t="shared" si="565"/>
        <v>9350000</v>
      </c>
      <c r="CT152" s="173" t="s">
        <v>1187</v>
      </c>
      <c r="CU152" s="173" t="s">
        <v>2229</v>
      </c>
      <c r="CV152" s="450" t="s">
        <v>1204</v>
      </c>
      <c r="CW152" s="173" t="s">
        <v>2249</v>
      </c>
    </row>
    <row r="153" spans="1:101" ht="34.35" customHeight="1">
      <c r="A153" s="155">
        <f>SUBTOTAL(3,$C$11:C153)</f>
        <v>124</v>
      </c>
      <c r="B153" s="143" t="s">
        <v>726</v>
      </c>
      <c r="C153" s="144" t="s">
        <v>727</v>
      </c>
      <c r="D153" s="156" t="s">
        <v>101</v>
      </c>
      <c r="E153" s="157" t="str">
        <f t="shared" si="524"/>
        <v>B3</v>
      </c>
      <c r="F153" s="158">
        <v>42110</v>
      </c>
      <c r="G153" s="159">
        <v>4300000</v>
      </c>
      <c r="H153" s="159"/>
      <c r="I153" s="160">
        <f t="shared" si="525"/>
        <v>4200000</v>
      </c>
      <c r="J153" s="160">
        <f t="shared" si="526"/>
        <v>850000</v>
      </c>
      <c r="K153" s="161">
        <f t="shared" si="527"/>
        <v>5050000</v>
      </c>
      <c r="L153" s="161">
        <f t="shared" si="528"/>
        <v>9350000</v>
      </c>
      <c r="M153" s="162">
        <f t="shared" si="529"/>
        <v>1</v>
      </c>
      <c r="N153" s="163">
        <f t="shared" si="530"/>
        <v>3640000</v>
      </c>
      <c r="O153" s="163">
        <v>0</v>
      </c>
      <c r="P153" s="406">
        <v>1</v>
      </c>
      <c r="Q153" s="406">
        <v>12</v>
      </c>
      <c r="R153" s="406">
        <v>0</v>
      </c>
      <c r="S153" s="406">
        <v>0</v>
      </c>
      <c r="T153" s="406"/>
      <c r="U153" s="406"/>
      <c r="V153" s="406"/>
      <c r="W153" s="406"/>
      <c r="X153" s="389"/>
      <c r="Y153" s="406"/>
      <c r="Z153" s="406"/>
      <c r="AA153" s="406"/>
      <c r="AB153" s="406"/>
      <c r="AC153" s="406"/>
      <c r="AD153" s="406">
        <v>0</v>
      </c>
      <c r="AE153" s="164">
        <f t="shared" si="531"/>
        <v>0</v>
      </c>
      <c r="AF153" s="166">
        <f t="shared" si="532"/>
        <v>359615</v>
      </c>
      <c r="AG153" s="166">
        <f t="shared" si="533"/>
        <v>0</v>
      </c>
      <c r="AH153" s="166">
        <f t="shared" si="534"/>
        <v>0</v>
      </c>
      <c r="AI153" s="166">
        <f t="shared" si="535"/>
        <v>0</v>
      </c>
      <c r="AJ153" s="166">
        <f t="shared" si="536"/>
        <v>0</v>
      </c>
      <c r="AK153" s="166">
        <f t="shared" si="537"/>
        <v>0</v>
      </c>
      <c r="AL153" s="166">
        <f t="shared" si="538"/>
        <v>0</v>
      </c>
      <c r="AM153" s="166">
        <f t="shared" si="539"/>
        <v>0</v>
      </c>
      <c r="AN153" s="166">
        <f t="shared" si="540"/>
        <v>0</v>
      </c>
      <c r="AO153" s="167">
        <f t="shared" si="541"/>
        <v>0</v>
      </c>
      <c r="AP153" s="166">
        <v>0</v>
      </c>
      <c r="AQ153" s="166">
        <f t="shared" si="542"/>
        <v>359615</v>
      </c>
      <c r="AR153" s="166">
        <v>552000</v>
      </c>
      <c r="AS153" s="167"/>
      <c r="AT153" s="166"/>
      <c r="AU153" s="166"/>
      <c r="AV153" s="166">
        <f t="shared" si="543"/>
        <v>911615</v>
      </c>
      <c r="AW153" s="166">
        <f t="shared" si="544"/>
        <v>344000</v>
      </c>
      <c r="AX153" s="166">
        <f t="shared" si="545"/>
        <v>64500</v>
      </c>
      <c r="AY153" s="166">
        <f t="shared" si="546"/>
        <v>43000</v>
      </c>
      <c r="AZ153" s="166">
        <f t="shared" si="547"/>
        <v>451500</v>
      </c>
      <c r="BA153" s="166">
        <f t="shared" si="548"/>
        <v>21500</v>
      </c>
      <c r="BB153" s="166">
        <f t="shared" si="549"/>
        <v>110000</v>
      </c>
      <c r="BC153" s="166"/>
      <c r="BD153" s="166">
        <v>0</v>
      </c>
      <c r="BE153" s="166">
        <f t="shared" si="550"/>
        <v>583000</v>
      </c>
      <c r="BF153" s="166">
        <f t="shared" si="551"/>
        <v>328615</v>
      </c>
      <c r="BG153" s="166">
        <f t="shared" si="552"/>
        <v>0</v>
      </c>
      <c r="BH153" s="166">
        <v>1</v>
      </c>
      <c r="BI153" s="369" t="s">
        <v>40</v>
      </c>
      <c r="BJ153" s="166">
        <f t="shared" si="553"/>
        <v>0</v>
      </c>
      <c r="BK153" s="166">
        <f t="shared" si="554"/>
        <v>1</v>
      </c>
      <c r="BL153" s="166">
        <v>0</v>
      </c>
      <c r="BM153" s="166">
        <f t="shared" si="555"/>
        <v>0</v>
      </c>
      <c r="BN153" s="166" t="str">
        <f t="shared" si="556"/>
        <v>Trừ tiền</v>
      </c>
      <c r="BO153" s="410"/>
      <c r="BP153" s="166"/>
      <c r="BQ153" s="144"/>
      <c r="BR153" s="144"/>
      <c r="BS153" s="161">
        <f t="shared" si="557"/>
        <v>359615</v>
      </c>
      <c r="BT153" s="159">
        <v>2</v>
      </c>
      <c r="BU153" s="166">
        <f t="shared" si="558"/>
        <v>8800000</v>
      </c>
      <c r="BV153" s="166">
        <v>11000000</v>
      </c>
      <c r="BW153" s="166">
        <f t="shared" si="559"/>
        <v>19800000</v>
      </c>
      <c r="BX153" s="166">
        <f t="shared" si="560"/>
        <v>-19891885</v>
      </c>
      <c r="BY153" s="166"/>
      <c r="BZ153" s="166"/>
      <c r="CA153" s="171"/>
      <c r="CB153" s="166"/>
      <c r="CC153" s="166"/>
      <c r="CD153" s="166"/>
      <c r="CE153" s="413">
        <v>8500000</v>
      </c>
      <c r="CF153" s="413">
        <f>CE153*10%</f>
        <v>850000</v>
      </c>
      <c r="CG153" s="413"/>
      <c r="CH153" s="413">
        <v>0</v>
      </c>
      <c r="CI153" s="413"/>
      <c r="CJ153" s="369">
        <f t="shared" si="561"/>
        <v>850000</v>
      </c>
      <c r="CK153" s="369">
        <f t="shared" si="562"/>
        <v>9350000</v>
      </c>
      <c r="CL153" s="414"/>
      <c r="CM153" s="413">
        <f t="shared" si="563"/>
        <v>8500000</v>
      </c>
      <c r="CN153" s="413">
        <f t="shared" si="563"/>
        <v>850000</v>
      </c>
      <c r="CO153" s="369">
        <f t="shared" si="563"/>
        <v>0</v>
      </c>
      <c r="CP153" s="369">
        <f t="shared" si="563"/>
        <v>0</v>
      </c>
      <c r="CQ153" s="369">
        <f t="shared" si="563"/>
        <v>0</v>
      </c>
      <c r="CR153" s="369">
        <f t="shared" si="564"/>
        <v>850000</v>
      </c>
      <c r="CS153" s="369">
        <f t="shared" si="565"/>
        <v>9350000</v>
      </c>
      <c r="CT153" s="173" t="s">
        <v>1187</v>
      </c>
      <c r="CU153" s="173" t="s">
        <v>2229</v>
      </c>
      <c r="CV153" s="450" t="s">
        <v>1216</v>
      </c>
      <c r="CW153" s="173" t="s">
        <v>2249</v>
      </c>
    </row>
    <row r="154" spans="1:101" ht="34.35" customHeight="1">
      <c r="A154" s="155">
        <f>SUBTOTAL(3,$C$11:C154)</f>
        <v>125</v>
      </c>
      <c r="B154" s="143" t="s">
        <v>728</v>
      </c>
      <c r="C154" s="144" t="s">
        <v>729</v>
      </c>
      <c r="D154" s="156" t="s">
        <v>101</v>
      </c>
      <c r="E154" s="157" t="str">
        <f t="shared" si="524"/>
        <v>B3</v>
      </c>
      <c r="F154" s="158">
        <v>42110</v>
      </c>
      <c r="G154" s="159">
        <v>4090000</v>
      </c>
      <c r="H154" s="159"/>
      <c r="I154" s="160">
        <f t="shared" si="525"/>
        <v>3410000</v>
      </c>
      <c r="J154" s="160">
        <f t="shared" si="526"/>
        <v>750000</v>
      </c>
      <c r="K154" s="161">
        <f t="shared" si="527"/>
        <v>4160000</v>
      </c>
      <c r="L154" s="161">
        <f t="shared" si="528"/>
        <v>8250000</v>
      </c>
      <c r="M154" s="162">
        <f t="shared" si="529"/>
        <v>1</v>
      </c>
      <c r="N154" s="163">
        <f t="shared" si="530"/>
        <v>3640000</v>
      </c>
      <c r="O154" s="163">
        <v>0</v>
      </c>
      <c r="P154" s="406">
        <v>1</v>
      </c>
      <c r="Q154" s="406">
        <v>12</v>
      </c>
      <c r="R154" s="406">
        <v>0</v>
      </c>
      <c r="S154" s="406">
        <v>0</v>
      </c>
      <c r="T154" s="406"/>
      <c r="U154" s="406"/>
      <c r="V154" s="406"/>
      <c r="W154" s="406"/>
      <c r="X154" s="389"/>
      <c r="Y154" s="406"/>
      <c r="Z154" s="406"/>
      <c r="AA154" s="406"/>
      <c r="AB154" s="406"/>
      <c r="AC154" s="406"/>
      <c r="AD154" s="406">
        <v>0</v>
      </c>
      <c r="AE154" s="164">
        <f t="shared" si="531"/>
        <v>0</v>
      </c>
      <c r="AF154" s="166">
        <f t="shared" si="532"/>
        <v>317308</v>
      </c>
      <c r="AG154" s="166">
        <f t="shared" si="533"/>
        <v>0</v>
      </c>
      <c r="AH154" s="166">
        <f t="shared" si="534"/>
        <v>0</v>
      </c>
      <c r="AI154" s="166">
        <f t="shared" si="535"/>
        <v>0</v>
      </c>
      <c r="AJ154" s="166">
        <f t="shared" si="536"/>
        <v>0</v>
      </c>
      <c r="AK154" s="166">
        <f t="shared" si="537"/>
        <v>0</v>
      </c>
      <c r="AL154" s="166">
        <f t="shared" si="538"/>
        <v>0</v>
      </c>
      <c r="AM154" s="166">
        <f t="shared" si="539"/>
        <v>0</v>
      </c>
      <c r="AN154" s="166">
        <f t="shared" si="540"/>
        <v>0</v>
      </c>
      <c r="AO154" s="167">
        <f t="shared" si="541"/>
        <v>0</v>
      </c>
      <c r="AP154" s="166">
        <v>0</v>
      </c>
      <c r="AQ154" s="166">
        <f t="shared" si="542"/>
        <v>317308</v>
      </c>
      <c r="AR154" s="166">
        <v>1617000</v>
      </c>
      <c r="AS154" s="167"/>
      <c r="AT154" s="166"/>
      <c r="AU154" s="166"/>
      <c r="AV154" s="166">
        <f t="shared" si="543"/>
        <v>1934308</v>
      </c>
      <c r="AW154" s="166">
        <f t="shared" si="544"/>
        <v>327200</v>
      </c>
      <c r="AX154" s="166">
        <f t="shared" si="545"/>
        <v>61350</v>
      </c>
      <c r="AY154" s="166">
        <f t="shared" si="546"/>
        <v>40900</v>
      </c>
      <c r="AZ154" s="166">
        <f t="shared" si="547"/>
        <v>429450</v>
      </c>
      <c r="BA154" s="166">
        <f t="shared" si="548"/>
        <v>20450</v>
      </c>
      <c r="BB154" s="166">
        <f t="shared" si="549"/>
        <v>110000</v>
      </c>
      <c r="BC154" s="166"/>
      <c r="BD154" s="166">
        <v>0</v>
      </c>
      <c r="BE154" s="166">
        <f t="shared" si="550"/>
        <v>559900</v>
      </c>
      <c r="BF154" s="166">
        <f t="shared" si="551"/>
        <v>1374408</v>
      </c>
      <c r="BG154" s="166">
        <f t="shared" si="552"/>
        <v>0</v>
      </c>
      <c r="BH154" s="166">
        <v>1</v>
      </c>
      <c r="BI154" s="369" t="s">
        <v>40</v>
      </c>
      <c r="BJ154" s="166">
        <f t="shared" si="553"/>
        <v>0</v>
      </c>
      <c r="BK154" s="166">
        <f t="shared" si="554"/>
        <v>1</v>
      </c>
      <c r="BL154" s="166">
        <v>0</v>
      </c>
      <c r="BM154" s="166">
        <f t="shared" si="555"/>
        <v>0</v>
      </c>
      <c r="BN154" s="166" t="str">
        <f t="shared" si="556"/>
        <v>Trừ tiền</v>
      </c>
      <c r="BO154" s="410"/>
      <c r="BP154" s="166"/>
      <c r="BQ154" s="144"/>
      <c r="BR154" s="144"/>
      <c r="BS154" s="161">
        <f t="shared" si="557"/>
        <v>317308</v>
      </c>
      <c r="BT154" s="159">
        <v>0</v>
      </c>
      <c r="BU154" s="166">
        <f t="shared" si="558"/>
        <v>0</v>
      </c>
      <c r="BV154" s="166">
        <v>11000000</v>
      </c>
      <c r="BW154" s="166">
        <f t="shared" si="559"/>
        <v>11000000</v>
      </c>
      <c r="BX154" s="166">
        <f t="shared" si="560"/>
        <v>-11112142</v>
      </c>
      <c r="BY154" s="166"/>
      <c r="BZ154" s="166"/>
      <c r="CA154" s="171"/>
      <c r="CB154" s="166"/>
      <c r="CC154" s="166"/>
      <c r="CD154" s="166"/>
      <c r="CE154" s="413">
        <v>7500000</v>
      </c>
      <c r="CF154" s="413">
        <f>CE154*10%</f>
        <v>750000</v>
      </c>
      <c r="CG154" s="413">
        <v>0</v>
      </c>
      <c r="CH154" s="413">
        <v>0</v>
      </c>
      <c r="CI154" s="413"/>
      <c r="CJ154" s="369">
        <f t="shared" si="561"/>
        <v>750000</v>
      </c>
      <c r="CK154" s="369">
        <f t="shared" si="562"/>
        <v>8250000</v>
      </c>
      <c r="CL154" s="414"/>
      <c r="CM154" s="413">
        <f t="shared" si="563"/>
        <v>7500000</v>
      </c>
      <c r="CN154" s="413">
        <f t="shared" si="563"/>
        <v>750000</v>
      </c>
      <c r="CO154" s="369">
        <f t="shared" si="563"/>
        <v>0</v>
      </c>
      <c r="CP154" s="369">
        <f t="shared" si="563"/>
        <v>0</v>
      </c>
      <c r="CQ154" s="369">
        <f t="shared" si="563"/>
        <v>0</v>
      </c>
      <c r="CR154" s="369">
        <f t="shared" si="564"/>
        <v>750000</v>
      </c>
      <c r="CS154" s="369">
        <f t="shared" si="565"/>
        <v>8250000</v>
      </c>
      <c r="CT154" s="173" t="s">
        <v>1187</v>
      </c>
      <c r="CU154" s="173" t="s">
        <v>2229</v>
      </c>
      <c r="CV154" s="450" t="s">
        <v>1217</v>
      </c>
      <c r="CW154" s="173" t="s">
        <v>2249</v>
      </c>
    </row>
    <row r="155" spans="1:101" ht="34.35" customHeight="1">
      <c r="A155" s="155">
        <f>SUBTOTAL(3,$C$11:C155)</f>
        <v>126</v>
      </c>
      <c r="B155" s="143" t="s">
        <v>698</v>
      </c>
      <c r="C155" s="144" t="s">
        <v>699</v>
      </c>
      <c r="D155" s="156" t="s">
        <v>101</v>
      </c>
      <c r="E155" s="157" t="str">
        <f t="shared" si="524"/>
        <v>B3</v>
      </c>
      <c r="F155" s="158">
        <v>42110</v>
      </c>
      <c r="G155" s="159">
        <v>4300000</v>
      </c>
      <c r="H155" s="159"/>
      <c r="I155" s="160">
        <f t="shared" si="525"/>
        <v>4200000</v>
      </c>
      <c r="J155" s="160">
        <f t="shared" si="526"/>
        <v>425000</v>
      </c>
      <c r="K155" s="161">
        <f t="shared" si="527"/>
        <v>4625000</v>
      </c>
      <c r="L155" s="161">
        <f t="shared" si="528"/>
        <v>8925000</v>
      </c>
      <c r="M155" s="162">
        <f t="shared" si="529"/>
        <v>1</v>
      </c>
      <c r="N155" s="163">
        <f t="shared" si="530"/>
        <v>3640000</v>
      </c>
      <c r="O155" s="163">
        <v>0</v>
      </c>
      <c r="P155" s="406">
        <v>1</v>
      </c>
      <c r="Q155" s="406">
        <v>13</v>
      </c>
      <c r="R155" s="406">
        <v>0</v>
      </c>
      <c r="S155" s="406">
        <v>0</v>
      </c>
      <c r="T155" s="406"/>
      <c r="U155" s="406"/>
      <c r="V155" s="406"/>
      <c r="W155" s="406"/>
      <c r="X155" s="389"/>
      <c r="Y155" s="406"/>
      <c r="Z155" s="406"/>
      <c r="AA155" s="406"/>
      <c r="AB155" s="406"/>
      <c r="AC155" s="406"/>
      <c r="AD155" s="406">
        <v>0</v>
      </c>
      <c r="AE155" s="164">
        <f t="shared" si="531"/>
        <v>0</v>
      </c>
      <c r="AF155" s="166">
        <f t="shared" si="532"/>
        <v>343269</v>
      </c>
      <c r="AG155" s="166">
        <f t="shared" si="533"/>
        <v>0</v>
      </c>
      <c r="AH155" s="166">
        <f t="shared" si="534"/>
        <v>0</v>
      </c>
      <c r="AI155" s="166">
        <f t="shared" si="535"/>
        <v>0</v>
      </c>
      <c r="AJ155" s="166">
        <f t="shared" si="536"/>
        <v>0</v>
      </c>
      <c r="AK155" s="166">
        <f t="shared" si="537"/>
        <v>0</v>
      </c>
      <c r="AL155" s="166">
        <f t="shared" si="538"/>
        <v>0</v>
      </c>
      <c r="AM155" s="166">
        <f t="shared" si="539"/>
        <v>0</v>
      </c>
      <c r="AN155" s="166">
        <f t="shared" si="540"/>
        <v>0</v>
      </c>
      <c r="AO155" s="167">
        <f t="shared" si="541"/>
        <v>0</v>
      </c>
      <c r="AP155" s="166">
        <v>0</v>
      </c>
      <c r="AQ155" s="166">
        <f t="shared" si="542"/>
        <v>343269</v>
      </c>
      <c r="AR155" s="166">
        <v>951000</v>
      </c>
      <c r="AS155" s="167"/>
      <c r="AT155" s="166"/>
      <c r="AU155" s="166"/>
      <c r="AV155" s="166">
        <f t="shared" si="543"/>
        <v>1294269</v>
      </c>
      <c r="AW155" s="166">
        <f t="shared" si="544"/>
        <v>344000</v>
      </c>
      <c r="AX155" s="166">
        <f t="shared" si="545"/>
        <v>64500</v>
      </c>
      <c r="AY155" s="166">
        <f t="shared" si="546"/>
        <v>43000</v>
      </c>
      <c r="AZ155" s="166">
        <f t="shared" si="547"/>
        <v>451500</v>
      </c>
      <c r="BA155" s="166">
        <f t="shared" si="548"/>
        <v>21500</v>
      </c>
      <c r="BB155" s="166">
        <f t="shared" si="549"/>
        <v>110000</v>
      </c>
      <c r="BC155" s="166"/>
      <c r="BD155" s="166">
        <v>0</v>
      </c>
      <c r="BE155" s="166">
        <f t="shared" si="550"/>
        <v>583000</v>
      </c>
      <c r="BF155" s="166">
        <f t="shared" si="551"/>
        <v>711269</v>
      </c>
      <c r="BG155" s="166">
        <f t="shared" si="552"/>
        <v>0</v>
      </c>
      <c r="BH155" s="166">
        <v>1</v>
      </c>
      <c r="BI155" s="369" t="s">
        <v>40</v>
      </c>
      <c r="BJ155" s="166">
        <f t="shared" si="553"/>
        <v>0</v>
      </c>
      <c r="BK155" s="166">
        <f t="shared" si="554"/>
        <v>1</v>
      </c>
      <c r="BL155" s="166">
        <v>0</v>
      </c>
      <c r="BM155" s="166">
        <f t="shared" si="555"/>
        <v>0</v>
      </c>
      <c r="BN155" s="166" t="str">
        <f t="shared" si="556"/>
        <v>Trừ tiền</v>
      </c>
      <c r="BO155" s="410"/>
      <c r="BP155" s="166"/>
      <c r="BQ155" s="144"/>
      <c r="BR155" s="144"/>
      <c r="BS155" s="161">
        <f t="shared" si="557"/>
        <v>343269</v>
      </c>
      <c r="BT155" s="159">
        <v>1</v>
      </c>
      <c r="BU155" s="166">
        <f t="shared" si="558"/>
        <v>4400000</v>
      </c>
      <c r="BV155" s="166">
        <v>11000000</v>
      </c>
      <c r="BW155" s="166">
        <f t="shared" si="559"/>
        <v>15400000</v>
      </c>
      <c r="BX155" s="166">
        <f t="shared" si="560"/>
        <v>-15508231</v>
      </c>
      <c r="BY155" s="166"/>
      <c r="BZ155" s="166"/>
      <c r="CA155" s="171"/>
      <c r="CB155" s="166"/>
      <c r="CC155" s="166"/>
      <c r="CD155" s="166"/>
      <c r="CE155" s="413">
        <v>8500000</v>
      </c>
      <c r="CF155" s="413">
        <f t="shared" si="567"/>
        <v>425000</v>
      </c>
      <c r="CG155" s="413">
        <v>0</v>
      </c>
      <c r="CH155" s="413">
        <v>0</v>
      </c>
      <c r="CI155" s="413"/>
      <c r="CJ155" s="369">
        <f t="shared" si="561"/>
        <v>425000</v>
      </c>
      <c r="CK155" s="369">
        <f t="shared" si="562"/>
        <v>8925000</v>
      </c>
      <c r="CL155" s="414"/>
      <c r="CM155" s="413">
        <f t="shared" si="563"/>
        <v>8500000</v>
      </c>
      <c r="CN155" s="413">
        <f t="shared" si="563"/>
        <v>425000</v>
      </c>
      <c r="CO155" s="369">
        <f t="shared" si="563"/>
        <v>0</v>
      </c>
      <c r="CP155" s="369">
        <f t="shared" si="563"/>
        <v>0</v>
      </c>
      <c r="CQ155" s="369">
        <f t="shared" si="563"/>
        <v>0</v>
      </c>
      <c r="CR155" s="369">
        <f t="shared" si="564"/>
        <v>425000</v>
      </c>
      <c r="CS155" s="369">
        <f t="shared" si="565"/>
        <v>8925000</v>
      </c>
      <c r="CT155" s="173" t="s">
        <v>1187</v>
      </c>
      <c r="CU155" s="173" t="s">
        <v>2229</v>
      </c>
      <c r="CV155" s="450" t="s">
        <v>1205</v>
      </c>
      <c r="CW155" s="173" t="s">
        <v>2249</v>
      </c>
    </row>
    <row r="156" spans="1:101" ht="34.35" customHeight="1">
      <c r="A156" s="240"/>
      <c r="B156" s="303" t="str">
        <f>"Tổ 8: " &amp;"["&amp;COUNT(A157:A168)&amp; "]"</f>
        <v>Tổ 8: [12]</v>
      </c>
      <c r="C156" s="241"/>
      <c r="D156" s="242"/>
      <c r="E156" s="242"/>
      <c r="F156" s="242"/>
      <c r="G156" s="242">
        <f>SUM(G157:G168)</f>
        <v>51400000</v>
      </c>
      <c r="H156" s="242">
        <f t="shared" ref="H156:BS156" si="568">SUM(H157:H168)</f>
        <v>0</v>
      </c>
      <c r="I156" s="242">
        <f t="shared" si="568"/>
        <v>49100000</v>
      </c>
      <c r="J156" s="242">
        <f t="shared" si="568"/>
        <v>8450000</v>
      </c>
      <c r="K156" s="242">
        <f t="shared" si="568"/>
        <v>57550000</v>
      </c>
      <c r="L156" s="242">
        <f t="shared" si="568"/>
        <v>108950000</v>
      </c>
      <c r="M156" s="242"/>
      <c r="N156" s="242">
        <f t="shared" si="568"/>
        <v>43680000</v>
      </c>
      <c r="O156" s="242">
        <f t="shared" si="568"/>
        <v>0</v>
      </c>
      <c r="P156" s="243">
        <f t="shared" si="568"/>
        <v>9</v>
      </c>
      <c r="Q156" s="243">
        <f t="shared" si="568"/>
        <v>150</v>
      </c>
      <c r="R156" s="243">
        <f t="shared" si="568"/>
        <v>0</v>
      </c>
      <c r="S156" s="243">
        <f t="shared" si="568"/>
        <v>0</v>
      </c>
      <c r="T156" s="243">
        <f t="shared" si="568"/>
        <v>0</v>
      </c>
      <c r="U156" s="243">
        <f t="shared" si="568"/>
        <v>0</v>
      </c>
      <c r="V156" s="243">
        <f t="shared" si="568"/>
        <v>0</v>
      </c>
      <c r="W156" s="243">
        <f t="shared" si="568"/>
        <v>0</v>
      </c>
      <c r="X156" s="243">
        <f t="shared" si="568"/>
        <v>0</v>
      </c>
      <c r="Y156" s="243">
        <f t="shared" si="568"/>
        <v>0</v>
      </c>
      <c r="Z156" s="243">
        <f t="shared" si="568"/>
        <v>0</v>
      </c>
      <c r="AA156" s="243">
        <f t="shared" si="568"/>
        <v>0</v>
      </c>
      <c r="AB156" s="243">
        <f t="shared" si="568"/>
        <v>0</v>
      </c>
      <c r="AC156" s="243">
        <f t="shared" si="568"/>
        <v>0</v>
      </c>
      <c r="AD156" s="243">
        <f t="shared" si="568"/>
        <v>0</v>
      </c>
      <c r="AE156" s="243">
        <f t="shared" si="568"/>
        <v>0</v>
      </c>
      <c r="AF156" s="242">
        <f t="shared" si="568"/>
        <v>3187499</v>
      </c>
      <c r="AG156" s="242">
        <f t="shared" si="568"/>
        <v>0</v>
      </c>
      <c r="AH156" s="242">
        <f t="shared" si="568"/>
        <v>0</v>
      </c>
      <c r="AI156" s="242">
        <f t="shared" si="568"/>
        <v>0</v>
      </c>
      <c r="AJ156" s="242">
        <f t="shared" si="568"/>
        <v>0</v>
      </c>
      <c r="AK156" s="242">
        <f t="shared" si="568"/>
        <v>0</v>
      </c>
      <c r="AL156" s="242">
        <f t="shared" si="568"/>
        <v>0</v>
      </c>
      <c r="AM156" s="242">
        <f t="shared" si="568"/>
        <v>0</v>
      </c>
      <c r="AN156" s="242">
        <f t="shared" si="568"/>
        <v>0</v>
      </c>
      <c r="AO156" s="242">
        <f t="shared" si="568"/>
        <v>0</v>
      </c>
      <c r="AP156" s="242">
        <f t="shared" si="568"/>
        <v>0</v>
      </c>
      <c r="AQ156" s="242">
        <f t="shared" si="568"/>
        <v>3187499</v>
      </c>
      <c r="AR156" s="242">
        <f t="shared" si="568"/>
        <v>10753000</v>
      </c>
      <c r="AS156" s="242">
        <f t="shared" si="568"/>
        <v>0</v>
      </c>
      <c r="AT156" s="242">
        <f t="shared" si="568"/>
        <v>0</v>
      </c>
      <c r="AU156" s="242">
        <f t="shared" si="568"/>
        <v>0</v>
      </c>
      <c r="AV156" s="242">
        <f t="shared" si="568"/>
        <v>13940499</v>
      </c>
      <c r="AW156" s="242">
        <f t="shared" si="568"/>
        <v>4112000</v>
      </c>
      <c r="AX156" s="242">
        <f t="shared" si="568"/>
        <v>771000</v>
      </c>
      <c r="AY156" s="242">
        <f t="shared" si="568"/>
        <v>514000</v>
      </c>
      <c r="AZ156" s="242">
        <f t="shared" si="568"/>
        <v>5397000</v>
      </c>
      <c r="BA156" s="242">
        <f t="shared" si="568"/>
        <v>257000</v>
      </c>
      <c r="BB156" s="242">
        <f t="shared" si="568"/>
        <v>1320000</v>
      </c>
      <c r="BC156" s="242">
        <f t="shared" si="568"/>
        <v>0</v>
      </c>
      <c r="BD156" s="242">
        <f t="shared" si="568"/>
        <v>20000</v>
      </c>
      <c r="BE156" s="242">
        <f t="shared" si="568"/>
        <v>6994000</v>
      </c>
      <c r="BF156" s="242">
        <f t="shared" si="568"/>
        <v>6946499</v>
      </c>
      <c r="BG156" s="242">
        <f t="shared" si="568"/>
        <v>0</v>
      </c>
      <c r="BH156" s="242"/>
      <c r="BI156" s="242">
        <f t="shared" si="568"/>
        <v>0</v>
      </c>
      <c r="BJ156" s="242">
        <f t="shared" si="568"/>
        <v>0</v>
      </c>
      <c r="BK156" s="242"/>
      <c r="BL156" s="242">
        <f t="shared" si="568"/>
        <v>0</v>
      </c>
      <c r="BM156" s="242">
        <f t="shared" si="568"/>
        <v>0</v>
      </c>
      <c r="BN156" s="242">
        <f t="shared" si="568"/>
        <v>0</v>
      </c>
      <c r="BO156" s="242">
        <f t="shared" si="568"/>
        <v>0</v>
      </c>
      <c r="BP156" s="242">
        <f t="shared" si="568"/>
        <v>0</v>
      </c>
      <c r="BQ156" s="242">
        <f t="shared" si="568"/>
        <v>0</v>
      </c>
      <c r="BR156" s="242">
        <f t="shared" si="568"/>
        <v>0</v>
      </c>
      <c r="BS156" s="242">
        <f t="shared" si="568"/>
        <v>3187499</v>
      </c>
      <c r="BT156" s="242">
        <f t="shared" ref="BT156:CV156" si="569">SUM(BT157:BT168)</f>
        <v>12</v>
      </c>
      <c r="BU156" s="242">
        <f t="shared" si="569"/>
        <v>52800000</v>
      </c>
      <c r="BV156" s="242">
        <f t="shared" si="569"/>
        <v>132000000</v>
      </c>
      <c r="BW156" s="242">
        <f t="shared" si="569"/>
        <v>184800000</v>
      </c>
      <c r="BX156" s="242">
        <f t="shared" si="569"/>
        <v>-187009501</v>
      </c>
      <c r="BY156" s="242">
        <f t="shared" si="569"/>
        <v>0</v>
      </c>
      <c r="BZ156" s="242">
        <f t="shared" si="569"/>
        <v>0</v>
      </c>
      <c r="CA156" s="242">
        <f t="shared" si="569"/>
        <v>0</v>
      </c>
      <c r="CB156" s="242">
        <f t="shared" si="569"/>
        <v>0</v>
      </c>
      <c r="CC156" s="242">
        <f t="shared" si="569"/>
        <v>0</v>
      </c>
      <c r="CD156" s="242">
        <f t="shared" si="569"/>
        <v>0</v>
      </c>
      <c r="CE156" s="242">
        <f t="shared" si="569"/>
        <v>100500000</v>
      </c>
      <c r="CF156" s="242">
        <f t="shared" si="569"/>
        <v>7550000</v>
      </c>
      <c r="CG156" s="242">
        <f t="shared" si="569"/>
        <v>900000</v>
      </c>
      <c r="CH156" s="242">
        <f t="shared" si="569"/>
        <v>0</v>
      </c>
      <c r="CI156" s="242">
        <f t="shared" si="569"/>
        <v>0</v>
      </c>
      <c r="CJ156" s="242">
        <f t="shared" si="569"/>
        <v>8450000</v>
      </c>
      <c r="CK156" s="242">
        <f t="shared" si="569"/>
        <v>108950000</v>
      </c>
      <c r="CL156" s="242">
        <f t="shared" si="569"/>
        <v>0</v>
      </c>
      <c r="CM156" s="242">
        <f t="shared" si="569"/>
        <v>100500000</v>
      </c>
      <c r="CN156" s="242">
        <f t="shared" si="569"/>
        <v>7550000</v>
      </c>
      <c r="CO156" s="242">
        <f t="shared" si="569"/>
        <v>900000</v>
      </c>
      <c r="CP156" s="242">
        <f t="shared" si="569"/>
        <v>0</v>
      </c>
      <c r="CQ156" s="242">
        <f t="shared" si="569"/>
        <v>0</v>
      </c>
      <c r="CR156" s="242">
        <f t="shared" si="569"/>
        <v>8450000</v>
      </c>
      <c r="CS156" s="242">
        <f t="shared" si="569"/>
        <v>108950000</v>
      </c>
      <c r="CT156" s="242">
        <f t="shared" si="569"/>
        <v>0</v>
      </c>
      <c r="CU156" s="242">
        <f t="shared" si="569"/>
        <v>0</v>
      </c>
      <c r="CV156" s="446">
        <f t="shared" si="569"/>
        <v>0</v>
      </c>
      <c r="CW156" s="242"/>
    </row>
    <row r="157" spans="1:101" ht="34.35" customHeight="1">
      <c r="A157" s="155">
        <f>SUBTOTAL(3,$C$11:C157)</f>
        <v>127</v>
      </c>
      <c r="B157" s="246" t="s">
        <v>860</v>
      </c>
      <c r="C157" s="247" t="s">
        <v>591</v>
      </c>
      <c r="D157" s="156" t="s">
        <v>101</v>
      </c>
      <c r="E157" s="157" t="str">
        <f>IF(CL157&gt;=400000000,"A1",IF(CL157&gt;=300000000,"A2",IF(CL157&gt;=240000000,"A3",IF(CL157&gt;=180000000,"A4",IF(CL157&gt;=120000000,"A5",IF(CL157&gt;=80000000,"A6",IF(CL157&gt;=40000000,"A7",IF(CL157&gt;=25000000,"B1",IF(CL157&gt;=12000000,"B2","B3")))))))))</f>
        <v>B3</v>
      </c>
      <c r="F157" s="158">
        <v>40434</v>
      </c>
      <c r="G157" s="159">
        <v>4520000</v>
      </c>
      <c r="H157" s="159"/>
      <c r="I157" s="160">
        <f t="shared" ref="I157:I168" si="570">IF(G157&gt;0,CM157-G157,CM157-H157)</f>
        <v>4480000</v>
      </c>
      <c r="J157" s="160">
        <f t="shared" si="526"/>
        <v>1800000</v>
      </c>
      <c r="K157" s="161">
        <f t="shared" ref="K157:K168" si="571">SUM(I157:J157)</f>
        <v>6280000</v>
      </c>
      <c r="L157" s="161">
        <f t="shared" ref="L157:L168" si="572">IF(G157&gt;0,G157+K157,H157+K157)</f>
        <v>10800000</v>
      </c>
      <c r="M157" s="162">
        <f t="shared" ref="M157:M168" si="573">IF(CE157&gt;=11000000,80%,100%)</f>
        <v>1</v>
      </c>
      <c r="N157" s="163">
        <f t="shared" ref="N157:N193" si="574">ROUND(MAX(G157*70%,H157*70%,3640000),0)</f>
        <v>3640000</v>
      </c>
      <c r="O157" s="163">
        <v>0</v>
      </c>
      <c r="P157" s="406">
        <v>0</v>
      </c>
      <c r="Q157" s="406">
        <v>15</v>
      </c>
      <c r="R157" s="406">
        <v>0</v>
      </c>
      <c r="S157" s="406">
        <v>0</v>
      </c>
      <c r="T157" s="406"/>
      <c r="U157" s="406"/>
      <c r="V157" s="406"/>
      <c r="W157" s="406"/>
      <c r="X157" s="389"/>
      <c r="Y157" s="406"/>
      <c r="Z157" s="406"/>
      <c r="AA157" s="406"/>
      <c r="AB157" s="406"/>
      <c r="AC157" s="406"/>
      <c r="AD157" s="406">
        <v>0</v>
      </c>
      <c r="AE157" s="164">
        <f t="shared" ref="AE157:AE168" si="575">IF(OR(BL157="M1",BL157="M2",BL157="M3",BL157="M4"),P157+R157+S157+T157+U157,0)</f>
        <v>0</v>
      </c>
      <c r="AF157" s="166">
        <f t="shared" ref="AF157:AF168" si="576">ROUND(IF($P157=0,0,IF(OR($BJ157="lương tháng",$CE157&gt;=11000000),($L157/2-$L157/26*($CC$6-$P157))*$M157,$L157/26*$P157*$M157)),0)</f>
        <v>0</v>
      </c>
      <c r="AG157" s="166">
        <f t="shared" ref="AG157:AG168" si="577">ROUND(MAX((G157+I157)*M157/26*R157,(H157+I157)*M157/26*R157,G157/26*R157*150%,H157/26*R157*150%)*BK157,0)</f>
        <v>0</v>
      </c>
      <c r="AH157" s="166">
        <f t="shared" ref="AH157:AH168" si="578">ROUND(MAX((G157+I157)*M157/26*S157,(H157+I157)*M157/26*S157,G157/26*S157*200%,H157/26*S157*200%)*BK157,0)</f>
        <v>0</v>
      </c>
      <c r="AI157" s="166">
        <f t="shared" ref="AI157:AI168" si="579">ROUND(IF(BJ157="Lương tháng",L157/26*T157,MAX((G157+I157)/26*(T157+U157)*200%+G157/26*T157,(H157+I157)/26*(T157+U157)*200%+H157/26*T157,G157/26*(T157+U157)*300%+G157/26*T157,H157/26*(T157+U157)*300%+H157/26*T157)),0)</f>
        <v>0</v>
      </c>
      <c r="AJ157" s="166">
        <f t="shared" ref="AJ157:AJ168" si="580">ROUND(IF((P157+Q157)=0,0,IF(BJ157="Lương tháng",MAX((G157+I157)/26*V157,(H157+I157)/26*V157),MAX(G157/26*V157,H157/26*V157))),0)</f>
        <v>0</v>
      </c>
      <c r="AK157" s="166">
        <f t="shared" ref="AK157:AK168" si="581">ROUND(IF(G157&gt;0,G157/26*W157,H157/26*W157),0)</f>
        <v>0</v>
      </c>
      <c r="AL157" s="166">
        <f t="shared" ref="AL157:AL168" si="582">ROUND(N157/26*Y157+O157/26*Z157+MAX(G157/26*AA157,H157/26*AA157),0)</f>
        <v>0</v>
      </c>
      <c r="AM157" s="166">
        <f t="shared" ref="AM157:AM168" si="583">ROUND(IF(BJ157="Lương tháng",L157/26*AC157,L157/26*AC157+MAX((G157+I157)/26*AB157,(H157+I157)/26*AB157)),0)</f>
        <v>0</v>
      </c>
      <c r="AN157" s="166">
        <f t="shared" ref="AN157:AN168" si="584">ROUND(IF(BJ157="lương tháng",0,MAX((G157+I157)/26*AD157*30%,(H157+I157)/26*AD157*30%)*BK157),0)</f>
        <v>0</v>
      </c>
      <c r="AO157" s="167">
        <f t="shared" ref="AO157:AO168" si="585">ROUND(BM157*AE157,0)</f>
        <v>0</v>
      </c>
      <c r="AP157" s="166">
        <v>0</v>
      </c>
      <c r="AQ157" s="166">
        <f t="shared" ref="AQ157:AQ168" si="586">ROUND(SUM(AF157:AP157),0)</f>
        <v>0</v>
      </c>
      <c r="AR157" s="166">
        <v>612000</v>
      </c>
      <c r="AS157" s="408"/>
      <c r="AT157" s="408"/>
      <c r="AU157" s="408"/>
      <c r="AV157" s="166">
        <f t="shared" ref="AV157:AV168" si="587">ROUND(SUM(AQ157:AT157)-AU157,0)</f>
        <v>612000</v>
      </c>
      <c r="AW157" s="166">
        <f t="shared" ref="AW157:AW168" si="588">ROUND(IF($BH157=1,$G157*$AW$9,0),0)</f>
        <v>361600</v>
      </c>
      <c r="AX157" s="166">
        <f t="shared" ref="AX157:AX168" si="589">ROUND(IF($BH157=1,$G157*$AX$9,0),0)</f>
        <v>67800</v>
      </c>
      <c r="AY157" s="166">
        <f t="shared" ref="AY157:AY168" si="590">ROUND(IF($BH157=1,$G157*$AY$9,0),0)</f>
        <v>45200</v>
      </c>
      <c r="AZ157" s="166">
        <f t="shared" ref="AZ157:AZ168" si="591">SUM(AW157:AY157)</f>
        <v>474600</v>
      </c>
      <c r="BA157" s="166">
        <f t="shared" ref="BA157:BA168" si="592">ROUND(IF($BI157="1x",$G157*0.5%,0),0)</f>
        <v>22600</v>
      </c>
      <c r="BB157" s="166">
        <f t="shared" ref="BB157:BB168" si="593">IF(BN157="Xem lại",0,IF(CM157&lt;11000000,5000,IF(AND(CM157&gt;=11000000,CM157&lt;25000000),10000,IF(AND(CM157&gt;=25000000,CM157&lt;40000000),15000,IF(AND(CM157&gt;=40000000,CM157&lt;120000000),20000,IF(AND(CM157&gt;=120000000,CM157&lt;240000000),25000,30000)))))*$BB$9)</f>
        <v>110000</v>
      </c>
      <c r="BC157" s="242"/>
      <c r="BD157" s="166">
        <v>0</v>
      </c>
      <c r="BE157" s="166">
        <f t="shared" ref="BE157:BE168" si="594">ROUND(SUM(AZ157:BD157),0)</f>
        <v>607200</v>
      </c>
      <c r="BF157" s="166">
        <f t="shared" ref="BF157:BF168" si="595">ROUND(IF(AV157&gt;BE157,AV157-BE157,0),0)</f>
        <v>4800</v>
      </c>
      <c r="BG157" s="166">
        <f t="shared" ref="BG157:BG168" si="596">ROUND(IF(BE157&gt;AV157,BE157-AV157,0),0)</f>
        <v>0</v>
      </c>
      <c r="BH157" s="166">
        <v>1</v>
      </c>
      <c r="BI157" s="369" t="s">
        <v>40</v>
      </c>
      <c r="BJ157" s="166">
        <f t="shared" ref="BJ157:BJ193" si="597">IF(AND(D157="QTNV CL",CM157&gt;=11000000),"Lương tháng",IF(CM157&gt;=18000000,"Lương tháng",0))</f>
        <v>0</v>
      </c>
      <c r="BK157" s="166">
        <f t="shared" ref="BK157:BK168" si="598">IF(BJ157="Lương tháng",0,1)</f>
        <v>1</v>
      </c>
      <c r="BL157" s="166">
        <v>0</v>
      </c>
      <c r="BM157" s="166">
        <f t="shared" ref="BM157:BM168" si="599">IF(BL157="M1",13000,IF(BL157="M2",20000,IF(BL157="M3",26000,IF(BL157="M4",32000,0))))</f>
        <v>0</v>
      </c>
      <c r="BN157" s="166" t="str">
        <f t="shared" ref="BN157:BN168" si="600">IF(AND(G157&gt;0,(P157+Q157)&gt;=5),"Trừ tiền","Xem lại")</f>
        <v>Trừ tiền</v>
      </c>
      <c r="BO157" s="410"/>
      <c r="BP157" s="408"/>
      <c r="BQ157" s="408"/>
      <c r="BR157" s="408"/>
      <c r="BS157" s="161">
        <f t="shared" ref="BS157:BS168" si="601">AQ157+SUM(BO157:BR157)-AN157-AO157-SUM(BY157:CA157)</f>
        <v>0</v>
      </c>
      <c r="BT157" s="159">
        <v>1</v>
      </c>
      <c r="BU157" s="166">
        <f t="shared" ref="BU157:BU168" si="602">BT157*4400000</f>
        <v>4400000</v>
      </c>
      <c r="BV157" s="166">
        <v>11000000</v>
      </c>
      <c r="BW157" s="166">
        <f t="shared" ref="BW157:BW168" si="603">BU157+BV157</f>
        <v>15400000</v>
      </c>
      <c r="BX157" s="166">
        <f t="shared" ref="BX157:BX168" si="604">BS157-SUM(CC157:CD157)-CB157-AZ157-BW157</f>
        <v>-15874600</v>
      </c>
      <c r="BY157" s="408"/>
      <c r="BZ157" s="408"/>
      <c r="CA157" s="408"/>
      <c r="CB157" s="408"/>
      <c r="CC157" s="408"/>
      <c r="CD157" s="408"/>
      <c r="CE157" s="413">
        <v>9000000</v>
      </c>
      <c r="CF157" s="413">
        <f>CE157*10%</f>
        <v>900000</v>
      </c>
      <c r="CG157" s="413">
        <v>900000</v>
      </c>
      <c r="CH157" s="413">
        <v>0</v>
      </c>
      <c r="CI157" s="413"/>
      <c r="CJ157" s="369">
        <f>SUM(CF157:CI157)</f>
        <v>1800000</v>
      </c>
      <c r="CK157" s="369">
        <f>CE157+CJ157</f>
        <v>10800000</v>
      </c>
      <c r="CL157" s="414"/>
      <c r="CM157" s="413">
        <f t="shared" ref="CM157:CQ167" si="605">CE157</f>
        <v>9000000</v>
      </c>
      <c r="CN157" s="413">
        <f t="shared" si="605"/>
        <v>900000</v>
      </c>
      <c r="CO157" s="369">
        <f t="shared" si="605"/>
        <v>900000</v>
      </c>
      <c r="CP157" s="369">
        <f t="shared" si="605"/>
        <v>0</v>
      </c>
      <c r="CQ157" s="369">
        <f t="shared" si="605"/>
        <v>0</v>
      </c>
      <c r="CR157" s="369">
        <f>SUM(CN157:CQ157)</f>
        <v>1800000</v>
      </c>
      <c r="CS157" s="369">
        <f>CM157+CR157</f>
        <v>10800000</v>
      </c>
      <c r="CT157" s="173" t="s">
        <v>1196</v>
      </c>
      <c r="CU157" s="173" t="s">
        <v>2229</v>
      </c>
      <c r="CV157" s="450" t="s">
        <v>1266</v>
      </c>
      <c r="CW157" s="173" t="s">
        <v>2249</v>
      </c>
    </row>
    <row r="158" spans="1:101" ht="34.35" customHeight="1">
      <c r="A158" s="155">
        <f>SUBTOTAL(3,$C$11:C158)</f>
        <v>128</v>
      </c>
      <c r="B158" s="246" t="s">
        <v>836</v>
      </c>
      <c r="C158" s="247" t="s">
        <v>837</v>
      </c>
      <c r="D158" s="156" t="s">
        <v>101</v>
      </c>
      <c r="E158" s="157" t="str">
        <f>IF(CL158&gt;=400000000,"A1",IF(CL158&gt;=300000000,"A2",IF(CL158&gt;=240000000,"A3",IF(CL158&gt;=180000000,"A4",IF(CL158&gt;=120000000,"A5",IF(CL158&gt;=80000000,"A6",IF(CL158&gt;=40000000,"A7",IF(CL158&gt;=25000000,"B1",IF(CL158&gt;=12000000,"B2","B3")))))))))</f>
        <v>B3</v>
      </c>
      <c r="F158" s="158">
        <v>42110</v>
      </c>
      <c r="G158" s="159">
        <v>4300000</v>
      </c>
      <c r="H158" s="159"/>
      <c r="I158" s="160">
        <f t="shared" si="570"/>
        <v>4200000</v>
      </c>
      <c r="J158" s="160">
        <f t="shared" si="526"/>
        <v>425000</v>
      </c>
      <c r="K158" s="161">
        <f t="shared" si="571"/>
        <v>4625000</v>
      </c>
      <c r="L158" s="161">
        <f t="shared" si="572"/>
        <v>8925000</v>
      </c>
      <c r="M158" s="162">
        <f t="shared" si="573"/>
        <v>1</v>
      </c>
      <c r="N158" s="163">
        <f t="shared" si="574"/>
        <v>3640000</v>
      </c>
      <c r="O158" s="163">
        <v>0</v>
      </c>
      <c r="P158" s="406">
        <v>0</v>
      </c>
      <c r="Q158" s="406">
        <v>14</v>
      </c>
      <c r="R158" s="406">
        <v>0</v>
      </c>
      <c r="S158" s="406">
        <v>0</v>
      </c>
      <c r="T158" s="406"/>
      <c r="U158" s="406"/>
      <c r="V158" s="406"/>
      <c r="W158" s="406"/>
      <c r="X158" s="389"/>
      <c r="Y158" s="406"/>
      <c r="Z158" s="406"/>
      <c r="AA158" s="406"/>
      <c r="AB158" s="406"/>
      <c r="AC158" s="406"/>
      <c r="AD158" s="406">
        <v>0</v>
      </c>
      <c r="AE158" s="164">
        <f t="shared" si="575"/>
        <v>0</v>
      </c>
      <c r="AF158" s="166">
        <f t="shared" si="576"/>
        <v>0</v>
      </c>
      <c r="AG158" s="166">
        <f t="shared" si="577"/>
        <v>0</v>
      </c>
      <c r="AH158" s="166">
        <f t="shared" si="578"/>
        <v>0</v>
      </c>
      <c r="AI158" s="166">
        <f t="shared" si="579"/>
        <v>0</v>
      </c>
      <c r="AJ158" s="166">
        <f t="shared" si="580"/>
        <v>0</v>
      </c>
      <c r="AK158" s="166">
        <f t="shared" si="581"/>
        <v>0</v>
      </c>
      <c r="AL158" s="166">
        <f t="shared" si="582"/>
        <v>0</v>
      </c>
      <c r="AM158" s="166">
        <f t="shared" si="583"/>
        <v>0</v>
      </c>
      <c r="AN158" s="166">
        <f t="shared" si="584"/>
        <v>0</v>
      </c>
      <c r="AO158" s="167">
        <f t="shared" si="585"/>
        <v>0</v>
      </c>
      <c r="AP158" s="166">
        <v>0</v>
      </c>
      <c r="AQ158" s="166">
        <f t="shared" si="586"/>
        <v>0</v>
      </c>
      <c r="AR158" s="166">
        <v>1201000</v>
      </c>
      <c r="AS158" s="167"/>
      <c r="AT158" s="166"/>
      <c r="AU158" s="166"/>
      <c r="AV158" s="166">
        <f t="shared" si="587"/>
        <v>1201000</v>
      </c>
      <c r="AW158" s="166">
        <f t="shared" si="588"/>
        <v>344000</v>
      </c>
      <c r="AX158" s="166">
        <f t="shared" si="589"/>
        <v>64500</v>
      </c>
      <c r="AY158" s="166">
        <f t="shared" si="590"/>
        <v>43000</v>
      </c>
      <c r="AZ158" s="166">
        <f t="shared" si="591"/>
        <v>451500</v>
      </c>
      <c r="BA158" s="166">
        <f t="shared" si="592"/>
        <v>21500</v>
      </c>
      <c r="BB158" s="166">
        <f t="shared" si="593"/>
        <v>110000</v>
      </c>
      <c r="BC158" s="166"/>
      <c r="BD158" s="166">
        <v>0</v>
      </c>
      <c r="BE158" s="166">
        <f t="shared" si="594"/>
        <v>583000</v>
      </c>
      <c r="BF158" s="166">
        <f t="shared" si="595"/>
        <v>618000</v>
      </c>
      <c r="BG158" s="166">
        <f t="shared" si="596"/>
        <v>0</v>
      </c>
      <c r="BH158" s="166">
        <v>1</v>
      </c>
      <c r="BI158" s="369" t="s">
        <v>40</v>
      </c>
      <c r="BJ158" s="166">
        <f t="shared" si="597"/>
        <v>0</v>
      </c>
      <c r="BK158" s="166">
        <f t="shared" si="598"/>
        <v>1</v>
      </c>
      <c r="BL158" s="166">
        <v>0</v>
      </c>
      <c r="BM158" s="166">
        <f t="shared" si="599"/>
        <v>0</v>
      </c>
      <c r="BN158" s="166" t="str">
        <f t="shared" si="600"/>
        <v>Trừ tiền</v>
      </c>
      <c r="BO158" s="410"/>
      <c r="BP158" s="166"/>
      <c r="BQ158" s="144"/>
      <c r="BR158" s="144"/>
      <c r="BS158" s="161">
        <f t="shared" si="601"/>
        <v>0</v>
      </c>
      <c r="BT158" s="159">
        <v>1</v>
      </c>
      <c r="BU158" s="166">
        <f t="shared" si="602"/>
        <v>4400000</v>
      </c>
      <c r="BV158" s="166">
        <v>11000000</v>
      </c>
      <c r="BW158" s="166">
        <f t="shared" si="603"/>
        <v>15400000</v>
      </c>
      <c r="BX158" s="166">
        <f t="shared" si="604"/>
        <v>-15851500</v>
      </c>
      <c r="BY158" s="166"/>
      <c r="BZ158" s="166"/>
      <c r="CA158" s="171"/>
      <c r="CB158" s="166"/>
      <c r="CC158" s="166"/>
      <c r="CD158" s="166"/>
      <c r="CE158" s="413">
        <v>8500000</v>
      </c>
      <c r="CF158" s="413">
        <f>CE158*5%</f>
        <v>425000</v>
      </c>
      <c r="CG158" s="413">
        <v>0</v>
      </c>
      <c r="CH158" s="413">
        <v>0</v>
      </c>
      <c r="CI158" s="413"/>
      <c r="CJ158" s="369">
        <f>SUM(CF158:CI158)</f>
        <v>425000</v>
      </c>
      <c r="CK158" s="369">
        <f>CE158+CJ158</f>
        <v>8925000</v>
      </c>
      <c r="CL158" s="414"/>
      <c r="CM158" s="413">
        <f t="shared" si="605"/>
        <v>8500000</v>
      </c>
      <c r="CN158" s="413">
        <f t="shared" si="605"/>
        <v>425000</v>
      </c>
      <c r="CO158" s="369">
        <f t="shared" si="605"/>
        <v>0</v>
      </c>
      <c r="CP158" s="369">
        <f t="shared" si="605"/>
        <v>0</v>
      </c>
      <c r="CQ158" s="369">
        <f t="shared" si="605"/>
        <v>0</v>
      </c>
      <c r="CR158" s="369">
        <f>SUM(CN158:CQ158)</f>
        <v>425000</v>
      </c>
      <c r="CS158" s="369">
        <f>CM158+CR158</f>
        <v>8925000</v>
      </c>
      <c r="CT158" s="173" t="s">
        <v>1187</v>
      </c>
      <c r="CU158" s="173" t="s">
        <v>2229</v>
      </c>
      <c r="CV158" s="450" t="s">
        <v>1257</v>
      </c>
      <c r="CW158" s="173" t="s">
        <v>2249</v>
      </c>
    </row>
    <row r="159" spans="1:101" ht="34.35" customHeight="1">
      <c r="A159" s="155">
        <f>SUBTOTAL(3,$C$11:C159)</f>
        <v>129</v>
      </c>
      <c r="B159" s="246" t="s">
        <v>838</v>
      </c>
      <c r="C159" s="247" t="s">
        <v>839</v>
      </c>
      <c r="D159" s="156" t="s">
        <v>101</v>
      </c>
      <c r="E159" s="157" t="str">
        <f>IF(CL159&gt;=400000000,"A1",IF(CL159&gt;=300000000,"A2",IF(CL159&gt;=240000000,"A3",IF(CL159&gt;=180000000,"A4",IF(CL159&gt;=120000000,"A5",IF(CL159&gt;=80000000,"A6",IF(CL159&gt;=40000000,"A7",IF(CL159&gt;=25000000,"B1",IF(CL159&gt;=12000000,"B2","B3")))))))))</f>
        <v>B3</v>
      </c>
      <c r="F159" s="158">
        <v>42110</v>
      </c>
      <c r="G159" s="159">
        <v>4090000</v>
      </c>
      <c r="H159" s="159"/>
      <c r="I159" s="160">
        <f t="shared" si="570"/>
        <v>3410000</v>
      </c>
      <c r="J159" s="160">
        <f t="shared" si="526"/>
        <v>375000</v>
      </c>
      <c r="K159" s="161">
        <f t="shared" si="571"/>
        <v>3785000</v>
      </c>
      <c r="L159" s="161">
        <f t="shared" si="572"/>
        <v>7875000</v>
      </c>
      <c r="M159" s="162">
        <f t="shared" si="573"/>
        <v>1</v>
      </c>
      <c r="N159" s="163">
        <f t="shared" si="574"/>
        <v>3640000</v>
      </c>
      <c r="O159" s="163">
        <v>0</v>
      </c>
      <c r="P159" s="406">
        <v>0</v>
      </c>
      <c r="Q159" s="406">
        <v>13</v>
      </c>
      <c r="R159" s="406">
        <v>0</v>
      </c>
      <c r="S159" s="406">
        <v>0</v>
      </c>
      <c r="T159" s="406"/>
      <c r="U159" s="406"/>
      <c r="V159" s="406"/>
      <c r="W159" s="406"/>
      <c r="X159" s="389"/>
      <c r="Y159" s="406"/>
      <c r="Z159" s="406"/>
      <c r="AA159" s="406"/>
      <c r="AB159" s="406"/>
      <c r="AC159" s="406"/>
      <c r="AD159" s="406">
        <v>0</v>
      </c>
      <c r="AE159" s="164">
        <f t="shared" si="575"/>
        <v>0</v>
      </c>
      <c r="AF159" s="166">
        <f t="shared" si="576"/>
        <v>0</v>
      </c>
      <c r="AG159" s="166">
        <f t="shared" si="577"/>
        <v>0</v>
      </c>
      <c r="AH159" s="166">
        <f t="shared" si="578"/>
        <v>0</v>
      </c>
      <c r="AI159" s="166">
        <f t="shared" si="579"/>
        <v>0</v>
      </c>
      <c r="AJ159" s="166">
        <f t="shared" si="580"/>
        <v>0</v>
      </c>
      <c r="AK159" s="166">
        <f t="shared" si="581"/>
        <v>0</v>
      </c>
      <c r="AL159" s="166">
        <f t="shared" si="582"/>
        <v>0</v>
      </c>
      <c r="AM159" s="166">
        <f t="shared" si="583"/>
        <v>0</v>
      </c>
      <c r="AN159" s="166">
        <f t="shared" si="584"/>
        <v>0</v>
      </c>
      <c r="AO159" s="167">
        <f t="shared" si="585"/>
        <v>0</v>
      </c>
      <c r="AP159" s="166">
        <v>0</v>
      </c>
      <c r="AQ159" s="166">
        <f t="shared" si="586"/>
        <v>0</v>
      </c>
      <c r="AR159" s="166">
        <v>874000</v>
      </c>
      <c r="AS159" s="167"/>
      <c r="AT159" s="166"/>
      <c r="AU159" s="166"/>
      <c r="AV159" s="166">
        <f t="shared" si="587"/>
        <v>874000</v>
      </c>
      <c r="AW159" s="166">
        <f t="shared" si="588"/>
        <v>327200</v>
      </c>
      <c r="AX159" s="166">
        <f t="shared" si="589"/>
        <v>61350</v>
      </c>
      <c r="AY159" s="166">
        <f t="shared" si="590"/>
        <v>40900</v>
      </c>
      <c r="AZ159" s="166">
        <f t="shared" si="591"/>
        <v>429450</v>
      </c>
      <c r="BA159" s="166">
        <f t="shared" si="592"/>
        <v>20450</v>
      </c>
      <c r="BB159" s="166">
        <f t="shared" si="593"/>
        <v>110000</v>
      </c>
      <c r="BC159" s="166"/>
      <c r="BD159" s="166">
        <v>0</v>
      </c>
      <c r="BE159" s="166">
        <f t="shared" si="594"/>
        <v>559900</v>
      </c>
      <c r="BF159" s="166">
        <f t="shared" si="595"/>
        <v>314100</v>
      </c>
      <c r="BG159" s="166">
        <f t="shared" si="596"/>
        <v>0</v>
      </c>
      <c r="BH159" s="166">
        <v>1</v>
      </c>
      <c r="BI159" s="369" t="s">
        <v>40</v>
      </c>
      <c r="BJ159" s="166">
        <f t="shared" si="597"/>
        <v>0</v>
      </c>
      <c r="BK159" s="166">
        <f t="shared" si="598"/>
        <v>1</v>
      </c>
      <c r="BL159" s="166">
        <v>0</v>
      </c>
      <c r="BM159" s="166">
        <f t="shared" si="599"/>
        <v>0</v>
      </c>
      <c r="BN159" s="166" t="str">
        <f t="shared" si="600"/>
        <v>Trừ tiền</v>
      </c>
      <c r="BO159" s="410"/>
      <c r="BP159" s="166"/>
      <c r="BQ159" s="144"/>
      <c r="BR159" s="144"/>
      <c r="BS159" s="161">
        <f t="shared" si="601"/>
        <v>0</v>
      </c>
      <c r="BT159" s="159">
        <v>0</v>
      </c>
      <c r="BU159" s="166">
        <f t="shared" si="602"/>
        <v>0</v>
      </c>
      <c r="BV159" s="166">
        <v>11000000</v>
      </c>
      <c r="BW159" s="166">
        <f t="shared" si="603"/>
        <v>11000000</v>
      </c>
      <c r="BX159" s="166">
        <f t="shared" si="604"/>
        <v>-11429450</v>
      </c>
      <c r="BY159" s="166"/>
      <c r="BZ159" s="166"/>
      <c r="CA159" s="171"/>
      <c r="CB159" s="166"/>
      <c r="CC159" s="166"/>
      <c r="CD159" s="166"/>
      <c r="CE159" s="413">
        <v>7500000</v>
      </c>
      <c r="CF159" s="413">
        <f>CE159*5%</f>
        <v>375000</v>
      </c>
      <c r="CG159" s="413">
        <v>0</v>
      </c>
      <c r="CH159" s="413">
        <v>0</v>
      </c>
      <c r="CI159" s="413"/>
      <c r="CJ159" s="369">
        <f>SUM(CF159:CI159)</f>
        <v>375000</v>
      </c>
      <c r="CK159" s="369">
        <f>CE159+CJ159</f>
        <v>7875000</v>
      </c>
      <c r="CL159" s="414"/>
      <c r="CM159" s="413">
        <f t="shared" si="605"/>
        <v>7500000</v>
      </c>
      <c r="CN159" s="413">
        <f t="shared" si="605"/>
        <v>375000</v>
      </c>
      <c r="CO159" s="369">
        <f t="shared" si="605"/>
        <v>0</v>
      </c>
      <c r="CP159" s="369">
        <f t="shared" si="605"/>
        <v>0</v>
      </c>
      <c r="CQ159" s="369">
        <f t="shared" si="605"/>
        <v>0</v>
      </c>
      <c r="CR159" s="369">
        <f>SUM(CN159:CQ159)</f>
        <v>375000</v>
      </c>
      <c r="CS159" s="369">
        <f>CM159+CR159</f>
        <v>7875000</v>
      </c>
      <c r="CT159" s="173" t="s">
        <v>1187</v>
      </c>
      <c r="CU159" s="173" t="s">
        <v>2229</v>
      </c>
      <c r="CV159" s="450" t="s">
        <v>1258</v>
      </c>
      <c r="CW159" s="173" t="s">
        <v>2249</v>
      </c>
    </row>
    <row r="160" spans="1:101" ht="34.35" customHeight="1">
      <c r="A160" s="155">
        <f>SUBTOTAL(3,$C$11:C160)</f>
        <v>130</v>
      </c>
      <c r="B160" s="246" t="s">
        <v>988</v>
      </c>
      <c r="C160" s="247" t="s">
        <v>989</v>
      </c>
      <c r="D160" s="156" t="s">
        <v>101</v>
      </c>
      <c r="E160" s="157" t="str">
        <f t="shared" ref="E160:E167" si="606">IF(CL160&gt;=400000000,"A1",IF(CL160&gt;=300000000,"A2",IF(CL160&gt;=240000000,"A3",IF(CL160&gt;=180000000,"A4",IF(CL160&gt;=120000000,"A5",IF(CL160&gt;=80000000,"A6",IF(CL160&gt;=40000000,"A7",IF(CL160&gt;=25000000,"B1",IF(CL160&gt;=12000000,"B2","B3")))))))))</f>
        <v>B3</v>
      </c>
      <c r="F160" s="158">
        <v>42110</v>
      </c>
      <c r="G160" s="159">
        <v>4300000</v>
      </c>
      <c r="H160" s="159"/>
      <c r="I160" s="160">
        <f t="shared" si="570"/>
        <v>4200000</v>
      </c>
      <c r="J160" s="160">
        <f t="shared" si="526"/>
        <v>850000</v>
      </c>
      <c r="K160" s="161">
        <f t="shared" si="571"/>
        <v>5050000</v>
      </c>
      <c r="L160" s="161">
        <f t="shared" si="572"/>
        <v>9350000</v>
      </c>
      <c r="M160" s="162">
        <f t="shared" si="573"/>
        <v>1</v>
      </c>
      <c r="N160" s="163">
        <f t="shared" si="574"/>
        <v>3640000</v>
      </c>
      <c r="O160" s="163">
        <v>0</v>
      </c>
      <c r="P160" s="406">
        <v>1</v>
      </c>
      <c r="Q160" s="406">
        <v>13</v>
      </c>
      <c r="R160" s="406">
        <v>0</v>
      </c>
      <c r="S160" s="406">
        <v>0</v>
      </c>
      <c r="T160" s="406"/>
      <c r="U160" s="406"/>
      <c r="V160" s="406"/>
      <c r="W160" s="406"/>
      <c r="X160" s="389"/>
      <c r="Y160" s="406"/>
      <c r="Z160" s="406"/>
      <c r="AA160" s="406"/>
      <c r="AB160" s="406"/>
      <c r="AC160" s="406"/>
      <c r="AD160" s="406">
        <v>0</v>
      </c>
      <c r="AE160" s="164">
        <f t="shared" si="575"/>
        <v>0</v>
      </c>
      <c r="AF160" s="166">
        <f t="shared" si="576"/>
        <v>359615</v>
      </c>
      <c r="AG160" s="166">
        <f t="shared" si="577"/>
        <v>0</v>
      </c>
      <c r="AH160" s="166">
        <f t="shared" si="578"/>
        <v>0</v>
      </c>
      <c r="AI160" s="166">
        <f t="shared" si="579"/>
        <v>0</v>
      </c>
      <c r="AJ160" s="166">
        <f t="shared" si="580"/>
        <v>0</v>
      </c>
      <c r="AK160" s="166">
        <f t="shared" si="581"/>
        <v>0</v>
      </c>
      <c r="AL160" s="166">
        <f t="shared" si="582"/>
        <v>0</v>
      </c>
      <c r="AM160" s="166">
        <f t="shared" si="583"/>
        <v>0</v>
      </c>
      <c r="AN160" s="166">
        <f t="shared" si="584"/>
        <v>0</v>
      </c>
      <c r="AO160" s="167">
        <f t="shared" si="585"/>
        <v>0</v>
      </c>
      <c r="AP160" s="166">
        <v>0</v>
      </c>
      <c r="AQ160" s="166">
        <f t="shared" si="586"/>
        <v>359615</v>
      </c>
      <c r="AR160" s="166">
        <v>914000</v>
      </c>
      <c r="AS160" s="167"/>
      <c r="AT160" s="166"/>
      <c r="AU160" s="166"/>
      <c r="AV160" s="166">
        <f t="shared" si="587"/>
        <v>1273615</v>
      </c>
      <c r="AW160" s="166">
        <f t="shared" si="588"/>
        <v>344000</v>
      </c>
      <c r="AX160" s="166">
        <f t="shared" si="589"/>
        <v>64500</v>
      </c>
      <c r="AY160" s="166">
        <f t="shared" si="590"/>
        <v>43000</v>
      </c>
      <c r="AZ160" s="166">
        <f t="shared" si="591"/>
        <v>451500</v>
      </c>
      <c r="BA160" s="166">
        <f t="shared" si="592"/>
        <v>21500</v>
      </c>
      <c r="BB160" s="166">
        <f t="shared" si="593"/>
        <v>110000</v>
      </c>
      <c r="BC160" s="166"/>
      <c r="BD160" s="166">
        <v>0</v>
      </c>
      <c r="BE160" s="166">
        <f t="shared" si="594"/>
        <v>583000</v>
      </c>
      <c r="BF160" s="166">
        <f t="shared" si="595"/>
        <v>690615</v>
      </c>
      <c r="BG160" s="166">
        <f t="shared" si="596"/>
        <v>0</v>
      </c>
      <c r="BH160" s="166">
        <v>1</v>
      </c>
      <c r="BI160" s="369" t="s">
        <v>40</v>
      </c>
      <c r="BJ160" s="166">
        <f t="shared" si="597"/>
        <v>0</v>
      </c>
      <c r="BK160" s="166">
        <f t="shared" si="598"/>
        <v>1</v>
      </c>
      <c r="BL160" s="166">
        <v>0</v>
      </c>
      <c r="BM160" s="166">
        <f t="shared" si="599"/>
        <v>0</v>
      </c>
      <c r="BN160" s="166" t="str">
        <f t="shared" si="600"/>
        <v>Trừ tiền</v>
      </c>
      <c r="BO160" s="410"/>
      <c r="BP160" s="166"/>
      <c r="BQ160" s="144"/>
      <c r="BR160" s="144"/>
      <c r="BS160" s="161">
        <f t="shared" si="601"/>
        <v>359615</v>
      </c>
      <c r="BT160" s="159">
        <v>1</v>
      </c>
      <c r="BU160" s="166">
        <f t="shared" si="602"/>
        <v>4400000</v>
      </c>
      <c r="BV160" s="166">
        <v>11000000</v>
      </c>
      <c r="BW160" s="166">
        <f t="shared" si="603"/>
        <v>15400000</v>
      </c>
      <c r="BX160" s="166">
        <f t="shared" si="604"/>
        <v>-15491885</v>
      </c>
      <c r="BY160" s="166"/>
      <c r="BZ160" s="166"/>
      <c r="CA160" s="171"/>
      <c r="CB160" s="166"/>
      <c r="CC160" s="166"/>
      <c r="CD160" s="166"/>
      <c r="CE160" s="413">
        <v>8500000</v>
      </c>
      <c r="CF160" s="413">
        <f>CE160*10%</f>
        <v>850000</v>
      </c>
      <c r="CG160" s="413">
        <v>0</v>
      </c>
      <c r="CH160" s="413">
        <v>0</v>
      </c>
      <c r="CI160" s="413"/>
      <c r="CJ160" s="369">
        <f t="shared" ref="CJ160:CJ167" si="607">SUM(CF160:CI160)</f>
        <v>850000</v>
      </c>
      <c r="CK160" s="369">
        <f t="shared" ref="CK160:CK167" si="608">CE160+CJ160</f>
        <v>9350000</v>
      </c>
      <c r="CL160" s="414"/>
      <c r="CM160" s="413">
        <f t="shared" si="605"/>
        <v>8500000</v>
      </c>
      <c r="CN160" s="413">
        <f t="shared" si="605"/>
        <v>850000</v>
      </c>
      <c r="CO160" s="369">
        <f t="shared" si="605"/>
        <v>0</v>
      </c>
      <c r="CP160" s="369">
        <f t="shared" si="605"/>
        <v>0</v>
      </c>
      <c r="CQ160" s="369">
        <f t="shared" si="605"/>
        <v>0</v>
      </c>
      <c r="CR160" s="369">
        <f t="shared" ref="CR160:CR167" si="609">SUM(CN160:CQ160)</f>
        <v>850000</v>
      </c>
      <c r="CS160" s="369">
        <f t="shared" ref="CS160:CS167" si="610">CM160+CR160</f>
        <v>9350000</v>
      </c>
      <c r="CT160" s="173" t="s">
        <v>1187</v>
      </c>
      <c r="CU160" s="173" t="s">
        <v>2229</v>
      </c>
      <c r="CV160" s="450" t="s">
        <v>1267</v>
      </c>
      <c r="CW160" s="173" t="s">
        <v>2249</v>
      </c>
    </row>
    <row r="161" spans="1:101" ht="34.35" customHeight="1">
      <c r="A161" s="155">
        <f>SUBTOTAL(3,$C$11:C161)</f>
        <v>131</v>
      </c>
      <c r="B161" s="246" t="s">
        <v>861</v>
      </c>
      <c r="C161" s="247" t="s">
        <v>862</v>
      </c>
      <c r="D161" s="156" t="s">
        <v>101</v>
      </c>
      <c r="E161" s="157" t="str">
        <f t="shared" si="606"/>
        <v>B3</v>
      </c>
      <c r="F161" s="158">
        <v>41594</v>
      </c>
      <c r="G161" s="159">
        <v>4300000</v>
      </c>
      <c r="H161" s="159"/>
      <c r="I161" s="160">
        <f t="shared" si="570"/>
        <v>4200000</v>
      </c>
      <c r="J161" s="160">
        <f t="shared" si="526"/>
        <v>850000</v>
      </c>
      <c r="K161" s="161">
        <f t="shared" si="571"/>
        <v>5050000</v>
      </c>
      <c r="L161" s="161">
        <f t="shared" si="572"/>
        <v>9350000</v>
      </c>
      <c r="M161" s="162">
        <f t="shared" si="573"/>
        <v>1</v>
      </c>
      <c r="N161" s="163">
        <f t="shared" si="574"/>
        <v>3640000</v>
      </c>
      <c r="O161" s="163">
        <v>0</v>
      </c>
      <c r="P161" s="406">
        <v>2</v>
      </c>
      <c r="Q161" s="406">
        <v>9</v>
      </c>
      <c r="R161" s="406">
        <v>0</v>
      </c>
      <c r="S161" s="406">
        <v>0</v>
      </c>
      <c r="T161" s="406"/>
      <c r="U161" s="406"/>
      <c r="V161" s="406"/>
      <c r="W161" s="406"/>
      <c r="X161" s="389"/>
      <c r="Y161" s="406"/>
      <c r="Z161" s="406"/>
      <c r="AA161" s="406"/>
      <c r="AB161" s="406"/>
      <c r="AC161" s="406"/>
      <c r="AD161" s="406">
        <v>0</v>
      </c>
      <c r="AE161" s="164">
        <f t="shared" si="575"/>
        <v>0</v>
      </c>
      <c r="AF161" s="166">
        <f t="shared" si="576"/>
        <v>719231</v>
      </c>
      <c r="AG161" s="166">
        <f t="shared" si="577"/>
        <v>0</v>
      </c>
      <c r="AH161" s="166">
        <f t="shared" si="578"/>
        <v>0</v>
      </c>
      <c r="AI161" s="166">
        <f t="shared" si="579"/>
        <v>0</v>
      </c>
      <c r="AJ161" s="166">
        <f t="shared" si="580"/>
        <v>0</v>
      </c>
      <c r="AK161" s="166">
        <f t="shared" si="581"/>
        <v>0</v>
      </c>
      <c r="AL161" s="166">
        <f t="shared" si="582"/>
        <v>0</v>
      </c>
      <c r="AM161" s="166">
        <f t="shared" si="583"/>
        <v>0</v>
      </c>
      <c r="AN161" s="166">
        <f t="shared" si="584"/>
        <v>0</v>
      </c>
      <c r="AO161" s="167">
        <f t="shared" si="585"/>
        <v>0</v>
      </c>
      <c r="AP161" s="166">
        <v>0</v>
      </c>
      <c r="AQ161" s="166">
        <f t="shared" si="586"/>
        <v>719231</v>
      </c>
      <c r="AR161" s="166">
        <v>0</v>
      </c>
      <c r="AS161" s="167"/>
      <c r="AT161" s="166"/>
      <c r="AU161" s="166"/>
      <c r="AV161" s="166">
        <f t="shared" si="587"/>
        <v>719231</v>
      </c>
      <c r="AW161" s="166">
        <f t="shared" si="588"/>
        <v>344000</v>
      </c>
      <c r="AX161" s="166">
        <f t="shared" si="589"/>
        <v>64500</v>
      </c>
      <c r="AY161" s="166">
        <f t="shared" si="590"/>
        <v>43000</v>
      </c>
      <c r="AZ161" s="166">
        <f t="shared" si="591"/>
        <v>451500</v>
      </c>
      <c r="BA161" s="166">
        <f t="shared" si="592"/>
        <v>21500</v>
      </c>
      <c r="BB161" s="166">
        <f t="shared" si="593"/>
        <v>110000</v>
      </c>
      <c r="BC161" s="166"/>
      <c r="BD161" s="166">
        <v>20000</v>
      </c>
      <c r="BE161" s="166">
        <f t="shared" si="594"/>
        <v>603000</v>
      </c>
      <c r="BF161" s="166">
        <f t="shared" si="595"/>
        <v>116231</v>
      </c>
      <c r="BG161" s="166">
        <f t="shared" si="596"/>
        <v>0</v>
      </c>
      <c r="BH161" s="166">
        <v>1</v>
      </c>
      <c r="BI161" s="369" t="s">
        <v>40</v>
      </c>
      <c r="BJ161" s="166">
        <f t="shared" si="597"/>
        <v>0</v>
      </c>
      <c r="BK161" s="166">
        <f t="shared" si="598"/>
        <v>1</v>
      </c>
      <c r="BL161" s="166">
        <v>0</v>
      </c>
      <c r="BM161" s="166">
        <f t="shared" si="599"/>
        <v>0</v>
      </c>
      <c r="BN161" s="166" t="str">
        <f t="shared" si="600"/>
        <v>Trừ tiền</v>
      </c>
      <c r="BO161" s="410"/>
      <c r="BP161" s="166"/>
      <c r="BQ161" s="144"/>
      <c r="BR161" s="144"/>
      <c r="BS161" s="161">
        <f t="shared" si="601"/>
        <v>719231</v>
      </c>
      <c r="BT161" s="159">
        <v>1</v>
      </c>
      <c r="BU161" s="166">
        <f t="shared" si="602"/>
        <v>4400000</v>
      </c>
      <c r="BV161" s="166">
        <v>11000000</v>
      </c>
      <c r="BW161" s="166">
        <f t="shared" si="603"/>
        <v>15400000</v>
      </c>
      <c r="BX161" s="166">
        <f t="shared" si="604"/>
        <v>-15132269</v>
      </c>
      <c r="BY161" s="166"/>
      <c r="BZ161" s="166"/>
      <c r="CA161" s="171"/>
      <c r="CB161" s="166"/>
      <c r="CC161" s="166"/>
      <c r="CD161" s="166"/>
      <c r="CE161" s="413">
        <v>8500000</v>
      </c>
      <c r="CF161" s="413">
        <f>CE161*10%</f>
        <v>850000</v>
      </c>
      <c r="CG161" s="413">
        <v>0</v>
      </c>
      <c r="CH161" s="413">
        <v>0</v>
      </c>
      <c r="CI161" s="413"/>
      <c r="CJ161" s="369">
        <f t="shared" si="607"/>
        <v>850000</v>
      </c>
      <c r="CK161" s="369">
        <f t="shared" si="608"/>
        <v>9350000</v>
      </c>
      <c r="CL161" s="414"/>
      <c r="CM161" s="413">
        <f t="shared" si="605"/>
        <v>8500000</v>
      </c>
      <c r="CN161" s="413">
        <f t="shared" si="605"/>
        <v>850000</v>
      </c>
      <c r="CO161" s="369">
        <f t="shared" si="605"/>
        <v>0</v>
      </c>
      <c r="CP161" s="369">
        <f t="shared" si="605"/>
        <v>0</v>
      </c>
      <c r="CQ161" s="369">
        <f t="shared" si="605"/>
        <v>0</v>
      </c>
      <c r="CR161" s="369">
        <f t="shared" si="609"/>
        <v>850000</v>
      </c>
      <c r="CS161" s="369">
        <f t="shared" si="610"/>
        <v>9350000</v>
      </c>
      <c r="CT161" s="173" t="s">
        <v>1187</v>
      </c>
      <c r="CU161" s="173" t="s">
        <v>2229</v>
      </c>
      <c r="CV161" s="450" t="s">
        <v>1268</v>
      </c>
      <c r="CW161" s="173" t="s">
        <v>2249</v>
      </c>
    </row>
    <row r="162" spans="1:101" ht="34.35" customHeight="1">
      <c r="A162" s="155">
        <f>SUBTOTAL(3,$C$11:C162)</f>
        <v>132</v>
      </c>
      <c r="B162" s="246" t="s">
        <v>867</v>
      </c>
      <c r="C162" s="247" t="s">
        <v>868</v>
      </c>
      <c r="D162" s="156" t="s">
        <v>101</v>
      </c>
      <c r="E162" s="157" t="str">
        <f t="shared" si="606"/>
        <v>B3</v>
      </c>
      <c r="F162" s="158">
        <v>42110</v>
      </c>
      <c r="G162" s="159">
        <v>4300000</v>
      </c>
      <c r="H162" s="159"/>
      <c r="I162" s="160">
        <f t="shared" si="570"/>
        <v>4200000</v>
      </c>
      <c r="J162" s="160">
        <f t="shared" si="526"/>
        <v>850000</v>
      </c>
      <c r="K162" s="161">
        <f t="shared" si="571"/>
        <v>5050000</v>
      </c>
      <c r="L162" s="161">
        <f t="shared" si="572"/>
        <v>9350000</v>
      </c>
      <c r="M162" s="162">
        <f t="shared" si="573"/>
        <v>1</v>
      </c>
      <c r="N162" s="163">
        <f t="shared" si="574"/>
        <v>3640000</v>
      </c>
      <c r="O162" s="163">
        <v>0</v>
      </c>
      <c r="P162" s="406">
        <v>1</v>
      </c>
      <c r="Q162" s="406">
        <v>13</v>
      </c>
      <c r="R162" s="406">
        <v>0</v>
      </c>
      <c r="S162" s="406">
        <v>0</v>
      </c>
      <c r="T162" s="406"/>
      <c r="U162" s="406"/>
      <c r="V162" s="406"/>
      <c r="W162" s="406"/>
      <c r="X162" s="389"/>
      <c r="Y162" s="406"/>
      <c r="Z162" s="406"/>
      <c r="AA162" s="406"/>
      <c r="AB162" s="406"/>
      <c r="AC162" s="406"/>
      <c r="AD162" s="406">
        <v>0</v>
      </c>
      <c r="AE162" s="164">
        <f t="shared" si="575"/>
        <v>0</v>
      </c>
      <c r="AF162" s="166">
        <f t="shared" si="576"/>
        <v>359615</v>
      </c>
      <c r="AG162" s="166">
        <f t="shared" si="577"/>
        <v>0</v>
      </c>
      <c r="AH162" s="166">
        <f t="shared" si="578"/>
        <v>0</v>
      </c>
      <c r="AI162" s="166">
        <f t="shared" si="579"/>
        <v>0</v>
      </c>
      <c r="AJ162" s="166">
        <f t="shared" si="580"/>
        <v>0</v>
      </c>
      <c r="AK162" s="166">
        <f t="shared" si="581"/>
        <v>0</v>
      </c>
      <c r="AL162" s="166">
        <f t="shared" si="582"/>
        <v>0</v>
      </c>
      <c r="AM162" s="166">
        <f t="shared" si="583"/>
        <v>0</v>
      </c>
      <c r="AN162" s="166">
        <f t="shared" si="584"/>
        <v>0</v>
      </c>
      <c r="AO162" s="167">
        <f t="shared" si="585"/>
        <v>0</v>
      </c>
      <c r="AP162" s="166">
        <v>0</v>
      </c>
      <c r="AQ162" s="166">
        <f t="shared" si="586"/>
        <v>359615</v>
      </c>
      <c r="AR162" s="166">
        <v>824000</v>
      </c>
      <c r="AS162" s="167"/>
      <c r="AT162" s="166"/>
      <c r="AU162" s="166"/>
      <c r="AV162" s="166">
        <f t="shared" si="587"/>
        <v>1183615</v>
      </c>
      <c r="AW162" s="166">
        <f t="shared" si="588"/>
        <v>344000</v>
      </c>
      <c r="AX162" s="166">
        <f t="shared" si="589"/>
        <v>64500</v>
      </c>
      <c r="AY162" s="166">
        <f t="shared" si="590"/>
        <v>43000</v>
      </c>
      <c r="AZ162" s="166">
        <f t="shared" si="591"/>
        <v>451500</v>
      </c>
      <c r="BA162" s="166">
        <f t="shared" si="592"/>
        <v>21500</v>
      </c>
      <c r="BB162" s="166">
        <f t="shared" si="593"/>
        <v>110000</v>
      </c>
      <c r="BC162" s="166"/>
      <c r="BD162" s="166">
        <v>0</v>
      </c>
      <c r="BE162" s="166">
        <f t="shared" si="594"/>
        <v>583000</v>
      </c>
      <c r="BF162" s="166">
        <f t="shared" si="595"/>
        <v>600615</v>
      </c>
      <c r="BG162" s="166">
        <f t="shared" si="596"/>
        <v>0</v>
      </c>
      <c r="BH162" s="166">
        <v>1</v>
      </c>
      <c r="BI162" s="369" t="s">
        <v>40</v>
      </c>
      <c r="BJ162" s="166">
        <f t="shared" si="597"/>
        <v>0</v>
      </c>
      <c r="BK162" s="166">
        <f t="shared" si="598"/>
        <v>1</v>
      </c>
      <c r="BL162" s="166">
        <v>0</v>
      </c>
      <c r="BM162" s="166">
        <f t="shared" si="599"/>
        <v>0</v>
      </c>
      <c r="BN162" s="166" t="str">
        <f t="shared" si="600"/>
        <v>Trừ tiền</v>
      </c>
      <c r="BO162" s="410"/>
      <c r="BP162" s="166"/>
      <c r="BQ162" s="144"/>
      <c r="BR162" s="144"/>
      <c r="BS162" s="161">
        <f t="shared" si="601"/>
        <v>359615</v>
      </c>
      <c r="BT162" s="159">
        <v>3</v>
      </c>
      <c r="BU162" s="166">
        <f t="shared" si="602"/>
        <v>13200000</v>
      </c>
      <c r="BV162" s="166">
        <v>11000000</v>
      </c>
      <c r="BW162" s="166">
        <f t="shared" si="603"/>
        <v>24200000</v>
      </c>
      <c r="BX162" s="166">
        <f t="shared" si="604"/>
        <v>-24291885</v>
      </c>
      <c r="BY162" s="166"/>
      <c r="BZ162" s="166"/>
      <c r="CA162" s="171"/>
      <c r="CB162" s="166"/>
      <c r="CC162" s="166"/>
      <c r="CD162" s="166"/>
      <c r="CE162" s="413">
        <v>8500000</v>
      </c>
      <c r="CF162" s="413">
        <f>CE162*10%</f>
        <v>850000</v>
      </c>
      <c r="CG162" s="413">
        <v>0</v>
      </c>
      <c r="CH162" s="413">
        <v>0</v>
      </c>
      <c r="CI162" s="413"/>
      <c r="CJ162" s="369">
        <f t="shared" si="607"/>
        <v>850000</v>
      </c>
      <c r="CK162" s="369">
        <f t="shared" si="608"/>
        <v>9350000</v>
      </c>
      <c r="CL162" s="414"/>
      <c r="CM162" s="413">
        <f t="shared" si="605"/>
        <v>8500000</v>
      </c>
      <c r="CN162" s="413">
        <f t="shared" si="605"/>
        <v>850000</v>
      </c>
      <c r="CO162" s="369">
        <f t="shared" si="605"/>
        <v>0</v>
      </c>
      <c r="CP162" s="369">
        <f t="shared" si="605"/>
        <v>0</v>
      </c>
      <c r="CQ162" s="369">
        <f t="shared" si="605"/>
        <v>0</v>
      </c>
      <c r="CR162" s="369">
        <f t="shared" si="609"/>
        <v>850000</v>
      </c>
      <c r="CS162" s="369">
        <f t="shared" si="610"/>
        <v>9350000</v>
      </c>
      <c r="CT162" s="173" t="s">
        <v>1187</v>
      </c>
      <c r="CU162" s="173" t="s">
        <v>2229</v>
      </c>
      <c r="CV162" s="450" t="s">
        <v>1269</v>
      </c>
      <c r="CW162" s="173" t="s">
        <v>2249</v>
      </c>
    </row>
    <row r="163" spans="1:101" ht="34.35" customHeight="1">
      <c r="A163" s="155">
        <f>SUBTOTAL(3,$C$11:C163)</f>
        <v>133</v>
      </c>
      <c r="B163" s="246" t="s">
        <v>947</v>
      </c>
      <c r="C163" s="247" t="s">
        <v>948</v>
      </c>
      <c r="D163" s="156" t="s">
        <v>101</v>
      </c>
      <c r="E163" s="157" t="str">
        <f>IF(CL163&gt;=400000000,"A1",IF(CL163&gt;=300000000,"A2",IF(CL163&gt;=240000000,"A3",IF(CL163&gt;=180000000,"A4",IF(CL163&gt;=120000000,"A5",IF(CL163&gt;=80000000,"A6",IF(CL163&gt;=40000000,"A7",IF(CL163&gt;=25000000,"B1",IF(CL163&gt;=12000000,"B2","B3")))))))))</f>
        <v>B3</v>
      </c>
      <c r="F163" s="158">
        <v>44357</v>
      </c>
      <c r="G163" s="159">
        <v>4300000</v>
      </c>
      <c r="H163" s="159"/>
      <c r="I163" s="160">
        <f t="shared" si="570"/>
        <v>4200000</v>
      </c>
      <c r="J163" s="160">
        <f t="shared" si="526"/>
        <v>0</v>
      </c>
      <c r="K163" s="161">
        <f t="shared" si="571"/>
        <v>4200000</v>
      </c>
      <c r="L163" s="161">
        <f t="shared" si="572"/>
        <v>8500000</v>
      </c>
      <c r="M163" s="162">
        <f t="shared" si="573"/>
        <v>1</v>
      </c>
      <c r="N163" s="163">
        <f t="shared" si="574"/>
        <v>3640000</v>
      </c>
      <c r="O163" s="163">
        <v>0</v>
      </c>
      <c r="P163" s="406">
        <v>0</v>
      </c>
      <c r="Q163" s="406">
        <v>13</v>
      </c>
      <c r="R163" s="406">
        <v>0</v>
      </c>
      <c r="S163" s="406">
        <v>0</v>
      </c>
      <c r="T163" s="406"/>
      <c r="U163" s="406"/>
      <c r="V163" s="406"/>
      <c r="W163" s="406"/>
      <c r="X163" s="389"/>
      <c r="Y163" s="406"/>
      <c r="Z163" s="406"/>
      <c r="AA163" s="406"/>
      <c r="AB163" s="406"/>
      <c r="AC163" s="406"/>
      <c r="AD163" s="406">
        <v>0</v>
      </c>
      <c r="AE163" s="164">
        <f t="shared" si="575"/>
        <v>0</v>
      </c>
      <c r="AF163" s="166">
        <f t="shared" si="576"/>
        <v>0</v>
      </c>
      <c r="AG163" s="166">
        <f t="shared" si="577"/>
        <v>0</v>
      </c>
      <c r="AH163" s="166">
        <f t="shared" si="578"/>
        <v>0</v>
      </c>
      <c r="AI163" s="166">
        <f t="shared" si="579"/>
        <v>0</v>
      </c>
      <c r="AJ163" s="166">
        <f t="shared" si="580"/>
        <v>0</v>
      </c>
      <c r="AK163" s="166">
        <f t="shared" si="581"/>
        <v>0</v>
      </c>
      <c r="AL163" s="166">
        <f t="shared" si="582"/>
        <v>0</v>
      </c>
      <c r="AM163" s="166">
        <f t="shared" si="583"/>
        <v>0</v>
      </c>
      <c r="AN163" s="166">
        <f t="shared" si="584"/>
        <v>0</v>
      </c>
      <c r="AO163" s="167">
        <f t="shared" si="585"/>
        <v>0</v>
      </c>
      <c r="AP163" s="166">
        <v>0</v>
      </c>
      <c r="AQ163" s="166">
        <f t="shared" si="586"/>
        <v>0</v>
      </c>
      <c r="AR163" s="166">
        <v>1344000</v>
      </c>
      <c r="AS163" s="167"/>
      <c r="AT163" s="166"/>
      <c r="AU163" s="166"/>
      <c r="AV163" s="166">
        <f t="shared" si="587"/>
        <v>1344000</v>
      </c>
      <c r="AW163" s="166">
        <f t="shared" si="588"/>
        <v>344000</v>
      </c>
      <c r="AX163" s="166">
        <f t="shared" si="589"/>
        <v>64500</v>
      </c>
      <c r="AY163" s="166">
        <f t="shared" si="590"/>
        <v>43000</v>
      </c>
      <c r="AZ163" s="166">
        <f t="shared" si="591"/>
        <v>451500</v>
      </c>
      <c r="BA163" s="166">
        <f t="shared" si="592"/>
        <v>21500</v>
      </c>
      <c r="BB163" s="166">
        <f t="shared" si="593"/>
        <v>110000</v>
      </c>
      <c r="BC163" s="166"/>
      <c r="BD163" s="166">
        <v>0</v>
      </c>
      <c r="BE163" s="166">
        <f t="shared" si="594"/>
        <v>583000</v>
      </c>
      <c r="BF163" s="166">
        <f t="shared" si="595"/>
        <v>761000</v>
      </c>
      <c r="BG163" s="166">
        <f t="shared" si="596"/>
        <v>0</v>
      </c>
      <c r="BH163" s="166">
        <v>1</v>
      </c>
      <c r="BI163" s="369" t="s">
        <v>40</v>
      </c>
      <c r="BJ163" s="166">
        <f t="shared" si="597"/>
        <v>0</v>
      </c>
      <c r="BK163" s="166">
        <f t="shared" si="598"/>
        <v>1</v>
      </c>
      <c r="BL163" s="166">
        <v>0</v>
      </c>
      <c r="BM163" s="166">
        <f t="shared" si="599"/>
        <v>0</v>
      </c>
      <c r="BN163" s="166" t="str">
        <f t="shared" si="600"/>
        <v>Trừ tiền</v>
      </c>
      <c r="BO163" s="410"/>
      <c r="BP163" s="166"/>
      <c r="BQ163" s="144"/>
      <c r="BR163" s="144"/>
      <c r="BS163" s="161">
        <f t="shared" si="601"/>
        <v>0</v>
      </c>
      <c r="BT163" s="159">
        <v>1</v>
      </c>
      <c r="BU163" s="166">
        <f t="shared" si="602"/>
        <v>4400000</v>
      </c>
      <c r="BV163" s="166">
        <v>11000000</v>
      </c>
      <c r="BW163" s="166">
        <f t="shared" si="603"/>
        <v>15400000</v>
      </c>
      <c r="BX163" s="166">
        <f t="shared" si="604"/>
        <v>-15851500</v>
      </c>
      <c r="BY163" s="166"/>
      <c r="BZ163" s="166"/>
      <c r="CA163" s="171"/>
      <c r="CB163" s="166"/>
      <c r="CC163" s="166"/>
      <c r="CD163" s="166"/>
      <c r="CE163" s="413">
        <v>8500000</v>
      </c>
      <c r="CF163" s="413">
        <v>0</v>
      </c>
      <c r="CG163" s="413">
        <v>0</v>
      </c>
      <c r="CH163" s="413">
        <v>0</v>
      </c>
      <c r="CI163" s="413"/>
      <c r="CJ163" s="369">
        <f>SUM(CF163:CI163)</f>
        <v>0</v>
      </c>
      <c r="CK163" s="369">
        <f>CE163+CJ163</f>
        <v>8500000</v>
      </c>
      <c r="CL163" s="414"/>
      <c r="CM163" s="413">
        <f t="shared" si="605"/>
        <v>8500000</v>
      </c>
      <c r="CN163" s="413">
        <f t="shared" si="605"/>
        <v>0</v>
      </c>
      <c r="CO163" s="369">
        <f t="shared" si="605"/>
        <v>0</v>
      </c>
      <c r="CP163" s="369">
        <f t="shared" si="605"/>
        <v>0</v>
      </c>
      <c r="CQ163" s="369">
        <f t="shared" si="605"/>
        <v>0</v>
      </c>
      <c r="CR163" s="369">
        <f>SUM(CN163:CQ163)</f>
        <v>0</v>
      </c>
      <c r="CS163" s="369">
        <f>CM163+CR163</f>
        <v>8500000</v>
      </c>
      <c r="CT163" s="173" t="s">
        <v>1187</v>
      </c>
      <c r="CU163" s="173" t="s">
        <v>2229</v>
      </c>
      <c r="CV163" s="450" t="s">
        <v>1301</v>
      </c>
      <c r="CW163" s="173" t="s">
        <v>2249</v>
      </c>
    </row>
    <row r="164" spans="1:101" ht="34.35" customHeight="1">
      <c r="A164" s="155">
        <f>SUBTOTAL(3,$C$11:C164)</f>
        <v>134</v>
      </c>
      <c r="B164" s="246" t="s">
        <v>959</v>
      </c>
      <c r="C164" s="247" t="s">
        <v>960</v>
      </c>
      <c r="D164" s="156" t="s">
        <v>101</v>
      </c>
      <c r="E164" s="157" t="str">
        <f>IF(CL164&gt;=400000000,"A1",IF(CL164&gt;=300000000,"A2",IF(CL164&gt;=240000000,"A3",IF(CL164&gt;=180000000,"A4",IF(CL164&gt;=120000000,"A5",IF(CL164&gt;=80000000,"A6",IF(CL164&gt;=40000000,"A7",IF(CL164&gt;=25000000,"B1",IF(CL164&gt;=12000000,"B2","B3")))))))))</f>
        <v>B3</v>
      </c>
      <c r="F164" s="158">
        <v>42110</v>
      </c>
      <c r="G164" s="159">
        <v>4090000</v>
      </c>
      <c r="H164" s="159"/>
      <c r="I164" s="160">
        <f t="shared" si="570"/>
        <v>3410000</v>
      </c>
      <c r="J164" s="160">
        <f t="shared" si="526"/>
        <v>750000</v>
      </c>
      <c r="K164" s="161">
        <f t="shared" si="571"/>
        <v>4160000</v>
      </c>
      <c r="L164" s="161">
        <f t="shared" si="572"/>
        <v>8250000</v>
      </c>
      <c r="M164" s="162">
        <f t="shared" si="573"/>
        <v>1</v>
      </c>
      <c r="N164" s="163">
        <f t="shared" si="574"/>
        <v>3640000</v>
      </c>
      <c r="O164" s="163">
        <v>0</v>
      </c>
      <c r="P164" s="406">
        <v>0</v>
      </c>
      <c r="Q164" s="406">
        <v>14</v>
      </c>
      <c r="R164" s="406">
        <v>0</v>
      </c>
      <c r="S164" s="406">
        <v>0</v>
      </c>
      <c r="T164" s="406"/>
      <c r="U164" s="406"/>
      <c r="V164" s="406"/>
      <c r="W164" s="406"/>
      <c r="X164" s="389"/>
      <c r="Y164" s="406"/>
      <c r="Z164" s="406"/>
      <c r="AA164" s="406"/>
      <c r="AB164" s="406"/>
      <c r="AC164" s="406"/>
      <c r="AD164" s="406">
        <v>0</v>
      </c>
      <c r="AE164" s="164">
        <f t="shared" si="575"/>
        <v>0</v>
      </c>
      <c r="AF164" s="166">
        <f t="shared" si="576"/>
        <v>0</v>
      </c>
      <c r="AG164" s="166">
        <f t="shared" si="577"/>
        <v>0</v>
      </c>
      <c r="AH164" s="166">
        <f t="shared" si="578"/>
        <v>0</v>
      </c>
      <c r="AI164" s="166">
        <f t="shared" si="579"/>
        <v>0</v>
      </c>
      <c r="AJ164" s="166">
        <f t="shared" si="580"/>
        <v>0</v>
      </c>
      <c r="AK164" s="166">
        <f t="shared" si="581"/>
        <v>0</v>
      </c>
      <c r="AL164" s="166">
        <f t="shared" si="582"/>
        <v>0</v>
      </c>
      <c r="AM164" s="166">
        <f t="shared" si="583"/>
        <v>0</v>
      </c>
      <c r="AN164" s="166">
        <f t="shared" si="584"/>
        <v>0</v>
      </c>
      <c r="AO164" s="167">
        <f t="shared" si="585"/>
        <v>0</v>
      </c>
      <c r="AP164" s="166">
        <v>0</v>
      </c>
      <c r="AQ164" s="166">
        <f t="shared" si="586"/>
        <v>0</v>
      </c>
      <c r="AR164" s="166">
        <v>1195000</v>
      </c>
      <c r="AS164" s="167"/>
      <c r="AT164" s="166"/>
      <c r="AU164" s="166"/>
      <c r="AV164" s="166">
        <f t="shared" si="587"/>
        <v>1195000</v>
      </c>
      <c r="AW164" s="166">
        <f t="shared" si="588"/>
        <v>327200</v>
      </c>
      <c r="AX164" s="166">
        <f t="shared" si="589"/>
        <v>61350</v>
      </c>
      <c r="AY164" s="166">
        <f t="shared" si="590"/>
        <v>40900</v>
      </c>
      <c r="AZ164" s="166">
        <f t="shared" si="591"/>
        <v>429450</v>
      </c>
      <c r="BA164" s="166">
        <f t="shared" si="592"/>
        <v>20450</v>
      </c>
      <c r="BB164" s="166">
        <f t="shared" si="593"/>
        <v>110000</v>
      </c>
      <c r="BC164" s="166"/>
      <c r="BD164" s="166">
        <v>0</v>
      </c>
      <c r="BE164" s="166">
        <f t="shared" si="594"/>
        <v>559900</v>
      </c>
      <c r="BF164" s="166">
        <f t="shared" si="595"/>
        <v>635100</v>
      </c>
      <c r="BG164" s="166">
        <f t="shared" si="596"/>
        <v>0</v>
      </c>
      <c r="BH164" s="166">
        <v>1</v>
      </c>
      <c r="BI164" s="369" t="s">
        <v>40</v>
      </c>
      <c r="BJ164" s="166">
        <f t="shared" si="597"/>
        <v>0</v>
      </c>
      <c r="BK164" s="166">
        <f t="shared" si="598"/>
        <v>1</v>
      </c>
      <c r="BL164" s="166">
        <v>0</v>
      </c>
      <c r="BM164" s="166">
        <f t="shared" si="599"/>
        <v>0</v>
      </c>
      <c r="BN164" s="166" t="str">
        <f t="shared" si="600"/>
        <v>Trừ tiền</v>
      </c>
      <c r="BO164" s="410"/>
      <c r="BP164" s="166"/>
      <c r="BQ164" s="144"/>
      <c r="BR164" s="144"/>
      <c r="BS164" s="161">
        <f t="shared" si="601"/>
        <v>0</v>
      </c>
      <c r="BT164" s="159">
        <v>2</v>
      </c>
      <c r="BU164" s="166">
        <f t="shared" si="602"/>
        <v>8800000</v>
      </c>
      <c r="BV164" s="166">
        <v>11000000</v>
      </c>
      <c r="BW164" s="166">
        <f t="shared" si="603"/>
        <v>19800000</v>
      </c>
      <c r="BX164" s="166">
        <f t="shared" si="604"/>
        <v>-20229450</v>
      </c>
      <c r="BY164" s="166"/>
      <c r="BZ164" s="166"/>
      <c r="CA164" s="171"/>
      <c r="CB164" s="166"/>
      <c r="CC164" s="166"/>
      <c r="CD164" s="166"/>
      <c r="CE164" s="413">
        <v>7500000</v>
      </c>
      <c r="CF164" s="413">
        <f>CE164*10%</f>
        <v>750000</v>
      </c>
      <c r="CG164" s="413">
        <v>0</v>
      </c>
      <c r="CH164" s="413">
        <v>0</v>
      </c>
      <c r="CI164" s="413"/>
      <c r="CJ164" s="369">
        <f>SUM(CF164:CI164)</f>
        <v>750000</v>
      </c>
      <c r="CK164" s="369">
        <f>CE164+CJ164</f>
        <v>8250000</v>
      </c>
      <c r="CL164" s="414"/>
      <c r="CM164" s="413">
        <f t="shared" si="605"/>
        <v>7500000</v>
      </c>
      <c r="CN164" s="413">
        <f t="shared" si="605"/>
        <v>750000</v>
      </c>
      <c r="CO164" s="369">
        <f t="shared" si="605"/>
        <v>0</v>
      </c>
      <c r="CP164" s="369">
        <f t="shared" si="605"/>
        <v>0</v>
      </c>
      <c r="CQ164" s="369">
        <f t="shared" si="605"/>
        <v>0</v>
      </c>
      <c r="CR164" s="369">
        <f>SUM(CN164:CQ164)</f>
        <v>750000</v>
      </c>
      <c r="CS164" s="369">
        <f>CM164+CR164</f>
        <v>8250000</v>
      </c>
      <c r="CT164" s="173" t="s">
        <v>1187</v>
      </c>
      <c r="CU164" s="173" t="s">
        <v>2229</v>
      </c>
      <c r="CV164" s="450" t="s">
        <v>1306</v>
      </c>
      <c r="CW164" s="173" t="s">
        <v>2249</v>
      </c>
    </row>
    <row r="165" spans="1:101" ht="34.35" customHeight="1">
      <c r="A165" s="155">
        <f>SUBTOTAL(3,$C$11:C165)</f>
        <v>135</v>
      </c>
      <c r="B165" s="246" t="s">
        <v>961</v>
      </c>
      <c r="C165" s="247" t="s">
        <v>759</v>
      </c>
      <c r="D165" s="156" t="s">
        <v>101</v>
      </c>
      <c r="E165" s="157" t="str">
        <f>IF(CL165&gt;=400000000,"A1",IF(CL165&gt;=300000000,"A2",IF(CL165&gt;=240000000,"A3",IF(CL165&gt;=180000000,"A4",IF(CL165&gt;=120000000,"A5",IF(CL165&gt;=80000000,"A6",IF(CL165&gt;=40000000,"A7",IF(CL165&gt;=25000000,"B1",IF(CL165&gt;=12000000,"B2","B3")))))))))</f>
        <v>B3</v>
      </c>
      <c r="F165" s="158">
        <v>42110</v>
      </c>
      <c r="G165" s="159">
        <v>4300000</v>
      </c>
      <c r="H165" s="159"/>
      <c r="I165" s="160">
        <f t="shared" si="570"/>
        <v>4200000</v>
      </c>
      <c r="J165" s="160">
        <f t="shared" si="526"/>
        <v>850000</v>
      </c>
      <c r="K165" s="161">
        <f t="shared" si="571"/>
        <v>5050000</v>
      </c>
      <c r="L165" s="161">
        <f t="shared" si="572"/>
        <v>9350000</v>
      </c>
      <c r="M165" s="162">
        <f t="shared" si="573"/>
        <v>1</v>
      </c>
      <c r="N165" s="163">
        <f t="shared" si="574"/>
        <v>3640000</v>
      </c>
      <c r="O165" s="163">
        <v>0</v>
      </c>
      <c r="P165" s="406">
        <v>0</v>
      </c>
      <c r="Q165" s="406">
        <v>13</v>
      </c>
      <c r="R165" s="406">
        <v>0</v>
      </c>
      <c r="S165" s="406">
        <v>0</v>
      </c>
      <c r="T165" s="406"/>
      <c r="U165" s="406"/>
      <c r="V165" s="406"/>
      <c r="W165" s="406"/>
      <c r="X165" s="389"/>
      <c r="Y165" s="406"/>
      <c r="Z165" s="406"/>
      <c r="AA165" s="406"/>
      <c r="AB165" s="406"/>
      <c r="AC165" s="406"/>
      <c r="AD165" s="406">
        <v>0</v>
      </c>
      <c r="AE165" s="164">
        <f t="shared" si="575"/>
        <v>0</v>
      </c>
      <c r="AF165" s="166">
        <f t="shared" si="576"/>
        <v>0</v>
      </c>
      <c r="AG165" s="166">
        <f t="shared" si="577"/>
        <v>0</v>
      </c>
      <c r="AH165" s="166">
        <f t="shared" si="578"/>
        <v>0</v>
      </c>
      <c r="AI165" s="166">
        <f t="shared" si="579"/>
        <v>0</v>
      </c>
      <c r="AJ165" s="166">
        <f t="shared" si="580"/>
        <v>0</v>
      </c>
      <c r="AK165" s="166">
        <f t="shared" si="581"/>
        <v>0</v>
      </c>
      <c r="AL165" s="166">
        <f t="shared" si="582"/>
        <v>0</v>
      </c>
      <c r="AM165" s="166">
        <f t="shared" si="583"/>
        <v>0</v>
      </c>
      <c r="AN165" s="166">
        <f t="shared" si="584"/>
        <v>0</v>
      </c>
      <c r="AO165" s="167">
        <f t="shared" si="585"/>
        <v>0</v>
      </c>
      <c r="AP165" s="166">
        <v>0</v>
      </c>
      <c r="AQ165" s="166">
        <f t="shared" si="586"/>
        <v>0</v>
      </c>
      <c r="AR165" s="166">
        <v>1467000</v>
      </c>
      <c r="AS165" s="167"/>
      <c r="AT165" s="166"/>
      <c r="AU165" s="166"/>
      <c r="AV165" s="166">
        <f t="shared" si="587"/>
        <v>1467000</v>
      </c>
      <c r="AW165" s="166">
        <f t="shared" si="588"/>
        <v>344000</v>
      </c>
      <c r="AX165" s="166">
        <f t="shared" si="589"/>
        <v>64500</v>
      </c>
      <c r="AY165" s="166">
        <f t="shared" si="590"/>
        <v>43000</v>
      </c>
      <c r="AZ165" s="166">
        <f t="shared" si="591"/>
        <v>451500</v>
      </c>
      <c r="BA165" s="166">
        <f t="shared" si="592"/>
        <v>21500</v>
      </c>
      <c r="BB165" s="166">
        <f t="shared" si="593"/>
        <v>110000</v>
      </c>
      <c r="BC165" s="166"/>
      <c r="BD165" s="166">
        <v>0</v>
      </c>
      <c r="BE165" s="166">
        <f t="shared" si="594"/>
        <v>583000</v>
      </c>
      <c r="BF165" s="166">
        <f t="shared" si="595"/>
        <v>884000</v>
      </c>
      <c r="BG165" s="166">
        <f t="shared" si="596"/>
        <v>0</v>
      </c>
      <c r="BH165" s="166">
        <v>1</v>
      </c>
      <c r="BI165" s="369" t="s">
        <v>40</v>
      </c>
      <c r="BJ165" s="166">
        <f t="shared" si="597"/>
        <v>0</v>
      </c>
      <c r="BK165" s="166">
        <f t="shared" si="598"/>
        <v>1</v>
      </c>
      <c r="BL165" s="166">
        <v>0</v>
      </c>
      <c r="BM165" s="166">
        <f t="shared" si="599"/>
        <v>0</v>
      </c>
      <c r="BN165" s="166" t="str">
        <f t="shared" si="600"/>
        <v>Trừ tiền</v>
      </c>
      <c r="BO165" s="410"/>
      <c r="BP165" s="166"/>
      <c r="BQ165" s="144"/>
      <c r="BR165" s="144"/>
      <c r="BS165" s="161">
        <f t="shared" si="601"/>
        <v>0</v>
      </c>
      <c r="BT165" s="159">
        <v>2</v>
      </c>
      <c r="BU165" s="166">
        <f t="shared" si="602"/>
        <v>8800000</v>
      </c>
      <c r="BV165" s="166">
        <v>11000000</v>
      </c>
      <c r="BW165" s="166">
        <f t="shared" si="603"/>
        <v>19800000</v>
      </c>
      <c r="BX165" s="166">
        <f t="shared" si="604"/>
        <v>-20251500</v>
      </c>
      <c r="BY165" s="166"/>
      <c r="BZ165" s="166"/>
      <c r="CA165" s="171"/>
      <c r="CB165" s="166"/>
      <c r="CC165" s="166"/>
      <c r="CD165" s="166"/>
      <c r="CE165" s="413">
        <v>8500000</v>
      </c>
      <c r="CF165" s="413">
        <f t="shared" ref="CF165:CF166" si="611">CE165*10%</f>
        <v>850000</v>
      </c>
      <c r="CG165" s="413">
        <v>0</v>
      </c>
      <c r="CH165" s="413">
        <v>0</v>
      </c>
      <c r="CI165" s="413"/>
      <c r="CJ165" s="369">
        <f>SUM(CF165:CI165)</f>
        <v>850000</v>
      </c>
      <c r="CK165" s="369">
        <f>CE165+CJ165</f>
        <v>9350000</v>
      </c>
      <c r="CL165" s="414"/>
      <c r="CM165" s="413">
        <f t="shared" si="605"/>
        <v>8500000</v>
      </c>
      <c r="CN165" s="413">
        <f t="shared" si="605"/>
        <v>850000</v>
      </c>
      <c r="CO165" s="369">
        <f t="shared" si="605"/>
        <v>0</v>
      </c>
      <c r="CP165" s="369">
        <f t="shared" si="605"/>
        <v>0</v>
      </c>
      <c r="CQ165" s="369">
        <f t="shared" si="605"/>
        <v>0</v>
      </c>
      <c r="CR165" s="369">
        <f>SUM(CN165:CQ165)</f>
        <v>850000</v>
      </c>
      <c r="CS165" s="369">
        <f>CM165+CR165</f>
        <v>9350000</v>
      </c>
      <c r="CT165" s="173" t="s">
        <v>1187</v>
      </c>
      <c r="CU165" s="173" t="s">
        <v>2229</v>
      </c>
      <c r="CV165" s="450" t="s">
        <v>1307</v>
      </c>
      <c r="CW165" s="173" t="s">
        <v>2249</v>
      </c>
    </row>
    <row r="166" spans="1:101" ht="34.35" customHeight="1">
      <c r="A166" s="155">
        <f>SUBTOTAL(3,$C$11:C166)</f>
        <v>136</v>
      </c>
      <c r="B166" s="246" t="s">
        <v>962</v>
      </c>
      <c r="C166" s="247" t="s">
        <v>963</v>
      </c>
      <c r="D166" s="156" t="s">
        <v>101</v>
      </c>
      <c r="E166" s="157" t="str">
        <f>IF(CL166&gt;=400000000,"A1",IF(CL166&gt;=300000000,"A2",IF(CL166&gt;=240000000,"A3",IF(CL166&gt;=180000000,"A4",IF(CL166&gt;=120000000,"A5",IF(CL166&gt;=80000000,"A6",IF(CL166&gt;=40000000,"A7",IF(CL166&gt;=25000000,"B1",IF(CL166&gt;=12000000,"B2","B3")))))))))</f>
        <v>B3</v>
      </c>
      <c r="F166" s="158">
        <v>42110</v>
      </c>
      <c r="G166" s="159">
        <v>4300000</v>
      </c>
      <c r="H166" s="159"/>
      <c r="I166" s="160">
        <f t="shared" si="570"/>
        <v>4200000</v>
      </c>
      <c r="J166" s="160">
        <f t="shared" si="526"/>
        <v>850000</v>
      </c>
      <c r="K166" s="161">
        <f t="shared" si="571"/>
        <v>5050000</v>
      </c>
      <c r="L166" s="161">
        <f t="shared" si="572"/>
        <v>9350000</v>
      </c>
      <c r="M166" s="162">
        <f t="shared" si="573"/>
        <v>1</v>
      </c>
      <c r="N166" s="163">
        <f t="shared" si="574"/>
        <v>3640000</v>
      </c>
      <c r="O166" s="163">
        <v>0</v>
      </c>
      <c r="P166" s="406">
        <v>2</v>
      </c>
      <c r="Q166" s="406">
        <v>12</v>
      </c>
      <c r="R166" s="406">
        <v>0</v>
      </c>
      <c r="S166" s="406">
        <v>0</v>
      </c>
      <c r="T166" s="406"/>
      <c r="U166" s="406"/>
      <c r="V166" s="406"/>
      <c r="W166" s="406"/>
      <c r="X166" s="389"/>
      <c r="Y166" s="406"/>
      <c r="Z166" s="406"/>
      <c r="AA166" s="406"/>
      <c r="AB166" s="406"/>
      <c r="AC166" s="406"/>
      <c r="AD166" s="406">
        <v>0</v>
      </c>
      <c r="AE166" s="164">
        <f t="shared" si="575"/>
        <v>0</v>
      </c>
      <c r="AF166" s="166">
        <f t="shared" si="576"/>
        <v>719231</v>
      </c>
      <c r="AG166" s="166">
        <f t="shared" si="577"/>
        <v>0</v>
      </c>
      <c r="AH166" s="166">
        <f t="shared" si="578"/>
        <v>0</v>
      </c>
      <c r="AI166" s="166">
        <f t="shared" si="579"/>
        <v>0</v>
      </c>
      <c r="AJ166" s="166">
        <f t="shared" si="580"/>
        <v>0</v>
      </c>
      <c r="AK166" s="166">
        <f t="shared" si="581"/>
        <v>0</v>
      </c>
      <c r="AL166" s="166">
        <f t="shared" si="582"/>
        <v>0</v>
      </c>
      <c r="AM166" s="166">
        <f t="shared" si="583"/>
        <v>0</v>
      </c>
      <c r="AN166" s="166">
        <f t="shared" si="584"/>
        <v>0</v>
      </c>
      <c r="AO166" s="167">
        <f t="shared" si="585"/>
        <v>0</v>
      </c>
      <c r="AP166" s="166">
        <v>0</v>
      </c>
      <c r="AQ166" s="166">
        <f t="shared" si="586"/>
        <v>719231</v>
      </c>
      <c r="AR166" s="166">
        <v>1024000</v>
      </c>
      <c r="AS166" s="167"/>
      <c r="AT166" s="166"/>
      <c r="AU166" s="166"/>
      <c r="AV166" s="166">
        <f t="shared" si="587"/>
        <v>1743231</v>
      </c>
      <c r="AW166" s="166">
        <f t="shared" si="588"/>
        <v>344000</v>
      </c>
      <c r="AX166" s="166">
        <f t="shared" si="589"/>
        <v>64500</v>
      </c>
      <c r="AY166" s="166">
        <f t="shared" si="590"/>
        <v>43000</v>
      </c>
      <c r="AZ166" s="166">
        <f t="shared" si="591"/>
        <v>451500</v>
      </c>
      <c r="BA166" s="166">
        <f t="shared" si="592"/>
        <v>21500</v>
      </c>
      <c r="BB166" s="166">
        <f t="shared" si="593"/>
        <v>110000</v>
      </c>
      <c r="BC166" s="166"/>
      <c r="BD166" s="166">
        <v>0</v>
      </c>
      <c r="BE166" s="166">
        <f t="shared" si="594"/>
        <v>583000</v>
      </c>
      <c r="BF166" s="166">
        <f t="shared" si="595"/>
        <v>1160231</v>
      </c>
      <c r="BG166" s="166">
        <f t="shared" si="596"/>
        <v>0</v>
      </c>
      <c r="BH166" s="166">
        <v>1</v>
      </c>
      <c r="BI166" s="369" t="s">
        <v>40</v>
      </c>
      <c r="BJ166" s="166">
        <f t="shared" si="597"/>
        <v>0</v>
      </c>
      <c r="BK166" s="166">
        <f t="shared" si="598"/>
        <v>1</v>
      </c>
      <c r="BL166" s="166">
        <v>0</v>
      </c>
      <c r="BM166" s="166">
        <f t="shared" si="599"/>
        <v>0</v>
      </c>
      <c r="BN166" s="166" t="str">
        <f t="shared" si="600"/>
        <v>Trừ tiền</v>
      </c>
      <c r="BO166" s="410"/>
      <c r="BP166" s="166"/>
      <c r="BQ166" s="144"/>
      <c r="BR166" s="144"/>
      <c r="BS166" s="161">
        <f t="shared" si="601"/>
        <v>719231</v>
      </c>
      <c r="BT166" s="159">
        <v>0</v>
      </c>
      <c r="BU166" s="166">
        <f t="shared" si="602"/>
        <v>0</v>
      </c>
      <c r="BV166" s="166">
        <v>11000000</v>
      </c>
      <c r="BW166" s="166">
        <f t="shared" si="603"/>
        <v>11000000</v>
      </c>
      <c r="BX166" s="166">
        <f t="shared" si="604"/>
        <v>-10732269</v>
      </c>
      <c r="BY166" s="166"/>
      <c r="BZ166" s="166"/>
      <c r="CA166" s="171"/>
      <c r="CB166" s="166"/>
      <c r="CC166" s="166"/>
      <c r="CD166" s="166"/>
      <c r="CE166" s="413">
        <v>8500000</v>
      </c>
      <c r="CF166" s="413">
        <f t="shared" si="611"/>
        <v>850000</v>
      </c>
      <c r="CG166" s="413">
        <v>0</v>
      </c>
      <c r="CH166" s="413">
        <v>0</v>
      </c>
      <c r="CI166" s="413"/>
      <c r="CJ166" s="369">
        <f>SUM(CF166:CI166)</f>
        <v>850000</v>
      </c>
      <c r="CK166" s="369">
        <f>CE166+CJ166</f>
        <v>9350000</v>
      </c>
      <c r="CL166" s="414"/>
      <c r="CM166" s="413">
        <f t="shared" si="605"/>
        <v>8500000</v>
      </c>
      <c r="CN166" s="413">
        <f t="shared" si="605"/>
        <v>850000</v>
      </c>
      <c r="CO166" s="369">
        <f t="shared" si="605"/>
        <v>0</v>
      </c>
      <c r="CP166" s="369">
        <f t="shared" si="605"/>
        <v>0</v>
      </c>
      <c r="CQ166" s="369">
        <f t="shared" si="605"/>
        <v>0</v>
      </c>
      <c r="CR166" s="369">
        <f>SUM(CN166:CQ166)</f>
        <v>850000</v>
      </c>
      <c r="CS166" s="369">
        <f>CM166+CR166</f>
        <v>9350000</v>
      </c>
      <c r="CT166" s="173" t="s">
        <v>1187</v>
      </c>
      <c r="CU166" s="173" t="s">
        <v>2229</v>
      </c>
      <c r="CV166" s="450" t="s">
        <v>1308</v>
      </c>
      <c r="CW166" s="173" t="s">
        <v>2249</v>
      </c>
    </row>
    <row r="167" spans="1:101" ht="34.35" customHeight="1">
      <c r="A167" s="155">
        <f>SUBTOTAL(3,$C$11:C167)</f>
        <v>137</v>
      </c>
      <c r="B167" s="246" t="s">
        <v>869</v>
      </c>
      <c r="C167" s="247" t="s">
        <v>870</v>
      </c>
      <c r="D167" s="156" t="s">
        <v>101</v>
      </c>
      <c r="E167" s="157" t="str">
        <f t="shared" si="606"/>
        <v>B3</v>
      </c>
      <c r="F167" s="158">
        <v>42219</v>
      </c>
      <c r="G167" s="159">
        <v>4300000</v>
      </c>
      <c r="H167" s="159"/>
      <c r="I167" s="160">
        <f t="shared" si="570"/>
        <v>4200000</v>
      </c>
      <c r="J167" s="160">
        <f t="shared" si="526"/>
        <v>425000</v>
      </c>
      <c r="K167" s="161">
        <f t="shared" si="571"/>
        <v>4625000</v>
      </c>
      <c r="L167" s="161">
        <f t="shared" si="572"/>
        <v>8925000</v>
      </c>
      <c r="M167" s="162">
        <f t="shared" si="573"/>
        <v>1</v>
      </c>
      <c r="N167" s="163">
        <f t="shared" si="574"/>
        <v>3640000</v>
      </c>
      <c r="O167" s="163">
        <v>0</v>
      </c>
      <c r="P167" s="406">
        <v>1</v>
      </c>
      <c r="Q167" s="406">
        <v>13</v>
      </c>
      <c r="R167" s="406">
        <v>0</v>
      </c>
      <c r="S167" s="406">
        <v>0</v>
      </c>
      <c r="T167" s="406"/>
      <c r="U167" s="406"/>
      <c r="V167" s="406"/>
      <c r="W167" s="406"/>
      <c r="X167" s="389"/>
      <c r="Y167" s="406"/>
      <c r="Z167" s="406"/>
      <c r="AA167" s="406"/>
      <c r="AB167" s="406"/>
      <c r="AC167" s="406"/>
      <c r="AD167" s="406">
        <v>0</v>
      </c>
      <c r="AE167" s="164">
        <f t="shared" si="575"/>
        <v>0</v>
      </c>
      <c r="AF167" s="166">
        <f t="shared" si="576"/>
        <v>343269</v>
      </c>
      <c r="AG167" s="166">
        <f t="shared" si="577"/>
        <v>0</v>
      </c>
      <c r="AH167" s="166">
        <f t="shared" si="578"/>
        <v>0</v>
      </c>
      <c r="AI167" s="166">
        <f t="shared" si="579"/>
        <v>0</v>
      </c>
      <c r="AJ167" s="166">
        <f t="shared" si="580"/>
        <v>0</v>
      </c>
      <c r="AK167" s="166">
        <f t="shared" si="581"/>
        <v>0</v>
      </c>
      <c r="AL167" s="166">
        <f t="shared" si="582"/>
        <v>0</v>
      </c>
      <c r="AM167" s="166">
        <f t="shared" si="583"/>
        <v>0</v>
      </c>
      <c r="AN167" s="166">
        <f t="shared" si="584"/>
        <v>0</v>
      </c>
      <c r="AO167" s="167">
        <f t="shared" si="585"/>
        <v>0</v>
      </c>
      <c r="AP167" s="166">
        <v>0</v>
      </c>
      <c r="AQ167" s="166">
        <f t="shared" si="586"/>
        <v>343269</v>
      </c>
      <c r="AR167" s="166">
        <v>1298000</v>
      </c>
      <c r="AS167" s="167"/>
      <c r="AT167" s="166"/>
      <c r="AU167" s="166"/>
      <c r="AV167" s="166">
        <f t="shared" si="587"/>
        <v>1641269</v>
      </c>
      <c r="AW167" s="166">
        <f t="shared" si="588"/>
        <v>344000</v>
      </c>
      <c r="AX167" s="166">
        <f t="shared" si="589"/>
        <v>64500</v>
      </c>
      <c r="AY167" s="166">
        <f t="shared" si="590"/>
        <v>43000</v>
      </c>
      <c r="AZ167" s="166">
        <f t="shared" si="591"/>
        <v>451500</v>
      </c>
      <c r="BA167" s="166">
        <f t="shared" si="592"/>
        <v>21500</v>
      </c>
      <c r="BB167" s="166">
        <f t="shared" si="593"/>
        <v>110000</v>
      </c>
      <c r="BC167" s="166"/>
      <c r="BD167" s="166">
        <v>0</v>
      </c>
      <c r="BE167" s="166">
        <f t="shared" si="594"/>
        <v>583000</v>
      </c>
      <c r="BF167" s="166">
        <f t="shared" si="595"/>
        <v>1058269</v>
      </c>
      <c r="BG167" s="166">
        <f t="shared" si="596"/>
        <v>0</v>
      </c>
      <c r="BH167" s="166">
        <v>1</v>
      </c>
      <c r="BI167" s="369" t="s">
        <v>40</v>
      </c>
      <c r="BJ167" s="166">
        <f t="shared" si="597"/>
        <v>0</v>
      </c>
      <c r="BK167" s="166">
        <f t="shared" si="598"/>
        <v>1</v>
      </c>
      <c r="BL167" s="166">
        <v>0</v>
      </c>
      <c r="BM167" s="166">
        <f t="shared" si="599"/>
        <v>0</v>
      </c>
      <c r="BN167" s="166" t="str">
        <f t="shared" si="600"/>
        <v>Trừ tiền</v>
      </c>
      <c r="BO167" s="410"/>
      <c r="BP167" s="166"/>
      <c r="BQ167" s="144"/>
      <c r="BR167" s="144"/>
      <c r="BS167" s="161">
        <f t="shared" si="601"/>
        <v>343269</v>
      </c>
      <c r="BT167" s="159">
        <v>0</v>
      </c>
      <c r="BU167" s="166">
        <f t="shared" si="602"/>
        <v>0</v>
      </c>
      <c r="BV167" s="166">
        <v>11000000</v>
      </c>
      <c r="BW167" s="166">
        <f t="shared" si="603"/>
        <v>11000000</v>
      </c>
      <c r="BX167" s="166">
        <f t="shared" si="604"/>
        <v>-11108231</v>
      </c>
      <c r="BY167" s="166"/>
      <c r="BZ167" s="166"/>
      <c r="CA167" s="171"/>
      <c r="CB167" s="166"/>
      <c r="CC167" s="166"/>
      <c r="CD167" s="166"/>
      <c r="CE167" s="413">
        <v>8500000</v>
      </c>
      <c r="CF167" s="413">
        <f>CE167*5%</f>
        <v>425000</v>
      </c>
      <c r="CG167" s="413">
        <v>0</v>
      </c>
      <c r="CH167" s="413">
        <v>0</v>
      </c>
      <c r="CI167" s="413"/>
      <c r="CJ167" s="369">
        <f t="shared" si="607"/>
        <v>425000</v>
      </c>
      <c r="CK167" s="369">
        <f t="shared" si="608"/>
        <v>8925000</v>
      </c>
      <c r="CL167" s="414"/>
      <c r="CM167" s="413">
        <f t="shared" si="605"/>
        <v>8500000</v>
      </c>
      <c r="CN167" s="413">
        <f t="shared" si="605"/>
        <v>425000</v>
      </c>
      <c r="CO167" s="369">
        <f t="shared" si="605"/>
        <v>0</v>
      </c>
      <c r="CP167" s="369">
        <f t="shared" si="605"/>
        <v>0</v>
      </c>
      <c r="CQ167" s="369">
        <f t="shared" si="605"/>
        <v>0</v>
      </c>
      <c r="CR167" s="369">
        <f t="shared" si="609"/>
        <v>425000</v>
      </c>
      <c r="CS167" s="369">
        <f t="shared" si="610"/>
        <v>8925000</v>
      </c>
      <c r="CT167" s="173" t="s">
        <v>1187</v>
      </c>
      <c r="CU167" s="173" t="s">
        <v>2229</v>
      </c>
      <c r="CV167" s="450" t="s">
        <v>1270</v>
      </c>
      <c r="CW167" s="173" t="s">
        <v>2249</v>
      </c>
    </row>
    <row r="168" spans="1:101" ht="34.35" customHeight="1">
      <c r="A168" s="155">
        <f>SUBTOTAL(3,$C$11:C168)</f>
        <v>138</v>
      </c>
      <c r="B168" s="246" t="s">
        <v>826</v>
      </c>
      <c r="C168" s="247" t="s">
        <v>827</v>
      </c>
      <c r="D168" s="156" t="s">
        <v>101</v>
      </c>
      <c r="E168" s="157" t="str">
        <f>IF(CL168&gt;=400000000,"A1",IF(CL168&gt;=300000000,"A2",IF(CL168&gt;=240000000,"A3",IF(CL168&gt;=180000000,"A4",IF(CL168&gt;=120000000,"A5",IF(CL168&gt;=80000000,"A6",IF(CL168&gt;=40000000,"A7",IF(CL168&gt;=25000000,"B1",IF(CL168&gt;=12000000,"B2","B3")))))))))</f>
        <v>B3</v>
      </c>
      <c r="F168" s="158">
        <v>42110</v>
      </c>
      <c r="G168" s="159">
        <v>4300000</v>
      </c>
      <c r="H168" s="159"/>
      <c r="I168" s="160">
        <f t="shared" si="570"/>
        <v>4200000</v>
      </c>
      <c r="J168" s="160">
        <f t="shared" si="526"/>
        <v>425000</v>
      </c>
      <c r="K168" s="161">
        <f t="shared" si="571"/>
        <v>4625000</v>
      </c>
      <c r="L168" s="161">
        <f t="shared" si="572"/>
        <v>8925000</v>
      </c>
      <c r="M168" s="162">
        <f t="shared" si="573"/>
        <v>1</v>
      </c>
      <c r="N168" s="163">
        <f t="shared" si="574"/>
        <v>3640000</v>
      </c>
      <c r="O168" s="163">
        <v>0</v>
      </c>
      <c r="P168" s="406">
        <v>2</v>
      </c>
      <c r="Q168" s="406">
        <v>8</v>
      </c>
      <c r="R168" s="406">
        <v>0</v>
      </c>
      <c r="S168" s="406">
        <v>0</v>
      </c>
      <c r="T168" s="406"/>
      <c r="U168" s="406"/>
      <c r="V168" s="406"/>
      <c r="W168" s="406"/>
      <c r="X168" s="389"/>
      <c r="Y168" s="406"/>
      <c r="Z168" s="406"/>
      <c r="AA168" s="406"/>
      <c r="AB168" s="406"/>
      <c r="AC168" s="406"/>
      <c r="AD168" s="406">
        <v>0</v>
      </c>
      <c r="AE168" s="164">
        <f t="shared" si="575"/>
        <v>0</v>
      </c>
      <c r="AF168" s="166">
        <f t="shared" si="576"/>
        <v>686538</v>
      </c>
      <c r="AG168" s="166">
        <f t="shared" si="577"/>
        <v>0</v>
      </c>
      <c r="AH168" s="166">
        <f t="shared" si="578"/>
        <v>0</v>
      </c>
      <c r="AI168" s="166">
        <f t="shared" si="579"/>
        <v>0</v>
      </c>
      <c r="AJ168" s="166">
        <f t="shared" si="580"/>
        <v>0</v>
      </c>
      <c r="AK168" s="166">
        <f t="shared" si="581"/>
        <v>0</v>
      </c>
      <c r="AL168" s="166">
        <f t="shared" si="582"/>
        <v>0</v>
      </c>
      <c r="AM168" s="166">
        <f t="shared" si="583"/>
        <v>0</v>
      </c>
      <c r="AN168" s="166">
        <f t="shared" si="584"/>
        <v>0</v>
      </c>
      <c r="AO168" s="167">
        <f t="shared" si="585"/>
        <v>0</v>
      </c>
      <c r="AP168" s="166">
        <v>0</v>
      </c>
      <c r="AQ168" s="166">
        <f t="shared" si="586"/>
        <v>686538</v>
      </c>
      <c r="AR168" s="166">
        <v>0</v>
      </c>
      <c r="AS168" s="167"/>
      <c r="AT168" s="166"/>
      <c r="AU168" s="166"/>
      <c r="AV168" s="166">
        <f t="shared" si="587"/>
        <v>686538</v>
      </c>
      <c r="AW168" s="166">
        <f t="shared" si="588"/>
        <v>344000</v>
      </c>
      <c r="AX168" s="166">
        <f t="shared" si="589"/>
        <v>64500</v>
      </c>
      <c r="AY168" s="166">
        <f t="shared" si="590"/>
        <v>43000</v>
      </c>
      <c r="AZ168" s="166">
        <f t="shared" si="591"/>
        <v>451500</v>
      </c>
      <c r="BA168" s="166">
        <f t="shared" si="592"/>
        <v>21500</v>
      </c>
      <c r="BB168" s="166">
        <f t="shared" si="593"/>
        <v>110000</v>
      </c>
      <c r="BC168" s="166"/>
      <c r="BD168" s="166">
        <v>0</v>
      </c>
      <c r="BE168" s="166">
        <f t="shared" si="594"/>
        <v>583000</v>
      </c>
      <c r="BF168" s="166">
        <f t="shared" si="595"/>
        <v>103538</v>
      </c>
      <c r="BG168" s="166">
        <f t="shared" si="596"/>
        <v>0</v>
      </c>
      <c r="BH168" s="166">
        <v>1</v>
      </c>
      <c r="BI168" s="369" t="s">
        <v>40</v>
      </c>
      <c r="BJ168" s="166">
        <f t="shared" si="597"/>
        <v>0</v>
      </c>
      <c r="BK168" s="166">
        <f t="shared" si="598"/>
        <v>1</v>
      </c>
      <c r="BL168" s="166">
        <v>0</v>
      </c>
      <c r="BM168" s="166">
        <f t="shared" si="599"/>
        <v>0</v>
      </c>
      <c r="BN168" s="166" t="str">
        <f t="shared" si="600"/>
        <v>Trừ tiền</v>
      </c>
      <c r="BO168" s="410"/>
      <c r="BP168" s="166"/>
      <c r="BQ168" s="144"/>
      <c r="BR168" s="144"/>
      <c r="BS168" s="161">
        <f t="shared" si="601"/>
        <v>686538</v>
      </c>
      <c r="BT168" s="159">
        <v>0</v>
      </c>
      <c r="BU168" s="166">
        <f t="shared" si="602"/>
        <v>0</v>
      </c>
      <c r="BV168" s="166">
        <v>11000000</v>
      </c>
      <c r="BW168" s="166">
        <f t="shared" si="603"/>
        <v>11000000</v>
      </c>
      <c r="BX168" s="166">
        <f t="shared" si="604"/>
        <v>-10764962</v>
      </c>
      <c r="BY168" s="166"/>
      <c r="BZ168" s="166"/>
      <c r="CA168" s="171"/>
      <c r="CB168" s="166"/>
      <c r="CC168" s="166"/>
      <c r="CD168" s="166"/>
      <c r="CE168" s="413">
        <v>8500000</v>
      </c>
      <c r="CF168" s="413">
        <f>CE168*5%</f>
        <v>425000</v>
      </c>
      <c r="CG168" s="413">
        <v>0</v>
      </c>
      <c r="CH168" s="413">
        <v>0</v>
      </c>
      <c r="CI168" s="413"/>
      <c r="CJ168" s="369">
        <f>SUM(CF168:CI168)</f>
        <v>425000</v>
      </c>
      <c r="CK168" s="369">
        <f>CE168+CJ168</f>
        <v>8925000</v>
      </c>
      <c r="CL168" s="414"/>
      <c r="CM168" s="413">
        <f>CE168</f>
        <v>8500000</v>
      </c>
      <c r="CN168" s="413">
        <f>CF168</f>
        <v>425000</v>
      </c>
      <c r="CO168" s="369">
        <f>CG168</f>
        <v>0</v>
      </c>
      <c r="CP168" s="369">
        <f>CH168</f>
        <v>0</v>
      </c>
      <c r="CQ168" s="369">
        <f>CI168</f>
        <v>0</v>
      </c>
      <c r="CR168" s="369">
        <f>SUM(CN168:CQ168)</f>
        <v>425000</v>
      </c>
      <c r="CS168" s="369">
        <f>CM168+CR168</f>
        <v>8925000</v>
      </c>
      <c r="CT168" s="173" t="s">
        <v>1187</v>
      </c>
      <c r="CU168" s="173" t="s">
        <v>2229</v>
      </c>
      <c r="CV168" s="450" t="s">
        <v>1254</v>
      </c>
      <c r="CW168" s="173" t="s">
        <v>2249</v>
      </c>
    </row>
    <row r="169" spans="1:101" ht="34.35" customHeight="1">
      <c r="A169" s="240"/>
      <c r="B169" s="303" t="str">
        <f>"Tổ 9: " &amp;"["&amp;COUNT(A170:A179)&amp; "]"</f>
        <v>Tổ 9: [10]</v>
      </c>
      <c r="C169" s="241"/>
      <c r="D169" s="242"/>
      <c r="E169" s="242"/>
      <c r="F169" s="242"/>
      <c r="G169" s="242">
        <f t="shared" ref="G169:L169" si="612">SUM(G170:G179)</f>
        <v>42170000</v>
      </c>
      <c r="H169" s="242">
        <f t="shared" si="612"/>
        <v>0</v>
      </c>
      <c r="I169" s="242">
        <f t="shared" si="612"/>
        <v>38830000</v>
      </c>
      <c r="J169" s="242">
        <f t="shared" si="612"/>
        <v>7825000</v>
      </c>
      <c r="K169" s="242">
        <f t="shared" si="612"/>
        <v>46655000</v>
      </c>
      <c r="L169" s="242">
        <f t="shared" si="612"/>
        <v>88825000</v>
      </c>
      <c r="M169" s="242"/>
      <c r="N169" s="242">
        <f t="shared" ref="N169:BG169" si="613">SUM(N170:N179)</f>
        <v>36400000</v>
      </c>
      <c r="O169" s="242">
        <f t="shared" si="613"/>
        <v>0</v>
      </c>
      <c r="P169" s="243">
        <f t="shared" si="613"/>
        <v>15</v>
      </c>
      <c r="Q169" s="243">
        <f t="shared" si="613"/>
        <v>116</v>
      </c>
      <c r="R169" s="243">
        <f t="shared" si="613"/>
        <v>0</v>
      </c>
      <c r="S169" s="243">
        <f t="shared" si="613"/>
        <v>0</v>
      </c>
      <c r="T169" s="243">
        <f t="shared" si="613"/>
        <v>0</v>
      </c>
      <c r="U169" s="243">
        <f t="shared" si="613"/>
        <v>0</v>
      </c>
      <c r="V169" s="243">
        <f t="shared" si="613"/>
        <v>0</v>
      </c>
      <c r="W169" s="243">
        <f t="shared" si="613"/>
        <v>0</v>
      </c>
      <c r="X169" s="243">
        <f t="shared" si="613"/>
        <v>0</v>
      </c>
      <c r="Y169" s="243">
        <f t="shared" si="613"/>
        <v>0</v>
      </c>
      <c r="Z169" s="243">
        <f t="shared" si="613"/>
        <v>0</v>
      </c>
      <c r="AA169" s="243">
        <f t="shared" si="613"/>
        <v>0</v>
      </c>
      <c r="AB169" s="243">
        <f t="shared" si="613"/>
        <v>0</v>
      </c>
      <c r="AC169" s="243">
        <f t="shared" si="613"/>
        <v>0</v>
      </c>
      <c r="AD169" s="243">
        <f t="shared" si="613"/>
        <v>0</v>
      </c>
      <c r="AE169" s="243">
        <f t="shared" si="613"/>
        <v>0</v>
      </c>
      <c r="AF169" s="242">
        <f t="shared" si="613"/>
        <v>5035576</v>
      </c>
      <c r="AG169" s="242">
        <f t="shared" si="613"/>
        <v>0</v>
      </c>
      <c r="AH169" s="242">
        <f t="shared" si="613"/>
        <v>0</v>
      </c>
      <c r="AI169" s="242">
        <f t="shared" si="613"/>
        <v>0</v>
      </c>
      <c r="AJ169" s="242">
        <f t="shared" si="613"/>
        <v>0</v>
      </c>
      <c r="AK169" s="242">
        <f t="shared" si="613"/>
        <v>0</v>
      </c>
      <c r="AL169" s="242">
        <f t="shared" si="613"/>
        <v>0</v>
      </c>
      <c r="AM169" s="242">
        <f t="shared" si="613"/>
        <v>0</v>
      </c>
      <c r="AN169" s="242">
        <f t="shared" si="613"/>
        <v>0</v>
      </c>
      <c r="AO169" s="242">
        <f t="shared" si="613"/>
        <v>0</v>
      </c>
      <c r="AP169" s="242">
        <f t="shared" si="613"/>
        <v>0</v>
      </c>
      <c r="AQ169" s="242">
        <f t="shared" si="613"/>
        <v>5035576</v>
      </c>
      <c r="AR169" s="242">
        <f t="shared" si="613"/>
        <v>8253000</v>
      </c>
      <c r="AS169" s="242">
        <f t="shared" si="613"/>
        <v>0</v>
      </c>
      <c r="AT169" s="242">
        <f t="shared" si="613"/>
        <v>0</v>
      </c>
      <c r="AU169" s="242">
        <f t="shared" si="613"/>
        <v>0</v>
      </c>
      <c r="AV169" s="242">
        <f t="shared" si="613"/>
        <v>13288576</v>
      </c>
      <c r="AW169" s="242">
        <f t="shared" si="613"/>
        <v>3373600</v>
      </c>
      <c r="AX169" s="242">
        <f t="shared" si="613"/>
        <v>632550</v>
      </c>
      <c r="AY169" s="242">
        <f t="shared" si="613"/>
        <v>421700</v>
      </c>
      <c r="AZ169" s="242">
        <f t="shared" si="613"/>
        <v>4427850</v>
      </c>
      <c r="BA169" s="242">
        <f t="shared" si="613"/>
        <v>210850</v>
      </c>
      <c r="BB169" s="242">
        <f t="shared" si="613"/>
        <v>1100000</v>
      </c>
      <c r="BC169" s="242">
        <f t="shared" si="613"/>
        <v>0</v>
      </c>
      <c r="BD169" s="242">
        <f t="shared" si="613"/>
        <v>0</v>
      </c>
      <c r="BE169" s="242">
        <f t="shared" si="613"/>
        <v>5738700</v>
      </c>
      <c r="BF169" s="242">
        <f t="shared" si="613"/>
        <v>7798776</v>
      </c>
      <c r="BG169" s="242">
        <f t="shared" si="613"/>
        <v>248900</v>
      </c>
      <c r="BH169" s="242"/>
      <c r="BI169" s="242">
        <f>SUM(BI170:BI179)</f>
        <v>0</v>
      </c>
      <c r="BJ169" s="242">
        <f>SUM(BJ170:BJ179)</f>
        <v>0</v>
      </c>
      <c r="BK169" s="242"/>
      <c r="BL169" s="242">
        <f t="shared" ref="BL169:CV169" si="614">SUM(BL170:BL179)</f>
        <v>0</v>
      </c>
      <c r="BM169" s="242">
        <f t="shared" si="614"/>
        <v>0</v>
      </c>
      <c r="BN169" s="242">
        <f t="shared" si="614"/>
        <v>0</v>
      </c>
      <c r="BO169" s="242">
        <f t="shared" si="614"/>
        <v>0</v>
      </c>
      <c r="BP169" s="242">
        <f t="shared" si="614"/>
        <v>0</v>
      </c>
      <c r="BQ169" s="242">
        <f t="shared" si="614"/>
        <v>0</v>
      </c>
      <c r="BR169" s="242">
        <f t="shared" si="614"/>
        <v>0</v>
      </c>
      <c r="BS169" s="242">
        <f t="shared" si="614"/>
        <v>5035576</v>
      </c>
      <c r="BT169" s="242">
        <f t="shared" si="614"/>
        <v>15</v>
      </c>
      <c r="BU169" s="242">
        <f t="shared" si="614"/>
        <v>66000000</v>
      </c>
      <c r="BV169" s="242">
        <f t="shared" si="614"/>
        <v>110000000</v>
      </c>
      <c r="BW169" s="242">
        <f t="shared" si="614"/>
        <v>176000000</v>
      </c>
      <c r="BX169" s="242">
        <f t="shared" si="614"/>
        <v>-175392274</v>
      </c>
      <c r="BY169" s="242">
        <f t="shared" si="614"/>
        <v>0</v>
      </c>
      <c r="BZ169" s="242">
        <f t="shared" si="614"/>
        <v>0</v>
      </c>
      <c r="CA169" s="242">
        <f t="shared" si="614"/>
        <v>0</v>
      </c>
      <c r="CB169" s="242">
        <f t="shared" si="614"/>
        <v>0</v>
      </c>
      <c r="CC169" s="242">
        <f t="shared" si="614"/>
        <v>0</v>
      </c>
      <c r="CD169" s="242">
        <f t="shared" si="614"/>
        <v>0</v>
      </c>
      <c r="CE169" s="242">
        <f t="shared" si="614"/>
        <v>81000000</v>
      </c>
      <c r="CF169" s="242">
        <f t="shared" si="614"/>
        <v>6925000</v>
      </c>
      <c r="CG169" s="242">
        <f t="shared" si="614"/>
        <v>900000</v>
      </c>
      <c r="CH169" s="242">
        <f t="shared" si="614"/>
        <v>0</v>
      </c>
      <c r="CI169" s="242">
        <f t="shared" si="614"/>
        <v>0</v>
      </c>
      <c r="CJ169" s="242">
        <f t="shared" si="614"/>
        <v>7825000</v>
      </c>
      <c r="CK169" s="242">
        <f t="shared" si="614"/>
        <v>88825000</v>
      </c>
      <c r="CL169" s="242">
        <f t="shared" si="614"/>
        <v>0</v>
      </c>
      <c r="CM169" s="242">
        <f t="shared" si="614"/>
        <v>81000000</v>
      </c>
      <c r="CN169" s="242">
        <f t="shared" si="614"/>
        <v>6925000</v>
      </c>
      <c r="CO169" s="242">
        <f t="shared" si="614"/>
        <v>900000</v>
      </c>
      <c r="CP169" s="242">
        <f t="shared" si="614"/>
        <v>0</v>
      </c>
      <c r="CQ169" s="242">
        <f t="shared" si="614"/>
        <v>0</v>
      </c>
      <c r="CR169" s="242">
        <f t="shared" si="614"/>
        <v>7825000</v>
      </c>
      <c r="CS169" s="242">
        <f t="shared" si="614"/>
        <v>88825000</v>
      </c>
      <c r="CT169" s="242">
        <f t="shared" si="614"/>
        <v>0</v>
      </c>
      <c r="CU169" s="242">
        <f t="shared" si="614"/>
        <v>0</v>
      </c>
      <c r="CV169" s="446">
        <f t="shared" si="614"/>
        <v>0</v>
      </c>
      <c r="CW169" s="242"/>
    </row>
    <row r="170" spans="1:101" ht="34.35" customHeight="1">
      <c r="A170" s="155">
        <f>SUBTOTAL(3,$C$11:C170)</f>
        <v>139</v>
      </c>
      <c r="B170" s="254" t="s">
        <v>914</v>
      </c>
      <c r="C170" s="255" t="s">
        <v>915</v>
      </c>
      <c r="D170" s="156" t="s">
        <v>101</v>
      </c>
      <c r="E170" s="157" t="str">
        <f t="shared" ref="E170:E179" si="615">IF(CL170&gt;=400000000,"A1",IF(CL170&gt;=300000000,"A2",IF(CL170&gt;=240000000,"A3",IF(CL170&gt;=180000000,"A4",IF(CL170&gt;=120000000,"A5",IF(CL170&gt;=80000000,"A6",IF(CL170&gt;=40000000,"A7",IF(CL170&gt;=25000000,"B1",IF(CL170&gt;=12000000,"B2","B3")))))))))</f>
        <v>B3</v>
      </c>
      <c r="F170" s="158">
        <v>42110</v>
      </c>
      <c r="G170" s="159">
        <v>4520000</v>
      </c>
      <c r="H170" s="159"/>
      <c r="I170" s="160">
        <f t="shared" ref="I170:I179" si="616">IF(G170&gt;0,CM170-G170,CM170-H170)</f>
        <v>4480000</v>
      </c>
      <c r="J170" s="160">
        <f t="shared" ref="J170:J179" si="617">CR170</f>
        <v>1800000</v>
      </c>
      <c r="K170" s="161">
        <f t="shared" ref="K170:K179" si="618">SUM(I170:J170)</f>
        <v>6280000</v>
      </c>
      <c r="L170" s="161">
        <f t="shared" ref="L170:L179" si="619">IF(G170&gt;0,G170+K170,H170+K170)</f>
        <v>10800000</v>
      </c>
      <c r="M170" s="162">
        <f t="shared" ref="M170:M179" si="620">IF(CE170&gt;=11000000,80%,100%)</f>
        <v>1</v>
      </c>
      <c r="N170" s="163">
        <f t="shared" ref="N170:N179" si="621">ROUND(MAX(G170*70%,H170*70%,3640000),0)</f>
        <v>3640000</v>
      </c>
      <c r="O170" s="163">
        <v>0</v>
      </c>
      <c r="P170" s="406">
        <v>2</v>
      </c>
      <c r="Q170" s="406">
        <v>12</v>
      </c>
      <c r="R170" s="406">
        <v>0</v>
      </c>
      <c r="S170" s="406">
        <v>0</v>
      </c>
      <c r="T170" s="406"/>
      <c r="U170" s="406"/>
      <c r="V170" s="406"/>
      <c r="W170" s="406"/>
      <c r="X170" s="389"/>
      <c r="Y170" s="406"/>
      <c r="Z170" s="406"/>
      <c r="AA170" s="406"/>
      <c r="AB170" s="406"/>
      <c r="AC170" s="406"/>
      <c r="AD170" s="406">
        <v>0</v>
      </c>
      <c r="AE170" s="164">
        <f t="shared" ref="AE170:AE179" si="622">IF(OR(BL170="M1",BL170="M2",BL170="M3",BL170="M4"),P170+R170+S170+T170+U170,0)</f>
        <v>0</v>
      </c>
      <c r="AF170" s="166">
        <f t="shared" ref="AF170:AF179" si="623">ROUND(IF($P170=0,0,IF(OR($BJ170="lương tháng",$CE170&gt;=11000000),($L170/2-$L170/26*($CC$6-$P170))*$M170,$L170/26*$P170*$M170)),0)</f>
        <v>830769</v>
      </c>
      <c r="AG170" s="166">
        <f t="shared" ref="AG170:AG179" si="624">ROUND(MAX((G170+I170)*M170/26*R170,(H170+I170)*M170/26*R170,G170/26*R170*150%,H170/26*R170*150%)*BK170,0)</f>
        <v>0</v>
      </c>
      <c r="AH170" s="166">
        <f t="shared" ref="AH170:AH179" si="625">ROUND(MAX((G170+I170)*M170/26*S170,(H170+I170)*M170/26*S170,G170/26*S170*200%,H170/26*S170*200%)*BK170,0)</f>
        <v>0</v>
      </c>
      <c r="AI170" s="166">
        <f t="shared" ref="AI170:AI179" si="626">ROUND(IF(BJ170="Lương tháng",L170/26*T170,MAX((G170+I170)/26*(T170+U170)*200%+G170/26*T170,(H170+I170)/26*(T170+U170)*200%+H170/26*T170,G170/26*(T170+U170)*300%+G170/26*T170,H170/26*(T170+U170)*300%+H170/26*T170)),0)</f>
        <v>0</v>
      </c>
      <c r="AJ170" s="166">
        <f t="shared" ref="AJ170:AJ179" si="627">ROUND(IF((P170+Q170)=0,0,IF(BJ170="Lương tháng",MAX((G170+I170)/26*V170,(H170+I170)/26*V170),MAX(G170/26*V170,H170/26*V170))),0)</f>
        <v>0</v>
      </c>
      <c r="AK170" s="166">
        <f t="shared" ref="AK170:AK179" si="628">ROUND(IF(G170&gt;0,G170/26*W170,H170/26*W170),0)</f>
        <v>0</v>
      </c>
      <c r="AL170" s="166">
        <f t="shared" ref="AL170:AL179" si="629">ROUND(N170/26*Y170+O170/26*Z170+MAX(G170/26*AA170,H170/26*AA170),0)</f>
        <v>0</v>
      </c>
      <c r="AM170" s="166">
        <f t="shared" ref="AM170:AM179" si="630">ROUND(IF(BJ170="Lương tháng",L170/26*AC170,L170/26*AC170+MAX((G170+I170)/26*AB170,(H170+I170)/26*AB170)),0)</f>
        <v>0</v>
      </c>
      <c r="AN170" s="166">
        <f t="shared" ref="AN170:AN179" si="631">ROUND(IF(BJ170="lương tháng",0,MAX((G170+I170)/26*AD170*30%,(H170+I170)/26*AD170*30%)*BK170),0)</f>
        <v>0</v>
      </c>
      <c r="AO170" s="167">
        <f t="shared" ref="AO170:AO179" si="632">ROUND(BM170*AE170,0)</f>
        <v>0</v>
      </c>
      <c r="AP170" s="166">
        <v>0</v>
      </c>
      <c r="AQ170" s="166">
        <f t="shared" ref="AQ170:AQ179" si="633">ROUND(SUM(AF170:AP170),0)</f>
        <v>830769</v>
      </c>
      <c r="AR170" s="166">
        <v>912000</v>
      </c>
      <c r="AS170" s="167"/>
      <c r="AT170" s="166"/>
      <c r="AU170" s="166"/>
      <c r="AV170" s="166">
        <f t="shared" ref="AV170:AV179" si="634">ROUND(SUM(AQ170:AT170)-AU170,0)</f>
        <v>1742769</v>
      </c>
      <c r="AW170" s="166">
        <f t="shared" ref="AW170:AW179" si="635">ROUND(IF($BH170=1,$G170*$AW$9,0),0)</f>
        <v>361600</v>
      </c>
      <c r="AX170" s="166">
        <f t="shared" ref="AX170:AX179" si="636">ROUND(IF($BH170=1,$G170*$AX$9,0),0)</f>
        <v>67800</v>
      </c>
      <c r="AY170" s="166">
        <f t="shared" ref="AY170:AY179" si="637">ROUND(IF($BH170=1,$G170*$AY$9,0),0)</f>
        <v>45200</v>
      </c>
      <c r="AZ170" s="166">
        <f t="shared" ref="AZ170:AZ179" si="638">SUM(AW170:AY170)</f>
        <v>474600</v>
      </c>
      <c r="BA170" s="166">
        <f t="shared" ref="BA170:BA179" si="639">ROUND(IF($BI170="1x",$G170*0.5%,0),0)</f>
        <v>22600</v>
      </c>
      <c r="BB170" s="166">
        <f t="shared" ref="BB170:BB179" si="640">IF(BN170="Xem lại",0,IF(CM170&lt;11000000,5000,IF(AND(CM170&gt;=11000000,CM170&lt;25000000),10000,IF(AND(CM170&gt;=25000000,CM170&lt;40000000),15000,IF(AND(CM170&gt;=40000000,CM170&lt;120000000),20000,IF(AND(CM170&gt;=120000000,CM170&lt;240000000),25000,30000)))))*$BB$9)</f>
        <v>110000</v>
      </c>
      <c r="BC170" s="166"/>
      <c r="BD170" s="166">
        <v>0</v>
      </c>
      <c r="BE170" s="166">
        <f t="shared" ref="BE170:BE179" si="641">ROUND(SUM(AZ170:BD170),0)</f>
        <v>607200</v>
      </c>
      <c r="BF170" s="166">
        <f t="shared" ref="BF170:BF179" si="642">ROUND(IF(AV170&gt;BE170,AV170-BE170,0),0)</f>
        <v>1135569</v>
      </c>
      <c r="BG170" s="166">
        <f t="shared" ref="BG170:BG179" si="643">ROUND(IF(BE170&gt;AV170,BE170-AV170,0),0)</f>
        <v>0</v>
      </c>
      <c r="BH170" s="166">
        <v>1</v>
      </c>
      <c r="BI170" s="369" t="s">
        <v>40</v>
      </c>
      <c r="BJ170" s="166">
        <f t="shared" ref="BJ170:BJ179" si="644">IF(AND(D170="QTNV CL",CM170&gt;=11000000),"Lương tháng",IF(CM170&gt;=18000000,"Lương tháng",0))</f>
        <v>0</v>
      </c>
      <c r="BK170" s="166">
        <f t="shared" ref="BK170:BK179" si="645">IF(BJ170="Lương tháng",0,1)</f>
        <v>1</v>
      </c>
      <c r="BL170" s="166">
        <v>0</v>
      </c>
      <c r="BM170" s="166">
        <f t="shared" ref="BM170:BM179" si="646">IF(BL170="M1",13000,IF(BL170="M2",20000,IF(BL170="M3",26000,IF(BL170="M4",32000,0))))</f>
        <v>0</v>
      </c>
      <c r="BN170" s="166" t="str">
        <f t="shared" ref="BN170:BN179" si="647">IF(AND(G170&gt;0,(P170+Q170)&gt;=5),"Trừ tiền","Xem lại")</f>
        <v>Trừ tiền</v>
      </c>
      <c r="BO170" s="410"/>
      <c r="BP170" s="166"/>
      <c r="BQ170" s="144"/>
      <c r="BR170" s="144"/>
      <c r="BS170" s="161">
        <f t="shared" ref="BS170:BS179" si="648">AQ170+SUM(BO170:BR170)-AN170-AO170-SUM(BY170:CA170)</f>
        <v>830769</v>
      </c>
      <c r="BT170" s="159">
        <v>1</v>
      </c>
      <c r="BU170" s="166">
        <f t="shared" ref="BU170:BU179" si="649">BT170*4400000</f>
        <v>4400000</v>
      </c>
      <c r="BV170" s="166">
        <v>11000000</v>
      </c>
      <c r="BW170" s="166">
        <f t="shared" ref="BW170:BW179" si="650">BU170+BV170</f>
        <v>15400000</v>
      </c>
      <c r="BX170" s="166">
        <f t="shared" ref="BX170:BX179" si="651">BS170-SUM(CC170:CD170)-CB170-AZ170-BW170</f>
        <v>-15043831</v>
      </c>
      <c r="BY170" s="166"/>
      <c r="BZ170" s="166"/>
      <c r="CA170" s="171"/>
      <c r="CB170" s="166"/>
      <c r="CC170" s="166"/>
      <c r="CD170" s="166"/>
      <c r="CE170" s="413">
        <v>9000000</v>
      </c>
      <c r="CF170" s="413">
        <f>CE170*10%</f>
        <v>900000</v>
      </c>
      <c r="CG170" s="413">
        <v>900000</v>
      </c>
      <c r="CH170" s="413">
        <v>0</v>
      </c>
      <c r="CI170" s="413"/>
      <c r="CJ170" s="369">
        <f t="shared" ref="CJ170:CJ179" si="652">SUM(CF170:CI170)</f>
        <v>1800000</v>
      </c>
      <c r="CK170" s="369">
        <f t="shared" ref="CK170:CK179" si="653">CE170+CJ170</f>
        <v>10800000</v>
      </c>
      <c r="CL170" s="416"/>
      <c r="CM170" s="413">
        <f t="shared" ref="CM170:CQ179" si="654">CE170</f>
        <v>9000000</v>
      </c>
      <c r="CN170" s="413">
        <f t="shared" si="654"/>
        <v>900000</v>
      </c>
      <c r="CO170" s="369">
        <f t="shared" si="654"/>
        <v>900000</v>
      </c>
      <c r="CP170" s="369">
        <f t="shared" si="654"/>
        <v>0</v>
      </c>
      <c r="CQ170" s="369">
        <f t="shared" si="654"/>
        <v>0</v>
      </c>
      <c r="CR170" s="369">
        <f t="shared" ref="CR170:CR179" si="655">SUM(CN170:CQ170)</f>
        <v>1800000</v>
      </c>
      <c r="CS170" s="369">
        <f t="shared" ref="CS170:CS179" si="656">CM170+CR170</f>
        <v>10800000</v>
      </c>
      <c r="CT170" s="173" t="s">
        <v>1196</v>
      </c>
      <c r="CU170" s="173" t="s">
        <v>2229</v>
      </c>
      <c r="CV170" s="450" t="s">
        <v>1277</v>
      </c>
      <c r="CW170" s="173" t="s">
        <v>2249</v>
      </c>
    </row>
    <row r="171" spans="1:101" ht="34.35" customHeight="1">
      <c r="A171" s="155">
        <f>SUBTOTAL(3,$C$11:C171)</f>
        <v>140</v>
      </c>
      <c r="B171" s="143" t="s">
        <v>722</v>
      </c>
      <c r="C171" s="144" t="s">
        <v>723</v>
      </c>
      <c r="D171" s="156" t="s">
        <v>101</v>
      </c>
      <c r="E171" s="157" t="str">
        <f t="shared" si="615"/>
        <v>B3</v>
      </c>
      <c r="F171" s="158">
        <v>42110</v>
      </c>
      <c r="G171" s="159">
        <v>4090000</v>
      </c>
      <c r="H171" s="159"/>
      <c r="I171" s="160">
        <f t="shared" si="616"/>
        <v>3410000</v>
      </c>
      <c r="J171" s="160">
        <f t="shared" si="617"/>
        <v>750000</v>
      </c>
      <c r="K171" s="161">
        <f t="shared" si="618"/>
        <v>4160000</v>
      </c>
      <c r="L171" s="161">
        <f t="shared" si="619"/>
        <v>8250000</v>
      </c>
      <c r="M171" s="162">
        <f t="shared" si="620"/>
        <v>1</v>
      </c>
      <c r="N171" s="163">
        <f t="shared" si="621"/>
        <v>3640000</v>
      </c>
      <c r="O171" s="163">
        <v>0</v>
      </c>
      <c r="P171" s="406">
        <v>3</v>
      </c>
      <c r="Q171" s="406">
        <v>9</v>
      </c>
      <c r="R171" s="406">
        <v>0</v>
      </c>
      <c r="S171" s="406">
        <v>0</v>
      </c>
      <c r="T171" s="406"/>
      <c r="U171" s="406"/>
      <c r="V171" s="406"/>
      <c r="W171" s="406"/>
      <c r="X171" s="389"/>
      <c r="Y171" s="406"/>
      <c r="Z171" s="406"/>
      <c r="AA171" s="406"/>
      <c r="AB171" s="406"/>
      <c r="AC171" s="406"/>
      <c r="AD171" s="406">
        <v>0</v>
      </c>
      <c r="AE171" s="164">
        <f t="shared" si="622"/>
        <v>0</v>
      </c>
      <c r="AF171" s="166">
        <f t="shared" si="623"/>
        <v>951923</v>
      </c>
      <c r="AG171" s="166">
        <f t="shared" si="624"/>
        <v>0</v>
      </c>
      <c r="AH171" s="166">
        <f t="shared" si="625"/>
        <v>0</v>
      </c>
      <c r="AI171" s="166">
        <f t="shared" si="626"/>
        <v>0</v>
      </c>
      <c r="AJ171" s="166">
        <f t="shared" si="627"/>
        <v>0</v>
      </c>
      <c r="AK171" s="166">
        <f t="shared" si="628"/>
        <v>0</v>
      </c>
      <c r="AL171" s="166">
        <f t="shared" si="629"/>
        <v>0</v>
      </c>
      <c r="AM171" s="166">
        <f t="shared" si="630"/>
        <v>0</v>
      </c>
      <c r="AN171" s="166">
        <f t="shared" si="631"/>
        <v>0</v>
      </c>
      <c r="AO171" s="167">
        <f t="shared" si="632"/>
        <v>0</v>
      </c>
      <c r="AP171" s="166">
        <v>0</v>
      </c>
      <c r="AQ171" s="166">
        <f t="shared" si="633"/>
        <v>951923</v>
      </c>
      <c r="AR171" s="166">
        <v>1196000</v>
      </c>
      <c r="AS171" s="167"/>
      <c r="AT171" s="166"/>
      <c r="AU171" s="166"/>
      <c r="AV171" s="166">
        <f t="shared" si="634"/>
        <v>2147923</v>
      </c>
      <c r="AW171" s="166">
        <f t="shared" si="635"/>
        <v>327200</v>
      </c>
      <c r="AX171" s="166">
        <f t="shared" si="636"/>
        <v>61350</v>
      </c>
      <c r="AY171" s="166">
        <f t="shared" si="637"/>
        <v>40900</v>
      </c>
      <c r="AZ171" s="166">
        <f t="shared" si="638"/>
        <v>429450</v>
      </c>
      <c r="BA171" s="166">
        <f t="shared" si="639"/>
        <v>20450</v>
      </c>
      <c r="BB171" s="166">
        <f t="shared" si="640"/>
        <v>110000</v>
      </c>
      <c r="BC171" s="166"/>
      <c r="BD171" s="166">
        <v>0</v>
      </c>
      <c r="BE171" s="166">
        <f t="shared" si="641"/>
        <v>559900</v>
      </c>
      <c r="BF171" s="166">
        <f t="shared" si="642"/>
        <v>1588023</v>
      </c>
      <c r="BG171" s="166">
        <f t="shared" si="643"/>
        <v>0</v>
      </c>
      <c r="BH171" s="166">
        <v>1</v>
      </c>
      <c r="BI171" s="369" t="s">
        <v>40</v>
      </c>
      <c r="BJ171" s="166">
        <f t="shared" si="644"/>
        <v>0</v>
      </c>
      <c r="BK171" s="166">
        <f t="shared" si="645"/>
        <v>1</v>
      </c>
      <c r="BL171" s="166">
        <v>0</v>
      </c>
      <c r="BM171" s="166">
        <f t="shared" si="646"/>
        <v>0</v>
      </c>
      <c r="BN171" s="166" t="str">
        <f t="shared" si="647"/>
        <v>Trừ tiền</v>
      </c>
      <c r="BO171" s="410"/>
      <c r="BP171" s="166"/>
      <c r="BQ171" s="144"/>
      <c r="BR171" s="144"/>
      <c r="BS171" s="161">
        <f t="shared" si="648"/>
        <v>951923</v>
      </c>
      <c r="BT171" s="159">
        <v>2</v>
      </c>
      <c r="BU171" s="166">
        <f t="shared" si="649"/>
        <v>8800000</v>
      </c>
      <c r="BV171" s="166">
        <v>11000000</v>
      </c>
      <c r="BW171" s="166">
        <f t="shared" si="650"/>
        <v>19800000</v>
      </c>
      <c r="BX171" s="166">
        <f t="shared" si="651"/>
        <v>-19277527</v>
      </c>
      <c r="BY171" s="166"/>
      <c r="BZ171" s="166"/>
      <c r="CA171" s="171"/>
      <c r="CB171" s="166"/>
      <c r="CC171" s="166"/>
      <c r="CD171" s="166"/>
      <c r="CE171" s="413">
        <v>7500000</v>
      </c>
      <c r="CF171" s="413">
        <f>CE171*10%</f>
        <v>750000</v>
      </c>
      <c r="CG171" s="413">
        <v>0</v>
      </c>
      <c r="CH171" s="413">
        <v>0</v>
      </c>
      <c r="CI171" s="413"/>
      <c r="CJ171" s="369">
        <f t="shared" si="652"/>
        <v>750000</v>
      </c>
      <c r="CK171" s="369">
        <f t="shared" si="653"/>
        <v>8250000</v>
      </c>
      <c r="CL171" s="414"/>
      <c r="CM171" s="413">
        <f t="shared" si="654"/>
        <v>7500000</v>
      </c>
      <c r="CN171" s="413">
        <f t="shared" si="654"/>
        <v>750000</v>
      </c>
      <c r="CO171" s="369">
        <f t="shared" si="654"/>
        <v>0</v>
      </c>
      <c r="CP171" s="369">
        <f t="shared" si="654"/>
        <v>0</v>
      </c>
      <c r="CQ171" s="369">
        <f t="shared" si="654"/>
        <v>0</v>
      </c>
      <c r="CR171" s="369">
        <f t="shared" si="655"/>
        <v>750000</v>
      </c>
      <c r="CS171" s="369">
        <f t="shared" si="656"/>
        <v>8250000</v>
      </c>
      <c r="CT171" s="173" t="s">
        <v>1187</v>
      </c>
      <c r="CU171" s="173" t="s">
        <v>2229</v>
      </c>
      <c r="CV171" s="450" t="s">
        <v>1215</v>
      </c>
      <c r="CW171" s="173" t="s">
        <v>2249</v>
      </c>
    </row>
    <row r="172" spans="1:101" ht="34.35" customHeight="1">
      <c r="A172" s="155">
        <f>SUBTOTAL(3,$C$11:C172)</f>
        <v>141</v>
      </c>
      <c r="B172" s="246" t="s">
        <v>875</v>
      </c>
      <c r="C172" s="247" t="s">
        <v>876</v>
      </c>
      <c r="D172" s="156" t="s">
        <v>101</v>
      </c>
      <c r="E172" s="157" t="str">
        <f t="shared" si="615"/>
        <v>B3</v>
      </c>
      <c r="F172" s="158">
        <v>42110</v>
      </c>
      <c r="G172" s="159">
        <v>4090000</v>
      </c>
      <c r="H172" s="159"/>
      <c r="I172" s="160">
        <f t="shared" si="616"/>
        <v>3410000</v>
      </c>
      <c r="J172" s="160">
        <f t="shared" si="617"/>
        <v>750000</v>
      </c>
      <c r="K172" s="161">
        <f t="shared" si="618"/>
        <v>4160000</v>
      </c>
      <c r="L172" s="161">
        <f t="shared" si="619"/>
        <v>8250000</v>
      </c>
      <c r="M172" s="162">
        <f t="shared" si="620"/>
        <v>1</v>
      </c>
      <c r="N172" s="163">
        <f t="shared" si="621"/>
        <v>3640000</v>
      </c>
      <c r="O172" s="163">
        <v>0</v>
      </c>
      <c r="P172" s="406">
        <v>3</v>
      </c>
      <c r="Q172" s="406">
        <v>11</v>
      </c>
      <c r="R172" s="406">
        <v>0</v>
      </c>
      <c r="S172" s="406">
        <v>0</v>
      </c>
      <c r="T172" s="406"/>
      <c r="U172" s="406"/>
      <c r="V172" s="406"/>
      <c r="W172" s="406"/>
      <c r="X172" s="389"/>
      <c r="Y172" s="406"/>
      <c r="Z172" s="406"/>
      <c r="AA172" s="406"/>
      <c r="AB172" s="406"/>
      <c r="AC172" s="406"/>
      <c r="AD172" s="406">
        <v>0</v>
      </c>
      <c r="AE172" s="164">
        <f t="shared" si="622"/>
        <v>0</v>
      </c>
      <c r="AF172" s="166">
        <f t="shared" si="623"/>
        <v>951923</v>
      </c>
      <c r="AG172" s="166">
        <f t="shared" si="624"/>
        <v>0</v>
      </c>
      <c r="AH172" s="166">
        <f t="shared" si="625"/>
        <v>0</v>
      </c>
      <c r="AI172" s="166">
        <f t="shared" si="626"/>
        <v>0</v>
      </c>
      <c r="AJ172" s="166">
        <f t="shared" si="627"/>
        <v>0</v>
      </c>
      <c r="AK172" s="166">
        <f t="shared" si="628"/>
        <v>0</v>
      </c>
      <c r="AL172" s="166">
        <f t="shared" si="629"/>
        <v>0</v>
      </c>
      <c r="AM172" s="166">
        <f t="shared" si="630"/>
        <v>0</v>
      </c>
      <c r="AN172" s="166">
        <f t="shared" si="631"/>
        <v>0</v>
      </c>
      <c r="AO172" s="167">
        <f t="shared" si="632"/>
        <v>0</v>
      </c>
      <c r="AP172" s="166">
        <v>0</v>
      </c>
      <c r="AQ172" s="166">
        <f t="shared" si="633"/>
        <v>951923</v>
      </c>
      <c r="AR172" s="166">
        <v>674000</v>
      </c>
      <c r="AS172" s="167"/>
      <c r="AT172" s="166"/>
      <c r="AU172" s="166"/>
      <c r="AV172" s="166">
        <f t="shared" si="634"/>
        <v>1625923</v>
      </c>
      <c r="AW172" s="166">
        <f t="shared" si="635"/>
        <v>327200</v>
      </c>
      <c r="AX172" s="166">
        <f t="shared" si="636"/>
        <v>61350</v>
      </c>
      <c r="AY172" s="166">
        <f t="shared" si="637"/>
        <v>40900</v>
      </c>
      <c r="AZ172" s="166">
        <f t="shared" si="638"/>
        <v>429450</v>
      </c>
      <c r="BA172" s="166">
        <f t="shared" si="639"/>
        <v>20450</v>
      </c>
      <c r="BB172" s="166">
        <f t="shared" si="640"/>
        <v>110000</v>
      </c>
      <c r="BC172" s="166"/>
      <c r="BD172" s="166">
        <v>0</v>
      </c>
      <c r="BE172" s="166">
        <f t="shared" si="641"/>
        <v>559900</v>
      </c>
      <c r="BF172" s="166">
        <f t="shared" si="642"/>
        <v>1066023</v>
      </c>
      <c r="BG172" s="166">
        <f t="shared" si="643"/>
        <v>0</v>
      </c>
      <c r="BH172" s="166">
        <v>1</v>
      </c>
      <c r="BI172" s="369" t="s">
        <v>40</v>
      </c>
      <c r="BJ172" s="166">
        <f t="shared" si="644"/>
        <v>0</v>
      </c>
      <c r="BK172" s="166">
        <f t="shared" si="645"/>
        <v>1</v>
      </c>
      <c r="BL172" s="166">
        <v>0</v>
      </c>
      <c r="BM172" s="166">
        <f t="shared" si="646"/>
        <v>0</v>
      </c>
      <c r="BN172" s="166" t="str">
        <f t="shared" si="647"/>
        <v>Trừ tiền</v>
      </c>
      <c r="BO172" s="410"/>
      <c r="BP172" s="166"/>
      <c r="BQ172" s="144"/>
      <c r="BR172" s="144"/>
      <c r="BS172" s="161">
        <f t="shared" si="648"/>
        <v>951923</v>
      </c>
      <c r="BT172" s="159">
        <v>0</v>
      </c>
      <c r="BU172" s="166">
        <f t="shared" si="649"/>
        <v>0</v>
      </c>
      <c r="BV172" s="166">
        <v>11000000</v>
      </c>
      <c r="BW172" s="166">
        <f t="shared" si="650"/>
        <v>11000000</v>
      </c>
      <c r="BX172" s="166">
        <f t="shared" si="651"/>
        <v>-10477527</v>
      </c>
      <c r="BY172" s="166"/>
      <c r="BZ172" s="166"/>
      <c r="CA172" s="171"/>
      <c r="CB172" s="166"/>
      <c r="CC172" s="166"/>
      <c r="CD172" s="166"/>
      <c r="CE172" s="413">
        <v>7500000</v>
      </c>
      <c r="CF172" s="413">
        <f>CE172*10%</f>
        <v>750000</v>
      </c>
      <c r="CG172" s="413">
        <v>0</v>
      </c>
      <c r="CH172" s="413">
        <v>0</v>
      </c>
      <c r="CI172" s="413"/>
      <c r="CJ172" s="369">
        <f t="shared" si="652"/>
        <v>750000</v>
      </c>
      <c r="CK172" s="369">
        <f t="shared" si="653"/>
        <v>8250000</v>
      </c>
      <c r="CL172" s="414"/>
      <c r="CM172" s="413">
        <f t="shared" si="654"/>
        <v>7500000</v>
      </c>
      <c r="CN172" s="413">
        <f t="shared" si="654"/>
        <v>750000</v>
      </c>
      <c r="CO172" s="369">
        <f t="shared" si="654"/>
        <v>0</v>
      </c>
      <c r="CP172" s="369">
        <f t="shared" si="654"/>
        <v>0</v>
      </c>
      <c r="CQ172" s="369">
        <f t="shared" si="654"/>
        <v>0</v>
      </c>
      <c r="CR172" s="369">
        <f t="shared" si="655"/>
        <v>750000</v>
      </c>
      <c r="CS172" s="369">
        <f t="shared" si="656"/>
        <v>8250000</v>
      </c>
      <c r="CT172" s="173" t="s">
        <v>1187</v>
      </c>
      <c r="CU172" s="173" t="s">
        <v>2229</v>
      </c>
      <c r="CV172" s="450" t="s">
        <v>1272</v>
      </c>
      <c r="CW172" s="173" t="s">
        <v>2249</v>
      </c>
    </row>
    <row r="173" spans="1:101" ht="34.35" customHeight="1">
      <c r="A173" s="155">
        <f>SUBTOTAL(3,$C$11:C173)</f>
        <v>142</v>
      </c>
      <c r="B173" s="246" t="s">
        <v>884</v>
      </c>
      <c r="C173" s="247" t="s">
        <v>885</v>
      </c>
      <c r="D173" s="156" t="s">
        <v>101</v>
      </c>
      <c r="E173" s="157" t="str">
        <f t="shared" si="615"/>
        <v>B3</v>
      </c>
      <c r="F173" s="158">
        <v>42110</v>
      </c>
      <c r="G173" s="159">
        <v>4090000</v>
      </c>
      <c r="H173" s="159"/>
      <c r="I173" s="160">
        <f t="shared" si="616"/>
        <v>3410000</v>
      </c>
      <c r="J173" s="160">
        <f t="shared" si="617"/>
        <v>375000</v>
      </c>
      <c r="K173" s="161">
        <f t="shared" si="618"/>
        <v>3785000</v>
      </c>
      <c r="L173" s="161">
        <f t="shared" si="619"/>
        <v>7875000</v>
      </c>
      <c r="M173" s="162">
        <f t="shared" si="620"/>
        <v>1</v>
      </c>
      <c r="N173" s="163">
        <f t="shared" si="621"/>
        <v>3640000</v>
      </c>
      <c r="O173" s="163">
        <v>0</v>
      </c>
      <c r="P173" s="406">
        <v>0</v>
      </c>
      <c r="Q173" s="406">
        <v>10</v>
      </c>
      <c r="R173" s="406">
        <v>0</v>
      </c>
      <c r="S173" s="406">
        <v>0</v>
      </c>
      <c r="T173" s="406"/>
      <c r="U173" s="406"/>
      <c r="V173" s="406"/>
      <c r="W173" s="406"/>
      <c r="X173" s="389"/>
      <c r="Y173" s="406"/>
      <c r="Z173" s="406"/>
      <c r="AA173" s="406"/>
      <c r="AB173" s="406"/>
      <c r="AC173" s="406"/>
      <c r="AD173" s="406">
        <v>0</v>
      </c>
      <c r="AE173" s="164">
        <f t="shared" si="622"/>
        <v>0</v>
      </c>
      <c r="AF173" s="166">
        <f t="shared" si="623"/>
        <v>0</v>
      </c>
      <c r="AG173" s="166">
        <f t="shared" si="624"/>
        <v>0</v>
      </c>
      <c r="AH173" s="166">
        <f t="shared" si="625"/>
        <v>0</v>
      </c>
      <c r="AI173" s="166">
        <f t="shared" si="626"/>
        <v>0</v>
      </c>
      <c r="AJ173" s="166">
        <f t="shared" si="627"/>
        <v>0</v>
      </c>
      <c r="AK173" s="166">
        <f t="shared" si="628"/>
        <v>0</v>
      </c>
      <c r="AL173" s="166">
        <f t="shared" si="629"/>
        <v>0</v>
      </c>
      <c r="AM173" s="166">
        <f t="shared" si="630"/>
        <v>0</v>
      </c>
      <c r="AN173" s="166">
        <f t="shared" si="631"/>
        <v>0</v>
      </c>
      <c r="AO173" s="167">
        <f t="shared" si="632"/>
        <v>0</v>
      </c>
      <c r="AP173" s="166">
        <v>0</v>
      </c>
      <c r="AQ173" s="166">
        <f t="shared" si="633"/>
        <v>0</v>
      </c>
      <c r="AR173" s="166">
        <v>311000</v>
      </c>
      <c r="AS173" s="167"/>
      <c r="AT173" s="166"/>
      <c r="AU173" s="166"/>
      <c r="AV173" s="166">
        <f t="shared" si="634"/>
        <v>311000</v>
      </c>
      <c r="AW173" s="166">
        <f t="shared" si="635"/>
        <v>327200</v>
      </c>
      <c r="AX173" s="166">
        <f t="shared" si="636"/>
        <v>61350</v>
      </c>
      <c r="AY173" s="166">
        <f t="shared" si="637"/>
        <v>40900</v>
      </c>
      <c r="AZ173" s="166">
        <f t="shared" si="638"/>
        <v>429450</v>
      </c>
      <c r="BA173" s="166">
        <f t="shared" si="639"/>
        <v>20450</v>
      </c>
      <c r="BB173" s="166">
        <f t="shared" si="640"/>
        <v>110000</v>
      </c>
      <c r="BC173" s="166"/>
      <c r="BD173" s="166">
        <v>0</v>
      </c>
      <c r="BE173" s="166">
        <f t="shared" si="641"/>
        <v>559900</v>
      </c>
      <c r="BF173" s="166">
        <f t="shared" si="642"/>
        <v>0</v>
      </c>
      <c r="BG173" s="166">
        <f t="shared" si="643"/>
        <v>248900</v>
      </c>
      <c r="BH173" s="166">
        <v>1</v>
      </c>
      <c r="BI173" s="369" t="s">
        <v>40</v>
      </c>
      <c r="BJ173" s="166">
        <f t="shared" si="644"/>
        <v>0</v>
      </c>
      <c r="BK173" s="166">
        <f t="shared" si="645"/>
        <v>1</v>
      </c>
      <c r="BL173" s="166">
        <v>0</v>
      </c>
      <c r="BM173" s="166">
        <f t="shared" si="646"/>
        <v>0</v>
      </c>
      <c r="BN173" s="166" t="str">
        <f t="shared" si="647"/>
        <v>Trừ tiền</v>
      </c>
      <c r="BO173" s="410"/>
      <c r="BP173" s="166"/>
      <c r="BQ173" s="144"/>
      <c r="BR173" s="144"/>
      <c r="BS173" s="161">
        <f t="shared" si="648"/>
        <v>0</v>
      </c>
      <c r="BT173" s="159">
        <v>1</v>
      </c>
      <c r="BU173" s="166">
        <f t="shared" si="649"/>
        <v>4400000</v>
      </c>
      <c r="BV173" s="166">
        <v>11000000</v>
      </c>
      <c r="BW173" s="166">
        <f t="shared" si="650"/>
        <v>15400000</v>
      </c>
      <c r="BX173" s="166">
        <f t="shared" si="651"/>
        <v>-15829450</v>
      </c>
      <c r="BY173" s="166"/>
      <c r="BZ173" s="166"/>
      <c r="CA173" s="171"/>
      <c r="CB173" s="166"/>
      <c r="CC173" s="166"/>
      <c r="CD173" s="166"/>
      <c r="CE173" s="413">
        <v>7500000</v>
      </c>
      <c r="CF173" s="413">
        <f t="shared" ref="CF173:CF176" si="657">CE173*5%</f>
        <v>375000</v>
      </c>
      <c r="CG173" s="413">
        <v>0</v>
      </c>
      <c r="CH173" s="413">
        <v>0</v>
      </c>
      <c r="CI173" s="413"/>
      <c r="CJ173" s="369">
        <f t="shared" si="652"/>
        <v>375000</v>
      </c>
      <c r="CK173" s="369">
        <f t="shared" si="653"/>
        <v>7875000</v>
      </c>
      <c r="CL173" s="414"/>
      <c r="CM173" s="413">
        <f t="shared" si="654"/>
        <v>7500000</v>
      </c>
      <c r="CN173" s="413">
        <f t="shared" si="654"/>
        <v>375000</v>
      </c>
      <c r="CO173" s="369">
        <f t="shared" si="654"/>
        <v>0</v>
      </c>
      <c r="CP173" s="369">
        <f t="shared" si="654"/>
        <v>0</v>
      </c>
      <c r="CQ173" s="369">
        <f t="shared" si="654"/>
        <v>0</v>
      </c>
      <c r="CR173" s="369">
        <f t="shared" si="655"/>
        <v>375000</v>
      </c>
      <c r="CS173" s="369">
        <f t="shared" si="656"/>
        <v>7875000</v>
      </c>
      <c r="CT173" s="173" t="s">
        <v>1187</v>
      </c>
      <c r="CU173" s="173" t="s">
        <v>2229</v>
      </c>
      <c r="CV173" s="450" t="s">
        <v>1273</v>
      </c>
      <c r="CW173" s="173" t="s">
        <v>2249</v>
      </c>
    </row>
    <row r="174" spans="1:101" ht="34.35" customHeight="1">
      <c r="A174" s="155">
        <f>SUBTOTAL(3,$C$11:C174)</f>
        <v>143</v>
      </c>
      <c r="B174" s="246" t="s">
        <v>886</v>
      </c>
      <c r="C174" s="247" t="s">
        <v>887</v>
      </c>
      <c r="D174" s="156" t="s">
        <v>101</v>
      </c>
      <c r="E174" s="157" t="str">
        <f t="shared" si="615"/>
        <v>B3</v>
      </c>
      <c r="F174" s="158">
        <v>42219</v>
      </c>
      <c r="G174" s="159">
        <v>4300000</v>
      </c>
      <c r="H174" s="159"/>
      <c r="I174" s="160">
        <f t="shared" si="616"/>
        <v>4200000</v>
      </c>
      <c r="J174" s="160">
        <f t="shared" si="617"/>
        <v>425000</v>
      </c>
      <c r="K174" s="161">
        <f t="shared" si="618"/>
        <v>4625000</v>
      </c>
      <c r="L174" s="161">
        <f t="shared" si="619"/>
        <v>8925000</v>
      </c>
      <c r="M174" s="162">
        <f t="shared" si="620"/>
        <v>1</v>
      </c>
      <c r="N174" s="163">
        <f t="shared" si="621"/>
        <v>3640000</v>
      </c>
      <c r="O174" s="163">
        <v>0</v>
      </c>
      <c r="P174" s="406">
        <v>2</v>
      </c>
      <c r="Q174" s="406">
        <v>12</v>
      </c>
      <c r="R174" s="406">
        <v>0</v>
      </c>
      <c r="S174" s="406">
        <v>0</v>
      </c>
      <c r="T174" s="406"/>
      <c r="U174" s="406"/>
      <c r="V174" s="406"/>
      <c r="W174" s="406"/>
      <c r="X174" s="389"/>
      <c r="Y174" s="406"/>
      <c r="Z174" s="406"/>
      <c r="AA174" s="406"/>
      <c r="AB174" s="406"/>
      <c r="AC174" s="406"/>
      <c r="AD174" s="406">
        <v>0</v>
      </c>
      <c r="AE174" s="164">
        <f t="shared" si="622"/>
        <v>0</v>
      </c>
      <c r="AF174" s="166">
        <f t="shared" si="623"/>
        <v>686538</v>
      </c>
      <c r="AG174" s="166">
        <f t="shared" si="624"/>
        <v>0</v>
      </c>
      <c r="AH174" s="166">
        <f t="shared" si="625"/>
        <v>0</v>
      </c>
      <c r="AI174" s="166">
        <f t="shared" si="626"/>
        <v>0</v>
      </c>
      <c r="AJ174" s="166">
        <f t="shared" si="627"/>
        <v>0</v>
      </c>
      <c r="AK174" s="166">
        <f t="shared" si="628"/>
        <v>0</v>
      </c>
      <c r="AL174" s="166">
        <f t="shared" si="629"/>
        <v>0</v>
      </c>
      <c r="AM174" s="166">
        <f t="shared" si="630"/>
        <v>0</v>
      </c>
      <c r="AN174" s="166">
        <f t="shared" si="631"/>
        <v>0</v>
      </c>
      <c r="AO174" s="167">
        <f t="shared" si="632"/>
        <v>0</v>
      </c>
      <c r="AP174" s="166">
        <v>0</v>
      </c>
      <c r="AQ174" s="166">
        <f t="shared" si="633"/>
        <v>686538</v>
      </c>
      <c r="AR174" s="166">
        <v>1024000</v>
      </c>
      <c r="AS174" s="167"/>
      <c r="AT174" s="166"/>
      <c r="AU174" s="166"/>
      <c r="AV174" s="166">
        <f t="shared" si="634"/>
        <v>1710538</v>
      </c>
      <c r="AW174" s="166">
        <f t="shared" si="635"/>
        <v>344000</v>
      </c>
      <c r="AX174" s="166">
        <f t="shared" si="636"/>
        <v>64500</v>
      </c>
      <c r="AY174" s="166">
        <f t="shared" si="637"/>
        <v>43000</v>
      </c>
      <c r="AZ174" s="166">
        <f t="shared" si="638"/>
        <v>451500</v>
      </c>
      <c r="BA174" s="166">
        <f t="shared" si="639"/>
        <v>21500</v>
      </c>
      <c r="BB174" s="166">
        <f t="shared" si="640"/>
        <v>110000</v>
      </c>
      <c r="BC174" s="166"/>
      <c r="BD174" s="166">
        <v>0</v>
      </c>
      <c r="BE174" s="166">
        <f t="shared" si="641"/>
        <v>583000</v>
      </c>
      <c r="BF174" s="166">
        <f t="shared" si="642"/>
        <v>1127538</v>
      </c>
      <c r="BG174" s="166">
        <f t="shared" si="643"/>
        <v>0</v>
      </c>
      <c r="BH174" s="166">
        <v>1</v>
      </c>
      <c r="BI174" s="369" t="s">
        <v>40</v>
      </c>
      <c r="BJ174" s="166">
        <f t="shared" si="644"/>
        <v>0</v>
      </c>
      <c r="BK174" s="166">
        <f t="shared" si="645"/>
        <v>1</v>
      </c>
      <c r="BL174" s="166">
        <v>0</v>
      </c>
      <c r="BM174" s="166">
        <f t="shared" si="646"/>
        <v>0</v>
      </c>
      <c r="BN174" s="166" t="str">
        <f t="shared" si="647"/>
        <v>Trừ tiền</v>
      </c>
      <c r="BO174" s="410"/>
      <c r="BP174" s="166"/>
      <c r="BQ174" s="144"/>
      <c r="BR174" s="144"/>
      <c r="BS174" s="161">
        <f t="shared" si="648"/>
        <v>686538</v>
      </c>
      <c r="BT174" s="159">
        <v>0</v>
      </c>
      <c r="BU174" s="166">
        <f t="shared" si="649"/>
        <v>0</v>
      </c>
      <c r="BV174" s="166">
        <v>11000000</v>
      </c>
      <c r="BW174" s="166">
        <f t="shared" si="650"/>
        <v>11000000</v>
      </c>
      <c r="BX174" s="166">
        <f t="shared" si="651"/>
        <v>-10764962</v>
      </c>
      <c r="BY174" s="166"/>
      <c r="BZ174" s="166"/>
      <c r="CA174" s="171"/>
      <c r="CB174" s="166"/>
      <c r="CC174" s="166"/>
      <c r="CD174" s="166"/>
      <c r="CE174" s="413">
        <v>8500000</v>
      </c>
      <c r="CF174" s="413">
        <f t="shared" si="657"/>
        <v>425000</v>
      </c>
      <c r="CG174" s="413">
        <v>0</v>
      </c>
      <c r="CH174" s="413">
        <v>0</v>
      </c>
      <c r="CI174" s="413"/>
      <c r="CJ174" s="369">
        <f t="shared" si="652"/>
        <v>425000</v>
      </c>
      <c r="CK174" s="369">
        <f t="shared" si="653"/>
        <v>8925000</v>
      </c>
      <c r="CL174" s="414"/>
      <c r="CM174" s="413">
        <f t="shared" si="654"/>
        <v>8500000</v>
      </c>
      <c r="CN174" s="413">
        <f t="shared" si="654"/>
        <v>425000</v>
      </c>
      <c r="CO174" s="369">
        <f t="shared" si="654"/>
        <v>0</v>
      </c>
      <c r="CP174" s="369">
        <f t="shared" si="654"/>
        <v>0</v>
      </c>
      <c r="CQ174" s="369">
        <f t="shared" si="654"/>
        <v>0</v>
      </c>
      <c r="CR174" s="369">
        <f t="shared" si="655"/>
        <v>425000</v>
      </c>
      <c r="CS174" s="369">
        <f t="shared" si="656"/>
        <v>8925000</v>
      </c>
      <c r="CT174" s="173" t="s">
        <v>1187</v>
      </c>
      <c r="CU174" s="173" t="s">
        <v>2229</v>
      </c>
      <c r="CV174" s="450" t="s">
        <v>1274</v>
      </c>
      <c r="CW174" s="173" t="s">
        <v>2249</v>
      </c>
    </row>
    <row r="175" spans="1:101" ht="34.35" customHeight="1">
      <c r="A175" s="155">
        <f>SUBTOTAL(3,$C$11:C175)</f>
        <v>144</v>
      </c>
      <c r="B175" s="246" t="s">
        <v>949</v>
      </c>
      <c r="C175" s="247" t="s">
        <v>950</v>
      </c>
      <c r="D175" s="156" t="s">
        <v>101</v>
      </c>
      <c r="E175" s="157" t="str">
        <f t="shared" si="615"/>
        <v>B3</v>
      </c>
      <c r="F175" s="158">
        <v>42110</v>
      </c>
      <c r="G175" s="159">
        <v>4300000</v>
      </c>
      <c r="H175" s="159"/>
      <c r="I175" s="160">
        <f t="shared" si="616"/>
        <v>4200000</v>
      </c>
      <c r="J175" s="160">
        <f t="shared" si="617"/>
        <v>850000</v>
      </c>
      <c r="K175" s="161">
        <f t="shared" si="618"/>
        <v>5050000</v>
      </c>
      <c r="L175" s="161">
        <f t="shared" si="619"/>
        <v>9350000</v>
      </c>
      <c r="M175" s="162">
        <f t="shared" si="620"/>
        <v>1</v>
      </c>
      <c r="N175" s="163">
        <f t="shared" si="621"/>
        <v>3640000</v>
      </c>
      <c r="O175" s="163">
        <v>0</v>
      </c>
      <c r="P175" s="406">
        <v>0</v>
      </c>
      <c r="Q175" s="406">
        <v>13</v>
      </c>
      <c r="R175" s="406">
        <v>0</v>
      </c>
      <c r="S175" s="406">
        <v>0</v>
      </c>
      <c r="T175" s="406"/>
      <c r="U175" s="406"/>
      <c r="V175" s="406"/>
      <c r="W175" s="406"/>
      <c r="X175" s="389"/>
      <c r="Y175" s="406"/>
      <c r="Z175" s="406"/>
      <c r="AA175" s="406"/>
      <c r="AB175" s="406"/>
      <c r="AC175" s="406"/>
      <c r="AD175" s="406">
        <v>0</v>
      </c>
      <c r="AE175" s="164">
        <f t="shared" si="622"/>
        <v>0</v>
      </c>
      <c r="AF175" s="166">
        <f t="shared" si="623"/>
        <v>0</v>
      </c>
      <c r="AG175" s="166">
        <f t="shared" si="624"/>
        <v>0</v>
      </c>
      <c r="AH175" s="166">
        <f t="shared" si="625"/>
        <v>0</v>
      </c>
      <c r="AI175" s="166">
        <f t="shared" si="626"/>
        <v>0</v>
      </c>
      <c r="AJ175" s="166">
        <f t="shared" si="627"/>
        <v>0</v>
      </c>
      <c r="AK175" s="166">
        <f t="shared" si="628"/>
        <v>0</v>
      </c>
      <c r="AL175" s="166">
        <f t="shared" si="629"/>
        <v>0</v>
      </c>
      <c r="AM175" s="166">
        <f t="shared" si="630"/>
        <v>0</v>
      </c>
      <c r="AN175" s="166">
        <f t="shared" si="631"/>
        <v>0</v>
      </c>
      <c r="AO175" s="167">
        <f t="shared" si="632"/>
        <v>0</v>
      </c>
      <c r="AP175" s="166">
        <v>0</v>
      </c>
      <c r="AQ175" s="166">
        <f t="shared" si="633"/>
        <v>0</v>
      </c>
      <c r="AR175" s="166">
        <v>878000</v>
      </c>
      <c r="AS175" s="167"/>
      <c r="AT175" s="166"/>
      <c r="AU175" s="166"/>
      <c r="AV175" s="166">
        <f t="shared" si="634"/>
        <v>878000</v>
      </c>
      <c r="AW175" s="166">
        <f t="shared" si="635"/>
        <v>344000</v>
      </c>
      <c r="AX175" s="166">
        <f t="shared" si="636"/>
        <v>64500</v>
      </c>
      <c r="AY175" s="166">
        <f t="shared" si="637"/>
        <v>43000</v>
      </c>
      <c r="AZ175" s="166">
        <f t="shared" si="638"/>
        <v>451500</v>
      </c>
      <c r="BA175" s="166">
        <f t="shared" si="639"/>
        <v>21500</v>
      </c>
      <c r="BB175" s="166">
        <f t="shared" si="640"/>
        <v>110000</v>
      </c>
      <c r="BC175" s="166"/>
      <c r="BD175" s="166">
        <v>0</v>
      </c>
      <c r="BE175" s="166">
        <f t="shared" si="641"/>
        <v>583000</v>
      </c>
      <c r="BF175" s="166">
        <f t="shared" si="642"/>
        <v>295000</v>
      </c>
      <c r="BG175" s="166">
        <f t="shared" si="643"/>
        <v>0</v>
      </c>
      <c r="BH175" s="166">
        <v>1</v>
      </c>
      <c r="BI175" s="369" t="s">
        <v>40</v>
      </c>
      <c r="BJ175" s="166">
        <f t="shared" si="644"/>
        <v>0</v>
      </c>
      <c r="BK175" s="166">
        <f t="shared" si="645"/>
        <v>1</v>
      </c>
      <c r="BL175" s="166">
        <v>0</v>
      </c>
      <c r="BM175" s="166">
        <f t="shared" si="646"/>
        <v>0</v>
      </c>
      <c r="BN175" s="166" t="str">
        <f t="shared" si="647"/>
        <v>Trừ tiền</v>
      </c>
      <c r="BO175" s="410"/>
      <c r="BP175" s="166"/>
      <c r="BQ175" s="144"/>
      <c r="BR175" s="144"/>
      <c r="BS175" s="161">
        <f t="shared" si="648"/>
        <v>0</v>
      </c>
      <c r="BT175" s="159">
        <v>2</v>
      </c>
      <c r="BU175" s="166">
        <f t="shared" si="649"/>
        <v>8800000</v>
      </c>
      <c r="BV175" s="166">
        <v>11000000</v>
      </c>
      <c r="BW175" s="166">
        <f t="shared" si="650"/>
        <v>19800000</v>
      </c>
      <c r="BX175" s="166">
        <f t="shared" si="651"/>
        <v>-20251500</v>
      </c>
      <c r="BY175" s="166"/>
      <c r="BZ175" s="166"/>
      <c r="CA175" s="171"/>
      <c r="CB175" s="166"/>
      <c r="CC175" s="166"/>
      <c r="CD175" s="166"/>
      <c r="CE175" s="413">
        <v>8500000</v>
      </c>
      <c r="CF175" s="413">
        <f>CE175*10%</f>
        <v>850000</v>
      </c>
      <c r="CG175" s="413">
        <v>0</v>
      </c>
      <c r="CH175" s="413">
        <v>0</v>
      </c>
      <c r="CI175" s="413"/>
      <c r="CJ175" s="369">
        <f t="shared" si="652"/>
        <v>850000</v>
      </c>
      <c r="CK175" s="369">
        <f t="shared" si="653"/>
        <v>9350000</v>
      </c>
      <c r="CL175" s="414"/>
      <c r="CM175" s="413">
        <f t="shared" si="654"/>
        <v>8500000</v>
      </c>
      <c r="CN175" s="413">
        <f t="shared" si="654"/>
        <v>850000</v>
      </c>
      <c r="CO175" s="369">
        <f t="shared" si="654"/>
        <v>0</v>
      </c>
      <c r="CP175" s="369">
        <f t="shared" si="654"/>
        <v>0</v>
      </c>
      <c r="CQ175" s="369">
        <f t="shared" si="654"/>
        <v>0</v>
      </c>
      <c r="CR175" s="369">
        <f t="shared" si="655"/>
        <v>850000</v>
      </c>
      <c r="CS175" s="369">
        <f t="shared" si="656"/>
        <v>9350000</v>
      </c>
      <c r="CT175" s="173" t="s">
        <v>1187</v>
      </c>
      <c r="CU175" s="173" t="s">
        <v>2229</v>
      </c>
      <c r="CV175" s="450" t="s">
        <v>1302</v>
      </c>
      <c r="CW175" s="173" t="s">
        <v>2249</v>
      </c>
    </row>
    <row r="176" spans="1:101" ht="34.35" customHeight="1">
      <c r="A176" s="155">
        <f>SUBTOTAL(3,$C$11:C176)</f>
        <v>145</v>
      </c>
      <c r="B176" s="246" t="s">
        <v>888</v>
      </c>
      <c r="C176" s="247" t="s">
        <v>889</v>
      </c>
      <c r="D176" s="156" t="s">
        <v>101</v>
      </c>
      <c r="E176" s="157" t="str">
        <f t="shared" si="615"/>
        <v>B3</v>
      </c>
      <c r="F176" s="158">
        <v>42419</v>
      </c>
      <c r="G176" s="159">
        <v>4090000</v>
      </c>
      <c r="H176" s="159"/>
      <c r="I176" s="160">
        <f t="shared" si="616"/>
        <v>3410000</v>
      </c>
      <c r="J176" s="160">
        <f t="shared" si="617"/>
        <v>375000</v>
      </c>
      <c r="K176" s="161">
        <f t="shared" si="618"/>
        <v>3785000</v>
      </c>
      <c r="L176" s="161">
        <f t="shared" si="619"/>
        <v>7875000</v>
      </c>
      <c r="M176" s="162">
        <f t="shared" si="620"/>
        <v>1</v>
      </c>
      <c r="N176" s="163">
        <f t="shared" si="621"/>
        <v>3640000</v>
      </c>
      <c r="O176" s="163">
        <v>0</v>
      </c>
      <c r="P176" s="406">
        <v>1</v>
      </c>
      <c r="Q176" s="406">
        <v>13</v>
      </c>
      <c r="R176" s="406">
        <v>0</v>
      </c>
      <c r="S176" s="406">
        <v>0</v>
      </c>
      <c r="T176" s="406"/>
      <c r="U176" s="406"/>
      <c r="V176" s="406"/>
      <c r="W176" s="406"/>
      <c r="X176" s="389"/>
      <c r="Y176" s="406"/>
      <c r="Z176" s="406"/>
      <c r="AA176" s="406"/>
      <c r="AB176" s="406"/>
      <c r="AC176" s="406"/>
      <c r="AD176" s="406">
        <v>0</v>
      </c>
      <c r="AE176" s="164">
        <f t="shared" si="622"/>
        <v>0</v>
      </c>
      <c r="AF176" s="166">
        <f t="shared" si="623"/>
        <v>302885</v>
      </c>
      <c r="AG176" s="166">
        <f t="shared" si="624"/>
        <v>0</v>
      </c>
      <c r="AH176" s="166">
        <f t="shared" si="625"/>
        <v>0</v>
      </c>
      <c r="AI176" s="166">
        <f t="shared" si="626"/>
        <v>0</v>
      </c>
      <c r="AJ176" s="166">
        <f t="shared" si="627"/>
        <v>0</v>
      </c>
      <c r="AK176" s="166">
        <f t="shared" si="628"/>
        <v>0</v>
      </c>
      <c r="AL176" s="166">
        <f t="shared" si="629"/>
        <v>0</v>
      </c>
      <c r="AM176" s="166">
        <f t="shared" si="630"/>
        <v>0</v>
      </c>
      <c r="AN176" s="166">
        <f t="shared" si="631"/>
        <v>0</v>
      </c>
      <c r="AO176" s="167">
        <f t="shared" si="632"/>
        <v>0</v>
      </c>
      <c r="AP176" s="166">
        <v>0</v>
      </c>
      <c r="AQ176" s="166">
        <f t="shared" si="633"/>
        <v>302885</v>
      </c>
      <c r="AR176" s="166">
        <v>1388000</v>
      </c>
      <c r="AS176" s="167"/>
      <c r="AT176" s="166"/>
      <c r="AU176" s="166"/>
      <c r="AV176" s="166">
        <f t="shared" si="634"/>
        <v>1690885</v>
      </c>
      <c r="AW176" s="166">
        <f t="shared" si="635"/>
        <v>327200</v>
      </c>
      <c r="AX176" s="166">
        <f t="shared" si="636"/>
        <v>61350</v>
      </c>
      <c r="AY176" s="166">
        <f t="shared" si="637"/>
        <v>40900</v>
      </c>
      <c r="AZ176" s="166">
        <f t="shared" si="638"/>
        <v>429450</v>
      </c>
      <c r="BA176" s="166">
        <f t="shared" si="639"/>
        <v>20450</v>
      </c>
      <c r="BB176" s="166">
        <f t="shared" si="640"/>
        <v>110000</v>
      </c>
      <c r="BC176" s="166"/>
      <c r="BD176" s="166">
        <v>0</v>
      </c>
      <c r="BE176" s="166">
        <f t="shared" si="641"/>
        <v>559900</v>
      </c>
      <c r="BF176" s="166">
        <f t="shared" si="642"/>
        <v>1130985</v>
      </c>
      <c r="BG176" s="166">
        <f t="shared" si="643"/>
        <v>0</v>
      </c>
      <c r="BH176" s="166">
        <v>1</v>
      </c>
      <c r="BI176" s="369" t="s">
        <v>40</v>
      </c>
      <c r="BJ176" s="166">
        <f t="shared" si="644"/>
        <v>0</v>
      </c>
      <c r="BK176" s="166">
        <f t="shared" si="645"/>
        <v>1</v>
      </c>
      <c r="BL176" s="166">
        <v>0</v>
      </c>
      <c r="BM176" s="166">
        <f t="shared" si="646"/>
        <v>0</v>
      </c>
      <c r="BN176" s="166" t="str">
        <f t="shared" si="647"/>
        <v>Trừ tiền</v>
      </c>
      <c r="BO176" s="410"/>
      <c r="BP176" s="166"/>
      <c r="BQ176" s="144"/>
      <c r="BR176" s="144"/>
      <c r="BS176" s="161">
        <f t="shared" si="648"/>
        <v>302885</v>
      </c>
      <c r="BT176" s="159">
        <v>2</v>
      </c>
      <c r="BU176" s="166">
        <f t="shared" si="649"/>
        <v>8800000</v>
      </c>
      <c r="BV176" s="166">
        <v>11000000</v>
      </c>
      <c r="BW176" s="166">
        <f t="shared" si="650"/>
        <v>19800000</v>
      </c>
      <c r="BX176" s="166">
        <f t="shared" si="651"/>
        <v>-19926565</v>
      </c>
      <c r="BY176" s="166"/>
      <c r="BZ176" s="166"/>
      <c r="CA176" s="171"/>
      <c r="CB176" s="166"/>
      <c r="CC176" s="166"/>
      <c r="CD176" s="166"/>
      <c r="CE176" s="413">
        <v>7500000</v>
      </c>
      <c r="CF176" s="413">
        <f t="shared" si="657"/>
        <v>375000</v>
      </c>
      <c r="CG176" s="413">
        <v>0</v>
      </c>
      <c r="CH176" s="413">
        <v>0</v>
      </c>
      <c r="CI176" s="413"/>
      <c r="CJ176" s="369">
        <f t="shared" si="652"/>
        <v>375000</v>
      </c>
      <c r="CK176" s="369">
        <f t="shared" si="653"/>
        <v>7875000</v>
      </c>
      <c r="CL176" s="414"/>
      <c r="CM176" s="413">
        <f t="shared" si="654"/>
        <v>7500000</v>
      </c>
      <c r="CN176" s="413">
        <f t="shared" si="654"/>
        <v>375000</v>
      </c>
      <c r="CO176" s="369">
        <f t="shared" si="654"/>
        <v>0</v>
      </c>
      <c r="CP176" s="369">
        <f t="shared" si="654"/>
        <v>0</v>
      </c>
      <c r="CQ176" s="369">
        <f t="shared" si="654"/>
        <v>0</v>
      </c>
      <c r="CR176" s="369">
        <f t="shared" si="655"/>
        <v>375000</v>
      </c>
      <c r="CS176" s="369">
        <f t="shared" si="656"/>
        <v>7875000</v>
      </c>
      <c r="CT176" s="173" t="s">
        <v>1187</v>
      </c>
      <c r="CU176" s="173" t="s">
        <v>2229</v>
      </c>
      <c r="CV176" s="450" t="s">
        <v>1275</v>
      </c>
      <c r="CW176" s="173" t="s">
        <v>2249</v>
      </c>
    </row>
    <row r="177" spans="1:101" ht="34.35" customHeight="1">
      <c r="A177" s="155">
        <f>SUBTOTAL(3,$C$11:C177)</f>
        <v>146</v>
      </c>
      <c r="B177" s="246" t="s">
        <v>892</v>
      </c>
      <c r="C177" s="247" t="s">
        <v>893</v>
      </c>
      <c r="D177" s="156" t="s">
        <v>101</v>
      </c>
      <c r="E177" s="157" t="str">
        <f t="shared" si="615"/>
        <v>B3</v>
      </c>
      <c r="F177" s="158">
        <v>41974</v>
      </c>
      <c r="G177" s="159">
        <v>4300000</v>
      </c>
      <c r="H177" s="159"/>
      <c r="I177" s="160">
        <f t="shared" si="616"/>
        <v>4200000</v>
      </c>
      <c r="J177" s="160">
        <f t="shared" si="617"/>
        <v>850000</v>
      </c>
      <c r="K177" s="161">
        <f t="shared" si="618"/>
        <v>5050000</v>
      </c>
      <c r="L177" s="161">
        <f t="shared" si="619"/>
        <v>9350000</v>
      </c>
      <c r="M177" s="162">
        <f t="shared" si="620"/>
        <v>1</v>
      </c>
      <c r="N177" s="163">
        <f t="shared" si="621"/>
        <v>3640000</v>
      </c>
      <c r="O177" s="163">
        <v>0</v>
      </c>
      <c r="P177" s="406">
        <v>1</v>
      </c>
      <c r="Q177" s="406">
        <v>11</v>
      </c>
      <c r="R177" s="406">
        <v>0</v>
      </c>
      <c r="S177" s="406">
        <v>0</v>
      </c>
      <c r="T177" s="406"/>
      <c r="U177" s="406"/>
      <c r="V177" s="406"/>
      <c r="W177" s="406"/>
      <c r="X177" s="389"/>
      <c r="Y177" s="406"/>
      <c r="Z177" s="406"/>
      <c r="AA177" s="406"/>
      <c r="AB177" s="406"/>
      <c r="AC177" s="406"/>
      <c r="AD177" s="406">
        <v>0</v>
      </c>
      <c r="AE177" s="164">
        <f t="shared" si="622"/>
        <v>0</v>
      </c>
      <c r="AF177" s="166">
        <f t="shared" si="623"/>
        <v>359615</v>
      </c>
      <c r="AG177" s="166">
        <f t="shared" si="624"/>
        <v>0</v>
      </c>
      <c r="AH177" s="166">
        <f t="shared" si="625"/>
        <v>0</v>
      </c>
      <c r="AI177" s="166">
        <f t="shared" si="626"/>
        <v>0</v>
      </c>
      <c r="AJ177" s="166">
        <f t="shared" si="627"/>
        <v>0</v>
      </c>
      <c r="AK177" s="166">
        <f t="shared" si="628"/>
        <v>0</v>
      </c>
      <c r="AL177" s="166">
        <f t="shared" si="629"/>
        <v>0</v>
      </c>
      <c r="AM177" s="166">
        <f t="shared" si="630"/>
        <v>0</v>
      </c>
      <c r="AN177" s="166">
        <f t="shared" si="631"/>
        <v>0</v>
      </c>
      <c r="AO177" s="167">
        <f t="shared" si="632"/>
        <v>0</v>
      </c>
      <c r="AP177" s="166">
        <v>0</v>
      </c>
      <c r="AQ177" s="166">
        <f t="shared" si="633"/>
        <v>359615</v>
      </c>
      <c r="AR177" s="166">
        <v>332000</v>
      </c>
      <c r="AS177" s="167"/>
      <c r="AT177" s="166"/>
      <c r="AU177" s="166"/>
      <c r="AV177" s="166">
        <f t="shared" si="634"/>
        <v>691615</v>
      </c>
      <c r="AW177" s="166">
        <f t="shared" si="635"/>
        <v>344000</v>
      </c>
      <c r="AX177" s="166">
        <f t="shared" si="636"/>
        <v>64500</v>
      </c>
      <c r="AY177" s="166">
        <f t="shared" si="637"/>
        <v>43000</v>
      </c>
      <c r="AZ177" s="166">
        <f t="shared" si="638"/>
        <v>451500</v>
      </c>
      <c r="BA177" s="166">
        <f t="shared" si="639"/>
        <v>21500</v>
      </c>
      <c r="BB177" s="166">
        <f t="shared" si="640"/>
        <v>110000</v>
      </c>
      <c r="BC177" s="166"/>
      <c r="BD177" s="166">
        <v>0</v>
      </c>
      <c r="BE177" s="166">
        <f t="shared" si="641"/>
        <v>583000</v>
      </c>
      <c r="BF177" s="166">
        <f t="shared" si="642"/>
        <v>108615</v>
      </c>
      <c r="BG177" s="166">
        <f t="shared" si="643"/>
        <v>0</v>
      </c>
      <c r="BH177" s="166">
        <v>1</v>
      </c>
      <c r="BI177" s="369" t="s">
        <v>40</v>
      </c>
      <c r="BJ177" s="166">
        <f t="shared" si="644"/>
        <v>0</v>
      </c>
      <c r="BK177" s="166">
        <f t="shared" si="645"/>
        <v>1</v>
      </c>
      <c r="BL177" s="166">
        <v>0</v>
      </c>
      <c r="BM177" s="166">
        <f t="shared" si="646"/>
        <v>0</v>
      </c>
      <c r="BN177" s="166" t="str">
        <f t="shared" si="647"/>
        <v>Trừ tiền</v>
      </c>
      <c r="BO177" s="410"/>
      <c r="BP177" s="166"/>
      <c r="BQ177" s="144"/>
      <c r="BR177" s="144"/>
      <c r="BS177" s="161">
        <f t="shared" si="648"/>
        <v>359615</v>
      </c>
      <c r="BT177" s="159">
        <v>2</v>
      </c>
      <c r="BU177" s="166">
        <f t="shared" si="649"/>
        <v>8800000</v>
      </c>
      <c r="BV177" s="166">
        <v>11000000</v>
      </c>
      <c r="BW177" s="166">
        <f t="shared" si="650"/>
        <v>19800000</v>
      </c>
      <c r="BX177" s="166">
        <f t="shared" si="651"/>
        <v>-19891885</v>
      </c>
      <c r="BY177" s="166"/>
      <c r="BZ177" s="166"/>
      <c r="CA177" s="171"/>
      <c r="CB177" s="166"/>
      <c r="CC177" s="166"/>
      <c r="CD177" s="166"/>
      <c r="CE177" s="413">
        <v>8500000</v>
      </c>
      <c r="CF177" s="413">
        <f>CE177*10%</f>
        <v>850000</v>
      </c>
      <c r="CG177" s="413">
        <v>0</v>
      </c>
      <c r="CH177" s="413">
        <v>0</v>
      </c>
      <c r="CI177" s="413"/>
      <c r="CJ177" s="369">
        <f t="shared" si="652"/>
        <v>850000</v>
      </c>
      <c r="CK177" s="369">
        <f t="shared" si="653"/>
        <v>9350000</v>
      </c>
      <c r="CL177" s="414"/>
      <c r="CM177" s="413">
        <f t="shared" si="654"/>
        <v>8500000</v>
      </c>
      <c r="CN177" s="413">
        <f t="shared" si="654"/>
        <v>850000</v>
      </c>
      <c r="CO177" s="369">
        <f t="shared" si="654"/>
        <v>0</v>
      </c>
      <c r="CP177" s="369">
        <f t="shared" si="654"/>
        <v>0</v>
      </c>
      <c r="CQ177" s="369">
        <f t="shared" si="654"/>
        <v>0</v>
      </c>
      <c r="CR177" s="369">
        <f t="shared" si="655"/>
        <v>850000</v>
      </c>
      <c r="CS177" s="369">
        <f t="shared" si="656"/>
        <v>9350000</v>
      </c>
      <c r="CT177" s="173" t="s">
        <v>1187</v>
      </c>
      <c r="CU177" s="173" t="s">
        <v>2229</v>
      </c>
      <c r="CV177" s="450" t="s">
        <v>1276</v>
      </c>
      <c r="CW177" s="173" t="s">
        <v>2249</v>
      </c>
    </row>
    <row r="178" spans="1:101" ht="34.35" customHeight="1">
      <c r="A178" s="155">
        <f>SUBTOTAL(3,$C$11:C178)</f>
        <v>147</v>
      </c>
      <c r="B178" s="246" t="s">
        <v>902</v>
      </c>
      <c r="C178" s="247" t="s">
        <v>903</v>
      </c>
      <c r="D178" s="156" t="s">
        <v>101</v>
      </c>
      <c r="E178" s="157" t="str">
        <f t="shared" si="615"/>
        <v>B3</v>
      </c>
      <c r="F178" s="158">
        <v>42110</v>
      </c>
      <c r="G178" s="159">
        <v>4300000</v>
      </c>
      <c r="H178" s="159"/>
      <c r="I178" s="160">
        <f t="shared" si="616"/>
        <v>4700000</v>
      </c>
      <c r="J178" s="160">
        <f t="shared" si="617"/>
        <v>900000</v>
      </c>
      <c r="K178" s="161">
        <f t="shared" si="618"/>
        <v>5600000</v>
      </c>
      <c r="L178" s="161">
        <f t="shared" si="619"/>
        <v>9900000</v>
      </c>
      <c r="M178" s="162">
        <f t="shared" si="620"/>
        <v>1</v>
      </c>
      <c r="N178" s="163">
        <f t="shared" si="621"/>
        <v>3640000</v>
      </c>
      <c r="O178" s="163">
        <v>0</v>
      </c>
      <c r="P178" s="406">
        <v>0</v>
      </c>
      <c r="Q178" s="406">
        <v>15</v>
      </c>
      <c r="R178" s="406">
        <v>0</v>
      </c>
      <c r="S178" s="406">
        <v>0</v>
      </c>
      <c r="T178" s="406"/>
      <c r="U178" s="406"/>
      <c r="V178" s="406"/>
      <c r="W178" s="406"/>
      <c r="X178" s="389"/>
      <c r="Y178" s="406"/>
      <c r="Z178" s="406"/>
      <c r="AA178" s="406"/>
      <c r="AB178" s="406"/>
      <c r="AC178" s="406"/>
      <c r="AD178" s="406">
        <v>0</v>
      </c>
      <c r="AE178" s="164">
        <f t="shared" si="622"/>
        <v>0</v>
      </c>
      <c r="AF178" s="166">
        <f t="shared" si="623"/>
        <v>0</v>
      </c>
      <c r="AG178" s="166">
        <f t="shared" si="624"/>
        <v>0</v>
      </c>
      <c r="AH178" s="166">
        <f t="shared" si="625"/>
        <v>0</v>
      </c>
      <c r="AI178" s="166">
        <f t="shared" si="626"/>
        <v>0</v>
      </c>
      <c r="AJ178" s="166">
        <f t="shared" si="627"/>
        <v>0</v>
      </c>
      <c r="AK178" s="166">
        <f t="shared" si="628"/>
        <v>0</v>
      </c>
      <c r="AL178" s="166">
        <f t="shared" si="629"/>
        <v>0</v>
      </c>
      <c r="AM178" s="166">
        <f t="shared" si="630"/>
        <v>0</v>
      </c>
      <c r="AN178" s="166">
        <f t="shared" si="631"/>
        <v>0</v>
      </c>
      <c r="AO178" s="167">
        <f t="shared" si="632"/>
        <v>0</v>
      </c>
      <c r="AP178" s="166">
        <v>0</v>
      </c>
      <c r="AQ178" s="166">
        <f t="shared" si="633"/>
        <v>0</v>
      </c>
      <c r="AR178" s="166">
        <v>716000</v>
      </c>
      <c r="AS178" s="167"/>
      <c r="AT178" s="166"/>
      <c r="AU178" s="166"/>
      <c r="AV178" s="166">
        <f t="shared" si="634"/>
        <v>716000</v>
      </c>
      <c r="AW178" s="166">
        <f t="shared" si="635"/>
        <v>344000</v>
      </c>
      <c r="AX178" s="166">
        <f t="shared" si="636"/>
        <v>64500</v>
      </c>
      <c r="AY178" s="166">
        <f t="shared" si="637"/>
        <v>43000</v>
      </c>
      <c r="AZ178" s="166">
        <f t="shared" si="638"/>
        <v>451500</v>
      </c>
      <c r="BA178" s="166">
        <f t="shared" si="639"/>
        <v>21500</v>
      </c>
      <c r="BB178" s="166">
        <f t="shared" si="640"/>
        <v>110000</v>
      </c>
      <c r="BC178" s="166"/>
      <c r="BD178" s="166">
        <v>0</v>
      </c>
      <c r="BE178" s="166">
        <f t="shared" si="641"/>
        <v>583000</v>
      </c>
      <c r="BF178" s="166">
        <f t="shared" si="642"/>
        <v>133000</v>
      </c>
      <c r="BG178" s="166">
        <f t="shared" si="643"/>
        <v>0</v>
      </c>
      <c r="BH178" s="166">
        <v>1</v>
      </c>
      <c r="BI178" s="369" t="s">
        <v>40</v>
      </c>
      <c r="BJ178" s="166">
        <f t="shared" si="644"/>
        <v>0</v>
      </c>
      <c r="BK178" s="166">
        <f t="shared" si="645"/>
        <v>1</v>
      </c>
      <c r="BL178" s="166">
        <v>0</v>
      </c>
      <c r="BM178" s="166">
        <f t="shared" si="646"/>
        <v>0</v>
      </c>
      <c r="BN178" s="166" t="str">
        <f t="shared" si="647"/>
        <v>Trừ tiền</v>
      </c>
      <c r="BO178" s="410"/>
      <c r="BP178" s="166"/>
      <c r="BQ178" s="144"/>
      <c r="BR178" s="144"/>
      <c r="BS178" s="161">
        <f t="shared" si="648"/>
        <v>0</v>
      </c>
      <c r="BT178" s="159">
        <v>3</v>
      </c>
      <c r="BU178" s="166">
        <f t="shared" si="649"/>
        <v>13200000</v>
      </c>
      <c r="BV178" s="166">
        <v>11000000</v>
      </c>
      <c r="BW178" s="166">
        <f t="shared" si="650"/>
        <v>24200000</v>
      </c>
      <c r="BX178" s="166">
        <f t="shared" si="651"/>
        <v>-24651500</v>
      </c>
      <c r="BY178" s="166"/>
      <c r="BZ178" s="166"/>
      <c r="CA178" s="171"/>
      <c r="CB178" s="166"/>
      <c r="CC178" s="166"/>
      <c r="CD178" s="166"/>
      <c r="CE178" s="413">
        <v>9000000</v>
      </c>
      <c r="CF178" s="413">
        <f>CE178*10%</f>
        <v>900000</v>
      </c>
      <c r="CG178" s="413">
        <v>0</v>
      </c>
      <c r="CH178" s="413">
        <v>0</v>
      </c>
      <c r="CI178" s="413"/>
      <c r="CJ178" s="369">
        <f t="shared" si="652"/>
        <v>900000</v>
      </c>
      <c r="CK178" s="369">
        <f t="shared" si="653"/>
        <v>9900000</v>
      </c>
      <c r="CL178" s="414"/>
      <c r="CM178" s="413">
        <f t="shared" si="654"/>
        <v>9000000</v>
      </c>
      <c r="CN178" s="413">
        <f t="shared" si="654"/>
        <v>900000</v>
      </c>
      <c r="CO178" s="369">
        <f t="shared" si="654"/>
        <v>0</v>
      </c>
      <c r="CP178" s="369">
        <f t="shared" si="654"/>
        <v>0</v>
      </c>
      <c r="CQ178" s="369">
        <f t="shared" si="654"/>
        <v>0</v>
      </c>
      <c r="CR178" s="369">
        <f t="shared" si="655"/>
        <v>900000</v>
      </c>
      <c r="CS178" s="369">
        <f t="shared" si="656"/>
        <v>9900000</v>
      </c>
      <c r="CT178" s="173" t="s">
        <v>1187</v>
      </c>
      <c r="CU178" s="173" t="s">
        <v>2229</v>
      </c>
      <c r="CV178" s="450" t="s">
        <v>1280</v>
      </c>
      <c r="CW178" s="173" t="s">
        <v>2249</v>
      </c>
    </row>
    <row r="179" spans="1:101" ht="34.35" customHeight="1">
      <c r="A179" s="155">
        <f>SUBTOTAL(3,$C$11:C179)</f>
        <v>148</v>
      </c>
      <c r="B179" s="246" t="s">
        <v>846</v>
      </c>
      <c r="C179" s="247" t="s">
        <v>847</v>
      </c>
      <c r="D179" s="156" t="s">
        <v>101</v>
      </c>
      <c r="E179" s="157" t="str">
        <f t="shared" si="615"/>
        <v>B3</v>
      </c>
      <c r="F179" s="158">
        <v>42110</v>
      </c>
      <c r="G179" s="159">
        <v>4090000</v>
      </c>
      <c r="H179" s="159"/>
      <c r="I179" s="160">
        <f t="shared" si="616"/>
        <v>3410000</v>
      </c>
      <c r="J179" s="160">
        <f t="shared" si="617"/>
        <v>750000</v>
      </c>
      <c r="K179" s="161">
        <f t="shared" si="618"/>
        <v>4160000</v>
      </c>
      <c r="L179" s="161">
        <f t="shared" si="619"/>
        <v>8250000</v>
      </c>
      <c r="M179" s="162">
        <f t="shared" si="620"/>
        <v>1</v>
      </c>
      <c r="N179" s="163">
        <f t="shared" si="621"/>
        <v>3640000</v>
      </c>
      <c r="O179" s="163">
        <v>0</v>
      </c>
      <c r="P179" s="406">
        <v>3</v>
      </c>
      <c r="Q179" s="406">
        <v>10</v>
      </c>
      <c r="R179" s="406">
        <v>0</v>
      </c>
      <c r="S179" s="406">
        <v>0</v>
      </c>
      <c r="T179" s="406"/>
      <c r="U179" s="406"/>
      <c r="V179" s="406"/>
      <c r="W179" s="406"/>
      <c r="X179" s="389"/>
      <c r="Y179" s="406"/>
      <c r="Z179" s="406"/>
      <c r="AA179" s="406"/>
      <c r="AB179" s="406"/>
      <c r="AC179" s="406"/>
      <c r="AD179" s="406">
        <v>0</v>
      </c>
      <c r="AE179" s="164">
        <f t="shared" si="622"/>
        <v>0</v>
      </c>
      <c r="AF179" s="166">
        <f t="shared" si="623"/>
        <v>951923</v>
      </c>
      <c r="AG179" s="166">
        <f t="shared" si="624"/>
        <v>0</v>
      </c>
      <c r="AH179" s="166">
        <f t="shared" si="625"/>
        <v>0</v>
      </c>
      <c r="AI179" s="166">
        <f t="shared" si="626"/>
        <v>0</v>
      </c>
      <c r="AJ179" s="166">
        <f t="shared" si="627"/>
        <v>0</v>
      </c>
      <c r="AK179" s="166">
        <f t="shared" si="628"/>
        <v>0</v>
      </c>
      <c r="AL179" s="166">
        <f t="shared" si="629"/>
        <v>0</v>
      </c>
      <c r="AM179" s="166">
        <f t="shared" si="630"/>
        <v>0</v>
      </c>
      <c r="AN179" s="166">
        <f t="shared" si="631"/>
        <v>0</v>
      </c>
      <c r="AO179" s="167">
        <f t="shared" si="632"/>
        <v>0</v>
      </c>
      <c r="AP179" s="166">
        <v>0</v>
      </c>
      <c r="AQ179" s="166">
        <f t="shared" si="633"/>
        <v>951923</v>
      </c>
      <c r="AR179" s="166">
        <v>822000</v>
      </c>
      <c r="AS179" s="167"/>
      <c r="AT179" s="166"/>
      <c r="AU179" s="166"/>
      <c r="AV179" s="166">
        <f t="shared" si="634"/>
        <v>1773923</v>
      </c>
      <c r="AW179" s="166">
        <f t="shared" si="635"/>
        <v>327200</v>
      </c>
      <c r="AX179" s="166">
        <f t="shared" si="636"/>
        <v>61350</v>
      </c>
      <c r="AY179" s="166">
        <f t="shared" si="637"/>
        <v>40900</v>
      </c>
      <c r="AZ179" s="166">
        <f t="shared" si="638"/>
        <v>429450</v>
      </c>
      <c r="BA179" s="166">
        <f t="shared" si="639"/>
        <v>20450</v>
      </c>
      <c r="BB179" s="166">
        <f t="shared" si="640"/>
        <v>110000</v>
      </c>
      <c r="BC179" s="166"/>
      <c r="BD179" s="166">
        <v>0</v>
      </c>
      <c r="BE179" s="166">
        <f t="shared" si="641"/>
        <v>559900</v>
      </c>
      <c r="BF179" s="166">
        <f t="shared" si="642"/>
        <v>1214023</v>
      </c>
      <c r="BG179" s="166">
        <f t="shared" si="643"/>
        <v>0</v>
      </c>
      <c r="BH179" s="166">
        <v>1</v>
      </c>
      <c r="BI179" s="369" t="s">
        <v>40</v>
      </c>
      <c r="BJ179" s="166">
        <f t="shared" si="644"/>
        <v>0</v>
      </c>
      <c r="BK179" s="166">
        <f t="shared" si="645"/>
        <v>1</v>
      </c>
      <c r="BL179" s="166">
        <v>0</v>
      </c>
      <c r="BM179" s="166">
        <f t="shared" si="646"/>
        <v>0</v>
      </c>
      <c r="BN179" s="166" t="str">
        <f t="shared" si="647"/>
        <v>Trừ tiền</v>
      </c>
      <c r="BO179" s="410"/>
      <c r="BP179" s="166"/>
      <c r="BQ179" s="144"/>
      <c r="BR179" s="144"/>
      <c r="BS179" s="161">
        <f t="shared" si="648"/>
        <v>951923</v>
      </c>
      <c r="BT179" s="159">
        <v>2</v>
      </c>
      <c r="BU179" s="166">
        <f t="shared" si="649"/>
        <v>8800000</v>
      </c>
      <c r="BV179" s="166">
        <v>11000000</v>
      </c>
      <c r="BW179" s="166">
        <f t="shared" si="650"/>
        <v>19800000</v>
      </c>
      <c r="BX179" s="166">
        <f t="shared" si="651"/>
        <v>-19277527</v>
      </c>
      <c r="BY179" s="166"/>
      <c r="BZ179" s="166"/>
      <c r="CA179" s="171"/>
      <c r="CB179" s="166"/>
      <c r="CC179" s="166"/>
      <c r="CD179" s="166"/>
      <c r="CE179" s="413">
        <v>7500000</v>
      </c>
      <c r="CF179" s="413">
        <f>CE179*10%</f>
        <v>750000</v>
      </c>
      <c r="CG179" s="413">
        <v>0</v>
      </c>
      <c r="CH179" s="413">
        <v>0</v>
      </c>
      <c r="CI179" s="413"/>
      <c r="CJ179" s="369">
        <f t="shared" si="652"/>
        <v>750000</v>
      </c>
      <c r="CK179" s="369">
        <f t="shared" si="653"/>
        <v>8250000</v>
      </c>
      <c r="CL179" s="414"/>
      <c r="CM179" s="413">
        <f t="shared" si="654"/>
        <v>7500000</v>
      </c>
      <c r="CN179" s="413">
        <f t="shared" si="654"/>
        <v>750000</v>
      </c>
      <c r="CO179" s="369">
        <f t="shared" si="654"/>
        <v>0</v>
      </c>
      <c r="CP179" s="369">
        <f t="shared" si="654"/>
        <v>0</v>
      </c>
      <c r="CQ179" s="369">
        <f t="shared" si="654"/>
        <v>0</v>
      </c>
      <c r="CR179" s="369">
        <f t="shared" si="655"/>
        <v>750000</v>
      </c>
      <c r="CS179" s="369">
        <f t="shared" si="656"/>
        <v>8250000</v>
      </c>
      <c r="CT179" s="173" t="s">
        <v>1187</v>
      </c>
      <c r="CU179" s="173" t="s">
        <v>2229</v>
      </c>
      <c r="CV179" s="450" t="s">
        <v>1261</v>
      </c>
      <c r="CW179" s="173" t="s">
        <v>2249</v>
      </c>
    </row>
    <row r="180" spans="1:101" ht="34.35" customHeight="1">
      <c r="A180" s="240"/>
      <c r="B180" s="303" t="str">
        <f>"Tổ 10: " &amp;"["&amp;COUNT(A181:A193)&amp; "]"</f>
        <v>Tổ 10: [13]</v>
      </c>
      <c r="C180" s="241"/>
      <c r="D180" s="242"/>
      <c r="E180" s="242"/>
      <c r="F180" s="242"/>
      <c r="G180" s="242">
        <f>SUM(G181:G193)</f>
        <v>54860000</v>
      </c>
      <c r="H180" s="242">
        <f t="shared" ref="H180:BS180" si="658">SUM(H181:H193)</f>
        <v>0</v>
      </c>
      <c r="I180" s="242">
        <f t="shared" si="658"/>
        <v>50140000</v>
      </c>
      <c r="J180" s="242">
        <f t="shared" si="658"/>
        <v>7400000</v>
      </c>
      <c r="K180" s="242">
        <f t="shared" si="658"/>
        <v>57540000</v>
      </c>
      <c r="L180" s="242">
        <f t="shared" si="658"/>
        <v>112400000</v>
      </c>
      <c r="M180" s="242"/>
      <c r="N180" s="242">
        <f t="shared" si="658"/>
        <v>47320000</v>
      </c>
      <c r="O180" s="242">
        <f t="shared" si="658"/>
        <v>0</v>
      </c>
      <c r="P180" s="243">
        <f t="shared" si="658"/>
        <v>17</v>
      </c>
      <c r="Q180" s="243">
        <f t="shared" si="658"/>
        <v>160</v>
      </c>
      <c r="R180" s="243">
        <f t="shared" si="658"/>
        <v>0</v>
      </c>
      <c r="S180" s="243">
        <f t="shared" si="658"/>
        <v>0</v>
      </c>
      <c r="T180" s="243">
        <f t="shared" si="658"/>
        <v>0</v>
      </c>
      <c r="U180" s="243">
        <f t="shared" si="658"/>
        <v>0</v>
      </c>
      <c r="V180" s="243">
        <f t="shared" si="658"/>
        <v>0</v>
      </c>
      <c r="W180" s="243">
        <f t="shared" si="658"/>
        <v>0</v>
      </c>
      <c r="X180" s="243">
        <f t="shared" si="658"/>
        <v>0</v>
      </c>
      <c r="Y180" s="243">
        <f t="shared" si="658"/>
        <v>0</v>
      </c>
      <c r="Z180" s="243">
        <f t="shared" si="658"/>
        <v>0</v>
      </c>
      <c r="AA180" s="243">
        <f t="shared" si="658"/>
        <v>0</v>
      </c>
      <c r="AB180" s="243">
        <f t="shared" si="658"/>
        <v>0</v>
      </c>
      <c r="AC180" s="243">
        <f t="shared" si="658"/>
        <v>0</v>
      </c>
      <c r="AD180" s="243">
        <f t="shared" si="658"/>
        <v>0</v>
      </c>
      <c r="AE180" s="243">
        <f t="shared" si="658"/>
        <v>0</v>
      </c>
      <c r="AF180" s="242">
        <f t="shared" si="658"/>
        <v>5532691</v>
      </c>
      <c r="AG180" s="242">
        <f t="shared" si="658"/>
        <v>0</v>
      </c>
      <c r="AH180" s="242">
        <f t="shared" si="658"/>
        <v>0</v>
      </c>
      <c r="AI180" s="242">
        <f t="shared" si="658"/>
        <v>0</v>
      </c>
      <c r="AJ180" s="242">
        <f t="shared" si="658"/>
        <v>0</v>
      </c>
      <c r="AK180" s="242">
        <f t="shared" si="658"/>
        <v>0</v>
      </c>
      <c r="AL180" s="242">
        <f t="shared" si="658"/>
        <v>0</v>
      </c>
      <c r="AM180" s="242">
        <f t="shared" si="658"/>
        <v>0</v>
      </c>
      <c r="AN180" s="242">
        <f t="shared" si="658"/>
        <v>0</v>
      </c>
      <c r="AO180" s="242">
        <f t="shared" si="658"/>
        <v>0</v>
      </c>
      <c r="AP180" s="242">
        <f t="shared" si="658"/>
        <v>0</v>
      </c>
      <c r="AQ180" s="242">
        <f t="shared" si="658"/>
        <v>5532691</v>
      </c>
      <c r="AR180" s="242">
        <f t="shared" si="658"/>
        <v>12456000</v>
      </c>
      <c r="AS180" s="242">
        <f t="shared" si="658"/>
        <v>0</v>
      </c>
      <c r="AT180" s="242">
        <f t="shared" si="658"/>
        <v>0</v>
      </c>
      <c r="AU180" s="242">
        <f t="shared" si="658"/>
        <v>0</v>
      </c>
      <c r="AV180" s="242">
        <f t="shared" si="658"/>
        <v>17988691</v>
      </c>
      <c r="AW180" s="242">
        <f t="shared" si="658"/>
        <v>4388800</v>
      </c>
      <c r="AX180" s="242">
        <f t="shared" si="658"/>
        <v>822900</v>
      </c>
      <c r="AY180" s="242">
        <f t="shared" si="658"/>
        <v>548600</v>
      </c>
      <c r="AZ180" s="242">
        <f t="shared" si="658"/>
        <v>5760300</v>
      </c>
      <c r="BA180" s="242">
        <f t="shared" si="658"/>
        <v>274300</v>
      </c>
      <c r="BB180" s="242">
        <f t="shared" si="658"/>
        <v>1430000</v>
      </c>
      <c r="BC180" s="242">
        <f t="shared" si="658"/>
        <v>0</v>
      </c>
      <c r="BD180" s="242">
        <f t="shared" si="658"/>
        <v>0</v>
      </c>
      <c r="BE180" s="242">
        <f t="shared" si="658"/>
        <v>7464600</v>
      </c>
      <c r="BF180" s="242">
        <f t="shared" si="658"/>
        <v>10881091</v>
      </c>
      <c r="BG180" s="242">
        <f t="shared" si="658"/>
        <v>357000</v>
      </c>
      <c r="BH180" s="242"/>
      <c r="BI180" s="242">
        <f t="shared" si="658"/>
        <v>0</v>
      </c>
      <c r="BJ180" s="242">
        <f t="shared" si="658"/>
        <v>0</v>
      </c>
      <c r="BK180" s="242"/>
      <c r="BL180" s="242">
        <f t="shared" si="658"/>
        <v>0</v>
      </c>
      <c r="BM180" s="242">
        <f t="shared" si="658"/>
        <v>0</v>
      </c>
      <c r="BN180" s="242">
        <f t="shared" si="658"/>
        <v>0</v>
      </c>
      <c r="BO180" s="242">
        <f t="shared" si="658"/>
        <v>0</v>
      </c>
      <c r="BP180" s="242">
        <f t="shared" si="658"/>
        <v>0</v>
      </c>
      <c r="BQ180" s="242">
        <f t="shared" si="658"/>
        <v>0</v>
      </c>
      <c r="BR180" s="242">
        <f t="shared" si="658"/>
        <v>0</v>
      </c>
      <c r="BS180" s="242">
        <f t="shared" si="658"/>
        <v>5532691</v>
      </c>
      <c r="BT180" s="242">
        <f t="shared" ref="BT180:CV180" si="659">SUM(BT181:BT193)</f>
        <v>13</v>
      </c>
      <c r="BU180" s="242">
        <f t="shared" si="659"/>
        <v>57200000</v>
      </c>
      <c r="BV180" s="242">
        <f t="shared" si="659"/>
        <v>143000000</v>
      </c>
      <c r="BW180" s="242">
        <f t="shared" si="659"/>
        <v>200200000</v>
      </c>
      <c r="BX180" s="242">
        <f t="shared" si="659"/>
        <v>-200427609</v>
      </c>
      <c r="BY180" s="242">
        <f t="shared" si="659"/>
        <v>0</v>
      </c>
      <c r="BZ180" s="242">
        <f t="shared" si="659"/>
        <v>0</v>
      </c>
      <c r="CA180" s="242">
        <f t="shared" si="659"/>
        <v>0</v>
      </c>
      <c r="CB180" s="242">
        <f t="shared" si="659"/>
        <v>0</v>
      </c>
      <c r="CC180" s="242">
        <f t="shared" si="659"/>
        <v>0</v>
      </c>
      <c r="CD180" s="242">
        <f t="shared" si="659"/>
        <v>0</v>
      </c>
      <c r="CE180" s="242">
        <f t="shared" si="659"/>
        <v>105000000</v>
      </c>
      <c r="CF180" s="242">
        <f t="shared" si="659"/>
        <v>6500000</v>
      </c>
      <c r="CG180" s="242">
        <f t="shared" si="659"/>
        <v>900000</v>
      </c>
      <c r="CH180" s="242">
        <f t="shared" si="659"/>
        <v>0</v>
      </c>
      <c r="CI180" s="242">
        <f t="shared" si="659"/>
        <v>0</v>
      </c>
      <c r="CJ180" s="242">
        <f t="shared" si="659"/>
        <v>7400000</v>
      </c>
      <c r="CK180" s="242">
        <f t="shared" si="659"/>
        <v>112400000</v>
      </c>
      <c r="CL180" s="242">
        <f t="shared" si="659"/>
        <v>0</v>
      </c>
      <c r="CM180" s="242">
        <f t="shared" si="659"/>
        <v>105000000</v>
      </c>
      <c r="CN180" s="242">
        <f t="shared" si="659"/>
        <v>6500000</v>
      </c>
      <c r="CO180" s="242">
        <f t="shared" si="659"/>
        <v>900000</v>
      </c>
      <c r="CP180" s="242">
        <f t="shared" si="659"/>
        <v>0</v>
      </c>
      <c r="CQ180" s="242">
        <f t="shared" si="659"/>
        <v>0</v>
      </c>
      <c r="CR180" s="242">
        <f t="shared" si="659"/>
        <v>7400000</v>
      </c>
      <c r="CS180" s="242">
        <f t="shared" si="659"/>
        <v>112400000</v>
      </c>
      <c r="CT180" s="242">
        <f t="shared" si="659"/>
        <v>0</v>
      </c>
      <c r="CU180" s="242">
        <f t="shared" si="659"/>
        <v>0</v>
      </c>
      <c r="CV180" s="446">
        <f t="shared" si="659"/>
        <v>0</v>
      </c>
      <c r="CW180" s="242"/>
    </row>
    <row r="181" spans="1:101" ht="34.35" customHeight="1">
      <c r="A181" s="155">
        <f>SUBTOTAL(3,$C$11:C181)</f>
        <v>149</v>
      </c>
      <c r="B181" s="246" t="s">
        <v>871</v>
      </c>
      <c r="C181" s="247" t="s">
        <v>872</v>
      </c>
      <c r="D181" s="156" t="s">
        <v>101</v>
      </c>
      <c r="E181" s="157" t="str">
        <f t="shared" ref="E181" si="660">IF(CL181&gt;=400000000,"A1",IF(CL181&gt;=300000000,"A2",IF(CL181&gt;=240000000,"A3",IF(CL181&gt;=180000000,"A4",IF(CL181&gt;=120000000,"A5",IF(CL181&gt;=80000000,"A6",IF(CL181&gt;=40000000,"A7",IF(CL181&gt;=25000000,"B1",IF(CL181&gt;=12000000,"B2","B3")))))))))</f>
        <v>B3</v>
      </c>
      <c r="F181" s="158">
        <v>42110</v>
      </c>
      <c r="G181" s="159">
        <v>4520000</v>
      </c>
      <c r="H181" s="159"/>
      <c r="I181" s="160">
        <f t="shared" ref="I181:I193" si="661">IF(G181&gt;0,CM181-G181,CM181-H181)</f>
        <v>4480000</v>
      </c>
      <c r="J181" s="160">
        <f t="shared" si="526"/>
        <v>1800000</v>
      </c>
      <c r="K181" s="161">
        <f t="shared" ref="K181:K193" si="662">SUM(I181:J181)</f>
        <v>6280000</v>
      </c>
      <c r="L181" s="161">
        <f t="shared" ref="L181:L193" si="663">IF(G181&gt;0,G181+K181,H181+K181)</f>
        <v>10800000</v>
      </c>
      <c r="M181" s="162">
        <f t="shared" ref="M181:M193" si="664">IF(CE181&gt;=11000000,80%,100%)</f>
        <v>1</v>
      </c>
      <c r="N181" s="163">
        <f t="shared" si="574"/>
        <v>3640000</v>
      </c>
      <c r="O181" s="163">
        <v>0</v>
      </c>
      <c r="P181" s="406">
        <v>1</v>
      </c>
      <c r="Q181" s="406">
        <v>13</v>
      </c>
      <c r="R181" s="406">
        <v>0</v>
      </c>
      <c r="S181" s="406">
        <v>0</v>
      </c>
      <c r="T181" s="406"/>
      <c r="U181" s="406"/>
      <c r="V181" s="406"/>
      <c r="W181" s="406"/>
      <c r="X181" s="389"/>
      <c r="Y181" s="406"/>
      <c r="Z181" s="406"/>
      <c r="AA181" s="406"/>
      <c r="AB181" s="406"/>
      <c r="AC181" s="406"/>
      <c r="AD181" s="406">
        <v>0</v>
      </c>
      <c r="AE181" s="164">
        <f t="shared" ref="AE181:AE193" si="665">IF(OR(BL181="M1",BL181="M2",BL181="M3",BL181="M4"),P181+R181+S181+T181+U181,0)</f>
        <v>0</v>
      </c>
      <c r="AF181" s="166">
        <f t="shared" ref="AF181:AF193" si="666">ROUND(IF($P181=0,0,IF(OR($BJ181="lương tháng",$CE181&gt;=11000000),($L181/2-$L181/26*($CC$6-$P181))*$M181,$L181/26*$P181*$M181)),0)</f>
        <v>415385</v>
      </c>
      <c r="AG181" s="166">
        <f t="shared" ref="AG181:AG193" si="667">ROUND(MAX((G181+I181)*M181/26*R181,(H181+I181)*M181/26*R181,G181/26*R181*150%,H181/26*R181*150%)*BK181,0)</f>
        <v>0</v>
      </c>
      <c r="AH181" s="166">
        <f t="shared" ref="AH181:AH193" si="668">ROUND(MAX((G181+I181)*M181/26*S181,(H181+I181)*M181/26*S181,G181/26*S181*200%,H181/26*S181*200%)*BK181,0)</f>
        <v>0</v>
      </c>
      <c r="AI181" s="166">
        <f t="shared" ref="AI181:AI193" si="669">ROUND(IF(BJ181="Lương tháng",L181/26*T181,MAX((G181+I181)/26*(T181+U181)*200%+G181/26*T181,(H181+I181)/26*(T181+U181)*200%+H181/26*T181,G181/26*(T181+U181)*300%+G181/26*T181,H181/26*(T181+U181)*300%+H181/26*T181)),0)</f>
        <v>0</v>
      </c>
      <c r="AJ181" s="166">
        <f t="shared" ref="AJ181:AJ193" si="670">ROUND(IF((P181+Q181)=0,0,IF(BJ181="Lương tháng",MAX((G181+I181)/26*V181,(H181+I181)/26*V181),MAX(G181/26*V181,H181/26*V181))),0)</f>
        <v>0</v>
      </c>
      <c r="AK181" s="166">
        <f t="shared" ref="AK181:AK193" si="671">ROUND(IF(G181&gt;0,G181/26*W181,H181/26*W181),0)</f>
        <v>0</v>
      </c>
      <c r="AL181" s="166">
        <f t="shared" ref="AL181:AL193" si="672">ROUND(N181/26*Y181+O181/26*Z181+MAX(G181/26*AA181,H181/26*AA181),0)</f>
        <v>0</v>
      </c>
      <c r="AM181" s="166">
        <f t="shared" ref="AM181:AM193" si="673">ROUND(IF(BJ181="Lương tháng",L181/26*AC181,L181/26*AC181+MAX((G181+I181)/26*AB181,(H181+I181)/26*AB181)),0)</f>
        <v>0</v>
      </c>
      <c r="AN181" s="166">
        <f t="shared" ref="AN181:AN193" si="674">ROUND(IF(BJ181="lương tháng",0,MAX((G181+I181)/26*AD181*30%,(H181+I181)/26*AD181*30%)*BK181),0)</f>
        <v>0</v>
      </c>
      <c r="AO181" s="167">
        <f t="shared" ref="AO181:AO193" si="675">ROUND(BM181*AE181,0)</f>
        <v>0</v>
      </c>
      <c r="AP181" s="166">
        <v>0</v>
      </c>
      <c r="AQ181" s="166">
        <f t="shared" ref="AQ181:AQ193" si="676">ROUND(SUM(AF181:AP181),0)</f>
        <v>415385</v>
      </c>
      <c r="AR181" s="166">
        <v>982000</v>
      </c>
      <c r="AS181" s="408"/>
      <c r="AT181" s="408"/>
      <c r="AU181" s="408"/>
      <c r="AV181" s="166">
        <f t="shared" ref="AV181:AV193" si="677">ROUND(SUM(AQ181:AT181)-AU181,0)</f>
        <v>1397385</v>
      </c>
      <c r="AW181" s="166">
        <f t="shared" ref="AW181:AW193" si="678">ROUND(IF($BH181=1,$G181*$AW$9,0),0)</f>
        <v>361600</v>
      </c>
      <c r="AX181" s="166">
        <f t="shared" ref="AX181:AX193" si="679">ROUND(IF($BH181=1,$G181*$AX$9,0),0)</f>
        <v>67800</v>
      </c>
      <c r="AY181" s="166">
        <f t="shared" ref="AY181:AY193" si="680">ROUND(IF($BH181=1,$G181*$AY$9,0),0)</f>
        <v>45200</v>
      </c>
      <c r="AZ181" s="166">
        <f t="shared" ref="AZ181:AZ193" si="681">SUM(AW181:AY181)</f>
        <v>474600</v>
      </c>
      <c r="BA181" s="166">
        <f t="shared" ref="BA181:BA193" si="682">ROUND(IF($BI181="1x",$G181*0.5%,0),0)</f>
        <v>22600</v>
      </c>
      <c r="BB181" s="166">
        <f t="shared" ref="BB181:BB193" si="683">IF(BN181="Xem lại",0,IF(CM181&lt;11000000,5000,IF(AND(CM181&gt;=11000000,CM181&lt;25000000),10000,IF(AND(CM181&gt;=25000000,CM181&lt;40000000),15000,IF(AND(CM181&gt;=40000000,CM181&lt;120000000),20000,IF(AND(CM181&gt;=120000000,CM181&lt;240000000),25000,30000)))))*$BB$9)</f>
        <v>110000</v>
      </c>
      <c r="BC181" s="242"/>
      <c r="BD181" s="166">
        <v>0</v>
      </c>
      <c r="BE181" s="166">
        <f t="shared" ref="BE181:BE193" si="684">ROUND(SUM(AZ181:BD181),0)</f>
        <v>607200</v>
      </c>
      <c r="BF181" s="166">
        <f t="shared" ref="BF181:BF193" si="685">ROUND(IF(AV181&gt;BE181,AV181-BE181,0),0)</f>
        <v>790185</v>
      </c>
      <c r="BG181" s="166">
        <f t="shared" ref="BG181:BG193" si="686">ROUND(IF(BE181&gt;AV181,BE181-AV181,0),0)</f>
        <v>0</v>
      </c>
      <c r="BH181" s="166">
        <v>1</v>
      </c>
      <c r="BI181" s="369" t="s">
        <v>40</v>
      </c>
      <c r="BJ181" s="166">
        <f t="shared" si="597"/>
        <v>0</v>
      </c>
      <c r="BK181" s="166">
        <f t="shared" ref="BK181:BK193" si="687">IF(BJ181="Lương tháng",0,1)</f>
        <v>1</v>
      </c>
      <c r="BL181" s="166">
        <v>0</v>
      </c>
      <c r="BM181" s="166">
        <f t="shared" ref="BM181:BM193" si="688">IF(BL181="M1",13000,IF(BL181="M2",20000,IF(BL181="M3",26000,IF(BL181="M4",32000,0))))</f>
        <v>0</v>
      </c>
      <c r="BN181" s="166" t="str">
        <f t="shared" ref="BN181:BN193" si="689">IF(AND(G181&gt;0,(P181+Q181)&gt;=5),"Trừ tiền","Xem lại")</f>
        <v>Trừ tiền</v>
      </c>
      <c r="BO181" s="410"/>
      <c r="BP181" s="408"/>
      <c r="BQ181" s="408"/>
      <c r="BR181" s="408"/>
      <c r="BS181" s="161">
        <f t="shared" ref="BS181:BS193" si="690">AQ181+SUM(BO181:BR181)-AN181-AO181-SUM(BY181:CA181)</f>
        <v>415385</v>
      </c>
      <c r="BT181" s="159">
        <v>2</v>
      </c>
      <c r="BU181" s="166">
        <f t="shared" ref="BU181:BU193" si="691">BT181*4400000</f>
        <v>8800000</v>
      </c>
      <c r="BV181" s="166">
        <v>11000000</v>
      </c>
      <c r="BW181" s="166">
        <f t="shared" ref="BW181:BW193" si="692">BU181+BV181</f>
        <v>19800000</v>
      </c>
      <c r="BX181" s="166">
        <f t="shared" ref="BX181:BX193" si="693">BS181-SUM(CC181:CD181)-CB181-AZ181-BW181</f>
        <v>-19859215</v>
      </c>
      <c r="BY181" s="408"/>
      <c r="BZ181" s="408"/>
      <c r="CA181" s="408"/>
      <c r="CB181" s="408"/>
      <c r="CC181" s="408"/>
      <c r="CD181" s="408"/>
      <c r="CE181" s="413">
        <v>9000000</v>
      </c>
      <c r="CF181" s="413">
        <f t="shared" ref="CF181" si="694">CE181*10%</f>
        <v>900000</v>
      </c>
      <c r="CG181" s="413">
        <v>900000</v>
      </c>
      <c r="CH181" s="413">
        <v>0</v>
      </c>
      <c r="CI181" s="413"/>
      <c r="CJ181" s="369">
        <f t="shared" ref="CJ181" si="695">SUM(CF181:CI181)</f>
        <v>1800000</v>
      </c>
      <c r="CK181" s="369">
        <f t="shared" ref="CK181" si="696">CE181+CJ181</f>
        <v>10800000</v>
      </c>
      <c r="CL181" s="414"/>
      <c r="CM181" s="413">
        <f t="shared" ref="CM181:CQ181" si="697">CE181</f>
        <v>9000000</v>
      </c>
      <c r="CN181" s="413">
        <f t="shared" si="697"/>
        <v>900000</v>
      </c>
      <c r="CO181" s="369">
        <f t="shared" si="697"/>
        <v>900000</v>
      </c>
      <c r="CP181" s="369">
        <f t="shared" si="697"/>
        <v>0</v>
      </c>
      <c r="CQ181" s="369">
        <f t="shared" si="697"/>
        <v>0</v>
      </c>
      <c r="CR181" s="369">
        <f t="shared" ref="CR181" si="698">SUM(CN181:CQ181)</f>
        <v>1800000</v>
      </c>
      <c r="CS181" s="369">
        <f t="shared" ref="CS181" si="699">CM181+CR181</f>
        <v>10800000</v>
      </c>
      <c r="CT181" s="173" t="s">
        <v>1196</v>
      </c>
      <c r="CU181" s="173" t="s">
        <v>2229</v>
      </c>
      <c r="CV181" s="450" t="s">
        <v>1271</v>
      </c>
      <c r="CW181" s="173" t="s">
        <v>2249</v>
      </c>
    </row>
    <row r="182" spans="1:101" ht="34.35" customHeight="1">
      <c r="A182" s="155">
        <f>SUBTOTAL(3,$C$11:C182)</f>
        <v>150</v>
      </c>
      <c r="B182" s="143" t="s">
        <v>736</v>
      </c>
      <c r="C182" s="144" t="s">
        <v>737</v>
      </c>
      <c r="D182" s="156" t="s">
        <v>101</v>
      </c>
      <c r="E182" s="157" t="str">
        <f>IF(CL182&gt;=400000000,"A1",IF(CL182&gt;=300000000,"A2",IF(CL182&gt;=240000000,"A3",IF(CL182&gt;=180000000,"A4",IF(CL182&gt;=120000000,"A5",IF(CL182&gt;=80000000,"A6",IF(CL182&gt;=40000000,"A7",IF(CL182&gt;=25000000,"B1",IF(CL182&gt;=12000000,"B2","B3")))))))))</f>
        <v>B3</v>
      </c>
      <c r="F182" s="158">
        <v>42486</v>
      </c>
      <c r="G182" s="159">
        <v>4090000</v>
      </c>
      <c r="H182" s="159"/>
      <c r="I182" s="160">
        <f t="shared" si="661"/>
        <v>3410000</v>
      </c>
      <c r="J182" s="160">
        <f t="shared" si="526"/>
        <v>375000</v>
      </c>
      <c r="K182" s="161">
        <f t="shared" si="662"/>
        <v>3785000</v>
      </c>
      <c r="L182" s="161">
        <f t="shared" si="663"/>
        <v>7875000</v>
      </c>
      <c r="M182" s="162">
        <f t="shared" si="664"/>
        <v>1</v>
      </c>
      <c r="N182" s="163">
        <f t="shared" si="574"/>
        <v>3640000</v>
      </c>
      <c r="O182" s="163">
        <v>0</v>
      </c>
      <c r="P182" s="406">
        <v>4</v>
      </c>
      <c r="Q182" s="406">
        <v>10</v>
      </c>
      <c r="R182" s="406">
        <v>0</v>
      </c>
      <c r="S182" s="406">
        <v>0</v>
      </c>
      <c r="T182" s="406"/>
      <c r="U182" s="406"/>
      <c r="V182" s="406"/>
      <c r="W182" s="406"/>
      <c r="X182" s="389"/>
      <c r="Y182" s="406"/>
      <c r="Z182" s="406"/>
      <c r="AA182" s="406"/>
      <c r="AB182" s="406"/>
      <c r="AC182" s="406"/>
      <c r="AD182" s="406">
        <v>0</v>
      </c>
      <c r="AE182" s="164">
        <f t="shared" si="665"/>
        <v>0</v>
      </c>
      <c r="AF182" s="166">
        <f t="shared" si="666"/>
        <v>1211538</v>
      </c>
      <c r="AG182" s="166">
        <f t="shared" si="667"/>
        <v>0</v>
      </c>
      <c r="AH182" s="166">
        <f t="shared" si="668"/>
        <v>0</v>
      </c>
      <c r="AI182" s="166">
        <f t="shared" si="669"/>
        <v>0</v>
      </c>
      <c r="AJ182" s="166">
        <f t="shared" si="670"/>
        <v>0</v>
      </c>
      <c r="AK182" s="166">
        <f t="shared" si="671"/>
        <v>0</v>
      </c>
      <c r="AL182" s="166">
        <f t="shared" si="672"/>
        <v>0</v>
      </c>
      <c r="AM182" s="166">
        <f t="shared" si="673"/>
        <v>0</v>
      </c>
      <c r="AN182" s="166">
        <f t="shared" si="674"/>
        <v>0</v>
      </c>
      <c r="AO182" s="167">
        <f t="shared" si="675"/>
        <v>0</v>
      </c>
      <c r="AP182" s="166">
        <v>0</v>
      </c>
      <c r="AQ182" s="166">
        <f t="shared" si="676"/>
        <v>1211538</v>
      </c>
      <c r="AR182" s="166">
        <v>862000</v>
      </c>
      <c r="AS182" s="167"/>
      <c r="AT182" s="166"/>
      <c r="AU182" s="166"/>
      <c r="AV182" s="166">
        <f t="shared" si="677"/>
        <v>2073538</v>
      </c>
      <c r="AW182" s="166">
        <f t="shared" si="678"/>
        <v>327200</v>
      </c>
      <c r="AX182" s="166">
        <f t="shared" si="679"/>
        <v>61350</v>
      </c>
      <c r="AY182" s="166">
        <f t="shared" si="680"/>
        <v>40900</v>
      </c>
      <c r="AZ182" s="166">
        <f t="shared" si="681"/>
        <v>429450</v>
      </c>
      <c r="BA182" s="166">
        <f t="shared" si="682"/>
        <v>20450</v>
      </c>
      <c r="BB182" s="166">
        <f t="shared" si="683"/>
        <v>110000</v>
      </c>
      <c r="BC182" s="166"/>
      <c r="BD182" s="166">
        <v>0</v>
      </c>
      <c r="BE182" s="166">
        <f t="shared" si="684"/>
        <v>559900</v>
      </c>
      <c r="BF182" s="166">
        <f t="shared" si="685"/>
        <v>1513638</v>
      </c>
      <c r="BG182" s="166">
        <f t="shared" si="686"/>
        <v>0</v>
      </c>
      <c r="BH182" s="166">
        <v>1</v>
      </c>
      <c r="BI182" s="369" t="s">
        <v>40</v>
      </c>
      <c r="BJ182" s="166">
        <f t="shared" si="597"/>
        <v>0</v>
      </c>
      <c r="BK182" s="166">
        <f t="shared" si="687"/>
        <v>1</v>
      </c>
      <c r="BL182" s="166">
        <v>0</v>
      </c>
      <c r="BM182" s="166">
        <f t="shared" si="688"/>
        <v>0</v>
      </c>
      <c r="BN182" s="166" t="str">
        <f t="shared" si="689"/>
        <v>Trừ tiền</v>
      </c>
      <c r="BO182" s="410"/>
      <c r="BP182" s="166"/>
      <c r="BQ182" s="144"/>
      <c r="BR182" s="144"/>
      <c r="BS182" s="161">
        <f t="shared" si="690"/>
        <v>1211538</v>
      </c>
      <c r="BT182" s="159">
        <v>0</v>
      </c>
      <c r="BU182" s="166">
        <f t="shared" si="691"/>
        <v>0</v>
      </c>
      <c r="BV182" s="166">
        <v>11000000</v>
      </c>
      <c r="BW182" s="166">
        <f t="shared" si="692"/>
        <v>11000000</v>
      </c>
      <c r="BX182" s="166">
        <f t="shared" si="693"/>
        <v>-10217912</v>
      </c>
      <c r="BY182" s="166"/>
      <c r="BZ182" s="166"/>
      <c r="CA182" s="171"/>
      <c r="CB182" s="166"/>
      <c r="CC182" s="166"/>
      <c r="CD182" s="166"/>
      <c r="CE182" s="413">
        <v>7500000</v>
      </c>
      <c r="CF182" s="413">
        <f>CE182*5%</f>
        <v>375000</v>
      </c>
      <c r="CG182" s="413">
        <v>0</v>
      </c>
      <c r="CH182" s="413">
        <v>0</v>
      </c>
      <c r="CI182" s="413"/>
      <c r="CJ182" s="369">
        <f>SUM(CF182:CI182)</f>
        <v>375000</v>
      </c>
      <c r="CK182" s="369">
        <f>CE182+CJ182</f>
        <v>7875000</v>
      </c>
      <c r="CL182" s="414"/>
      <c r="CM182" s="413">
        <f>CE182</f>
        <v>7500000</v>
      </c>
      <c r="CN182" s="413">
        <f>CF182</f>
        <v>375000</v>
      </c>
      <c r="CO182" s="369">
        <f>CG182</f>
        <v>0</v>
      </c>
      <c r="CP182" s="369">
        <f>CH182</f>
        <v>0</v>
      </c>
      <c r="CQ182" s="369">
        <f>CI182</f>
        <v>0</v>
      </c>
      <c r="CR182" s="369">
        <f>SUM(CN182:CQ182)</f>
        <v>375000</v>
      </c>
      <c r="CS182" s="369">
        <f>CM182+CR182</f>
        <v>7875000</v>
      </c>
      <c r="CT182" s="173" t="s">
        <v>1187</v>
      </c>
      <c r="CU182" s="173" t="s">
        <v>2229</v>
      </c>
      <c r="CV182" s="450" t="s">
        <v>1218</v>
      </c>
      <c r="CW182" s="173" t="s">
        <v>2249</v>
      </c>
    </row>
    <row r="183" spans="1:101" ht="34.35" customHeight="1">
      <c r="A183" s="155">
        <f>SUBTOTAL(3,$C$11:C183)</f>
        <v>151</v>
      </c>
      <c r="B183" s="246" t="s">
        <v>896</v>
      </c>
      <c r="C183" s="247" t="s">
        <v>897</v>
      </c>
      <c r="D183" s="156" t="s">
        <v>101</v>
      </c>
      <c r="E183" s="157" t="str">
        <f t="shared" ref="E183:E191" si="700">IF(CL183&gt;=400000000,"A1",IF(CL183&gt;=300000000,"A2",IF(CL183&gt;=240000000,"A3",IF(CL183&gt;=180000000,"A4",IF(CL183&gt;=120000000,"A5",IF(CL183&gt;=80000000,"A6",IF(CL183&gt;=40000000,"A7",IF(CL183&gt;=25000000,"B1",IF(CL183&gt;=12000000,"B2","B3")))))))))</f>
        <v>B3</v>
      </c>
      <c r="F183" s="158">
        <v>42339</v>
      </c>
      <c r="G183" s="159">
        <v>4300000</v>
      </c>
      <c r="H183" s="159"/>
      <c r="I183" s="160">
        <f t="shared" si="661"/>
        <v>4200000</v>
      </c>
      <c r="J183" s="160">
        <f t="shared" si="526"/>
        <v>425000</v>
      </c>
      <c r="K183" s="161">
        <f t="shared" si="662"/>
        <v>4625000</v>
      </c>
      <c r="L183" s="161">
        <f t="shared" si="663"/>
        <v>8925000</v>
      </c>
      <c r="M183" s="162">
        <f t="shared" si="664"/>
        <v>1</v>
      </c>
      <c r="N183" s="163">
        <f t="shared" si="574"/>
        <v>3640000</v>
      </c>
      <c r="O183" s="163">
        <v>0</v>
      </c>
      <c r="P183" s="406">
        <v>1</v>
      </c>
      <c r="Q183" s="406">
        <v>12</v>
      </c>
      <c r="R183" s="406">
        <v>0</v>
      </c>
      <c r="S183" s="406">
        <v>0</v>
      </c>
      <c r="T183" s="406"/>
      <c r="U183" s="406"/>
      <c r="V183" s="406"/>
      <c r="W183" s="406"/>
      <c r="X183" s="389"/>
      <c r="Y183" s="406"/>
      <c r="Z183" s="406"/>
      <c r="AA183" s="406"/>
      <c r="AB183" s="406"/>
      <c r="AC183" s="406"/>
      <c r="AD183" s="406">
        <v>0</v>
      </c>
      <c r="AE183" s="164">
        <f t="shared" si="665"/>
        <v>0</v>
      </c>
      <c r="AF183" s="166">
        <f t="shared" si="666"/>
        <v>343269</v>
      </c>
      <c r="AG183" s="166">
        <f t="shared" si="667"/>
        <v>0</v>
      </c>
      <c r="AH183" s="166">
        <f t="shared" si="668"/>
        <v>0</v>
      </c>
      <c r="AI183" s="166">
        <f t="shared" si="669"/>
        <v>0</v>
      </c>
      <c r="AJ183" s="166">
        <f t="shared" si="670"/>
        <v>0</v>
      </c>
      <c r="AK183" s="166">
        <f t="shared" si="671"/>
        <v>0</v>
      </c>
      <c r="AL183" s="166">
        <f t="shared" si="672"/>
        <v>0</v>
      </c>
      <c r="AM183" s="166">
        <f t="shared" si="673"/>
        <v>0</v>
      </c>
      <c r="AN183" s="166">
        <f t="shared" si="674"/>
        <v>0</v>
      </c>
      <c r="AO183" s="167">
        <f t="shared" si="675"/>
        <v>0</v>
      </c>
      <c r="AP183" s="166">
        <v>0</v>
      </c>
      <c r="AQ183" s="166">
        <f t="shared" si="676"/>
        <v>343269</v>
      </c>
      <c r="AR183" s="166">
        <v>1336000</v>
      </c>
      <c r="AS183" s="167"/>
      <c r="AT183" s="166"/>
      <c r="AU183" s="166"/>
      <c r="AV183" s="166">
        <f t="shared" si="677"/>
        <v>1679269</v>
      </c>
      <c r="AW183" s="166">
        <f t="shared" si="678"/>
        <v>344000</v>
      </c>
      <c r="AX183" s="166">
        <f t="shared" si="679"/>
        <v>64500</v>
      </c>
      <c r="AY183" s="166">
        <f t="shared" si="680"/>
        <v>43000</v>
      </c>
      <c r="AZ183" s="166">
        <f t="shared" si="681"/>
        <v>451500</v>
      </c>
      <c r="BA183" s="166">
        <f t="shared" si="682"/>
        <v>21500</v>
      </c>
      <c r="BB183" s="166">
        <f t="shared" si="683"/>
        <v>110000</v>
      </c>
      <c r="BC183" s="166"/>
      <c r="BD183" s="166">
        <v>0</v>
      </c>
      <c r="BE183" s="166">
        <f t="shared" si="684"/>
        <v>583000</v>
      </c>
      <c r="BF183" s="166">
        <f t="shared" si="685"/>
        <v>1096269</v>
      </c>
      <c r="BG183" s="166">
        <f t="shared" si="686"/>
        <v>0</v>
      </c>
      <c r="BH183" s="166">
        <v>1</v>
      </c>
      <c r="BI183" s="369" t="s">
        <v>40</v>
      </c>
      <c r="BJ183" s="166">
        <f t="shared" si="597"/>
        <v>0</v>
      </c>
      <c r="BK183" s="166">
        <f t="shared" si="687"/>
        <v>1</v>
      </c>
      <c r="BL183" s="166">
        <v>0</v>
      </c>
      <c r="BM183" s="166">
        <f t="shared" si="688"/>
        <v>0</v>
      </c>
      <c r="BN183" s="166" t="str">
        <f t="shared" si="689"/>
        <v>Trừ tiền</v>
      </c>
      <c r="BO183" s="410"/>
      <c r="BP183" s="166"/>
      <c r="BQ183" s="144"/>
      <c r="BR183" s="144"/>
      <c r="BS183" s="161">
        <f t="shared" si="690"/>
        <v>343269</v>
      </c>
      <c r="BT183" s="159">
        <v>1</v>
      </c>
      <c r="BU183" s="166">
        <f t="shared" si="691"/>
        <v>4400000</v>
      </c>
      <c r="BV183" s="166">
        <v>11000000</v>
      </c>
      <c r="BW183" s="166">
        <f t="shared" si="692"/>
        <v>15400000</v>
      </c>
      <c r="BX183" s="166">
        <f t="shared" si="693"/>
        <v>-15508231</v>
      </c>
      <c r="BY183" s="166"/>
      <c r="BZ183" s="166"/>
      <c r="CA183" s="171"/>
      <c r="CB183" s="166"/>
      <c r="CC183" s="166"/>
      <c r="CD183" s="166"/>
      <c r="CE183" s="413">
        <v>8500000</v>
      </c>
      <c r="CF183" s="413">
        <f>CE183*5%</f>
        <v>425000</v>
      </c>
      <c r="CG183" s="413">
        <v>0</v>
      </c>
      <c r="CH183" s="413">
        <v>0</v>
      </c>
      <c r="CI183" s="413"/>
      <c r="CJ183" s="369">
        <f t="shared" ref="CJ183:CJ191" si="701">SUM(CF183:CI183)</f>
        <v>425000</v>
      </c>
      <c r="CK183" s="369">
        <f t="shared" ref="CK183:CK191" si="702">CE183+CJ183</f>
        <v>8925000</v>
      </c>
      <c r="CL183" s="414"/>
      <c r="CM183" s="413">
        <f t="shared" ref="CM183:CQ193" si="703">CE183</f>
        <v>8500000</v>
      </c>
      <c r="CN183" s="413">
        <f t="shared" si="703"/>
        <v>425000</v>
      </c>
      <c r="CO183" s="369">
        <f t="shared" si="703"/>
        <v>0</v>
      </c>
      <c r="CP183" s="369">
        <f t="shared" si="703"/>
        <v>0</v>
      </c>
      <c r="CQ183" s="369">
        <f t="shared" si="703"/>
        <v>0</v>
      </c>
      <c r="CR183" s="369">
        <f t="shared" ref="CR183:CR191" si="704">SUM(CN183:CQ183)</f>
        <v>425000</v>
      </c>
      <c r="CS183" s="369">
        <f t="shared" ref="CS183:CS191" si="705">CM183+CR183</f>
        <v>8925000</v>
      </c>
      <c r="CT183" s="173" t="s">
        <v>1187</v>
      </c>
      <c r="CU183" s="173" t="s">
        <v>2229</v>
      </c>
      <c r="CV183" s="450" t="s">
        <v>1278</v>
      </c>
      <c r="CW183" s="173" t="s">
        <v>2249</v>
      </c>
    </row>
    <row r="184" spans="1:101" ht="34.35" customHeight="1">
      <c r="A184" s="155">
        <f>SUBTOTAL(3,$C$11:C184)</f>
        <v>152</v>
      </c>
      <c r="B184" s="246" t="s">
        <v>900</v>
      </c>
      <c r="C184" s="247" t="s">
        <v>901</v>
      </c>
      <c r="D184" s="156" t="s">
        <v>101</v>
      </c>
      <c r="E184" s="157" t="str">
        <f t="shared" si="700"/>
        <v>B3</v>
      </c>
      <c r="F184" s="158">
        <v>42110</v>
      </c>
      <c r="G184" s="159">
        <v>4300000</v>
      </c>
      <c r="H184" s="159"/>
      <c r="I184" s="160">
        <f t="shared" si="661"/>
        <v>4200000</v>
      </c>
      <c r="J184" s="160">
        <f t="shared" si="526"/>
        <v>425000</v>
      </c>
      <c r="K184" s="161">
        <f t="shared" si="662"/>
        <v>4625000</v>
      </c>
      <c r="L184" s="161">
        <f t="shared" si="663"/>
        <v>8925000</v>
      </c>
      <c r="M184" s="162">
        <f t="shared" si="664"/>
        <v>1</v>
      </c>
      <c r="N184" s="163">
        <f t="shared" si="574"/>
        <v>3640000</v>
      </c>
      <c r="O184" s="163">
        <v>0</v>
      </c>
      <c r="P184" s="406">
        <v>0</v>
      </c>
      <c r="Q184" s="406">
        <v>15</v>
      </c>
      <c r="R184" s="406">
        <v>0</v>
      </c>
      <c r="S184" s="406">
        <v>0</v>
      </c>
      <c r="T184" s="406"/>
      <c r="U184" s="406"/>
      <c r="V184" s="406"/>
      <c r="W184" s="406"/>
      <c r="X184" s="389"/>
      <c r="Y184" s="406"/>
      <c r="Z184" s="406"/>
      <c r="AA184" s="406"/>
      <c r="AB184" s="406"/>
      <c r="AC184" s="406"/>
      <c r="AD184" s="406">
        <v>0</v>
      </c>
      <c r="AE184" s="164">
        <f t="shared" si="665"/>
        <v>0</v>
      </c>
      <c r="AF184" s="166">
        <f t="shared" si="666"/>
        <v>0</v>
      </c>
      <c r="AG184" s="166">
        <f t="shared" si="667"/>
        <v>0</v>
      </c>
      <c r="AH184" s="166">
        <f t="shared" si="668"/>
        <v>0</v>
      </c>
      <c r="AI184" s="166">
        <f t="shared" si="669"/>
        <v>0</v>
      </c>
      <c r="AJ184" s="166">
        <f t="shared" si="670"/>
        <v>0</v>
      </c>
      <c r="AK184" s="166">
        <f t="shared" si="671"/>
        <v>0</v>
      </c>
      <c r="AL184" s="166">
        <f t="shared" si="672"/>
        <v>0</v>
      </c>
      <c r="AM184" s="166">
        <f t="shared" si="673"/>
        <v>0</v>
      </c>
      <c r="AN184" s="166">
        <f t="shared" si="674"/>
        <v>0</v>
      </c>
      <c r="AO184" s="167">
        <f t="shared" si="675"/>
        <v>0</v>
      </c>
      <c r="AP184" s="166">
        <v>0</v>
      </c>
      <c r="AQ184" s="166">
        <f t="shared" si="676"/>
        <v>0</v>
      </c>
      <c r="AR184" s="166">
        <v>226000</v>
      </c>
      <c r="AS184" s="167"/>
      <c r="AT184" s="166"/>
      <c r="AU184" s="166"/>
      <c r="AV184" s="166">
        <f t="shared" si="677"/>
        <v>226000</v>
      </c>
      <c r="AW184" s="166">
        <f t="shared" si="678"/>
        <v>344000</v>
      </c>
      <c r="AX184" s="166">
        <f t="shared" si="679"/>
        <v>64500</v>
      </c>
      <c r="AY184" s="166">
        <f t="shared" si="680"/>
        <v>43000</v>
      </c>
      <c r="AZ184" s="166">
        <f t="shared" si="681"/>
        <v>451500</v>
      </c>
      <c r="BA184" s="166">
        <f t="shared" si="682"/>
        <v>21500</v>
      </c>
      <c r="BB184" s="166">
        <f t="shared" si="683"/>
        <v>110000</v>
      </c>
      <c r="BC184" s="166"/>
      <c r="BD184" s="166">
        <v>0</v>
      </c>
      <c r="BE184" s="166">
        <f t="shared" si="684"/>
        <v>583000</v>
      </c>
      <c r="BF184" s="166">
        <f t="shared" si="685"/>
        <v>0</v>
      </c>
      <c r="BG184" s="166">
        <f t="shared" si="686"/>
        <v>357000</v>
      </c>
      <c r="BH184" s="166">
        <v>1</v>
      </c>
      <c r="BI184" s="369" t="s">
        <v>40</v>
      </c>
      <c r="BJ184" s="166">
        <f t="shared" si="597"/>
        <v>0</v>
      </c>
      <c r="BK184" s="166">
        <f t="shared" si="687"/>
        <v>1</v>
      </c>
      <c r="BL184" s="166">
        <v>0</v>
      </c>
      <c r="BM184" s="166">
        <f t="shared" si="688"/>
        <v>0</v>
      </c>
      <c r="BN184" s="166" t="str">
        <f t="shared" si="689"/>
        <v>Trừ tiền</v>
      </c>
      <c r="BO184" s="410"/>
      <c r="BP184" s="166"/>
      <c r="BQ184" s="144"/>
      <c r="BR184" s="144"/>
      <c r="BS184" s="161">
        <f t="shared" si="690"/>
        <v>0</v>
      </c>
      <c r="BT184" s="159">
        <v>1</v>
      </c>
      <c r="BU184" s="166">
        <f t="shared" si="691"/>
        <v>4400000</v>
      </c>
      <c r="BV184" s="166">
        <v>11000000</v>
      </c>
      <c r="BW184" s="166">
        <f t="shared" si="692"/>
        <v>15400000</v>
      </c>
      <c r="BX184" s="166">
        <f t="shared" si="693"/>
        <v>-15851500</v>
      </c>
      <c r="BY184" s="166"/>
      <c r="BZ184" s="166"/>
      <c r="CA184" s="171"/>
      <c r="CB184" s="166"/>
      <c r="CC184" s="166"/>
      <c r="CD184" s="166"/>
      <c r="CE184" s="413">
        <v>8500000</v>
      </c>
      <c r="CF184" s="413">
        <f t="shared" ref="CF184:CF191" si="706">CE184*5%</f>
        <v>425000</v>
      </c>
      <c r="CG184" s="413">
        <v>0</v>
      </c>
      <c r="CH184" s="413">
        <v>0</v>
      </c>
      <c r="CI184" s="413"/>
      <c r="CJ184" s="369">
        <f t="shared" si="701"/>
        <v>425000</v>
      </c>
      <c r="CK184" s="369">
        <f t="shared" si="702"/>
        <v>8925000</v>
      </c>
      <c r="CL184" s="414"/>
      <c r="CM184" s="413">
        <f t="shared" si="703"/>
        <v>8500000</v>
      </c>
      <c r="CN184" s="413">
        <f t="shared" si="703"/>
        <v>425000</v>
      </c>
      <c r="CO184" s="369">
        <f t="shared" si="703"/>
        <v>0</v>
      </c>
      <c r="CP184" s="369">
        <f t="shared" si="703"/>
        <v>0</v>
      </c>
      <c r="CQ184" s="369">
        <f t="shared" si="703"/>
        <v>0</v>
      </c>
      <c r="CR184" s="369">
        <f t="shared" si="704"/>
        <v>425000</v>
      </c>
      <c r="CS184" s="369">
        <f t="shared" si="705"/>
        <v>8925000</v>
      </c>
      <c r="CT184" s="173" t="s">
        <v>1187</v>
      </c>
      <c r="CU184" s="173" t="s">
        <v>2229</v>
      </c>
      <c r="CV184" s="450" t="s">
        <v>1279</v>
      </c>
      <c r="CW184" s="173" t="s">
        <v>2249</v>
      </c>
    </row>
    <row r="185" spans="1:101" ht="34.35" customHeight="1">
      <c r="A185" s="155">
        <f>SUBTOTAL(3,$C$11:C185)</f>
        <v>153</v>
      </c>
      <c r="B185" s="246" t="s">
        <v>904</v>
      </c>
      <c r="C185" s="247" t="s">
        <v>905</v>
      </c>
      <c r="D185" s="156" t="s">
        <v>101</v>
      </c>
      <c r="E185" s="157" t="str">
        <f t="shared" si="700"/>
        <v>B3</v>
      </c>
      <c r="F185" s="158">
        <v>42110</v>
      </c>
      <c r="G185" s="159">
        <v>4300000</v>
      </c>
      <c r="H185" s="159"/>
      <c r="I185" s="160">
        <f t="shared" si="661"/>
        <v>4200000</v>
      </c>
      <c r="J185" s="160">
        <f t="shared" si="526"/>
        <v>850000</v>
      </c>
      <c r="K185" s="161">
        <f t="shared" si="662"/>
        <v>5050000</v>
      </c>
      <c r="L185" s="161">
        <f t="shared" si="663"/>
        <v>9350000</v>
      </c>
      <c r="M185" s="162">
        <f t="shared" si="664"/>
        <v>1</v>
      </c>
      <c r="N185" s="163">
        <f t="shared" si="574"/>
        <v>3640000</v>
      </c>
      <c r="O185" s="163">
        <v>0</v>
      </c>
      <c r="P185" s="406">
        <v>1</v>
      </c>
      <c r="Q185" s="406">
        <v>13</v>
      </c>
      <c r="R185" s="406">
        <v>0</v>
      </c>
      <c r="S185" s="406">
        <v>0</v>
      </c>
      <c r="T185" s="406"/>
      <c r="U185" s="406"/>
      <c r="V185" s="406"/>
      <c r="W185" s="406"/>
      <c r="X185" s="389"/>
      <c r="Y185" s="406"/>
      <c r="Z185" s="406"/>
      <c r="AA185" s="406"/>
      <c r="AB185" s="406"/>
      <c r="AC185" s="406"/>
      <c r="AD185" s="406">
        <v>0</v>
      </c>
      <c r="AE185" s="164">
        <f t="shared" si="665"/>
        <v>0</v>
      </c>
      <c r="AF185" s="166">
        <f t="shared" si="666"/>
        <v>359615</v>
      </c>
      <c r="AG185" s="166">
        <f t="shared" si="667"/>
        <v>0</v>
      </c>
      <c r="AH185" s="166">
        <f t="shared" si="668"/>
        <v>0</v>
      </c>
      <c r="AI185" s="166">
        <f t="shared" si="669"/>
        <v>0</v>
      </c>
      <c r="AJ185" s="166">
        <f t="shared" si="670"/>
        <v>0</v>
      </c>
      <c r="AK185" s="166">
        <f t="shared" si="671"/>
        <v>0</v>
      </c>
      <c r="AL185" s="166">
        <f t="shared" si="672"/>
        <v>0</v>
      </c>
      <c r="AM185" s="166">
        <f t="shared" si="673"/>
        <v>0</v>
      </c>
      <c r="AN185" s="166">
        <f t="shared" si="674"/>
        <v>0</v>
      </c>
      <c r="AO185" s="167">
        <f t="shared" si="675"/>
        <v>0</v>
      </c>
      <c r="AP185" s="166">
        <v>0</v>
      </c>
      <c r="AQ185" s="166">
        <f t="shared" si="676"/>
        <v>359615</v>
      </c>
      <c r="AR185" s="166">
        <v>744000</v>
      </c>
      <c r="AS185" s="167"/>
      <c r="AT185" s="166"/>
      <c r="AU185" s="166"/>
      <c r="AV185" s="166">
        <f t="shared" si="677"/>
        <v>1103615</v>
      </c>
      <c r="AW185" s="166">
        <f t="shared" si="678"/>
        <v>344000</v>
      </c>
      <c r="AX185" s="166">
        <f t="shared" si="679"/>
        <v>64500</v>
      </c>
      <c r="AY185" s="166">
        <f t="shared" si="680"/>
        <v>43000</v>
      </c>
      <c r="AZ185" s="166">
        <f t="shared" si="681"/>
        <v>451500</v>
      </c>
      <c r="BA185" s="166">
        <f t="shared" si="682"/>
        <v>21500</v>
      </c>
      <c r="BB185" s="166">
        <f t="shared" si="683"/>
        <v>110000</v>
      </c>
      <c r="BC185" s="166"/>
      <c r="BD185" s="166">
        <v>0</v>
      </c>
      <c r="BE185" s="166">
        <f t="shared" si="684"/>
        <v>583000</v>
      </c>
      <c r="BF185" s="166">
        <f t="shared" si="685"/>
        <v>520615</v>
      </c>
      <c r="BG185" s="166">
        <f t="shared" si="686"/>
        <v>0</v>
      </c>
      <c r="BH185" s="166">
        <v>1</v>
      </c>
      <c r="BI185" s="369" t="s">
        <v>40</v>
      </c>
      <c r="BJ185" s="166">
        <f t="shared" si="597"/>
        <v>0</v>
      </c>
      <c r="BK185" s="166">
        <f t="shared" si="687"/>
        <v>1</v>
      </c>
      <c r="BL185" s="166">
        <v>0</v>
      </c>
      <c r="BM185" s="166">
        <f t="shared" si="688"/>
        <v>0</v>
      </c>
      <c r="BN185" s="166" t="str">
        <f t="shared" si="689"/>
        <v>Trừ tiền</v>
      </c>
      <c r="BO185" s="410"/>
      <c r="BP185" s="166"/>
      <c r="BQ185" s="144"/>
      <c r="BR185" s="144"/>
      <c r="BS185" s="161">
        <f t="shared" si="690"/>
        <v>359615</v>
      </c>
      <c r="BT185" s="159">
        <v>2</v>
      </c>
      <c r="BU185" s="166">
        <f t="shared" si="691"/>
        <v>8800000</v>
      </c>
      <c r="BV185" s="166">
        <v>11000000</v>
      </c>
      <c r="BW185" s="166">
        <f t="shared" si="692"/>
        <v>19800000</v>
      </c>
      <c r="BX185" s="166">
        <f t="shared" si="693"/>
        <v>-19891885</v>
      </c>
      <c r="BY185" s="166"/>
      <c r="BZ185" s="166"/>
      <c r="CA185" s="171"/>
      <c r="CB185" s="166"/>
      <c r="CC185" s="166"/>
      <c r="CD185" s="166"/>
      <c r="CE185" s="413">
        <v>8500000</v>
      </c>
      <c r="CF185" s="413">
        <f>CE185*10%</f>
        <v>850000</v>
      </c>
      <c r="CG185" s="413">
        <v>0</v>
      </c>
      <c r="CH185" s="413">
        <v>0</v>
      </c>
      <c r="CI185" s="413"/>
      <c r="CJ185" s="369">
        <f t="shared" si="701"/>
        <v>850000</v>
      </c>
      <c r="CK185" s="369">
        <f t="shared" si="702"/>
        <v>9350000</v>
      </c>
      <c r="CL185" s="414"/>
      <c r="CM185" s="413">
        <f t="shared" si="703"/>
        <v>8500000</v>
      </c>
      <c r="CN185" s="413">
        <f t="shared" si="703"/>
        <v>850000</v>
      </c>
      <c r="CO185" s="369">
        <f t="shared" si="703"/>
        <v>0</v>
      </c>
      <c r="CP185" s="369">
        <f t="shared" si="703"/>
        <v>0</v>
      </c>
      <c r="CQ185" s="369">
        <f t="shared" si="703"/>
        <v>0</v>
      </c>
      <c r="CR185" s="369">
        <f t="shared" si="704"/>
        <v>850000</v>
      </c>
      <c r="CS185" s="369">
        <f t="shared" si="705"/>
        <v>9350000</v>
      </c>
      <c r="CT185" s="173" t="s">
        <v>1187</v>
      </c>
      <c r="CU185" s="173" t="s">
        <v>2229</v>
      </c>
      <c r="CV185" s="450" t="s">
        <v>1281</v>
      </c>
      <c r="CW185" s="173" t="s">
        <v>2249</v>
      </c>
    </row>
    <row r="186" spans="1:101" ht="34.35" customHeight="1">
      <c r="A186" s="155">
        <f>SUBTOTAL(3,$C$11:C186)</f>
        <v>154</v>
      </c>
      <c r="B186" s="246" t="s">
        <v>906</v>
      </c>
      <c r="C186" s="247" t="s">
        <v>907</v>
      </c>
      <c r="D186" s="156" t="s">
        <v>101</v>
      </c>
      <c r="E186" s="157" t="str">
        <f t="shared" si="700"/>
        <v>B3</v>
      </c>
      <c r="F186" s="158">
        <v>42517</v>
      </c>
      <c r="G186" s="159">
        <v>4090000</v>
      </c>
      <c r="H186" s="159"/>
      <c r="I186" s="160">
        <f t="shared" si="661"/>
        <v>3410000</v>
      </c>
      <c r="J186" s="160">
        <f t="shared" si="526"/>
        <v>375000</v>
      </c>
      <c r="K186" s="161">
        <f t="shared" si="662"/>
        <v>3785000</v>
      </c>
      <c r="L186" s="161">
        <f t="shared" si="663"/>
        <v>7875000</v>
      </c>
      <c r="M186" s="162">
        <f t="shared" si="664"/>
        <v>1</v>
      </c>
      <c r="N186" s="163">
        <f t="shared" si="574"/>
        <v>3640000</v>
      </c>
      <c r="O186" s="163">
        <v>0</v>
      </c>
      <c r="P186" s="406">
        <v>0.5</v>
      </c>
      <c r="Q186" s="406">
        <v>14</v>
      </c>
      <c r="R186" s="406">
        <v>0</v>
      </c>
      <c r="S186" s="406">
        <v>0</v>
      </c>
      <c r="T186" s="406"/>
      <c r="U186" s="406"/>
      <c r="V186" s="406"/>
      <c r="W186" s="406"/>
      <c r="X186" s="389"/>
      <c r="Y186" s="406"/>
      <c r="Z186" s="406"/>
      <c r="AA186" s="406"/>
      <c r="AB186" s="406"/>
      <c r="AC186" s="406"/>
      <c r="AD186" s="406">
        <v>0</v>
      </c>
      <c r="AE186" s="164">
        <f t="shared" si="665"/>
        <v>0</v>
      </c>
      <c r="AF186" s="166">
        <f t="shared" si="666"/>
        <v>151442</v>
      </c>
      <c r="AG186" s="166">
        <f t="shared" si="667"/>
        <v>0</v>
      </c>
      <c r="AH186" s="166">
        <f t="shared" si="668"/>
        <v>0</v>
      </c>
      <c r="AI186" s="166">
        <f t="shared" si="669"/>
        <v>0</v>
      </c>
      <c r="AJ186" s="166">
        <f t="shared" si="670"/>
        <v>0</v>
      </c>
      <c r="AK186" s="166">
        <f t="shared" si="671"/>
        <v>0</v>
      </c>
      <c r="AL186" s="166">
        <f t="shared" si="672"/>
        <v>0</v>
      </c>
      <c r="AM186" s="166">
        <f t="shared" si="673"/>
        <v>0</v>
      </c>
      <c r="AN186" s="166">
        <f t="shared" si="674"/>
        <v>0</v>
      </c>
      <c r="AO186" s="167">
        <f t="shared" si="675"/>
        <v>0</v>
      </c>
      <c r="AP186" s="166">
        <v>0</v>
      </c>
      <c r="AQ186" s="166">
        <f t="shared" si="676"/>
        <v>151442</v>
      </c>
      <c r="AR186" s="166">
        <v>642000</v>
      </c>
      <c r="AS186" s="167"/>
      <c r="AT186" s="166"/>
      <c r="AU186" s="166"/>
      <c r="AV186" s="166">
        <f t="shared" si="677"/>
        <v>793442</v>
      </c>
      <c r="AW186" s="166">
        <f t="shared" si="678"/>
        <v>327200</v>
      </c>
      <c r="AX186" s="166">
        <f t="shared" si="679"/>
        <v>61350</v>
      </c>
      <c r="AY186" s="166">
        <f t="shared" si="680"/>
        <v>40900</v>
      </c>
      <c r="AZ186" s="166">
        <f t="shared" si="681"/>
        <v>429450</v>
      </c>
      <c r="BA186" s="166">
        <f t="shared" si="682"/>
        <v>20450</v>
      </c>
      <c r="BB186" s="166">
        <f t="shared" si="683"/>
        <v>110000</v>
      </c>
      <c r="BC186" s="166"/>
      <c r="BD186" s="166">
        <v>0</v>
      </c>
      <c r="BE186" s="166">
        <f t="shared" si="684"/>
        <v>559900</v>
      </c>
      <c r="BF186" s="166">
        <f t="shared" si="685"/>
        <v>233542</v>
      </c>
      <c r="BG186" s="166">
        <f t="shared" si="686"/>
        <v>0</v>
      </c>
      <c r="BH186" s="166">
        <v>1</v>
      </c>
      <c r="BI186" s="369" t="s">
        <v>40</v>
      </c>
      <c r="BJ186" s="166">
        <f t="shared" si="597"/>
        <v>0</v>
      </c>
      <c r="BK186" s="166">
        <f t="shared" si="687"/>
        <v>1</v>
      </c>
      <c r="BL186" s="166">
        <v>0</v>
      </c>
      <c r="BM186" s="166">
        <f t="shared" si="688"/>
        <v>0</v>
      </c>
      <c r="BN186" s="166" t="str">
        <f t="shared" si="689"/>
        <v>Trừ tiền</v>
      </c>
      <c r="BO186" s="410"/>
      <c r="BP186" s="166"/>
      <c r="BQ186" s="144"/>
      <c r="BR186" s="144"/>
      <c r="BS186" s="161">
        <f t="shared" si="690"/>
        <v>151442</v>
      </c>
      <c r="BT186" s="159">
        <v>0</v>
      </c>
      <c r="BU186" s="166">
        <f t="shared" si="691"/>
        <v>0</v>
      </c>
      <c r="BV186" s="166">
        <v>11000000</v>
      </c>
      <c r="BW186" s="166">
        <f t="shared" si="692"/>
        <v>11000000</v>
      </c>
      <c r="BX186" s="166">
        <f t="shared" si="693"/>
        <v>-11278008</v>
      </c>
      <c r="BY186" s="166"/>
      <c r="BZ186" s="166"/>
      <c r="CA186" s="171"/>
      <c r="CB186" s="166"/>
      <c r="CC186" s="166"/>
      <c r="CD186" s="166"/>
      <c r="CE186" s="413">
        <v>7500000</v>
      </c>
      <c r="CF186" s="413">
        <f t="shared" si="706"/>
        <v>375000</v>
      </c>
      <c r="CG186" s="413">
        <v>0</v>
      </c>
      <c r="CH186" s="413">
        <v>0</v>
      </c>
      <c r="CI186" s="413"/>
      <c r="CJ186" s="369">
        <f t="shared" si="701"/>
        <v>375000</v>
      </c>
      <c r="CK186" s="369">
        <f t="shared" si="702"/>
        <v>7875000</v>
      </c>
      <c r="CL186" s="414"/>
      <c r="CM186" s="413">
        <f t="shared" si="703"/>
        <v>7500000</v>
      </c>
      <c r="CN186" s="413">
        <f t="shared" si="703"/>
        <v>375000</v>
      </c>
      <c r="CO186" s="369">
        <f t="shared" si="703"/>
        <v>0</v>
      </c>
      <c r="CP186" s="369">
        <f t="shared" si="703"/>
        <v>0</v>
      </c>
      <c r="CQ186" s="369">
        <f t="shared" si="703"/>
        <v>0</v>
      </c>
      <c r="CR186" s="369">
        <f t="shared" si="704"/>
        <v>375000</v>
      </c>
      <c r="CS186" s="369">
        <f t="shared" si="705"/>
        <v>7875000</v>
      </c>
      <c r="CT186" s="173" t="s">
        <v>1187</v>
      </c>
      <c r="CU186" s="173" t="s">
        <v>2229</v>
      </c>
      <c r="CV186" s="450" t="s">
        <v>1282</v>
      </c>
      <c r="CW186" s="173" t="s">
        <v>2249</v>
      </c>
    </row>
    <row r="187" spans="1:101" ht="34.35" customHeight="1">
      <c r="A187" s="155">
        <f>SUBTOTAL(3,$C$11:C187)</f>
        <v>155</v>
      </c>
      <c r="B187" s="254" t="s">
        <v>908</v>
      </c>
      <c r="C187" s="255" t="s">
        <v>909</v>
      </c>
      <c r="D187" s="156" t="s">
        <v>101</v>
      </c>
      <c r="E187" s="157" t="str">
        <f t="shared" si="700"/>
        <v>B3</v>
      </c>
      <c r="F187" s="158">
        <v>42184</v>
      </c>
      <c r="G187" s="159">
        <v>4090000</v>
      </c>
      <c r="H187" s="159"/>
      <c r="I187" s="160">
        <f t="shared" si="661"/>
        <v>3410000</v>
      </c>
      <c r="J187" s="160">
        <f t="shared" si="526"/>
        <v>375000</v>
      </c>
      <c r="K187" s="161">
        <f t="shared" si="662"/>
        <v>3785000</v>
      </c>
      <c r="L187" s="161">
        <f t="shared" si="663"/>
        <v>7875000</v>
      </c>
      <c r="M187" s="162">
        <f t="shared" si="664"/>
        <v>1</v>
      </c>
      <c r="N187" s="163">
        <f t="shared" si="574"/>
        <v>3640000</v>
      </c>
      <c r="O187" s="163">
        <v>0</v>
      </c>
      <c r="P187" s="406">
        <v>0.5</v>
      </c>
      <c r="Q187" s="406">
        <v>12</v>
      </c>
      <c r="R187" s="406">
        <v>0</v>
      </c>
      <c r="S187" s="406">
        <v>0</v>
      </c>
      <c r="T187" s="406"/>
      <c r="U187" s="406"/>
      <c r="V187" s="406"/>
      <c r="W187" s="406"/>
      <c r="X187" s="389"/>
      <c r="Y187" s="406"/>
      <c r="Z187" s="406"/>
      <c r="AA187" s="406"/>
      <c r="AB187" s="406"/>
      <c r="AC187" s="406"/>
      <c r="AD187" s="406">
        <v>0</v>
      </c>
      <c r="AE187" s="164">
        <f t="shared" si="665"/>
        <v>0</v>
      </c>
      <c r="AF187" s="166">
        <f t="shared" si="666"/>
        <v>151442</v>
      </c>
      <c r="AG187" s="166">
        <f t="shared" si="667"/>
        <v>0</v>
      </c>
      <c r="AH187" s="166">
        <f t="shared" si="668"/>
        <v>0</v>
      </c>
      <c r="AI187" s="166">
        <f t="shared" si="669"/>
        <v>0</v>
      </c>
      <c r="AJ187" s="166">
        <f t="shared" si="670"/>
        <v>0</v>
      </c>
      <c r="AK187" s="166">
        <f t="shared" si="671"/>
        <v>0</v>
      </c>
      <c r="AL187" s="166">
        <f t="shared" si="672"/>
        <v>0</v>
      </c>
      <c r="AM187" s="166">
        <f t="shared" si="673"/>
        <v>0</v>
      </c>
      <c r="AN187" s="166">
        <f t="shared" si="674"/>
        <v>0</v>
      </c>
      <c r="AO187" s="167">
        <f t="shared" si="675"/>
        <v>0</v>
      </c>
      <c r="AP187" s="166">
        <v>0</v>
      </c>
      <c r="AQ187" s="166">
        <f t="shared" si="676"/>
        <v>151442</v>
      </c>
      <c r="AR187" s="166">
        <v>1178000</v>
      </c>
      <c r="AS187" s="167"/>
      <c r="AT187" s="166"/>
      <c r="AU187" s="166"/>
      <c r="AV187" s="166">
        <f t="shared" si="677"/>
        <v>1329442</v>
      </c>
      <c r="AW187" s="166">
        <f t="shared" si="678"/>
        <v>327200</v>
      </c>
      <c r="AX187" s="166">
        <f t="shared" si="679"/>
        <v>61350</v>
      </c>
      <c r="AY187" s="166">
        <f t="shared" si="680"/>
        <v>40900</v>
      </c>
      <c r="AZ187" s="166">
        <f t="shared" si="681"/>
        <v>429450</v>
      </c>
      <c r="BA187" s="166">
        <f t="shared" si="682"/>
        <v>20450</v>
      </c>
      <c r="BB187" s="166">
        <f t="shared" si="683"/>
        <v>110000</v>
      </c>
      <c r="BC187" s="166"/>
      <c r="BD187" s="166">
        <v>0</v>
      </c>
      <c r="BE187" s="166">
        <f t="shared" si="684"/>
        <v>559900</v>
      </c>
      <c r="BF187" s="166">
        <f t="shared" si="685"/>
        <v>769542</v>
      </c>
      <c r="BG187" s="166">
        <f t="shared" si="686"/>
        <v>0</v>
      </c>
      <c r="BH187" s="166">
        <v>1</v>
      </c>
      <c r="BI187" s="369" t="s">
        <v>40</v>
      </c>
      <c r="BJ187" s="166">
        <f t="shared" si="597"/>
        <v>0</v>
      </c>
      <c r="BK187" s="166">
        <f t="shared" si="687"/>
        <v>1</v>
      </c>
      <c r="BL187" s="166">
        <v>0</v>
      </c>
      <c r="BM187" s="166">
        <f t="shared" si="688"/>
        <v>0</v>
      </c>
      <c r="BN187" s="166" t="str">
        <f t="shared" si="689"/>
        <v>Trừ tiền</v>
      </c>
      <c r="BO187" s="410"/>
      <c r="BP187" s="166"/>
      <c r="BQ187" s="144"/>
      <c r="BR187" s="144"/>
      <c r="BS187" s="161">
        <f t="shared" si="690"/>
        <v>151442</v>
      </c>
      <c r="BT187" s="159">
        <v>1</v>
      </c>
      <c r="BU187" s="166">
        <f t="shared" si="691"/>
        <v>4400000</v>
      </c>
      <c r="BV187" s="166">
        <v>11000000</v>
      </c>
      <c r="BW187" s="166">
        <f t="shared" si="692"/>
        <v>15400000</v>
      </c>
      <c r="BX187" s="166">
        <f t="shared" si="693"/>
        <v>-15678008</v>
      </c>
      <c r="BY187" s="166"/>
      <c r="BZ187" s="166"/>
      <c r="CA187" s="171"/>
      <c r="CB187" s="166"/>
      <c r="CC187" s="166"/>
      <c r="CD187" s="166"/>
      <c r="CE187" s="413">
        <v>7500000</v>
      </c>
      <c r="CF187" s="413">
        <f t="shared" si="706"/>
        <v>375000</v>
      </c>
      <c r="CG187" s="413">
        <v>0</v>
      </c>
      <c r="CH187" s="413">
        <v>0</v>
      </c>
      <c r="CI187" s="413"/>
      <c r="CJ187" s="369">
        <f t="shared" si="701"/>
        <v>375000</v>
      </c>
      <c r="CK187" s="369">
        <f t="shared" si="702"/>
        <v>7875000</v>
      </c>
      <c r="CL187" s="416"/>
      <c r="CM187" s="413">
        <f t="shared" si="703"/>
        <v>7500000</v>
      </c>
      <c r="CN187" s="413">
        <f t="shared" si="703"/>
        <v>375000</v>
      </c>
      <c r="CO187" s="369">
        <f t="shared" si="703"/>
        <v>0</v>
      </c>
      <c r="CP187" s="369">
        <f t="shared" si="703"/>
        <v>0</v>
      </c>
      <c r="CQ187" s="369">
        <f t="shared" si="703"/>
        <v>0</v>
      </c>
      <c r="CR187" s="369">
        <f t="shared" si="704"/>
        <v>375000</v>
      </c>
      <c r="CS187" s="369">
        <f t="shared" si="705"/>
        <v>7875000</v>
      </c>
      <c r="CT187" s="173" t="s">
        <v>1187</v>
      </c>
      <c r="CU187" s="173" t="s">
        <v>2229</v>
      </c>
      <c r="CV187" s="450" t="s">
        <v>1283</v>
      </c>
      <c r="CW187" s="173" t="s">
        <v>2249</v>
      </c>
    </row>
    <row r="188" spans="1:101" ht="34.35" customHeight="1">
      <c r="A188" s="155">
        <f>SUBTOTAL(3,$C$11:C188)</f>
        <v>156</v>
      </c>
      <c r="B188" s="254" t="s">
        <v>910</v>
      </c>
      <c r="C188" s="255" t="s">
        <v>911</v>
      </c>
      <c r="D188" s="156" t="s">
        <v>101</v>
      </c>
      <c r="E188" s="157" t="str">
        <f t="shared" si="700"/>
        <v>B3</v>
      </c>
      <c r="F188" s="158">
        <v>42263</v>
      </c>
      <c r="G188" s="159">
        <v>4090000</v>
      </c>
      <c r="H188" s="159"/>
      <c r="I188" s="160">
        <f t="shared" si="661"/>
        <v>3410000</v>
      </c>
      <c r="J188" s="160">
        <f t="shared" si="526"/>
        <v>375000</v>
      </c>
      <c r="K188" s="161">
        <f t="shared" si="662"/>
        <v>3785000</v>
      </c>
      <c r="L188" s="161">
        <f t="shared" si="663"/>
        <v>7875000</v>
      </c>
      <c r="M188" s="162">
        <f t="shared" si="664"/>
        <v>1</v>
      </c>
      <c r="N188" s="163">
        <f t="shared" si="574"/>
        <v>3640000</v>
      </c>
      <c r="O188" s="163">
        <v>0</v>
      </c>
      <c r="P188" s="406">
        <v>2</v>
      </c>
      <c r="Q188" s="406">
        <v>10</v>
      </c>
      <c r="R188" s="406">
        <v>0</v>
      </c>
      <c r="S188" s="406">
        <v>0</v>
      </c>
      <c r="T188" s="406"/>
      <c r="U188" s="406"/>
      <c r="V188" s="406"/>
      <c r="W188" s="406"/>
      <c r="X188" s="389"/>
      <c r="Y188" s="406"/>
      <c r="Z188" s="406"/>
      <c r="AA188" s="406"/>
      <c r="AB188" s="406"/>
      <c r="AC188" s="406"/>
      <c r="AD188" s="406">
        <v>0</v>
      </c>
      <c r="AE188" s="164">
        <f t="shared" si="665"/>
        <v>0</v>
      </c>
      <c r="AF188" s="166">
        <f t="shared" si="666"/>
        <v>605769</v>
      </c>
      <c r="AG188" s="166">
        <f t="shared" si="667"/>
        <v>0</v>
      </c>
      <c r="AH188" s="166">
        <f t="shared" si="668"/>
        <v>0</v>
      </c>
      <c r="AI188" s="166">
        <f t="shared" si="669"/>
        <v>0</v>
      </c>
      <c r="AJ188" s="166">
        <f t="shared" si="670"/>
        <v>0</v>
      </c>
      <c r="AK188" s="166">
        <f t="shared" si="671"/>
        <v>0</v>
      </c>
      <c r="AL188" s="166">
        <f t="shared" si="672"/>
        <v>0</v>
      </c>
      <c r="AM188" s="166">
        <f t="shared" si="673"/>
        <v>0</v>
      </c>
      <c r="AN188" s="166">
        <f t="shared" si="674"/>
        <v>0</v>
      </c>
      <c r="AO188" s="167">
        <f t="shared" si="675"/>
        <v>0</v>
      </c>
      <c r="AP188" s="166">
        <v>0</v>
      </c>
      <c r="AQ188" s="166">
        <f t="shared" si="676"/>
        <v>605769</v>
      </c>
      <c r="AR188" s="166">
        <v>1130000</v>
      </c>
      <c r="AS188" s="167"/>
      <c r="AT188" s="166"/>
      <c r="AU188" s="166"/>
      <c r="AV188" s="166">
        <f t="shared" si="677"/>
        <v>1735769</v>
      </c>
      <c r="AW188" s="166">
        <f t="shared" si="678"/>
        <v>327200</v>
      </c>
      <c r="AX188" s="166">
        <f t="shared" si="679"/>
        <v>61350</v>
      </c>
      <c r="AY188" s="166">
        <f t="shared" si="680"/>
        <v>40900</v>
      </c>
      <c r="AZ188" s="166">
        <f t="shared" si="681"/>
        <v>429450</v>
      </c>
      <c r="BA188" s="166">
        <f t="shared" si="682"/>
        <v>20450</v>
      </c>
      <c r="BB188" s="166">
        <f t="shared" si="683"/>
        <v>110000</v>
      </c>
      <c r="BC188" s="166"/>
      <c r="BD188" s="166">
        <v>0</v>
      </c>
      <c r="BE188" s="166">
        <f t="shared" si="684"/>
        <v>559900</v>
      </c>
      <c r="BF188" s="166">
        <f t="shared" si="685"/>
        <v>1175869</v>
      </c>
      <c r="BG188" s="166">
        <f t="shared" si="686"/>
        <v>0</v>
      </c>
      <c r="BH188" s="166">
        <v>1</v>
      </c>
      <c r="BI188" s="369" t="s">
        <v>40</v>
      </c>
      <c r="BJ188" s="166">
        <f t="shared" si="597"/>
        <v>0</v>
      </c>
      <c r="BK188" s="166">
        <f t="shared" si="687"/>
        <v>1</v>
      </c>
      <c r="BL188" s="166">
        <v>0</v>
      </c>
      <c r="BM188" s="166">
        <f t="shared" si="688"/>
        <v>0</v>
      </c>
      <c r="BN188" s="166" t="str">
        <f t="shared" si="689"/>
        <v>Trừ tiền</v>
      </c>
      <c r="BO188" s="410"/>
      <c r="BP188" s="166"/>
      <c r="BQ188" s="144"/>
      <c r="BR188" s="144"/>
      <c r="BS188" s="161">
        <f t="shared" si="690"/>
        <v>605769</v>
      </c>
      <c r="BT188" s="159">
        <v>2</v>
      </c>
      <c r="BU188" s="166">
        <f t="shared" si="691"/>
        <v>8800000</v>
      </c>
      <c r="BV188" s="166">
        <v>11000000</v>
      </c>
      <c r="BW188" s="166">
        <f t="shared" si="692"/>
        <v>19800000</v>
      </c>
      <c r="BX188" s="166">
        <f t="shared" si="693"/>
        <v>-19623681</v>
      </c>
      <c r="BY188" s="166"/>
      <c r="BZ188" s="166"/>
      <c r="CA188" s="171"/>
      <c r="CB188" s="166"/>
      <c r="CC188" s="166"/>
      <c r="CD188" s="166"/>
      <c r="CE188" s="413">
        <v>7500000</v>
      </c>
      <c r="CF188" s="413">
        <f t="shared" si="706"/>
        <v>375000</v>
      </c>
      <c r="CG188" s="413">
        <v>0</v>
      </c>
      <c r="CH188" s="413">
        <v>0</v>
      </c>
      <c r="CI188" s="413"/>
      <c r="CJ188" s="369">
        <f t="shared" si="701"/>
        <v>375000</v>
      </c>
      <c r="CK188" s="369">
        <f t="shared" si="702"/>
        <v>7875000</v>
      </c>
      <c r="CL188" s="416"/>
      <c r="CM188" s="413">
        <f t="shared" si="703"/>
        <v>7500000</v>
      </c>
      <c r="CN188" s="413">
        <f t="shared" si="703"/>
        <v>375000</v>
      </c>
      <c r="CO188" s="369">
        <f t="shared" si="703"/>
        <v>0</v>
      </c>
      <c r="CP188" s="369">
        <f t="shared" si="703"/>
        <v>0</v>
      </c>
      <c r="CQ188" s="369">
        <f t="shared" si="703"/>
        <v>0</v>
      </c>
      <c r="CR188" s="369">
        <f t="shared" si="704"/>
        <v>375000</v>
      </c>
      <c r="CS188" s="369">
        <f t="shared" si="705"/>
        <v>7875000</v>
      </c>
      <c r="CT188" s="173" t="s">
        <v>1187</v>
      </c>
      <c r="CU188" s="173" t="s">
        <v>2229</v>
      </c>
      <c r="CV188" s="450" t="s">
        <v>1284</v>
      </c>
      <c r="CW188" s="173" t="s">
        <v>2249</v>
      </c>
    </row>
    <row r="189" spans="1:101" ht="34.35" customHeight="1">
      <c r="A189" s="155">
        <f>SUBTOTAL(3,$C$11:C189)</f>
        <v>157</v>
      </c>
      <c r="B189" s="254" t="s">
        <v>912</v>
      </c>
      <c r="C189" s="255" t="s">
        <v>913</v>
      </c>
      <c r="D189" s="156" t="s">
        <v>101</v>
      </c>
      <c r="E189" s="157" t="str">
        <f t="shared" si="700"/>
        <v>B3</v>
      </c>
      <c r="F189" s="158">
        <v>42110</v>
      </c>
      <c r="G189" s="159">
        <v>4300000</v>
      </c>
      <c r="H189" s="159"/>
      <c r="I189" s="160">
        <f t="shared" si="661"/>
        <v>4200000</v>
      </c>
      <c r="J189" s="160">
        <f t="shared" si="526"/>
        <v>850000</v>
      </c>
      <c r="K189" s="161">
        <f t="shared" si="662"/>
        <v>5050000</v>
      </c>
      <c r="L189" s="161">
        <f t="shared" si="663"/>
        <v>9350000</v>
      </c>
      <c r="M189" s="162">
        <f t="shared" si="664"/>
        <v>1</v>
      </c>
      <c r="N189" s="163">
        <f t="shared" si="574"/>
        <v>3640000</v>
      </c>
      <c r="O189" s="163">
        <v>0</v>
      </c>
      <c r="P189" s="406">
        <v>0</v>
      </c>
      <c r="Q189" s="406">
        <v>15</v>
      </c>
      <c r="R189" s="406">
        <v>0</v>
      </c>
      <c r="S189" s="406">
        <v>0</v>
      </c>
      <c r="T189" s="406"/>
      <c r="U189" s="406"/>
      <c r="V189" s="406"/>
      <c r="W189" s="406"/>
      <c r="X189" s="389"/>
      <c r="Y189" s="406"/>
      <c r="Z189" s="406"/>
      <c r="AA189" s="406"/>
      <c r="AB189" s="406"/>
      <c r="AC189" s="406"/>
      <c r="AD189" s="406">
        <v>0</v>
      </c>
      <c r="AE189" s="164">
        <f t="shared" si="665"/>
        <v>0</v>
      </c>
      <c r="AF189" s="166">
        <f t="shared" si="666"/>
        <v>0</v>
      </c>
      <c r="AG189" s="166">
        <f t="shared" si="667"/>
        <v>0</v>
      </c>
      <c r="AH189" s="166">
        <f t="shared" si="668"/>
        <v>0</v>
      </c>
      <c r="AI189" s="166">
        <f t="shared" si="669"/>
        <v>0</v>
      </c>
      <c r="AJ189" s="166">
        <f t="shared" si="670"/>
        <v>0</v>
      </c>
      <c r="AK189" s="166">
        <f t="shared" si="671"/>
        <v>0</v>
      </c>
      <c r="AL189" s="166">
        <f t="shared" si="672"/>
        <v>0</v>
      </c>
      <c r="AM189" s="166">
        <f t="shared" si="673"/>
        <v>0</v>
      </c>
      <c r="AN189" s="166">
        <f t="shared" si="674"/>
        <v>0</v>
      </c>
      <c r="AO189" s="167">
        <f t="shared" si="675"/>
        <v>0</v>
      </c>
      <c r="AP189" s="166">
        <v>0</v>
      </c>
      <c r="AQ189" s="166">
        <f t="shared" si="676"/>
        <v>0</v>
      </c>
      <c r="AR189" s="166">
        <v>1191000</v>
      </c>
      <c r="AS189" s="167"/>
      <c r="AT189" s="166"/>
      <c r="AU189" s="166"/>
      <c r="AV189" s="166">
        <f t="shared" si="677"/>
        <v>1191000</v>
      </c>
      <c r="AW189" s="166">
        <f t="shared" si="678"/>
        <v>344000</v>
      </c>
      <c r="AX189" s="166">
        <f t="shared" si="679"/>
        <v>64500</v>
      </c>
      <c r="AY189" s="166">
        <f t="shared" si="680"/>
        <v>43000</v>
      </c>
      <c r="AZ189" s="166">
        <f t="shared" si="681"/>
        <v>451500</v>
      </c>
      <c r="BA189" s="166">
        <f t="shared" si="682"/>
        <v>21500</v>
      </c>
      <c r="BB189" s="166">
        <f t="shared" si="683"/>
        <v>110000</v>
      </c>
      <c r="BC189" s="166"/>
      <c r="BD189" s="166">
        <v>0</v>
      </c>
      <c r="BE189" s="166">
        <f t="shared" si="684"/>
        <v>583000</v>
      </c>
      <c r="BF189" s="166">
        <f t="shared" si="685"/>
        <v>608000</v>
      </c>
      <c r="BG189" s="166">
        <f t="shared" si="686"/>
        <v>0</v>
      </c>
      <c r="BH189" s="166">
        <v>1</v>
      </c>
      <c r="BI189" s="369" t="s">
        <v>40</v>
      </c>
      <c r="BJ189" s="166">
        <f t="shared" si="597"/>
        <v>0</v>
      </c>
      <c r="BK189" s="166">
        <f t="shared" si="687"/>
        <v>1</v>
      </c>
      <c r="BL189" s="166">
        <v>0</v>
      </c>
      <c r="BM189" s="166">
        <f t="shared" si="688"/>
        <v>0</v>
      </c>
      <c r="BN189" s="166" t="str">
        <f t="shared" si="689"/>
        <v>Trừ tiền</v>
      </c>
      <c r="BO189" s="410"/>
      <c r="BP189" s="166"/>
      <c r="BQ189" s="144"/>
      <c r="BR189" s="144"/>
      <c r="BS189" s="161">
        <f t="shared" si="690"/>
        <v>0</v>
      </c>
      <c r="BT189" s="159">
        <v>0</v>
      </c>
      <c r="BU189" s="166">
        <f t="shared" si="691"/>
        <v>0</v>
      </c>
      <c r="BV189" s="166">
        <v>11000000</v>
      </c>
      <c r="BW189" s="166">
        <f t="shared" si="692"/>
        <v>11000000</v>
      </c>
      <c r="BX189" s="166">
        <f t="shared" si="693"/>
        <v>-11451500</v>
      </c>
      <c r="BY189" s="166"/>
      <c r="BZ189" s="166"/>
      <c r="CA189" s="171"/>
      <c r="CB189" s="166"/>
      <c r="CC189" s="166"/>
      <c r="CD189" s="166"/>
      <c r="CE189" s="413">
        <v>8500000</v>
      </c>
      <c r="CF189" s="413">
        <f t="shared" ref="CF189:CF190" si="707">CE189*10%</f>
        <v>850000</v>
      </c>
      <c r="CG189" s="413">
        <v>0</v>
      </c>
      <c r="CH189" s="413">
        <v>0</v>
      </c>
      <c r="CI189" s="413"/>
      <c r="CJ189" s="369">
        <f t="shared" si="701"/>
        <v>850000</v>
      </c>
      <c r="CK189" s="369">
        <f t="shared" si="702"/>
        <v>9350000</v>
      </c>
      <c r="CL189" s="416"/>
      <c r="CM189" s="413">
        <f t="shared" si="703"/>
        <v>8500000</v>
      </c>
      <c r="CN189" s="413">
        <f t="shared" si="703"/>
        <v>850000</v>
      </c>
      <c r="CO189" s="369">
        <f t="shared" si="703"/>
        <v>0</v>
      </c>
      <c r="CP189" s="369">
        <f t="shared" si="703"/>
        <v>0</v>
      </c>
      <c r="CQ189" s="369">
        <f t="shared" si="703"/>
        <v>0</v>
      </c>
      <c r="CR189" s="369">
        <f t="shared" si="704"/>
        <v>850000</v>
      </c>
      <c r="CS189" s="369">
        <f t="shared" si="705"/>
        <v>9350000</v>
      </c>
      <c r="CT189" s="173" t="s">
        <v>1187</v>
      </c>
      <c r="CU189" s="173" t="s">
        <v>2229</v>
      </c>
      <c r="CV189" s="450" t="s">
        <v>1285</v>
      </c>
      <c r="CW189" s="173" t="s">
        <v>2249</v>
      </c>
    </row>
    <row r="190" spans="1:101" ht="34.35" customHeight="1">
      <c r="A190" s="155">
        <f>SUBTOTAL(3,$C$11:C190)</f>
        <v>158</v>
      </c>
      <c r="B190" s="254" t="s">
        <v>916</v>
      </c>
      <c r="C190" s="255" t="s">
        <v>917</v>
      </c>
      <c r="D190" s="156" t="s">
        <v>101</v>
      </c>
      <c r="E190" s="157" t="str">
        <f t="shared" si="700"/>
        <v>B3</v>
      </c>
      <c r="F190" s="158">
        <v>42110</v>
      </c>
      <c r="G190" s="159">
        <v>4090000</v>
      </c>
      <c r="H190" s="159"/>
      <c r="I190" s="160">
        <f t="shared" si="661"/>
        <v>3410000</v>
      </c>
      <c r="J190" s="160">
        <f t="shared" si="526"/>
        <v>750000</v>
      </c>
      <c r="K190" s="161">
        <f t="shared" si="662"/>
        <v>4160000</v>
      </c>
      <c r="L190" s="161">
        <f t="shared" si="663"/>
        <v>8250000</v>
      </c>
      <c r="M190" s="162">
        <f t="shared" si="664"/>
        <v>1</v>
      </c>
      <c r="N190" s="163">
        <f t="shared" si="574"/>
        <v>3640000</v>
      </c>
      <c r="O190" s="163">
        <v>0</v>
      </c>
      <c r="P190" s="406">
        <v>2</v>
      </c>
      <c r="Q190" s="406">
        <v>11</v>
      </c>
      <c r="R190" s="406">
        <v>0</v>
      </c>
      <c r="S190" s="406">
        <v>0</v>
      </c>
      <c r="T190" s="406"/>
      <c r="U190" s="406"/>
      <c r="V190" s="406"/>
      <c r="W190" s="406"/>
      <c r="X190" s="389"/>
      <c r="Y190" s="406"/>
      <c r="Z190" s="406"/>
      <c r="AA190" s="406"/>
      <c r="AB190" s="406"/>
      <c r="AC190" s="406"/>
      <c r="AD190" s="406">
        <v>0</v>
      </c>
      <c r="AE190" s="164">
        <f t="shared" si="665"/>
        <v>0</v>
      </c>
      <c r="AF190" s="166">
        <f t="shared" si="666"/>
        <v>634615</v>
      </c>
      <c r="AG190" s="166">
        <f t="shared" si="667"/>
        <v>0</v>
      </c>
      <c r="AH190" s="166">
        <f t="shared" si="668"/>
        <v>0</v>
      </c>
      <c r="AI190" s="166">
        <f t="shared" si="669"/>
        <v>0</v>
      </c>
      <c r="AJ190" s="166">
        <f t="shared" si="670"/>
        <v>0</v>
      </c>
      <c r="AK190" s="166">
        <f t="shared" si="671"/>
        <v>0</v>
      </c>
      <c r="AL190" s="166">
        <f t="shared" si="672"/>
        <v>0</v>
      </c>
      <c r="AM190" s="166">
        <f t="shared" si="673"/>
        <v>0</v>
      </c>
      <c r="AN190" s="166">
        <f t="shared" si="674"/>
        <v>0</v>
      </c>
      <c r="AO190" s="167">
        <f t="shared" si="675"/>
        <v>0</v>
      </c>
      <c r="AP190" s="166">
        <v>0</v>
      </c>
      <c r="AQ190" s="166">
        <f t="shared" si="676"/>
        <v>634615</v>
      </c>
      <c r="AR190" s="166">
        <v>905000</v>
      </c>
      <c r="AS190" s="167"/>
      <c r="AT190" s="166"/>
      <c r="AU190" s="166"/>
      <c r="AV190" s="166">
        <f t="shared" si="677"/>
        <v>1539615</v>
      </c>
      <c r="AW190" s="166">
        <f t="shared" si="678"/>
        <v>327200</v>
      </c>
      <c r="AX190" s="166">
        <f t="shared" si="679"/>
        <v>61350</v>
      </c>
      <c r="AY190" s="166">
        <f t="shared" si="680"/>
        <v>40900</v>
      </c>
      <c r="AZ190" s="166">
        <f t="shared" si="681"/>
        <v>429450</v>
      </c>
      <c r="BA190" s="166">
        <f t="shared" si="682"/>
        <v>20450</v>
      </c>
      <c r="BB190" s="166">
        <f t="shared" si="683"/>
        <v>110000</v>
      </c>
      <c r="BC190" s="166"/>
      <c r="BD190" s="166">
        <v>0</v>
      </c>
      <c r="BE190" s="166">
        <f t="shared" si="684"/>
        <v>559900</v>
      </c>
      <c r="BF190" s="166">
        <f t="shared" si="685"/>
        <v>979715</v>
      </c>
      <c r="BG190" s="166">
        <f t="shared" si="686"/>
        <v>0</v>
      </c>
      <c r="BH190" s="166">
        <v>1</v>
      </c>
      <c r="BI190" s="369" t="s">
        <v>40</v>
      </c>
      <c r="BJ190" s="166">
        <f t="shared" si="597"/>
        <v>0</v>
      </c>
      <c r="BK190" s="166">
        <f t="shared" si="687"/>
        <v>1</v>
      </c>
      <c r="BL190" s="166">
        <v>0</v>
      </c>
      <c r="BM190" s="166">
        <f t="shared" si="688"/>
        <v>0</v>
      </c>
      <c r="BN190" s="166" t="str">
        <f t="shared" si="689"/>
        <v>Trừ tiền</v>
      </c>
      <c r="BO190" s="410"/>
      <c r="BP190" s="166"/>
      <c r="BQ190" s="144"/>
      <c r="BR190" s="144"/>
      <c r="BS190" s="161">
        <f t="shared" si="690"/>
        <v>634615</v>
      </c>
      <c r="BT190" s="159">
        <v>1</v>
      </c>
      <c r="BU190" s="166">
        <f t="shared" si="691"/>
        <v>4400000</v>
      </c>
      <c r="BV190" s="166">
        <v>11000000</v>
      </c>
      <c r="BW190" s="166">
        <f t="shared" si="692"/>
        <v>15400000</v>
      </c>
      <c r="BX190" s="166">
        <f t="shared" si="693"/>
        <v>-15194835</v>
      </c>
      <c r="BY190" s="166"/>
      <c r="BZ190" s="166"/>
      <c r="CA190" s="171"/>
      <c r="CB190" s="166"/>
      <c r="CC190" s="166"/>
      <c r="CD190" s="166"/>
      <c r="CE190" s="413">
        <v>7500000</v>
      </c>
      <c r="CF190" s="413">
        <f t="shared" si="707"/>
        <v>750000</v>
      </c>
      <c r="CG190" s="413">
        <v>0</v>
      </c>
      <c r="CH190" s="413">
        <v>0</v>
      </c>
      <c r="CI190" s="413"/>
      <c r="CJ190" s="369">
        <f t="shared" si="701"/>
        <v>750000</v>
      </c>
      <c r="CK190" s="369">
        <f t="shared" si="702"/>
        <v>8250000</v>
      </c>
      <c r="CL190" s="416"/>
      <c r="CM190" s="413">
        <f t="shared" si="703"/>
        <v>7500000</v>
      </c>
      <c r="CN190" s="413">
        <f t="shared" si="703"/>
        <v>750000</v>
      </c>
      <c r="CO190" s="369">
        <f t="shared" si="703"/>
        <v>0</v>
      </c>
      <c r="CP190" s="369">
        <f t="shared" si="703"/>
        <v>0</v>
      </c>
      <c r="CQ190" s="369">
        <f t="shared" si="703"/>
        <v>0</v>
      </c>
      <c r="CR190" s="369">
        <f t="shared" si="704"/>
        <v>750000</v>
      </c>
      <c r="CS190" s="369">
        <f t="shared" si="705"/>
        <v>8250000</v>
      </c>
      <c r="CT190" s="173" t="s">
        <v>1187</v>
      </c>
      <c r="CU190" s="173" t="s">
        <v>2229</v>
      </c>
      <c r="CV190" s="450" t="s">
        <v>1286</v>
      </c>
      <c r="CW190" s="173" t="s">
        <v>2249</v>
      </c>
    </row>
    <row r="191" spans="1:101" ht="34.35" customHeight="1">
      <c r="A191" s="155">
        <f>SUBTOTAL(3,$C$11:C191)</f>
        <v>159</v>
      </c>
      <c r="B191" s="254" t="s">
        <v>918</v>
      </c>
      <c r="C191" s="255" t="s">
        <v>919</v>
      </c>
      <c r="D191" s="156" t="s">
        <v>101</v>
      </c>
      <c r="E191" s="157" t="str">
        <f t="shared" si="700"/>
        <v>B3</v>
      </c>
      <c r="F191" s="158">
        <v>42208</v>
      </c>
      <c r="G191" s="159">
        <v>4300000</v>
      </c>
      <c r="H191" s="159"/>
      <c r="I191" s="160">
        <f t="shared" si="661"/>
        <v>4200000</v>
      </c>
      <c r="J191" s="160">
        <f t="shared" si="526"/>
        <v>425000</v>
      </c>
      <c r="K191" s="161">
        <f t="shared" si="662"/>
        <v>4625000</v>
      </c>
      <c r="L191" s="161">
        <f t="shared" si="663"/>
        <v>8925000</v>
      </c>
      <c r="M191" s="162">
        <f t="shared" si="664"/>
        <v>1</v>
      </c>
      <c r="N191" s="163">
        <f t="shared" si="574"/>
        <v>3640000</v>
      </c>
      <c r="O191" s="163">
        <v>0</v>
      </c>
      <c r="P191" s="406">
        <v>3</v>
      </c>
      <c r="Q191" s="406">
        <v>11</v>
      </c>
      <c r="R191" s="406">
        <v>0</v>
      </c>
      <c r="S191" s="406">
        <v>0</v>
      </c>
      <c r="T191" s="406"/>
      <c r="U191" s="406"/>
      <c r="V191" s="406"/>
      <c r="W191" s="406"/>
      <c r="X191" s="389"/>
      <c r="Y191" s="406"/>
      <c r="Z191" s="406"/>
      <c r="AA191" s="406"/>
      <c r="AB191" s="406"/>
      <c r="AC191" s="406"/>
      <c r="AD191" s="406">
        <v>0</v>
      </c>
      <c r="AE191" s="164">
        <f t="shared" si="665"/>
        <v>0</v>
      </c>
      <c r="AF191" s="166">
        <f t="shared" si="666"/>
        <v>1029808</v>
      </c>
      <c r="AG191" s="166">
        <f t="shared" si="667"/>
        <v>0</v>
      </c>
      <c r="AH191" s="166">
        <f t="shared" si="668"/>
        <v>0</v>
      </c>
      <c r="AI191" s="166">
        <f t="shared" si="669"/>
        <v>0</v>
      </c>
      <c r="AJ191" s="166">
        <f t="shared" si="670"/>
        <v>0</v>
      </c>
      <c r="AK191" s="166">
        <f t="shared" si="671"/>
        <v>0</v>
      </c>
      <c r="AL191" s="166">
        <f t="shared" si="672"/>
        <v>0</v>
      </c>
      <c r="AM191" s="166">
        <f t="shared" si="673"/>
        <v>0</v>
      </c>
      <c r="AN191" s="166">
        <f t="shared" si="674"/>
        <v>0</v>
      </c>
      <c r="AO191" s="167">
        <f t="shared" si="675"/>
        <v>0</v>
      </c>
      <c r="AP191" s="166">
        <v>0</v>
      </c>
      <c r="AQ191" s="166">
        <f t="shared" si="676"/>
        <v>1029808</v>
      </c>
      <c r="AR191" s="166">
        <v>1066000</v>
      </c>
      <c r="AS191" s="167"/>
      <c r="AT191" s="166"/>
      <c r="AU191" s="166"/>
      <c r="AV191" s="166">
        <f t="shared" si="677"/>
        <v>2095808</v>
      </c>
      <c r="AW191" s="166">
        <f t="shared" si="678"/>
        <v>344000</v>
      </c>
      <c r="AX191" s="166">
        <f t="shared" si="679"/>
        <v>64500</v>
      </c>
      <c r="AY191" s="166">
        <f t="shared" si="680"/>
        <v>43000</v>
      </c>
      <c r="AZ191" s="166">
        <f t="shared" si="681"/>
        <v>451500</v>
      </c>
      <c r="BA191" s="166">
        <f t="shared" si="682"/>
        <v>21500</v>
      </c>
      <c r="BB191" s="166">
        <f t="shared" si="683"/>
        <v>110000</v>
      </c>
      <c r="BC191" s="166"/>
      <c r="BD191" s="166">
        <v>0</v>
      </c>
      <c r="BE191" s="166">
        <f t="shared" si="684"/>
        <v>583000</v>
      </c>
      <c r="BF191" s="166">
        <f t="shared" si="685"/>
        <v>1512808</v>
      </c>
      <c r="BG191" s="166">
        <f t="shared" si="686"/>
        <v>0</v>
      </c>
      <c r="BH191" s="166">
        <v>1</v>
      </c>
      <c r="BI191" s="369" t="s">
        <v>40</v>
      </c>
      <c r="BJ191" s="166">
        <f t="shared" si="597"/>
        <v>0</v>
      </c>
      <c r="BK191" s="166">
        <f t="shared" si="687"/>
        <v>1</v>
      </c>
      <c r="BL191" s="166">
        <v>0</v>
      </c>
      <c r="BM191" s="166">
        <f t="shared" si="688"/>
        <v>0</v>
      </c>
      <c r="BN191" s="166" t="str">
        <f t="shared" si="689"/>
        <v>Trừ tiền</v>
      </c>
      <c r="BO191" s="410"/>
      <c r="BP191" s="166"/>
      <c r="BQ191" s="144"/>
      <c r="BR191" s="144"/>
      <c r="BS191" s="161">
        <f t="shared" si="690"/>
        <v>1029808</v>
      </c>
      <c r="BT191" s="159">
        <v>0</v>
      </c>
      <c r="BU191" s="166">
        <f t="shared" si="691"/>
        <v>0</v>
      </c>
      <c r="BV191" s="166">
        <v>11000000</v>
      </c>
      <c r="BW191" s="166">
        <f t="shared" si="692"/>
        <v>11000000</v>
      </c>
      <c r="BX191" s="166">
        <f t="shared" si="693"/>
        <v>-10421692</v>
      </c>
      <c r="BY191" s="166"/>
      <c r="BZ191" s="166"/>
      <c r="CA191" s="171"/>
      <c r="CB191" s="166"/>
      <c r="CC191" s="166"/>
      <c r="CD191" s="166"/>
      <c r="CE191" s="413">
        <v>8500000</v>
      </c>
      <c r="CF191" s="413">
        <f t="shared" si="706"/>
        <v>425000</v>
      </c>
      <c r="CG191" s="413">
        <v>0</v>
      </c>
      <c r="CH191" s="413">
        <v>0</v>
      </c>
      <c r="CI191" s="413"/>
      <c r="CJ191" s="369">
        <f t="shared" si="701"/>
        <v>425000</v>
      </c>
      <c r="CK191" s="369">
        <f t="shared" si="702"/>
        <v>8925000</v>
      </c>
      <c r="CL191" s="416"/>
      <c r="CM191" s="413">
        <f t="shared" si="703"/>
        <v>8500000</v>
      </c>
      <c r="CN191" s="413">
        <f t="shared" si="703"/>
        <v>425000</v>
      </c>
      <c r="CO191" s="369">
        <f t="shared" si="703"/>
        <v>0</v>
      </c>
      <c r="CP191" s="369">
        <f t="shared" si="703"/>
        <v>0</v>
      </c>
      <c r="CQ191" s="369">
        <f t="shared" si="703"/>
        <v>0</v>
      </c>
      <c r="CR191" s="369">
        <f t="shared" si="704"/>
        <v>425000</v>
      </c>
      <c r="CS191" s="369">
        <f t="shared" si="705"/>
        <v>8925000</v>
      </c>
      <c r="CT191" s="173" t="s">
        <v>1187</v>
      </c>
      <c r="CU191" s="173" t="s">
        <v>2229</v>
      </c>
      <c r="CV191" s="450" t="s">
        <v>1287</v>
      </c>
      <c r="CW191" s="173" t="s">
        <v>2249</v>
      </c>
    </row>
    <row r="192" spans="1:101" ht="34.35" customHeight="1">
      <c r="A192" s="155">
        <f>SUBTOTAL(3,$C$11:C192)</f>
        <v>160</v>
      </c>
      <c r="B192" s="246" t="s">
        <v>972</v>
      </c>
      <c r="C192" s="247" t="s">
        <v>973</v>
      </c>
      <c r="D192" s="156" t="s">
        <v>101</v>
      </c>
      <c r="E192" s="157" t="str">
        <f>IF(CL192&gt;=400000000,"A1",IF(CL192&gt;=300000000,"A2",IF(CL192&gt;=240000000,"A3",IF(CL192&gt;=180000000,"A4",IF(CL192&gt;=120000000,"A5",IF(CL192&gt;=80000000,"A6",IF(CL192&gt;=40000000,"A7",IF(CL192&gt;=25000000,"B1",IF(CL192&gt;=12000000,"B2","B3")))))))))</f>
        <v>B3</v>
      </c>
      <c r="F192" s="158">
        <v>44565</v>
      </c>
      <c r="G192" s="159">
        <v>4300000</v>
      </c>
      <c r="H192" s="159"/>
      <c r="I192" s="160">
        <f t="shared" si="661"/>
        <v>4200000</v>
      </c>
      <c r="J192" s="160">
        <f t="shared" si="526"/>
        <v>0</v>
      </c>
      <c r="K192" s="161">
        <f t="shared" si="662"/>
        <v>4200000</v>
      </c>
      <c r="L192" s="161">
        <f t="shared" si="663"/>
        <v>8500000</v>
      </c>
      <c r="M192" s="162">
        <f t="shared" si="664"/>
        <v>1</v>
      </c>
      <c r="N192" s="163">
        <f t="shared" si="574"/>
        <v>3640000</v>
      </c>
      <c r="O192" s="163">
        <v>0</v>
      </c>
      <c r="P192" s="406">
        <v>1</v>
      </c>
      <c r="Q192" s="406">
        <v>12</v>
      </c>
      <c r="R192" s="406">
        <v>0</v>
      </c>
      <c r="S192" s="406">
        <v>0</v>
      </c>
      <c r="T192" s="406"/>
      <c r="U192" s="406"/>
      <c r="V192" s="406"/>
      <c r="W192" s="406"/>
      <c r="X192" s="389"/>
      <c r="Y192" s="406"/>
      <c r="Z192" s="406"/>
      <c r="AA192" s="406"/>
      <c r="AB192" s="406"/>
      <c r="AC192" s="406"/>
      <c r="AD192" s="406">
        <v>0</v>
      </c>
      <c r="AE192" s="164">
        <f t="shared" si="665"/>
        <v>0</v>
      </c>
      <c r="AF192" s="166">
        <f t="shared" si="666"/>
        <v>326923</v>
      </c>
      <c r="AG192" s="166">
        <f t="shared" si="667"/>
        <v>0</v>
      </c>
      <c r="AH192" s="166">
        <f t="shared" si="668"/>
        <v>0</v>
      </c>
      <c r="AI192" s="166">
        <f t="shared" si="669"/>
        <v>0</v>
      </c>
      <c r="AJ192" s="166">
        <f t="shared" si="670"/>
        <v>0</v>
      </c>
      <c r="AK192" s="166">
        <f t="shared" si="671"/>
        <v>0</v>
      </c>
      <c r="AL192" s="166">
        <f t="shared" si="672"/>
        <v>0</v>
      </c>
      <c r="AM192" s="166">
        <f t="shared" si="673"/>
        <v>0</v>
      </c>
      <c r="AN192" s="166">
        <f t="shared" si="674"/>
        <v>0</v>
      </c>
      <c r="AO192" s="167">
        <f t="shared" si="675"/>
        <v>0</v>
      </c>
      <c r="AP192" s="166">
        <v>0</v>
      </c>
      <c r="AQ192" s="166">
        <f t="shared" si="676"/>
        <v>326923</v>
      </c>
      <c r="AR192" s="166">
        <v>1067000</v>
      </c>
      <c r="AS192" s="167"/>
      <c r="AT192" s="166"/>
      <c r="AU192" s="166"/>
      <c r="AV192" s="166">
        <f t="shared" si="677"/>
        <v>1393923</v>
      </c>
      <c r="AW192" s="166">
        <f t="shared" si="678"/>
        <v>344000</v>
      </c>
      <c r="AX192" s="166">
        <f t="shared" si="679"/>
        <v>64500</v>
      </c>
      <c r="AY192" s="166">
        <f t="shared" si="680"/>
        <v>43000</v>
      </c>
      <c r="AZ192" s="166">
        <f t="shared" si="681"/>
        <v>451500</v>
      </c>
      <c r="BA192" s="166">
        <f t="shared" si="682"/>
        <v>21500</v>
      </c>
      <c r="BB192" s="166">
        <f t="shared" si="683"/>
        <v>110000</v>
      </c>
      <c r="BC192" s="166"/>
      <c r="BD192" s="166">
        <v>0</v>
      </c>
      <c r="BE192" s="166">
        <f t="shared" si="684"/>
        <v>583000</v>
      </c>
      <c r="BF192" s="166">
        <f t="shared" si="685"/>
        <v>810923</v>
      </c>
      <c r="BG192" s="166">
        <f t="shared" si="686"/>
        <v>0</v>
      </c>
      <c r="BH192" s="166">
        <v>1</v>
      </c>
      <c r="BI192" s="369" t="s">
        <v>40</v>
      </c>
      <c r="BJ192" s="166">
        <f t="shared" si="597"/>
        <v>0</v>
      </c>
      <c r="BK192" s="166">
        <f t="shared" si="687"/>
        <v>1</v>
      </c>
      <c r="BL192" s="166">
        <v>0</v>
      </c>
      <c r="BM192" s="166">
        <f t="shared" si="688"/>
        <v>0</v>
      </c>
      <c r="BN192" s="166" t="str">
        <f t="shared" si="689"/>
        <v>Trừ tiền</v>
      </c>
      <c r="BO192" s="410"/>
      <c r="BP192" s="166"/>
      <c r="BQ192" s="144"/>
      <c r="BR192" s="144"/>
      <c r="BS192" s="161">
        <f t="shared" si="690"/>
        <v>326923</v>
      </c>
      <c r="BT192" s="159">
        <v>2</v>
      </c>
      <c r="BU192" s="166">
        <f t="shared" si="691"/>
        <v>8800000</v>
      </c>
      <c r="BV192" s="166">
        <v>11000000</v>
      </c>
      <c r="BW192" s="166">
        <f t="shared" si="692"/>
        <v>19800000</v>
      </c>
      <c r="BX192" s="166">
        <f t="shared" si="693"/>
        <v>-19924577</v>
      </c>
      <c r="BY192" s="166"/>
      <c r="BZ192" s="166"/>
      <c r="CA192" s="171"/>
      <c r="CB192" s="166"/>
      <c r="CC192" s="166"/>
      <c r="CD192" s="166"/>
      <c r="CE192" s="413">
        <v>8500000</v>
      </c>
      <c r="CF192" s="413">
        <v>0</v>
      </c>
      <c r="CG192" s="413">
        <v>0</v>
      </c>
      <c r="CH192" s="413">
        <v>0</v>
      </c>
      <c r="CI192" s="413"/>
      <c r="CJ192" s="369">
        <f>SUM(CF192:CI192)</f>
        <v>0</v>
      </c>
      <c r="CK192" s="369">
        <f>CE192+CJ192</f>
        <v>8500000</v>
      </c>
      <c r="CL192" s="414"/>
      <c r="CM192" s="413">
        <f t="shared" si="703"/>
        <v>8500000</v>
      </c>
      <c r="CN192" s="413">
        <f t="shared" si="703"/>
        <v>0</v>
      </c>
      <c r="CO192" s="369">
        <f t="shared" si="703"/>
        <v>0</v>
      </c>
      <c r="CP192" s="369">
        <f t="shared" si="703"/>
        <v>0</v>
      </c>
      <c r="CQ192" s="369">
        <f t="shared" si="703"/>
        <v>0</v>
      </c>
      <c r="CR192" s="369">
        <f>SUM(CN192:CQ192)</f>
        <v>0</v>
      </c>
      <c r="CS192" s="369">
        <f>CM192+CR192</f>
        <v>8500000</v>
      </c>
      <c r="CT192" s="173" t="s">
        <v>1187</v>
      </c>
      <c r="CU192" s="173" t="s">
        <v>2229</v>
      </c>
      <c r="CV192" s="450" t="s">
        <v>1309</v>
      </c>
      <c r="CW192" s="173" t="s">
        <v>2249</v>
      </c>
    </row>
    <row r="193" spans="1:101" ht="34.35" customHeight="1">
      <c r="A193" s="155">
        <f>SUBTOTAL(3,$C$11:C193)</f>
        <v>161</v>
      </c>
      <c r="B193" s="143" t="s">
        <v>738</v>
      </c>
      <c r="C193" s="144" t="s">
        <v>739</v>
      </c>
      <c r="D193" s="156" t="s">
        <v>101</v>
      </c>
      <c r="E193" s="157" t="str">
        <f>IF(CL193&gt;=400000000,"A1",IF(CL193&gt;=300000000,"A2",IF(CL193&gt;=240000000,"A3",IF(CL193&gt;=180000000,"A4",IF(CL193&gt;=120000000,"A5",IF(CL193&gt;=80000000,"A6",IF(CL193&gt;=40000000,"A7",IF(CL193&gt;=25000000,"B1",IF(CL193&gt;=12000000,"B2","B3")))))))))</f>
        <v>B3</v>
      </c>
      <c r="F193" s="158">
        <v>42522</v>
      </c>
      <c r="G193" s="159">
        <v>4090000</v>
      </c>
      <c r="H193" s="159"/>
      <c r="I193" s="160">
        <f t="shared" si="661"/>
        <v>3410000</v>
      </c>
      <c r="J193" s="160">
        <f t="shared" si="526"/>
        <v>375000</v>
      </c>
      <c r="K193" s="161">
        <f t="shared" si="662"/>
        <v>3785000</v>
      </c>
      <c r="L193" s="161">
        <f t="shared" si="663"/>
        <v>7875000</v>
      </c>
      <c r="M193" s="162">
        <f t="shared" si="664"/>
        <v>1</v>
      </c>
      <c r="N193" s="163">
        <f t="shared" si="574"/>
        <v>3640000</v>
      </c>
      <c r="O193" s="163">
        <v>0</v>
      </c>
      <c r="P193" s="406">
        <v>1</v>
      </c>
      <c r="Q193" s="406">
        <v>12</v>
      </c>
      <c r="R193" s="406">
        <v>0</v>
      </c>
      <c r="S193" s="406">
        <v>0</v>
      </c>
      <c r="T193" s="406"/>
      <c r="U193" s="406"/>
      <c r="V193" s="406"/>
      <c r="W193" s="406"/>
      <c r="X193" s="389"/>
      <c r="Y193" s="406"/>
      <c r="Z193" s="406"/>
      <c r="AA193" s="406"/>
      <c r="AB193" s="406"/>
      <c r="AC193" s="406"/>
      <c r="AD193" s="406">
        <v>0</v>
      </c>
      <c r="AE193" s="164">
        <f t="shared" si="665"/>
        <v>0</v>
      </c>
      <c r="AF193" s="166">
        <f t="shared" si="666"/>
        <v>302885</v>
      </c>
      <c r="AG193" s="166">
        <f t="shared" si="667"/>
        <v>0</v>
      </c>
      <c r="AH193" s="166">
        <f t="shared" si="668"/>
        <v>0</v>
      </c>
      <c r="AI193" s="166">
        <f t="shared" si="669"/>
        <v>0</v>
      </c>
      <c r="AJ193" s="166">
        <f t="shared" si="670"/>
        <v>0</v>
      </c>
      <c r="AK193" s="166">
        <f t="shared" si="671"/>
        <v>0</v>
      </c>
      <c r="AL193" s="166">
        <f t="shared" si="672"/>
        <v>0</v>
      </c>
      <c r="AM193" s="166">
        <f t="shared" si="673"/>
        <v>0</v>
      </c>
      <c r="AN193" s="166">
        <f t="shared" si="674"/>
        <v>0</v>
      </c>
      <c r="AO193" s="167">
        <f t="shared" si="675"/>
        <v>0</v>
      </c>
      <c r="AP193" s="166">
        <v>0</v>
      </c>
      <c r="AQ193" s="166">
        <f t="shared" si="676"/>
        <v>302885</v>
      </c>
      <c r="AR193" s="166">
        <v>1127000</v>
      </c>
      <c r="AS193" s="167"/>
      <c r="AT193" s="166"/>
      <c r="AU193" s="166"/>
      <c r="AV193" s="166">
        <f t="shared" si="677"/>
        <v>1429885</v>
      </c>
      <c r="AW193" s="166">
        <f t="shared" si="678"/>
        <v>327200</v>
      </c>
      <c r="AX193" s="166">
        <f t="shared" si="679"/>
        <v>61350</v>
      </c>
      <c r="AY193" s="166">
        <f t="shared" si="680"/>
        <v>40900</v>
      </c>
      <c r="AZ193" s="166">
        <f t="shared" si="681"/>
        <v>429450</v>
      </c>
      <c r="BA193" s="166">
        <f t="shared" si="682"/>
        <v>20450</v>
      </c>
      <c r="BB193" s="166">
        <f t="shared" si="683"/>
        <v>110000</v>
      </c>
      <c r="BC193" s="166"/>
      <c r="BD193" s="166">
        <v>0</v>
      </c>
      <c r="BE193" s="166">
        <f t="shared" si="684"/>
        <v>559900</v>
      </c>
      <c r="BF193" s="166">
        <f t="shared" si="685"/>
        <v>869985</v>
      </c>
      <c r="BG193" s="166">
        <f t="shared" si="686"/>
        <v>0</v>
      </c>
      <c r="BH193" s="166">
        <v>1</v>
      </c>
      <c r="BI193" s="369" t="s">
        <v>40</v>
      </c>
      <c r="BJ193" s="166">
        <f t="shared" si="597"/>
        <v>0</v>
      </c>
      <c r="BK193" s="166">
        <f t="shared" si="687"/>
        <v>1</v>
      </c>
      <c r="BL193" s="166">
        <v>0</v>
      </c>
      <c r="BM193" s="166">
        <f t="shared" si="688"/>
        <v>0</v>
      </c>
      <c r="BN193" s="166" t="str">
        <f t="shared" si="689"/>
        <v>Trừ tiền</v>
      </c>
      <c r="BO193" s="410"/>
      <c r="BP193" s="166"/>
      <c r="BQ193" s="144"/>
      <c r="BR193" s="144"/>
      <c r="BS193" s="161">
        <f t="shared" si="690"/>
        <v>302885</v>
      </c>
      <c r="BT193" s="159">
        <v>1</v>
      </c>
      <c r="BU193" s="166">
        <f t="shared" si="691"/>
        <v>4400000</v>
      </c>
      <c r="BV193" s="166">
        <v>11000000</v>
      </c>
      <c r="BW193" s="166">
        <f t="shared" si="692"/>
        <v>15400000</v>
      </c>
      <c r="BX193" s="166">
        <f t="shared" si="693"/>
        <v>-15526565</v>
      </c>
      <c r="BY193" s="166"/>
      <c r="BZ193" s="166"/>
      <c r="CA193" s="171"/>
      <c r="CB193" s="166"/>
      <c r="CC193" s="166"/>
      <c r="CD193" s="166"/>
      <c r="CE193" s="413">
        <v>7500000</v>
      </c>
      <c r="CF193" s="413">
        <f>CE193*5%</f>
        <v>375000</v>
      </c>
      <c r="CG193" s="413">
        <v>0</v>
      </c>
      <c r="CH193" s="413">
        <v>0</v>
      </c>
      <c r="CI193" s="413"/>
      <c r="CJ193" s="369">
        <f>SUM(CF193:CI193)</f>
        <v>375000</v>
      </c>
      <c r="CK193" s="369">
        <f>CE193+CJ193</f>
        <v>7875000</v>
      </c>
      <c r="CL193" s="414"/>
      <c r="CM193" s="413">
        <f t="shared" si="703"/>
        <v>7500000</v>
      </c>
      <c r="CN193" s="413">
        <f t="shared" si="703"/>
        <v>375000</v>
      </c>
      <c r="CO193" s="369">
        <f t="shared" si="703"/>
        <v>0</v>
      </c>
      <c r="CP193" s="369">
        <f t="shared" si="703"/>
        <v>0</v>
      </c>
      <c r="CQ193" s="369">
        <f t="shared" si="703"/>
        <v>0</v>
      </c>
      <c r="CR193" s="369">
        <f>SUM(CN193:CQ193)</f>
        <v>375000</v>
      </c>
      <c r="CS193" s="369">
        <f>CM193+CR193</f>
        <v>7875000</v>
      </c>
      <c r="CT193" s="173" t="s">
        <v>1187</v>
      </c>
      <c r="CU193" s="173" t="s">
        <v>2229</v>
      </c>
      <c r="CV193" s="450" t="s">
        <v>1219</v>
      </c>
      <c r="CW193" s="173" t="s">
        <v>2249</v>
      </c>
    </row>
    <row r="194" spans="1:101" ht="34.35" customHeight="1">
      <c r="A194" s="240"/>
      <c r="B194" s="303" t="str">
        <f>"Tổ 11: " &amp;"["&amp;COUNT(A195:A207)&amp; "]"</f>
        <v>Tổ 11: [13]</v>
      </c>
      <c r="C194" s="241"/>
      <c r="D194" s="242"/>
      <c r="E194" s="242"/>
      <c r="F194" s="242"/>
      <c r="G194" s="242">
        <f t="shared" ref="G194:BR194" si="708">SUM(G195:G207)</f>
        <v>55080000</v>
      </c>
      <c r="H194" s="242">
        <f t="shared" si="708"/>
        <v>0</v>
      </c>
      <c r="I194" s="242">
        <f t="shared" si="708"/>
        <v>49420000</v>
      </c>
      <c r="J194" s="242">
        <f t="shared" si="708"/>
        <v>8800000</v>
      </c>
      <c r="K194" s="242">
        <f t="shared" si="708"/>
        <v>58220000</v>
      </c>
      <c r="L194" s="242">
        <f t="shared" si="708"/>
        <v>113300000</v>
      </c>
      <c r="M194" s="242"/>
      <c r="N194" s="242">
        <f t="shared" si="708"/>
        <v>47320000</v>
      </c>
      <c r="O194" s="242">
        <f t="shared" si="708"/>
        <v>0</v>
      </c>
      <c r="P194" s="243">
        <f t="shared" si="708"/>
        <v>11.5</v>
      </c>
      <c r="Q194" s="243">
        <f t="shared" si="708"/>
        <v>155</v>
      </c>
      <c r="R194" s="243">
        <f t="shared" si="708"/>
        <v>0</v>
      </c>
      <c r="S194" s="243">
        <f t="shared" si="708"/>
        <v>0</v>
      </c>
      <c r="T194" s="243">
        <f t="shared" si="708"/>
        <v>0</v>
      </c>
      <c r="U194" s="243">
        <f t="shared" si="708"/>
        <v>0</v>
      </c>
      <c r="V194" s="243">
        <f t="shared" si="708"/>
        <v>0</v>
      </c>
      <c r="W194" s="243">
        <f t="shared" si="708"/>
        <v>0</v>
      </c>
      <c r="X194" s="243">
        <f t="shared" si="708"/>
        <v>0</v>
      </c>
      <c r="Y194" s="243">
        <f t="shared" si="708"/>
        <v>0</v>
      </c>
      <c r="Z194" s="243">
        <f t="shared" si="708"/>
        <v>0</v>
      </c>
      <c r="AA194" s="243">
        <f t="shared" si="708"/>
        <v>0</v>
      </c>
      <c r="AB194" s="243">
        <f t="shared" si="708"/>
        <v>0</v>
      </c>
      <c r="AC194" s="243">
        <f t="shared" si="708"/>
        <v>0</v>
      </c>
      <c r="AD194" s="243">
        <f t="shared" si="708"/>
        <v>0</v>
      </c>
      <c r="AE194" s="243">
        <f t="shared" si="708"/>
        <v>0</v>
      </c>
      <c r="AF194" s="242">
        <f t="shared" si="708"/>
        <v>3810095</v>
      </c>
      <c r="AG194" s="242">
        <f t="shared" si="708"/>
        <v>0</v>
      </c>
      <c r="AH194" s="242">
        <f t="shared" si="708"/>
        <v>0</v>
      </c>
      <c r="AI194" s="242">
        <f t="shared" si="708"/>
        <v>0</v>
      </c>
      <c r="AJ194" s="242">
        <f t="shared" si="708"/>
        <v>0</v>
      </c>
      <c r="AK194" s="242">
        <f t="shared" si="708"/>
        <v>0</v>
      </c>
      <c r="AL194" s="242">
        <f t="shared" si="708"/>
        <v>0</v>
      </c>
      <c r="AM194" s="242">
        <f t="shared" si="708"/>
        <v>0</v>
      </c>
      <c r="AN194" s="242">
        <f t="shared" si="708"/>
        <v>0</v>
      </c>
      <c r="AO194" s="242">
        <f t="shared" si="708"/>
        <v>0</v>
      </c>
      <c r="AP194" s="242">
        <f t="shared" si="708"/>
        <v>0</v>
      </c>
      <c r="AQ194" s="242">
        <f t="shared" si="708"/>
        <v>3810095</v>
      </c>
      <c r="AR194" s="242">
        <f t="shared" si="708"/>
        <v>12229000</v>
      </c>
      <c r="AS194" s="242">
        <f t="shared" si="708"/>
        <v>0</v>
      </c>
      <c r="AT194" s="242">
        <f t="shared" si="708"/>
        <v>0</v>
      </c>
      <c r="AU194" s="242">
        <f t="shared" si="708"/>
        <v>0</v>
      </c>
      <c r="AV194" s="242">
        <f t="shared" si="708"/>
        <v>16039095</v>
      </c>
      <c r="AW194" s="242">
        <f t="shared" si="708"/>
        <v>4406400</v>
      </c>
      <c r="AX194" s="242">
        <f t="shared" si="708"/>
        <v>826200</v>
      </c>
      <c r="AY194" s="242">
        <f t="shared" si="708"/>
        <v>550800</v>
      </c>
      <c r="AZ194" s="242">
        <f t="shared" si="708"/>
        <v>5783400</v>
      </c>
      <c r="BA194" s="242">
        <f t="shared" si="708"/>
        <v>275400</v>
      </c>
      <c r="BB194" s="242">
        <f t="shared" si="708"/>
        <v>1430000</v>
      </c>
      <c r="BC194" s="242">
        <f t="shared" si="708"/>
        <v>0</v>
      </c>
      <c r="BD194" s="242">
        <f t="shared" si="708"/>
        <v>0</v>
      </c>
      <c r="BE194" s="242">
        <f t="shared" si="708"/>
        <v>7488800</v>
      </c>
      <c r="BF194" s="242">
        <f t="shared" si="708"/>
        <v>8550295</v>
      </c>
      <c r="BG194" s="242">
        <f t="shared" si="708"/>
        <v>0</v>
      </c>
      <c r="BH194" s="242"/>
      <c r="BI194" s="242">
        <f t="shared" si="708"/>
        <v>0</v>
      </c>
      <c r="BJ194" s="242">
        <f t="shared" si="708"/>
        <v>0</v>
      </c>
      <c r="BK194" s="242"/>
      <c r="BL194" s="242">
        <f t="shared" si="708"/>
        <v>0</v>
      </c>
      <c r="BM194" s="242">
        <f t="shared" si="708"/>
        <v>0</v>
      </c>
      <c r="BN194" s="242">
        <f t="shared" si="708"/>
        <v>0</v>
      </c>
      <c r="BO194" s="242">
        <f t="shared" si="708"/>
        <v>0</v>
      </c>
      <c r="BP194" s="242">
        <f t="shared" si="708"/>
        <v>0</v>
      </c>
      <c r="BQ194" s="242">
        <f t="shared" si="708"/>
        <v>0</v>
      </c>
      <c r="BR194" s="242">
        <f t="shared" si="708"/>
        <v>0</v>
      </c>
      <c r="BS194" s="242">
        <f t="shared" ref="BS194:CV194" si="709">SUM(BS195:BS207)</f>
        <v>3810095</v>
      </c>
      <c r="BT194" s="242">
        <f t="shared" si="709"/>
        <v>11</v>
      </c>
      <c r="BU194" s="242">
        <f t="shared" si="709"/>
        <v>48400000</v>
      </c>
      <c r="BV194" s="242">
        <f t="shared" si="709"/>
        <v>143000000</v>
      </c>
      <c r="BW194" s="242">
        <f t="shared" si="709"/>
        <v>191400000</v>
      </c>
      <c r="BX194" s="242">
        <f t="shared" si="709"/>
        <v>-193373305</v>
      </c>
      <c r="BY194" s="242">
        <f t="shared" si="709"/>
        <v>0</v>
      </c>
      <c r="BZ194" s="242">
        <f t="shared" si="709"/>
        <v>0</v>
      </c>
      <c r="CA194" s="242">
        <f t="shared" si="709"/>
        <v>0</v>
      </c>
      <c r="CB194" s="242">
        <f t="shared" si="709"/>
        <v>0</v>
      </c>
      <c r="CC194" s="242">
        <f t="shared" si="709"/>
        <v>0</v>
      </c>
      <c r="CD194" s="242">
        <f t="shared" si="709"/>
        <v>0</v>
      </c>
      <c r="CE194" s="242">
        <f t="shared" si="709"/>
        <v>104500000</v>
      </c>
      <c r="CF194" s="242">
        <f t="shared" si="709"/>
        <v>8050000</v>
      </c>
      <c r="CG194" s="242">
        <f t="shared" si="709"/>
        <v>750000</v>
      </c>
      <c r="CH194" s="242">
        <f t="shared" si="709"/>
        <v>0</v>
      </c>
      <c r="CI194" s="242">
        <f t="shared" si="709"/>
        <v>0</v>
      </c>
      <c r="CJ194" s="242">
        <f t="shared" si="709"/>
        <v>8800000</v>
      </c>
      <c r="CK194" s="242">
        <f t="shared" si="709"/>
        <v>113300000</v>
      </c>
      <c r="CL194" s="242">
        <f t="shared" si="709"/>
        <v>0</v>
      </c>
      <c r="CM194" s="242">
        <f t="shared" si="709"/>
        <v>104500000</v>
      </c>
      <c r="CN194" s="242">
        <f t="shared" si="709"/>
        <v>8050000</v>
      </c>
      <c r="CO194" s="242">
        <f t="shared" si="709"/>
        <v>750000</v>
      </c>
      <c r="CP194" s="242">
        <f t="shared" si="709"/>
        <v>0</v>
      </c>
      <c r="CQ194" s="242">
        <f t="shared" si="709"/>
        <v>0</v>
      </c>
      <c r="CR194" s="242">
        <f t="shared" si="709"/>
        <v>8800000</v>
      </c>
      <c r="CS194" s="242">
        <f t="shared" si="709"/>
        <v>113300000</v>
      </c>
      <c r="CT194" s="242">
        <f t="shared" si="709"/>
        <v>0</v>
      </c>
      <c r="CU194" s="242">
        <f t="shared" si="709"/>
        <v>0</v>
      </c>
      <c r="CV194" s="446">
        <f t="shared" si="709"/>
        <v>0</v>
      </c>
      <c r="CW194" s="242"/>
    </row>
    <row r="195" spans="1:101" ht="34.35" customHeight="1">
      <c r="A195" s="155">
        <f>SUBTOTAL(3,$C$11:C195)</f>
        <v>162</v>
      </c>
      <c r="B195" s="246" t="s">
        <v>920</v>
      </c>
      <c r="C195" s="247" t="s">
        <v>921</v>
      </c>
      <c r="D195" s="156" t="s">
        <v>101</v>
      </c>
      <c r="E195" s="157" t="str">
        <f t="shared" ref="E195:E207" si="710">IF(CL195&gt;=400000000,"A1",IF(CL195&gt;=300000000,"A2",IF(CL195&gt;=240000000,"A3",IF(CL195&gt;=180000000,"A4",IF(CL195&gt;=120000000,"A5",IF(CL195&gt;=80000000,"A6",IF(CL195&gt;=40000000,"A7",IF(CL195&gt;=25000000,"B1",IF(CL195&gt;=12000000,"B2","B3")))))))))</f>
        <v>B3</v>
      </c>
      <c r="F195" s="158">
        <v>42110</v>
      </c>
      <c r="G195" s="159">
        <v>4090000</v>
      </c>
      <c r="H195" s="159"/>
      <c r="I195" s="160">
        <f t="shared" ref="I195:I207" si="711">IF(G195&gt;0,CM195-G195,CM195-H195)</f>
        <v>3410000</v>
      </c>
      <c r="J195" s="160">
        <f t="shared" ref="J195:J266" si="712">CR195</f>
        <v>1500000</v>
      </c>
      <c r="K195" s="161">
        <f t="shared" ref="K195:K265" si="713">SUM(I195:J195)</f>
        <v>4910000</v>
      </c>
      <c r="L195" s="161">
        <f t="shared" ref="L195:L200" si="714">IF(G195&gt;0,G195+K195,H195+K195)</f>
        <v>9000000</v>
      </c>
      <c r="M195" s="162">
        <f t="shared" ref="M195:M207" si="715">IF(CE195&gt;=11000000,80%,100%)</f>
        <v>1</v>
      </c>
      <c r="N195" s="163">
        <f t="shared" ref="N195:N266" si="716">ROUND(MAX(G195*70%,H195*70%,3640000),0)</f>
        <v>3640000</v>
      </c>
      <c r="O195" s="163">
        <v>0</v>
      </c>
      <c r="P195" s="406">
        <v>1</v>
      </c>
      <c r="Q195" s="406">
        <v>11</v>
      </c>
      <c r="R195" s="406">
        <v>0</v>
      </c>
      <c r="S195" s="406">
        <v>0</v>
      </c>
      <c r="T195" s="406"/>
      <c r="U195" s="406"/>
      <c r="V195" s="406"/>
      <c r="W195" s="406"/>
      <c r="X195" s="389"/>
      <c r="Y195" s="406"/>
      <c r="Z195" s="406"/>
      <c r="AA195" s="406"/>
      <c r="AB195" s="406"/>
      <c r="AC195" s="406"/>
      <c r="AD195" s="406">
        <v>0</v>
      </c>
      <c r="AE195" s="164">
        <f t="shared" ref="AE195:AE207" si="717">IF(OR(BL195="M1",BL195="M2",BL195="M3",BL195="M4"),P195+R195+S195+T195+U195,0)</f>
        <v>0</v>
      </c>
      <c r="AF195" s="166">
        <f t="shared" ref="AF195:AF207" si="718">ROUND(IF($P195=0,0,IF(OR($BJ195="lương tháng",$CE195&gt;=11000000),($L195/2-$L195/26*($CC$6-$P195))*$M195,$L195/26*$P195*$M195)),0)</f>
        <v>346154</v>
      </c>
      <c r="AG195" s="166">
        <f t="shared" ref="AG195:AG207" si="719">ROUND(MAX((G195+I195)*M195/26*R195,(H195+I195)*M195/26*R195,G195/26*R195*150%,H195/26*R195*150%)*BK195,0)</f>
        <v>0</v>
      </c>
      <c r="AH195" s="166">
        <f t="shared" ref="AH195:AH207" si="720">ROUND(MAX((G195+I195)*M195/26*S195,(H195+I195)*M195/26*S195,G195/26*S195*200%,H195/26*S195*200%)*BK195,0)</f>
        <v>0</v>
      </c>
      <c r="AI195" s="166">
        <f t="shared" ref="AI195:AI207" si="721">ROUND(IF(BJ195="Lương tháng",L195/26*T195,MAX((G195+I195)/26*(T195+U195)*200%+G195/26*T195,(H195+I195)/26*(T195+U195)*200%+H195/26*T195,G195/26*(T195+U195)*300%+G195/26*T195,H195/26*(T195+U195)*300%+H195/26*T195)),0)</f>
        <v>0</v>
      </c>
      <c r="AJ195" s="166">
        <f t="shared" ref="AJ195:AJ207" si="722">ROUND(IF((P195+Q195)=0,0,IF(BJ195="Lương tháng",MAX((G195+I195)/26*V195,(H195+I195)/26*V195),MAX(G195/26*V195,H195/26*V195))),0)</f>
        <v>0</v>
      </c>
      <c r="AK195" s="166">
        <f t="shared" ref="AK195:AK207" si="723">ROUND(IF(G195&gt;0,G195/26*W195,H195/26*W195),0)</f>
        <v>0</v>
      </c>
      <c r="AL195" s="166">
        <f t="shared" ref="AL195:AL207" si="724">ROUND(N195/26*Y195+O195/26*Z195+MAX(G195/26*AA195,H195/26*AA195),0)</f>
        <v>0</v>
      </c>
      <c r="AM195" s="166">
        <f t="shared" ref="AM195:AM207" si="725">ROUND(IF(BJ195="Lương tháng",L195/26*AC195,L195/26*AC195+MAX((G195+I195)/26*AB195,(H195+I195)/26*AB195)),0)</f>
        <v>0</v>
      </c>
      <c r="AN195" s="166">
        <f t="shared" ref="AN195:AN207" si="726">ROUND(IF(BJ195="lương tháng",0,MAX((G195+I195)/26*AD195*30%,(H195+I195)/26*AD195*30%)*BK195),0)</f>
        <v>0</v>
      </c>
      <c r="AO195" s="167">
        <f t="shared" ref="AO195:AO207" si="727">ROUND(BM195*AE195,0)</f>
        <v>0</v>
      </c>
      <c r="AP195" s="166">
        <v>0</v>
      </c>
      <c r="AQ195" s="166">
        <f t="shared" ref="AQ195:AQ207" si="728">ROUND(SUM(AF195:AP195),0)</f>
        <v>346154</v>
      </c>
      <c r="AR195" s="166">
        <v>848000</v>
      </c>
      <c r="AS195" s="167"/>
      <c r="AT195" s="166"/>
      <c r="AU195" s="166"/>
      <c r="AV195" s="166">
        <f t="shared" ref="AV195:AV207" si="729">ROUND(SUM(AQ195:AT195)-AU195,0)</f>
        <v>1194154</v>
      </c>
      <c r="AW195" s="166">
        <f t="shared" ref="AW195:AW207" si="730">ROUND(IF($BH195=1,$G195*$AW$9,0),0)</f>
        <v>327200</v>
      </c>
      <c r="AX195" s="166">
        <f t="shared" ref="AX195:AX207" si="731">ROUND(IF($BH195=1,$G195*$AX$9,0),0)</f>
        <v>61350</v>
      </c>
      <c r="AY195" s="166">
        <f t="shared" ref="AY195:AY207" si="732">ROUND(IF($BH195=1,$G195*$AY$9,0),0)</f>
        <v>40900</v>
      </c>
      <c r="AZ195" s="166">
        <f t="shared" ref="AZ195:AZ207" si="733">SUM(AW195:AY195)</f>
        <v>429450</v>
      </c>
      <c r="BA195" s="166">
        <f t="shared" ref="BA195:BA207" si="734">ROUND(IF($BI195="1x",$G195*0.5%,0),0)</f>
        <v>20450</v>
      </c>
      <c r="BB195" s="166">
        <f t="shared" ref="BB195:BB207" si="735">IF(BN195="Xem lại",0,IF(CM195&lt;11000000,5000,IF(AND(CM195&gt;=11000000,CM195&lt;25000000),10000,IF(AND(CM195&gt;=25000000,CM195&lt;40000000),15000,IF(AND(CM195&gt;=40000000,CM195&lt;120000000),20000,IF(AND(CM195&gt;=120000000,CM195&lt;240000000),25000,30000)))))*$BB$9)</f>
        <v>110000</v>
      </c>
      <c r="BC195" s="166"/>
      <c r="BD195" s="166">
        <v>0</v>
      </c>
      <c r="BE195" s="166">
        <f t="shared" ref="BE195:BE207" si="736">ROUND(SUM(AZ195:BD195),0)</f>
        <v>559900</v>
      </c>
      <c r="BF195" s="166">
        <f t="shared" ref="BF195:BF207" si="737">ROUND(IF(AV195&gt;BE195,AV195-BE195,0),0)</f>
        <v>634254</v>
      </c>
      <c r="BG195" s="166">
        <f t="shared" ref="BG195:BG207" si="738">ROUND(IF(BE195&gt;AV195,BE195-AV195,0),0)</f>
        <v>0</v>
      </c>
      <c r="BH195" s="166">
        <v>1</v>
      </c>
      <c r="BI195" s="369" t="s">
        <v>40</v>
      </c>
      <c r="BJ195" s="166">
        <f t="shared" ref="BJ195:BJ207" si="739">IF(AND(D195="QTNV CL",CM195&gt;=11000000),"Lương tháng",IF(CM195&gt;=18000000,"Lương tháng",0))</f>
        <v>0</v>
      </c>
      <c r="BK195" s="166">
        <f t="shared" ref="BK195:BK207" si="740">IF(BJ195="Lương tháng",0,1)</f>
        <v>1</v>
      </c>
      <c r="BL195" s="166">
        <v>0</v>
      </c>
      <c r="BM195" s="166">
        <f t="shared" ref="BM195:BM207" si="741">IF(BL195="M1",13000,IF(BL195="M2",20000,IF(BL195="M3",26000,IF(BL195="M4",32000,0))))</f>
        <v>0</v>
      </c>
      <c r="BN195" s="166" t="str">
        <f t="shared" ref="BN195:BN207" si="742">IF(AND(G195&gt;0,(P195+Q195)&gt;=5),"Trừ tiền","Xem lại")</f>
        <v>Trừ tiền</v>
      </c>
      <c r="BO195" s="410"/>
      <c r="BP195" s="166"/>
      <c r="BQ195" s="144"/>
      <c r="BR195" s="144"/>
      <c r="BS195" s="161">
        <f t="shared" ref="BS195:BS207" si="743">AQ195+SUM(BO195:BR195)-AN195-AO195-SUM(BY195:CA195)</f>
        <v>346154</v>
      </c>
      <c r="BT195" s="159">
        <v>0</v>
      </c>
      <c r="BU195" s="166">
        <f t="shared" ref="BU195:BU207" si="744">BT195*4400000</f>
        <v>0</v>
      </c>
      <c r="BV195" s="166">
        <v>11000000</v>
      </c>
      <c r="BW195" s="166">
        <f t="shared" ref="BW195:BW207" si="745">BU195+BV195</f>
        <v>11000000</v>
      </c>
      <c r="BX195" s="166">
        <f t="shared" ref="BX195:BX207" si="746">BS195-SUM(CC195:CD195)-CB195-AZ195-BW195</f>
        <v>-11083296</v>
      </c>
      <c r="BY195" s="166"/>
      <c r="BZ195" s="166"/>
      <c r="CA195" s="171"/>
      <c r="CB195" s="166"/>
      <c r="CC195" s="166"/>
      <c r="CD195" s="166"/>
      <c r="CE195" s="413">
        <v>7500000</v>
      </c>
      <c r="CF195" s="413">
        <f>CE195*10%</f>
        <v>750000</v>
      </c>
      <c r="CG195" s="413">
        <v>750000</v>
      </c>
      <c r="CH195" s="413">
        <v>0</v>
      </c>
      <c r="CI195" s="413"/>
      <c r="CJ195" s="369">
        <f t="shared" ref="CJ195:CJ207" si="747">SUM(CF195:CI195)</f>
        <v>1500000</v>
      </c>
      <c r="CK195" s="369">
        <f t="shared" ref="CK195:CK207" si="748">CE195+CJ195</f>
        <v>9000000</v>
      </c>
      <c r="CL195" s="414"/>
      <c r="CM195" s="413">
        <f t="shared" ref="CM195:CQ207" si="749">CE195</f>
        <v>7500000</v>
      </c>
      <c r="CN195" s="413">
        <f t="shared" si="749"/>
        <v>750000</v>
      </c>
      <c r="CO195" s="369">
        <f t="shared" si="749"/>
        <v>750000</v>
      </c>
      <c r="CP195" s="369">
        <f t="shared" si="749"/>
        <v>0</v>
      </c>
      <c r="CQ195" s="369">
        <f t="shared" si="749"/>
        <v>0</v>
      </c>
      <c r="CR195" s="369">
        <f t="shared" ref="CR195:CR207" si="750">SUM(CN195:CQ195)</f>
        <v>1500000</v>
      </c>
      <c r="CS195" s="369">
        <f t="shared" ref="CS195:CS207" si="751">CM195+CR195</f>
        <v>9000000</v>
      </c>
      <c r="CT195" s="173" t="s">
        <v>1196</v>
      </c>
      <c r="CU195" s="173" t="s">
        <v>2229</v>
      </c>
      <c r="CV195" s="450" t="s">
        <v>1288</v>
      </c>
      <c r="CW195" s="173" t="s">
        <v>2249</v>
      </c>
    </row>
    <row r="196" spans="1:101" ht="34.35" customHeight="1">
      <c r="A196" s="155">
        <f>SUBTOTAL(3,$C$11:C196)</f>
        <v>163</v>
      </c>
      <c r="B196" s="273" t="s">
        <v>213</v>
      </c>
      <c r="C196" s="248" t="s">
        <v>214</v>
      </c>
      <c r="D196" s="156" t="s">
        <v>101</v>
      </c>
      <c r="E196" s="157" t="str">
        <f t="shared" si="710"/>
        <v>B3</v>
      </c>
      <c r="F196" s="158">
        <v>42110</v>
      </c>
      <c r="G196" s="159">
        <v>4300000</v>
      </c>
      <c r="H196" s="159"/>
      <c r="I196" s="160">
        <f t="shared" si="711"/>
        <v>4200000</v>
      </c>
      <c r="J196" s="160">
        <f t="shared" si="712"/>
        <v>425000</v>
      </c>
      <c r="K196" s="161">
        <f t="shared" si="713"/>
        <v>4625000</v>
      </c>
      <c r="L196" s="161">
        <f t="shared" si="714"/>
        <v>8925000</v>
      </c>
      <c r="M196" s="162">
        <f t="shared" si="715"/>
        <v>1</v>
      </c>
      <c r="N196" s="163">
        <f t="shared" si="716"/>
        <v>3640000</v>
      </c>
      <c r="O196" s="163">
        <v>0</v>
      </c>
      <c r="P196" s="406">
        <v>0</v>
      </c>
      <c r="Q196" s="406">
        <v>12</v>
      </c>
      <c r="R196" s="406">
        <v>0</v>
      </c>
      <c r="S196" s="406">
        <v>0</v>
      </c>
      <c r="T196" s="406"/>
      <c r="U196" s="406"/>
      <c r="V196" s="406"/>
      <c r="W196" s="406"/>
      <c r="X196" s="389"/>
      <c r="Y196" s="406"/>
      <c r="Z196" s="406"/>
      <c r="AA196" s="406"/>
      <c r="AB196" s="406"/>
      <c r="AC196" s="406"/>
      <c r="AD196" s="406">
        <v>0</v>
      </c>
      <c r="AE196" s="164">
        <f t="shared" si="717"/>
        <v>0</v>
      </c>
      <c r="AF196" s="166">
        <f t="shared" si="718"/>
        <v>0</v>
      </c>
      <c r="AG196" s="166">
        <f t="shared" si="719"/>
        <v>0</v>
      </c>
      <c r="AH196" s="166">
        <f t="shared" si="720"/>
        <v>0</v>
      </c>
      <c r="AI196" s="166">
        <f t="shared" si="721"/>
        <v>0</v>
      </c>
      <c r="AJ196" s="166">
        <f t="shared" si="722"/>
        <v>0</v>
      </c>
      <c r="AK196" s="166">
        <f t="shared" si="723"/>
        <v>0</v>
      </c>
      <c r="AL196" s="166">
        <f t="shared" si="724"/>
        <v>0</v>
      </c>
      <c r="AM196" s="166">
        <f t="shared" si="725"/>
        <v>0</v>
      </c>
      <c r="AN196" s="166">
        <f t="shared" si="726"/>
        <v>0</v>
      </c>
      <c r="AO196" s="167">
        <f t="shared" si="727"/>
        <v>0</v>
      </c>
      <c r="AP196" s="166">
        <v>0</v>
      </c>
      <c r="AQ196" s="166">
        <f t="shared" si="728"/>
        <v>0</v>
      </c>
      <c r="AR196" s="166">
        <v>923000</v>
      </c>
      <c r="AS196" s="167"/>
      <c r="AT196" s="166"/>
      <c r="AU196" s="166"/>
      <c r="AV196" s="166">
        <f t="shared" si="729"/>
        <v>923000</v>
      </c>
      <c r="AW196" s="166">
        <f t="shared" si="730"/>
        <v>344000</v>
      </c>
      <c r="AX196" s="166">
        <f t="shared" si="731"/>
        <v>64500</v>
      </c>
      <c r="AY196" s="166">
        <f t="shared" si="732"/>
        <v>43000</v>
      </c>
      <c r="AZ196" s="166">
        <f t="shared" si="733"/>
        <v>451500</v>
      </c>
      <c r="BA196" s="166">
        <f t="shared" si="734"/>
        <v>21500</v>
      </c>
      <c r="BB196" s="166">
        <f t="shared" si="735"/>
        <v>110000</v>
      </c>
      <c r="BC196" s="166"/>
      <c r="BD196" s="166">
        <v>0</v>
      </c>
      <c r="BE196" s="166">
        <f t="shared" si="736"/>
        <v>583000</v>
      </c>
      <c r="BF196" s="166">
        <f t="shared" si="737"/>
        <v>340000</v>
      </c>
      <c r="BG196" s="166">
        <f t="shared" si="738"/>
        <v>0</v>
      </c>
      <c r="BH196" s="166">
        <v>1</v>
      </c>
      <c r="BI196" s="369" t="s">
        <v>40</v>
      </c>
      <c r="BJ196" s="166">
        <f t="shared" si="739"/>
        <v>0</v>
      </c>
      <c r="BK196" s="166">
        <f t="shared" si="740"/>
        <v>1</v>
      </c>
      <c r="BL196" s="166">
        <v>0</v>
      </c>
      <c r="BM196" s="166">
        <f t="shared" si="741"/>
        <v>0</v>
      </c>
      <c r="BN196" s="166" t="str">
        <f t="shared" si="742"/>
        <v>Trừ tiền</v>
      </c>
      <c r="BO196" s="410"/>
      <c r="BP196" s="166"/>
      <c r="BQ196" s="144"/>
      <c r="BR196" s="144"/>
      <c r="BS196" s="161">
        <f t="shared" si="743"/>
        <v>0</v>
      </c>
      <c r="BT196" s="159">
        <v>0</v>
      </c>
      <c r="BU196" s="166">
        <f t="shared" si="744"/>
        <v>0</v>
      </c>
      <c r="BV196" s="166">
        <v>11000000</v>
      </c>
      <c r="BW196" s="166">
        <f t="shared" si="745"/>
        <v>11000000</v>
      </c>
      <c r="BX196" s="166">
        <f t="shared" si="746"/>
        <v>-11451500</v>
      </c>
      <c r="BY196" s="166"/>
      <c r="BZ196" s="166"/>
      <c r="CA196" s="171"/>
      <c r="CB196" s="166"/>
      <c r="CC196" s="166"/>
      <c r="CD196" s="166"/>
      <c r="CE196" s="413">
        <v>8500000</v>
      </c>
      <c r="CF196" s="413">
        <f>CE196*5%</f>
        <v>425000</v>
      </c>
      <c r="CG196" s="413">
        <v>0</v>
      </c>
      <c r="CH196" s="413">
        <v>0</v>
      </c>
      <c r="CI196" s="413"/>
      <c r="CJ196" s="369">
        <f t="shared" si="747"/>
        <v>425000</v>
      </c>
      <c r="CK196" s="369">
        <f t="shared" si="748"/>
        <v>8925000</v>
      </c>
      <c r="CL196" s="416"/>
      <c r="CM196" s="413">
        <f>CE196</f>
        <v>8500000</v>
      </c>
      <c r="CN196" s="413">
        <f>CF196</f>
        <v>425000</v>
      </c>
      <c r="CO196" s="369">
        <f>CG196</f>
        <v>0</v>
      </c>
      <c r="CP196" s="369">
        <f>CH196</f>
        <v>0</v>
      </c>
      <c r="CQ196" s="369">
        <f>CI196</f>
        <v>0</v>
      </c>
      <c r="CR196" s="369">
        <f t="shared" si="750"/>
        <v>425000</v>
      </c>
      <c r="CS196" s="369">
        <f t="shared" si="751"/>
        <v>8925000</v>
      </c>
      <c r="CT196" s="173" t="s">
        <v>1187</v>
      </c>
      <c r="CU196" s="173" t="s">
        <v>2229</v>
      </c>
      <c r="CV196" s="450" t="s">
        <v>1289</v>
      </c>
      <c r="CW196" s="173" t="s">
        <v>2249</v>
      </c>
    </row>
    <row r="197" spans="1:101" ht="34.35" customHeight="1">
      <c r="A197" s="155">
        <f>SUBTOTAL(3,$C$11:C197)</f>
        <v>164</v>
      </c>
      <c r="B197" s="246" t="s">
        <v>924</v>
      </c>
      <c r="C197" s="247" t="s">
        <v>925</v>
      </c>
      <c r="D197" s="156" t="s">
        <v>101</v>
      </c>
      <c r="E197" s="157" t="str">
        <f t="shared" si="710"/>
        <v>B3</v>
      </c>
      <c r="F197" s="158">
        <v>42110</v>
      </c>
      <c r="G197" s="159">
        <v>4300000</v>
      </c>
      <c r="H197" s="159"/>
      <c r="I197" s="160">
        <f t="shared" si="711"/>
        <v>4200000</v>
      </c>
      <c r="J197" s="160">
        <f t="shared" si="712"/>
        <v>850000</v>
      </c>
      <c r="K197" s="161">
        <f t="shared" si="713"/>
        <v>5050000</v>
      </c>
      <c r="L197" s="161">
        <f t="shared" si="714"/>
        <v>9350000</v>
      </c>
      <c r="M197" s="162">
        <f t="shared" si="715"/>
        <v>1</v>
      </c>
      <c r="N197" s="163">
        <f t="shared" si="716"/>
        <v>3640000</v>
      </c>
      <c r="O197" s="163">
        <v>0</v>
      </c>
      <c r="P197" s="406">
        <v>2</v>
      </c>
      <c r="Q197" s="406">
        <v>11</v>
      </c>
      <c r="R197" s="406">
        <v>0</v>
      </c>
      <c r="S197" s="406">
        <v>0</v>
      </c>
      <c r="T197" s="406"/>
      <c r="U197" s="406"/>
      <c r="V197" s="406"/>
      <c r="W197" s="406"/>
      <c r="X197" s="389"/>
      <c r="Y197" s="406"/>
      <c r="Z197" s="406"/>
      <c r="AA197" s="406"/>
      <c r="AB197" s="406"/>
      <c r="AC197" s="406"/>
      <c r="AD197" s="406">
        <v>0</v>
      </c>
      <c r="AE197" s="164">
        <f t="shared" si="717"/>
        <v>0</v>
      </c>
      <c r="AF197" s="166">
        <f t="shared" si="718"/>
        <v>719231</v>
      </c>
      <c r="AG197" s="166">
        <f t="shared" si="719"/>
        <v>0</v>
      </c>
      <c r="AH197" s="166">
        <f t="shared" si="720"/>
        <v>0</v>
      </c>
      <c r="AI197" s="166">
        <f t="shared" si="721"/>
        <v>0</v>
      </c>
      <c r="AJ197" s="166">
        <f t="shared" si="722"/>
        <v>0</v>
      </c>
      <c r="AK197" s="166">
        <f t="shared" si="723"/>
        <v>0</v>
      </c>
      <c r="AL197" s="166">
        <f t="shared" si="724"/>
        <v>0</v>
      </c>
      <c r="AM197" s="166">
        <f t="shared" si="725"/>
        <v>0</v>
      </c>
      <c r="AN197" s="166">
        <f t="shared" si="726"/>
        <v>0</v>
      </c>
      <c r="AO197" s="167">
        <f t="shared" si="727"/>
        <v>0</v>
      </c>
      <c r="AP197" s="166">
        <v>0</v>
      </c>
      <c r="AQ197" s="166">
        <f t="shared" si="728"/>
        <v>719231</v>
      </c>
      <c r="AR197" s="166">
        <v>971000</v>
      </c>
      <c r="AS197" s="167"/>
      <c r="AT197" s="166"/>
      <c r="AU197" s="166"/>
      <c r="AV197" s="166">
        <f t="shared" si="729"/>
        <v>1690231</v>
      </c>
      <c r="AW197" s="166">
        <f t="shared" si="730"/>
        <v>344000</v>
      </c>
      <c r="AX197" s="166">
        <f t="shared" si="731"/>
        <v>64500</v>
      </c>
      <c r="AY197" s="166">
        <f t="shared" si="732"/>
        <v>43000</v>
      </c>
      <c r="AZ197" s="166">
        <f t="shared" si="733"/>
        <v>451500</v>
      </c>
      <c r="BA197" s="166">
        <f t="shared" si="734"/>
        <v>21500</v>
      </c>
      <c r="BB197" s="166">
        <f t="shared" si="735"/>
        <v>110000</v>
      </c>
      <c r="BC197" s="166"/>
      <c r="BD197" s="166">
        <v>0</v>
      </c>
      <c r="BE197" s="166">
        <f t="shared" si="736"/>
        <v>583000</v>
      </c>
      <c r="BF197" s="166">
        <f t="shared" si="737"/>
        <v>1107231</v>
      </c>
      <c r="BG197" s="166">
        <f t="shared" si="738"/>
        <v>0</v>
      </c>
      <c r="BH197" s="166">
        <v>1</v>
      </c>
      <c r="BI197" s="369" t="s">
        <v>40</v>
      </c>
      <c r="BJ197" s="166">
        <f t="shared" si="739"/>
        <v>0</v>
      </c>
      <c r="BK197" s="166">
        <f t="shared" si="740"/>
        <v>1</v>
      </c>
      <c r="BL197" s="166">
        <v>0</v>
      </c>
      <c r="BM197" s="166">
        <f t="shared" si="741"/>
        <v>0</v>
      </c>
      <c r="BN197" s="166" t="str">
        <f t="shared" si="742"/>
        <v>Trừ tiền</v>
      </c>
      <c r="BO197" s="410"/>
      <c r="BP197" s="166"/>
      <c r="BQ197" s="144"/>
      <c r="BR197" s="144"/>
      <c r="BS197" s="161">
        <f t="shared" si="743"/>
        <v>719231</v>
      </c>
      <c r="BT197" s="159">
        <v>3</v>
      </c>
      <c r="BU197" s="166">
        <f t="shared" si="744"/>
        <v>13200000</v>
      </c>
      <c r="BV197" s="166">
        <v>11000000</v>
      </c>
      <c r="BW197" s="166">
        <f t="shared" si="745"/>
        <v>24200000</v>
      </c>
      <c r="BX197" s="166">
        <f t="shared" si="746"/>
        <v>-23932269</v>
      </c>
      <c r="BY197" s="166"/>
      <c r="BZ197" s="166"/>
      <c r="CA197" s="171"/>
      <c r="CB197" s="166"/>
      <c r="CC197" s="166"/>
      <c r="CD197" s="166"/>
      <c r="CE197" s="413">
        <v>8500000</v>
      </c>
      <c r="CF197" s="413">
        <f t="shared" ref="CF197:CF198" si="752">CE197*10%</f>
        <v>850000</v>
      </c>
      <c r="CG197" s="413">
        <v>0</v>
      </c>
      <c r="CH197" s="413">
        <v>0</v>
      </c>
      <c r="CI197" s="413"/>
      <c r="CJ197" s="369">
        <f t="shared" si="747"/>
        <v>850000</v>
      </c>
      <c r="CK197" s="369">
        <f t="shared" si="748"/>
        <v>9350000</v>
      </c>
      <c r="CL197" s="414"/>
      <c r="CM197" s="413">
        <f t="shared" si="749"/>
        <v>8500000</v>
      </c>
      <c r="CN197" s="413">
        <f t="shared" si="749"/>
        <v>850000</v>
      </c>
      <c r="CO197" s="369">
        <f t="shared" si="749"/>
        <v>0</v>
      </c>
      <c r="CP197" s="369">
        <f t="shared" si="749"/>
        <v>0</v>
      </c>
      <c r="CQ197" s="369">
        <f t="shared" si="749"/>
        <v>0</v>
      </c>
      <c r="CR197" s="369">
        <f t="shared" si="750"/>
        <v>850000</v>
      </c>
      <c r="CS197" s="369">
        <f t="shared" si="751"/>
        <v>9350000</v>
      </c>
      <c r="CT197" s="173" t="s">
        <v>1187</v>
      </c>
      <c r="CU197" s="173" t="s">
        <v>2229</v>
      </c>
      <c r="CV197" s="450" t="s">
        <v>1291</v>
      </c>
      <c r="CW197" s="173" t="s">
        <v>2249</v>
      </c>
    </row>
    <row r="198" spans="1:101" ht="34.35" customHeight="1">
      <c r="A198" s="155">
        <f>SUBTOTAL(3,$C$11:C198)</f>
        <v>165</v>
      </c>
      <c r="B198" s="246" t="s">
        <v>928</v>
      </c>
      <c r="C198" s="247" t="s">
        <v>929</v>
      </c>
      <c r="D198" s="156" t="s">
        <v>101</v>
      </c>
      <c r="E198" s="157" t="str">
        <f t="shared" si="710"/>
        <v>B3</v>
      </c>
      <c r="F198" s="158">
        <v>42110</v>
      </c>
      <c r="G198" s="159">
        <v>4300000</v>
      </c>
      <c r="H198" s="159"/>
      <c r="I198" s="160">
        <f t="shared" si="711"/>
        <v>4200000</v>
      </c>
      <c r="J198" s="160">
        <f t="shared" si="712"/>
        <v>850000</v>
      </c>
      <c r="K198" s="161">
        <f t="shared" si="713"/>
        <v>5050000</v>
      </c>
      <c r="L198" s="161">
        <f t="shared" si="714"/>
        <v>9350000</v>
      </c>
      <c r="M198" s="162">
        <f t="shared" si="715"/>
        <v>1</v>
      </c>
      <c r="N198" s="163">
        <f t="shared" si="716"/>
        <v>3640000</v>
      </c>
      <c r="O198" s="163">
        <v>0</v>
      </c>
      <c r="P198" s="406">
        <v>1</v>
      </c>
      <c r="Q198" s="406">
        <v>13</v>
      </c>
      <c r="R198" s="406">
        <v>0</v>
      </c>
      <c r="S198" s="406">
        <v>0</v>
      </c>
      <c r="T198" s="406"/>
      <c r="U198" s="406"/>
      <c r="V198" s="406"/>
      <c r="W198" s="406"/>
      <c r="X198" s="389"/>
      <c r="Y198" s="406"/>
      <c r="Z198" s="406"/>
      <c r="AA198" s="406"/>
      <c r="AB198" s="406"/>
      <c r="AC198" s="406"/>
      <c r="AD198" s="406">
        <v>0</v>
      </c>
      <c r="AE198" s="164">
        <f t="shared" si="717"/>
        <v>0</v>
      </c>
      <c r="AF198" s="166">
        <f t="shared" si="718"/>
        <v>359615</v>
      </c>
      <c r="AG198" s="166">
        <f t="shared" si="719"/>
        <v>0</v>
      </c>
      <c r="AH198" s="166">
        <f t="shared" si="720"/>
        <v>0</v>
      </c>
      <c r="AI198" s="166">
        <f t="shared" si="721"/>
        <v>0</v>
      </c>
      <c r="AJ198" s="166">
        <f t="shared" si="722"/>
        <v>0</v>
      </c>
      <c r="AK198" s="166">
        <f t="shared" si="723"/>
        <v>0</v>
      </c>
      <c r="AL198" s="166">
        <f t="shared" si="724"/>
        <v>0</v>
      </c>
      <c r="AM198" s="166">
        <f t="shared" si="725"/>
        <v>0</v>
      </c>
      <c r="AN198" s="166">
        <f t="shared" si="726"/>
        <v>0</v>
      </c>
      <c r="AO198" s="167">
        <f t="shared" si="727"/>
        <v>0</v>
      </c>
      <c r="AP198" s="166">
        <v>0</v>
      </c>
      <c r="AQ198" s="166">
        <f t="shared" si="728"/>
        <v>359615</v>
      </c>
      <c r="AR198" s="166">
        <v>558000</v>
      </c>
      <c r="AS198" s="167"/>
      <c r="AT198" s="166"/>
      <c r="AU198" s="166"/>
      <c r="AV198" s="166">
        <f t="shared" si="729"/>
        <v>917615</v>
      </c>
      <c r="AW198" s="166">
        <f t="shared" si="730"/>
        <v>344000</v>
      </c>
      <c r="AX198" s="166">
        <f t="shared" si="731"/>
        <v>64500</v>
      </c>
      <c r="AY198" s="166">
        <f t="shared" si="732"/>
        <v>43000</v>
      </c>
      <c r="AZ198" s="166">
        <f t="shared" si="733"/>
        <v>451500</v>
      </c>
      <c r="BA198" s="166">
        <f t="shared" si="734"/>
        <v>21500</v>
      </c>
      <c r="BB198" s="166">
        <f t="shared" si="735"/>
        <v>110000</v>
      </c>
      <c r="BC198" s="166"/>
      <c r="BD198" s="166">
        <v>0</v>
      </c>
      <c r="BE198" s="166">
        <f t="shared" si="736"/>
        <v>583000</v>
      </c>
      <c r="BF198" s="166">
        <f t="shared" si="737"/>
        <v>334615</v>
      </c>
      <c r="BG198" s="166">
        <f t="shared" si="738"/>
        <v>0</v>
      </c>
      <c r="BH198" s="166">
        <v>1</v>
      </c>
      <c r="BI198" s="369" t="s">
        <v>40</v>
      </c>
      <c r="BJ198" s="166">
        <f t="shared" si="739"/>
        <v>0</v>
      </c>
      <c r="BK198" s="166">
        <f t="shared" si="740"/>
        <v>1</v>
      </c>
      <c r="BL198" s="166">
        <v>0</v>
      </c>
      <c r="BM198" s="166">
        <f t="shared" si="741"/>
        <v>0</v>
      </c>
      <c r="BN198" s="166" t="str">
        <f t="shared" si="742"/>
        <v>Trừ tiền</v>
      </c>
      <c r="BO198" s="410"/>
      <c r="BP198" s="166"/>
      <c r="BQ198" s="144"/>
      <c r="BR198" s="144"/>
      <c r="BS198" s="161">
        <f t="shared" si="743"/>
        <v>359615</v>
      </c>
      <c r="BT198" s="159">
        <v>2</v>
      </c>
      <c r="BU198" s="166">
        <f t="shared" si="744"/>
        <v>8800000</v>
      </c>
      <c r="BV198" s="166">
        <v>11000000</v>
      </c>
      <c r="BW198" s="166">
        <f t="shared" si="745"/>
        <v>19800000</v>
      </c>
      <c r="BX198" s="166">
        <f t="shared" si="746"/>
        <v>-19891885</v>
      </c>
      <c r="BY198" s="166"/>
      <c r="BZ198" s="166"/>
      <c r="CA198" s="171"/>
      <c r="CB198" s="166"/>
      <c r="CC198" s="166"/>
      <c r="CD198" s="166"/>
      <c r="CE198" s="413">
        <v>8500000</v>
      </c>
      <c r="CF198" s="413">
        <f t="shared" si="752"/>
        <v>850000</v>
      </c>
      <c r="CG198" s="413">
        <v>0</v>
      </c>
      <c r="CH198" s="413">
        <v>0</v>
      </c>
      <c r="CI198" s="413"/>
      <c r="CJ198" s="369">
        <f t="shared" si="747"/>
        <v>850000</v>
      </c>
      <c r="CK198" s="369">
        <f t="shared" si="748"/>
        <v>9350000</v>
      </c>
      <c r="CL198" s="414"/>
      <c r="CM198" s="413">
        <f t="shared" si="749"/>
        <v>8500000</v>
      </c>
      <c r="CN198" s="413">
        <f t="shared" si="749"/>
        <v>850000</v>
      </c>
      <c r="CO198" s="369">
        <f t="shared" si="749"/>
        <v>0</v>
      </c>
      <c r="CP198" s="369">
        <f t="shared" si="749"/>
        <v>0</v>
      </c>
      <c r="CQ198" s="369">
        <f t="shared" si="749"/>
        <v>0</v>
      </c>
      <c r="CR198" s="369">
        <f t="shared" si="750"/>
        <v>850000</v>
      </c>
      <c r="CS198" s="369">
        <f t="shared" si="751"/>
        <v>9350000</v>
      </c>
      <c r="CT198" s="173" t="s">
        <v>1187</v>
      </c>
      <c r="CU198" s="173" t="s">
        <v>2229</v>
      </c>
      <c r="CV198" s="450" t="s">
        <v>1292</v>
      </c>
      <c r="CW198" s="173" t="s">
        <v>2249</v>
      </c>
    </row>
    <row r="199" spans="1:101" ht="34.35" customHeight="1">
      <c r="A199" s="155">
        <f>SUBTOTAL(3,$C$11:C199)</f>
        <v>166</v>
      </c>
      <c r="B199" s="246" t="s">
        <v>930</v>
      </c>
      <c r="C199" s="247" t="s">
        <v>164</v>
      </c>
      <c r="D199" s="156" t="s">
        <v>101</v>
      </c>
      <c r="E199" s="157" t="str">
        <f t="shared" si="710"/>
        <v>B3</v>
      </c>
      <c r="F199" s="158">
        <v>42184</v>
      </c>
      <c r="G199" s="159">
        <v>4300000</v>
      </c>
      <c r="H199" s="159"/>
      <c r="I199" s="160">
        <f t="shared" si="711"/>
        <v>4200000</v>
      </c>
      <c r="J199" s="160">
        <f t="shared" si="712"/>
        <v>425000</v>
      </c>
      <c r="K199" s="161">
        <f t="shared" si="713"/>
        <v>4625000</v>
      </c>
      <c r="L199" s="161">
        <f t="shared" si="714"/>
        <v>8925000</v>
      </c>
      <c r="M199" s="162">
        <f t="shared" si="715"/>
        <v>1</v>
      </c>
      <c r="N199" s="163">
        <f t="shared" si="716"/>
        <v>3640000</v>
      </c>
      <c r="O199" s="163">
        <v>0</v>
      </c>
      <c r="P199" s="406">
        <v>0</v>
      </c>
      <c r="Q199" s="406">
        <v>14</v>
      </c>
      <c r="R199" s="406">
        <v>0</v>
      </c>
      <c r="S199" s="406">
        <v>0</v>
      </c>
      <c r="T199" s="406"/>
      <c r="U199" s="406"/>
      <c r="V199" s="406"/>
      <c r="W199" s="406"/>
      <c r="X199" s="389"/>
      <c r="Y199" s="406"/>
      <c r="Z199" s="406"/>
      <c r="AA199" s="406"/>
      <c r="AB199" s="406"/>
      <c r="AC199" s="406"/>
      <c r="AD199" s="406">
        <v>0</v>
      </c>
      <c r="AE199" s="164">
        <f t="shared" si="717"/>
        <v>0</v>
      </c>
      <c r="AF199" s="166">
        <f t="shared" si="718"/>
        <v>0</v>
      </c>
      <c r="AG199" s="166">
        <f t="shared" si="719"/>
        <v>0</v>
      </c>
      <c r="AH199" s="166">
        <f t="shared" si="720"/>
        <v>0</v>
      </c>
      <c r="AI199" s="166">
        <f t="shared" si="721"/>
        <v>0</v>
      </c>
      <c r="AJ199" s="166">
        <f t="shared" si="722"/>
        <v>0</v>
      </c>
      <c r="AK199" s="166">
        <f t="shared" si="723"/>
        <v>0</v>
      </c>
      <c r="AL199" s="166">
        <f t="shared" si="724"/>
        <v>0</v>
      </c>
      <c r="AM199" s="166">
        <f t="shared" si="725"/>
        <v>0</v>
      </c>
      <c r="AN199" s="166">
        <f t="shared" si="726"/>
        <v>0</v>
      </c>
      <c r="AO199" s="167">
        <f t="shared" si="727"/>
        <v>0</v>
      </c>
      <c r="AP199" s="166">
        <v>0</v>
      </c>
      <c r="AQ199" s="166">
        <f t="shared" si="728"/>
        <v>0</v>
      </c>
      <c r="AR199" s="166">
        <v>892000</v>
      </c>
      <c r="AS199" s="167"/>
      <c r="AT199" s="166"/>
      <c r="AU199" s="166"/>
      <c r="AV199" s="166">
        <f t="shared" si="729"/>
        <v>892000</v>
      </c>
      <c r="AW199" s="166">
        <f t="shared" si="730"/>
        <v>344000</v>
      </c>
      <c r="AX199" s="166">
        <f t="shared" si="731"/>
        <v>64500</v>
      </c>
      <c r="AY199" s="166">
        <f t="shared" si="732"/>
        <v>43000</v>
      </c>
      <c r="AZ199" s="166">
        <f t="shared" si="733"/>
        <v>451500</v>
      </c>
      <c r="BA199" s="166">
        <f t="shared" si="734"/>
        <v>21500</v>
      </c>
      <c r="BB199" s="166">
        <f t="shared" si="735"/>
        <v>110000</v>
      </c>
      <c r="BC199" s="166"/>
      <c r="BD199" s="166">
        <v>0</v>
      </c>
      <c r="BE199" s="166">
        <f t="shared" si="736"/>
        <v>583000</v>
      </c>
      <c r="BF199" s="166">
        <f t="shared" si="737"/>
        <v>309000</v>
      </c>
      <c r="BG199" s="166">
        <f t="shared" si="738"/>
        <v>0</v>
      </c>
      <c r="BH199" s="166">
        <v>1</v>
      </c>
      <c r="BI199" s="369" t="s">
        <v>40</v>
      </c>
      <c r="BJ199" s="166">
        <f t="shared" si="739"/>
        <v>0</v>
      </c>
      <c r="BK199" s="166">
        <f t="shared" si="740"/>
        <v>1</v>
      </c>
      <c r="BL199" s="166">
        <v>0</v>
      </c>
      <c r="BM199" s="166">
        <f t="shared" si="741"/>
        <v>0</v>
      </c>
      <c r="BN199" s="166" t="str">
        <f t="shared" si="742"/>
        <v>Trừ tiền</v>
      </c>
      <c r="BO199" s="410"/>
      <c r="BP199" s="166"/>
      <c r="BQ199" s="144"/>
      <c r="BR199" s="144"/>
      <c r="BS199" s="161">
        <f t="shared" si="743"/>
        <v>0</v>
      </c>
      <c r="BT199" s="159">
        <v>0</v>
      </c>
      <c r="BU199" s="166">
        <f t="shared" si="744"/>
        <v>0</v>
      </c>
      <c r="BV199" s="166">
        <v>11000000</v>
      </c>
      <c r="BW199" s="166">
        <f t="shared" si="745"/>
        <v>11000000</v>
      </c>
      <c r="BX199" s="166">
        <f t="shared" si="746"/>
        <v>-11451500</v>
      </c>
      <c r="BY199" s="166"/>
      <c r="BZ199" s="166"/>
      <c r="CA199" s="171"/>
      <c r="CB199" s="166"/>
      <c r="CC199" s="166"/>
      <c r="CD199" s="166"/>
      <c r="CE199" s="413">
        <v>8500000</v>
      </c>
      <c r="CF199" s="413">
        <f t="shared" ref="CF199:CF205" si="753">CE199*5%</f>
        <v>425000</v>
      </c>
      <c r="CG199" s="413">
        <v>0</v>
      </c>
      <c r="CH199" s="413">
        <v>0</v>
      </c>
      <c r="CI199" s="413"/>
      <c r="CJ199" s="369">
        <f t="shared" si="747"/>
        <v>425000</v>
      </c>
      <c r="CK199" s="369">
        <f t="shared" si="748"/>
        <v>8925000</v>
      </c>
      <c r="CL199" s="414"/>
      <c r="CM199" s="413">
        <f t="shared" si="749"/>
        <v>8500000</v>
      </c>
      <c r="CN199" s="413">
        <f t="shared" si="749"/>
        <v>425000</v>
      </c>
      <c r="CO199" s="369">
        <f t="shared" si="749"/>
        <v>0</v>
      </c>
      <c r="CP199" s="369">
        <f t="shared" si="749"/>
        <v>0</v>
      </c>
      <c r="CQ199" s="369">
        <f t="shared" si="749"/>
        <v>0</v>
      </c>
      <c r="CR199" s="369">
        <f t="shared" si="750"/>
        <v>425000</v>
      </c>
      <c r="CS199" s="369">
        <f t="shared" si="751"/>
        <v>8925000</v>
      </c>
      <c r="CT199" s="173" t="s">
        <v>1187</v>
      </c>
      <c r="CU199" s="173" t="s">
        <v>2229</v>
      </c>
      <c r="CV199" s="450" t="s">
        <v>1293</v>
      </c>
      <c r="CW199" s="173" t="s">
        <v>2249</v>
      </c>
    </row>
    <row r="200" spans="1:101" ht="34.35" customHeight="1">
      <c r="A200" s="155">
        <f>SUBTOTAL(3,$C$11:C200)</f>
        <v>167</v>
      </c>
      <c r="B200" s="246" t="s">
        <v>931</v>
      </c>
      <c r="C200" s="247" t="s">
        <v>932</v>
      </c>
      <c r="D200" s="156" t="s">
        <v>101</v>
      </c>
      <c r="E200" s="157" t="str">
        <f t="shared" si="710"/>
        <v>B3</v>
      </c>
      <c r="F200" s="158">
        <v>42110</v>
      </c>
      <c r="G200" s="159">
        <v>4090000</v>
      </c>
      <c r="H200" s="159"/>
      <c r="I200" s="160">
        <f t="shared" si="711"/>
        <v>3410000</v>
      </c>
      <c r="J200" s="160">
        <f t="shared" si="712"/>
        <v>375000</v>
      </c>
      <c r="K200" s="161">
        <f t="shared" si="713"/>
        <v>3785000</v>
      </c>
      <c r="L200" s="161">
        <f t="shared" si="714"/>
        <v>7875000</v>
      </c>
      <c r="M200" s="162">
        <f t="shared" si="715"/>
        <v>1</v>
      </c>
      <c r="N200" s="163">
        <f t="shared" si="716"/>
        <v>3640000</v>
      </c>
      <c r="O200" s="163">
        <v>0</v>
      </c>
      <c r="P200" s="406">
        <v>0.5</v>
      </c>
      <c r="Q200" s="406">
        <v>12</v>
      </c>
      <c r="R200" s="406">
        <v>0</v>
      </c>
      <c r="S200" s="406">
        <v>0</v>
      </c>
      <c r="T200" s="406"/>
      <c r="U200" s="406"/>
      <c r="V200" s="406"/>
      <c r="W200" s="406"/>
      <c r="X200" s="389"/>
      <c r="Y200" s="406"/>
      <c r="Z200" s="406"/>
      <c r="AA200" s="406"/>
      <c r="AB200" s="406"/>
      <c r="AC200" s="406"/>
      <c r="AD200" s="406">
        <v>0</v>
      </c>
      <c r="AE200" s="164">
        <f t="shared" si="717"/>
        <v>0</v>
      </c>
      <c r="AF200" s="166">
        <f t="shared" si="718"/>
        <v>151442</v>
      </c>
      <c r="AG200" s="166">
        <f t="shared" si="719"/>
        <v>0</v>
      </c>
      <c r="AH200" s="166">
        <f t="shared" si="720"/>
        <v>0</v>
      </c>
      <c r="AI200" s="166">
        <f t="shared" si="721"/>
        <v>0</v>
      </c>
      <c r="AJ200" s="166">
        <f t="shared" si="722"/>
        <v>0</v>
      </c>
      <c r="AK200" s="166">
        <f t="shared" si="723"/>
        <v>0</v>
      </c>
      <c r="AL200" s="166">
        <f t="shared" si="724"/>
        <v>0</v>
      </c>
      <c r="AM200" s="166">
        <f t="shared" si="725"/>
        <v>0</v>
      </c>
      <c r="AN200" s="166">
        <f t="shared" si="726"/>
        <v>0</v>
      </c>
      <c r="AO200" s="167">
        <f t="shared" si="727"/>
        <v>0</v>
      </c>
      <c r="AP200" s="166">
        <v>0</v>
      </c>
      <c r="AQ200" s="166">
        <f t="shared" si="728"/>
        <v>151442</v>
      </c>
      <c r="AR200" s="166">
        <v>1284000</v>
      </c>
      <c r="AS200" s="167"/>
      <c r="AT200" s="166"/>
      <c r="AU200" s="166"/>
      <c r="AV200" s="166">
        <f t="shared" si="729"/>
        <v>1435442</v>
      </c>
      <c r="AW200" s="166">
        <f t="shared" si="730"/>
        <v>327200</v>
      </c>
      <c r="AX200" s="166">
        <f t="shared" si="731"/>
        <v>61350</v>
      </c>
      <c r="AY200" s="166">
        <f t="shared" si="732"/>
        <v>40900</v>
      </c>
      <c r="AZ200" s="166">
        <f t="shared" si="733"/>
        <v>429450</v>
      </c>
      <c r="BA200" s="166">
        <f t="shared" si="734"/>
        <v>20450</v>
      </c>
      <c r="BB200" s="166">
        <f t="shared" si="735"/>
        <v>110000</v>
      </c>
      <c r="BC200" s="166"/>
      <c r="BD200" s="166">
        <v>0</v>
      </c>
      <c r="BE200" s="166">
        <f t="shared" si="736"/>
        <v>559900</v>
      </c>
      <c r="BF200" s="166">
        <f t="shared" si="737"/>
        <v>875542</v>
      </c>
      <c r="BG200" s="166">
        <f t="shared" si="738"/>
        <v>0</v>
      </c>
      <c r="BH200" s="166">
        <v>1</v>
      </c>
      <c r="BI200" s="369" t="s">
        <v>40</v>
      </c>
      <c r="BJ200" s="166">
        <f t="shared" si="739"/>
        <v>0</v>
      </c>
      <c r="BK200" s="166">
        <f t="shared" si="740"/>
        <v>1</v>
      </c>
      <c r="BL200" s="166">
        <v>0</v>
      </c>
      <c r="BM200" s="166">
        <f t="shared" si="741"/>
        <v>0</v>
      </c>
      <c r="BN200" s="166" t="str">
        <f t="shared" si="742"/>
        <v>Trừ tiền</v>
      </c>
      <c r="BO200" s="410"/>
      <c r="BP200" s="166"/>
      <c r="BQ200" s="144"/>
      <c r="BR200" s="144"/>
      <c r="BS200" s="161">
        <f t="shared" si="743"/>
        <v>151442</v>
      </c>
      <c r="BT200" s="159">
        <v>1</v>
      </c>
      <c r="BU200" s="166">
        <f t="shared" si="744"/>
        <v>4400000</v>
      </c>
      <c r="BV200" s="166">
        <v>11000000</v>
      </c>
      <c r="BW200" s="166">
        <f t="shared" si="745"/>
        <v>15400000</v>
      </c>
      <c r="BX200" s="166">
        <f t="shared" si="746"/>
        <v>-15678008</v>
      </c>
      <c r="BY200" s="166"/>
      <c r="BZ200" s="166"/>
      <c r="CA200" s="171"/>
      <c r="CB200" s="166"/>
      <c r="CC200" s="166"/>
      <c r="CD200" s="166"/>
      <c r="CE200" s="413">
        <v>7500000</v>
      </c>
      <c r="CF200" s="413">
        <f t="shared" si="753"/>
        <v>375000</v>
      </c>
      <c r="CG200" s="413">
        <v>0</v>
      </c>
      <c r="CH200" s="413">
        <v>0</v>
      </c>
      <c r="CI200" s="413"/>
      <c r="CJ200" s="369">
        <f t="shared" si="747"/>
        <v>375000</v>
      </c>
      <c r="CK200" s="369">
        <f t="shared" si="748"/>
        <v>7875000</v>
      </c>
      <c r="CL200" s="414"/>
      <c r="CM200" s="413">
        <f t="shared" si="749"/>
        <v>7500000</v>
      </c>
      <c r="CN200" s="413">
        <f t="shared" si="749"/>
        <v>375000</v>
      </c>
      <c r="CO200" s="369">
        <f t="shared" si="749"/>
        <v>0</v>
      </c>
      <c r="CP200" s="369">
        <f t="shared" si="749"/>
        <v>0</v>
      </c>
      <c r="CQ200" s="369">
        <f t="shared" si="749"/>
        <v>0</v>
      </c>
      <c r="CR200" s="369">
        <f t="shared" si="750"/>
        <v>375000</v>
      </c>
      <c r="CS200" s="369">
        <f t="shared" si="751"/>
        <v>7875000</v>
      </c>
      <c r="CT200" s="173" t="s">
        <v>1187</v>
      </c>
      <c r="CU200" s="173" t="s">
        <v>2229</v>
      </c>
      <c r="CV200" s="450" t="s">
        <v>1294</v>
      </c>
      <c r="CW200" s="173" t="s">
        <v>2249</v>
      </c>
    </row>
    <row r="201" spans="1:101" ht="34.35" customHeight="1">
      <c r="A201" s="155">
        <f>SUBTOTAL(3,$C$11:C201)</f>
        <v>168</v>
      </c>
      <c r="B201" s="246" t="s">
        <v>933</v>
      </c>
      <c r="C201" s="247" t="s">
        <v>934</v>
      </c>
      <c r="D201" s="156" t="s">
        <v>101</v>
      </c>
      <c r="E201" s="157" t="str">
        <f t="shared" si="710"/>
        <v>B3</v>
      </c>
      <c r="F201" s="158">
        <v>42110</v>
      </c>
      <c r="G201" s="159">
        <v>4300000</v>
      </c>
      <c r="H201" s="159"/>
      <c r="I201" s="160">
        <f t="shared" si="711"/>
        <v>4200000</v>
      </c>
      <c r="J201" s="160">
        <f>CR201</f>
        <v>425000</v>
      </c>
      <c r="K201" s="161">
        <f t="shared" si="713"/>
        <v>4625000</v>
      </c>
      <c r="L201" s="161">
        <f>IF(G201&gt;0,G201+K201,H201+K201)</f>
        <v>8925000</v>
      </c>
      <c r="M201" s="162">
        <f t="shared" si="715"/>
        <v>1</v>
      </c>
      <c r="N201" s="163">
        <f t="shared" si="716"/>
        <v>3640000</v>
      </c>
      <c r="O201" s="163">
        <v>0</v>
      </c>
      <c r="P201" s="406">
        <v>0</v>
      </c>
      <c r="Q201" s="406">
        <v>13</v>
      </c>
      <c r="R201" s="406">
        <v>0</v>
      </c>
      <c r="S201" s="406">
        <v>0</v>
      </c>
      <c r="T201" s="406"/>
      <c r="U201" s="406"/>
      <c r="V201" s="406"/>
      <c r="W201" s="406"/>
      <c r="X201" s="389"/>
      <c r="Y201" s="406"/>
      <c r="Z201" s="406"/>
      <c r="AA201" s="406"/>
      <c r="AB201" s="406"/>
      <c r="AC201" s="406"/>
      <c r="AD201" s="406">
        <v>0</v>
      </c>
      <c r="AE201" s="164">
        <f t="shared" si="717"/>
        <v>0</v>
      </c>
      <c r="AF201" s="166">
        <f t="shared" si="718"/>
        <v>0</v>
      </c>
      <c r="AG201" s="166">
        <f t="shared" si="719"/>
        <v>0</v>
      </c>
      <c r="AH201" s="166">
        <f t="shared" si="720"/>
        <v>0</v>
      </c>
      <c r="AI201" s="166">
        <f t="shared" si="721"/>
        <v>0</v>
      </c>
      <c r="AJ201" s="166">
        <f t="shared" si="722"/>
        <v>0</v>
      </c>
      <c r="AK201" s="166">
        <f t="shared" si="723"/>
        <v>0</v>
      </c>
      <c r="AL201" s="166">
        <f t="shared" si="724"/>
        <v>0</v>
      </c>
      <c r="AM201" s="166">
        <f t="shared" si="725"/>
        <v>0</v>
      </c>
      <c r="AN201" s="166">
        <f t="shared" si="726"/>
        <v>0</v>
      </c>
      <c r="AO201" s="167">
        <f t="shared" si="727"/>
        <v>0</v>
      </c>
      <c r="AP201" s="166">
        <v>0</v>
      </c>
      <c r="AQ201" s="166">
        <f t="shared" si="728"/>
        <v>0</v>
      </c>
      <c r="AR201" s="166">
        <v>726000</v>
      </c>
      <c r="AS201" s="167"/>
      <c r="AT201" s="166"/>
      <c r="AU201" s="166"/>
      <c r="AV201" s="166">
        <f t="shared" si="729"/>
        <v>726000</v>
      </c>
      <c r="AW201" s="166">
        <f t="shared" si="730"/>
        <v>344000</v>
      </c>
      <c r="AX201" s="166">
        <f t="shared" si="731"/>
        <v>64500</v>
      </c>
      <c r="AY201" s="166">
        <f t="shared" si="732"/>
        <v>43000</v>
      </c>
      <c r="AZ201" s="166">
        <f t="shared" si="733"/>
        <v>451500</v>
      </c>
      <c r="BA201" s="166">
        <f t="shared" si="734"/>
        <v>21500</v>
      </c>
      <c r="BB201" s="166">
        <f t="shared" si="735"/>
        <v>110000</v>
      </c>
      <c r="BC201" s="166"/>
      <c r="BD201" s="166">
        <v>0</v>
      </c>
      <c r="BE201" s="166">
        <f t="shared" si="736"/>
        <v>583000</v>
      </c>
      <c r="BF201" s="166">
        <f t="shared" si="737"/>
        <v>143000</v>
      </c>
      <c r="BG201" s="166">
        <f t="shared" si="738"/>
        <v>0</v>
      </c>
      <c r="BH201" s="166">
        <v>1</v>
      </c>
      <c r="BI201" s="369" t="s">
        <v>40</v>
      </c>
      <c r="BJ201" s="166">
        <f t="shared" si="739"/>
        <v>0</v>
      </c>
      <c r="BK201" s="166">
        <f t="shared" si="740"/>
        <v>1</v>
      </c>
      <c r="BL201" s="166">
        <v>0</v>
      </c>
      <c r="BM201" s="166">
        <f t="shared" si="741"/>
        <v>0</v>
      </c>
      <c r="BN201" s="166" t="str">
        <f t="shared" si="742"/>
        <v>Trừ tiền</v>
      </c>
      <c r="BO201" s="410"/>
      <c r="BP201" s="166"/>
      <c r="BQ201" s="144"/>
      <c r="BR201" s="144"/>
      <c r="BS201" s="161">
        <f t="shared" si="743"/>
        <v>0</v>
      </c>
      <c r="BT201" s="159">
        <v>0</v>
      </c>
      <c r="BU201" s="166">
        <f t="shared" si="744"/>
        <v>0</v>
      </c>
      <c r="BV201" s="166">
        <v>11000000</v>
      </c>
      <c r="BW201" s="166">
        <f t="shared" si="745"/>
        <v>11000000</v>
      </c>
      <c r="BX201" s="166">
        <f t="shared" si="746"/>
        <v>-11451500</v>
      </c>
      <c r="BY201" s="166"/>
      <c r="BZ201" s="166"/>
      <c r="CA201" s="171"/>
      <c r="CB201" s="166"/>
      <c r="CC201" s="166"/>
      <c r="CD201" s="166"/>
      <c r="CE201" s="413">
        <v>8500000</v>
      </c>
      <c r="CF201" s="413">
        <f t="shared" si="753"/>
        <v>425000</v>
      </c>
      <c r="CG201" s="413">
        <v>0</v>
      </c>
      <c r="CH201" s="413">
        <v>0</v>
      </c>
      <c r="CI201" s="413"/>
      <c r="CJ201" s="369">
        <f t="shared" si="747"/>
        <v>425000</v>
      </c>
      <c r="CK201" s="369">
        <f t="shared" si="748"/>
        <v>8925000</v>
      </c>
      <c r="CL201" s="414"/>
      <c r="CM201" s="413">
        <f t="shared" si="749"/>
        <v>8500000</v>
      </c>
      <c r="CN201" s="413">
        <f t="shared" si="749"/>
        <v>425000</v>
      </c>
      <c r="CO201" s="369">
        <f t="shared" si="749"/>
        <v>0</v>
      </c>
      <c r="CP201" s="369">
        <f t="shared" si="749"/>
        <v>0</v>
      </c>
      <c r="CQ201" s="369">
        <f t="shared" si="749"/>
        <v>0</v>
      </c>
      <c r="CR201" s="369">
        <f t="shared" si="750"/>
        <v>425000</v>
      </c>
      <c r="CS201" s="369">
        <f t="shared" si="751"/>
        <v>8925000</v>
      </c>
      <c r="CT201" s="173" t="s">
        <v>1187</v>
      </c>
      <c r="CU201" s="173" t="s">
        <v>2229</v>
      </c>
      <c r="CV201" s="450" t="s">
        <v>1295</v>
      </c>
      <c r="CW201" s="173" t="s">
        <v>2249</v>
      </c>
    </row>
    <row r="202" spans="1:101" ht="34.35" customHeight="1">
      <c r="A202" s="155">
        <f>SUBTOTAL(3,$C$11:C202)</f>
        <v>169</v>
      </c>
      <c r="B202" s="246" t="s">
        <v>935</v>
      </c>
      <c r="C202" s="247" t="s">
        <v>936</v>
      </c>
      <c r="D202" s="156" t="s">
        <v>101</v>
      </c>
      <c r="E202" s="157" t="str">
        <f t="shared" si="710"/>
        <v>B3</v>
      </c>
      <c r="F202" s="158">
        <v>42110</v>
      </c>
      <c r="G202" s="159">
        <v>4090000</v>
      </c>
      <c r="H202" s="159"/>
      <c r="I202" s="160">
        <f t="shared" si="711"/>
        <v>3410000</v>
      </c>
      <c r="J202" s="160">
        <f t="shared" si="712"/>
        <v>750000</v>
      </c>
      <c r="K202" s="161">
        <f t="shared" si="713"/>
        <v>4160000</v>
      </c>
      <c r="L202" s="161">
        <f t="shared" ref="L202:L207" si="754">IF(G202&gt;0,G202+K202,H202+K202)</f>
        <v>8250000</v>
      </c>
      <c r="M202" s="162">
        <f t="shared" si="715"/>
        <v>1</v>
      </c>
      <c r="N202" s="163">
        <f t="shared" si="716"/>
        <v>3640000</v>
      </c>
      <c r="O202" s="163">
        <v>0</v>
      </c>
      <c r="P202" s="406">
        <v>0</v>
      </c>
      <c r="Q202" s="406">
        <v>12</v>
      </c>
      <c r="R202" s="406">
        <v>0</v>
      </c>
      <c r="S202" s="406">
        <v>0</v>
      </c>
      <c r="T202" s="406"/>
      <c r="U202" s="406"/>
      <c r="V202" s="406"/>
      <c r="W202" s="406"/>
      <c r="X202" s="389"/>
      <c r="Y202" s="406"/>
      <c r="Z202" s="406"/>
      <c r="AA202" s="406"/>
      <c r="AB202" s="406"/>
      <c r="AC202" s="406"/>
      <c r="AD202" s="406">
        <v>0</v>
      </c>
      <c r="AE202" s="164">
        <f t="shared" si="717"/>
        <v>0</v>
      </c>
      <c r="AF202" s="166">
        <f t="shared" si="718"/>
        <v>0</v>
      </c>
      <c r="AG202" s="166">
        <f t="shared" si="719"/>
        <v>0</v>
      </c>
      <c r="AH202" s="166">
        <f t="shared" si="720"/>
        <v>0</v>
      </c>
      <c r="AI202" s="166">
        <f t="shared" si="721"/>
        <v>0</v>
      </c>
      <c r="AJ202" s="166">
        <f t="shared" si="722"/>
        <v>0</v>
      </c>
      <c r="AK202" s="166">
        <f t="shared" si="723"/>
        <v>0</v>
      </c>
      <c r="AL202" s="166">
        <f t="shared" si="724"/>
        <v>0</v>
      </c>
      <c r="AM202" s="166">
        <f t="shared" si="725"/>
        <v>0</v>
      </c>
      <c r="AN202" s="166">
        <f t="shared" si="726"/>
        <v>0</v>
      </c>
      <c r="AO202" s="167">
        <f t="shared" si="727"/>
        <v>0</v>
      </c>
      <c r="AP202" s="166">
        <v>0</v>
      </c>
      <c r="AQ202" s="166">
        <f t="shared" si="728"/>
        <v>0</v>
      </c>
      <c r="AR202" s="166">
        <v>1421000</v>
      </c>
      <c r="AS202" s="167"/>
      <c r="AT202" s="166"/>
      <c r="AU202" s="166"/>
      <c r="AV202" s="166">
        <f t="shared" si="729"/>
        <v>1421000</v>
      </c>
      <c r="AW202" s="166">
        <f t="shared" si="730"/>
        <v>327200</v>
      </c>
      <c r="AX202" s="166">
        <f t="shared" si="731"/>
        <v>61350</v>
      </c>
      <c r="AY202" s="166">
        <f t="shared" si="732"/>
        <v>40900</v>
      </c>
      <c r="AZ202" s="166">
        <f t="shared" si="733"/>
        <v>429450</v>
      </c>
      <c r="BA202" s="166">
        <f t="shared" si="734"/>
        <v>20450</v>
      </c>
      <c r="BB202" s="166">
        <f t="shared" si="735"/>
        <v>110000</v>
      </c>
      <c r="BC202" s="166"/>
      <c r="BD202" s="166">
        <v>0</v>
      </c>
      <c r="BE202" s="166">
        <f t="shared" si="736"/>
        <v>559900</v>
      </c>
      <c r="BF202" s="166">
        <f t="shared" si="737"/>
        <v>861100</v>
      </c>
      <c r="BG202" s="166">
        <f t="shared" si="738"/>
        <v>0</v>
      </c>
      <c r="BH202" s="166">
        <v>1</v>
      </c>
      <c r="BI202" s="369" t="s">
        <v>40</v>
      </c>
      <c r="BJ202" s="166">
        <f t="shared" si="739"/>
        <v>0</v>
      </c>
      <c r="BK202" s="166">
        <f t="shared" si="740"/>
        <v>1</v>
      </c>
      <c r="BL202" s="166">
        <v>0</v>
      </c>
      <c r="BM202" s="166">
        <f t="shared" si="741"/>
        <v>0</v>
      </c>
      <c r="BN202" s="166" t="str">
        <f t="shared" si="742"/>
        <v>Trừ tiền</v>
      </c>
      <c r="BO202" s="410"/>
      <c r="BP202" s="166"/>
      <c r="BQ202" s="144"/>
      <c r="BR202" s="144"/>
      <c r="BS202" s="161">
        <f t="shared" si="743"/>
        <v>0</v>
      </c>
      <c r="BT202" s="159">
        <v>2</v>
      </c>
      <c r="BU202" s="166">
        <f t="shared" si="744"/>
        <v>8800000</v>
      </c>
      <c r="BV202" s="166">
        <v>11000000</v>
      </c>
      <c r="BW202" s="166">
        <f t="shared" si="745"/>
        <v>19800000</v>
      </c>
      <c r="BX202" s="166">
        <f t="shared" si="746"/>
        <v>-20229450</v>
      </c>
      <c r="BY202" s="166"/>
      <c r="BZ202" s="166"/>
      <c r="CA202" s="171"/>
      <c r="CB202" s="166"/>
      <c r="CC202" s="166"/>
      <c r="CD202" s="166"/>
      <c r="CE202" s="413">
        <v>7500000</v>
      </c>
      <c r="CF202" s="413">
        <f>CE202*10%</f>
        <v>750000</v>
      </c>
      <c r="CG202" s="413">
        <v>0</v>
      </c>
      <c r="CH202" s="413">
        <v>0</v>
      </c>
      <c r="CI202" s="413"/>
      <c r="CJ202" s="369">
        <f t="shared" si="747"/>
        <v>750000</v>
      </c>
      <c r="CK202" s="369">
        <f t="shared" si="748"/>
        <v>8250000</v>
      </c>
      <c r="CL202" s="414"/>
      <c r="CM202" s="413">
        <f t="shared" si="749"/>
        <v>7500000</v>
      </c>
      <c r="CN202" s="413">
        <f t="shared" si="749"/>
        <v>750000</v>
      </c>
      <c r="CO202" s="369">
        <f t="shared" si="749"/>
        <v>0</v>
      </c>
      <c r="CP202" s="369">
        <f t="shared" si="749"/>
        <v>0</v>
      </c>
      <c r="CQ202" s="369">
        <f t="shared" si="749"/>
        <v>0</v>
      </c>
      <c r="CR202" s="369">
        <f t="shared" si="750"/>
        <v>750000</v>
      </c>
      <c r="CS202" s="369">
        <f t="shared" si="751"/>
        <v>8250000</v>
      </c>
      <c r="CT202" s="173" t="s">
        <v>1187</v>
      </c>
      <c r="CU202" s="173" t="s">
        <v>2229</v>
      </c>
      <c r="CV202" s="450" t="s">
        <v>1296</v>
      </c>
      <c r="CW202" s="173" t="s">
        <v>2249</v>
      </c>
    </row>
    <row r="203" spans="1:101" ht="34.35" customHeight="1">
      <c r="A203" s="155">
        <f>SUBTOTAL(3,$C$11:C203)</f>
        <v>170</v>
      </c>
      <c r="B203" s="246" t="s">
        <v>937</v>
      </c>
      <c r="C203" s="247" t="s">
        <v>938</v>
      </c>
      <c r="D203" s="156" t="s">
        <v>101</v>
      </c>
      <c r="E203" s="157" t="str">
        <f t="shared" si="710"/>
        <v>B3</v>
      </c>
      <c r="F203" s="158">
        <v>42110</v>
      </c>
      <c r="G203" s="159">
        <v>4090000</v>
      </c>
      <c r="H203" s="159"/>
      <c r="I203" s="160">
        <f t="shared" si="711"/>
        <v>3410000</v>
      </c>
      <c r="J203" s="160">
        <f t="shared" si="712"/>
        <v>375000</v>
      </c>
      <c r="K203" s="161">
        <f t="shared" si="713"/>
        <v>3785000</v>
      </c>
      <c r="L203" s="161">
        <f t="shared" si="754"/>
        <v>7875000</v>
      </c>
      <c r="M203" s="162">
        <f t="shared" si="715"/>
        <v>1</v>
      </c>
      <c r="N203" s="163">
        <f t="shared" si="716"/>
        <v>3640000</v>
      </c>
      <c r="O203" s="163">
        <v>0</v>
      </c>
      <c r="P203" s="406">
        <v>1</v>
      </c>
      <c r="Q203" s="406">
        <v>13</v>
      </c>
      <c r="R203" s="406">
        <v>0</v>
      </c>
      <c r="S203" s="406">
        <v>0</v>
      </c>
      <c r="T203" s="406"/>
      <c r="U203" s="406"/>
      <c r="V203" s="406"/>
      <c r="W203" s="406"/>
      <c r="X203" s="389"/>
      <c r="Y203" s="406"/>
      <c r="Z203" s="406"/>
      <c r="AA203" s="406"/>
      <c r="AB203" s="406"/>
      <c r="AC203" s="406"/>
      <c r="AD203" s="406">
        <v>0</v>
      </c>
      <c r="AE203" s="164">
        <f t="shared" si="717"/>
        <v>0</v>
      </c>
      <c r="AF203" s="166">
        <f t="shared" si="718"/>
        <v>302885</v>
      </c>
      <c r="AG203" s="166">
        <f t="shared" si="719"/>
        <v>0</v>
      </c>
      <c r="AH203" s="166">
        <f t="shared" si="720"/>
        <v>0</v>
      </c>
      <c r="AI203" s="166">
        <f t="shared" si="721"/>
        <v>0</v>
      </c>
      <c r="AJ203" s="166">
        <f t="shared" si="722"/>
        <v>0</v>
      </c>
      <c r="AK203" s="166">
        <f t="shared" si="723"/>
        <v>0</v>
      </c>
      <c r="AL203" s="166">
        <f t="shared" si="724"/>
        <v>0</v>
      </c>
      <c r="AM203" s="166">
        <f t="shared" si="725"/>
        <v>0</v>
      </c>
      <c r="AN203" s="166">
        <f t="shared" si="726"/>
        <v>0</v>
      </c>
      <c r="AO203" s="167">
        <f t="shared" si="727"/>
        <v>0</v>
      </c>
      <c r="AP203" s="166">
        <v>0</v>
      </c>
      <c r="AQ203" s="166">
        <f t="shared" si="728"/>
        <v>302885</v>
      </c>
      <c r="AR203" s="166">
        <v>873000</v>
      </c>
      <c r="AS203" s="167"/>
      <c r="AT203" s="166"/>
      <c r="AU203" s="166"/>
      <c r="AV203" s="166">
        <f t="shared" si="729"/>
        <v>1175885</v>
      </c>
      <c r="AW203" s="166">
        <f t="shared" si="730"/>
        <v>327200</v>
      </c>
      <c r="AX203" s="166">
        <f t="shared" si="731"/>
        <v>61350</v>
      </c>
      <c r="AY203" s="166">
        <f t="shared" si="732"/>
        <v>40900</v>
      </c>
      <c r="AZ203" s="166">
        <f t="shared" si="733"/>
        <v>429450</v>
      </c>
      <c r="BA203" s="166">
        <f t="shared" si="734"/>
        <v>20450</v>
      </c>
      <c r="BB203" s="166">
        <f t="shared" si="735"/>
        <v>110000</v>
      </c>
      <c r="BC203" s="166"/>
      <c r="BD203" s="166">
        <v>0</v>
      </c>
      <c r="BE203" s="166">
        <f t="shared" si="736"/>
        <v>559900</v>
      </c>
      <c r="BF203" s="166">
        <f t="shared" si="737"/>
        <v>615985</v>
      </c>
      <c r="BG203" s="166">
        <f t="shared" si="738"/>
        <v>0</v>
      </c>
      <c r="BH203" s="166">
        <v>1</v>
      </c>
      <c r="BI203" s="369" t="s">
        <v>40</v>
      </c>
      <c r="BJ203" s="166">
        <f t="shared" si="739"/>
        <v>0</v>
      </c>
      <c r="BK203" s="166">
        <f t="shared" si="740"/>
        <v>1</v>
      </c>
      <c r="BL203" s="166">
        <v>0</v>
      </c>
      <c r="BM203" s="166">
        <f t="shared" si="741"/>
        <v>0</v>
      </c>
      <c r="BN203" s="166" t="str">
        <f t="shared" si="742"/>
        <v>Trừ tiền</v>
      </c>
      <c r="BO203" s="410"/>
      <c r="BP203" s="166"/>
      <c r="BQ203" s="144"/>
      <c r="BR203" s="144"/>
      <c r="BS203" s="161">
        <f t="shared" si="743"/>
        <v>302885</v>
      </c>
      <c r="BT203" s="159">
        <v>1</v>
      </c>
      <c r="BU203" s="166">
        <f t="shared" si="744"/>
        <v>4400000</v>
      </c>
      <c r="BV203" s="166">
        <v>11000000</v>
      </c>
      <c r="BW203" s="166">
        <f t="shared" si="745"/>
        <v>15400000</v>
      </c>
      <c r="BX203" s="166">
        <f t="shared" si="746"/>
        <v>-15526565</v>
      </c>
      <c r="BY203" s="166"/>
      <c r="BZ203" s="166"/>
      <c r="CA203" s="171"/>
      <c r="CB203" s="166"/>
      <c r="CC203" s="166"/>
      <c r="CD203" s="166"/>
      <c r="CE203" s="413">
        <v>7500000</v>
      </c>
      <c r="CF203" s="413">
        <f t="shared" si="753"/>
        <v>375000</v>
      </c>
      <c r="CG203" s="413">
        <v>0</v>
      </c>
      <c r="CH203" s="413">
        <v>0</v>
      </c>
      <c r="CI203" s="413"/>
      <c r="CJ203" s="369">
        <f t="shared" si="747"/>
        <v>375000</v>
      </c>
      <c r="CK203" s="369">
        <f t="shared" si="748"/>
        <v>7875000</v>
      </c>
      <c r="CL203" s="414"/>
      <c r="CM203" s="413">
        <f t="shared" si="749"/>
        <v>7500000</v>
      </c>
      <c r="CN203" s="413">
        <f t="shared" si="749"/>
        <v>375000</v>
      </c>
      <c r="CO203" s="369">
        <f t="shared" si="749"/>
        <v>0</v>
      </c>
      <c r="CP203" s="369">
        <f t="shared" si="749"/>
        <v>0</v>
      </c>
      <c r="CQ203" s="369">
        <f t="shared" si="749"/>
        <v>0</v>
      </c>
      <c r="CR203" s="369">
        <f t="shared" si="750"/>
        <v>375000</v>
      </c>
      <c r="CS203" s="369">
        <f t="shared" si="751"/>
        <v>7875000</v>
      </c>
      <c r="CT203" s="173" t="s">
        <v>1187</v>
      </c>
      <c r="CU203" s="173" t="s">
        <v>2229</v>
      </c>
      <c r="CV203" s="450" t="s">
        <v>1297</v>
      </c>
      <c r="CW203" s="173" t="s">
        <v>2249</v>
      </c>
    </row>
    <row r="204" spans="1:101" ht="34.35" customHeight="1">
      <c r="A204" s="155">
        <f>SUBTOTAL(3,$C$11:C204)</f>
        <v>171</v>
      </c>
      <c r="B204" s="254" t="s">
        <v>941</v>
      </c>
      <c r="C204" s="255" t="s">
        <v>942</v>
      </c>
      <c r="D204" s="156" t="s">
        <v>101</v>
      </c>
      <c r="E204" s="157" t="str">
        <f t="shared" si="710"/>
        <v>B3</v>
      </c>
      <c r="F204" s="158">
        <v>42006</v>
      </c>
      <c r="G204" s="159">
        <v>4520000</v>
      </c>
      <c r="H204" s="159"/>
      <c r="I204" s="160">
        <f t="shared" si="711"/>
        <v>3980000</v>
      </c>
      <c r="J204" s="160">
        <f t="shared" si="712"/>
        <v>850000</v>
      </c>
      <c r="K204" s="161">
        <f t="shared" si="713"/>
        <v>4830000</v>
      </c>
      <c r="L204" s="161">
        <f t="shared" si="754"/>
        <v>9350000</v>
      </c>
      <c r="M204" s="162">
        <f t="shared" si="715"/>
        <v>1</v>
      </c>
      <c r="N204" s="163">
        <f t="shared" si="716"/>
        <v>3640000</v>
      </c>
      <c r="O204" s="163">
        <v>0</v>
      </c>
      <c r="P204" s="406">
        <v>1</v>
      </c>
      <c r="Q204" s="406">
        <v>10</v>
      </c>
      <c r="R204" s="406">
        <v>0</v>
      </c>
      <c r="S204" s="406">
        <v>0</v>
      </c>
      <c r="T204" s="406"/>
      <c r="U204" s="406"/>
      <c r="V204" s="406"/>
      <c r="W204" s="406"/>
      <c r="X204" s="389"/>
      <c r="Y204" s="406"/>
      <c r="Z204" s="406"/>
      <c r="AA204" s="406"/>
      <c r="AB204" s="406"/>
      <c r="AC204" s="406"/>
      <c r="AD204" s="406">
        <v>0</v>
      </c>
      <c r="AE204" s="164">
        <f t="shared" si="717"/>
        <v>0</v>
      </c>
      <c r="AF204" s="166">
        <f t="shared" si="718"/>
        <v>359615</v>
      </c>
      <c r="AG204" s="166">
        <f t="shared" si="719"/>
        <v>0</v>
      </c>
      <c r="AH204" s="166">
        <f t="shared" si="720"/>
        <v>0</v>
      </c>
      <c r="AI204" s="166">
        <f t="shared" si="721"/>
        <v>0</v>
      </c>
      <c r="AJ204" s="166">
        <f t="shared" si="722"/>
        <v>0</v>
      </c>
      <c r="AK204" s="166">
        <f t="shared" si="723"/>
        <v>0</v>
      </c>
      <c r="AL204" s="166">
        <f t="shared" si="724"/>
        <v>0</v>
      </c>
      <c r="AM204" s="166">
        <f t="shared" si="725"/>
        <v>0</v>
      </c>
      <c r="AN204" s="166">
        <f t="shared" si="726"/>
        <v>0</v>
      </c>
      <c r="AO204" s="167">
        <f t="shared" si="727"/>
        <v>0</v>
      </c>
      <c r="AP204" s="166">
        <v>0</v>
      </c>
      <c r="AQ204" s="166">
        <f t="shared" si="728"/>
        <v>359615</v>
      </c>
      <c r="AR204" s="166">
        <v>940000</v>
      </c>
      <c r="AS204" s="167"/>
      <c r="AT204" s="166"/>
      <c r="AU204" s="166"/>
      <c r="AV204" s="166">
        <f t="shared" si="729"/>
        <v>1299615</v>
      </c>
      <c r="AW204" s="166">
        <f t="shared" si="730"/>
        <v>361600</v>
      </c>
      <c r="AX204" s="166">
        <f t="shared" si="731"/>
        <v>67800</v>
      </c>
      <c r="AY204" s="166">
        <f t="shared" si="732"/>
        <v>45200</v>
      </c>
      <c r="AZ204" s="166">
        <f t="shared" si="733"/>
        <v>474600</v>
      </c>
      <c r="BA204" s="166">
        <f t="shared" si="734"/>
        <v>22600</v>
      </c>
      <c r="BB204" s="166">
        <f t="shared" si="735"/>
        <v>110000</v>
      </c>
      <c r="BC204" s="166"/>
      <c r="BD204" s="166">
        <v>0</v>
      </c>
      <c r="BE204" s="166">
        <f t="shared" si="736"/>
        <v>607200</v>
      </c>
      <c r="BF204" s="166">
        <f t="shared" si="737"/>
        <v>692415</v>
      </c>
      <c r="BG204" s="166">
        <f t="shared" si="738"/>
        <v>0</v>
      </c>
      <c r="BH204" s="166">
        <v>1</v>
      </c>
      <c r="BI204" s="369" t="s">
        <v>40</v>
      </c>
      <c r="BJ204" s="166">
        <f t="shared" si="739"/>
        <v>0</v>
      </c>
      <c r="BK204" s="166">
        <f t="shared" si="740"/>
        <v>1</v>
      </c>
      <c r="BL204" s="166">
        <v>0</v>
      </c>
      <c r="BM204" s="166">
        <f t="shared" si="741"/>
        <v>0</v>
      </c>
      <c r="BN204" s="166" t="str">
        <f t="shared" si="742"/>
        <v>Trừ tiền</v>
      </c>
      <c r="BO204" s="410"/>
      <c r="BP204" s="166"/>
      <c r="BQ204" s="144"/>
      <c r="BR204" s="144"/>
      <c r="BS204" s="161">
        <f t="shared" si="743"/>
        <v>359615</v>
      </c>
      <c r="BT204" s="159">
        <v>1</v>
      </c>
      <c r="BU204" s="166">
        <f t="shared" si="744"/>
        <v>4400000</v>
      </c>
      <c r="BV204" s="166">
        <v>11000000</v>
      </c>
      <c r="BW204" s="166">
        <f t="shared" si="745"/>
        <v>15400000</v>
      </c>
      <c r="BX204" s="166">
        <f t="shared" si="746"/>
        <v>-15514985</v>
      </c>
      <c r="BY204" s="166"/>
      <c r="BZ204" s="166"/>
      <c r="CA204" s="171"/>
      <c r="CB204" s="166"/>
      <c r="CC204" s="166"/>
      <c r="CD204" s="166"/>
      <c r="CE204" s="413">
        <v>8500000</v>
      </c>
      <c r="CF204" s="413">
        <f>CE204*10%</f>
        <v>850000</v>
      </c>
      <c r="CG204" s="413">
        <v>0</v>
      </c>
      <c r="CH204" s="413">
        <v>0</v>
      </c>
      <c r="CI204" s="413"/>
      <c r="CJ204" s="369">
        <f t="shared" si="747"/>
        <v>850000</v>
      </c>
      <c r="CK204" s="369">
        <f t="shared" si="748"/>
        <v>9350000</v>
      </c>
      <c r="CL204" s="416"/>
      <c r="CM204" s="413">
        <f t="shared" si="749"/>
        <v>8500000</v>
      </c>
      <c r="CN204" s="413">
        <f t="shared" si="749"/>
        <v>850000</v>
      </c>
      <c r="CO204" s="369">
        <f t="shared" si="749"/>
        <v>0</v>
      </c>
      <c r="CP204" s="369">
        <f t="shared" si="749"/>
        <v>0</v>
      </c>
      <c r="CQ204" s="369">
        <f t="shared" si="749"/>
        <v>0</v>
      </c>
      <c r="CR204" s="369">
        <f t="shared" si="750"/>
        <v>850000</v>
      </c>
      <c r="CS204" s="369">
        <f t="shared" si="751"/>
        <v>9350000</v>
      </c>
      <c r="CT204" s="173" t="s">
        <v>1187</v>
      </c>
      <c r="CU204" s="173" t="s">
        <v>2229</v>
      </c>
      <c r="CV204" s="450" t="s">
        <v>1298</v>
      </c>
      <c r="CW204" s="173" t="s">
        <v>2249</v>
      </c>
    </row>
    <row r="205" spans="1:101" ht="34.35" customHeight="1">
      <c r="A205" s="155">
        <f>SUBTOTAL(3,$C$11:C205)</f>
        <v>172</v>
      </c>
      <c r="B205" s="254" t="s">
        <v>943</v>
      </c>
      <c r="C205" s="255" t="s">
        <v>944</v>
      </c>
      <c r="D205" s="156" t="s">
        <v>101</v>
      </c>
      <c r="E205" s="157" t="str">
        <f t="shared" si="710"/>
        <v>B3</v>
      </c>
      <c r="F205" s="158">
        <v>42517</v>
      </c>
      <c r="G205" s="159">
        <v>4090000</v>
      </c>
      <c r="H205" s="159"/>
      <c r="I205" s="160">
        <f t="shared" si="711"/>
        <v>3410000</v>
      </c>
      <c r="J205" s="160">
        <f t="shared" si="712"/>
        <v>375000</v>
      </c>
      <c r="K205" s="161">
        <f t="shared" si="713"/>
        <v>3785000</v>
      </c>
      <c r="L205" s="161">
        <f t="shared" si="754"/>
        <v>7875000</v>
      </c>
      <c r="M205" s="162">
        <f t="shared" si="715"/>
        <v>1</v>
      </c>
      <c r="N205" s="163">
        <f t="shared" si="716"/>
        <v>3640000</v>
      </c>
      <c r="O205" s="163">
        <v>0</v>
      </c>
      <c r="P205" s="406">
        <v>4</v>
      </c>
      <c r="Q205" s="406">
        <v>8</v>
      </c>
      <c r="R205" s="406">
        <v>0</v>
      </c>
      <c r="S205" s="406">
        <v>0</v>
      </c>
      <c r="T205" s="406"/>
      <c r="U205" s="406"/>
      <c r="V205" s="406"/>
      <c r="W205" s="406"/>
      <c r="X205" s="389"/>
      <c r="Y205" s="406"/>
      <c r="Z205" s="406"/>
      <c r="AA205" s="406"/>
      <c r="AB205" s="406"/>
      <c r="AC205" s="406"/>
      <c r="AD205" s="406">
        <v>0</v>
      </c>
      <c r="AE205" s="164">
        <f t="shared" si="717"/>
        <v>0</v>
      </c>
      <c r="AF205" s="166">
        <f t="shared" si="718"/>
        <v>1211538</v>
      </c>
      <c r="AG205" s="166">
        <f t="shared" si="719"/>
        <v>0</v>
      </c>
      <c r="AH205" s="166">
        <f t="shared" si="720"/>
        <v>0</v>
      </c>
      <c r="AI205" s="166">
        <f t="shared" si="721"/>
        <v>0</v>
      </c>
      <c r="AJ205" s="166">
        <f t="shared" si="722"/>
        <v>0</v>
      </c>
      <c r="AK205" s="166">
        <f t="shared" si="723"/>
        <v>0</v>
      </c>
      <c r="AL205" s="166">
        <f t="shared" si="724"/>
        <v>0</v>
      </c>
      <c r="AM205" s="166">
        <f t="shared" si="725"/>
        <v>0</v>
      </c>
      <c r="AN205" s="166">
        <f t="shared" si="726"/>
        <v>0</v>
      </c>
      <c r="AO205" s="167">
        <f t="shared" si="727"/>
        <v>0</v>
      </c>
      <c r="AP205" s="166">
        <v>0</v>
      </c>
      <c r="AQ205" s="166">
        <f t="shared" si="728"/>
        <v>1211538</v>
      </c>
      <c r="AR205" s="166">
        <v>610000</v>
      </c>
      <c r="AS205" s="167"/>
      <c r="AT205" s="166"/>
      <c r="AU205" s="166"/>
      <c r="AV205" s="166">
        <f t="shared" si="729"/>
        <v>1821538</v>
      </c>
      <c r="AW205" s="166">
        <f t="shared" si="730"/>
        <v>327200</v>
      </c>
      <c r="AX205" s="166">
        <f t="shared" si="731"/>
        <v>61350</v>
      </c>
      <c r="AY205" s="166">
        <f t="shared" si="732"/>
        <v>40900</v>
      </c>
      <c r="AZ205" s="166">
        <f t="shared" si="733"/>
        <v>429450</v>
      </c>
      <c r="BA205" s="166">
        <f t="shared" si="734"/>
        <v>20450</v>
      </c>
      <c r="BB205" s="166">
        <f t="shared" si="735"/>
        <v>110000</v>
      </c>
      <c r="BC205" s="166"/>
      <c r="BD205" s="166">
        <v>0</v>
      </c>
      <c r="BE205" s="166">
        <f t="shared" si="736"/>
        <v>559900</v>
      </c>
      <c r="BF205" s="166">
        <f t="shared" si="737"/>
        <v>1261638</v>
      </c>
      <c r="BG205" s="166">
        <f t="shared" si="738"/>
        <v>0</v>
      </c>
      <c r="BH205" s="166">
        <v>1</v>
      </c>
      <c r="BI205" s="369" t="s">
        <v>40</v>
      </c>
      <c r="BJ205" s="166">
        <f t="shared" si="739"/>
        <v>0</v>
      </c>
      <c r="BK205" s="166">
        <f t="shared" si="740"/>
        <v>1</v>
      </c>
      <c r="BL205" s="166">
        <v>0</v>
      </c>
      <c r="BM205" s="166">
        <f t="shared" si="741"/>
        <v>0</v>
      </c>
      <c r="BN205" s="166" t="str">
        <f t="shared" si="742"/>
        <v>Trừ tiền</v>
      </c>
      <c r="BO205" s="410"/>
      <c r="BP205" s="166"/>
      <c r="BQ205" s="144"/>
      <c r="BR205" s="144"/>
      <c r="BS205" s="161">
        <f t="shared" si="743"/>
        <v>1211538</v>
      </c>
      <c r="BT205" s="159">
        <v>0</v>
      </c>
      <c r="BU205" s="166">
        <f t="shared" si="744"/>
        <v>0</v>
      </c>
      <c r="BV205" s="166">
        <v>11000000</v>
      </c>
      <c r="BW205" s="166">
        <f t="shared" si="745"/>
        <v>11000000</v>
      </c>
      <c r="BX205" s="166">
        <f t="shared" si="746"/>
        <v>-10217912</v>
      </c>
      <c r="BY205" s="166"/>
      <c r="BZ205" s="166"/>
      <c r="CA205" s="171"/>
      <c r="CB205" s="166"/>
      <c r="CC205" s="166"/>
      <c r="CD205" s="166"/>
      <c r="CE205" s="413">
        <v>7500000</v>
      </c>
      <c r="CF205" s="413">
        <f t="shared" si="753"/>
        <v>375000</v>
      </c>
      <c r="CG205" s="413">
        <v>0</v>
      </c>
      <c r="CH205" s="413">
        <v>0</v>
      </c>
      <c r="CI205" s="413"/>
      <c r="CJ205" s="369">
        <f t="shared" si="747"/>
        <v>375000</v>
      </c>
      <c r="CK205" s="369">
        <f t="shared" si="748"/>
        <v>7875000</v>
      </c>
      <c r="CL205" s="416"/>
      <c r="CM205" s="413">
        <f t="shared" si="749"/>
        <v>7500000</v>
      </c>
      <c r="CN205" s="413">
        <f t="shared" si="749"/>
        <v>375000</v>
      </c>
      <c r="CO205" s="369">
        <f t="shared" si="749"/>
        <v>0</v>
      </c>
      <c r="CP205" s="369">
        <f t="shared" si="749"/>
        <v>0</v>
      </c>
      <c r="CQ205" s="369">
        <f t="shared" si="749"/>
        <v>0</v>
      </c>
      <c r="CR205" s="369">
        <f t="shared" si="750"/>
        <v>375000</v>
      </c>
      <c r="CS205" s="369">
        <f t="shared" si="751"/>
        <v>7875000</v>
      </c>
      <c r="CT205" s="173" t="s">
        <v>1187</v>
      </c>
      <c r="CU205" s="173" t="s">
        <v>2229</v>
      </c>
      <c r="CV205" s="450" t="s">
        <v>1299</v>
      </c>
      <c r="CW205" s="173" t="s">
        <v>2249</v>
      </c>
    </row>
    <row r="206" spans="1:101" ht="34.35" customHeight="1">
      <c r="A206" s="155">
        <f>SUBTOTAL(3,$C$11:C206)</f>
        <v>173</v>
      </c>
      <c r="B206" s="246" t="s">
        <v>939</v>
      </c>
      <c r="C206" s="247" t="s">
        <v>940</v>
      </c>
      <c r="D206" s="156" t="s">
        <v>101</v>
      </c>
      <c r="E206" s="157" t="str">
        <f>IF(CL206&gt;=400000000,"A1",IF(CL206&gt;=300000000,"A2",IF(CL206&gt;=240000000,"A3",IF(CL206&gt;=180000000,"A4",IF(CL206&gt;=120000000,"A5",IF(CL206&gt;=80000000,"A6",IF(CL206&gt;=40000000,"A7",IF(CL206&gt;=25000000,"B1",IF(CL206&gt;=12000000,"B2","B3")))))))))</f>
        <v>B3</v>
      </c>
      <c r="F206" s="158">
        <v>42110</v>
      </c>
      <c r="G206" s="159">
        <v>4520000</v>
      </c>
      <c r="H206" s="159"/>
      <c r="I206" s="160">
        <f t="shared" si="711"/>
        <v>3980000</v>
      </c>
      <c r="J206" s="160">
        <f t="shared" si="712"/>
        <v>850000</v>
      </c>
      <c r="K206" s="161">
        <f t="shared" si="713"/>
        <v>4830000</v>
      </c>
      <c r="L206" s="161">
        <f t="shared" si="754"/>
        <v>9350000</v>
      </c>
      <c r="M206" s="162">
        <f t="shared" si="715"/>
        <v>1</v>
      </c>
      <c r="N206" s="163">
        <f t="shared" si="716"/>
        <v>3640000</v>
      </c>
      <c r="O206" s="163">
        <v>0</v>
      </c>
      <c r="P206" s="406">
        <v>1</v>
      </c>
      <c r="Q206" s="406">
        <v>13</v>
      </c>
      <c r="R206" s="406">
        <v>0</v>
      </c>
      <c r="S206" s="406">
        <v>0</v>
      </c>
      <c r="T206" s="406"/>
      <c r="U206" s="406"/>
      <c r="V206" s="406"/>
      <c r="W206" s="406"/>
      <c r="X206" s="389"/>
      <c r="Y206" s="406"/>
      <c r="Z206" s="406"/>
      <c r="AA206" s="406"/>
      <c r="AB206" s="406"/>
      <c r="AC206" s="406"/>
      <c r="AD206" s="406">
        <v>0</v>
      </c>
      <c r="AE206" s="164">
        <f t="shared" si="717"/>
        <v>0</v>
      </c>
      <c r="AF206" s="166">
        <f t="shared" si="718"/>
        <v>359615</v>
      </c>
      <c r="AG206" s="166">
        <f t="shared" si="719"/>
        <v>0</v>
      </c>
      <c r="AH206" s="166">
        <f t="shared" si="720"/>
        <v>0</v>
      </c>
      <c r="AI206" s="166">
        <f t="shared" si="721"/>
        <v>0</v>
      </c>
      <c r="AJ206" s="166">
        <f t="shared" si="722"/>
        <v>0</v>
      </c>
      <c r="AK206" s="166">
        <f t="shared" si="723"/>
        <v>0</v>
      </c>
      <c r="AL206" s="166">
        <f t="shared" si="724"/>
        <v>0</v>
      </c>
      <c r="AM206" s="166">
        <f t="shared" si="725"/>
        <v>0</v>
      </c>
      <c r="AN206" s="166">
        <f t="shared" si="726"/>
        <v>0</v>
      </c>
      <c r="AO206" s="167">
        <f t="shared" si="727"/>
        <v>0</v>
      </c>
      <c r="AP206" s="166">
        <v>0</v>
      </c>
      <c r="AQ206" s="166">
        <f t="shared" si="728"/>
        <v>359615</v>
      </c>
      <c r="AR206" s="166">
        <v>1238000</v>
      </c>
      <c r="AS206" s="167"/>
      <c r="AT206" s="166"/>
      <c r="AU206" s="166"/>
      <c r="AV206" s="166">
        <f t="shared" si="729"/>
        <v>1597615</v>
      </c>
      <c r="AW206" s="166">
        <f t="shared" si="730"/>
        <v>361600</v>
      </c>
      <c r="AX206" s="166">
        <f t="shared" si="731"/>
        <v>67800</v>
      </c>
      <c r="AY206" s="166">
        <f t="shared" si="732"/>
        <v>45200</v>
      </c>
      <c r="AZ206" s="166">
        <f t="shared" si="733"/>
        <v>474600</v>
      </c>
      <c r="BA206" s="166">
        <f t="shared" si="734"/>
        <v>22600</v>
      </c>
      <c r="BB206" s="166">
        <f t="shared" si="735"/>
        <v>110000</v>
      </c>
      <c r="BC206" s="166"/>
      <c r="BD206" s="166">
        <v>0</v>
      </c>
      <c r="BE206" s="166">
        <f t="shared" si="736"/>
        <v>607200</v>
      </c>
      <c r="BF206" s="166">
        <f t="shared" si="737"/>
        <v>990415</v>
      </c>
      <c r="BG206" s="166">
        <f t="shared" si="738"/>
        <v>0</v>
      </c>
      <c r="BH206" s="166">
        <v>1</v>
      </c>
      <c r="BI206" s="369" t="s">
        <v>40</v>
      </c>
      <c r="BJ206" s="166">
        <f t="shared" si="739"/>
        <v>0</v>
      </c>
      <c r="BK206" s="166">
        <f t="shared" si="740"/>
        <v>1</v>
      </c>
      <c r="BL206" s="166">
        <v>0</v>
      </c>
      <c r="BM206" s="166">
        <f t="shared" si="741"/>
        <v>0</v>
      </c>
      <c r="BN206" s="166" t="str">
        <f t="shared" si="742"/>
        <v>Trừ tiền</v>
      </c>
      <c r="BO206" s="410"/>
      <c r="BP206" s="166"/>
      <c r="BQ206" s="144"/>
      <c r="BR206" s="144"/>
      <c r="BS206" s="161">
        <f t="shared" si="743"/>
        <v>359615</v>
      </c>
      <c r="BT206" s="159">
        <v>1</v>
      </c>
      <c r="BU206" s="166">
        <f t="shared" si="744"/>
        <v>4400000</v>
      </c>
      <c r="BV206" s="166">
        <v>11000000</v>
      </c>
      <c r="BW206" s="166">
        <f t="shared" si="745"/>
        <v>15400000</v>
      </c>
      <c r="BX206" s="166">
        <f t="shared" si="746"/>
        <v>-15514985</v>
      </c>
      <c r="BY206" s="166"/>
      <c r="BZ206" s="166"/>
      <c r="CA206" s="171"/>
      <c r="CB206" s="166"/>
      <c r="CC206" s="166"/>
      <c r="CD206" s="166"/>
      <c r="CE206" s="413">
        <v>8500000</v>
      </c>
      <c r="CF206" s="413">
        <f t="shared" ref="CF206:CF207" si="755">CE206*10%</f>
        <v>850000</v>
      </c>
      <c r="CG206" s="413">
        <v>0</v>
      </c>
      <c r="CH206" s="413">
        <v>0</v>
      </c>
      <c r="CI206" s="413"/>
      <c r="CJ206" s="369">
        <f>SUM(CF206:CI206)</f>
        <v>850000</v>
      </c>
      <c r="CK206" s="369">
        <f>CE206+CJ206</f>
        <v>9350000</v>
      </c>
      <c r="CL206" s="414"/>
      <c r="CM206" s="413">
        <f>CE206</f>
        <v>8500000</v>
      </c>
      <c r="CN206" s="413">
        <f>CF206</f>
        <v>850000</v>
      </c>
      <c r="CO206" s="369">
        <f>CG206</f>
        <v>0</v>
      </c>
      <c r="CP206" s="369">
        <f>CH206</f>
        <v>0</v>
      </c>
      <c r="CQ206" s="369">
        <f>CI206</f>
        <v>0</v>
      </c>
      <c r="CR206" s="369">
        <f>SUM(CN206:CQ206)</f>
        <v>850000</v>
      </c>
      <c r="CS206" s="369">
        <f>CM206+CR206</f>
        <v>9350000</v>
      </c>
      <c r="CT206" s="173" t="s">
        <v>1187</v>
      </c>
      <c r="CU206" s="173" t="s">
        <v>2229</v>
      </c>
      <c r="CV206" s="450" t="s">
        <v>1312</v>
      </c>
      <c r="CW206" s="173" t="s">
        <v>2249</v>
      </c>
    </row>
    <row r="207" spans="1:101" ht="34.35" customHeight="1">
      <c r="A207" s="155">
        <f>SUBTOTAL(3,$C$11:C207)</f>
        <v>174</v>
      </c>
      <c r="B207" s="254" t="s">
        <v>945</v>
      </c>
      <c r="C207" s="255" t="s">
        <v>946</v>
      </c>
      <c r="D207" s="156" t="s">
        <v>101</v>
      </c>
      <c r="E207" s="157" t="str">
        <f t="shared" si="710"/>
        <v>B3</v>
      </c>
      <c r="F207" s="158">
        <v>42110</v>
      </c>
      <c r="G207" s="159">
        <v>4090000</v>
      </c>
      <c r="H207" s="159"/>
      <c r="I207" s="160">
        <f t="shared" si="711"/>
        <v>3410000</v>
      </c>
      <c r="J207" s="160">
        <f t="shared" si="712"/>
        <v>750000</v>
      </c>
      <c r="K207" s="161">
        <f t="shared" si="713"/>
        <v>4160000</v>
      </c>
      <c r="L207" s="161">
        <f t="shared" si="754"/>
        <v>8250000</v>
      </c>
      <c r="M207" s="162">
        <f t="shared" si="715"/>
        <v>1</v>
      </c>
      <c r="N207" s="163">
        <f t="shared" si="716"/>
        <v>3640000</v>
      </c>
      <c r="O207" s="163">
        <v>0</v>
      </c>
      <c r="P207" s="406">
        <v>0</v>
      </c>
      <c r="Q207" s="406">
        <v>13</v>
      </c>
      <c r="R207" s="406">
        <v>0</v>
      </c>
      <c r="S207" s="406">
        <v>0</v>
      </c>
      <c r="T207" s="406"/>
      <c r="U207" s="406"/>
      <c r="V207" s="406"/>
      <c r="W207" s="406"/>
      <c r="X207" s="389"/>
      <c r="Y207" s="406"/>
      <c r="Z207" s="406"/>
      <c r="AA207" s="406"/>
      <c r="AB207" s="406"/>
      <c r="AC207" s="406"/>
      <c r="AD207" s="406">
        <v>0</v>
      </c>
      <c r="AE207" s="164">
        <f t="shared" si="717"/>
        <v>0</v>
      </c>
      <c r="AF207" s="166">
        <f t="shared" si="718"/>
        <v>0</v>
      </c>
      <c r="AG207" s="166">
        <f t="shared" si="719"/>
        <v>0</v>
      </c>
      <c r="AH207" s="166">
        <f t="shared" si="720"/>
        <v>0</v>
      </c>
      <c r="AI207" s="166">
        <f t="shared" si="721"/>
        <v>0</v>
      </c>
      <c r="AJ207" s="166">
        <f t="shared" si="722"/>
        <v>0</v>
      </c>
      <c r="AK207" s="166">
        <f t="shared" si="723"/>
        <v>0</v>
      </c>
      <c r="AL207" s="166">
        <f t="shared" si="724"/>
        <v>0</v>
      </c>
      <c r="AM207" s="166">
        <f t="shared" si="725"/>
        <v>0</v>
      </c>
      <c r="AN207" s="166">
        <f t="shared" si="726"/>
        <v>0</v>
      </c>
      <c r="AO207" s="167">
        <f t="shared" si="727"/>
        <v>0</v>
      </c>
      <c r="AP207" s="166">
        <v>0</v>
      </c>
      <c r="AQ207" s="166">
        <f t="shared" si="728"/>
        <v>0</v>
      </c>
      <c r="AR207" s="166">
        <v>945000</v>
      </c>
      <c r="AS207" s="167"/>
      <c r="AT207" s="166"/>
      <c r="AU207" s="166"/>
      <c r="AV207" s="166">
        <f t="shared" si="729"/>
        <v>945000</v>
      </c>
      <c r="AW207" s="166">
        <f t="shared" si="730"/>
        <v>327200</v>
      </c>
      <c r="AX207" s="166">
        <f t="shared" si="731"/>
        <v>61350</v>
      </c>
      <c r="AY207" s="166">
        <f t="shared" si="732"/>
        <v>40900</v>
      </c>
      <c r="AZ207" s="166">
        <f t="shared" si="733"/>
        <v>429450</v>
      </c>
      <c r="BA207" s="166">
        <f t="shared" si="734"/>
        <v>20450</v>
      </c>
      <c r="BB207" s="166">
        <f t="shared" si="735"/>
        <v>110000</v>
      </c>
      <c r="BC207" s="166"/>
      <c r="BD207" s="166">
        <v>0</v>
      </c>
      <c r="BE207" s="166">
        <f t="shared" si="736"/>
        <v>559900</v>
      </c>
      <c r="BF207" s="166">
        <f t="shared" si="737"/>
        <v>385100</v>
      </c>
      <c r="BG207" s="166">
        <f t="shared" si="738"/>
        <v>0</v>
      </c>
      <c r="BH207" s="166">
        <v>1</v>
      </c>
      <c r="BI207" s="369" t="s">
        <v>40</v>
      </c>
      <c r="BJ207" s="166">
        <f t="shared" si="739"/>
        <v>0</v>
      </c>
      <c r="BK207" s="166">
        <f t="shared" si="740"/>
        <v>1</v>
      </c>
      <c r="BL207" s="166">
        <v>0</v>
      </c>
      <c r="BM207" s="166">
        <f t="shared" si="741"/>
        <v>0</v>
      </c>
      <c r="BN207" s="166" t="str">
        <f t="shared" si="742"/>
        <v>Trừ tiền</v>
      </c>
      <c r="BO207" s="410"/>
      <c r="BP207" s="166"/>
      <c r="BQ207" s="144"/>
      <c r="BR207" s="144"/>
      <c r="BS207" s="161">
        <f t="shared" si="743"/>
        <v>0</v>
      </c>
      <c r="BT207" s="159">
        <v>0</v>
      </c>
      <c r="BU207" s="166">
        <f t="shared" si="744"/>
        <v>0</v>
      </c>
      <c r="BV207" s="166">
        <v>11000000</v>
      </c>
      <c r="BW207" s="166">
        <f t="shared" si="745"/>
        <v>11000000</v>
      </c>
      <c r="BX207" s="166">
        <f t="shared" si="746"/>
        <v>-11429450</v>
      </c>
      <c r="BY207" s="166"/>
      <c r="BZ207" s="166"/>
      <c r="CA207" s="171"/>
      <c r="CB207" s="166"/>
      <c r="CC207" s="166"/>
      <c r="CD207" s="166"/>
      <c r="CE207" s="413">
        <v>7500000</v>
      </c>
      <c r="CF207" s="413">
        <f t="shared" si="755"/>
        <v>750000</v>
      </c>
      <c r="CG207" s="413">
        <v>0</v>
      </c>
      <c r="CH207" s="413">
        <v>0</v>
      </c>
      <c r="CI207" s="413"/>
      <c r="CJ207" s="369">
        <f t="shared" si="747"/>
        <v>750000</v>
      </c>
      <c r="CK207" s="369">
        <f t="shared" si="748"/>
        <v>8250000</v>
      </c>
      <c r="CL207" s="416"/>
      <c r="CM207" s="413">
        <f t="shared" si="749"/>
        <v>7500000</v>
      </c>
      <c r="CN207" s="413">
        <f t="shared" si="749"/>
        <v>750000</v>
      </c>
      <c r="CO207" s="369">
        <f t="shared" si="749"/>
        <v>0</v>
      </c>
      <c r="CP207" s="369">
        <f t="shared" si="749"/>
        <v>0</v>
      </c>
      <c r="CQ207" s="369">
        <f t="shared" si="749"/>
        <v>0</v>
      </c>
      <c r="CR207" s="369">
        <f t="shared" si="750"/>
        <v>750000</v>
      </c>
      <c r="CS207" s="369">
        <f t="shared" si="751"/>
        <v>8250000</v>
      </c>
      <c r="CT207" s="173" t="s">
        <v>1187</v>
      </c>
      <c r="CU207" s="173" t="s">
        <v>2229</v>
      </c>
      <c r="CV207" s="450" t="s">
        <v>1300</v>
      </c>
      <c r="CW207" s="173" t="s">
        <v>2249</v>
      </c>
    </row>
    <row r="208" spans="1:101" ht="34.35" customHeight="1">
      <c r="A208" s="302"/>
      <c r="B208" s="692" t="str">
        <f>"Đội Lái xe đầu kéo VC Ô tô &amp; LKPT: " &amp;"["&amp;COUNT(A209:A267)&amp; "]"</f>
        <v>Đội Lái xe đầu kéo VC Ô tô &amp; LKPT: [59]</v>
      </c>
      <c r="C208" s="693"/>
      <c r="D208" s="293"/>
      <c r="E208" s="293"/>
      <c r="F208" s="293"/>
      <c r="G208" s="301">
        <f t="shared" ref="G208:L208" si="756">SUM(G209:G267)</f>
        <v>258710000</v>
      </c>
      <c r="H208" s="301">
        <f t="shared" si="756"/>
        <v>14250000</v>
      </c>
      <c r="I208" s="301">
        <f t="shared" si="756"/>
        <v>305540000</v>
      </c>
      <c r="J208" s="301">
        <f t="shared" si="756"/>
        <v>25000000</v>
      </c>
      <c r="K208" s="301">
        <f t="shared" si="756"/>
        <v>330540000</v>
      </c>
      <c r="L208" s="301">
        <f t="shared" si="756"/>
        <v>603500000</v>
      </c>
      <c r="M208" s="301"/>
      <c r="N208" s="301">
        <f t="shared" ref="N208:BG208" si="757">SUM(N209:N267)</f>
        <v>214760000</v>
      </c>
      <c r="O208" s="301">
        <f t="shared" si="757"/>
        <v>0</v>
      </c>
      <c r="P208" s="374">
        <f t="shared" si="757"/>
        <v>739</v>
      </c>
      <c r="Q208" s="374">
        <f t="shared" si="757"/>
        <v>0</v>
      </c>
      <c r="R208" s="374">
        <f t="shared" si="757"/>
        <v>0</v>
      </c>
      <c r="S208" s="374">
        <f t="shared" si="757"/>
        <v>0</v>
      </c>
      <c r="T208" s="374">
        <f t="shared" si="757"/>
        <v>0</v>
      </c>
      <c r="U208" s="374">
        <f t="shared" si="757"/>
        <v>0</v>
      </c>
      <c r="V208" s="374">
        <f t="shared" si="757"/>
        <v>0</v>
      </c>
      <c r="W208" s="374">
        <f t="shared" si="757"/>
        <v>0</v>
      </c>
      <c r="X208" s="374">
        <f t="shared" si="757"/>
        <v>0</v>
      </c>
      <c r="Y208" s="374">
        <f t="shared" si="757"/>
        <v>0</v>
      </c>
      <c r="Z208" s="374">
        <f t="shared" si="757"/>
        <v>0</v>
      </c>
      <c r="AA208" s="374">
        <f t="shared" si="757"/>
        <v>0</v>
      </c>
      <c r="AB208" s="374">
        <f t="shared" si="757"/>
        <v>0</v>
      </c>
      <c r="AC208" s="374">
        <f t="shared" si="757"/>
        <v>0</v>
      </c>
      <c r="AD208" s="374">
        <f t="shared" si="757"/>
        <v>0</v>
      </c>
      <c r="AE208" s="374">
        <f t="shared" si="757"/>
        <v>0</v>
      </c>
      <c r="AF208" s="301">
        <f t="shared" si="757"/>
        <v>290980770</v>
      </c>
      <c r="AG208" s="301">
        <f t="shared" si="757"/>
        <v>0</v>
      </c>
      <c r="AH208" s="301">
        <f t="shared" si="757"/>
        <v>0</v>
      </c>
      <c r="AI208" s="301">
        <f t="shared" si="757"/>
        <v>0</v>
      </c>
      <c r="AJ208" s="301">
        <f t="shared" si="757"/>
        <v>0</v>
      </c>
      <c r="AK208" s="301">
        <f t="shared" si="757"/>
        <v>0</v>
      </c>
      <c r="AL208" s="301">
        <f t="shared" si="757"/>
        <v>0</v>
      </c>
      <c r="AM208" s="301">
        <f t="shared" si="757"/>
        <v>0</v>
      </c>
      <c r="AN208" s="301">
        <f t="shared" si="757"/>
        <v>0</v>
      </c>
      <c r="AO208" s="301">
        <f t="shared" si="757"/>
        <v>0</v>
      </c>
      <c r="AP208" s="301">
        <f t="shared" si="757"/>
        <v>0</v>
      </c>
      <c r="AQ208" s="301">
        <f t="shared" si="757"/>
        <v>290980770</v>
      </c>
      <c r="AR208" s="301">
        <f t="shared" si="757"/>
        <v>0</v>
      </c>
      <c r="AS208" s="301">
        <f t="shared" si="757"/>
        <v>0</v>
      </c>
      <c r="AT208" s="301">
        <f t="shared" si="757"/>
        <v>0</v>
      </c>
      <c r="AU208" s="301">
        <f t="shared" si="757"/>
        <v>0</v>
      </c>
      <c r="AV208" s="301">
        <f t="shared" si="757"/>
        <v>290980770</v>
      </c>
      <c r="AW208" s="301">
        <f t="shared" si="757"/>
        <v>20335200</v>
      </c>
      <c r="AX208" s="301">
        <f t="shared" si="757"/>
        <v>4016250</v>
      </c>
      <c r="AY208" s="301">
        <f t="shared" si="757"/>
        <v>2541900</v>
      </c>
      <c r="AZ208" s="301">
        <f t="shared" si="757"/>
        <v>26893350</v>
      </c>
      <c r="BA208" s="301">
        <f t="shared" si="757"/>
        <v>1034550</v>
      </c>
      <c r="BB208" s="301">
        <f t="shared" si="757"/>
        <v>6050000</v>
      </c>
      <c r="BC208" s="301">
        <f t="shared" si="757"/>
        <v>0</v>
      </c>
      <c r="BD208" s="301">
        <f t="shared" si="757"/>
        <v>0</v>
      </c>
      <c r="BE208" s="301">
        <f t="shared" si="757"/>
        <v>33977900</v>
      </c>
      <c r="BF208" s="301">
        <f t="shared" si="757"/>
        <v>257206270</v>
      </c>
      <c r="BG208" s="301">
        <f t="shared" si="757"/>
        <v>203400</v>
      </c>
      <c r="BH208" s="301"/>
      <c r="BI208" s="301">
        <f>SUM(BI209:BI267)</f>
        <v>0</v>
      </c>
      <c r="BJ208" s="301">
        <f>SUM(BJ209:BJ267)</f>
        <v>0</v>
      </c>
      <c r="BK208" s="301"/>
      <c r="BL208" s="301">
        <f t="shared" ref="BL208:CV208" si="758">SUM(BL209:BL267)</f>
        <v>0</v>
      </c>
      <c r="BM208" s="301">
        <f t="shared" si="758"/>
        <v>0</v>
      </c>
      <c r="BN208" s="301">
        <f t="shared" si="758"/>
        <v>0</v>
      </c>
      <c r="BO208" s="301">
        <f t="shared" si="758"/>
        <v>0</v>
      </c>
      <c r="BP208" s="301">
        <f t="shared" si="758"/>
        <v>0</v>
      </c>
      <c r="BQ208" s="301">
        <f t="shared" si="758"/>
        <v>0</v>
      </c>
      <c r="BR208" s="301">
        <f t="shared" si="758"/>
        <v>0</v>
      </c>
      <c r="BS208" s="301">
        <f t="shared" si="758"/>
        <v>290980770</v>
      </c>
      <c r="BT208" s="301">
        <f t="shared" si="758"/>
        <v>87</v>
      </c>
      <c r="BU208" s="301">
        <f t="shared" si="758"/>
        <v>382800000</v>
      </c>
      <c r="BV208" s="301">
        <f t="shared" si="758"/>
        <v>649000000</v>
      </c>
      <c r="BW208" s="301">
        <f t="shared" si="758"/>
        <v>1031800000</v>
      </c>
      <c r="BX208" s="301">
        <f t="shared" si="758"/>
        <v>-767712580</v>
      </c>
      <c r="BY208" s="301">
        <f t="shared" si="758"/>
        <v>0</v>
      </c>
      <c r="BZ208" s="301">
        <f t="shared" si="758"/>
        <v>0</v>
      </c>
      <c r="CA208" s="301">
        <f t="shared" si="758"/>
        <v>0</v>
      </c>
      <c r="CB208" s="301">
        <f t="shared" si="758"/>
        <v>0</v>
      </c>
      <c r="CC208" s="301">
        <f t="shared" si="758"/>
        <v>0</v>
      </c>
      <c r="CD208" s="301">
        <f t="shared" si="758"/>
        <v>0</v>
      </c>
      <c r="CE208" s="301">
        <f t="shared" si="758"/>
        <v>578500000</v>
      </c>
      <c r="CF208" s="301">
        <f t="shared" si="758"/>
        <v>24000000</v>
      </c>
      <c r="CG208" s="301">
        <f t="shared" si="758"/>
        <v>1000000</v>
      </c>
      <c r="CH208" s="301">
        <f t="shared" si="758"/>
        <v>0</v>
      </c>
      <c r="CI208" s="301">
        <f t="shared" si="758"/>
        <v>0</v>
      </c>
      <c r="CJ208" s="301">
        <f t="shared" si="758"/>
        <v>25000000</v>
      </c>
      <c r="CK208" s="301">
        <f t="shared" si="758"/>
        <v>603500000</v>
      </c>
      <c r="CL208" s="301">
        <f t="shared" si="758"/>
        <v>0</v>
      </c>
      <c r="CM208" s="301">
        <f t="shared" si="758"/>
        <v>578500000</v>
      </c>
      <c r="CN208" s="301">
        <f t="shared" si="758"/>
        <v>24000000</v>
      </c>
      <c r="CO208" s="301">
        <f t="shared" si="758"/>
        <v>1000000</v>
      </c>
      <c r="CP208" s="301">
        <f t="shared" si="758"/>
        <v>0</v>
      </c>
      <c r="CQ208" s="301">
        <f t="shared" si="758"/>
        <v>0</v>
      </c>
      <c r="CR208" s="301">
        <f t="shared" si="758"/>
        <v>25000000</v>
      </c>
      <c r="CS208" s="301">
        <f t="shared" si="758"/>
        <v>603500000</v>
      </c>
      <c r="CT208" s="301">
        <f t="shared" si="758"/>
        <v>0</v>
      </c>
      <c r="CU208" s="301">
        <f t="shared" si="758"/>
        <v>0</v>
      </c>
      <c r="CV208" s="301">
        <f t="shared" si="758"/>
        <v>0</v>
      </c>
      <c r="CW208" s="301"/>
    </row>
    <row r="209" spans="1:101" ht="34.35" customHeight="1">
      <c r="A209" s="155">
        <f>SUBTOTAL(3,$C$11:C209)</f>
        <v>175</v>
      </c>
      <c r="B209" s="246" t="s">
        <v>1008</v>
      </c>
      <c r="C209" s="247" t="s">
        <v>1009</v>
      </c>
      <c r="D209" s="156" t="s">
        <v>101</v>
      </c>
      <c r="E209" s="157" t="str">
        <f t="shared" ref="E209:E267" si="759">IF(CL209&gt;=400000000,"A1",IF(CL209&gt;=300000000,"A2",IF(CL209&gt;=240000000,"A3",IF(CL209&gt;=180000000,"A4",IF(CL209&gt;=120000000,"A5",IF(CL209&gt;=80000000,"A6",IF(CL209&gt;=40000000,"A7",IF(CL209&gt;=25000000,"B1",IF(CL209&gt;=12000000,"B2","B3")))))))))</f>
        <v>B3</v>
      </c>
      <c r="F209" s="158">
        <v>42110</v>
      </c>
      <c r="G209" s="159">
        <v>4750000</v>
      </c>
      <c r="H209" s="159"/>
      <c r="I209" s="160">
        <f t="shared" ref="I209:I267" si="760">IF(G209&gt;0,CM209-G209,CM209-H209)</f>
        <v>5250000</v>
      </c>
      <c r="J209" s="160">
        <f t="shared" si="712"/>
        <v>2000000</v>
      </c>
      <c r="K209" s="161">
        <f t="shared" si="713"/>
        <v>7250000</v>
      </c>
      <c r="L209" s="161">
        <f t="shared" ref="L209:L267" si="761">IF(G209&gt;0,G209+K209,H209+K209)</f>
        <v>12000000</v>
      </c>
      <c r="M209" s="162">
        <f t="shared" ref="M209:M267" si="762">IF(CE209&gt;=11000000,80%,100%)</f>
        <v>1</v>
      </c>
      <c r="N209" s="163">
        <f t="shared" si="716"/>
        <v>3640000</v>
      </c>
      <c r="O209" s="163">
        <v>0</v>
      </c>
      <c r="P209" s="406">
        <v>13</v>
      </c>
      <c r="Q209" s="406">
        <v>0</v>
      </c>
      <c r="R209" s="406">
        <v>0</v>
      </c>
      <c r="S209" s="406">
        <v>0</v>
      </c>
      <c r="T209" s="406"/>
      <c r="U209" s="406"/>
      <c r="V209" s="406"/>
      <c r="W209" s="406"/>
      <c r="X209" s="389"/>
      <c r="Y209" s="406"/>
      <c r="Z209" s="406"/>
      <c r="AA209" s="406"/>
      <c r="AB209" s="406"/>
      <c r="AC209" s="406"/>
      <c r="AD209" s="406">
        <v>0</v>
      </c>
      <c r="AE209" s="164">
        <f t="shared" ref="AE209:AE267" si="763">IF(OR(BL209="M1",BL209="M2",BL209="M3",BL209="M4"),P209+R209+S209+T209+U209,0)</f>
        <v>0</v>
      </c>
      <c r="AF209" s="166">
        <f t="shared" ref="AF209:AF267" si="764">ROUND(IF($P209=0,0,IF(OR($BJ209="lương tháng",$CE209&gt;=11000000),($L209/2-$L209/26*($CC$6-$P209))*$M209,$L209/26*$P209*$M209)),0)</f>
        <v>6000000</v>
      </c>
      <c r="AG209" s="166">
        <f t="shared" ref="AG209:AG267" si="765">ROUND(MAX((G209+I209)*M209/26*R209,(H209+I209)*M209/26*R209,G209/26*R209*150%,H209/26*R209*150%)*BK209,0)</f>
        <v>0</v>
      </c>
      <c r="AH209" s="166">
        <f t="shared" ref="AH209:AH267" si="766">ROUND(MAX((G209+I209)*M209/26*S209,(H209+I209)*M209/26*S209,G209/26*S209*200%,H209/26*S209*200%)*BK209,0)</f>
        <v>0</v>
      </c>
      <c r="AI209" s="166">
        <f t="shared" ref="AI209:AI267" si="767">ROUND(IF(BJ209="Lương tháng",L209/26*T209,MAX((G209+I209)/26*(T209+U209)*200%+G209/26*T209,(H209+I209)/26*(T209+U209)*200%+H209/26*T209,G209/26*(T209+U209)*300%+G209/26*T209,H209/26*(T209+U209)*300%+H209/26*T209)),0)</f>
        <v>0</v>
      </c>
      <c r="AJ209" s="166">
        <f t="shared" ref="AJ209:AJ267" si="768">ROUND(IF((P209+Q209)=0,0,IF(BJ209="Lương tháng",MAX((G209+I209)/26*V209,(H209+I209)/26*V209),MAX(G209/26*V209,H209/26*V209))),0)</f>
        <v>0</v>
      </c>
      <c r="AK209" s="166">
        <f t="shared" ref="AK209:AK267" si="769">ROUND(IF(G209&gt;0,G209/26*W209,H209/26*W209),0)</f>
        <v>0</v>
      </c>
      <c r="AL209" s="166">
        <f t="shared" ref="AL209:AL267" si="770">ROUND(N209/26*Y209+O209/26*Z209+MAX(G209/26*AA209,H209/26*AA209),0)</f>
        <v>0</v>
      </c>
      <c r="AM209" s="166">
        <f t="shared" ref="AM209:AM267" si="771">ROUND(IF(BJ209="Lương tháng",L209/26*AC209,L209/26*AC209+MAX((G209+I209)/26*AB209,(H209+I209)/26*AB209)),0)</f>
        <v>0</v>
      </c>
      <c r="AN209" s="166">
        <f t="shared" ref="AN209:AN267" si="772">ROUND(IF(BJ209="lương tháng",0,MAX((G209+I209)/26*AD209*30%,(H209+I209)/26*AD209*30%)*BK209),0)</f>
        <v>0</v>
      </c>
      <c r="AO209" s="167">
        <f t="shared" ref="AO209:AO267" si="773">ROUND(BM209*AE209,0)</f>
        <v>0</v>
      </c>
      <c r="AP209" s="166">
        <v>0</v>
      </c>
      <c r="AQ209" s="166">
        <f t="shared" ref="AQ209:AQ267" si="774">ROUND(SUM(AF209:AP209),0)</f>
        <v>6000000</v>
      </c>
      <c r="AR209" s="166">
        <v>0</v>
      </c>
      <c r="AS209" s="167"/>
      <c r="AT209" s="166"/>
      <c r="AU209" s="166"/>
      <c r="AV209" s="166">
        <f t="shared" ref="AV209:AV267" si="775">ROUND(SUM(AQ209:AT209)-AU209,0)</f>
        <v>6000000</v>
      </c>
      <c r="AW209" s="166">
        <f t="shared" ref="AW209:AW267" si="776">ROUND(IF($BH209=1,$G209*$AW$9,0),0)</f>
        <v>380000</v>
      </c>
      <c r="AX209" s="166">
        <f t="shared" ref="AX209:AX267" si="777">ROUND(IF($BH209=1,$G209*$AX$9,0),0)</f>
        <v>71250</v>
      </c>
      <c r="AY209" s="166">
        <f t="shared" ref="AY209:AY267" si="778">ROUND(IF($BH209=1,$G209*$AY$9,0),0)</f>
        <v>47500</v>
      </c>
      <c r="AZ209" s="166">
        <f t="shared" ref="AZ209:AZ267" si="779">SUM(AW209:AY209)</f>
        <v>498750</v>
      </c>
      <c r="BA209" s="166">
        <f t="shared" ref="BA209:BA267" si="780">ROUND(IF($BI209="1x",$G209*0.5%,0),0)</f>
        <v>23750</v>
      </c>
      <c r="BB209" s="166">
        <f t="shared" ref="BB209:BB267" si="781">IF(BN209="Xem lại",0,IF(CM209&lt;11000000,5000,IF(AND(CM209&gt;=11000000,CM209&lt;25000000),10000,IF(AND(CM209&gt;=25000000,CM209&lt;40000000),15000,IF(AND(CM209&gt;=40000000,CM209&lt;120000000),20000,IF(AND(CM209&gt;=120000000,CM209&lt;240000000),25000,30000)))))*$BB$9)</f>
        <v>110000</v>
      </c>
      <c r="BC209" s="166"/>
      <c r="BD209" s="166">
        <v>0</v>
      </c>
      <c r="BE209" s="166">
        <f t="shared" ref="BE209:BE267" si="782">ROUND(SUM(AZ209:BD209),0)</f>
        <v>632500</v>
      </c>
      <c r="BF209" s="166">
        <f t="shared" ref="BF209:BF267" si="783">ROUND(IF(AV209&gt;BE209,AV209-BE209,0),0)</f>
        <v>5367500</v>
      </c>
      <c r="BG209" s="166">
        <f t="shared" ref="BG209:BG267" si="784">ROUND(IF(BE209&gt;AV209,BE209-AV209,0),0)</f>
        <v>0</v>
      </c>
      <c r="BH209" s="166">
        <v>1</v>
      </c>
      <c r="BI209" s="369" t="s">
        <v>40</v>
      </c>
      <c r="BJ209" s="166">
        <f t="shared" ref="BJ209:BJ267" si="785">IF(AND(D209="QTNV CL",CM209&gt;=11000000),"Lương tháng",IF(CM209&gt;=18000000,"Lương tháng",0))</f>
        <v>0</v>
      </c>
      <c r="BK209" s="166">
        <f t="shared" ref="BK209:BK267" si="786">IF(BJ209="Lương tháng",0,1)</f>
        <v>1</v>
      </c>
      <c r="BL209" s="166">
        <v>0</v>
      </c>
      <c r="BM209" s="166">
        <f t="shared" ref="BM209:BM267" si="787">IF(BL209="M1",13000,IF(BL209="M2",20000,IF(BL209="M3",26000,IF(BL209="M4",32000,0))))</f>
        <v>0</v>
      </c>
      <c r="BN209" s="166" t="str">
        <f t="shared" ref="BN209:BN267" si="788">IF(AND(G209&gt;0,(P209+Q209)&gt;=5),"Trừ tiền","Xem lại")</f>
        <v>Trừ tiền</v>
      </c>
      <c r="BO209" s="410"/>
      <c r="BP209" s="166"/>
      <c r="BQ209" s="144"/>
      <c r="BR209" s="144"/>
      <c r="BS209" s="161">
        <f t="shared" ref="BS209:BS267" si="789">AQ209+SUM(BO209:BR209)-AN209-AO209-SUM(BY209:CA209)</f>
        <v>6000000</v>
      </c>
      <c r="BT209" s="159">
        <v>2</v>
      </c>
      <c r="BU209" s="166">
        <f t="shared" ref="BU209:BU267" si="790">BT209*4400000</f>
        <v>8800000</v>
      </c>
      <c r="BV209" s="166">
        <v>11000000</v>
      </c>
      <c r="BW209" s="166">
        <f t="shared" ref="BW209:BW267" si="791">BU209+BV209</f>
        <v>19800000</v>
      </c>
      <c r="BX209" s="166">
        <f t="shared" ref="BX209:BX267" si="792">BS209-SUM(CC209:CD209)-CB209-AZ209-BW209</f>
        <v>-14298750</v>
      </c>
      <c r="BY209" s="166"/>
      <c r="BZ209" s="166"/>
      <c r="CA209" s="171"/>
      <c r="CB209" s="166"/>
      <c r="CC209" s="166"/>
      <c r="CD209" s="166"/>
      <c r="CE209" s="413">
        <v>10000000</v>
      </c>
      <c r="CF209" s="413">
        <f>CE209*10%</f>
        <v>1000000</v>
      </c>
      <c r="CG209" s="413">
        <f>CE209*10%</f>
        <v>1000000</v>
      </c>
      <c r="CH209" s="413">
        <v>0</v>
      </c>
      <c r="CI209" s="413"/>
      <c r="CJ209" s="369">
        <f t="shared" ref="CJ209:CJ267" si="793">SUM(CF209:CI209)</f>
        <v>2000000</v>
      </c>
      <c r="CK209" s="369">
        <f t="shared" ref="CK209:CK267" si="794">CE209+CJ209</f>
        <v>12000000</v>
      </c>
      <c r="CL209" s="414"/>
      <c r="CM209" s="413">
        <f t="shared" ref="CM209:CQ267" si="795">CE209</f>
        <v>10000000</v>
      </c>
      <c r="CN209" s="413">
        <f t="shared" si="795"/>
        <v>1000000</v>
      </c>
      <c r="CO209" s="369">
        <f>CG209</f>
        <v>1000000</v>
      </c>
      <c r="CP209" s="369">
        <f t="shared" ref="CP209:CQ267" si="796">CH209</f>
        <v>0</v>
      </c>
      <c r="CQ209" s="369">
        <f t="shared" si="796"/>
        <v>0</v>
      </c>
      <c r="CR209" s="369">
        <f t="shared" ref="CR209:CR267" si="797">SUM(CN209:CQ209)</f>
        <v>2000000</v>
      </c>
      <c r="CS209" s="369">
        <f t="shared" ref="CS209:CS267" si="798">CM209+CR209</f>
        <v>12000000</v>
      </c>
      <c r="CT209" s="173" t="s">
        <v>1760</v>
      </c>
      <c r="CU209" s="173" t="s">
        <v>2230</v>
      </c>
      <c r="CV209" s="450" t="s">
        <v>1315</v>
      </c>
      <c r="CW209" s="173" t="s">
        <v>2249</v>
      </c>
    </row>
    <row r="210" spans="1:101" ht="34.35" customHeight="1">
      <c r="A210" s="155">
        <f>SUBTOTAL(3,$C$11:C210)</f>
        <v>176</v>
      </c>
      <c r="B210" s="246" t="s">
        <v>873</v>
      </c>
      <c r="C210" s="247" t="s">
        <v>874</v>
      </c>
      <c r="D210" s="156" t="s">
        <v>101</v>
      </c>
      <c r="E210" s="157" t="str">
        <f t="shared" si="759"/>
        <v>B3</v>
      </c>
      <c r="F210" s="158">
        <v>42110</v>
      </c>
      <c r="G210" s="159">
        <v>4750000</v>
      </c>
      <c r="H210" s="159"/>
      <c r="I210" s="160">
        <f t="shared" si="760"/>
        <v>5250000</v>
      </c>
      <c r="J210" s="160">
        <f t="shared" si="712"/>
        <v>1000000</v>
      </c>
      <c r="K210" s="161">
        <f t="shared" si="713"/>
        <v>6250000</v>
      </c>
      <c r="L210" s="161">
        <f t="shared" si="761"/>
        <v>11000000</v>
      </c>
      <c r="M210" s="162">
        <f t="shared" si="762"/>
        <v>1</v>
      </c>
      <c r="N210" s="163">
        <f t="shared" si="716"/>
        <v>3640000</v>
      </c>
      <c r="O210" s="163">
        <v>0</v>
      </c>
      <c r="P210" s="406">
        <v>13</v>
      </c>
      <c r="Q210" s="406">
        <v>0</v>
      </c>
      <c r="R210" s="406">
        <v>0</v>
      </c>
      <c r="S210" s="406">
        <v>0</v>
      </c>
      <c r="T210" s="406"/>
      <c r="U210" s="406"/>
      <c r="V210" s="406"/>
      <c r="W210" s="406"/>
      <c r="X210" s="389"/>
      <c r="Y210" s="406"/>
      <c r="Z210" s="406"/>
      <c r="AA210" s="406"/>
      <c r="AB210" s="406"/>
      <c r="AC210" s="406"/>
      <c r="AD210" s="406">
        <v>0</v>
      </c>
      <c r="AE210" s="164">
        <f t="shared" si="763"/>
        <v>0</v>
      </c>
      <c r="AF210" s="166">
        <f t="shared" si="764"/>
        <v>5500000</v>
      </c>
      <c r="AG210" s="166">
        <f t="shared" si="765"/>
        <v>0</v>
      </c>
      <c r="AH210" s="166">
        <f t="shared" si="766"/>
        <v>0</v>
      </c>
      <c r="AI210" s="166">
        <f t="shared" si="767"/>
        <v>0</v>
      </c>
      <c r="AJ210" s="166">
        <f t="shared" si="768"/>
        <v>0</v>
      </c>
      <c r="AK210" s="166">
        <f t="shared" si="769"/>
        <v>0</v>
      </c>
      <c r="AL210" s="166">
        <f t="shared" si="770"/>
        <v>0</v>
      </c>
      <c r="AM210" s="166">
        <f t="shared" si="771"/>
        <v>0</v>
      </c>
      <c r="AN210" s="166">
        <f t="shared" si="772"/>
        <v>0</v>
      </c>
      <c r="AO210" s="167">
        <f t="shared" si="773"/>
        <v>0</v>
      </c>
      <c r="AP210" s="166">
        <v>0</v>
      </c>
      <c r="AQ210" s="166">
        <f t="shared" si="774"/>
        <v>5500000</v>
      </c>
      <c r="AR210" s="166">
        <v>0</v>
      </c>
      <c r="AS210" s="167"/>
      <c r="AT210" s="166"/>
      <c r="AU210" s="166"/>
      <c r="AV210" s="166">
        <f t="shared" si="775"/>
        <v>5500000</v>
      </c>
      <c r="AW210" s="166">
        <f t="shared" si="776"/>
        <v>380000</v>
      </c>
      <c r="AX210" s="166">
        <f t="shared" si="777"/>
        <v>71250</v>
      </c>
      <c r="AY210" s="166">
        <f t="shared" si="778"/>
        <v>47500</v>
      </c>
      <c r="AZ210" s="166">
        <f t="shared" si="779"/>
        <v>498750</v>
      </c>
      <c r="BA210" s="166">
        <f t="shared" si="780"/>
        <v>23750</v>
      </c>
      <c r="BB210" s="166">
        <f t="shared" si="781"/>
        <v>110000</v>
      </c>
      <c r="BC210" s="166"/>
      <c r="BD210" s="166">
        <v>0</v>
      </c>
      <c r="BE210" s="166">
        <f t="shared" si="782"/>
        <v>632500</v>
      </c>
      <c r="BF210" s="166">
        <f t="shared" si="783"/>
        <v>4867500</v>
      </c>
      <c r="BG210" s="166">
        <f t="shared" si="784"/>
        <v>0</v>
      </c>
      <c r="BH210" s="166">
        <v>1</v>
      </c>
      <c r="BI210" s="369" t="s">
        <v>40</v>
      </c>
      <c r="BJ210" s="166">
        <f t="shared" si="785"/>
        <v>0</v>
      </c>
      <c r="BK210" s="166">
        <f t="shared" si="786"/>
        <v>1</v>
      </c>
      <c r="BL210" s="166">
        <v>0</v>
      </c>
      <c r="BM210" s="166">
        <f t="shared" si="787"/>
        <v>0</v>
      </c>
      <c r="BN210" s="166" t="str">
        <f t="shared" si="788"/>
        <v>Trừ tiền</v>
      </c>
      <c r="BO210" s="410"/>
      <c r="BP210" s="166"/>
      <c r="BQ210" s="144"/>
      <c r="BR210" s="144"/>
      <c r="BS210" s="161">
        <f t="shared" si="789"/>
        <v>5500000</v>
      </c>
      <c r="BT210" s="159">
        <v>2</v>
      </c>
      <c r="BU210" s="166">
        <f t="shared" si="790"/>
        <v>8800000</v>
      </c>
      <c r="BV210" s="166">
        <v>11000000</v>
      </c>
      <c r="BW210" s="166">
        <f t="shared" si="791"/>
        <v>19800000</v>
      </c>
      <c r="BX210" s="166">
        <f t="shared" si="792"/>
        <v>-14798750</v>
      </c>
      <c r="BY210" s="166"/>
      <c r="BZ210" s="166"/>
      <c r="CA210" s="171"/>
      <c r="CB210" s="166"/>
      <c r="CC210" s="166"/>
      <c r="CD210" s="166"/>
      <c r="CE210" s="413">
        <v>10000000</v>
      </c>
      <c r="CF210" s="413">
        <f t="shared" ref="CF210:CF212" si="799">CE210*10%</f>
        <v>1000000</v>
      </c>
      <c r="CG210" s="413">
        <v>0</v>
      </c>
      <c r="CH210" s="413">
        <v>0</v>
      </c>
      <c r="CI210" s="413"/>
      <c r="CJ210" s="369">
        <f t="shared" si="793"/>
        <v>1000000</v>
      </c>
      <c r="CK210" s="369">
        <f t="shared" si="794"/>
        <v>11000000</v>
      </c>
      <c r="CL210" s="414"/>
      <c r="CM210" s="413">
        <f t="shared" si="795"/>
        <v>10000000</v>
      </c>
      <c r="CN210" s="413">
        <f t="shared" si="795"/>
        <v>1000000</v>
      </c>
      <c r="CO210" s="369">
        <f t="shared" si="795"/>
        <v>0</v>
      </c>
      <c r="CP210" s="369">
        <f t="shared" si="795"/>
        <v>0</v>
      </c>
      <c r="CQ210" s="369">
        <f t="shared" si="795"/>
        <v>0</v>
      </c>
      <c r="CR210" s="369">
        <f t="shared" si="797"/>
        <v>1000000</v>
      </c>
      <c r="CS210" s="369">
        <f t="shared" si="798"/>
        <v>11000000</v>
      </c>
      <c r="CT210" s="173" t="s">
        <v>1758</v>
      </c>
      <c r="CU210" s="173" t="s">
        <v>2230</v>
      </c>
      <c r="CV210" s="450" t="s">
        <v>1316</v>
      </c>
      <c r="CW210" s="173" t="s">
        <v>2249</v>
      </c>
    </row>
    <row r="211" spans="1:101" ht="34.35" customHeight="1">
      <c r="A211" s="155">
        <f>SUBTOTAL(3,$C$11:C211)</f>
        <v>177</v>
      </c>
      <c r="B211" s="143" t="s">
        <v>742</v>
      </c>
      <c r="C211" s="144" t="s">
        <v>743</v>
      </c>
      <c r="D211" s="156" t="s">
        <v>101</v>
      </c>
      <c r="E211" s="157" t="str">
        <f t="shared" si="759"/>
        <v>B3</v>
      </c>
      <c r="F211" s="158">
        <v>42110</v>
      </c>
      <c r="G211" s="159">
        <v>4750000</v>
      </c>
      <c r="H211" s="159"/>
      <c r="I211" s="160">
        <f t="shared" si="760"/>
        <v>5250000</v>
      </c>
      <c r="J211" s="160">
        <f t="shared" si="712"/>
        <v>1000000</v>
      </c>
      <c r="K211" s="161">
        <f t="shared" si="713"/>
        <v>6250000</v>
      </c>
      <c r="L211" s="161">
        <f t="shared" si="761"/>
        <v>11000000</v>
      </c>
      <c r="M211" s="162">
        <f t="shared" si="762"/>
        <v>1</v>
      </c>
      <c r="N211" s="163">
        <f t="shared" si="716"/>
        <v>3640000</v>
      </c>
      <c r="O211" s="163">
        <v>0</v>
      </c>
      <c r="P211" s="406">
        <v>13</v>
      </c>
      <c r="Q211" s="406">
        <v>0</v>
      </c>
      <c r="R211" s="406">
        <v>0</v>
      </c>
      <c r="S211" s="406">
        <v>0</v>
      </c>
      <c r="T211" s="406"/>
      <c r="U211" s="406"/>
      <c r="V211" s="406"/>
      <c r="W211" s="406"/>
      <c r="X211" s="389"/>
      <c r="Y211" s="406"/>
      <c r="Z211" s="406"/>
      <c r="AA211" s="406"/>
      <c r="AB211" s="406"/>
      <c r="AC211" s="406"/>
      <c r="AD211" s="406">
        <v>0</v>
      </c>
      <c r="AE211" s="164">
        <f t="shared" si="763"/>
        <v>0</v>
      </c>
      <c r="AF211" s="166">
        <f t="shared" si="764"/>
        <v>5500000</v>
      </c>
      <c r="AG211" s="166">
        <f t="shared" si="765"/>
        <v>0</v>
      </c>
      <c r="AH211" s="166">
        <f t="shared" si="766"/>
        <v>0</v>
      </c>
      <c r="AI211" s="166">
        <f t="shared" si="767"/>
        <v>0</v>
      </c>
      <c r="AJ211" s="166">
        <f t="shared" si="768"/>
        <v>0</v>
      </c>
      <c r="AK211" s="166">
        <f t="shared" si="769"/>
        <v>0</v>
      </c>
      <c r="AL211" s="166">
        <f t="shared" si="770"/>
        <v>0</v>
      </c>
      <c r="AM211" s="166">
        <f t="shared" si="771"/>
        <v>0</v>
      </c>
      <c r="AN211" s="166">
        <f t="shared" si="772"/>
        <v>0</v>
      </c>
      <c r="AO211" s="167">
        <f t="shared" si="773"/>
        <v>0</v>
      </c>
      <c r="AP211" s="166">
        <v>0</v>
      </c>
      <c r="AQ211" s="166">
        <f t="shared" si="774"/>
        <v>5500000</v>
      </c>
      <c r="AR211" s="166">
        <v>0</v>
      </c>
      <c r="AS211" s="167"/>
      <c r="AT211" s="166"/>
      <c r="AU211" s="166"/>
      <c r="AV211" s="166">
        <f t="shared" si="775"/>
        <v>5500000</v>
      </c>
      <c r="AW211" s="166">
        <f t="shared" si="776"/>
        <v>380000</v>
      </c>
      <c r="AX211" s="166">
        <f t="shared" si="777"/>
        <v>71250</v>
      </c>
      <c r="AY211" s="166">
        <f t="shared" si="778"/>
        <v>47500</v>
      </c>
      <c r="AZ211" s="166">
        <f t="shared" si="779"/>
        <v>498750</v>
      </c>
      <c r="BA211" s="166">
        <f t="shared" si="780"/>
        <v>23750</v>
      </c>
      <c r="BB211" s="166">
        <f t="shared" si="781"/>
        <v>110000</v>
      </c>
      <c r="BC211" s="166"/>
      <c r="BD211" s="166">
        <v>0</v>
      </c>
      <c r="BE211" s="166">
        <f t="shared" si="782"/>
        <v>632500</v>
      </c>
      <c r="BF211" s="166">
        <f t="shared" si="783"/>
        <v>4867500</v>
      </c>
      <c r="BG211" s="166">
        <f t="shared" si="784"/>
        <v>0</v>
      </c>
      <c r="BH211" s="166">
        <v>1</v>
      </c>
      <c r="BI211" s="369" t="s">
        <v>40</v>
      </c>
      <c r="BJ211" s="166">
        <f t="shared" si="785"/>
        <v>0</v>
      </c>
      <c r="BK211" s="166">
        <f t="shared" si="786"/>
        <v>1</v>
      </c>
      <c r="BL211" s="166">
        <v>0</v>
      </c>
      <c r="BM211" s="166">
        <f t="shared" si="787"/>
        <v>0</v>
      </c>
      <c r="BN211" s="166" t="str">
        <f t="shared" si="788"/>
        <v>Trừ tiền</v>
      </c>
      <c r="BO211" s="410"/>
      <c r="BP211" s="166"/>
      <c r="BQ211" s="144"/>
      <c r="BR211" s="144"/>
      <c r="BS211" s="161">
        <f t="shared" si="789"/>
        <v>5500000</v>
      </c>
      <c r="BT211" s="159">
        <v>2</v>
      </c>
      <c r="BU211" s="166">
        <f t="shared" si="790"/>
        <v>8800000</v>
      </c>
      <c r="BV211" s="166">
        <v>11000000</v>
      </c>
      <c r="BW211" s="166">
        <f t="shared" si="791"/>
        <v>19800000</v>
      </c>
      <c r="BX211" s="166">
        <f t="shared" si="792"/>
        <v>-14798750</v>
      </c>
      <c r="BY211" s="166"/>
      <c r="BZ211" s="166"/>
      <c r="CA211" s="171"/>
      <c r="CB211" s="166"/>
      <c r="CC211" s="166"/>
      <c r="CD211" s="166"/>
      <c r="CE211" s="413">
        <v>10000000</v>
      </c>
      <c r="CF211" s="413">
        <f t="shared" si="799"/>
        <v>1000000</v>
      </c>
      <c r="CG211" s="413">
        <v>0</v>
      </c>
      <c r="CH211" s="413">
        <v>0</v>
      </c>
      <c r="CI211" s="413"/>
      <c r="CJ211" s="369">
        <f t="shared" si="793"/>
        <v>1000000</v>
      </c>
      <c r="CK211" s="369">
        <f t="shared" si="794"/>
        <v>11000000</v>
      </c>
      <c r="CL211" s="414"/>
      <c r="CM211" s="413">
        <f t="shared" si="795"/>
        <v>10000000</v>
      </c>
      <c r="CN211" s="413">
        <f t="shared" si="795"/>
        <v>1000000</v>
      </c>
      <c r="CO211" s="369">
        <f t="shared" si="795"/>
        <v>0</v>
      </c>
      <c r="CP211" s="369">
        <f t="shared" si="795"/>
        <v>0</v>
      </c>
      <c r="CQ211" s="369">
        <f t="shared" si="795"/>
        <v>0</v>
      </c>
      <c r="CR211" s="369">
        <f t="shared" si="797"/>
        <v>1000000</v>
      </c>
      <c r="CS211" s="369">
        <f t="shared" si="798"/>
        <v>11000000</v>
      </c>
      <c r="CT211" s="173" t="s">
        <v>1758</v>
      </c>
      <c r="CU211" s="173" t="s">
        <v>2230</v>
      </c>
      <c r="CV211" s="450" t="s">
        <v>1317</v>
      </c>
      <c r="CW211" s="173" t="s">
        <v>2249</v>
      </c>
    </row>
    <row r="212" spans="1:101" ht="34.35" customHeight="1">
      <c r="A212" s="155">
        <f>SUBTOTAL(3,$C$11:C212)</f>
        <v>178</v>
      </c>
      <c r="B212" s="246" t="s">
        <v>879</v>
      </c>
      <c r="C212" s="247" t="s">
        <v>880</v>
      </c>
      <c r="D212" s="156" t="s">
        <v>101</v>
      </c>
      <c r="E212" s="157" t="str">
        <f t="shared" si="759"/>
        <v>B3</v>
      </c>
      <c r="F212" s="158">
        <v>42110</v>
      </c>
      <c r="G212" s="159">
        <v>4520000</v>
      </c>
      <c r="H212" s="159"/>
      <c r="I212" s="160">
        <f t="shared" si="760"/>
        <v>5480000</v>
      </c>
      <c r="J212" s="160">
        <f t="shared" si="712"/>
        <v>1000000</v>
      </c>
      <c r="K212" s="161">
        <f t="shared" si="713"/>
        <v>6480000</v>
      </c>
      <c r="L212" s="161">
        <f t="shared" si="761"/>
        <v>11000000</v>
      </c>
      <c r="M212" s="162">
        <f t="shared" si="762"/>
        <v>1</v>
      </c>
      <c r="N212" s="163">
        <f t="shared" si="716"/>
        <v>3640000</v>
      </c>
      <c r="O212" s="163">
        <v>0</v>
      </c>
      <c r="P212" s="406">
        <v>13</v>
      </c>
      <c r="Q212" s="406">
        <v>0</v>
      </c>
      <c r="R212" s="406">
        <v>0</v>
      </c>
      <c r="S212" s="406">
        <v>0</v>
      </c>
      <c r="T212" s="406"/>
      <c r="U212" s="406"/>
      <c r="V212" s="406"/>
      <c r="W212" s="406"/>
      <c r="X212" s="389"/>
      <c r="Y212" s="406"/>
      <c r="Z212" s="406"/>
      <c r="AA212" s="406"/>
      <c r="AB212" s="406"/>
      <c r="AC212" s="406"/>
      <c r="AD212" s="406">
        <v>0</v>
      </c>
      <c r="AE212" s="164">
        <f t="shared" si="763"/>
        <v>0</v>
      </c>
      <c r="AF212" s="166">
        <f t="shared" si="764"/>
        <v>5500000</v>
      </c>
      <c r="AG212" s="166">
        <f t="shared" si="765"/>
        <v>0</v>
      </c>
      <c r="AH212" s="166">
        <f t="shared" si="766"/>
        <v>0</v>
      </c>
      <c r="AI212" s="166">
        <f t="shared" si="767"/>
        <v>0</v>
      </c>
      <c r="AJ212" s="166">
        <f t="shared" si="768"/>
        <v>0</v>
      </c>
      <c r="AK212" s="166">
        <f t="shared" si="769"/>
        <v>0</v>
      </c>
      <c r="AL212" s="166">
        <f t="shared" si="770"/>
        <v>0</v>
      </c>
      <c r="AM212" s="166">
        <f t="shared" si="771"/>
        <v>0</v>
      </c>
      <c r="AN212" s="166">
        <f t="shared" si="772"/>
        <v>0</v>
      </c>
      <c r="AO212" s="167">
        <f t="shared" si="773"/>
        <v>0</v>
      </c>
      <c r="AP212" s="166">
        <v>0</v>
      </c>
      <c r="AQ212" s="166">
        <f t="shared" si="774"/>
        <v>5500000</v>
      </c>
      <c r="AR212" s="166">
        <v>0</v>
      </c>
      <c r="AS212" s="167"/>
      <c r="AT212" s="166"/>
      <c r="AU212" s="166"/>
      <c r="AV212" s="166">
        <f t="shared" si="775"/>
        <v>5500000</v>
      </c>
      <c r="AW212" s="166">
        <f t="shared" si="776"/>
        <v>361600</v>
      </c>
      <c r="AX212" s="166">
        <f t="shared" si="777"/>
        <v>67800</v>
      </c>
      <c r="AY212" s="166">
        <f t="shared" si="778"/>
        <v>45200</v>
      </c>
      <c r="AZ212" s="166">
        <f t="shared" si="779"/>
        <v>474600</v>
      </c>
      <c r="BA212" s="166">
        <f t="shared" si="780"/>
        <v>22600</v>
      </c>
      <c r="BB212" s="166">
        <f t="shared" si="781"/>
        <v>110000</v>
      </c>
      <c r="BC212" s="166"/>
      <c r="BD212" s="166">
        <v>0</v>
      </c>
      <c r="BE212" s="166">
        <f t="shared" si="782"/>
        <v>607200</v>
      </c>
      <c r="BF212" s="166">
        <f t="shared" si="783"/>
        <v>4892800</v>
      </c>
      <c r="BG212" s="166">
        <f t="shared" si="784"/>
        <v>0</v>
      </c>
      <c r="BH212" s="166">
        <v>1</v>
      </c>
      <c r="BI212" s="369" t="s">
        <v>40</v>
      </c>
      <c r="BJ212" s="166">
        <f t="shared" si="785"/>
        <v>0</v>
      </c>
      <c r="BK212" s="166">
        <f t="shared" si="786"/>
        <v>1</v>
      </c>
      <c r="BL212" s="166">
        <v>0</v>
      </c>
      <c r="BM212" s="166">
        <f t="shared" si="787"/>
        <v>0</v>
      </c>
      <c r="BN212" s="166" t="str">
        <f t="shared" si="788"/>
        <v>Trừ tiền</v>
      </c>
      <c r="BO212" s="410"/>
      <c r="BP212" s="166"/>
      <c r="BQ212" s="144"/>
      <c r="BR212" s="144"/>
      <c r="BS212" s="161">
        <f t="shared" si="789"/>
        <v>5500000</v>
      </c>
      <c r="BT212" s="159">
        <v>2</v>
      </c>
      <c r="BU212" s="166">
        <f t="shared" si="790"/>
        <v>8800000</v>
      </c>
      <c r="BV212" s="166">
        <v>11000000</v>
      </c>
      <c r="BW212" s="166">
        <f t="shared" si="791"/>
        <v>19800000</v>
      </c>
      <c r="BX212" s="166">
        <f t="shared" si="792"/>
        <v>-14774600</v>
      </c>
      <c r="BY212" s="166"/>
      <c r="BZ212" s="166"/>
      <c r="CA212" s="171"/>
      <c r="CB212" s="166"/>
      <c r="CC212" s="166"/>
      <c r="CD212" s="166"/>
      <c r="CE212" s="413">
        <v>10000000</v>
      </c>
      <c r="CF212" s="413">
        <f t="shared" si="799"/>
        <v>1000000</v>
      </c>
      <c r="CG212" s="413">
        <v>0</v>
      </c>
      <c r="CH212" s="413">
        <v>0</v>
      </c>
      <c r="CI212" s="413"/>
      <c r="CJ212" s="369">
        <f t="shared" si="793"/>
        <v>1000000</v>
      </c>
      <c r="CK212" s="369">
        <f t="shared" si="794"/>
        <v>11000000</v>
      </c>
      <c r="CL212" s="414"/>
      <c r="CM212" s="413">
        <f t="shared" si="795"/>
        <v>10000000</v>
      </c>
      <c r="CN212" s="413">
        <f t="shared" si="795"/>
        <v>1000000</v>
      </c>
      <c r="CO212" s="369">
        <f t="shared" si="795"/>
        <v>0</v>
      </c>
      <c r="CP212" s="369">
        <f t="shared" si="795"/>
        <v>0</v>
      </c>
      <c r="CQ212" s="369">
        <f t="shared" si="795"/>
        <v>0</v>
      </c>
      <c r="CR212" s="369">
        <f t="shared" si="797"/>
        <v>1000000</v>
      </c>
      <c r="CS212" s="369">
        <f t="shared" si="798"/>
        <v>11000000</v>
      </c>
      <c r="CT212" s="173" t="s">
        <v>1758</v>
      </c>
      <c r="CU212" s="173" t="s">
        <v>2230</v>
      </c>
      <c r="CV212" s="450" t="s">
        <v>1318</v>
      </c>
      <c r="CW212" s="173" t="s">
        <v>2249</v>
      </c>
    </row>
    <row r="213" spans="1:101" ht="34.35" customHeight="1">
      <c r="A213" s="155">
        <f>SUBTOTAL(3,$C$11:C213)</f>
        <v>179</v>
      </c>
      <c r="B213" s="246" t="s">
        <v>898</v>
      </c>
      <c r="C213" s="247" t="s">
        <v>899</v>
      </c>
      <c r="D213" s="156" t="s">
        <v>101</v>
      </c>
      <c r="E213" s="157" t="str">
        <f t="shared" si="759"/>
        <v>B3</v>
      </c>
      <c r="F213" s="158">
        <v>44271</v>
      </c>
      <c r="G213" s="159">
        <v>4520000</v>
      </c>
      <c r="H213" s="159"/>
      <c r="I213" s="160">
        <f t="shared" si="760"/>
        <v>5480000</v>
      </c>
      <c r="J213" s="160">
        <f t="shared" si="712"/>
        <v>0</v>
      </c>
      <c r="K213" s="161">
        <f t="shared" si="713"/>
        <v>5480000</v>
      </c>
      <c r="L213" s="161">
        <f t="shared" si="761"/>
        <v>10000000</v>
      </c>
      <c r="M213" s="162">
        <f t="shared" si="762"/>
        <v>1</v>
      </c>
      <c r="N213" s="163">
        <f t="shared" si="716"/>
        <v>3640000</v>
      </c>
      <c r="O213" s="163">
        <v>0</v>
      </c>
      <c r="P213" s="406">
        <v>13</v>
      </c>
      <c r="Q213" s="406">
        <v>0</v>
      </c>
      <c r="R213" s="406">
        <v>0</v>
      </c>
      <c r="S213" s="406">
        <v>0</v>
      </c>
      <c r="T213" s="406"/>
      <c r="U213" s="406"/>
      <c r="V213" s="406"/>
      <c r="W213" s="406"/>
      <c r="X213" s="389"/>
      <c r="Y213" s="406"/>
      <c r="Z213" s="406"/>
      <c r="AA213" s="406"/>
      <c r="AB213" s="406"/>
      <c r="AC213" s="406"/>
      <c r="AD213" s="406">
        <v>0</v>
      </c>
      <c r="AE213" s="164">
        <f t="shared" si="763"/>
        <v>0</v>
      </c>
      <c r="AF213" s="166">
        <f t="shared" si="764"/>
        <v>5000000</v>
      </c>
      <c r="AG213" s="166">
        <f t="shared" si="765"/>
        <v>0</v>
      </c>
      <c r="AH213" s="166">
        <f t="shared" si="766"/>
        <v>0</v>
      </c>
      <c r="AI213" s="166">
        <f t="shared" si="767"/>
        <v>0</v>
      </c>
      <c r="AJ213" s="166">
        <f t="shared" si="768"/>
        <v>0</v>
      </c>
      <c r="AK213" s="166">
        <f t="shared" si="769"/>
        <v>0</v>
      </c>
      <c r="AL213" s="166">
        <f t="shared" si="770"/>
        <v>0</v>
      </c>
      <c r="AM213" s="166">
        <f t="shared" si="771"/>
        <v>0</v>
      </c>
      <c r="AN213" s="166">
        <f t="shared" si="772"/>
        <v>0</v>
      </c>
      <c r="AO213" s="167">
        <f t="shared" si="773"/>
        <v>0</v>
      </c>
      <c r="AP213" s="166">
        <v>0</v>
      </c>
      <c r="AQ213" s="166">
        <f t="shared" si="774"/>
        <v>5000000</v>
      </c>
      <c r="AR213" s="166">
        <v>0</v>
      </c>
      <c r="AS213" s="167"/>
      <c r="AT213" s="166"/>
      <c r="AU213" s="166"/>
      <c r="AV213" s="166">
        <f t="shared" si="775"/>
        <v>5000000</v>
      </c>
      <c r="AW213" s="166">
        <f t="shared" si="776"/>
        <v>361600</v>
      </c>
      <c r="AX213" s="166">
        <f t="shared" si="777"/>
        <v>67800</v>
      </c>
      <c r="AY213" s="166">
        <f t="shared" si="778"/>
        <v>45200</v>
      </c>
      <c r="AZ213" s="166">
        <f t="shared" si="779"/>
        <v>474600</v>
      </c>
      <c r="BA213" s="166">
        <f t="shared" si="780"/>
        <v>22600</v>
      </c>
      <c r="BB213" s="166">
        <f t="shared" si="781"/>
        <v>110000</v>
      </c>
      <c r="BC213" s="166"/>
      <c r="BD213" s="166">
        <v>0</v>
      </c>
      <c r="BE213" s="166">
        <f t="shared" si="782"/>
        <v>607200</v>
      </c>
      <c r="BF213" s="166">
        <f t="shared" si="783"/>
        <v>4392800</v>
      </c>
      <c r="BG213" s="166">
        <f t="shared" si="784"/>
        <v>0</v>
      </c>
      <c r="BH213" s="166">
        <v>1</v>
      </c>
      <c r="BI213" s="369" t="s">
        <v>40</v>
      </c>
      <c r="BJ213" s="166">
        <f t="shared" si="785"/>
        <v>0</v>
      </c>
      <c r="BK213" s="166">
        <f t="shared" si="786"/>
        <v>1</v>
      </c>
      <c r="BL213" s="166">
        <v>0</v>
      </c>
      <c r="BM213" s="166">
        <f t="shared" si="787"/>
        <v>0</v>
      </c>
      <c r="BN213" s="166" t="str">
        <f t="shared" si="788"/>
        <v>Trừ tiền</v>
      </c>
      <c r="BO213" s="410"/>
      <c r="BP213" s="166"/>
      <c r="BQ213" s="144"/>
      <c r="BR213" s="144"/>
      <c r="BS213" s="161">
        <f t="shared" si="789"/>
        <v>5000000</v>
      </c>
      <c r="BT213" s="159">
        <v>0</v>
      </c>
      <c r="BU213" s="166">
        <f t="shared" si="790"/>
        <v>0</v>
      </c>
      <c r="BV213" s="166">
        <v>11000000</v>
      </c>
      <c r="BW213" s="166">
        <f t="shared" si="791"/>
        <v>11000000</v>
      </c>
      <c r="BX213" s="166">
        <f t="shared" si="792"/>
        <v>-6474600</v>
      </c>
      <c r="BY213" s="166"/>
      <c r="BZ213" s="166"/>
      <c r="CA213" s="171"/>
      <c r="CB213" s="166"/>
      <c r="CC213" s="166"/>
      <c r="CD213" s="166"/>
      <c r="CE213" s="413">
        <v>10000000</v>
      </c>
      <c r="CF213" s="413">
        <v>0</v>
      </c>
      <c r="CG213" s="413">
        <v>0</v>
      </c>
      <c r="CH213" s="413">
        <v>0</v>
      </c>
      <c r="CI213" s="413"/>
      <c r="CJ213" s="369">
        <f t="shared" si="793"/>
        <v>0</v>
      </c>
      <c r="CK213" s="369">
        <f t="shared" si="794"/>
        <v>10000000</v>
      </c>
      <c r="CL213" s="414"/>
      <c r="CM213" s="413">
        <f t="shared" si="795"/>
        <v>10000000</v>
      </c>
      <c r="CN213" s="413">
        <f t="shared" si="795"/>
        <v>0</v>
      </c>
      <c r="CO213" s="369">
        <f t="shared" si="795"/>
        <v>0</v>
      </c>
      <c r="CP213" s="369">
        <f t="shared" si="795"/>
        <v>0</v>
      </c>
      <c r="CQ213" s="369">
        <f t="shared" si="795"/>
        <v>0</v>
      </c>
      <c r="CR213" s="369">
        <f t="shared" si="797"/>
        <v>0</v>
      </c>
      <c r="CS213" s="369">
        <f t="shared" si="798"/>
        <v>10000000</v>
      </c>
      <c r="CT213" s="173" t="s">
        <v>1758</v>
      </c>
      <c r="CU213" s="173" t="s">
        <v>2230</v>
      </c>
      <c r="CV213" s="450" t="s">
        <v>1319</v>
      </c>
      <c r="CW213" s="173" t="s">
        <v>2249</v>
      </c>
    </row>
    <row r="214" spans="1:101" ht="34.35" customHeight="1">
      <c r="A214" s="155">
        <f>SUBTOTAL(3,$C$11:C214)</f>
        <v>180</v>
      </c>
      <c r="B214" s="246" t="s">
        <v>964</v>
      </c>
      <c r="C214" s="247" t="s">
        <v>965</v>
      </c>
      <c r="D214" s="156" t="s">
        <v>101</v>
      </c>
      <c r="E214" s="157" t="str">
        <f t="shared" si="759"/>
        <v>B3</v>
      </c>
      <c r="F214" s="158">
        <v>42110</v>
      </c>
      <c r="G214" s="159">
        <v>4750000</v>
      </c>
      <c r="H214" s="159"/>
      <c r="I214" s="160">
        <f t="shared" si="760"/>
        <v>5250000</v>
      </c>
      <c r="J214" s="160">
        <f t="shared" si="712"/>
        <v>1000000</v>
      </c>
      <c r="K214" s="161">
        <f t="shared" si="713"/>
        <v>6250000</v>
      </c>
      <c r="L214" s="161">
        <f t="shared" si="761"/>
        <v>11000000</v>
      </c>
      <c r="M214" s="162">
        <f t="shared" si="762"/>
        <v>1</v>
      </c>
      <c r="N214" s="163">
        <f t="shared" si="716"/>
        <v>3640000</v>
      </c>
      <c r="O214" s="163">
        <v>0</v>
      </c>
      <c r="P214" s="406">
        <v>13</v>
      </c>
      <c r="Q214" s="406">
        <v>0</v>
      </c>
      <c r="R214" s="406">
        <v>0</v>
      </c>
      <c r="S214" s="406">
        <v>0</v>
      </c>
      <c r="T214" s="406"/>
      <c r="U214" s="406"/>
      <c r="V214" s="406"/>
      <c r="W214" s="406"/>
      <c r="X214" s="389"/>
      <c r="Y214" s="406"/>
      <c r="Z214" s="406"/>
      <c r="AA214" s="406"/>
      <c r="AB214" s="406"/>
      <c r="AC214" s="406"/>
      <c r="AD214" s="406">
        <v>0</v>
      </c>
      <c r="AE214" s="164">
        <f t="shared" si="763"/>
        <v>0</v>
      </c>
      <c r="AF214" s="166">
        <f t="shared" si="764"/>
        <v>5500000</v>
      </c>
      <c r="AG214" s="166">
        <f t="shared" si="765"/>
        <v>0</v>
      </c>
      <c r="AH214" s="166">
        <f t="shared" si="766"/>
        <v>0</v>
      </c>
      <c r="AI214" s="166">
        <f t="shared" si="767"/>
        <v>0</v>
      </c>
      <c r="AJ214" s="166">
        <f t="shared" si="768"/>
        <v>0</v>
      </c>
      <c r="AK214" s="166">
        <f t="shared" si="769"/>
        <v>0</v>
      </c>
      <c r="AL214" s="166">
        <f t="shared" si="770"/>
        <v>0</v>
      </c>
      <c r="AM214" s="166">
        <f t="shared" si="771"/>
        <v>0</v>
      </c>
      <c r="AN214" s="166">
        <f t="shared" si="772"/>
        <v>0</v>
      </c>
      <c r="AO214" s="167">
        <f t="shared" si="773"/>
        <v>0</v>
      </c>
      <c r="AP214" s="166">
        <v>0</v>
      </c>
      <c r="AQ214" s="166">
        <f t="shared" si="774"/>
        <v>5500000</v>
      </c>
      <c r="AR214" s="166">
        <v>0</v>
      </c>
      <c r="AS214" s="167"/>
      <c r="AT214" s="166"/>
      <c r="AU214" s="166"/>
      <c r="AV214" s="166">
        <f t="shared" si="775"/>
        <v>5500000</v>
      </c>
      <c r="AW214" s="166">
        <f t="shared" si="776"/>
        <v>380000</v>
      </c>
      <c r="AX214" s="166">
        <f t="shared" si="777"/>
        <v>71250</v>
      </c>
      <c r="AY214" s="166">
        <f t="shared" si="778"/>
        <v>47500</v>
      </c>
      <c r="AZ214" s="166">
        <f t="shared" si="779"/>
        <v>498750</v>
      </c>
      <c r="BA214" s="166">
        <f t="shared" si="780"/>
        <v>23750</v>
      </c>
      <c r="BB214" s="166">
        <f t="shared" si="781"/>
        <v>110000</v>
      </c>
      <c r="BC214" s="166"/>
      <c r="BD214" s="166">
        <v>0</v>
      </c>
      <c r="BE214" s="166">
        <f t="shared" si="782"/>
        <v>632500</v>
      </c>
      <c r="BF214" s="166">
        <f t="shared" si="783"/>
        <v>4867500</v>
      </c>
      <c r="BG214" s="166">
        <f t="shared" si="784"/>
        <v>0</v>
      </c>
      <c r="BH214" s="166">
        <v>1</v>
      </c>
      <c r="BI214" s="369" t="s">
        <v>40</v>
      </c>
      <c r="BJ214" s="166">
        <f t="shared" si="785"/>
        <v>0</v>
      </c>
      <c r="BK214" s="166">
        <f t="shared" si="786"/>
        <v>1</v>
      </c>
      <c r="BL214" s="166">
        <v>0</v>
      </c>
      <c r="BM214" s="166">
        <f t="shared" si="787"/>
        <v>0</v>
      </c>
      <c r="BN214" s="166" t="str">
        <f t="shared" si="788"/>
        <v>Trừ tiền</v>
      </c>
      <c r="BO214" s="410"/>
      <c r="BP214" s="166"/>
      <c r="BQ214" s="144"/>
      <c r="BR214" s="144"/>
      <c r="BS214" s="161">
        <f t="shared" si="789"/>
        <v>5500000</v>
      </c>
      <c r="BT214" s="159">
        <v>2</v>
      </c>
      <c r="BU214" s="166">
        <f t="shared" si="790"/>
        <v>8800000</v>
      </c>
      <c r="BV214" s="166">
        <v>11000000</v>
      </c>
      <c r="BW214" s="166">
        <f t="shared" si="791"/>
        <v>19800000</v>
      </c>
      <c r="BX214" s="166">
        <f t="shared" si="792"/>
        <v>-14798750</v>
      </c>
      <c r="BY214" s="166"/>
      <c r="BZ214" s="166"/>
      <c r="CA214" s="171"/>
      <c r="CB214" s="166"/>
      <c r="CC214" s="166"/>
      <c r="CD214" s="166"/>
      <c r="CE214" s="413">
        <v>10000000</v>
      </c>
      <c r="CF214" s="413">
        <f>CE214*10%</f>
        <v>1000000</v>
      </c>
      <c r="CG214" s="413"/>
      <c r="CH214" s="413">
        <v>0</v>
      </c>
      <c r="CI214" s="413"/>
      <c r="CJ214" s="369">
        <f t="shared" si="793"/>
        <v>1000000</v>
      </c>
      <c r="CK214" s="369">
        <f t="shared" si="794"/>
        <v>11000000</v>
      </c>
      <c r="CL214" s="414"/>
      <c r="CM214" s="413">
        <f t="shared" si="795"/>
        <v>10000000</v>
      </c>
      <c r="CN214" s="413">
        <f t="shared" si="795"/>
        <v>1000000</v>
      </c>
      <c r="CO214" s="369"/>
      <c r="CP214" s="369">
        <f t="shared" si="796"/>
        <v>0</v>
      </c>
      <c r="CQ214" s="369">
        <f t="shared" si="796"/>
        <v>0</v>
      </c>
      <c r="CR214" s="369">
        <f t="shared" si="797"/>
        <v>1000000</v>
      </c>
      <c r="CS214" s="369">
        <f t="shared" si="798"/>
        <v>11000000</v>
      </c>
      <c r="CT214" s="173" t="s">
        <v>1758</v>
      </c>
      <c r="CU214" s="173" t="s">
        <v>2230</v>
      </c>
      <c r="CV214" s="450" t="s">
        <v>1320</v>
      </c>
      <c r="CW214" s="173" t="s">
        <v>2249</v>
      </c>
    </row>
    <row r="215" spans="1:101" ht="34.35" customHeight="1">
      <c r="A215" s="155">
        <f>SUBTOTAL(3,$C$11:C215)</f>
        <v>181</v>
      </c>
      <c r="B215" s="246" t="s">
        <v>882</v>
      </c>
      <c r="C215" s="247" t="s">
        <v>883</v>
      </c>
      <c r="D215" s="156" t="s">
        <v>101</v>
      </c>
      <c r="E215" s="157" t="str">
        <f t="shared" si="759"/>
        <v>B3</v>
      </c>
      <c r="F215" s="158">
        <v>42110</v>
      </c>
      <c r="G215" s="159">
        <v>4750000</v>
      </c>
      <c r="H215" s="159"/>
      <c r="I215" s="160">
        <f t="shared" si="760"/>
        <v>5250000</v>
      </c>
      <c r="J215" s="160">
        <f t="shared" si="712"/>
        <v>1000000</v>
      </c>
      <c r="K215" s="161">
        <f t="shared" si="713"/>
        <v>6250000</v>
      </c>
      <c r="L215" s="161">
        <f t="shared" si="761"/>
        <v>11000000</v>
      </c>
      <c r="M215" s="162">
        <f t="shared" si="762"/>
        <v>1</v>
      </c>
      <c r="N215" s="163">
        <f t="shared" si="716"/>
        <v>3640000</v>
      </c>
      <c r="O215" s="163">
        <v>0</v>
      </c>
      <c r="P215" s="406">
        <v>13</v>
      </c>
      <c r="Q215" s="406">
        <v>0</v>
      </c>
      <c r="R215" s="406">
        <v>0</v>
      </c>
      <c r="S215" s="406">
        <v>0</v>
      </c>
      <c r="T215" s="406"/>
      <c r="U215" s="406"/>
      <c r="V215" s="406"/>
      <c r="W215" s="406"/>
      <c r="X215" s="389"/>
      <c r="Y215" s="406"/>
      <c r="Z215" s="406"/>
      <c r="AA215" s="406"/>
      <c r="AB215" s="406"/>
      <c r="AC215" s="406"/>
      <c r="AD215" s="406">
        <v>0</v>
      </c>
      <c r="AE215" s="164">
        <f t="shared" si="763"/>
        <v>0</v>
      </c>
      <c r="AF215" s="166">
        <f t="shared" si="764"/>
        <v>5500000</v>
      </c>
      <c r="AG215" s="166">
        <f t="shared" si="765"/>
        <v>0</v>
      </c>
      <c r="AH215" s="166">
        <f t="shared" si="766"/>
        <v>0</v>
      </c>
      <c r="AI215" s="166">
        <f t="shared" si="767"/>
        <v>0</v>
      </c>
      <c r="AJ215" s="166">
        <f t="shared" si="768"/>
        <v>0</v>
      </c>
      <c r="AK215" s="166">
        <f t="shared" si="769"/>
        <v>0</v>
      </c>
      <c r="AL215" s="166">
        <f t="shared" si="770"/>
        <v>0</v>
      </c>
      <c r="AM215" s="166">
        <f t="shared" si="771"/>
        <v>0</v>
      </c>
      <c r="AN215" s="166">
        <f t="shared" si="772"/>
        <v>0</v>
      </c>
      <c r="AO215" s="167">
        <f t="shared" si="773"/>
        <v>0</v>
      </c>
      <c r="AP215" s="166">
        <v>0</v>
      </c>
      <c r="AQ215" s="166">
        <f t="shared" si="774"/>
        <v>5500000</v>
      </c>
      <c r="AR215" s="166">
        <v>0</v>
      </c>
      <c r="AS215" s="167"/>
      <c r="AT215" s="166"/>
      <c r="AU215" s="166"/>
      <c r="AV215" s="166">
        <f t="shared" si="775"/>
        <v>5500000</v>
      </c>
      <c r="AW215" s="166">
        <f t="shared" si="776"/>
        <v>380000</v>
      </c>
      <c r="AX215" s="166">
        <f t="shared" si="777"/>
        <v>71250</v>
      </c>
      <c r="AY215" s="166">
        <f t="shared" si="778"/>
        <v>47500</v>
      </c>
      <c r="AZ215" s="166">
        <f t="shared" si="779"/>
        <v>498750</v>
      </c>
      <c r="BA215" s="166">
        <f t="shared" si="780"/>
        <v>23750</v>
      </c>
      <c r="BB215" s="166">
        <f t="shared" si="781"/>
        <v>110000</v>
      </c>
      <c r="BC215" s="166"/>
      <c r="BD215" s="166">
        <v>0</v>
      </c>
      <c r="BE215" s="166">
        <f t="shared" si="782"/>
        <v>632500</v>
      </c>
      <c r="BF215" s="166">
        <f t="shared" si="783"/>
        <v>4867500</v>
      </c>
      <c r="BG215" s="166">
        <f t="shared" si="784"/>
        <v>0</v>
      </c>
      <c r="BH215" s="166">
        <v>1</v>
      </c>
      <c r="BI215" s="369" t="s">
        <v>40</v>
      </c>
      <c r="BJ215" s="166">
        <f t="shared" si="785"/>
        <v>0</v>
      </c>
      <c r="BK215" s="166">
        <f t="shared" si="786"/>
        <v>1</v>
      </c>
      <c r="BL215" s="166">
        <v>0</v>
      </c>
      <c r="BM215" s="166">
        <f t="shared" si="787"/>
        <v>0</v>
      </c>
      <c r="BN215" s="166" t="str">
        <f t="shared" si="788"/>
        <v>Trừ tiền</v>
      </c>
      <c r="BO215" s="410"/>
      <c r="BP215" s="166"/>
      <c r="BQ215" s="144"/>
      <c r="BR215" s="144"/>
      <c r="BS215" s="161">
        <f t="shared" si="789"/>
        <v>5500000</v>
      </c>
      <c r="BT215" s="159">
        <v>3</v>
      </c>
      <c r="BU215" s="166">
        <f t="shared" si="790"/>
        <v>13200000</v>
      </c>
      <c r="BV215" s="166">
        <v>11000000</v>
      </c>
      <c r="BW215" s="166">
        <f t="shared" si="791"/>
        <v>24200000</v>
      </c>
      <c r="BX215" s="166">
        <f t="shared" si="792"/>
        <v>-19198750</v>
      </c>
      <c r="BY215" s="166"/>
      <c r="BZ215" s="166"/>
      <c r="CA215" s="171"/>
      <c r="CB215" s="166"/>
      <c r="CC215" s="166"/>
      <c r="CD215" s="166"/>
      <c r="CE215" s="413">
        <v>10000000</v>
      </c>
      <c r="CF215" s="413">
        <f>CE215*10%</f>
        <v>1000000</v>
      </c>
      <c r="CG215" s="413">
        <v>0</v>
      </c>
      <c r="CH215" s="413">
        <v>0</v>
      </c>
      <c r="CI215" s="413"/>
      <c r="CJ215" s="369">
        <f t="shared" si="793"/>
        <v>1000000</v>
      </c>
      <c r="CK215" s="369">
        <f t="shared" si="794"/>
        <v>11000000</v>
      </c>
      <c r="CL215" s="414"/>
      <c r="CM215" s="413">
        <f>CE215</f>
        <v>10000000</v>
      </c>
      <c r="CN215" s="413">
        <f>CF215</f>
        <v>1000000</v>
      </c>
      <c r="CO215" s="369">
        <f>CG215</f>
        <v>0</v>
      </c>
      <c r="CP215" s="369">
        <f>CH215</f>
        <v>0</v>
      </c>
      <c r="CQ215" s="369">
        <f>CI215</f>
        <v>0</v>
      </c>
      <c r="CR215" s="369">
        <f t="shared" si="797"/>
        <v>1000000</v>
      </c>
      <c r="CS215" s="369">
        <f t="shared" si="798"/>
        <v>11000000</v>
      </c>
      <c r="CT215" s="173" t="s">
        <v>1758</v>
      </c>
      <c r="CU215" s="173" t="s">
        <v>2230</v>
      </c>
      <c r="CV215" s="450" t="s">
        <v>1321</v>
      </c>
      <c r="CW215" s="173" t="s">
        <v>2249</v>
      </c>
    </row>
    <row r="216" spans="1:101" ht="34.35" customHeight="1">
      <c r="A216" s="155">
        <f>SUBTOTAL(3,$C$11:C216)</f>
        <v>182</v>
      </c>
      <c r="B216" s="143" t="s">
        <v>596</v>
      </c>
      <c r="C216" s="144" t="s">
        <v>399</v>
      </c>
      <c r="D216" s="156" t="s">
        <v>101</v>
      </c>
      <c r="E216" s="157" t="str">
        <f t="shared" si="759"/>
        <v>B3</v>
      </c>
      <c r="F216" s="158">
        <v>44090</v>
      </c>
      <c r="G216" s="159">
        <v>4520000</v>
      </c>
      <c r="H216" s="159"/>
      <c r="I216" s="160">
        <f t="shared" si="760"/>
        <v>5480000</v>
      </c>
      <c r="J216" s="160">
        <f t="shared" si="712"/>
        <v>0</v>
      </c>
      <c r="K216" s="161">
        <f t="shared" si="713"/>
        <v>5480000</v>
      </c>
      <c r="L216" s="161">
        <f t="shared" si="761"/>
        <v>10000000</v>
      </c>
      <c r="M216" s="162">
        <f t="shared" si="762"/>
        <v>1</v>
      </c>
      <c r="N216" s="163">
        <f t="shared" si="716"/>
        <v>3640000</v>
      </c>
      <c r="O216" s="163">
        <v>0</v>
      </c>
      <c r="P216" s="406">
        <v>13</v>
      </c>
      <c r="Q216" s="406">
        <v>0</v>
      </c>
      <c r="R216" s="406">
        <v>0</v>
      </c>
      <c r="S216" s="406">
        <v>0</v>
      </c>
      <c r="T216" s="406"/>
      <c r="U216" s="406"/>
      <c r="V216" s="406"/>
      <c r="W216" s="406"/>
      <c r="X216" s="389"/>
      <c r="Y216" s="406"/>
      <c r="Z216" s="406"/>
      <c r="AA216" s="406"/>
      <c r="AB216" s="406"/>
      <c r="AC216" s="406"/>
      <c r="AD216" s="406">
        <v>0</v>
      </c>
      <c r="AE216" s="164">
        <f t="shared" si="763"/>
        <v>0</v>
      </c>
      <c r="AF216" s="166">
        <f t="shared" si="764"/>
        <v>5000000</v>
      </c>
      <c r="AG216" s="166">
        <f t="shared" si="765"/>
        <v>0</v>
      </c>
      <c r="AH216" s="166">
        <f t="shared" si="766"/>
        <v>0</v>
      </c>
      <c r="AI216" s="166">
        <f t="shared" si="767"/>
        <v>0</v>
      </c>
      <c r="AJ216" s="166">
        <f t="shared" si="768"/>
        <v>0</v>
      </c>
      <c r="AK216" s="166">
        <f t="shared" si="769"/>
        <v>0</v>
      </c>
      <c r="AL216" s="166">
        <f t="shared" si="770"/>
        <v>0</v>
      </c>
      <c r="AM216" s="166">
        <f t="shared" si="771"/>
        <v>0</v>
      </c>
      <c r="AN216" s="166">
        <f t="shared" si="772"/>
        <v>0</v>
      </c>
      <c r="AO216" s="167">
        <f t="shared" si="773"/>
        <v>0</v>
      </c>
      <c r="AP216" s="166">
        <v>0</v>
      </c>
      <c r="AQ216" s="166">
        <f t="shared" si="774"/>
        <v>5000000</v>
      </c>
      <c r="AR216" s="166"/>
      <c r="AS216" s="167"/>
      <c r="AT216" s="166"/>
      <c r="AU216" s="166"/>
      <c r="AV216" s="166">
        <f t="shared" si="775"/>
        <v>5000000</v>
      </c>
      <c r="AW216" s="166">
        <f t="shared" si="776"/>
        <v>361600</v>
      </c>
      <c r="AX216" s="166">
        <f t="shared" si="777"/>
        <v>67800</v>
      </c>
      <c r="AY216" s="166">
        <f t="shared" si="778"/>
        <v>45200</v>
      </c>
      <c r="AZ216" s="166">
        <f t="shared" si="779"/>
        <v>474600</v>
      </c>
      <c r="BA216" s="166">
        <f t="shared" si="780"/>
        <v>22600</v>
      </c>
      <c r="BB216" s="166">
        <f t="shared" si="781"/>
        <v>110000</v>
      </c>
      <c r="BC216" s="166"/>
      <c r="BD216" s="166">
        <v>0</v>
      </c>
      <c r="BE216" s="166">
        <f t="shared" si="782"/>
        <v>607200</v>
      </c>
      <c r="BF216" s="166">
        <f t="shared" si="783"/>
        <v>4392800</v>
      </c>
      <c r="BG216" s="166">
        <f t="shared" si="784"/>
        <v>0</v>
      </c>
      <c r="BH216" s="166">
        <v>1</v>
      </c>
      <c r="BI216" s="369" t="s">
        <v>40</v>
      </c>
      <c r="BJ216" s="166">
        <f t="shared" si="785"/>
        <v>0</v>
      </c>
      <c r="BK216" s="166">
        <f t="shared" si="786"/>
        <v>1</v>
      </c>
      <c r="BL216" s="166">
        <v>0</v>
      </c>
      <c r="BM216" s="166">
        <f t="shared" si="787"/>
        <v>0</v>
      </c>
      <c r="BN216" s="166" t="str">
        <f t="shared" si="788"/>
        <v>Trừ tiền</v>
      </c>
      <c r="BO216" s="410"/>
      <c r="BP216" s="166"/>
      <c r="BQ216" s="144"/>
      <c r="BR216" s="144"/>
      <c r="BS216" s="161">
        <f t="shared" si="789"/>
        <v>5000000</v>
      </c>
      <c r="BT216" s="159">
        <v>3</v>
      </c>
      <c r="BU216" s="166">
        <f t="shared" si="790"/>
        <v>13200000</v>
      </c>
      <c r="BV216" s="166">
        <v>11000000</v>
      </c>
      <c r="BW216" s="166">
        <f t="shared" si="791"/>
        <v>24200000</v>
      </c>
      <c r="BX216" s="166">
        <f t="shared" si="792"/>
        <v>-19674600</v>
      </c>
      <c r="BY216" s="166"/>
      <c r="BZ216" s="166"/>
      <c r="CA216" s="171"/>
      <c r="CB216" s="166"/>
      <c r="CC216" s="166"/>
      <c r="CD216" s="166"/>
      <c r="CE216" s="413">
        <v>10000000</v>
      </c>
      <c r="CF216" s="413">
        <v>0</v>
      </c>
      <c r="CG216" s="413">
        <v>0</v>
      </c>
      <c r="CH216" s="413">
        <v>0</v>
      </c>
      <c r="CI216" s="413"/>
      <c r="CJ216" s="369">
        <f t="shared" si="793"/>
        <v>0</v>
      </c>
      <c r="CK216" s="369">
        <f t="shared" si="794"/>
        <v>10000000</v>
      </c>
      <c r="CL216" s="414"/>
      <c r="CM216" s="413">
        <f t="shared" si="795"/>
        <v>10000000</v>
      </c>
      <c r="CN216" s="413">
        <f t="shared" si="795"/>
        <v>0</v>
      </c>
      <c r="CO216" s="369">
        <f t="shared" si="795"/>
        <v>0</v>
      </c>
      <c r="CP216" s="369">
        <f t="shared" si="796"/>
        <v>0</v>
      </c>
      <c r="CQ216" s="369">
        <f t="shared" si="796"/>
        <v>0</v>
      </c>
      <c r="CR216" s="369">
        <f t="shared" si="797"/>
        <v>0</v>
      </c>
      <c r="CS216" s="369">
        <f t="shared" si="798"/>
        <v>10000000</v>
      </c>
      <c r="CT216" s="173" t="s">
        <v>1758</v>
      </c>
      <c r="CU216" s="173" t="s">
        <v>2230</v>
      </c>
      <c r="CV216" s="450" t="s">
        <v>1322</v>
      </c>
      <c r="CW216" s="173" t="s">
        <v>2249</v>
      </c>
    </row>
    <row r="217" spans="1:101" ht="34.35" customHeight="1">
      <c r="A217" s="155">
        <f>SUBTOTAL(3,$C$11:C217)</f>
        <v>183</v>
      </c>
      <c r="B217" s="143" t="s">
        <v>597</v>
      </c>
      <c r="C217" s="144" t="s">
        <v>598</v>
      </c>
      <c r="D217" s="156" t="s">
        <v>101</v>
      </c>
      <c r="E217" s="157" t="str">
        <f t="shared" si="759"/>
        <v>B3</v>
      </c>
      <c r="F217" s="158">
        <v>42110</v>
      </c>
      <c r="G217" s="159">
        <v>4520000</v>
      </c>
      <c r="H217" s="159"/>
      <c r="I217" s="160">
        <f t="shared" si="760"/>
        <v>5480000</v>
      </c>
      <c r="J217" s="160">
        <f t="shared" si="712"/>
        <v>1000000</v>
      </c>
      <c r="K217" s="161">
        <f t="shared" si="713"/>
        <v>6480000</v>
      </c>
      <c r="L217" s="161">
        <f t="shared" si="761"/>
        <v>11000000</v>
      </c>
      <c r="M217" s="162">
        <f t="shared" si="762"/>
        <v>1</v>
      </c>
      <c r="N217" s="163">
        <f t="shared" si="716"/>
        <v>3640000</v>
      </c>
      <c r="O217" s="163">
        <v>0</v>
      </c>
      <c r="P217" s="406">
        <v>13</v>
      </c>
      <c r="Q217" s="406">
        <v>0</v>
      </c>
      <c r="R217" s="406">
        <v>0</v>
      </c>
      <c r="S217" s="406">
        <v>0</v>
      </c>
      <c r="T217" s="406"/>
      <c r="U217" s="406"/>
      <c r="V217" s="406"/>
      <c r="W217" s="406"/>
      <c r="X217" s="389"/>
      <c r="Y217" s="406"/>
      <c r="Z217" s="406"/>
      <c r="AA217" s="406"/>
      <c r="AB217" s="406"/>
      <c r="AC217" s="406"/>
      <c r="AD217" s="406">
        <v>0</v>
      </c>
      <c r="AE217" s="164">
        <f t="shared" si="763"/>
        <v>0</v>
      </c>
      <c r="AF217" s="166">
        <f t="shared" si="764"/>
        <v>5500000</v>
      </c>
      <c r="AG217" s="166">
        <f t="shared" si="765"/>
        <v>0</v>
      </c>
      <c r="AH217" s="166">
        <f t="shared" si="766"/>
        <v>0</v>
      </c>
      <c r="AI217" s="166">
        <f t="shared" si="767"/>
        <v>0</v>
      </c>
      <c r="AJ217" s="166">
        <f t="shared" si="768"/>
        <v>0</v>
      </c>
      <c r="AK217" s="166">
        <f t="shared" si="769"/>
        <v>0</v>
      </c>
      <c r="AL217" s="166">
        <f t="shared" si="770"/>
        <v>0</v>
      </c>
      <c r="AM217" s="166">
        <f t="shared" si="771"/>
        <v>0</v>
      </c>
      <c r="AN217" s="166">
        <f t="shared" si="772"/>
        <v>0</v>
      </c>
      <c r="AO217" s="167">
        <f t="shared" si="773"/>
        <v>0</v>
      </c>
      <c r="AP217" s="166">
        <v>0</v>
      </c>
      <c r="AQ217" s="166">
        <f t="shared" si="774"/>
        <v>5500000</v>
      </c>
      <c r="AR217" s="166">
        <v>0</v>
      </c>
      <c r="AS217" s="167"/>
      <c r="AT217" s="166"/>
      <c r="AU217" s="166"/>
      <c r="AV217" s="166">
        <f t="shared" si="775"/>
        <v>5500000</v>
      </c>
      <c r="AW217" s="166">
        <f t="shared" si="776"/>
        <v>361600</v>
      </c>
      <c r="AX217" s="166">
        <f t="shared" si="777"/>
        <v>67800</v>
      </c>
      <c r="AY217" s="166">
        <f t="shared" si="778"/>
        <v>45200</v>
      </c>
      <c r="AZ217" s="166">
        <f t="shared" si="779"/>
        <v>474600</v>
      </c>
      <c r="BA217" s="166">
        <f t="shared" si="780"/>
        <v>22600</v>
      </c>
      <c r="BB217" s="166">
        <f t="shared" si="781"/>
        <v>110000</v>
      </c>
      <c r="BC217" s="166"/>
      <c r="BD217" s="166">
        <v>0</v>
      </c>
      <c r="BE217" s="166">
        <f t="shared" si="782"/>
        <v>607200</v>
      </c>
      <c r="BF217" s="166">
        <f t="shared" si="783"/>
        <v>4892800</v>
      </c>
      <c r="BG217" s="166">
        <f t="shared" si="784"/>
        <v>0</v>
      </c>
      <c r="BH217" s="166">
        <v>1</v>
      </c>
      <c r="BI217" s="369" t="s">
        <v>40</v>
      </c>
      <c r="BJ217" s="166">
        <f t="shared" si="785"/>
        <v>0</v>
      </c>
      <c r="BK217" s="166">
        <f t="shared" si="786"/>
        <v>1</v>
      </c>
      <c r="BL217" s="166">
        <v>0</v>
      </c>
      <c r="BM217" s="166">
        <f t="shared" si="787"/>
        <v>0</v>
      </c>
      <c r="BN217" s="166" t="str">
        <f t="shared" si="788"/>
        <v>Trừ tiền</v>
      </c>
      <c r="BO217" s="410"/>
      <c r="BP217" s="166"/>
      <c r="BQ217" s="144"/>
      <c r="BR217" s="144"/>
      <c r="BS217" s="161">
        <f t="shared" si="789"/>
        <v>5500000</v>
      </c>
      <c r="BT217" s="159">
        <v>2</v>
      </c>
      <c r="BU217" s="166">
        <f t="shared" si="790"/>
        <v>8800000</v>
      </c>
      <c r="BV217" s="166">
        <v>11000000</v>
      </c>
      <c r="BW217" s="166">
        <f t="shared" si="791"/>
        <v>19800000</v>
      </c>
      <c r="BX217" s="166">
        <f t="shared" si="792"/>
        <v>-14774600</v>
      </c>
      <c r="BY217" s="166"/>
      <c r="BZ217" s="166"/>
      <c r="CA217" s="171"/>
      <c r="CB217" s="166"/>
      <c r="CC217" s="166"/>
      <c r="CD217" s="166"/>
      <c r="CE217" s="413">
        <v>10000000</v>
      </c>
      <c r="CF217" s="413">
        <f>CE217*10%</f>
        <v>1000000</v>
      </c>
      <c r="CG217" s="413">
        <v>0</v>
      </c>
      <c r="CH217" s="413">
        <v>0</v>
      </c>
      <c r="CI217" s="413"/>
      <c r="CJ217" s="369">
        <f t="shared" si="793"/>
        <v>1000000</v>
      </c>
      <c r="CK217" s="369">
        <f t="shared" si="794"/>
        <v>11000000</v>
      </c>
      <c r="CL217" s="414"/>
      <c r="CM217" s="413">
        <f t="shared" si="795"/>
        <v>10000000</v>
      </c>
      <c r="CN217" s="413">
        <f t="shared" si="795"/>
        <v>1000000</v>
      </c>
      <c r="CO217" s="369">
        <f t="shared" si="795"/>
        <v>0</v>
      </c>
      <c r="CP217" s="369">
        <f t="shared" si="796"/>
        <v>0</v>
      </c>
      <c r="CQ217" s="369">
        <f t="shared" si="796"/>
        <v>0</v>
      </c>
      <c r="CR217" s="369">
        <f t="shared" si="797"/>
        <v>1000000</v>
      </c>
      <c r="CS217" s="369">
        <f t="shared" si="798"/>
        <v>11000000</v>
      </c>
      <c r="CT217" s="173" t="s">
        <v>1758</v>
      </c>
      <c r="CU217" s="173" t="s">
        <v>2230</v>
      </c>
      <c r="CV217" s="450" t="s">
        <v>1323</v>
      </c>
      <c r="CW217" s="173" t="s">
        <v>2249</v>
      </c>
    </row>
    <row r="218" spans="1:101" ht="34.35" customHeight="1">
      <c r="A218" s="155">
        <f>SUBTOTAL(3,$C$11:C218)</f>
        <v>184</v>
      </c>
      <c r="B218" s="143" t="s">
        <v>599</v>
      </c>
      <c r="C218" s="144" t="s">
        <v>600</v>
      </c>
      <c r="D218" s="156" t="s">
        <v>101</v>
      </c>
      <c r="E218" s="157" t="str">
        <f t="shared" si="759"/>
        <v>B3</v>
      </c>
      <c r="F218" s="158">
        <v>42219</v>
      </c>
      <c r="G218" s="159">
        <v>4520000</v>
      </c>
      <c r="H218" s="159"/>
      <c r="I218" s="160">
        <f t="shared" si="760"/>
        <v>5480000</v>
      </c>
      <c r="J218" s="160">
        <f t="shared" si="712"/>
        <v>500000</v>
      </c>
      <c r="K218" s="161">
        <f t="shared" si="713"/>
        <v>5980000</v>
      </c>
      <c r="L218" s="161">
        <f t="shared" si="761"/>
        <v>10500000</v>
      </c>
      <c r="M218" s="162">
        <f t="shared" si="762"/>
        <v>1</v>
      </c>
      <c r="N218" s="163">
        <f t="shared" si="716"/>
        <v>3640000</v>
      </c>
      <c r="O218" s="163">
        <v>0</v>
      </c>
      <c r="P218" s="406">
        <v>13</v>
      </c>
      <c r="Q218" s="406">
        <v>0</v>
      </c>
      <c r="R218" s="406">
        <v>0</v>
      </c>
      <c r="S218" s="406">
        <v>0</v>
      </c>
      <c r="T218" s="406"/>
      <c r="U218" s="406"/>
      <c r="V218" s="406"/>
      <c r="W218" s="406"/>
      <c r="X218" s="389"/>
      <c r="Y218" s="406"/>
      <c r="Z218" s="406"/>
      <c r="AA218" s="406"/>
      <c r="AB218" s="406"/>
      <c r="AC218" s="406"/>
      <c r="AD218" s="406">
        <v>0</v>
      </c>
      <c r="AE218" s="164">
        <f t="shared" si="763"/>
        <v>0</v>
      </c>
      <c r="AF218" s="166">
        <f t="shared" si="764"/>
        <v>5250000</v>
      </c>
      <c r="AG218" s="166">
        <f t="shared" si="765"/>
        <v>0</v>
      </c>
      <c r="AH218" s="166">
        <f t="shared" si="766"/>
        <v>0</v>
      </c>
      <c r="AI218" s="166">
        <f t="shared" si="767"/>
        <v>0</v>
      </c>
      <c r="AJ218" s="166">
        <f t="shared" si="768"/>
        <v>0</v>
      </c>
      <c r="AK218" s="166">
        <f t="shared" si="769"/>
        <v>0</v>
      </c>
      <c r="AL218" s="166">
        <f t="shared" si="770"/>
        <v>0</v>
      </c>
      <c r="AM218" s="166">
        <f t="shared" si="771"/>
        <v>0</v>
      </c>
      <c r="AN218" s="166">
        <f t="shared" si="772"/>
        <v>0</v>
      </c>
      <c r="AO218" s="167">
        <f t="shared" si="773"/>
        <v>0</v>
      </c>
      <c r="AP218" s="166">
        <v>0</v>
      </c>
      <c r="AQ218" s="166">
        <f t="shared" si="774"/>
        <v>5250000</v>
      </c>
      <c r="AR218" s="166">
        <v>0</v>
      </c>
      <c r="AS218" s="167"/>
      <c r="AT218" s="166"/>
      <c r="AU218" s="166"/>
      <c r="AV218" s="166">
        <f t="shared" si="775"/>
        <v>5250000</v>
      </c>
      <c r="AW218" s="166">
        <f t="shared" si="776"/>
        <v>361600</v>
      </c>
      <c r="AX218" s="166">
        <f t="shared" si="777"/>
        <v>67800</v>
      </c>
      <c r="AY218" s="166">
        <f t="shared" si="778"/>
        <v>45200</v>
      </c>
      <c r="AZ218" s="166">
        <f t="shared" si="779"/>
        <v>474600</v>
      </c>
      <c r="BA218" s="166">
        <f t="shared" si="780"/>
        <v>22600</v>
      </c>
      <c r="BB218" s="166">
        <f t="shared" si="781"/>
        <v>110000</v>
      </c>
      <c r="BC218" s="166"/>
      <c r="BD218" s="166">
        <v>0</v>
      </c>
      <c r="BE218" s="166">
        <f t="shared" si="782"/>
        <v>607200</v>
      </c>
      <c r="BF218" s="166">
        <f t="shared" si="783"/>
        <v>4642800</v>
      </c>
      <c r="BG218" s="166">
        <f t="shared" si="784"/>
        <v>0</v>
      </c>
      <c r="BH218" s="166">
        <v>1</v>
      </c>
      <c r="BI218" s="369" t="s">
        <v>40</v>
      </c>
      <c r="BJ218" s="166">
        <f t="shared" si="785"/>
        <v>0</v>
      </c>
      <c r="BK218" s="166">
        <f t="shared" si="786"/>
        <v>1</v>
      </c>
      <c r="BL218" s="166">
        <v>0</v>
      </c>
      <c r="BM218" s="166">
        <f t="shared" si="787"/>
        <v>0</v>
      </c>
      <c r="BN218" s="166" t="str">
        <f t="shared" si="788"/>
        <v>Trừ tiền</v>
      </c>
      <c r="BO218" s="410"/>
      <c r="BP218" s="166"/>
      <c r="BQ218" s="144"/>
      <c r="BR218" s="144"/>
      <c r="BS218" s="161">
        <f t="shared" si="789"/>
        <v>5250000</v>
      </c>
      <c r="BT218" s="159">
        <v>2</v>
      </c>
      <c r="BU218" s="166">
        <f t="shared" si="790"/>
        <v>8800000</v>
      </c>
      <c r="BV218" s="166">
        <v>11000000</v>
      </c>
      <c r="BW218" s="166">
        <f t="shared" si="791"/>
        <v>19800000</v>
      </c>
      <c r="BX218" s="166">
        <f t="shared" si="792"/>
        <v>-15024600</v>
      </c>
      <c r="BY218" s="166"/>
      <c r="BZ218" s="166"/>
      <c r="CA218" s="171"/>
      <c r="CB218" s="166"/>
      <c r="CC218" s="166"/>
      <c r="CD218" s="166"/>
      <c r="CE218" s="413">
        <v>10000000</v>
      </c>
      <c r="CF218" s="413">
        <f>CE218*5%</f>
        <v>500000</v>
      </c>
      <c r="CG218" s="413">
        <v>0</v>
      </c>
      <c r="CH218" s="413">
        <v>0</v>
      </c>
      <c r="CI218" s="413"/>
      <c r="CJ218" s="369">
        <f t="shared" si="793"/>
        <v>500000</v>
      </c>
      <c r="CK218" s="369">
        <f t="shared" si="794"/>
        <v>10500000</v>
      </c>
      <c r="CL218" s="414"/>
      <c r="CM218" s="413">
        <f t="shared" si="795"/>
        <v>10000000</v>
      </c>
      <c r="CN218" s="413">
        <f t="shared" si="795"/>
        <v>500000</v>
      </c>
      <c r="CO218" s="369">
        <f t="shared" si="795"/>
        <v>0</v>
      </c>
      <c r="CP218" s="369">
        <f t="shared" si="796"/>
        <v>0</v>
      </c>
      <c r="CQ218" s="369">
        <f t="shared" si="796"/>
        <v>0</v>
      </c>
      <c r="CR218" s="369">
        <f t="shared" si="797"/>
        <v>500000</v>
      </c>
      <c r="CS218" s="369">
        <f t="shared" si="798"/>
        <v>10500000</v>
      </c>
      <c r="CT218" s="173" t="s">
        <v>1758</v>
      </c>
      <c r="CU218" s="173" t="s">
        <v>2230</v>
      </c>
      <c r="CV218" s="450" t="s">
        <v>1324</v>
      </c>
      <c r="CW218" s="173" t="s">
        <v>2249</v>
      </c>
    </row>
    <row r="219" spans="1:101" ht="34.35" customHeight="1">
      <c r="A219" s="155">
        <f>SUBTOTAL(3,$C$11:C219)</f>
        <v>185</v>
      </c>
      <c r="B219" s="143" t="s">
        <v>603</v>
      </c>
      <c r="C219" s="144" t="s">
        <v>604</v>
      </c>
      <c r="D219" s="156" t="s">
        <v>101</v>
      </c>
      <c r="E219" s="157" t="str">
        <f t="shared" si="759"/>
        <v>B3</v>
      </c>
      <c r="F219" s="158">
        <v>44800</v>
      </c>
      <c r="G219" s="159">
        <v>4520000</v>
      </c>
      <c r="H219" s="159"/>
      <c r="I219" s="160">
        <f t="shared" si="760"/>
        <v>5480000</v>
      </c>
      <c r="J219" s="160">
        <f t="shared" si="712"/>
        <v>0</v>
      </c>
      <c r="K219" s="161">
        <f t="shared" si="713"/>
        <v>5480000</v>
      </c>
      <c r="L219" s="161">
        <f t="shared" si="761"/>
        <v>10000000</v>
      </c>
      <c r="M219" s="162">
        <f t="shared" si="762"/>
        <v>1</v>
      </c>
      <c r="N219" s="163">
        <f t="shared" si="716"/>
        <v>3640000</v>
      </c>
      <c r="O219" s="163">
        <v>0</v>
      </c>
      <c r="P219" s="406">
        <v>13</v>
      </c>
      <c r="Q219" s="406">
        <v>0</v>
      </c>
      <c r="R219" s="406">
        <v>0</v>
      </c>
      <c r="S219" s="406">
        <v>0</v>
      </c>
      <c r="T219" s="406"/>
      <c r="U219" s="406"/>
      <c r="V219" s="406"/>
      <c r="W219" s="406"/>
      <c r="X219" s="389"/>
      <c r="Y219" s="406"/>
      <c r="Z219" s="406"/>
      <c r="AA219" s="406"/>
      <c r="AB219" s="406"/>
      <c r="AC219" s="406"/>
      <c r="AD219" s="406">
        <v>0</v>
      </c>
      <c r="AE219" s="164">
        <f t="shared" si="763"/>
        <v>0</v>
      </c>
      <c r="AF219" s="166">
        <f t="shared" si="764"/>
        <v>5000000</v>
      </c>
      <c r="AG219" s="166">
        <f t="shared" si="765"/>
        <v>0</v>
      </c>
      <c r="AH219" s="166">
        <f t="shared" si="766"/>
        <v>0</v>
      </c>
      <c r="AI219" s="166">
        <f t="shared" si="767"/>
        <v>0</v>
      </c>
      <c r="AJ219" s="166">
        <f t="shared" si="768"/>
        <v>0</v>
      </c>
      <c r="AK219" s="166">
        <f t="shared" si="769"/>
        <v>0</v>
      </c>
      <c r="AL219" s="166">
        <f t="shared" si="770"/>
        <v>0</v>
      </c>
      <c r="AM219" s="166">
        <f t="shared" si="771"/>
        <v>0</v>
      </c>
      <c r="AN219" s="166">
        <f t="shared" si="772"/>
        <v>0</v>
      </c>
      <c r="AO219" s="167">
        <f t="shared" si="773"/>
        <v>0</v>
      </c>
      <c r="AP219" s="166">
        <v>0</v>
      </c>
      <c r="AQ219" s="166">
        <f t="shared" si="774"/>
        <v>5000000</v>
      </c>
      <c r="AR219" s="166"/>
      <c r="AS219" s="167"/>
      <c r="AT219" s="166"/>
      <c r="AU219" s="166"/>
      <c r="AV219" s="166">
        <f t="shared" si="775"/>
        <v>5000000</v>
      </c>
      <c r="AW219" s="166">
        <f t="shared" si="776"/>
        <v>361600</v>
      </c>
      <c r="AX219" s="166">
        <f t="shared" si="777"/>
        <v>67800</v>
      </c>
      <c r="AY219" s="166">
        <f t="shared" si="778"/>
        <v>45200</v>
      </c>
      <c r="AZ219" s="166">
        <f t="shared" si="779"/>
        <v>474600</v>
      </c>
      <c r="BA219" s="166">
        <f t="shared" si="780"/>
        <v>22600</v>
      </c>
      <c r="BB219" s="166">
        <f t="shared" si="781"/>
        <v>110000</v>
      </c>
      <c r="BC219" s="166"/>
      <c r="BD219" s="166">
        <v>0</v>
      </c>
      <c r="BE219" s="166">
        <f t="shared" si="782"/>
        <v>607200</v>
      </c>
      <c r="BF219" s="166">
        <f t="shared" si="783"/>
        <v>4392800</v>
      </c>
      <c r="BG219" s="166">
        <f t="shared" si="784"/>
        <v>0</v>
      </c>
      <c r="BH219" s="166">
        <v>1</v>
      </c>
      <c r="BI219" s="369" t="s">
        <v>40</v>
      </c>
      <c r="BJ219" s="166">
        <f t="shared" si="785"/>
        <v>0</v>
      </c>
      <c r="BK219" s="166">
        <f t="shared" si="786"/>
        <v>1</v>
      </c>
      <c r="BL219" s="166">
        <v>0</v>
      </c>
      <c r="BM219" s="166">
        <f t="shared" si="787"/>
        <v>0</v>
      </c>
      <c r="BN219" s="166" t="str">
        <f t="shared" si="788"/>
        <v>Trừ tiền</v>
      </c>
      <c r="BO219" s="410"/>
      <c r="BP219" s="166"/>
      <c r="BQ219" s="144"/>
      <c r="BR219" s="144"/>
      <c r="BS219" s="161">
        <f t="shared" si="789"/>
        <v>5000000</v>
      </c>
      <c r="BT219" s="159">
        <v>3</v>
      </c>
      <c r="BU219" s="166">
        <f t="shared" si="790"/>
        <v>13200000</v>
      </c>
      <c r="BV219" s="166">
        <v>11000000</v>
      </c>
      <c r="BW219" s="166">
        <f t="shared" si="791"/>
        <v>24200000</v>
      </c>
      <c r="BX219" s="166">
        <f t="shared" si="792"/>
        <v>-19674600</v>
      </c>
      <c r="BY219" s="166"/>
      <c r="BZ219" s="166"/>
      <c r="CA219" s="171"/>
      <c r="CB219" s="166"/>
      <c r="CC219" s="166"/>
      <c r="CD219" s="166"/>
      <c r="CE219" s="413">
        <v>10000000</v>
      </c>
      <c r="CF219" s="413">
        <v>0</v>
      </c>
      <c r="CG219" s="413">
        <v>0</v>
      </c>
      <c r="CH219" s="413">
        <v>0</v>
      </c>
      <c r="CI219" s="413"/>
      <c r="CJ219" s="369">
        <f t="shared" si="793"/>
        <v>0</v>
      </c>
      <c r="CK219" s="369">
        <f t="shared" si="794"/>
        <v>10000000</v>
      </c>
      <c r="CL219" s="414"/>
      <c r="CM219" s="413">
        <f t="shared" si="795"/>
        <v>10000000</v>
      </c>
      <c r="CN219" s="413">
        <f t="shared" si="795"/>
        <v>0</v>
      </c>
      <c r="CO219" s="369">
        <f t="shared" si="795"/>
        <v>0</v>
      </c>
      <c r="CP219" s="369">
        <f t="shared" si="796"/>
        <v>0</v>
      </c>
      <c r="CQ219" s="369">
        <f t="shared" si="796"/>
        <v>0</v>
      </c>
      <c r="CR219" s="369">
        <f t="shared" si="797"/>
        <v>0</v>
      </c>
      <c r="CS219" s="369">
        <f t="shared" si="798"/>
        <v>10000000</v>
      </c>
      <c r="CT219" s="173" t="s">
        <v>1758</v>
      </c>
      <c r="CU219" s="173" t="s">
        <v>2230</v>
      </c>
      <c r="CV219" s="450" t="s">
        <v>1325</v>
      </c>
      <c r="CW219" s="173" t="s">
        <v>2249</v>
      </c>
    </row>
    <row r="220" spans="1:101" ht="34.35" customHeight="1">
      <c r="A220" s="155">
        <f>SUBTOTAL(3,$C$11:C220)</f>
        <v>186</v>
      </c>
      <c r="B220" s="143" t="s">
        <v>605</v>
      </c>
      <c r="C220" s="144" t="s">
        <v>606</v>
      </c>
      <c r="D220" s="156" t="s">
        <v>101</v>
      </c>
      <c r="E220" s="157" t="str">
        <f t="shared" si="759"/>
        <v>B3</v>
      </c>
      <c r="F220" s="158">
        <v>44623</v>
      </c>
      <c r="G220" s="159">
        <v>4520000</v>
      </c>
      <c r="H220" s="159"/>
      <c r="I220" s="160">
        <f t="shared" si="760"/>
        <v>5480000</v>
      </c>
      <c r="J220" s="160">
        <f t="shared" si="712"/>
        <v>0</v>
      </c>
      <c r="K220" s="161">
        <f t="shared" si="713"/>
        <v>5480000</v>
      </c>
      <c r="L220" s="161">
        <f t="shared" si="761"/>
        <v>10000000</v>
      </c>
      <c r="M220" s="162">
        <f t="shared" si="762"/>
        <v>1</v>
      </c>
      <c r="N220" s="163">
        <f t="shared" si="716"/>
        <v>3640000</v>
      </c>
      <c r="O220" s="163">
        <v>0</v>
      </c>
      <c r="P220" s="406">
        <v>13</v>
      </c>
      <c r="Q220" s="406">
        <v>0</v>
      </c>
      <c r="R220" s="406">
        <v>0</v>
      </c>
      <c r="S220" s="406">
        <v>0</v>
      </c>
      <c r="T220" s="406"/>
      <c r="U220" s="406"/>
      <c r="V220" s="406"/>
      <c r="W220" s="406"/>
      <c r="X220" s="389"/>
      <c r="Y220" s="406"/>
      <c r="Z220" s="406"/>
      <c r="AA220" s="406"/>
      <c r="AB220" s="406"/>
      <c r="AC220" s="406"/>
      <c r="AD220" s="406">
        <v>0</v>
      </c>
      <c r="AE220" s="164">
        <f t="shared" si="763"/>
        <v>0</v>
      </c>
      <c r="AF220" s="166">
        <f t="shared" si="764"/>
        <v>5000000</v>
      </c>
      <c r="AG220" s="166">
        <f t="shared" si="765"/>
        <v>0</v>
      </c>
      <c r="AH220" s="166">
        <f t="shared" si="766"/>
        <v>0</v>
      </c>
      <c r="AI220" s="166">
        <f t="shared" si="767"/>
        <v>0</v>
      </c>
      <c r="AJ220" s="166">
        <f t="shared" si="768"/>
        <v>0</v>
      </c>
      <c r="AK220" s="166">
        <f t="shared" si="769"/>
        <v>0</v>
      </c>
      <c r="AL220" s="166">
        <f t="shared" si="770"/>
        <v>0</v>
      </c>
      <c r="AM220" s="166">
        <f t="shared" si="771"/>
        <v>0</v>
      </c>
      <c r="AN220" s="166">
        <f t="shared" si="772"/>
        <v>0</v>
      </c>
      <c r="AO220" s="167">
        <f t="shared" si="773"/>
        <v>0</v>
      </c>
      <c r="AP220" s="166">
        <v>0</v>
      </c>
      <c r="AQ220" s="166">
        <f t="shared" si="774"/>
        <v>5000000</v>
      </c>
      <c r="AR220" s="166"/>
      <c r="AS220" s="167"/>
      <c r="AT220" s="166"/>
      <c r="AU220" s="166"/>
      <c r="AV220" s="166">
        <f t="shared" si="775"/>
        <v>5000000</v>
      </c>
      <c r="AW220" s="166">
        <f t="shared" si="776"/>
        <v>361600</v>
      </c>
      <c r="AX220" s="166">
        <f t="shared" si="777"/>
        <v>67800</v>
      </c>
      <c r="AY220" s="166">
        <f t="shared" si="778"/>
        <v>45200</v>
      </c>
      <c r="AZ220" s="166">
        <f t="shared" si="779"/>
        <v>474600</v>
      </c>
      <c r="BA220" s="166">
        <f t="shared" si="780"/>
        <v>22600</v>
      </c>
      <c r="BB220" s="166">
        <f t="shared" si="781"/>
        <v>110000</v>
      </c>
      <c r="BC220" s="166"/>
      <c r="BD220" s="166">
        <v>0</v>
      </c>
      <c r="BE220" s="166">
        <f t="shared" si="782"/>
        <v>607200</v>
      </c>
      <c r="BF220" s="166">
        <f t="shared" si="783"/>
        <v>4392800</v>
      </c>
      <c r="BG220" s="166">
        <f t="shared" si="784"/>
        <v>0</v>
      </c>
      <c r="BH220" s="166">
        <v>1</v>
      </c>
      <c r="BI220" s="369" t="s">
        <v>40</v>
      </c>
      <c r="BJ220" s="166">
        <f t="shared" si="785"/>
        <v>0</v>
      </c>
      <c r="BK220" s="166">
        <f t="shared" si="786"/>
        <v>1</v>
      </c>
      <c r="BL220" s="166">
        <v>0</v>
      </c>
      <c r="BM220" s="166">
        <f t="shared" si="787"/>
        <v>0</v>
      </c>
      <c r="BN220" s="166" t="str">
        <f t="shared" si="788"/>
        <v>Trừ tiền</v>
      </c>
      <c r="BO220" s="410"/>
      <c r="BP220" s="166"/>
      <c r="BQ220" s="144"/>
      <c r="BR220" s="144"/>
      <c r="BS220" s="161">
        <f t="shared" si="789"/>
        <v>5000000</v>
      </c>
      <c r="BT220" s="159">
        <v>3</v>
      </c>
      <c r="BU220" s="166">
        <f t="shared" si="790"/>
        <v>13200000</v>
      </c>
      <c r="BV220" s="166">
        <v>11000000</v>
      </c>
      <c r="BW220" s="166">
        <f t="shared" si="791"/>
        <v>24200000</v>
      </c>
      <c r="BX220" s="166">
        <f t="shared" si="792"/>
        <v>-19674600</v>
      </c>
      <c r="BY220" s="166"/>
      <c r="BZ220" s="166"/>
      <c r="CA220" s="171"/>
      <c r="CB220" s="166"/>
      <c r="CC220" s="166"/>
      <c r="CD220" s="166"/>
      <c r="CE220" s="413">
        <v>10000000</v>
      </c>
      <c r="CF220" s="413">
        <v>0</v>
      </c>
      <c r="CG220" s="413">
        <v>0</v>
      </c>
      <c r="CH220" s="413">
        <v>0</v>
      </c>
      <c r="CI220" s="413"/>
      <c r="CJ220" s="369">
        <f t="shared" si="793"/>
        <v>0</v>
      </c>
      <c r="CK220" s="369">
        <f t="shared" si="794"/>
        <v>10000000</v>
      </c>
      <c r="CL220" s="414"/>
      <c r="CM220" s="413">
        <f t="shared" si="795"/>
        <v>10000000</v>
      </c>
      <c r="CN220" s="413">
        <f t="shared" si="795"/>
        <v>0</v>
      </c>
      <c r="CO220" s="369">
        <f t="shared" si="795"/>
        <v>0</v>
      </c>
      <c r="CP220" s="369">
        <f t="shared" si="796"/>
        <v>0</v>
      </c>
      <c r="CQ220" s="369">
        <f t="shared" si="796"/>
        <v>0</v>
      </c>
      <c r="CR220" s="369">
        <f t="shared" si="797"/>
        <v>0</v>
      </c>
      <c r="CS220" s="369">
        <f t="shared" si="798"/>
        <v>10000000</v>
      </c>
      <c r="CT220" s="173" t="s">
        <v>1758</v>
      </c>
      <c r="CU220" s="173" t="s">
        <v>2230</v>
      </c>
      <c r="CV220" s="450" t="s">
        <v>1326</v>
      </c>
      <c r="CW220" s="173" t="s">
        <v>2249</v>
      </c>
    </row>
    <row r="221" spans="1:101" ht="34.35" customHeight="1">
      <c r="A221" s="155">
        <f>SUBTOTAL(3,$C$11:C221)</f>
        <v>187</v>
      </c>
      <c r="B221" s="143" t="s">
        <v>607</v>
      </c>
      <c r="C221" s="144" t="s">
        <v>608</v>
      </c>
      <c r="D221" s="156" t="s">
        <v>101</v>
      </c>
      <c r="E221" s="157" t="str">
        <f t="shared" si="759"/>
        <v>B3</v>
      </c>
      <c r="F221" s="158">
        <v>44623</v>
      </c>
      <c r="G221" s="159">
        <v>4520000</v>
      </c>
      <c r="H221" s="159"/>
      <c r="I221" s="160">
        <f t="shared" si="760"/>
        <v>5480000</v>
      </c>
      <c r="J221" s="160">
        <f t="shared" si="712"/>
        <v>0</v>
      </c>
      <c r="K221" s="161">
        <f t="shared" si="713"/>
        <v>5480000</v>
      </c>
      <c r="L221" s="161">
        <f t="shared" si="761"/>
        <v>10000000</v>
      </c>
      <c r="M221" s="162">
        <f t="shared" si="762"/>
        <v>1</v>
      </c>
      <c r="N221" s="163">
        <f t="shared" si="716"/>
        <v>3640000</v>
      </c>
      <c r="O221" s="163">
        <v>0</v>
      </c>
      <c r="P221" s="406">
        <v>13</v>
      </c>
      <c r="Q221" s="406">
        <v>0</v>
      </c>
      <c r="R221" s="406">
        <v>0</v>
      </c>
      <c r="S221" s="406">
        <v>0</v>
      </c>
      <c r="T221" s="406"/>
      <c r="U221" s="406"/>
      <c r="V221" s="406"/>
      <c r="W221" s="406"/>
      <c r="X221" s="389"/>
      <c r="Y221" s="406"/>
      <c r="Z221" s="406"/>
      <c r="AA221" s="406"/>
      <c r="AB221" s="406"/>
      <c r="AC221" s="406"/>
      <c r="AD221" s="406">
        <v>0</v>
      </c>
      <c r="AE221" s="164">
        <f t="shared" si="763"/>
        <v>0</v>
      </c>
      <c r="AF221" s="166">
        <f t="shared" si="764"/>
        <v>5000000</v>
      </c>
      <c r="AG221" s="166">
        <f t="shared" si="765"/>
        <v>0</v>
      </c>
      <c r="AH221" s="166">
        <f t="shared" si="766"/>
        <v>0</v>
      </c>
      <c r="AI221" s="166">
        <f t="shared" si="767"/>
        <v>0</v>
      </c>
      <c r="AJ221" s="166">
        <f t="shared" si="768"/>
        <v>0</v>
      </c>
      <c r="AK221" s="166">
        <f t="shared" si="769"/>
        <v>0</v>
      </c>
      <c r="AL221" s="166">
        <f t="shared" si="770"/>
        <v>0</v>
      </c>
      <c r="AM221" s="166">
        <f t="shared" si="771"/>
        <v>0</v>
      </c>
      <c r="AN221" s="166">
        <f t="shared" si="772"/>
        <v>0</v>
      </c>
      <c r="AO221" s="167">
        <f t="shared" si="773"/>
        <v>0</v>
      </c>
      <c r="AP221" s="166">
        <v>0</v>
      </c>
      <c r="AQ221" s="166">
        <f t="shared" si="774"/>
        <v>5000000</v>
      </c>
      <c r="AR221" s="166">
        <v>0</v>
      </c>
      <c r="AS221" s="167"/>
      <c r="AT221" s="166"/>
      <c r="AU221" s="166"/>
      <c r="AV221" s="166">
        <f t="shared" si="775"/>
        <v>5000000</v>
      </c>
      <c r="AW221" s="166">
        <f t="shared" si="776"/>
        <v>361600</v>
      </c>
      <c r="AX221" s="166">
        <f t="shared" si="777"/>
        <v>67800</v>
      </c>
      <c r="AY221" s="166">
        <f t="shared" si="778"/>
        <v>45200</v>
      </c>
      <c r="AZ221" s="166">
        <f t="shared" si="779"/>
        <v>474600</v>
      </c>
      <c r="BA221" s="166">
        <f t="shared" si="780"/>
        <v>22600</v>
      </c>
      <c r="BB221" s="166">
        <f t="shared" si="781"/>
        <v>110000</v>
      </c>
      <c r="BC221" s="166"/>
      <c r="BD221" s="166">
        <v>0</v>
      </c>
      <c r="BE221" s="166">
        <f t="shared" si="782"/>
        <v>607200</v>
      </c>
      <c r="BF221" s="166">
        <f t="shared" si="783"/>
        <v>4392800</v>
      </c>
      <c r="BG221" s="166">
        <f t="shared" si="784"/>
        <v>0</v>
      </c>
      <c r="BH221" s="166">
        <v>1</v>
      </c>
      <c r="BI221" s="369" t="s">
        <v>40</v>
      </c>
      <c r="BJ221" s="166">
        <f t="shared" si="785"/>
        <v>0</v>
      </c>
      <c r="BK221" s="166">
        <f t="shared" si="786"/>
        <v>1</v>
      </c>
      <c r="BL221" s="166">
        <v>0</v>
      </c>
      <c r="BM221" s="166">
        <f t="shared" si="787"/>
        <v>0</v>
      </c>
      <c r="BN221" s="166" t="str">
        <f t="shared" si="788"/>
        <v>Trừ tiền</v>
      </c>
      <c r="BO221" s="410"/>
      <c r="BP221" s="166"/>
      <c r="BQ221" s="144"/>
      <c r="BR221" s="144"/>
      <c r="BS221" s="161">
        <f t="shared" si="789"/>
        <v>5000000</v>
      </c>
      <c r="BT221" s="159">
        <v>3</v>
      </c>
      <c r="BU221" s="166">
        <f t="shared" si="790"/>
        <v>13200000</v>
      </c>
      <c r="BV221" s="166">
        <v>11000000</v>
      </c>
      <c r="BW221" s="166">
        <f t="shared" si="791"/>
        <v>24200000</v>
      </c>
      <c r="BX221" s="166">
        <f t="shared" si="792"/>
        <v>-19674600</v>
      </c>
      <c r="BY221" s="166"/>
      <c r="BZ221" s="166"/>
      <c r="CA221" s="171"/>
      <c r="CB221" s="166"/>
      <c r="CC221" s="166"/>
      <c r="CD221" s="166"/>
      <c r="CE221" s="413">
        <v>10000000</v>
      </c>
      <c r="CF221" s="413">
        <v>0</v>
      </c>
      <c r="CG221" s="413">
        <v>0</v>
      </c>
      <c r="CH221" s="413">
        <v>0</v>
      </c>
      <c r="CI221" s="413"/>
      <c r="CJ221" s="369">
        <f t="shared" si="793"/>
        <v>0</v>
      </c>
      <c r="CK221" s="369">
        <f t="shared" si="794"/>
        <v>10000000</v>
      </c>
      <c r="CL221" s="414"/>
      <c r="CM221" s="413">
        <f t="shared" si="795"/>
        <v>10000000</v>
      </c>
      <c r="CN221" s="413">
        <f t="shared" si="795"/>
        <v>0</v>
      </c>
      <c r="CO221" s="369">
        <f t="shared" si="795"/>
        <v>0</v>
      </c>
      <c r="CP221" s="369">
        <f t="shared" si="796"/>
        <v>0</v>
      </c>
      <c r="CQ221" s="369">
        <f t="shared" si="796"/>
        <v>0</v>
      </c>
      <c r="CR221" s="369">
        <f t="shared" si="797"/>
        <v>0</v>
      </c>
      <c r="CS221" s="369">
        <f t="shared" si="798"/>
        <v>10000000</v>
      </c>
      <c r="CT221" s="173" t="s">
        <v>1758</v>
      </c>
      <c r="CU221" s="173" t="s">
        <v>2230</v>
      </c>
      <c r="CV221" s="450" t="s">
        <v>1327</v>
      </c>
      <c r="CW221" s="173" t="s">
        <v>2249</v>
      </c>
    </row>
    <row r="222" spans="1:101" ht="34.35" customHeight="1">
      <c r="A222" s="155">
        <f>SUBTOTAL(3,$C$11:C222)</f>
        <v>188</v>
      </c>
      <c r="B222" s="143" t="s">
        <v>611</v>
      </c>
      <c r="C222" s="144" t="s">
        <v>612</v>
      </c>
      <c r="D222" s="156" t="s">
        <v>101</v>
      </c>
      <c r="E222" s="157" t="str">
        <f t="shared" si="759"/>
        <v>B3</v>
      </c>
      <c r="F222" s="158">
        <v>44764</v>
      </c>
      <c r="G222" s="159">
        <v>4520000</v>
      </c>
      <c r="H222" s="159"/>
      <c r="I222" s="160">
        <f t="shared" si="760"/>
        <v>5480000</v>
      </c>
      <c r="J222" s="160">
        <f t="shared" si="712"/>
        <v>0</v>
      </c>
      <c r="K222" s="161">
        <f t="shared" si="713"/>
        <v>5480000</v>
      </c>
      <c r="L222" s="161">
        <f t="shared" si="761"/>
        <v>10000000</v>
      </c>
      <c r="M222" s="162">
        <f t="shared" si="762"/>
        <v>1</v>
      </c>
      <c r="N222" s="163">
        <f t="shared" si="716"/>
        <v>3640000</v>
      </c>
      <c r="O222" s="163">
        <v>0</v>
      </c>
      <c r="P222" s="406">
        <v>13</v>
      </c>
      <c r="Q222" s="406">
        <v>0</v>
      </c>
      <c r="R222" s="406">
        <v>0</v>
      </c>
      <c r="S222" s="406">
        <v>0</v>
      </c>
      <c r="T222" s="406"/>
      <c r="U222" s="406"/>
      <c r="V222" s="406"/>
      <c r="W222" s="406"/>
      <c r="X222" s="389"/>
      <c r="Y222" s="406"/>
      <c r="Z222" s="406"/>
      <c r="AA222" s="406"/>
      <c r="AB222" s="406"/>
      <c r="AC222" s="406"/>
      <c r="AD222" s="406">
        <v>0</v>
      </c>
      <c r="AE222" s="164">
        <f t="shared" si="763"/>
        <v>0</v>
      </c>
      <c r="AF222" s="166">
        <f t="shared" si="764"/>
        <v>5000000</v>
      </c>
      <c r="AG222" s="166">
        <f t="shared" si="765"/>
        <v>0</v>
      </c>
      <c r="AH222" s="166">
        <f t="shared" si="766"/>
        <v>0</v>
      </c>
      <c r="AI222" s="166">
        <f t="shared" si="767"/>
        <v>0</v>
      </c>
      <c r="AJ222" s="166">
        <f t="shared" si="768"/>
        <v>0</v>
      </c>
      <c r="AK222" s="166">
        <f t="shared" si="769"/>
        <v>0</v>
      </c>
      <c r="AL222" s="166">
        <f t="shared" si="770"/>
        <v>0</v>
      </c>
      <c r="AM222" s="166">
        <f t="shared" si="771"/>
        <v>0</v>
      </c>
      <c r="AN222" s="166">
        <f t="shared" si="772"/>
        <v>0</v>
      </c>
      <c r="AO222" s="167">
        <f t="shared" si="773"/>
        <v>0</v>
      </c>
      <c r="AP222" s="166">
        <v>0</v>
      </c>
      <c r="AQ222" s="166">
        <f t="shared" si="774"/>
        <v>5000000</v>
      </c>
      <c r="AR222" s="166"/>
      <c r="AS222" s="167"/>
      <c r="AT222" s="166"/>
      <c r="AU222" s="166"/>
      <c r="AV222" s="166">
        <f t="shared" si="775"/>
        <v>5000000</v>
      </c>
      <c r="AW222" s="166">
        <f t="shared" si="776"/>
        <v>361600</v>
      </c>
      <c r="AX222" s="166">
        <f t="shared" si="777"/>
        <v>67800</v>
      </c>
      <c r="AY222" s="166">
        <f t="shared" si="778"/>
        <v>45200</v>
      </c>
      <c r="AZ222" s="166">
        <f t="shared" si="779"/>
        <v>474600</v>
      </c>
      <c r="BA222" s="166">
        <f t="shared" si="780"/>
        <v>22600</v>
      </c>
      <c r="BB222" s="166">
        <f t="shared" si="781"/>
        <v>110000</v>
      </c>
      <c r="BC222" s="166"/>
      <c r="BD222" s="166">
        <v>0</v>
      </c>
      <c r="BE222" s="166">
        <f t="shared" si="782"/>
        <v>607200</v>
      </c>
      <c r="BF222" s="166">
        <f t="shared" si="783"/>
        <v>4392800</v>
      </c>
      <c r="BG222" s="166">
        <f t="shared" si="784"/>
        <v>0</v>
      </c>
      <c r="BH222" s="166">
        <v>1</v>
      </c>
      <c r="BI222" s="369" t="s">
        <v>40</v>
      </c>
      <c r="BJ222" s="166">
        <f t="shared" si="785"/>
        <v>0</v>
      </c>
      <c r="BK222" s="166">
        <f t="shared" si="786"/>
        <v>1</v>
      </c>
      <c r="BL222" s="166">
        <v>0</v>
      </c>
      <c r="BM222" s="166">
        <f t="shared" si="787"/>
        <v>0</v>
      </c>
      <c r="BN222" s="166" t="str">
        <f t="shared" si="788"/>
        <v>Trừ tiền</v>
      </c>
      <c r="BO222" s="410"/>
      <c r="BP222" s="166"/>
      <c r="BQ222" s="144"/>
      <c r="BR222" s="144"/>
      <c r="BS222" s="161">
        <f t="shared" si="789"/>
        <v>5000000</v>
      </c>
      <c r="BT222" s="159">
        <v>3</v>
      </c>
      <c r="BU222" s="166">
        <f t="shared" si="790"/>
        <v>13200000</v>
      </c>
      <c r="BV222" s="166">
        <v>11000000</v>
      </c>
      <c r="BW222" s="166">
        <f t="shared" si="791"/>
        <v>24200000</v>
      </c>
      <c r="BX222" s="166">
        <f t="shared" si="792"/>
        <v>-19674600</v>
      </c>
      <c r="BY222" s="166"/>
      <c r="BZ222" s="166"/>
      <c r="CA222" s="171"/>
      <c r="CB222" s="166"/>
      <c r="CC222" s="166"/>
      <c r="CD222" s="166"/>
      <c r="CE222" s="413">
        <v>10000000</v>
      </c>
      <c r="CF222" s="413">
        <v>0</v>
      </c>
      <c r="CG222" s="413">
        <v>0</v>
      </c>
      <c r="CH222" s="413">
        <v>0</v>
      </c>
      <c r="CI222" s="413"/>
      <c r="CJ222" s="369">
        <f t="shared" si="793"/>
        <v>0</v>
      </c>
      <c r="CK222" s="369">
        <f t="shared" si="794"/>
        <v>10000000</v>
      </c>
      <c r="CL222" s="414"/>
      <c r="CM222" s="413">
        <f t="shared" si="795"/>
        <v>10000000</v>
      </c>
      <c r="CN222" s="413">
        <f t="shared" si="795"/>
        <v>0</v>
      </c>
      <c r="CO222" s="369">
        <f t="shared" si="795"/>
        <v>0</v>
      </c>
      <c r="CP222" s="369">
        <f t="shared" si="796"/>
        <v>0</v>
      </c>
      <c r="CQ222" s="369">
        <f t="shared" si="796"/>
        <v>0</v>
      </c>
      <c r="CR222" s="369">
        <f t="shared" si="797"/>
        <v>0</v>
      </c>
      <c r="CS222" s="369">
        <f t="shared" si="798"/>
        <v>10000000</v>
      </c>
      <c r="CT222" s="173" t="s">
        <v>1758</v>
      </c>
      <c r="CU222" s="173" t="s">
        <v>2230</v>
      </c>
      <c r="CV222" s="450" t="s">
        <v>1328</v>
      </c>
      <c r="CW222" s="173" t="s">
        <v>2249</v>
      </c>
    </row>
    <row r="223" spans="1:101" ht="34.35" customHeight="1">
      <c r="A223" s="155">
        <f>SUBTOTAL(3,$C$11:C223)</f>
        <v>189</v>
      </c>
      <c r="B223" s="143" t="s">
        <v>613</v>
      </c>
      <c r="C223" s="144" t="s">
        <v>614</v>
      </c>
      <c r="D223" s="156" t="s">
        <v>101</v>
      </c>
      <c r="E223" s="157" t="str">
        <f t="shared" si="759"/>
        <v>B3</v>
      </c>
      <c r="F223" s="158">
        <v>42110</v>
      </c>
      <c r="G223" s="159">
        <v>4520000</v>
      </c>
      <c r="H223" s="159"/>
      <c r="I223" s="160">
        <f t="shared" si="760"/>
        <v>5480000</v>
      </c>
      <c r="J223" s="160">
        <f t="shared" si="712"/>
        <v>1000000</v>
      </c>
      <c r="K223" s="161">
        <f t="shared" si="713"/>
        <v>6480000</v>
      </c>
      <c r="L223" s="161">
        <f t="shared" si="761"/>
        <v>11000000</v>
      </c>
      <c r="M223" s="162">
        <f t="shared" si="762"/>
        <v>1</v>
      </c>
      <c r="N223" s="163">
        <f t="shared" si="716"/>
        <v>3640000</v>
      </c>
      <c r="O223" s="163">
        <v>0</v>
      </c>
      <c r="P223" s="406">
        <v>12</v>
      </c>
      <c r="Q223" s="406">
        <v>0</v>
      </c>
      <c r="R223" s="406">
        <v>0</v>
      </c>
      <c r="S223" s="406">
        <v>0</v>
      </c>
      <c r="T223" s="406"/>
      <c r="U223" s="406"/>
      <c r="V223" s="406"/>
      <c r="W223" s="406"/>
      <c r="X223" s="389"/>
      <c r="Y223" s="406"/>
      <c r="Z223" s="406"/>
      <c r="AA223" s="406"/>
      <c r="AB223" s="406"/>
      <c r="AC223" s="406"/>
      <c r="AD223" s="406">
        <v>0</v>
      </c>
      <c r="AE223" s="164">
        <f t="shared" si="763"/>
        <v>0</v>
      </c>
      <c r="AF223" s="166">
        <f t="shared" si="764"/>
        <v>5076923</v>
      </c>
      <c r="AG223" s="166">
        <f t="shared" si="765"/>
        <v>0</v>
      </c>
      <c r="AH223" s="166">
        <f t="shared" si="766"/>
        <v>0</v>
      </c>
      <c r="AI223" s="166">
        <f t="shared" si="767"/>
        <v>0</v>
      </c>
      <c r="AJ223" s="166">
        <f t="shared" si="768"/>
        <v>0</v>
      </c>
      <c r="AK223" s="166">
        <f t="shared" si="769"/>
        <v>0</v>
      </c>
      <c r="AL223" s="166">
        <f t="shared" si="770"/>
        <v>0</v>
      </c>
      <c r="AM223" s="166">
        <f t="shared" si="771"/>
        <v>0</v>
      </c>
      <c r="AN223" s="166">
        <f t="shared" si="772"/>
        <v>0</v>
      </c>
      <c r="AO223" s="167">
        <f t="shared" si="773"/>
        <v>0</v>
      </c>
      <c r="AP223" s="166">
        <v>0</v>
      </c>
      <c r="AQ223" s="166">
        <f t="shared" si="774"/>
        <v>5076923</v>
      </c>
      <c r="AR223" s="166">
        <v>0</v>
      </c>
      <c r="AS223" s="167"/>
      <c r="AT223" s="166"/>
      <c r="AU223" s="166"/>
      <c r="AV223" s="166">
        <f t="shared" si="775"/>
        <v>5076923</v>
      </c>
      <c r="AW223" s="166">
        <f t="shared" si="776"/>
        <v>361600</v>
      </c>
      <c r="AX223" s="166">
        <f t="shared" si="777"/>
        <v>67800</v>
      </c>
      <c r="AY223" s="166">
        <f t="shared" si="778"/>
        <v>45200</v>
      </c>
      <c r="AZ223" s="166">
        <f t="shared" si="779"/>
        <v>474600</v>
      </c>
      <c r="BA223" s="166">
        <f t="shared" si="780"/>
        <v>22600</v>
      </c>
      <c r="BB223" s="166">
        <f t="shared" si="781"/>
        <v>110000</v>
      </c>
      <c r="BC223" s="166"/>
      <c r="BD223" s="166">
        <v>0</v>
      </c>
      <c r="BE223" s="166">
        <f t="shared" si="782"/>
        <v>607200</v>
      </c>
      <c r="BF223" s="166">
        <f t="shared" si="783"/>
        <v>4469723</v>
      </c>
      <c r="BG223" s="166">
        <f t="shared" si="784"/>
        <v>0</v>
      </c>
      <c r="BH223" s="166">
        <v>1</v>
      </c>
      <c r="BI223" s="369" t="s">
        <v>40</v>
      </c>
      <c r="BJ223" s="166">
        <f t="shared" si="785"/>
        <v>0</v>
      </c>
      <c r="BK223" s="166">
        <f t="shared" si="786"/>
        <v>1</v>
      </c>
      <c r="BL223" s="166">
        <v>0</v>
      </c>
      <c r="BM223" s="166">
        <f t="shared" si="787"/>
        <v>0</v>
      </c>
      <c r="BN223" s="166" t="str">
        <f t="shared" si="788"/>
        <v>Trừ tiền</v>
      </c>
      <c r="BO223" s="410"/>
      <c r="BP223" s="166"/>
      <c r="BQ223" s="144"/>
      <c r="BR223" s="144"/>
      <c r="BS223" s="161">
        <f t="shared" si="789"/>
        <v>5076923</v>
      </c>
      <c r="BT223" s="159">
        <v>2</v>
      </c>
      <c r="BU223" s="166">
        <f t="shared" si="790"/>
        <v>8800000</v>
      </c>
      <c r="BV223" s="166">
        <v>11000000</v>
      </c>
      <c r="BW223" s="166">
        <f t="shared" si="791"/>
        <v>19800000</v>
      </c>
      <c r="BX223" s="166">
        <f t="shared" si="792"/>
        <v>-15197677</v>
      </c>
      <c r="BY223" s="166"/>
      <c r="BZ223" s="166"/>
      <c r="CA223" s="171"/>
      <c r="CB223" s="166"/>
      <c r="CC223" s="166"/>
      <c r="CD223" s="166"/>
      <c r="CE223" s="413">
        <v>10000000</v>
      </c>
      <c r="CF223" s="413">
        <f>CE223*10%</f>
        <v>1000000</v>
      </c>
      <c r="CG223" s="413">
        <v>0</v>
      </c>
      <c r="CH223" s="413">
        <v>0</v>
      </c>
      <c r="CI223" s="413"/>
      <c r="CJ223" s="369">
        <f t="shared" si="793"/>
        <v>1000000</v>
      </c>
      <c r="CK223" s="369">
        <f t="shared" si="794"/>
        <v>11000000</v>
      </c>
      <c r="CL223" s="414"/>
      <c r="CM223" s="413">
        <f t="shared" si="795"/>
        <v>10000000</v>
      </c>
      <c r="CN223" s="413">
        <f t="shared" si="795"/>
        <v>1000000</v>
      </c>
      <c r="CO223" s="369">
        <f t="shared" si="795"/>
        <v>0</v>
      </c>
      <c r="CP223" s="369">
        <f t="shared" si="796"/>
        <v>0</v>
      </c>
      <c r="CQ223" s="369">
        <f t="shared" si="796"/>
        <v>0</v>
      </c>
      <c r="CR223" s="369">
        <f t="shared" si="797"/>
        <v>1000000</v>
      </c>
      <c r="CS223" s="369">
        <f t="shared" si="798"/>
        <v>11000000</v>
      </c>
      <c r="CT223" s="173" t="s">
        <v>1758</v>
      </c>
      <c r="CU223" s="173" t="s">
        <v>2230</v>
      </c>
      <c r="CV223" s="450" t="s">
        <v>1329</v>
      </c>
      <c r="CW223" s="173" t="s">
        <v>2249</v>
      </c>
    </row>
    <row r="224" spans="1:101" ht="34.35" customHeight="1">
      <c r="A224" s="155">
        <f>SUBTOTAL(3,$C$11:C224)</f>
        <v>190</v>
      </c>
      <c r="B224" s="143" t="s">
        <v>617</v>
      </c>
      <c r="C224" s="144" t="s">
        <v>618</v>
      </c>
      <c r="D224" s="156" t="s">
        <v>101</v>
      </c>
      <c r="E224" s="157" t="str">
        <f t="shared" si="759"/>
        <v>B3</v>
      </c>
      <c r="F224" s="158">
        <v>42110</v>
      </c>
      <c r="G224" s="159">
        <v>4750000</v>
      </c>
      <c r="H224" s="159"/>
      <c r="I224" s="160">
        <f t="shared" si="760"/>
        <v>5250000</v>
      </c>
      <c r="J224" s="160">
        <f t="shared" si="712"/>
        <v>500000</v>
      </c>
      <c r="K224" s="161">
        <f t="shared" si="713"/>
        <v>5750000</v>
      </c>
      <c r="L224" s="161">
        <f t="shared" si="761"/>
        <v>10500000</v>
      </c>
      <c r="M224" s="162">
        <f t="shared" si="762"/>
        <v>1</v>
      </c>
      <c r="N224" s="163">
        <f t="shared" si="716"/>
        <v>3640000</v>
      </c>
      <c r="O224" s="163">
        <v>0</v>
      </c>
      <c r="P224" s="406">
        <v>13</v>
      </c>
      <c r="Q224" s="406">
        <v>0</v>
      </c>
      <c r="R224" s="406">
        <v>0</v>
      </c>
      <c r="S224" s="406">
        <v>0</v>
      </c>
      <c r="T224" s="406"/>
      <c r="U224" s="406"/>
      <c r="V224" s="406"/>
      <c r="W224" s="406"/>
      <c r="X224" s="389"/>
      <c r="Y224" s="406"/>
      <c r="Z224" s="406"/>
      <c r="AA224" s="406"/>
      <c r="AB224" s="406"/>
      <c r="AC224" s="406"/>
      <c r="AD224" s="406">
        <v>0</v>
      </c>
      <c r="AE224" s="164">
        <f t="shared" si="763"/>
        <v>0</v>
      </c>
      <c r="AF224" s="166">
        <f t="shared" si="764"/>
        <v>5250000</v>
      </c>
      <c r="AG224" s="166">
        <f t="shared" si="765"/>
        <v>0</v>
      </c>
      <c r="AH224" s="166">
        <f t="shared" si="766"/>
        <v>0</v>
      </c>
      <c r="AI224" s="166">
        <f t="shared" si="767"/>
        <v>0</v>
      </c>
      <c r="AJ224" s="166">
        <f t="shared" si="768"/>
        <v>0</v>
      </c>
      <c r="AK224" s="166">
        <f t="shared" si="769"/>
        <v>0</v>
      </c>
      <c r="AL224" s="166">
        <f t="shared" si="770"/>
        <v>0</v>
      </c>
      <c r="AM224" s="166">
        <f t="shared" si="771"/>
        <v>0</v>
      </c>
      <c r="AN224" s="166">
        <f t="shared" si="772"/>
        <v>0</v>
      </c>
      <c r="AO224" s="167">
        <f t="shared" si="773"/>
        <v>0</v>
      </c>
      <c r="AP224" s="166">
        <v>0</v>
      </c>
      <c r="AQ224" s="166">
        <f t="shared" si="774"/>
        <v>5250000</v>
      </c>
      <c r="AR224" s="166">
        <v>0</v>
      </c>
      <c r="AS224" s="167"/>
      <c r="AT224" s="166"/>
      <c r="AU224" s="166"/>
      <c r="AV224" s="166">
        <f t="shared" si="775"/>
        <v>5250000</v>
      </c>
      <c r="AW224" s="166">
        <f t="shared" si="776"/>
        <v>380000</v>
      </c>
      <c r="AX224" s="166">
        <f t="shared" si="777"/>
        <v>71250</v>
      </c>
      <c r="AY224" s="166">
        <f t="shared" si="778"/>
        <v>47500</v>
      </c>
      <c r="AZ224" s="166">
        <f t="shared" si="779"/>
        <v>498750</v>
      </c>
      <c r="BA224" s="166">
        <f t="shared" si="780"/>
        <v>23750</v>
      </c>
      <c r="BB224" s="166">
        <f t="shared" si="781"/>
        <v>110000</v>
      </c>
      <c r="BC224" s="166"/>
      <c r="BD224" s="166">
        <v>0</v>
      </c>
      <c r="BE224" s="166">
        <f t="shared" si="782"/>
        <v>632500</v>
      </c>
      <c r="BF224" s="166">
        <f t="shared" si="783"/>
        <v>4617500</v>
      </c>
      <c r="BG224" s="166">
        <f t="shared" si="784"/>
        <v>0</v>
      </c>
      <c r="BH224" s="166">
        <v>1</v>
      </c>
      <c r="BI224" s="369" t="s">
        <v>40</v>
      </c>
      <c r="BJ224" s="166">
        <f t="shared" si="785"/>
        <v>0</v>
      </c>
      <c r="BK224" s="166">
        <f t="shared" si="786"/>
        <v>1</v>
      </c>
      <c r="BL224" s="166">
        <v>0</v>
      </c>
      <c r="BM224" s="166">
        <f t="shared" si="787"/>
        <v>0</v>
      </c>
      <c r="BN224" s="166" t="str">
        <f t="shared" si="788"/>
        <v>Trừ tiền</v>
      </c>
      <c r="BO224" s="410"/>
      <c r="BP224" s="166"/>
      <c r="BQ224" s="144"/>
      <c r="BR224" s="144"/>
      <c r="BS224" s="161">
        <f t="shared" si="789"/>
        <v>5250000</v>
      </c>
      <c r="BT224" s="159">
        <v>2</v>
      </c>
      <c r="BU224" s="166">
        <f t="shared" si="790"/>
        <v>8800000</v>
      </c>
      <c r="BV224" s="166">
        <v>11000000</v>
      </c>
      <c r="BW224" s="166">
        <f t="shared" si="791"/>
        <v>19800000</v>
      </c>
      <c r="BX224" s="166">
        <f t="shared" si="792"/>
        <v>-15048750</v>
      </c>
      <c r="BY224" s="166"/>
      <c r="BZ224" s="166"/>
      <c r="CA224" s="171"/>
      <c r="CB224" s="166"/>
      <c r="CC224" s="166"/>
      <c r="CD224" s="166"/>
      <c r="CE224" s="413">
        <v>10000000</v>
      </c>
      <c r="CF224" s="413">
        <f t="shared" ref="CF224" si="800">CE224*5%</f>
        <v>500000</v>
      </c>
      <c r="CG224" s="413">
        <v>0</v>
      </c>
      <c r="CH224" s="413">
        <v>0</v>
      </c>
      <c r="CI224" s="413"/>
      <c r="CJ224" s="369">
        <f t="shared" si="793"/>
        <v>500000</v>
      </c>
      <c r="CK224" s="369">
        <f t="shared" si="794"/>
        <v>10500000</v>
      </c>
      <c r="CL224" s="414"/>
      <c r="CM224" s="413">
        <f t="shared" si="795"/>
        <v>10000000</v>
      </c>
      <c r="CN224" s="413">
        <f t="shared" si="795"/>
        <v>500000</v>
      </c>
      <c r="CO224" s="369">
        <f t="shared" si="795"/>
        <v>0</v>
      </c>
      <c r="CP224" s="369">
        <f t="shared" si="796"/>
        <v>0</v>
      </c>
      <c r="CQ224" s="369">
        <f t="shared" si="796"/>
        <v>0</v>
      </c>
      <c r="CR224" s="369">
        <f t="shared" si="797"/>
        <v>500000</v>
      </c>
      <c r="CS224" s="369">
        <f t="shared" si="798"/>
        <v>10500000</v>
      </c>
      <c r="CT224" s="173" t="s">
        <v>1758</v>
      </c>
      <c r="CU224" s="173" t="s">
        <v>2230</v>
      </c>
      <c r="CV224" s="450" t="s">
        <v>1330</v>
      </c>
      <c r="CW224" s="173" t="s">
        <v>2249</v>
      </c>
    </row>
    <row r="225" spans="1:101" ht="34.35" customHeight="1">
      <c r="A225" s="155">
        <f>SUBTOTAL(3,$C$11:C225)</f>
        <v>191</v>
      </c>
      <c r="B225" s="143" t="s">
        <v>619</v>
      </c>
      <c r="C225" s="144" t="s">
        <v>620</v>
      </c>
      <c r="D225" s="156" t="s">
        <v>101</v>
      </c>
      <c r="E225" s="157" t="str">
        <f t="shared" si="759"/>
        <v>B3</v>
      </c>
      <c r="F225" s="158">
        <v>42110</v>
      </c>
      <c r="G225" s="159">
        <v>4750000</v>
      </c>
      <c r="H225" s="159"/>
      <c r="I225" s="160">
        <f t="shared" si="760"/>
        <v>5250000</v>
      </c>
      <c r="J225" s="160">
        <f t="shared" si="712"/>
        <v>1000000</v>
      </c>
      <c r="K225" s="161">
        <f t="shared" si="713"/>
        <v>6250000</v>
      </c>
      <c r="L225" s="161">
        <f t="shared" si="761"/>
        <v>11000000</v>
      </c>
      <c r="M225" s="162">
        <f t="shared" si="762"/>
        <v>1</v>
      </c>
      <c r="N225" s="163">
        <f t="shared" si="716"/>
        <v>3640000</v>
      </c>
      <c r="O225" s="163">
        <v>0</v>
      </c>
      <c r="P225" s="406">
        <v>13</v>
      </c>
      <c r="Q225" s="406">
        <v>0</v>
      </c>
      <c r="R225" s="406">
        <v>0</v>
      </c>
      <c r="S225" s="406">
        <v>0</v>
      </c>
      <c r="T225" s="406"/>
      <c r="U225" s="406"/>
      <c r="V225" s="406"/>
      <c r="W225" s="406"/>
      <c r="X225" s="389"/>
      <c r="Y225" s="406"/>
      <c r="Z225" s="406"/>
      <c r="AA225" s="406"/>
      <c r="AB225" s="406"/>
      <c r="AC225" s="406"/>
      <c r="AD225" s="406">
        <v>0</v>
      </c>
      <c r="AE225" s="164">
        <f t="shared" si="763"/>
        <v>0</v>
      </c>
      <c r="AF225" s="166">
        <f t="shared" si="764"/>
        <v>5500000</v>
      </c>
      <c r="AG225" s="166">
        <f t="shared" si="765"/>
        <v>0</v>
      </c>
      <c r="AH225" s="166">
        <f t="shared" si="766"/>
        <v>0</v>
      </c>
      <c r="AI225" s="166">
        <f t="shared" si="767"/>
        <v>0</v>
      </c>
      <c r="AJ225" s="166">
        <f t="shared" si="768"/>
        <v>0</v>
      </c>
      <c r="AK225" s="166">
        <f t="shared" si="769"/>
        <v>0</v>
      </c>
      <c r="AL225" s="166">
        <f t="shared" si="770"/>
        <v>0</v>
      </c>
      <c r="AM225" s="166">
        <f t="shared" si="771"/>
        <v>0</v>
      </c>
      <c r="AN225" s="166">
        <f t="shared" si="772"/>
        <v>0</v>
      </c>
      <c r="AO225" s="167">
        <f t="shared" si="773"/>
        <v>0</v>
      </c>
      <c r="AP225" s="166">
        <v>0</v>
      </c>
      <c r="AQ225" s="166">
        <f t="shared" si="774"/>
        <v>5500000</v>
      </c>
      <c r="AR225" s="166">
        <v>0</v>
      </c>
      <c r="AS225" s="167"/>
      <c r="AT225" s="166"/>
      <c r="AU225" s="166"/>
      <c r="AV225" s="166">
        <f t="shared" si="775"/>
        <v>5500000</v>
      </c>
      <c r="AW225" s="166">
        <f t="shared" si="776"/>
        <v>380000</v>
      </c>
      <c r="AX225" s="166">
        <f t="shared" si="777"/>
        <v>71250</v>
      </c>
      <c r="AY225" s="166">
        <f t="shared" si="778"/>
        <v>47500</v>
      </c>
      <c r="AZ225" s="166">
        <f t="shared" si="779"/>
        <v>498750</v>
      </c>
      <c r="BA225" s="166">
        <f t="shared" si="780"/>
        <v>23750</v>
      </c>
      <c r="BB225" s="166">
        <f t="shared" si="781"/>
        <v>110000</v>
      </c>
      <c r="BC225" s="166"/>
      <c r="BD225" s="166">
        <v>0</v>
      </c>
      <c r="BE225" s="166">
        <f t="shared" si="782"/>
        <v>632500</v>
      </c>
      <c r="BF225" s="166">
        <f t="shared" si="783"/>
        <v>4867500</v>
      </c>
      <c r="BG225" s="166">
        <f t="shared" si="784"/>
        <v>0</v>
      </c>
      <c r="BH225" s="166">
        <v>1</v>
      </c>
      <c r="BI225" s="369" t="s">
        <v>40</v>
      </c>
      <c r="BJ225" s="166">
        <f t="shared" si="785"/>
        <v>0</v>
      </c>
      <c r="BK225" s="166">
        <f t="shared" si="786"/>
        <v>1</v>
      </c>
      <c r="BL225" s="166">
        <v>0</v>
      </c>
      <c r="BM225" s="166">
        <f t="shared" si="787"/>
        <v>0</v>
      </c>
      <c r="BN225" s="166" t="str">
        <f t="shared" si="788"/>
        <v>Trừ tiền</v>
      </c>
      <c r="BO225" s="410"/>
      <c r="BP225" s="166"/>
      <c r="BQ225" s="144"/>
      <c r="BR225" s="144"/>
      <c r="BS225" s="161">
        <f t="shared" si="789"/>
        <v>5500000</v>
      </c>
      <c r="BT225" s="159">
        <v>2</v>
      </c>
      <c r="BU225" s="166">
        <f t="shared" si="790"/>
        <v>8800000</v>
      </c>
      <c r="BV225" s="166">
        <v>11000000</v>
      </c>
      <c r="BW225" s="166">
        <f t="shared" si="791"/>
        <v>19800000</v>
      </c>
      <c r="BX225" s="166">
        <f t="shared" si="792"/>
        <v>-14798750</v>
      </c>
      <c r="BY225" s="166"/>
      <c r="BZ225" s="166"/>
      <c r="CA225" s="171"/>
      <c r="CB225" s="166"/>
      <c r="CC225" s="166"/>
      <c r="CD225" s="166"/>
      <c r="CE225" s="413">
        <v>10000000</v>
      </c>
      <c r="CF225" s="413">
        <f t="shared" ref="CF225:CF226" si="801">CE225*10%</f>
        <v>1000000</v>
      </c>
      <c r="CG225" s="413">
        <v>0</v>
      </c>
      <c r="CH225" s="413">
        <v>0</v>
      </c>
      <c r="CI225" s="413"/>
      <c r="CJ225" s="369">
        <f t="shared" si="793"/>
        <v>1000000</v>
      </c>
      <c r="CK225" s="369">
        <f t="shared" si="794"/>
        <v>11000000</v>
      </c>
      <c r="CL225" s="414"/>
      <c r="CM225" s="413">
        <f t="shared" si="795"/>
        <v>10000000</v>
      </c>
      <c r="CN225" s="413">
        <f t="shared" si="795"/>
        <v>1000000</v>
      </c>
      <c r="CO225" s="369">
        <f t="shared" si="795"/>
        <v>0</v>
      </c>
      <c r="CP225" s="369">
        <f t="shared" si="796"/>
        <v>0</v>
      </c>
      <c r="CQ225" s="369">
        <f t="shared" si="796"/>
        <v>0</v>
      </c>
      <c r="CR225" s="369">
        <f t="shared" si="797"/>
        <v>1000000</v>
      </c>
      <c r="CS225" s="369">
        <f t="shared" si="798"/>
        <v>11000000</v>
      </c>
      <c r="CT225" s="173" t="s">
        <v>1758</v>
      </c>
      <c r="CU225" s="173" t="s">
        <v>2230</v>
      </c>
      <c r="CV225" s="450" t="s">
        <v>1331</v>
      </c>
      <c r="CW225" s="173" t="s">
        <v>2249</v>
      </c>
    </row>
    <row r="226" spans="1:101" ht="34.35" customHeight="1">
      <c r="A226" s="155">
        <f>SUBTOTAL(3,$C$11:C226)</f>
        <v>192</v>
      </c>
      <c r="B226" s="143" t="s">
        <v>113</v>
      </c>
      <c r="C226" s="144" t="s">
        <v>114</v>
      </c>
      <c r="D226" s="156" t="s">
        <v>101</v>
      </c>
      <c r="E226" s="157" t="str">
        <f t="shared" si="759"/>
        <v>B3</v>
      </c>
      <c r="F226" s="158">
        <v>42110</v>
      </c>
      <c r="G226" s="159">
        <v>4750000</v>
      </c>
      <c r="H226" s="159"/>
      <c r="I226" s="160">
        <f t="shared" si="760"/>
        <v>5250000</v>
      </c>
      <c r="J226" s="160">
        <f t="shared" si="712"/>
        <v>1000000</v>
      </c>
      <c r="K226" s="161">
        <f t="shared" si="713"/>
        <v>6250000</v>
      </c>
      <c r="L226" s="161">
        <f t="shared" si="761"/>
        <v>11000000</v>
      </c>
      <c r="M226" s="162">
        <f t="shared" si="762"/>
        <v>1</v>
      </c>
      <c r="N226" s="163">
        <f t="shared" si="716"/>
        <v>3640000</v>
      </c>
      <c r="O226" s="163">
        <v>0</v>
      </c>
      <c r="P226" s="406">
        <v>13</v>
      </c>
      <c r="Q226" s="406">
        <v>0</v>
      </c>
      <c r="R226" s="406">
        <v>0</v>
      </c>
      <c r="S226" s="406">
        <v>0</v>
      </c>
      <c r="T226" s="406"/>
      <c r="U226" s="406"/>
      <c r="V226" s="406"/>
      <c r="W226" s="406"/>
      <c r="X226" s="389"/>
      <c r="Y226" s="406"/>
      <c r="Z226" s="406"/>
      <c r="AA226" s="406"/>
      <c r="AB226" s="406"/>
      <c r="AC226" s="406"/>
      <c r="AD226" s="406">
        <v>0</v>
      </c>
      <c r="AE226" s="164">
        <f t="shared" si="763"/>
        <v>0</v>
      </c>
      <c r="AF226" s="166">
        <f t="shared" si="764"/>
        <v>5500000</v>
      </c>
      <c r="AG226" s="166">
        <f t="shared" si="765"/>
        <v>0</v>
      </c>
      <c r="AH226" s="166">
        <f t="shared" si="766"/>
        <v>0</v>
      </c>
      <c r="AI226" s="166">
        <f t="shared" si="767"/>
        <v>0</v>
      </c>
      <c r="AJ226" s="166">
        <f t="shared" si="768"/>
        <v>0</v>
      </c>
      <c r="AK226" s="166">
        <f t="shared" si="769"/>
        <v>0</v>
      </c>
      <c r="AL226" s="166">
        <f t="shared" si="770"/>
        <v>0</v>
      </c>
      <c r="AM226" s="166">
        <f t="shared" si="771"/>
        <v>0</v>
      </c>
      <c r="AN226" s="166">
        <f t="shared" si="772"/>
        <v>0</v>
      </c>
      <c r="AO226" s="167">
        <f t="shared" si="773"/>
        <v>0</v>
      </c>
      <c r="AP226" s="166">
        <v>0</v>
      </c>
      <c r="AQ226" s="166">
        <f t="shared" si="774"/>
        <v>5500000</v>
      </c>
      <c r="AR226" s="166">
        <v>0</v>
      </c>
      <c r="AS226" s="167"/>
      <c r="AT226" s="166"/>
      <c r="AU226" s="166"/>
      <c r="AV226" s="166">
        <f t="shared" si="775"/>
        <v>5500000</v>
      </c>
      <c r="AW226" s="166">
        <f t="shared" si="776"/>
        <v>380000</v>
      </c>
      <c r="AX226" s="166">
        <f t="shared" si="777"/>
        <v>71250</v>
      </c>
      <c r="AY226" s="166">
        <f t="shared" si="778"/>
        <v>47500</v>
      </c>
      <c r="AZ226" s="166">
        <f t="shared" si="779"/>
        <v>498750</v>
      </c>
      <c r="BA226" s="166">
        <f t="shared" si="780"/>
        <v>23750</v>
      </c>
      <c r="BB226" s="166">
        <f t="shared" si="781"/>
        <v>110000</v>
      </c>
      <c r="BC226" s="166"/>
      <c r="BD226" s="166">
        <v>0</v>
      </c>
      <c r="BE226" s="166">
        <f t="shared" si="782"/>
        <v>632500</v>
      </c>
      <c r="BF226" s="166">
        <f t="shared" si="783"/>
        <v>4867500</v>
      </c>
      <c r="BG226" s="166">
        <f t="shared" si="784"/>
        <v>0</v>
      </c>
      <c r="BH226" s="166">
        <v>1</v>
      </c>
      <c r="BI226" s="369" t="s">
        <v>40</v>
      </c>
      <c r="BJ226" s="166">
        <f t="shared" si="785"/>
        <v>0</v>
      </c>
      <c r="BK226" s="166">
        <f t="shared" si="786"/>
        <v>1</v>
      </c>
      <c r="BL226" s="166">
        <v>0</v>
      </c>
      <c r="BM226" s="166">
        <f t="shared" si="787"/>
        <v>0</v>
      </c>
      <c r="BN226" s="166" t="str">
        <f t="shared" si="788"/>
        <v>Trừ tiền</v>
      </c>
      <c r="BO226" s="410"/>
      <c r="BP226" s="166"/>
      <c r="BQ226" s="144"/>
      <c r="BR226" s="144"/>
      <c r="BS226" s="161">
        <f t="shared" si="789"/>
        <v>5500000</v>
      </c>
      <c r="BT226" s="159">
        <v>1</v>
      </c>
      <c r="BU226" s="166">
        <f t="shared" si="790"/>
        <v>4400000</v>
      </c>
      <c r="BV226" s="166">
        <v>11000000</v>
      </c>
      <c r="BW226" s="166">
        <f t="shared" si="791"/>
        <v>15400000</v>
      </c>
      <c r="BX226" s="166">
        <f t="shared" si="792"/>
        <v>-10398750</v>
      </c>
      <c r="BY226" s="166"/>
      <c r="BZ226" s="166"/>
      <c r="CA226" s="171"/>
      <c r="CB226" s="166"/>
      <c r="CC226" s="166"/>
      <c r="CD226" s="166"/>
      <c r="CE226" s="413">
        <v>10000000</v>
      </c>
      <c r="CF226" s="413">
        <f t="shared" si="801"/>
        <v>1000000</v>
      </c>
      <c r="CG226" s="413">
        <v>0</v>
      </c>
      <c r="CH226" s="413">
        <v>0</v>
      </c>
      <c r="CI226" s="413"/>
      <c r="CJ226" s="369">
        <f t="shared" si="793"/>
        <v>1000000</v>
      </c>
      <c r="CK226" s="369">
        <f t="shared" si="794"/>
        <v>11000000</v>
      </c>
      <c r="CL226" s="414"/>
      <c r="CM226" s="413">
        <f t="shared" si="795"/>
        <v>10000000</v>
      </c>
      <c r="CN226" s="413">
        <f t="shared" si="795"/>
        <v>1000000</v>
      </c>
      <c r="CO226" s="369">
        <f t="shared" si="795"/>
        <v>0</v>
      </c>
      <c r="CP226" s="369">
        <f t="shared" si="796"/>
        <v>0</v>
      </c>
      <c r="CQ226" s="369">
        <f t="shared" si="796"/>
        <v>0</v>
      </c>
      <c r="CR226" s="369">
        <f t="shared" si="797"/>
        <v>1000000</v>
      </c>
      <c r="CS226" s="369">
        <f t="shared" si="798"/>
        <v>11000000</v>
      </c>
      <c r="CT226" s="173" t="s">
        <v>1758</v>
      </c>
      <c r="CU226" s="173" t="s">
        <v>2230</v>
      </c>
      <c r="CV226" s="450" t="s">
        <v>1332</v>
      </c>
      <c r="CW226" s="173" t="s">
        <v>2249</v>
      </c>
    </row>
    <row r="227" spans="1:101" ht="34.35" customHeight="1">
      <c r="A227" s="155">
        <f>SUBTOTAL(3,$C$11:C227)</f>
        <v>193</v>
      </c>
      <c r="B227" s="143" t="s">
        <v>623</v>
      </c>
      <c r="C227" s="144" t="s">
        <v>624</v>
      </c>
      <c r="D227" s="156" t="s">
        <v>101</v>
      </c>
      <c r="E227" s="157" t="str">
        <f t="shared" si="759"/>
        <v>B3</v>
      </c>
      <c r="F227" s="158">
        <v>41928</v>
      </c>
      <c r="G227" s="159">
        <v>4750000</v>
      </c>
      <c r="H227" s="159"/>
      <c r="I227" s="160">
        <f t="shared" si="760"/>
        <v>5250000</v>
      </c>
      <c r="J227" s="160">
        <f t="shared" si="712"/>
        <v>1000000</v>
      </c>
      <c r="K227" s="161">
        <f t="shared" si="713"/>
        <v>6250000</v>
      </c>
      <c r="L227" s="161">
        <f t="shared" si="761"/>
        <v>11000000</v>
      </c>
      <c r="M227" s="162">
        <f t="shared" si="762"/>
        <v>1</v>
      </c>
      <c r="N227" s="163">
        <f t="shared" si="716"/>
        <v>3640000</v>
      </c>
      <c r="O227" s="163">
        <v>0</v>
      </c>
      <c r="P227" s="406">
        <v>13</v>
      </c>
      <c r="Q227" s="406">
        <v>0</v>
      </c>
      <c r="R227" s="406">
        <v>0</v>
      </c>
      <c r="S227" s="406">
        <v>0</v>
      </c>
      <c r="T227" s="406"/>
      <c r="U227" s="406"/>
      <c r="V227" s="406"/>
      <c r="W227" s="406"/>
      <c r="X227" s="389"/>
      <c r="Y227" s="406"/>
      <c r="Z227" s="406"/>
      <c r="AA227" s="406"/>
      <c r="AB227" s="406"/>
      <c r="AC227" s="406"/>
      <c r="AD227" s="406">
        <v>0</v>
      </c>
      <c r="AE227" s="164">
        <f t="shared" si="763"/>
        <v>0</v>
      </c>
      <c r="AF227" s="166">
        <f t="shared" si="764"/>
        <v>5500000</v>
      </c>
      <c r="AG227" s="166">
        <f t="shared" si="765"/>
        <v>0</v>
      </c>
      <c r="AH227" s="166">
        <f t="shared" si="766"/>
        <v>0</v>
      </c>
      <c r="AI227" s="166">
        <f t="shared" si="767"/>
        <v>0</v>
      </c>
      <c r="AJ227" s="166">
        <f t="shared" si="768"/>
        <v>0</v>
      </c>
      <c r="AK227" s="166">
        <f t="shared" si="769"/>
        <v>0</v>
      </c>
      <c r="AL227" s="166">
        <f t="shared" si="770"/>
        <v>0</v>
      </c>
      <c r="AM227" s="166">
        <f t="shared" si="771"/>
        <v>0</v>
      </c>
      <c r="AN227" s="166">
        <f t="shared" si="772"/>
        <v>0</v>
      </c>
      <c r="AO227" s="167">
        <f t="shared" si="773"/>
        <v>0</v>
      </c>
      <c r="AP227" s="166">
        <v>0</v>
      </c>
      <c r="AQ227" s="166">
        <f t="shared" si="774"/>
        <v>5500000</v>
      </c>
      <c r="AR227" s="166">
        <v>0</v>
      </c>
      <c r="AS227" s="167"/>
      <c r="AT227" s="166"/>
      <c r="AU227" s="166"/>
      <c r="AV227" s="166">
        <f t="shared" si="775"/>
        <v>5500000</v>
      </c>
      <c r="AW227" s="166">
        <f t="shared" si="776"/>
        <v>380000</v>
      </c>
      <c r="AX227" s="166">
        <f t="shared" si="777"/>
        <v>71250</v>
      </c>
      <c r="AY227" s="166">
        <f t="shared" si="778"/>
        <v>47500</v>
      </c>
      <c r="AZ227" s="166">
        <f t="shared" si="779"/>
        <v>498750</v>
      </c>
      <c r="BA227" s="166">
        <f t="shared" si="780"/>
        <v>23750</v>
      </c>
      <c r="BB227" s="166">
        <f t="shared" si="781"/>
        <v>110000</v>
      </c>
      <c r="BC227" s="166"/>
      <c r="BD227" s="166">
        <v>0</v>
      </c>
      <c r="BE227" s="166">
        <f t="shared" si="782"/>
        <v>632500</v>
      </c>
      <c r="BF227" s="166">
        <f t="shared" si="783"/>
        <v>4867500</v>
      </c>
      <c r="BG227" s="166">
        <f t="shared" si="784"/>
        <v>0</v>
      </c>
      <c r="BH227" s="166">
        <v>1</v>
      </c>
      <c r="BI227" s="369" t="s">
        <v>40</v>
      </c>
      <c r="BJ227" s="166">
        <f t="shared" si="785"/>
        <v>0</v>
      </c>
      <c r="BK227" s="166">
        <f t="shared" si="786"/>
        <v>1</v>
      </c>
      <c r="BL227" s="166">
        <v>0</v>
      </c>
      <c r="BM227" s="166">
        <f t="shared" si="787"/>
        <v>0</v>
      </c>
      <c r="BN227" s="166" t="str">
        <f t="shared" si="788"/>
        <v>Trừ tiền</v>
      </c>
      <c r="BO227" s="410"/>
      <c r="BP227" s="166"/>
      <c r="BQ227" s="144"/>
      <c r="BR227" s="144"/>
      <c r="BS227" s="161">
        <f t="shared" si="789"/>
        <v>5500000</v>
      </c>
      <c r="BT227" s="159">
        <v>2</v>
      </c>
      <c r="BU227" s="166">
        <f t="shared" si="790"/>
        <v>8800000</v>
      </c>
      <c r="BV227" s="166">
        <v>11000000</v>
      </c>
      <c r="BW227" s="166">
        <f t="shared" si="791"/>
        <v>19800000</v>
      </c>
      <c r="BX227" s="166">
        <f t="shared" si="792"/>
        <v>-14798750</v>
      </c>
      <c r="BY227" s="166"/>
      <c r="BZ227" s="166"/>
      <c r="CA227" s="171"/>
      <c r="CB227" s="166"/>
      <c r="CC227" s="166"/>
      <c r="CD227" s="166"/>
      <c r="CE227" s="413">
        <v>10000000</v>
      </c>
      <c r="CF227" s="413">
        <f>CE227*10%</f>
        <v>1000000</v>
      </c>
      <c r="CG227" s="413">
        <v>0</v>
      </c>
      <c r="CH227" s="413">
        <v>0</v>
      </c>
      <c r="CI227" s="413"/>
      <c r="CJ227" s="369">
        <f t="shared" si="793"/>
        <v>1000000</v>
      </c>
      <c r="CK227" s="369">
        <f t="shared" si="794"/>
        <v>11000000</v>
      </c>
      <c r="CL227" s="414"/>
      <c r="CM227" s="413">
        <f t="shared" si="795"/>
        <v>10000000</v>
      </c>
      <c r="CN227" s="413">
        <f t="shared" si="795"/>
        <v>1000000</v>
      </c>
      <c r="CO227" s="369">
        <f t="shared" si="795"/>
        <v>0</v>
      </c>
      <c r="CP227" s="369">
        <f t="shared" si="796"/>
        <v>0</v>
      </c>
      <c r="CQ227" s="369">
        <f t="shared" si="796"/>
        <v>0</v>
      </c>
      <c r="CR227" s="369">
        <f t="shared" si="797"/>
        <v>1000000</v>
      </c>
      <c r="CS227" s="369">
        <f t="shared" si="798"/>
        <v>11000000</v>
      </c>
      <c r="CT227" s="173" t="s">
        <v>1758</v>
      </c>
      <c r="CU227" s="173" t="s">
        <v>2230</v>
      </c>
      <c r="CV227" s="450" t="s">
        <v>1333</v>
      </c>
      <c r="CW227" s="173" t="s">
        <v>2249</v>
      </c>
    </row>
    <row r="228" spans="1:101" ht="34.35" customHeight="1">
      <c r="A228" s="155">
        <f>SUBTOTAL(3,$C$11:C228)</f>
        <v>194</v>
      </c>
      <c r="B228" s="143" t="s">
        <v>625</v>
      </c>
      <c r="C228" s="144" t="s">
        <v>409</v>
      </c>
      <c r="D228" s="156" t="s">
        <v>101</v>
      </c>
      <c r="E228" s="157" t="str">
        <f t="shared" si="759"/>
        <v>B3</v>
      </c>
      <c r="F228" s="158">
        <v>39063</v>
      </c>
      <c r="G228" s="159">
        <v>4750000</v>
      </c>
      <c r="H228" s="159"/>
      <c r="I228" s="160">
        <f t="shared" si="760"/>
        <v>5250000</v>
      </c>
      <c r="J228" s="160">
        <f t="shared" si="712"/>
        <v>1000000</v>
      </c>
      <c r="K228" s="161">
        <f t="shared" si="713"/>
        <v>6250000</v>
      </c>
      <c r="L228" s="161">
        <f t="shared" si="761"/>
        <v>11000000</v>
      </c>
      <c r="M228" s="162">
        <f t="shared" si="762"/>
        <v>1</v>
      </c>
      <c r="N228" s="163">
        <f t="shared" si="716"/>
        <v>3640000</v>
      </c>
      <c r="O228" s="163">
        <v>0</v>
      </c>
      <c r="P228" s="406">
        <v>13</v>
      </c>
      <c r="Q228" s="406">
        <v>0</v>
      </c>
      <c r="R228" s="406">
        <v>0</v>
      </c>
      <c r="S228" s="406">
        <v>0</v>
      </c>
      <c r="T228" s="406"/>
      <c r="U228" s="406"/>
      <c r="V228" s="406"/>
      <c r="W228" s="406"/>
      <c r="X228" s="389"/>
      <c r="Y228" s="406"/>
      <c r="Z228" s="406"/>
      <c r="AA228" s="406"/>
      <c r="AB228" s="406"/>
      <c r="AC228" s="406"/>
      <c r="AD228" s="406">
        <v>0</v>
      </c>
      <c r="AE228" s="164">
        <f t="shared" si="763"/>
        <v>0</v>
      </c>
      <c r="AF228" s="166">
        <f t="shared" si="764"/>
        <v>5500000</v>
      </c>
      <c r="AG228" s="166">
        <f t="shared" si="765"/>
        <v>0</v>
      </c>
      <c r="AH228" s="166">
        <f t="shared" si="766"/>
        <v>0</v>
      </c>
      <c r="AI228" s="166">
        <f t="shared" si="767"/>
        <v>0</v>
      </c>
      <c r="AJ228" s="166">
        <f t="shared" si="768"/>
        <v>0</v>
      </c>
      <c r="AK228" s="166">
        <f t="shared" si="769"/>
        <v>0</v>
      </c>
      <c r="AL228" s="166">
        <f t="shared" si="770"/>
        <v>0</v>
      </c>
      <c r="AM228" s="166">
        <f t="shared" si="771"/>
        <v>0</v>
      </c>
      <c r="AN228" s="166">
        <f t="shared" si="772"/>
        <v>0</v>
      </c>
      <c r="AO228" s="167">
        <f t="shared" si="773"/>
        <v>0</v>
      </c>
      <c r="AP228" s="166">
        <v>0</v>
      </c>
      <c r="AQ228" s="166">
        <f t="shared" si="774"/>
        <v>5500000</v>
      </c>
      <c r="AR228" s="166">
        <v>0</v>
      </c>
      <c r="AS228" s="167"/>
      <c r="AT228" s="166"/>
      <c r="AU228" s="166"/>
      <c r="AV228" s="166">
        <f t="shared" si="775"/>
        <v>5500000</v>
      </c>
      <c r="AW228" s="166">
        <f t="shared" si="776"/>
        <v>380000</v>
      </c>
      <c r="AX228" s="166">
        <f t="shared" si="777"/>
        <v>71250</v>
      </c>
      <c r="AY228" s="166">
        <f t="shared" si="778"/>
        <v>47500</v>
      </c>
      <c r="AZ228" s="166">
        <f t="shared" si="779"/>
        <v>498750</v>
      </c>
      <c r="BA228" s="166">
        <f t="shared" si="780"/>
        <v>23750</v>
      </c>
      <c r="BB228" s="166">
        <f t="shared" si="781"/>
        <v>110000</v>
      </c>
      <c r="BC228" s="166"/>
      <c r="BD228" s="166">
        <v>0</v>
      </c>
      <c r="BE228" s="166">
        <f t="shared" si="782"/>
        <v>632500</v>
      </c>
      <c r="BF228" s="166">
        <f t="shared" si="783"/>
        <v>4867500</v>
      </c>
      <c r="BG228" s="166">
        <f t="shared" si="784"/>
        <v>0</v>
      </c>
      <c r="BH228" s="166">
        <v>1</v>
      </c>
      <c r="BI228" s="369" t="s">
        <v>40</v>
      </c>
      <c r="BJ228" s="166">
        <f t="shared" si="785"/>
        <v>0</v>
      </c>
      <c r="BK228" s="166">
        <f t="shared" si="786"/>
        <v>1</v>
      </c>
      <c r="BL228" s="166">
        <v>0</v>
      </c>
      <c r="BM228" s="166">
        <f t="shared" si="787"/>
        <v>0</v>
      </c>
      <c r="BN228" s="166" t="str">
        <f t="shared" si="788"/>
        <v>Trừ tiền</v>
      </c>
      <c r="BO228" s="410"/>
      <c r="BP228" s="166"/>
      <c r="BQ228" s="144"/>
      <c r="BR228" s="144"/>
      <c r="BS228" s="161">
        <f t="shared" si="789"/>
        <v>5500000</v>
      </c>
      <c r="BT228" s="159">
        <v>2</v>
      </c>
      <c r="BU228" s="166">
        <f t="shared" si="790"/>
        <v>8800000</v>
      </c>
      <c r="BV228" s="166">
        <v>11000000</v>
      </c>
      <c r="BW228" s="166">
        <f t="shared" si="791"/>
        <v>19800000</v>
      </c>
      <c r="BX228" s="166">
        <f t="shared" si="792"/>
        <v>-14798750</v>
      </c>
      <c r="BY228" s="166"/>
      <c r="BZ228" s="166"/>
      <c r="CA228" s="171"/>
      <c r="CB228" s="166"/>
      <c r="CC228" s="166"/>
      <c r="CD228" s="166"/>
      <c r="CE228" s="413">
        <v>10000000</v>
      </c>
      <c r="CF228" s="413">
        <f>CE228*10%</f>
        <v>1000000</v>
      </c>
      <c r="CG228" s="413">
        <v>0</v>
      </c>
      <c r="CH228" s="413">
        <v>0</v>
      </c>
      <c r="CI228" s="413"/>
      <c r="CJ228" s="369">
        <f t="shared" si="793"/>
        <v>1000000</v>
      </c>
      <c r="CK228" s="369">
        <f t="shared" si="794"/>
        <v>11000000</v>
      </c>
      <c r="CL228" s="414"/>
      <c r="CM228" s="413">
        <f t="shared" si="795"/>
        <v>10000000</v>
      </c>
      <c r="CN228" s="413">
        <f t="shared" si="795"/>
        <v>1000000</v>
      </c>
      <c r="CO228" s="369">
        <f t="shared" si="795"/>
        <v>0</v>
      </c>
      <c r="CP228" s="369">
        <f t="shared" si="796"/>
        <v>0</v>
      </c>
      <c r="CQ228" s="369">
        <f t="shared" si="796"/>
        <v>0</v>
      </c>
      <c r="CR228" s="369">
        <f t="shared" si="797"/>
        <v>1000000</v>
      </c>
      <c r="CS228" s="369">
        <f t="shared" si="798"/>
        <v>11000000</v>
      </c>
      <c r="CT228" s="173" t="s">
        <v>1758</v>
      </c>
      <c r="CU228" s="173" t="s">
        <v>2230</v>
      </c>
      <c r="CV228" s="450" t="s">
        <v>1334</v>
      </c>
      <c r="CW228" s="173" t="s">
        <v>2249</v>
      </c>
    </row>
    <row r="229" spans="1:101" ht="34.35" customHeight="1">
      <c r="A229" s="155">
        <f>SUBTOTAL(3,$C$11:C229)</f>
        <v>195</v>
      </c>
      <c r="B229" s="143" t="s">
        <v>627</v>
      </c>
      <c r="C229" s="144" t="s">
        <v>628</v>
      </c>
      <c r="D229" s="156" t="s">
        <v>101</v>
      </c>
      <c r="E229" s="157" t="str">
        <f t="shared" si="759"/>
        <v>B3</v>
      </c>
      <c r="F229" s="158">
        <v>42110</v>
      </c>
      <c r="G229" s="159">
        <v>4750000</v>
      </c>
      <c r="H229" s="159"/>
      <c r="I229" s="160">
        <f t="shared" si="760"/>
        <v>5250000</v>
      </c>
      <c r="J229" s="160">
        <f t="shared" si="712"/>
        <v>1000000</v>
      </c>
      <c r="K229" s="161">
        <f t="shared" si="713"/>
        <v>6250000</v>
      </c>
      <c r="L229" s="161">
        <f t="shared" si="761"/>
        <v>11000000</v>
      </c>
      <c r="M229" s="162">
        <f t="shared" si="762"/>
        <v>1</v>
      </c>
      <c r="N229" s="163">
        <f t="shared" si="716"/>
        <v>3640000</v>
      </c>
      <c r="O229" s="163">
        <v>0</v>
      </c>
      <c r="P229" s="406">
        <v>13</v>
      </c>
      <c r="Q229" s="406">
        <v>0</v>
      </c>
      <c r="R229" s="406">
        <v>0</v>
      </c>
      <c r="S229" s="406">
        <v>0</v>
      </c>
      <c r="T229" s="406"/>
      <c r="U229" s="406"/>
      <c r="V229" s="406"/>
      <c r="W229" s="406"/>
      <c r="X229" s="389"/>
      <c r="Y229" s="406"/>
      <c r="Z229" s="406"/>
      <c r="AA229" s="406"/>
      <c r="AB229" s="406"/>
      <c r="AC229" s="406"/>
      <c r="AD229" s="406">
        <v>0</v>
      </c>
      <c r="AE229" s="164">
        <f t="shared" si="763"/>
        <v>0</v>
      </c>
      <c r="AF229" s="166">
        <f t="shared" si="764"/>
        <v>5500000</v>
      </c>
      <c r="AG229" s="166">
        <f t="shared" si="765"/>
        <v>0</v>
      </c>
      <c r="AH229" s="166">
        <f t="shared" si="766"/>
        <v>0</v>
      </c>
      <c r="AI229" s="166">
        <f t="shared" si="767"/>
        <v>0</v>
      </c>
      <c r="AJ229" s="166">
        <f t="shared" si="768"/>
        <v>0</v>
      </c>
      <c r="AK229" s="166">
        <f t="shared" si="769"/>
        <v>0</v>
      </c>
      <c r="AL229" s="166">
        <f t="shared" si="770"/>
        <v>0</v>
      </c>
      <c r="AM229" s="166">
        <f t="shared" si="771"/>
        <v>0</v>
      </c>
      <c r="AN229" s="166">
        <f t="shared" si="772"/>
        <v>0</v>
      </c>
      <c r="AO229" s="167">
        <f t="shared" si="773"/>
        <v>0</v>
      </c>
      <c r="AP229" s="166">
        <v>0</v>
      </c>
      <c r="AQ229" s="166">
        <f t="shared" si="774"/>
        <v>5500000</v>
      </c>
      <c r="AR229" s="166">
        <v>0</v>
      </c>
      <c r="AS229" s="167"/>
      <c r="AT229" s="166"/>
      <c r="AU229" s="166"/>
      <c r="AV229" s="166">
        <f t="shared" si="775"/>
        <v>5500000</v>
      </c>
      <c r="AW229" s="166">
        <f t="shared" si="776"/>
        <v>380000</v>
      </c>
      <c r="AX229" s="166">
        <f t="shared" si="777"/>
        <v>71250</v>
      </c>
      <c r="AY229" s="166">
        <f t="shared" si="778"/>
        <v>47500</v>
      </c>
      <c r="AZ229" s="166">
        <f t="shared" si="779"/>
        <v>498750</v>
      </c>
      <c r="BA229" s="166">
        <f t="shared" si="780"/>
        <v>23750</v>
      </c>
      <c r="BB229" s="166">
        <f t="shared" si="781"/>
        <v>110000</v>
      </c>
      <c r="BC229" s="166"/>
      <c r="BD229" s="166">
        <v>0</v>
      </c>
      <c r="BE229" s="166">
        <f t="shared" si="782"/>
        <v>632500</v>
      </c>
      <c r="BF229" s="166">
        <f t="shared" si="783"/>
        <v>4867500</v>
      </c>
      <c r="BG229" s="166">
        <f t="shared" si="784"/>
        <v>0</v>
      </c>
      <c r="BH229" s="166">
        <v>1</v>
      </c>
      <c r="BI229" s="369" t="s">
        <v>40</v>
      </c>
      <c r="BJ229" s="166">
        <f t="shared" si="785"/>
        <v>0</v>
      </c>
      <c r="BK229" s="166">
        <f t="shared" si="786"/>
        <v>1</v>
      </c>
      <c r="BL229" s="166">
        <v>0</v>
      </c>
      <c r="BM229" s="166">
        <f t="shared" si="787"/>
        <v>0</v>
      </c>
      <c r="BN229" s="166" t="str">
        <f t="shared" si="788"/>
        <v>Trừ tiền</v>
      </c>
      <c r="BO229" s="410"/>
      <c r="BP229" s="166"/>
      <c r="BQ229" s="144"/>
      <c r="BR229" s="144"/>
      <c r="BS229" s="161">
        <f t="shared" si="789"/>
        <v>5500000</v>
      </c>
      <c r="BT229" s="159">
        <v>2</v>
      </c>
      <c r="BU229" s="166">
        <f t="shared" si="790"/>
        <v>8800000</v>
      </c>
      <c r="BV229" s="166">
        <v>11000000</v>
      </c>
      <c r="BW229" s="166">
        <f t="shared" si="791"/>
        <v>19800000</v>
      </c>
      <c r="BX229" s="166">
        <f t="shared" si="792"/>
        <v>-14798750</v>
      </c>
      <c r="BY229" s="166"/>
      <c r="BZ229" s="166"/>
      <c r="CA229" s="171"/>
      <c r="CB229" s="166"/>
      <c r="CC229" s="166"/>
      <c r="CD229" s="166"/>
      <c r="CE229" s="413">
        <v>10000000</v>
      </c>
      <c r="CF229" s="413">
        <f t="shared" ref="CF229:CF230" si="802">CE229*10%</f>
        <v>1000000</v>
      </c>
      <c r="CG229" s="413">
        <v>0</v>
      </c>
      <c r="CH229" s="413">
        <v>0</v>
      </c>
      <c r="CI229" s="413"/>
      <c r="CJ229" s="369">
        <f t="shared" si="793"/>
        <v>1000000</v>
      </c>
      <c r="CK229" s="369">
        <f t="shared" si="794"/>
        <v>11000000</v>
      </c>
      <c r="CL229" s="414"/>
      <c r="CM229" s="413">
        <f t="shared" si="795"/>
        <v>10000000</v>
      </c>
      <c r="CN229" s="413">
        <f t="shared" si="795"/>
        <v>1000000</v>
      </c>
      <c r="CO229" s="369">
        <f t="shared" si="795"/>
        <v>0</v>
      </c>
      <c r="CP229" s="369">
        <f t="shared" si="796"/>
        <v>0</v>
      </c>
      <c r="CQ229" s="369">
        <f t="shared" si="796"/>
        <v>0</v>
      </c>
      <c r="CR229" s="369">
        <f t="shared" si="797"/>
        <v>1000000</v>
      </c>
      <c r="CS229" s="369">
        <f t="shared" si="798"/>
        <v>11000000</v>
      </c>
      <c r="CT229" s="173" t="s">
        <v>1758</v>
      </c>
      <c r="CU229" s="173" t="s">
        <v>2230</v>
      </c>
      <c r="CV229" s="450" t="s">
        <v>1335</v>
      </c>
      <c r="CW229" s="173" t="s">
        <v>2249</v>
      </c>
    </row>
    <row r="230" spans="1:101" ht="34.35" customHeight="1">
      <c r="A230" s="155">
        <f>SUBTOTAL(3,$C$11:C230)</f>
        <v>196</v>
      </c>
      <c r="B230" s="143" t="s">
        <v>629</v>
      </c>
      <c r="C230" s="144" t="s">
        <v>630</v>
      </c>
      <c r="D230" s="156" t="s">
        <v>101</v>
      </c>
      <c r="E230" s="157" t="str">
        <f t="shared" si="759"/>
        <v>B3</v>
      </c>
      <c r="F230" s="158">
        <v>42110</v>
      </c>
      <c r="G230" s="159">
        <v>4750000</v>
      </c>
      <c r="H230" s="159"/>
      <c r="I230" s="160">
        <f t="shared" si="760"/>
        <v>5250000</v>
      </c>
      <c r="J230" s="160">
        <f t="shared" si="712"/>
        <v>1000000</v>
      </c>
      <c r="K230" s="161">
        <f t="shared" si="713"/>
        <v>6250000</v>
      </c>
      <c r="L230" s="161">
        <f t="shared" si="761"/>
        <v>11000000</v>
      </c>
      <c r="M230" s="162">
        <f t="shared" si="762"/>
        <v>1</v>
      </c>
      <c r="N230" s="163">
        <f t="shared" si="716"/>
        <v>3640000</v>
      </c>
      <c r="O230" s="163">
        <v>0</v>
      </c>
      <c r="P230" s="406">
        <v>13</v>
      </c>
      <c r="Q230" s="406">
        <v>0</v>
      </c>
      <c r="R230" s="406">
        <v>0</v>
      </c>
      <c r="S230" s="406">
        <v>0</v>
      </c>
      <c r="T230" s="406"/>
      <c r="U230" s="406"/>
      <c r="V230" s="406"/>
      <c r="W230" s="406"/>
      <c r="X230" s="389"/>
      <c r="Y230" s="406"/>
      <c r="Z230" s="406"/>
      <c r="AA230" s="406"/>
      <c r="AB230" s="406"/>
      <c r="AC230" s="406"/>
      <c r="AD230" s="406">
        <v>0</v>
      </c>
      <c r="AE230" s="164">
        <f t="shared" si="763"/>
        <v>0</v>
      </c>
      <c r="AF230" s="166">
        <f t="shared" si="764"/>
        <v>5500000</v>
      </c>
      <c r="AG230" s="166">
        <f t="shared" si="765"/>
        <v>0</v>
      </c>
      <c r="AH230" s="166">
        <f t="shared" si="766"/>
        <v>0</v>
      </c>
      <c r="AI230" s="166">
        <f t="shared" si="767"/>
        <v>0</v>
      </c>
      <c r="AJ230" s="166">
        <f t="shared" si="768"/>
        <v>0</v>
      </c>
      <c r="AK230" s="166">
        <f t="shared" si="769"/>
        <v>0</v>
      </c>
      <c r="AL230" s="166">
        <f t="shared" si="770"/>
        <v>0</v>
      </c>
      <c r="AM230" s="166">
        <f t="shared" si="771"/>
        <v>0</v>
      </c>
      <c r="AN230" s="166">
        <f t="shared" si="772"/>
        <v>0</v>
      </c>
      <c r="AO230" s="167">
        <f t="shared" si="773"/>
        <v>0</v>
      </c>
      <c r="AP230" s="166">
        <v>0</v>
      </c>
      <c r="AQ230" s="166">
        <f t="shared" si="774"/>
        <v>5500000</v>
      </c>
      <c r="AR230" s="166">
        <v>0</v>
      </c>
      <c r="AS230" s="167"/>
      <c r="AT230" s="166"/>
      <c r="AU230" s="166"/>
      <c r="AV230" s="166">
        <f t="shared" si="775"/>
        <v>5500000</v>
      </c>
      <c r="AW230" s="166">
        <f t="shared" si="776"/>
        <v>380000</v>
      </c>
      <c r="AX230" s="166">
        <f t="shared" si="777"/>
        <v>71250</v>
      </c>
      <c r="AY230" s="166">
        <f t="shared" si="778"/>
        <v>47500</v>
      </c>
      <c r="AZ230" s="166">
        <f t="shared" si="779"/>
        <v>498750</v>
      </c>
      <c r="BA230" s="166">
        <f t="shared" si="780"/>
        <v>23750</v>
      </c>
      <c r="BB230" s="166">
        <f t="shared" si="781"/>
        <v>110000</v>
      </c>
      <c r="BC230" s="166"/>
      <c r="BD230" s="166">
        <v>0</v>
      </c>
      <c r="BE230" s="166">
        <f t="shared" si="782"/>
        <v>632500</v>
      </c>
      <c r="BF230" s="166">
        <f t="shared" si="783"/>
        <v>4867500</v>
      </c>
      <c r="BG230" s="166">
        <f t="shared" si="784"/>
        <v>0</v>
      </c>
      <c r="BH230" s="166">
        <v>1</v>
      </c>
      <c r="BI230" s="369" t="s">
        <v>40</v>
      </c>
      <c r="BJ230" s="166">
        <f t="shared" si="785"/>
        <v>0</v>
      </c>
      <c r="BK230" s="166">
        <f t="shared" si="786"/>
        <v>1</v>
      </c>
      <c r="BL230" s="166">
        <v>0</v>
      </c>
      <c r="BM230" s="166">
        <f t="shared" si="787"/>
        <v>0</v>
      </c>
      <c r="BN230" s="166" t="str">
        <f t="shared" si="788"/>
        <v>Trừ tiền</v>
      </c>
      <c r="BO230" s="410"/>
      <c r="BP230" s="166"/>
      <c r="BQ230" s="144"/>
      <c r="BR230" s="144"/>
      <c r="BS230" s="161">
        <f t="shared" si="789"/>
        <v>5500000</v>
      </c>
      <c r="BT230" s="159">
        <v>2</v>
      </c>
      <c r="BU230" s="166">
        <f t="shared" si="790"/>
        <v>8800000</v>
      </c>
      <c r="BV230" s="166">
        <v>11000000</v>
      </c>
      <c r="BW230" s="166">
        <f t="shared" si="791"/>
        <v>19800000</v>
      </c>
      <c r="BX230" s="166">
        <f t="shared" si="792"/>
        <v>-14798750</v>
      </c>
      <c r="BY230" s="166"/>
      <c r="BZ230" s="166"/>
      <c r="CA230" s="171"/>
      <c r="CB230" s="166"/>
      <c r="CC230" s="166"/>
      <c r="CD230" s="166"/>
      <c r="CE230" s="413">
        <v>10000000</v>
      </c>
      <c r="CF230" s="413">
        <f t="shared" si="802"/>
        <v>1000000</v>
      </c>
      <c r="CG230" s="413">
        <v>0</v>
      </c>
      <c r="CH230" s="413">
        <v>0</v>
      </c>
      <c r="CI230" s="413"/>
      <c r="CJ230" s="369">
        <f t="shared" si="793"/>
        <v>1000000</v>
      </c>
      <c r="CK230" s="369">
        <f t="shared" si="794"/>
        <v>11000000</v>
      </c>
      <c r="CL230" s="414"/>
      <c r="CM230" s="413">
        <f t="shared" si="795"/>
        <v>10000000</v>
      </c>
      <c r="CN230" s="413">
        <f t="shared" si="795"/>
        <v>1000000</v>
      </c>
      <c r="CO230" s="369">
        <f t="shared" si="795"/>
        <v>0</v>
      </c>
      <c r="CP230" s="369">
        <f t="shared" si="796"/>
        <v>0</v>
      </c>
      <c r="CQ230" s="369">
        <f t="shared" si="796"/>
        <v>0</v>
      </c>
      <c r="CR230" s="369">
        <f t="shared" si="797"/>
        <v>1000000</v>
      </c>
      <c r="CS230" s="369">
        <f t="shared" si="798"/>
        <v>11000000</v>
      </c>
      <c r="CT230" s="173" t="s">
        <v>1758</v>
      </c>
      <c r="CU230" s="173" t="s">
        <v>2230</v>
      </c>
      <c r="CV230" s="450" t="s">
        <v>1336</v>
      </c>
      <c r="CW230" s="173" t="s">
        <v>2249</v>
      </c>
    </row>
    <row r="231" spans="1:101" ht="34.35" customHeight="1">
      <c r="A231" s="155">
        <f>SUBTOTAL(3,$C$11:C231)</f>
        <v>197</v>
      </c>
      <c r="B231" s="143" t="s">
        <v>631</v>
      </c>
      <c r="C231" s="144" t="s">
        <v>632</v>
      </c>
      <c r="D231" s="156" t="s">
        <v>101</v>
      </c>
      <c r="E231" s="157" t="str">
        <f t="shared" si="759"/>
        <v>B3</v>
      </c>
      <c r="F231" s="158">
        <v>42373</v>
      </c>
      <c r="G231" s="159">
        <v>4750000</v>
      </c>
      <c r="H231" s="159"/>
      <c r="I231" s="160">
        <f t="shared" si="760"/>
        <v>5250000</v>
      </c>
      <c r="J231" s="160">
        <f t="shared" si="712"/>
        <v>500000</v>
      </c>
      <c r="K231" s="161">
        <f t="shared" si="713"/>
        <v>5750000</v>
      </c>
      <c r="L231" s="161">
        <f t="shared" si="761"/>
        <v>10500000</v>
      </c>
      <c r="M231" s="162">
        <f t="shared" si="762"/>
        <v>1</v>
      </c>
      <c r="N231" s="163">
        <f t="shared" si="716"/>
        <v>3640000</v>
      </c>
      <c r="O231" s="163">
        <v>0</v>
      </c>
      <c r="P231" s="406">
        <v>13</v>
      </c>
      <c r="Q231" s="406">
        <v>0</v>
      </c>
      <c r="R231" s="406">
        <v>0</v>
      </c>
      <c r="S231" s="406">
        <v>0</v>
      </c>
      <c r="T231" s="406"/>
      <c r="U231" s="406"/>
      <c r="V231" s="406"/>
      <c r="W231" s="406"/>
      <c r="X231" s="389"/>
      <c r="Y231" s="406"/>
      <c r="Z231" s="406"/>
      <c r="AA231" s="406"/>
      <c r="AB231" s="406"/>
      <c r="AC231" s="406"/>
      <c r="AD231" s="406">
        <v>0</v>
      </c>
      <c r="AE231" s="164">
        <f t="shared" si="763"/>
        <v>0</v>
      </c>
      <c r="AF231" s="166">
        <f t="shared" si="764"/>
        <v>5250000</v>
      </c>
      <c r="AG231" s="166">
        <f t="shared" si="765"/>
        <v>0</v>
      </c>
      <c r="AH231" s="166">
        <f t="shared" si="766"/>
        <v>0</v>
      </c>
      <c r="AI231" s="166">
        <f t="shared" si="767"/>
        <v>0</v>
      </c>
      <c r="AJ231" s="166">
        <f t="shared" si="768"/>
        <v>0</v>
      </c>
      <c r="AK231" s="166">
        <f t="shared" si="769"/>
        <v>0</v>
      </c>
      <c r="AL231" s="166">
        <f t="shared" si="770"/>
        <v>0</v>
      </c>
      <c r="AM231" s="166">
        <f t="shared" si="771"/>
        <v>0</v>
      </c>
      <c r="AN231" s="166">
        <f t="shared" si="772"/>
        <v>0</v>
      </c>
      <c r="AO231" s="167">
        <f t="shared" si="773"/>
        <v>0</v>
      </c>
      <c r="AP231" s="166">
        <v>0</v>
      </c>
      <c r="AQ231" s="166">
        <f t="shared" si="774"/>
        <v>5250000</v>
      </c>
      <c r="AR231" s="166">
        <v>0</v>
      </c>
      <c r="AS231" s="167"/>
      <c r="AT231" s="166"/>
      <c r="AU231" s="166"/>
      <c r="AV231" s="166">
        <f t="shared" si="775"/>
        <v>5250000</v>
      </c>
      <c r="AW231" s="166">
        <f t="shared" si="776"/>
        <v>380000</v>
      </c>
      <c r="AX231" s="166">
        <f t="shared" si="777"/>
        <v>71250</v>
      </c>
      <c r="AY231" s="166">
        <f t="shared" si="778"/>
        <v>47500</v>
      </c>
      <c r="AZ231" s="166">
        <f t="shared" si="779"/>
        <v>498750</v>
      </c>
      <c r="BA231" s="166">
        <f t="shared" si="780"/>
        <v>23750</v>
      </c>
      <c r="BB231" s="166">
        <f t="shared" si="781"/>
        <v>110000</v>
      </c>
      <c r="BC231" s="166"/>
      <c r="BD231" s="166">
        <v>0</v>
      </c>
      <c r="BE231" s="166">
        <f t="shared" si="782"/>
        <v>632500</v>
      </c>
      <c r="BF231" s="166">
        <f t="shared" si="783"/>
        <v>4617500</v>
      </c>
      <c r="BG231" s="166">
        <f t="shared" si="784"/>
        <v>0</v>
      </c>
      <c r="BH231" s="166">
        <v>1</v>
      </c>
      <c r="BI231" s="369" t="s">
        <v>40</v>
      </c>
      <c r="BJ231" s="166">
        <f t="shared" si="785"/>
        <v>0</v>
      </c>
      <c r="BK231" s="166">
        <f t="shared" si="786"/>
        <v>1</v>
      </c>
      <c r="BL231" s="166">
        <v>0</v>
      </c>
      <c r="BM231" s="166">
        <f t="shared" si="787"/>
        <v>0</v>
      </c>
      <c r="BN231" s="166" t="str">
        <f t="shared" si="788"/>
        <v>Trừ tiền</v>
      </c>
      <c r="BO231" s="410"/>
      <c r="BP231" s="166"/>
      <c r="BQ231" s="144"/>
      <c r="BR231" s="144"/>
      <c r="BS231" s="161">
        <f t="shared" si="789"/>
        <v>5250000</v>
      </c>
      <c r="BT231" s="159">
        <v>2</v>
      </c>
      <c r="BU231" s="166">
        <f t="shared" si="790"/>
        <v>8800000</v>
      </c>
      <c r="BV231" s="166">
        <v>11000000</v>
      </c>
      <c r="BW231" s="166">
        <f t="shared" si="791"/>
        <v>19800000</v>
      </c>
      <c r="BX231" s="166">
        <f t="shared" si="792"/>
        <v>-15048750</v>
      </c>
      <c r="BY231" s="166"/>
      <c r="BZ231" s="166"/>
      <c r="CA231" s="171"/>
      <c r="CB231" s="166"/>
      <c r="CC231" s="166"/>
      <c r="CD231" s="166"/>
      <c r="CE231" s="413">
        <v>10000000</v>
      </c>
      <c r="CF231" s="413">
        <f>CE231*5%</f>
        <v>500000</v>
      </c>
      <c r="CG231" s="413">
        <v>0</v>
      </c>
      <c r="CH231" s="413">
        <v>0</v>
      </c>
      <c r="CI231" s="413"/>
      <c r="CJ231" s="369">
        <f t="shared" si="793"/>
        <v>500000</v>
      </c>
      <c r="CK231" s="369">
        <f t="shared" si="794"/>
        <v>10500000</v>
      </c>
      <c r="CL231" s="414"/>
      <c r="CM231" s="413">
        <f t="shared" si="795"/>
        <v>10000000</v>
      </c>
      <c r="CN231" s="413">
        <f t="shared" si="795"/>
        <v>500000</v>
      </c>
      <c r="CO231" s="369">
        <f t="shared" si="795"/>
        <v>0</v>
      </c>
      <c r="CP231" s="369">
        <f t="shared" si="796"/>
        <v>0</v>
      </c>
      <c r="CQ231" s="369">
        <f t="shared" si="796"/>
        <v>0</v>
      </c>
      <c r="CR231" s="369">
        <f t="shared" si="797"/>
        <v>500000</v>
      </c>
      <c r="CS231" s="369">
        <f t="shared" si="798"/>
        <v>10500000</v>
      </c>
      <c r="CT231" s="173" t="s">
        <v>1758</v>
      </c>
      <c r="CU231" s="173" t="s">
        <v>2230</v>
      </c>
      <c r="CV231" s="450" t="s">
        <v>1337</v>
      </c>
      <c r="CW231" s="173" t="s">
        <v>2249</v>
      </c>
    </row>
    <row r="232" spans="1:101" ht="34.35" customHeight="1">
      <c r="A232" s="155">
        <f>SUBTOTAL(3,$C$11:C232)</f>
        <v>198</v>
      </c>
      <c r="B232" s="143" t="s">
        <v>781</v>
      </c>
      <c r="C232" s="144" t="s">
        <v>782</v>
      </c>
      <c r="D232" s="156" t="s">
        <v>101</v>
      </c>
      <c r="E232" s="157" t="str">
        <f t="shared" si="759"/>
        <v>B3</v>
      </c>
      <c r="F232" s="158">
        <v>42486</v>
      </c>
      <c r="G232" s="159">
        <v>4520000</v>
      </c>
      <c r="H232" s="159"/>
      <c r="I232" s="160">
        <f t="shared" si="760"/>
        <v>5480000</v>
      </c>
      <c r="J232" s="160">
        <f t="shared" si="712"/>
        <v>500000</v>
      </c>
      <c r="K232" s="161">
        <f t="shared" si="713"/>
        <v>5980000</v>
      </c>
      <c r="L232" s="161">
        <f t="shared" si="761"/>
        <v>10500000</v>
      </c>
      <c r="M232" s="162">
        <f t="shared" si="762"/>
        <v>1</v>
      </c>
      <c r="N232" s="163">
        <f t="shared" si="716"/>
        <v>3640000</v>
      </c>
      <c r="O232" s="163">
        <v>0</v>
      </c>
      <c r="P232" s="406">
        <v>13</v>
      </c>
      <c r="Q232" s="406">
        <v>0</v>
      </c>
      <c r="R232" s="406">
        <v>0</v>
      </c>
      <c r="S232" s="406">
        <v>0</v>
      </c>
      <c r="T232" s="406"/>
      <c r="U232" s="406"/>
      <c r="V232" s="406"/>
      <c r="W232" s="406"/>
      <c r="X232" s="389"/>
      <c r="Y232" s="406"/>
      <c r="Z232" s="406"/>
      <c r="AA232" s="406"/>
      <c r="AB232" s="406"/>
      <c r="AC232" s="406"/>
      <c r="AD232" s="406">
        <v>0</v>
      </c>
      <c r="AE232" s="164">
        <f t="shared" si="763"/>
        <v>0</v>
      </c>
      <c r="AF232" s="166">
        <f t="shared" si="764"/>
        <v>5250000</v>
      </c>
      <c r="AG232" s="166">
        <f t="shared" si="765"/>
        <v>0</v>
      </c>
      <c r="AH232" s="166">
        <f t="shared" si="766"/>
        <v>0</v>
      </c>
      <c r="AI232" s="166">
        <f t="shared" si="767"/>
        <v>0</v>
      </c>
      <c r="AJ232" s="166">
        <f t="shared" si="768"/>
        <v>0</v>
      </c>
      <c r="AK232" s="166">
        <f t="shared" si="769"/>
        <v>0</v>
      </c>
      <c r="AL232" s="166">
        <f t="shared" si="770"/>
        <v>0</v>
      </c>
      <c r="AM232" s="166">
        <f t="shared" si="771"/>
        <v>0</v>
      </c>
      <c r="AN232" s="166">
        <f t="shared" si="772"/>
        <v>0</v>
      </c>
      <c r="AO232" s="167">
        <f t="shared" si="773"/>
        <v>0</v>
      </c>
      <c r="AP232" s="166">
        <v>0</v>
      </c>
      <c r="AQ232" s="166">
        <f t="shared" si="774"/>
        <v>5250000</v>
      </c>
      <c r="AR232" s="166">
        <v>0</v>
      </c>
      <c r="AS232" s="167"/>
      <c r="AT232" s="166"/>
      <c r="AU232" s="166"/>
      <c r="AV232" s="166">
        <f t="shared" si="775"/>
        <v>5250000</v>
      </c>
      <c r="AW232" s="166">
        <f t="shared" si="776"/>
        <v>361600</v>
      </c>
      <c r="AX232" s="166">
        <f t="shared" si="777"/>
        <v>67800</v>
      </c>
      <c r="AY232" s="166">
        <f t="shared" si="778"/>
        <v>45200</v>
      </c>
      <c r="AZ232" s="166">
        <f t="shared" si="779"/>
        <v>474600</v>
      </c>
      <c r="BA232" s="166">
        <f t="shared" si="780"/>
        <v>22600</v>
      </c>
      <c r="BB232" s="166">
        <f t="shared" si="781"/>
        <v>110000</v>
      </c>
      <c r="BC232" s="166"/>
      <c r="BD232" s="166">
        <v>0</v>
      </c>
      <c r="BE232" s="166">
        <f t="shared" si="782"/>
        <v>607200</v>
      </c>
      <c r="BF232" s="166">
        <f t="shared" si="783"/>
        <v>4642800</v>
      </c>
      <c r="BG232" s="166">
        <f t="shared" si="784"/>
        <v>0</v>
      </c>
      <c r="BH232" s="166">
        <v>1</v>
      </c>
      <c r="BI232" s="369" t="s">
        <v>40</v>
      </c>
      <c r="BJ232" s="166">
        <f t="shared" si="785"/>
        <v>0</v>
      </c>
      <c r="BK232" s="166">
        <f t="shared" si="786"/>
        <v>1</v>
      </c>
      <c r="BL232" s="166">
        <v>0</v>
      </c>
      <c r="BM232" s="166">
        <f t="shared" si="787"/>
        <v>0</v>
      </c>
      <c r="BN232" s="166" t="str">
        <f t="shared" si="788"/>
        <v>Trừ tiền</v>
      </c>
      <c r="BO232" s="410"/>
      <c r="BP232" s="166"/>
      <c r="BQ232" s="144"/>
      <c r="BR232" s="144"/>
      <c r="BS232" s="161">
        <f t="shared" si="789"/>
        <v>5250000</v>
      </c>
      <c r="BT232" s="159">
        <v>2</v>
      </c>
      <c r="BU232" s="166">
        <f t="shared" si="790"/>
        <v>8800000</v>
      </c>
      <c r="BV232" s="166">
        <v>11000000</v>
      </c>
      <c r="BW232" s="166">
        <f t="shared" si="791"/>
        <v>19800000</v>
      </c>
      <c r="BX232" s="166">
        <f t="shared" si="792"/>
        <v>-15024600</v>
      </c>
      <c r="BY232" s="166"/>
      <c r="BZ232" s="166"/>
      <c r="CA232" s="171"/>
      <c r="CB232" s="166"/>
      <c r="CC232" s="166"/>
      <c r="CD232" s="166"/>
      <c r="CE232" s="413">
        <v>10000000</v>
      </c>
      <c r="CF232" s="413">
        <f>CE232*5%</f>
        <v>500000</v>
      </c>
      <c r="CG232" s="413">
        <v>0</v>
      </c>
      <c r="CH232" s="413">
        <v>0</v>
      </c>
      <c r="CI232" s="413"/>
      <c r="CJ232" s="369">
        <f>SUM(CF232:CI232)</f>
        <v>500000</v>
      </c>
      <c r="CK232" s="369">
        <f>CE232+CJ232</f>
        <v>10500000</v>
      </c>
      <c r="CL232" s="414"/>
      <c r="CM232" s="413">
        <f t="shared" si="795"/>
        <v>10000000</v>
      </c>
      <c r="CN232" s="413">
        <f t="shared" si="795"/>
        <v>500000</v>
      </c>
      <c r="CO232" s="369">
        <f t="shared" si="795"/>
        <v>0</v>
      </c>
      <c r="CP232" s="369">
        <f t="shared" si="795"/>
        <v>0</v>
      </c>
      <c r="CQ232" s="369">
        <f t="shared" si="795"/>
        <v>0</v>
      </c>
      <c r="CR232" s="369">
        <f>SUM(CN232:CQ232)</f>
        <v>500000</v>
      </c>
      <c r="CS232" s="369">
        <f>CM232+CR232</f>
        <v>10500000</v>
      </c>
      <c r="CT232" s="173" t="s">
        <v>1758</v>
      </c>
      <c r="CU232" s="173" t="s">
        <v>2230</v>
      </c>
      <c r="CV232" s="450" t="s">
        <v>1339</v>
      </c>
      <c r="CW232" s="173" t="s">
        <v>2249</v>
      </c>
    </row>
    <row r="233" spans="1:101" ht="34.35" customHeight="1">
      <c r="A233" s="155">
        <f>SUBTOTAL(3,$C$11:C233)</f>
        <v>199</v>
      </c>
      <c r="B233" s="143" t="s">
        <v>635</v>
      </c>
      <c r="C233" s="144" t="s">
        <v>636</v>
      </c>
      <c r="D233" s="156" t="s">
        <v>101</v>
      </c>
      <c r="E233" s="157" t="str">
        <f t="shared" si="759"/>
        <v>B3</v>
      </c>
      <c r="F233" s="158">
        <v>42110</v>
      </c>
      <c r="G233" s="159">
        <v>4750000</v>
      </c>
      <c r="H233" s="159"/>
      <c r="I233" s="160">
        <f t="shared" si="760"/>
        <v>5250000</v>
      </c>
      <c r="J233" s="160">
        <f t="shared" si="712"/>
        <v>1000000</v>
      </c>
      <c r="K233" s="161">
        <f t="shared" si="713"/>
        <v>6250000</v>
      </c>
      <c r="L233" s="161">
        <f t="shared" si="761"/>
        <v>11000000</v>
      </c>
      <c r="M233" s="162">
        <f t="shared" si="762"/>
        <v>1</v>
      </c>
      <c r="N233" s="163">
        <f t="shared" si="716"/>
        <v>3640000</v>
      </c>
      <c r="O233" s="163">
        <v>0</v>
      </c>
      <c r="P233" s="406">
        <v>13</v>
      </c>
      <c r="Q233" s="406">
        <v>0</v>
      </c>
      <c r="R233" s="406">
        <v>0</v>
      </c>
      <c r="S233" s="406">
        <v>0</v>
      </c>
      <c r="T233" s="406"/>
      <c r="U233" s="406"/>
      <c r="V233" s="406"/>
      <c r="W233" s="406"/>
      <c r="X233" s="389"/>
      <c r="Y233" s="406"/>
      <c r="Z233" s="406"/>
      <c r="AA233" s="406"/>
      <c r="AB233" s="406"/>
      <c r="AC233" s="406"/>
      <c r="AD233" s="406">
        <v>0</v>
      </c>
      <c r="AE233" s="164">
        <f t="shared" si="763"/>
        <v>0</v>
      </c>
      <c r="AF233" s="166">
        <f t="shared" si="764"/>
        <v>5500000</v>
      </c>
      <c r="AG233" s="166">
        <f t="shared" si="765"/>
        <v>0</v>
      </c>
      <c r="AH233" s="166">
        <f t="shared" si="766"/>
        <v>0</v>
      </c>
      <c r="AI233" s="166">
        <f t="shared" si="767"/>
        <v>0</v>
      </c>
      <c r="AJ233" s="166">
        <f t="shared" si="768"/>
        <v>0</v>
      </c>
      <c r="AK233" s="166">
        <f t="shared" si="769"/>
        <v>0</v>
      </c>
      <c r="AL233" s="166">
        <f t="shared" si="770"/>
        <v>0</v>
      </c>
      <c r="AM233" s="166">
        <f t="shared" si="771"/>
        <v>0</v>
      </c>
      <c r="AN233" s="166">
        <f t="shared" si="772"/>
        <v>0</v>
      </c>
      <c r="AO233" s="167">
        <f t="shared" si="773"/>
        <v>0</v>
      </c>
      <c r="AP233" s="166">
        <v>0</v>
      </c>
      <c r="AQ233" s="166">
        <f t="shared" si="774"/>
        <v>5500000</v>
      </c>
      <c r="AR233" s="166">
        <v>0</v>
      </c>
      <c r="AS233" s="167"/>
      <c r="AT233" s="166"/>
      <c r="AU233" s="166"/>
      <c r="AV233" s="166">
        <f t="shared" si="775"/>
        <v>5500000</v>
      </c>
      <c r="AW233" s="166">
        <f t="shared" si="776"/>
        <v>380000</v>
      </c>
      <c r="AX233" s="166">
        <f t="shared" si="777"/>
        <v>71250</v>
      </c>
      <c r="AY233" s="166">
        <f t="shared" si="778"/>
        <v>47500</v>
      </c>
      <c r="AZ233" s="166">
        <f t="shared" si="779"/>
        <v>498750</v>
      </c>
      <c r="BA233" s="166">
        <f t="shared" si="780"/>
        <v>23750</v>
      </c>
      <c r="BB233" s="166">
        <f t="shared" si="781"/>
        <v>110000</v>
      </c>
      <c r="BC233" s="166"/>
      <c r="BD233" s="166">
        <v>0</v>
      </c>
      <c r="BE233" s="166">
        <f t="shared" si="782"/>
        <v>632500</v>
      </c>
      <c r="BF233" s="166">
        <f t="shared" si="783"/>
        <v>4867500</v>
      </c>
      <c r="BG233" s="166">
        <f t="shared" si="784"/>
        <v>0</v>
      </c>
      <c r="BH233" s="166">
        <v>1</v>
      </c>
      <c r="BI233" s="369" t="s">
        <v>40</v>
      </c>
      <c r="BJ233" s="166">
        <f t="shared" si="785"/>
        <v>0</v>
      </c>
      <c r="BK233" s="166">
        <f t="shared" si="786"/>
        <v>1</v>
      </c>
      <c r="BL233" s="166">
        <v>0</v>
      </c>
      <c r="BM233" s="166">
        <f t="shared" si="787"/>
        <v>0</v>
      </c>
      <c r="BN233" s="166" t="str">
        <f t="shared" si="788"/>
        <v>Trừ tiền</v>
      </c>
      <c r="BO233" s="410"/>
      <c r="BP233" s="166"/>
      <c r="BQ233" s="144"/>
      <c r="BR233" s="144"/>
      <c r="BS233" s="161">
        <f t="shared" si="789"/>
        <v>5500000</v>
      </c>
      <c r="BT233" s="159">
        <v>3</v>
      </c>
      <c r="BU233" s="166">
        <f t="shared" si="790"/>
        <v>13200000</v>
      </c>
      <c r="BV233" s="166">
        <v>11000000</v>
      </c>
      <c r="BW233" s="166">
        <f t="shared" si="791"/>
        <v>24200000</v>
      </c>
      <c r="BX233" s="166">
        <f t="shared" si="792"/>
        <v>-19198750</v>
      </c>
      <c r="BY233" s="166"/>
      <c r="BZ233" s="166"/>
      <c r="CA233" s="171"/>
      <c r="CB233" s="166"/>
      <c r="CC233" s="166"/>
      <c r="CD233" s="166"/>
      <c r="CE233" s="413">
        <v>10000000</v>
      </c>
      <c r="CF233" s="413">
        <f>CE233*10%</f>
        <v>1000000</v>
      </c>
      <c r="CG233" s="413">
        <v>0</v>
      </c>
      <c r="CH233" s="413">
        <v>0</v>
      </c>
      <c r="CI233" s="413"/>
      <c r="CJ233" s="369">
        <f t="shared" si="793"/>
        <v>1000000</v>
      </c>
      <c r="CK233" s="369">
        <f t="shared" si="794"/>
        <v>11000000</v>
      </c>
      <c r="CL233" s="414"/>
      <c r="CM233" s="413">
        <f t="shared" si="795"/>
        <v>10000000</v>
      </c>
      <c r="CN233" s="413">
        <f t="shared" si="795"/>
        <v>1000000</v>
      </c>
      <c r="CO233" s="369">
        <f t="shared" si="795"/>
        <v>0</v>
      </c>
      <c r="CP233" s="369">
        <f t="shared" si="796"/>
        <v>0</v>
      </c>
      <c r="CQ233" s="369">
        <f t="shared" si="796"/>
        <v>0</v>
      </c>
      <c r="CR233" s="369">
        <f t="shared" si="797"/>
        <v>1000000</v>
      </c>
      <c r="CS233" s="369">
        <f t="shared" si="798"/>
        <v>11000000</v>
      </c>
      <c r="CT233" s="173" t="s">
        <v>1758</v>
      </c>
      <c r="CU233" s="173" t="s">
        <v>2230</v>
      </c>
      <c r="CV233" s="450" t="s">
        <v>1340</v>
      </c>
      <c r="CW233" s="173" t="s">
        <v>2249</v>
      </c>
    </row>
    <row r="234" spans="1:101" ht="34.35" customHeight="1">
      <c r="A234" s="155">
        <f>SUBTOTAL(3,$C$11:C234)</f>
        <v>200</v>
      </c>
      <c r="B234" s="143" t="s">
        <v>694</v>
      </c>
      <c r="C234" s="253" t="s">
        <v>695</v>
      </c>
      <c r="D234" s="156" t="s">
        <v>101</v>
      </c>
      <c r="E234" s="157" t="str">
        <f t="shared" si="759"/>
        <v>B3</v>
      </c>
      <c r="F234" s="158">
        <v>42110</v>
      </c>
      <c r="G234" s="159">
        <v>4300000</v>
      </c>
      <c r="H234" s="159"/>
      <c r="I234" s="160">
        <f t="shared" si="760"/>
        <v>5700000</v>
      </c>
      <c r="J234" s="160">
        <f t="shared" si="712"/>
        <v>1000000</v>
      </c>
      <c r="K234" s="161">
        <f t="shared" si="713"/>
        <v>6700000</v>
      </c>
      <c r="L234" s="161">
        <f t="shared" si="761"/>
        <v>11000000</v>
      </c>
      <c r="M234" s="162">
        <f t="shared" si="762"/>
        <v>1</v>
      </c>
      <c r="N234" s="163">
        <f t="shared" si="716"/>
        <v>3640000</v>
      </c>
      <c r="O234" s="163">
        <v>0</v>
      </c>
      <c r="P234" s="406">
        <v>13</v>
      </c>
      <c r="Q234" s="406">
        <v>0</v>
      </c>
      <c r="R234" s="406">
        <v>0</v>
      </c>
      <c r="S234" s="406">
        <v>0</v>
      </c>
      <c r="T234" s="406"/>
      <c r="U234" s="406"/>
      <c r="V234" s="406"/>
      <c r="W234" s="406"/>
      <c r="X234" s="389"/>
      <c r="Y234" s="406"/>
      <c r="Z234" s="406"/>
      <c r="AA234" s="406"/>
      <c r="AB234" s="406"/>
      <c r="AC234" s="406"/>
      <c r="AD234" s="406">
        <v>0</v>
      </c>
      <c r="AE234" s="164">
        <f t="shared" si="763"/>
        <v>0</v>
      </c>
      <c r="AF234" s="166">
        <f t="shared" si="764"/>
        <v>5500000</v>
      </c>
      <c r="AG234" s="166">
        <f t="shared" si="765"/>
        <v>0</v>
      </c>
      <c r="AH234" s="166">
        <f t="shared" si="766"/>
        <v>0</v>
      </c>
      <c r="AI234" s="166">
        <f t="shared" si="767"/>
        <v>0</v>
      </c>
      <c r="AJ234" s="166">
        <f t="shared" si="768"/>
        <v>0</v>
      </c>
      <c r="AK234" s="166">
        <f t="shared" si="769"/>
        <v>0</v>
      </c>
      <c r="AL234" s="166">
        <f t="shared" si="770"/>
        <v>0</v>
      </c>
      <c r="AM234" s="166">
        <f t="shared" si="771"/>
        <v>0</v>
      </c>
      <c r="AN234" s="166">
        <f t="shared" si="772"/>
        <v>0</v>
      </c>
      <c r="AO234" s="167">
        <f t="shared" si="773"/>
        <v>0</v>
      </c>
      <c r="AP234" s="166">
        <v>0</v>
      </c>
      <c r="AQ234" s="166">
        <f t="shared" si="774"/>
        <v>5500000</v>
      </c>
      <c r="AR234" s="166">
        <v>0</v>
      </c>
      <c r="AS234" s="167"/>
      <c r="AT234" s="166"/>
      <c r="AU234" s="166"/>
      <c r="AV234" s="166">
        <f t="shared" si="775"/>
        <v>5500000</v>
      </c>
      <c r="AW234" s="166">
        <f t="shared" si="776"/>
        <v>344000</v>
      </c>
      <c r="AX234" s="166">
        <f t="shared" si="777"/>
        <v>64500</v>
      </c>
      <c r="AY234" s="166">
        <f t="shared" si="778"/>
        <v>43000</v>
      </c>
      <c r="AZ234" s="166">
        <f t="shared" si="779"/>
        <v>451500</v>
      </c>
      <c r="BA234" s="166">
        <f t="shared" si="780"/>
        <v>21500</v>
      </c>
      <c r="BB234" s="166">
        <f t="shared" si="781"/>
        <v>110000</v>
      </c>
      <c r="BC234" s="166"/>
      <c r="BD234" s="166">
        <v>0</v>
      </c>
      <c r="BE234" s="166">
        <f t="shared" si="782"/>
        <v>583000</v>
      </c>
      <c r="BF234" s="166">
        <f t="shared" si="783"/>
        <v>4917000</v>
      </c>
      <c r="BG234" s="166">
        <f t="shared" si="784"/>
        <v>0</v>
      </c>
      <c r="BH234" s="166">
        <v>1</v>
      </c>
      <c r="BI234" s="369" t="s">
        <v>40</v>
      </c>
      <c r="BJ234" s="166">
        <f t="shared" si="785"/>
        <v>0</v>
      </c>
      <c r="BK234" s="166">
        <f t="shared" si="786"/>
        <v>1</v>
      </c>
      <c r="BL234" s="166">
        <v>0</v>
      </c>
      <c r="BM234" s="166">
        <f t="shared" si="787"/>
        <v>0</v>
      </c>
      <c r="BN234" s="166" t="str">
        <f t="shared" si="788"/>
        <v>Trừ tiền</v>
      </c>
      <c r="BO234" s="410"/>
      <c r="BP234" s="166"/>
      <c r="BQ234" s="144"/>
      <c r="BR234" s="144"/>
      <c r="BS234" s="161">
        <f t="shared" si="789"/>
        <v>5500000</v>
      </c>
      <c r="BT234" s="159">
        <v>3</v>
      </c>
      <c r="BU234" s="166">
        <f t="shared" si="790"/>
        <v>13200000</v>
      </c>
      <c r="BV234" s="166">
        <v>11000000</v>
      </c>
      <c r="BW234" s="166">
        <f t="shared" si="791"/>
        <v>24200000</v>
      </c>
      <c r="BX234" s="166">
        <f t="shared" si="792"/>
        <v>-19151500</v>
      </c>
      <c r="BY234" s="166"/>
      <c r="BZ234" s="166"/>
      <c r="CA234" s="171"/>
      <c r="CB234" s="166"/>
      <c r="CC234" s="166"/>
      <c r="CD234" s="166"/>
      <c r="CE234" s="413">
        <v>10000000</v>
      </c>
      <c r="CF234" s="413">
        <f>CE234*10%</f>
        <v>1000000</v>
      </c>
      <c r="CG234" s="413">
        <v>0</v>
      </c>
      <c r="CH234" s="413">
        <v>0</v>
      </c>
      <c r="CI234" s="413"/>
      <c r="CJ234" s="369">
        <f t="shared" si="793"/>
        <v>1000000</v>
      </c>
      <c r="CK234" s="369">
        <f t="shared" si="794"/>
        <v>11000000</v>
      </c>
      <c r="CL234" s="414"/>
      <c r="CM234" s="413">
        <f t="shared" si="795"/>
        <v>10000000</v>
      </c>
      <c r="CN234" s="413">
        <f t="shared" si="795"/>
        <v>1000000</v>
      </c>
      <c r="CO234" s="369">
        <f t="shared" si="795"/>
        <v>0</v>
      </c>
      <c r="CP234" s="369">
        <f t="shared" si="795"/>
        <v>0</v>
      </c>
      <c r="CQ234" s="369">
        <f t="shared" si="795"/>
        <v>0</v>
      </c>
      <c r="CR234" s="369">
        <f t="shared" si="797"/>
        <v>1000000</v>
      </c>
      <c r="CS234" s="369">
        <f t="shared" si="798"/>
        <v>11000000</v>
      </c>
      <c r="CT234" s="173" t="s">
        <v>1758</v>
      </c>
      <c r="CU234" s="173" t="s">
        <v>2230</v>
      </c>
      <c r="CV234" s="450" t="s">
        <v>1341</v>
      </c>
      <c r="CW234" s="173" t="s">
        <v>2249</v>
      </c>
    </row>
    <row r="235" spans="1:101" ht="34.35" customHeight="1">
      <c r="A235" s="155">
        <f>SUBTOTAL(3,$C$11:C235)</f>
        <v>201</v>
      </c>
      <c r="B235" s="143" t="s">
        <v>651</v>
      </c>
      <c r="C235" s="144" t="s">
        <v>652</v>
      </c>
      <c r="D235" s="156" t="s">
        <v>101</v>
      </c>
      <c r="E235" s="157" t="str">
        <f t="shared" si="759"/>
        <v>B3</v>
      </c>
      <c r="F235" s="158">
        <v>42110</v>
      </c>
      <c r="G235" s="159">
        <v>4300000</v>
      </c>
      <c r="H235" s="159"/>
      <c r="I235" s="160">
        <f t="shared" si="760"/>
        <v>5700000</v>
      </c>
      <c r="J235" s="160">
        <f t="shared" si="712"/>
        <v>1000000</v>
      </c>
      <c r="K235" s="161">
        <f t="shared" si="713"/>
        <v>6700000</v>
      </c>
      <c r="L235" s="161">
        <f t="shared" si="761"/>
        <v>11000000</v>
      </c>
      <c r="M235" s="162">
        <f t="shared" si="762"/>
        <v>1</v>
      </c>
      <c r="N235" s="163">
        <f t="shared" si="716"/>
        <v>3640000</v>
      </c>
      <c r="O235" s="163">
        <v>0</v>
      </c>
      <c r="P235" s="406">
        <v>13</v>
      </c>
      <c r="Q235" s="406">
        <v>0</v>
      </c>
      <c r="R235" s="406">
        <v>0</v>
      </c>
      <c r="S235" s="406">
        <v>0</v>
      </c>
      <c r="T235" s="406"/>
      <c r="U235" s="406"/>
      <c r="V235" s="406"/>
      <c r="W235" s="406"/>
      <c r="X235" s="389"/>
      <c r="Y235" s="406"/>
      <c r="Z235" s="406"/>
      <c r="AA235" s="406"/>
      <c r="AB235" s="406"/>
      <c r="AC235" s="406"/>
      <c r="AD235" s="406">
        <v>0</v>
      </c>
      <c r="AE235" s="164">
        <f t="shared" si="763"/>
        <v>0</v>
      </c>
      <c r="AF235" s="166">
        <f t="shared" si="764"/>
        <v>5500000</v>
      </c>
      <c r="AG235" s="166">
        <f t="shared" si="765"/>
        <v>0</v>
      </c>
      <c r="AH235" s="166">
        <f t="shared" si="766"/>
        <v>0</v>
      </c>
      <c r="AI235" s="166">
        <f t="shared" si="767"/>
        <v>0</v>
      </c>
      <c r="AJ235" s="166">
        <f t="shared" si="768"/>
        <v>0</v>
      </c>
      <c r="AK235" s="166">
        <f t="shared" si="769"/>
        <v>0</v>
      </c>
      <c r="AL235" s="166">
        <f t="shared" si="770"/>
        <v>0</v>
      </c>
      <c r="AM235" s="166">
        <f t="shared" si="771"/>
        <v>0</v>
      </c>
      <c r="AN235" s="166">
        <f t="shared" si="772"/>
        <v>0</v>
      </c>
      <c r="AO235" s="167">
        <f t="shared" si="773"/>
        <v>0</v>
      </c>
      <c r="AP235" s="166">
        <v>0</v>
      </c>
      <c r="AQ235" s="166">
        <f t="shared" si="774"/>
        <v>5500000</v>
      </c>
      <c r="AR235" s="166">
        <v>0</v>
      </c>
      <c r="AS235" s="167"/>
      <c r="AT235" s="166"/>
      <c r="AU235" s="166"/>
      <c r="AV235" s="166">
        <f t="shared" si="775"/>
        <v>5500000</v>
      </c>
      <c r="AW235" s="166">
        <f t="shared" si="776"/>
        <v>344000</v>
      </c>
      <c r="AX235" s="166">
        <f t="shared" si="777"/>
        <v>64500</v>
      </c>
      <c r="AY235" s="166">
        <f t="shared" si="778"/>
        <v>43000</v>
      </c>
      <c r="AZ235" s="166">
        <f t="shared" si="779"/>
        <v>451500</v>
      </c>
      <c r="BA235" s="166">
        <f t="shared" si="780"/>
        <v>21500</v>
      </c>
      <c r="BB235" s="166">
        <f t="shared" si="781"/>
        <v>110000</v>
      </c>
      <c r="BC235" s="166"/>
      <c r="BD235" s="166">
        <v>0</v>
      </c>
      <c r="BE235" s="166">
        <f t="shared" si="782"/>
        <v>583000</v>
      </c>
      <c r="BF235" s="166">
        <f t="shared" si="783"/>
        <v>4917000</v>
      </c>
      <c r="BG235" s="166">
        <f t="shared" si="784"/>
        <v>0</v>
      </c>
      <c r="BH235" s="166">
        <v>1</v>
      </c>
      <c r="BI235" s="369" t="s">
        <v>40</v>
      </c>
      <c r="BJ235" s="166">
        <f t="shared" si="785"/>
        <v>0</v>
      </c>
      <c r="BK235" s="166">
        <f t="shared" si="786"/>
        <v>1</v>
      </c>
      <c r="BL235" s="166">
        <v>0</v>
      </c>
      <c r="BM235" s="166">
        <f t="shared" si="787"/>
        <v>0</v>
      </c>
      <c r="BN235" s="166" t="str">
        <f t="shared" si="788"/>
        <v>Trừ tiền</v>
      </c>
      <c r="BO235" s="410"/>
      <c r="BP235" s="166"/>
      <c r="BQ235" s="144"/>
      <c r="BR235" s="144"/>
      <c r="BS235" s="161">
        <f t="shared" si="789"/>
        <v>5500000</v>
      </c>
      <c r="BT235" s="159">
        <v>5</v>
      </c>
      <c r="BU235" s="166">
        <f t="shared" si="790"/>
        <v>22000000</v>
      </c>
      <c r="BV235" s="166">
        <v>11000000</v>
      </c>
      <c r="BW235" s="166">
        <f t="shared" si="791"/>
        <v>33000000</v>
      </c>
      <c r="BX235" s="166">
        <f t="shared" si="792"/>
        <v>-27951500</v>
      </c>
      <c r="BY235" s="166"/>
      <c r="BZ235" s="166"/>
      <c r="CA235" s="171"/>
      <c r="CB235" s="166"/>
      <c r="CC235" s="166"/>
      <c r="CD235" s="166"/>
      <c r="CE235" s="413">
        <v>10000000</v>
      </c>
      <c r="CF235" s="413">
        <f>CE235*10%</f>
        <v>1000000</v>
      </c>
      <c r="CG235" s="413">
        <v>0</v>
      </c>
      <c r="CH235" s="413">
        <v>0</v>
      </c>
      <c r="CI235" s="413"/>
      <c r="CJ235" s="369">
        <f t="shared" si="793"/>
        <v>1000000</v>
      </c>
      <c r="CK235" s="369">
        <f t="shared" si="794"/>
        <v>11000000</v>
      </c>
      <c r="CL235" s="414"/>
      <c r="CM235" s="413">
        <f>CE235</f>
        <v>10000000</v>
      </c>
      <c r="CN235" s="413">
        <f>CF235</f>
        <v>1000000</v>
      </c>
      <c r="CO235" s="369">
        <f>CG235</f>
        <v>0</v>
      </c>
      <c r="CP235" s="369">
        <f>CH235</f>
        <v>0</v>
      </c>
      <c r="CQ235" s="369">
        <f>CI235</f>
        <v>0</v>
      </c>
      <c r="CR235" s="369">
        <f t="shared" si="797"/>
        <v>1000000</v>
      </c>
      <c r="CS235" s="369">
        <f t="shared" si="798"/>
        <v>11000000</v>
      </c>
      <c r="CT235" s="173" t="s">
        <v>1758</v>
      </c>
      <c r="CU235" s="173" t="s">
        <v>2230</v>
      </c>
      <c r="CV235" s="450" t="s">
        <v>1689</v>
      </c>
      <c r="CW235" s="173" t="s">
        <v>2249</v>
      </c>
    </row>
    <row r="236" spans="1:101" ht="34.35" customHeight="1">
      <c r="A236" s="155">
        <f>SUBTOTAL(3,$C$11:C236)</f>
        <v>202</v>
      </c>
      <c r="B236" s="143" t="s">
        <v>1688</v>
      </c>
      <c r="C236" s="144" t="s">
        <v>1687</v>
      </c>
      <c r="D236" s="156" t="s">
        <v>101</v>
      </c>
      <c r="E236" s="157" t="str">
        <f t="shared" si="759"/>
        <v>B3</v>
      </c>
      <c r="F236" s="158">
        <v>45785</v>
      </c>
      <c r="G236" s="159">
        <v>4750000</v>
      </c>
      <c r="H236" s="159"/>
      <c r="I236" s="160">
        <f t="shared" si="760"/>
        <v>4750000</v>
      </c>
      <c r="J236" s="160">
        <f t="shared" si="712"/>
        <v>0</v>
      </c>
      <c r="K236" s="161">
        <f t="shared" si="713"/>
        <v>4750000</v>
      </c>
      <c r="L236" s="161">
        <f t="shared" si="761"/>
        <v>9500000</v>
      </c>
      <c r="M236" s="162">
        <f t="shared" si="762"/>
        <v>1</v>
      </c>
      <c r="N236" s="163">
        <f t="shared" si="716"/>
        <v>3640000</v>
      </c>
      <c r="O236" s="163">
        <v>0</v>
      </c>
      <c r="P236" s="406">
        <v>13</v>
      </c>
      <c r="Q236" s="406">
        <v>0</v>
      </c>
      <c r="R236" s="406">
        <v>0</v>
      </c>
      <c r="S236" s="406">
        <v>0</v>
      </c>
      <c r="T236" s="406"/>
      <c r="U236" s="406"/>
      <c r="V236" s="406"/>
      <c r="W236" s="406"/>
      <c r="X236" s="389"/>
      <c r="Y236" s="406"/>
      <c r="Z236" s="406"/>
      <c r="AA236" s="406"/>
      <c r="AB236" s="406"/>
      <c r="AC236" s="406"/>
      <c r="AD236" s="406">
        <v>0</v>
      </c>
      <c r="AE236" s="164">
        <f t="shared" si="763"/>
        <v>0</v>
      </c>
      <c r="AF236" s="166">
        <f t="shared" si="764"/>
        <v>4750000</v>
      </c>
      <c r="AG236" s="166">
        <f t="shared" si="765"/>
        <v>0</v>
      </c>
      <c r="AH236" s="166">
        <f t="shared" si="766"/>
        <v>0</v>
      </c>
      <c r="AI236" s="166">
        <f t="shared" si="767"/>
        <v>0</v>
      </c>
      <c r="AJ236" s="166">
        <f t="shared" si="768"/>
        <v>0</v>
      </c>
      <c r="AK236" s="166">
        <f t="shared" si="769"/>
        <v>0</v>
      </c>
      <c r="AL236" s="166">
        <f t="shared" si="770"/>
        <v>0</v>
      </c>
      <c r="AM236" s="166">
        <f t="shared" si="771"/>
        <v>0</v>
      </c>
      <c r="AN236" s="166">
        <f t="shared" si="772"/>
        <v>0</v>
      </c>
      <c r="AO236" s="167">
        <f t="shared" si="773"/>
        <v>0</v>
      </c>
      <c r="AP236" s="166">
        <v>0</v>
      </c>
      <c r="AQ236" s="166">
        <f t="shared" si="774"/>
        <v>4750000</v>
      </c>
      <c r="AR236" s="166"/>
      <c r="AS236" s="167"/>
      <c r="AT236" s="166"/>
      <c r="AU236" s="166"/>
      <c r="AV236" s="166">
        <f t="shared" si="775"/>
        <v>4750000</v>
      </c>
      <c r="AW236" s="166">
        <f t="shared" si="776"/>
        <v>380000</v>
      </c>
      <c r="AX236" s="166">
        <f t="shared" si="777"/>
        <v>71250</v>
      </c>
      <c r="AY236" s="166">
        <f t="shared" si="778"/>
        <v>47500</v>
      </c>
      <c r="AZ236" s="166">
        <f t="shared" si="779"/>
        <v>498750</v>
      </c>
      <c r="BA236" s="166">
        <f t="shared" si="780"/>
        <v>23750</v>
      </c>
      <c r="BB236" s="166">
        <f t="shared" si="781"/>
        <v>110000</v>
      </c>
      <c r="BC236" s="166"/>
      <c r="BD236" s="166">
        <v>0</v>
      </c>
      <c r="BE236" s="166">
        <f t="shared" si="782"/>
        <v>632500</v>
      </c>
      <c r="BF236" s="166">
        <f t="shared" si="783"/>
        <v>4117500</v>
      </c>
      <c r="BG236" s="166">
        <f t="shared" si="784"/>
        <v>0</v>
      </c>
      <c r="BH236" s="166">
        <v>1</v>
      </c>
      <c r="BI236" s="369" t="s">
        <v>40</v>
      </c>
      <c r="BJ236" s="166">
        <f t="shared" si="785"/>
        <v>0</v>
      </c>
      <c r="BK236" s="166">
        <f t="shared" si="786"/>
        <v>1</v>
      </c>
      <c r="BL236" s="166">
        <v>0</v>
      </c>
      <c r="BM236" s="166">
        <f t="shared" si="787"/>
        <v>0</v>
      </c>
      <c r="BN236" s="166" t="str">
        <f t="shared" si="788"/>
        <v>Trừ tiền</v>
      </c>
      <c r="BO236" s="410"/>
      <c r="BP236" s="166"/>
      <c r="BQ236" s="144"/>
      <c r="BR236" s="144"/>
      <c r="BS236" s="161">
        <f t="shared" si="789"/>
        <v>4750000</v>
      </c>
      <c r="BT236" s="159">
        <v>1</v>
      </c>
      <c r="BU236" s="166">
        <f t="shared" si="790"/>
        <v>4400000</v>
      </c>
      <c r="BV236" s="166">
        <v>11000000</v>
      </c>
      <c r="BW236" s="166">
        <f t="shared" si="791"/>
        <v>15400000</v>
      </c>
      <c r="BX236" s="166">
        <f t="shared" si="792"/>
        <v>-11148750</v>
      </c>
      <c r="BY236" s="166"/>
      <c r="BZ236" s="166"/>
      <c r="CA236" s="171"/>
      <c r="CB236" s="166"/>
      <c r="CC236" s="166"/>
      <c r="CD236" s="166"/>
      <c r="CE236" s="413">
        <v>9500000</v>
      </c>
      <c r="CF236" s="413"/>
      <c r="CG236" s="413"/>
      <c r="CH236" s="413"/>
      <c r="CI236" s="413"/>
      <c r="CJ236" s="369">
        <f t="shared" si="793"/>
        <v>0</v>
      </c>
      <c r="CK236" s="369">
        <f t="shared" si="794"/>
        <v>9500000</v>
      </c>
      <c r="CL236" s="414"/>
      <c r="CM236" s="413">
        <f t="shared" ref="CM236:CM241" si="803">CE236</f>
        <v>9500000</v>
      </c>
      <c r="CN236" s="413"/>
      <c r="CO236" s="369"/>
      <c r="CP236" s="369"/>
      <c r="CQ236" s="369"/>
      <c r="CR236" s="369">
        <f t="shared" si="797"/>
        <v>0</v>
      </c>
      <c r="CS236" s="369">
        <f t="shared" si="798"/>
        <v>9500000</v>
      </c>
      <c r="CT236" s="173" t="s">
        <v>1758</v>
      </c>
      <c r="CU236" s="173" t="s">
        <v>2230</v>
      </c>
      <c r="CV236" s="450" t="s">
        <v>1686</v>
      </c>
      <c r="CW236" s="173" t="s">
        <v>2249</v>
      </c>
    </row>
    <row r="237" spans="1:101" ht="34.35" customHeight="1">
      <c r="A237" s="155">
        <f>SUBTOTAL(3,$C$11:C237)</f>
        <v>203</v>
      </c>
      <c r="B237" s="246" t="s">
        <v>1685</v>
      </c>
      <c r="C237" s="247" t="s">
        <v>1684</v>
      </c>
      <c r="D237" s="156" t="s">
        <v>101</v>
      </c>
      <c r="E237" s="157" t="str">
        <f t="shared" si="759"/>
        <v>B3</v>
      </c>
      <c r="F237" s="158">
        <v>45751</v>
      </c>
      <c r="G237" s="159">
        <v>4750000</v>
      </c>
      <c r="H237" s="159"/>
      <c r="I237" s="160">
        <f t="shared" si="760"/>
        <v>4750000</v>
      </c>
      <c r="J237" s="160">
        <f t="shared" si="712"/>
        <v>0</v>
      </c>
      <c r="K237" s="161">
        <f t="shared" si="713"/>
        <v>4750000</v>
      </c>
      <c r="L237" s="161">
        <f t="shared" si="761"/>
        <v>9500000</v>
      </c>
      <c r="M237" s="162">
        <f t="shared" si="762"/>
        <v>1</v>
      </c>
      <c r="N237" s="163">
        <f t="shared" si="716"/>
        <v>3640000</v>
      </c>
      <c r="O237" s="163">
        <v>0</v>
      </c>
      <c r="P237" s="406">
        <v>13</v>
      </c>
      <c r="Q237" s="406">
        <v>0</v>
      </c>
      <c r="R237" s="406">
        <v>0</v>
      </c>
      <c r="S237" s="406">
        <v>0</v>
      </c>
      <c r="T237" s="406"/>
      <c r="U237" s="406"/>
      <c r="V237" s="406"/>
      <c r="W237" s="406"/>
      <c r="X237" s="389"/>
      <c r="Y237" s="406"/>
      <c r="Z237" s="406"/>
      <c r="AA237" s="406"/>
      <c r="AB237" s="406"/>
      <c r="AC237" s="406"/>
      <c r="AD237" s="406">
        <v>0</v>
      </c>
      <c r="AE237" s="164">
        <f t="shared" si="763"/>
        <v>0</v>
      </c>
      <c r="AF237" s="166">
        <f t="shared" si="764"/>
        <v>4750000</v>
      </c>
      <c r="AG237" s="166">
        <f t="shared" si="765"/>
        <v>0</v>
      </c>
      <c r="AH237" s="166">
        <f t="shared" si="766"/>
        <v>0</v>
      </c>
      <c r="AI237" s="166">
        <f t="shared" si="767"/>
        <v>0</v>
      </c>
      <c r="AJ237" s="166">
        <f t="shared" si="768"/>
        <v>0</v>
      </c>
      <c r="AK237" s="166">
        <f t="shared" si="769"/>
        <v>0</v>
      </c>
      <c r="AL237" s="166">
        <f t="shared" si="770"/>
        <v>0</v>
      </c>
      <c r="AM237" s="166">
        <f t="shared" si="771"/>
        <v>0</v>
      </c>
      <c r="AN237" s="166">
        <f t="shared" si="772"/>
        <v>0</v>
      </c>
      <c r="AO237" s="167">
        <f t="shared" si="773"/>
        <v>0</v>
      </c>
      <c r="AP237" s="166">
        <v>0</v>
      </c>
      <c r="AQ237" s="166">
        <f t="shared" si="774"/>
        <v>4750000</v>
      </c>
      <c r="AR237" s="166"/>
      <c r="AS237" s="167"/>
      <c r="AT237" s="166"/>
      <c r="AU237" s="166"/>
      <c r="AV237" s="166">
        <f t="shared" si="775"/>
        <v>4750000</v>
      </c>
      <c r="AW237" s="166">
        <f t="shared" si="776"/>
        <v>380000</v>
      </c>
      <c r="AX237" s="166">
        <f t="shared" si="777"/>
        <v>71250</v>
      </c>
      <c r="AY237" s="166">
        <f t="shared" si="778"/>
        <v>47500</v>
      </c>
      <c r="AZ237" s="166">
        <f t="shared" si="779"/>
        <v>498750</v>
      </c>
      <c r="BA237" s="166">
        <f t="shared" si="780"/>
        <v>0</v>
      </c>
      <c r="BB237" s="166">
        <f t="shared" si="781"/>
        <v>110000</v>
      </c>
      <c r="BC237" s="166"/>
      <c r="BD237" s="166">
        <v>0</v>
      </c>
      <c r="BE237" s="166">
        <f t="shared" si="782"/>
        <v>608750</v>
      </c>
      <c r="BF237" s="166">
        <f t="shared" si="783"/>
        <v>4141250</v>
      </c>
      <c r="BG237" s="166">
        <f t="shared" si="784"/>
        <v>0</v>
      </c>
      <c r="BH237" s="166">
        <v>1</v>
      </c>
      <c r="BI237" s="159">
        <v>0</v>
      </c>
      <c r="BJ237" s="166">
        <f t="shared" si="785"/>
        <v>0</v>
      </c>
      <c r="BK237" s="166">
        <f t="shared" si="786"/>
        <v>1</v>
      </c>
      <c r="BL237" s="166">
        <v>0</v>
      </c>
      <c r="BM237" s="166">
        <f t="shared" si="787"/>
        <v>0</v>
      </c>
      <c r="BN237" s="166" t="str">
        <f t="shared" si="788"/>
        <v>Trừ tiền</v>
      </c>
      <c r="BO237" s="410"/>
      <c r="BP237" s="166"/>
      <c r="BQ237" s="144"/>
      <c r="BR237" s="144"/>
      <c r="BS237" s="161">
        <f t="shared" si="789"/>
        <v>4750000</v>
      </c>
      <c r="BT237" s="159">
        <v>0</v>
      </c>
      <c r="BU237" s="166">
        <f t="shared" si="790"/>
        <v>0</v>
      </c>
      <c r="BV237" s="166">
        <v>11000000</v>
      </c>
      <c r="BW237" s="166">
        <f t="shared" si="791"/>
        <v>11000000</v>
      </c>
      <c r="BX237" s="166">
        <f t="shared" si="792"/>
        <v>-6748750</v>
      </c>
      <c r="BY237" s="166"/>
      <c r="BZ237" s="166"/>
      <c r="CA237" s="171"/>
      <c r="CB237" s="166"/>
      <c r="CC237" s="166"/>
      <c r="CD237" s="166"/>
      <c r="CE237" s="413">
        <v>9500000</v>
      </c>
      <c r="CF237" s="413"/>
      <c r="CG237" s="413"/>
      <c r="CH237" s="413"/>
      <c r="CI237" s="413"/>
      <c r="CJ237" s="369">
        <f t="shared" si="793"/>
        <v>0</v>
      </c>
      <c r="CK237" s="369">
        <f t="shared" si="794"/>
        <v>9500000</v>
      </c>
      <c r="CL237" s="414"/>
      <c r="CM237" s="413">
        <f t="shared" si="803"/>
        <v>9500000</v>
      </c>
      <c r="CN237" s="413"/>
      <c r="CO237" s="369"/>
      <c r="CP237" s="369"/>
      <c r="CQ237" s="369"/>
      <c r="CR237" s="369">
        <f t="shared" si="797"/>
        <v>0</v>
      </c>
      <c r="CS237" s="369">
        <f t="shared" si="798"/>
        <v>9500000</v>
      </c>
      <c r="CT237" s="173" t="s">
        <v>1758</v>
      </c>
      <c r="CU237" s="173" t="s">
        <v>2230</v>
      </c>
      <c r="CV237" s="450" t="s">
        <v>1683</v>
      </c>
      <c r="CW237" s="173" t="s">
        <v>2249</v>
      </c>
    </row>
    <row r="238" spans="1:101" ht="34.35" customHeight="1">
      <c r="A238" s="155">
        <f>SUBTOTAL(3,$C$11:C238)</f>
        <v>204</v>
      </c>
      <c r="B238" s="451" t="s">
        <v>641</v>
      </c>
      <c r="C238" s="376" t="s">
        <v>642</v>
      </c>
      <c r="D238" s="156" t="s">
        <v>101</v>
      </c>
      <c r="E238" s="157" t="str">
        <f t="shared" si="759"/>
        <v>B3</v>
      </c>
      <c r="F238" s="158">
        <v>42110</v>
      </c>
      <c r="G238" s="159">
        <v>4520000</v>
      </c>
      <c r="H238" s="159"/>
      <c r="I238" s="160">
        <f t="shared" si="760"/>
        <v>5480000</v>
      </c>
      <c r="J238" s="160">
        <f t="shared" si="712"/>
        <v>1000000</v>
      </c>
      <c r="K238" s="161">
        <f t="shared" si="713"/>
        <v>6480000</v>
      </c>
      <c r="L238" s="161">
        <f t="shared" si="761"/>
        <v>11000000</v>
      </c>
      <c r="M238" s="162">
        <f t="shared" si="762"/>
        <v>1</v>
      </c>
      <c r="N238" s="163">
        <f t="shared" si="716"/>
        <v>3640000</v>
      </c>
      <c r="O238" s="163">
        <v>0</v>
      </c>
      <c r="P238" s="406">
        <v>0</v>
      </c>
      <c r="Q238" s="406">
        <v>0</v>
      </c>
      <c r="R238" s="406">
        <v>0</v>
      </c>
      <c r="S238" s="406">
        <v>0</v>
      </c>
      <c r="T238" s="406"/>
      <c r="U238" s="406"/>
      <c r="V238" s="406"/>
      <c r="W238" s="406"/>
      <c r="X238" s="389"/>
      <c r="Y238" s="406"/>
      <c r="Z238" s="406"/>
      <c r="AA238" s="406"/>
      <c r="AB238" s="406"/>
      <c r="AC238" s="406"/>
      <c r="AD238" s="406">
        <v>0</v>
      </c>
      <c r="AE238" s="164">
        <f t="shared" si="763"/>
        <v>0</v>
      </c>
      <c r="AF238" s="166">
        <f t="shared" si="764"/>
        <v>0</v>
      </c>
      <c r="AG238" s="166">
        <f t="shared" si="765"/>
        <v>0</v>
      </c>
      <c r="AH238" s="166">
        <f t="shared" si="766"/>
        <v>0</v>
      </c>
      <c r="AI238" s="166">
        <f t="shared" si="767"/>
        <v>0</v>
      </c>
      <c r="AJ238" s="166">
        <f t="shared" si="768"/>
        <v>0</v>
      </c>
      <c r="AK238" s="166">
        <f t="shared" si="769"/>
        <v>0</v>
      </c>
      <c r="AL238" s="166">
        <f t="shared" si="770"/>
        <v>0</v>
      </c>
      <c r="AM238" s="166">
        <f t="shared" si="771"/>
        <v>0</v>
      </c>
      <c r="AN238" s="166">
        <f t="shared" si="772"/>
        <v>0</v>
      </c>
      <c r="AO238" s="167">
        <f t="shared" si="773"/>
        <v>0</v>
      </c>
      <c r="AP238" s="166">
        <v>0</v>
      </c>
      <c r="AQ238" s="166">
        <f t="shared" si="774"/>
        <v>0</v>
      </c>
      <c r="AR238" s="166">
        <v>0</v>
      </c>
      <c r="AS238" s="167"/>
      <c r="AT238" s="166"/>
      <c r="AU238" s="166"/>
      <c r="AV238" s="166">
        <f t="shared" si="775"/>
        <v>0</v>
      </c>
      <c r="AW238" s="166">
        <v>0</v>
      </c>
      <c r="AX238" s="166">
        <f>ROUND(IF($BH238=1,$G238*4.5%,0),0)</f>
        <v>203400</v>
      </c>
      <c r="AY238" s="166">
        <v>0</v>
      </c>
      <c r="AZ238" s="166">
        <f t="shared" si="779"/>
        <v>203400</v>
      </c>
      <c r="BA238" s="166">
        <v>0</v>
      </c>
      <c r="BB238" s="166">
        <f t="shared" si="781"/>
        <v>0</v>
      </c>
      <c r="BC238" s="166"/>
      <c r="BD238" s="166">
        <v>0</v>
      </c>
      <c r="BE238" s="166">
        <f t="shared" si="782"/>
        <v>203400</v>
      </c>
      <c r="BF238" s="166">
        <f t="shared" si="783"/>
        <v>0</v>
      </c>
      <c r="BG238" s="166">
        <f t="shared" si="784"/>
        <v>203400</v>
      </c>
      <c r="BH238" s="166">
        <v>1</v>
      </c>
      <c r="BI238" s="369" t="s">
        <v>40</v>
      </c>
      <c r="BJ238" s="166">
        <f t="shared" si="785"/>
        <v>0</v>
      </c>
      <c r="BK238" s="166">
        <f t="shared" si="786"/>
        <v>1</v>
      </c>
      <c r="BL238" s="166">
        <v>0</v>
      </c>
      <c r="BM238" s="166">
        <f t="shared" si="787"/>
        <v>0</v>
      </c>
      <c r="BN238" s="166" t="str">
        <f t="shared" si="788"/>
        <v>Xem lại</v>
      </c>
      <c r="BO238" s="410"/>
      <c r="BP238" s="166"/>
      <c r="BQ238" s="144"/>
      <c r="BR238" s="144"/>
      <c r="BS238" s="161">
        <f t="shared" si="789"/>
        <v>0</v>
      </c>
      <c r="BT238" s="159">
        <v>2</v>
      </c>
      <c r="BU238" s="166">
        <f t="shared" si="790"/>
        <v>8800000</v>
      </c>
      <c r="BV238" s="166">
        <v>11000000</v>
      </c>
      <c r="BW238" s="166">
        <f t="shared" si="791"/>
        <v>19800000</v>
      </c>
      <c r="BX238" s="166">
        <f t="shared" si="792"/>
        <v>-20003400</v>
      </c>
      <c r="BY238" s="166"/>
      <c r="BZ238" s="166"/>
      <c r="CA238" s="171"/>
      <c r="CB238" s="166"/>
      <c r="CC238" s="166"/>
      <c r="CD238" s="166"/>
      <c r="CE238" s="413">
        <v>10000000</v>
      </c>
      <c r="CF238" s="413">
        <f>CE238*10%</f>
        <v>1000000</v>
      </c>
      <c r="CG238" s="413">
        <v>0</v>
      </c>
      <c r="CH238" s="413">
        <v>0</v>
      </c>
      <c r="CI238" s="413"/>
      <c r="CJ238" s="369">
        <f t="shared" si="793"/>
        <v>1000000</v>
      </c>
      <c r="CK238" s="369">
        <f t="shared" si="794"/>
        <v>11000000</v>
      </c>
      <c r="CL238" s="414"/>
      <c r="CM238" s="413">
        <f t="shared" si="803"/>
        <v>10000000</v>
      </c>
      <c r="CN238" s="413">
        <f>CF238</f>
        <v>1000000</v>
      </c>
      <c r="CO238" s="369">
        <f>CG238</f>
        <v>0</v>
      </c>
      <c r="CP238" s="369">
        <f>CH238</f>
        <v>0</v>
      </c>
      <c r="CQ238" s="369">
        <f>CI238</f>
        <v>0</v>
      </c>
      <c r="CR238" s="369">
        <f t="shared" si="797"/>
        <v>1000000</v>
      </c>
      <c r="CS238" s="369">
        <f t="shared" si="798"/>
        <v>11000000</v>
      </c>
      <c r="CT238" s="173" t="s">
        <v>1758</v>
      </c>
      <c r="CU238" s="173" t="s">
        <v>2230</v>
      </c>
      <c r="CV238" s="450" t="s">
        <v>1682</v>
      </c>
      <c r="CW238" s="173" t="s">
        <v>2249</v>
      </c>
    </row>
    <row r="239" spans="1:101" ht="34.35" customHeight="1">
      <c r="A239" s="155">
        <f>SUBTOTAL(3,$C$11:C239)</f>
        <v>205</v>
      </c>
      <c r="B239" s="143" t="s">
        <v>1681</v>
      </c>
      <c r="C239" s="144" t="s">
        <v>1680</v>
      </c>
      <c r="D239" s="156" t="s">
        <v>101</v>
      </c>
      <c r="E239" s="157" t="str">
        <f t="shared" si="759"/>
        <v>B3</v>
      </c>
      <c r="F239" s="158">
        <v>42240</v>
      </c>
      <c r="G239" s="159">
        <v>4990000</v>
      </c>
      <c r="H239" s="366"/>
      <c r="I239" s="160">
        <f t="shared" si="760"/>
        <v>5010000</v>
      </c>
      <c r="J239" s="160">
        <f t="shared" si="712"/>
        <v>500000</v>
      </c>
      <c r="K239" s="161">
        <f t="shared" si="713"/>
        <v>5510000</v>
      </c>
      <c r="L239" s="161">
        <f t="shared" si="761"/>
        <v>10500000</v>
      </c>
      <c r="M239" s="162">
        <f t="shared" si="762"/>
        <v>1</v>
      </c>
      <c r="N239" s="163">
        <f t="shared" si="716"/>
        <v>3640000</v>
      </c>
      <c r="O239" s="163">
        <v>0</v>
      </c>
      <c r="P239" s="406">
        <v>13</v>
      </c>
      <c r="Q239" s="406">
        <v>0</v>
      </c>
      <c r="R239" s="406">
        <v>0</v>
      </c>
      <c r="S239" s="406">
        <v>0</v>
      </c>
      <c r="T239" s="406"/>
      <c r="U239" s="406"/>
      <c r="V239" s="406"/>
      <c r="W239" s="406"/>
      <c r="X239" s="389"/>
      <c r="Y239" s="406"/>
      <c r="Z239" s="406"/>
      <c r="AA239" s="406"/>
      <c r="AB239" s="406"/>
      <c r="AC239" s="406"/>
      <c r="AD239" s="406">
        <v>0</v>
      </c>
      <c r="AE239" s="164">
        <f t="shared" si="763"/>
        <v>0</v>
      </c>
      <c r="AF239" s="166">
        <f t="shared" si="764"/>
        <v>5250000</v>
      </c>
      <c r="AG239" s="166">
        <f t="shared" si="765"/>
        <v>0</v>
      </c>
      <c r="AH239" s="166">
        <f t="shared" si="766"/>
        <v>0</v>
      </c>
      <c r="AI239" s="166">
        <f t="shared" si="767"/>
        <v>0</v>
      </c>
      <c r="AJ239" s="166">
        <f t="shared" si="768"/>
        <v>0</v>
      </c>
      <c r="AK239" s="166">
        <f t="shared" si="769"/>
        <v>0</v>
      </c>
      <c r="AL239" s="166">
        <f t="shared" si="770"/>
        <v>0</v>
      </c>
      <c r="AM239" s="166">
        <f t="shared" si="771"/>
        <v>0</v>
      </c>
      <c r="AN239" s="166">
        <f t="shared" si="772"/>
        <v>0</v>
      </c>
      <c r="AO239" s="167">
        <f t="shared" si="773"/>
        <v>0</v>
      </c>
      <c r="AP239" s="166">
        <v>0</v>
      </c>
      <c r="AQ239" s="166">
        <f t="shared" si="774"/>
        <v>5250000</v>
      </c>
      <c r="AR239" s="166"/>
      <c r="AS239" s="167"/>
      <c r="AT239" s="166"/>
      <c r="AU239" s="166"/>
      <c r="AV239" s="166">
        <f t="shared" si="775"/>
        <v>5250000</v>
      </c>
      <c r="AW239" s="166">
        <f t="shared" si="776"/>
        <v>399200</v>
      </c>
      <c r="AX239" s="166">
        <f t="shared" si="777"/>
        <v>74850</v>
      </c>
      <c r="AY239" s="166">
        <f t="shared" si="778"/>
        <v>49900</v>
      </c>
      <c r="AZ239" s="166">
        <f t="shared" si="779"/>
        <v>523950</v>
      </c>
      <c r="BA239" s="166">
        <f t="shared" si="780"/>
        <v>24950</v>
      </c>
      <c r="BB239" s="166">
        <f t="shared" si="781"/>
        <v>110000</v>
      </c>
      <c r="BC239" s="166"/>
      <c r="BD239" s="166">
        <v>0</v>
      </c>
      <c r="BE239" s="166">
        <f t="shared" si="782"/>
        <v>658900</v>
      </c>
      <c r="BF239" s="166">
        <f t="shared" si="783"/>
        <v>4591100</v>
      </c>
      <c r="BG239" s="166">
        <f t="shared" si="784"/>
        <v>0</v>
      </c>
      <c r="BH239" s="166">
        <v>1</v>
      </c>
      <c r="BI239" s="369" t="s">
        <v>40</v>
      </c>
      <c r="BJ239" s="166">
        <f t="shared" si="785"/>
        <v>0</v>
      </c>
      <c r="BK239" s="166">
        <f t="shared" si="786"/>
        <v>1</v>
      </c>
      <c r="BL239" s="166">
        <v>0</v>
      </c>
      <c r="BM239" s="166">
        <f t="shared" si="787"/>
        <v>0</v>
      </c>
      <c r="BN239" s="166" t="str">
        <f t="shared" si="788"/>
        <v>Trừ tiền</v>
      </c>
      <c r="BO239" s="410"/>
      <c r="BP239" s="166"/>
      <c r="BQ239" s="144"/>
      <c r="BR239" s="144"/>
      <c r="BS239" s="161">
        <f t="shared" si="789"/>
        <v>5250000</v>
      </c>
      <c r="BT239" s="159">
        <v>3</v>
      </c>
      <c r="BU239" s="166">
        <f t="shared" si="790"/>
        <v>13200000</v>
      </c>
      <c r="BV239" s="166">
        <v>11000000</v>
      </c>
      <c r="BW239" s="166">
        <f t="shared" si="791"/>
        <v>24200000</v>
      </c>
      <c r="BX239" s="166">
        <f t="shared" si="792"/>
        <v>-19473950</v>
      </c>
      <c r="BY239" s="166"/>
      <c r="BZ239" s="166"/>
      <c r="CA239" s="171"/>
      <c r="CB239" s="166"/>
      <c r="CC239" s="166"/>
      <c r="CD239" s="166"/>
      <c r="CE239" s="413">
        <v>10000000</v>
      </c>
      <c r="CF239" s="413">
        <f>CE239*5%</f>
        <v>500000</v>
      </c>
      <c r="CG239" s="413"/>
      <c r="CH239" s="413"/>
      <c r="CI239" s="413"/>
      <c r="CJ239" s="369">
        <f t="shared" si="793"/>
        <v>500000</v>
      </c>
      <c r="CK239" s="369">
        <f t="shared" si="794"/>
        <v>10500000</v>
      </c>
      <c r="CL239" s="414"/>
      <c r="CM239" s="413">
        <f t="shared" si="803"/>
        <v>10000000</v>
      </c>
      <c r="CN239" s="413">
        <f>CF239</f>
        <v>500000</v>
      </c>
      <c r="CO239" s="369"/>
      <c r="CP239" s="369"/>
      <c r="CQ239" s="369"/>
      <c r="CR239" s="369">
        <f t="shared" si="797"/>
        <v>500000</v>
      </c>
      <c r="CS239" s="369">
        <f t="shared" si="798"/>
        <v>10500000</v>
      </c>
      <c r="CT239" s="173" t="s">
        <v>1758</v>
      </c>
      <c r="CU239" s="173" t="s">
        <v>2230</v>
      </c>
      <c r="CV239" s="450" t="s">
        <v>1679</v>
      </c>
      <c r="CW239" s="173" t="s">
        <v>2249</v>
      </c>
    </row>
    <row r="240" spans="1:101" ht="34.35" customHeight="1">
      <c r="A240" s="155">
        <f>SUBTOTAL(3,$C$11:C240)</f>
        <v>206</v>
      </c>
      <c r="B240" s="246" t="s">
        <v>1584</v>
      </c>
      <c r="C240" s="247" t="s">
        <v>1585</v>
      </c>
      <c r="D240" s="156" t="s">
        <v>101</v>
      </c>
      <c r="E240" s="157" t="str">
        <f t="shared" si="759"/>
        <v>B3</v>
      </c>
      <c r="F240" s="158">
        <v>45000</v>
      </c>
      <c r="G240" s="159">
        <v>4750000</v>
      </c>
      <c r="H240" s="159"/>
      <c r="I240" s="160">
        <f t="shared" si="760"/>
        <v>4750000</v>
      </c>
      <c r="J240" s="160">
        <f t="shared" si="712"/>
        <v>0</v>
      </c>
      <c r="K240" s="161">
        <f t="shared" si="713"/>
        <v>4750000</v>
      </c>
      <c r="L240" s="161">
        <f t="shared" si="761"/>
        <v>9500000</v>
      </c>
      <c r="M240" s="162">
        <f t="shared" si="762"/>
        <v>1</v>
      </c>
      <c r="N240" s="163">
        <f t="shared" si="716"/>
        <v>3640000</v>
      </c>
      <c r="O240" s="163">
        <v>0</v>
      </c>
      <c r="P240" s="406">
        <v>13</v>
      </c>
      <c r="Q240" s="406">
        <v>0</v>
      </c>
      <c r="R240" s="406">
        <v>0</v>
      </c>
      <c r="S240" s="406">
        <v>0</v>
      </c>
      <c r="T240" s="406"/>
      <c r="U240" s="406"/>
      <c r="V240" s="406"/>
      <c r="W240" s="406"/>
      <c r="X240" s="389"/>
      <c r="Y240" s="406"/>
      <c r="Z240" s="406"/>
      <c r="AA240" s="406"/>
      <c r="AB240" s="406"/>
      <c r="AC240" s="406"/>
      <c r="AD240" s="406">
        <v>0</v>
      </c>
      <c r="AE240" s="164">
        <f t="shared" si="763"/>
        <v>0</v>
      </c>
      <c r="AF240" s="166">
        <f t="shared" si="764"/>
        <v>4750000</v>
      </c>
      <c r="AG240" s="166">
        <f t="shared" si="765"/>
        <v>0</v>
      </c>
      <c r="AH240" s="166">
        <f t="shared" si="766"/>
        <v>0</v>
      </c>
      <c r="AI240" s="166">
        <f t="shared" si="767"/>
        <v>0</v>
      </c>
      <c r="AJ240" s="166">
        <f t="shared" si="768"/>
        <v>0</v>
      </c>
      <c r="AK240" s="166">
        <f t="shared" si="769"/>
        <v>0</v>
      </c>
      <c r="AL240" s="166">
        <f t="shared" si="770"/>
        <v>0</v>
      </c>
      <c r="AM240" s="166">
        <f t="shared" si="771"/>
        <v>0</v>
      </c>
      <c r="AN240" s="166">
        <f t="shared" si="772"/>
        <v>0</v>
      </c>
      <c r="AO240" s="167">
        <f t="shared" si="773"/>
        <v>0</v>
      </c>
      <c r="AP240" s="166">
        <v>0</v>
      </c>
      <c r="AQ240" s="166">
        <f t="shared" si="774"/>
        <v>4750000</v>
      </c>
      <c r="AR240" s="166"/>
      <c r="AS240" s="167"/>
      <c r="AT240" s="166"/>
      <c r="AU240" s="166"/>
      <c r="AV240" s="166">
        <f t="shared" si="775"/>
        <v>4750000</v>
      </c>
      <c r="AW240" s="166">
        <f t="shared" si="776"/>
        <v>380000</v>
      </c>
      <c r="AX240" s="166">
        <f t="shared" si="777"/>
        <v>71250</v>
      </c>
      <c r="AY240" s="166">
        <f t="shared" si="778"/>
        <v>47500</v>
      </c>
      <c r="AZ240" s="166">
        <f t="shared" si="779"/>
        <v>498750</v>
      </c>
      <c r="BA240" s="166">
        <f t="shared" si="780"/>
        <v>23750</v>
      </c>
      <c r="BB240" s="166">
        <f t="shared" si="781"/>
        <v>110000</v>
      </c>
      <c r="BC240" s="166"/>
      <c r="BD240" s="166">
        <v>0</v>
      </c>
      <c r="BE240" s="166">
        <f t="shared" si="782"/>
        <v>632500</v>
      </c>
      <c r="BF240" s="166">
        <f t="shared" si="783"/>
        <v>4117500</v>
      </c>
      <c r="BG240" s="166">
        <f t="shared" si="784"/>
        <v>0</v>
      </c>
      <c r="BH240" s="166">
        <v>1</v>
      </c>
      <c r="BI240" s="369" t="s">
        <v>40</v>
      </c>
      <c r="BJ240" s="166">
        <f t="shared" si="785"/>
        <v>0</v>
      </c>
      <c r="BK240" s="166">
        <f t="shared" si="786"/>
        <v>1</v>
      </c>
      <c r="BL240" s="166">
        <v>0</v>
      </c>
      <c r="BM240" s="166">
        <f t="shared" si="787"/>
        <v>0</v>
      </c>
      <c r="BN240" s="166" t="str">
        <f t="shared" si="788"/>
        <v>Trừ tiền</v>
      </c>
      <c r="BO240" s="410"/>
      <c r="BP240" s="166"/>
      <c r="BQ240" s="144"/>
      <c r="BR240" s="144"/>
      <c r="BS240" s="161">
        <f t="shared" si="789"/>
        <v>4750000</v>
      </c>
      <c r="BT240" s="159">
        <v>2</v>
      </c>
      <c r="BU240" s="166">
        <f t="shared" si="790"/>
        <v>8800000</v>
      </c>
      <c r="BV240" s="166">
        <v>11000000</v>
      </c>
      <c r="BW240" s="166">
        <f t="shared" si="791"/>
        <v>19800000</v>
      </c>
      <c r="BX240" s="166">
        <f t="shared" si="792"/>
        <v>-15548750</v>
      </c>
      <c r="BY240" s="166"/>
      <c r="BZ240" s="166"/>
      <c r="CA240" s="171"/>
      <c r="CB240" s="166"/>
      <c r="CC240" s="166"/>
      <c r="CD240" s="166"/>
      <c r="CE240" s="413">
        <v>9500000</v>
      </c>
      <c r="CF240" s="413"/>
      <c r="CG240" s="413"/>
      <c r="CH240" s="413"/>
      <c r="CI240" s="413"/>
      <c r="CJ240" s="369">
        <f t="shared" si="793"/>
        <v>0</v>
      </c>
      <c r="CK240" s="369">
        <f t="shared" si="794"/>
        <v>9500000</v>
      </c>
      <c r="CL240" s="414"/>
      <c r="CM240" s="413">
        <f t="shared" si="803"/>
        <v>9500000</v>
      </c>
      <c r="CN240" s="413"/>
      <c r="CO240" s="369"/>
      <c r="CP240" s="369"/>
      <c r="CQ240" s="369"/>
      <c r="CR240" s="369">
        <f t="shared" si="797"/>
        <v>0</v>
      </c>
      <c r="CS240" s="369">
        <f t="shared" si="798"/>
        <v>9500000</v>
      </c>
      <c r="CT240" s="173" t="s">
        <v>1758</v>
      </c>
      <c r="CU240" s="173" t="s">
        <v>2230</v>
      </c>
      <c r="CV240" s="450" t="s">
        <v>1678</v>
      </c>
      <c r="CW240" s="173" t="s">
        <v>2249</v>
      </c>
    </row>
    <row r="241" spans="1:101" ht="34.35" customHeight="1">
      <c r="A241" s="155">
        <f>SUBTOTAL(3,$C$11:C241)</f>
        <v>207</v>
      </c>
      <c r="B241" s="143" t="s">
        <v>609</v>
      </c>
      <c r="C241" s="144" t="s">
        <v>610</v>
      </c>
      <c r="D241" s="156" t="s">
        <v>101</v>
      </c>
      <c r="E241" s="157" t="str">
        <f t="shared" si="759"/>
        <v>B3</v>
      </c>
      <c r="F241" s="158">
        <v>42110</v>
      </c>
      <c r="G241" s="159">
        <v>4520000</v>
      </c>
      <c r="H241" s="159"/>
      <c r="I241" s="160">
        <f t="shared" si="760"/>
        <v>5480000</v>
      </c>
      <c r="J241" s="160">
        <f t="shared" si="712"/>
        <v>500000</v>
      </c>
      <c r="K241" s="161">
        <f t="shared" si="713"/>
        <v>5980000</v>
      </c>
      <c r="L241" s="161">
        <f t="shared" si="761"/>
        <v>10500000</v>
      </c>
      <c r="M241" s="162">
        <f t="shared" si="762"/>
        <v>1</v>
      </c>
      <c r="N241" s="163">
        <f t="shared" si="716"/>
        <v>3640000</v>
      </c>
      <c r="O241" s="163">
        <v>0</v>
      </c>
      <c r="P241" s="406">
        <v>13</v>
      </c>
      <c r="Q241" s="406">
        <v>0</v>
      </c>
      <c r="R241" s="406">
        <v>0</v>
      </c>
      <c r="S241" s="406">
        <v>0</v>
      </c>
      <c r="T241" s="406"/>
      <c r="U241" s="406"/>
      <c r="V241" s="406"/>
      <c r="W241" s="406"/>
      <c r="X241" s="389"/>
      <c r="Y241" s="406"/>
      <c r="Z241" s="406"/>
      <c r="AA241" s="406"/>
      <c r="AB241" s="406"/>
      <c r="AC241" s="406"/>
      <c r="AD241" s="406">
        <v>0</v>
      </c>
      <c r="AE241" s="164">
        <f t="shared" si="763"/>
        <v>0</v>
      </c>
      <c r="AF241" s="166">
        <f t="shared" si="764"/>
        <v>5250000</v>
      </c>
      <c r="AG241" s="166">
        <f t="shared" si="765"/>
        <v>0</v>
      </c>
      <c r="AH241" s="166">
        <f t="shared" si="766"/>
        <v>0</v>
      </c>
      <c r="AI241" s="166">
        <f t="shared" si="767"/>
        <v>0</v>
      </c>
      <c r="AJ241" s="166">
        <f t="shared" si="768"/>
        <v>0</v>
      </c>
      <c r="AK241" s="166">
        <f t="shared" si="769"/>
        <v>0</v>
      </c>
      <c r="AL241" s="166">
        <f t="shared" si="770"/>
        <v>0</v>
      </c>
      <c r="AM241" s="166">
        <f t="shared" si="771"/>
        <v>0</v>
      </c>
      <c r="AN241" s="166">
        <f t="shared" si="772"/>
        <v>0</v>
      </c>
      <c r="AO241" s="167">
        <f t="shared" si="773"/>
        <v>0</v>
      </c>
      <c r="AP241" s="166">
        <v>0</v>
      </c>
      <c r="AQ241" s="166">
        <f t="shared" si="774"/>
        <v>5250000</v>
      </c>
      <c r="AR241" s="166">
        <v>0</v>
      </c>
      <c r="AS241" s="167"/>
      <c r="AT241" s="166"/>
      <c r="AU241" s="166"/>
      <c r="AV241" s="166">
        <f t="shared" si="775"/>
        <v>5250000</v>
      </c>
      <c r="AW241" s="166">
        <f t="shared" si="776"/>
        <v>361600</v>
      </c>
      <c r="AX241" s="166">
        <f t="shared" si="777"/>
        <v>67800</v>
      </c>
      <c r="AY241" s="166">
        <f t="shared" si="778"/>
        <v>45200</v>
      </c>
      <c r="AZ241" s="166">
        <f t="shared" si="779"/>
        <v>474600</v>
      </c>
      <c r="BA241" s="166">
        <f t="shared" si="780"/>
        <v>22600</v>
      </c>
      <c r="BB241" s="166">
        <f t="shared" si="781"/>
        <v>110000</v>
      </c>
      <c r="BC241" s="166"/>
      <c r="BD241" s="166">
        <v>0</v>
      </c>
      <c r="BE241" s="166">
        <f t="shared" si="782"/>
        <v>607200</v>
      </c>
      <c r="BF241" s="166">
        <f t="shared" si="783"/>
        <v>4642800</v>
      </c>
      <c r="BG241" s="166">
        <f t="shared" si="784"/>
        <v>0</v>
      </c>
      <c r="BH241" s="166">
        <v>1</v>
      </c>
      <c r="BI241" s="369" t="s">
        <v>40</v>
      </c>
      <c r="BJ241" s="166">
        <f t="shared" si="785"/>
        <v>0</v>
      </c>
      <c r="BK241" s="166">
        <f t="shared" si="786"/>
        <v>1</v>
      </c>
      <c r="BL241" s="166">
        <v>0</v>
      </c>
      <c r="BM241" s="166">
        <f t="shared" si="787"/>
        <v>0</v>
      </c>
      <c r="BN241" s="166" t="str">
        <f t="shared" si="788"/>
        <v>Trừ tiền</v>
      </c>
      <c r="BO241" s="410"/>
      <c r="BP241" s="166"/>
      <c r="BQ241" s="144"/>
      <c r="BR241" s="144"/>
      <c r="BS241" s="161">
        <f t="shared" si="789"/>
        <v>5250000</v>
      </c>
      <c r="BT241" s="159">
        <v>2</v>
      </c>
      <c r="BU241" s="166">
        <f t="shared" si="790"/>
        <v>8800000</v>
      </c>
      <c r="BV241" s="166">
        <v>11000000</v>
      </c>
      <c r="BW241" s="166">
        <f t="shared" si="791"/>
        <v>19800000</v>
      </c>
      <c r="BX241" s="166">
        <f t="shared" si="792"/>
        <v>-15024600</v>
      </c>
      <c r="BY241" s="166"/>
      <c r="BZ241" s="166"/>
      <c r="CA241" s="171"/>
      <c r="CB241" s="166"/>
      <c r="CC241" s="166"/>
      <c r="CD241" s="166"/>
      <c r="CE241" s="413">
        <v>10000000</v>
      </c>
      <c r="CF241" s="413">
        <f>CE241*5%</f>
        <v>500000</v>
      </c>
      <c r="CG241" s="413">
        <v>0</v>
      </c>
      <c r="CH241" s="413">
        <v>0</v>
      </c>
      <c r="CI241" s="413"/>
      <c r="CJ241" s="369">
        <f t="shared" si="793"/>
        <v>500000</v>
      </c>
      <c r="CK241" s="369">
        <f t="shared" si="794"/>
        <v>10500000</v>
      </c>
      <c r="CL241" s="414"/>
      <c r="CM241" s="413">
        <f t="shared" si="803"/>
        <v>10000000</v>
      </c>
      <c r="CN241" s="413">
        <f>CF241</f>
        <v>500000</v>
      </c>
      <c r="CO241" s="369">
        <f>CG241</f>
        <v>0</v>
      </c>
      <c r="CP241" s="369">
        <f>CH241</f>
        <v>0</v>
      </c>
      <c r="CQ241" s="369">
        <f>CI241</f>
        <v>0</v>
      </c>
      <c r="CR241" s="369">
        <f t="shared" si="797"/>
        <v>500000</v>
      </c>
      <c r="CS241" s="369">
        <f t="shared" si="798"/>
        <v>10500000</v>
      </c>
      <c r="CT241" s="173" t="s">
        <v>1758</v>
      </c>
      <c r="CU241" s="173" t="s">
        <v>2230</v>
      </c>
      <c r="CV241" s="450" t="s">
        <v>1677</v>
      </c>
      <c r="CW241" s="173" t="s">
        <v>2249</v>
      </c>
    </row>
    <row r="242" spans="1:101" ht="34.35" customHeight="1">
      <c r="A242" s="155">
        <f>SUBTOTAL(3,$C$11:C242)</f>
        <v>208</v>
      </c>
      <c r="B242" s="143" t="s">
        <v>1342</v>
      </c>
      <c r="C242" s="144" t="s">
        <v>1343</v>
      </c>
      <c r="D242" s="156" t="s">
        <v>101</v>
      </c>
      <c r="E242" s="157" t="str">
        <f t="shared" si="759"/>
        <v>B3</v>
      </c>
      <c r="F242" s="158">
        <v>44812</v>
      </c>
      <c r="G242" s="159">
        <v>4520000</v>
      </c>
      <c r="H242" s="159"/>
      <c r="I242" s="160">
        <f t="shared" si="760"/>
        <v>5480000</v>
      </c>
      <c r="J242" s="160">
        <f t="shared" si="712"/>
        <v>0</v>
      </c>
      <c r="K242" s="161">
        <f t="shared" si="713"/>
        <v>5480000</v>
      </c>
      <c r="L242" s="161">
        <f t="shared" si="761"/>
        <v>10000000</v>
      </c>
      <c r="M242" s="162">
        <f t="shared" si="762"/>
        <v>1</v>
      </c>
      <c r="N242" s="163">
        <f t="shared" si="716"/>
        <v>3640000</v>
      </c>
      <c r="O242" s="163">
        <v>0</v>
      </c>
      <c r="P242" s="406">
        <v>13</v>
      </c>
      <c r="Q242" s="406">
        <v>0</v>
      </c>
      <c r="R242" s="406">
        <v>0</v>
      </c>
      <c r="S242" s="406">
        <v>0</v>
      </c>
      <c r="T242" s="406"/>
      <c r="U242" s="406"/>
      <c r="V242" s="406"/>
      <c r="W242" s="406"/>
      <c r="X242" s="389"/>
      <c r="Y242" s="406"/>
      <c r="Z242" s="406"/>
      <c r="AA242" s="406"/>
      <c r="AB242" s="406"/>
      <c r="AC242" s="406"/>
      <c r="AD242" s="406">
        <v>0</v>
      </c>
      <c r="AE242" s="164">
        <f t="shared" si="763"/>
        <v>0</v>
      </c>
      <c r="AF242" s="166">
        <f t="shared" si="764"/>
        <v>5000000</v>
      </c>
      <c r="AG242" s="166">
        <f t="shared" si="765"/>
        <v>0</v>
      </c>
      <c r="AH242" s="166">
        <f t="shared" si="766"/>
        <v>0</v>
      </c>
      <c r="AI242" s="166">
        <f t="shared" si="767"/>
        <v>0</v>
      </c>
      <c r="AJ242" s="166">
        <f t="shared" si="768"/>
        <v>0</v>
      </c>
      <c r="AK242" s="166">
        <f t="shared" si="769"/>
        <v>0</v>
      </c>
      <c r="AL242" s="166">
        <f t="shared" si="770"/>
        <v>0</v>
      </c>
      <c r="AM242" s="166">
        <f t="shared" si="771"/>
        <v>0</v>
      </c>
      <c r="AN242" s="166">
        <f t="shared" si="772"/>
        <v>0</v>
      </c>
      <c r="AO242" s="167">
        <f t="shared" si="773"/>
        <v>0</v>
      </c>
      <c r="AP242" s="166">
        <v>0</v>
      </c>
      <c r="AQ242" s="166">
        <f t="shared" si="774"/>
        <v>5000000</v>
      </c>
      <c r="AR242" s="166">
        <v>0</v>
      </c>
      <c r="AS242" s="167"/>
      <c r="AT242" s="166"/>
      <c r="AU242" s="166"/>
      <c r="AV242" s="166">
        <f t="shared" si="775"/>
        <v>5000000</v>
      </c>
      <c r="AW242" s="166">
        <f t="shared" si="776"/>
        <v>361600</v>
      </c>
      <c r="AX242" s="166">
        <f t="shared" si="777"/>
        <v>67800</v>
      </c>
      <c r="AY242" s="166">
        <f t="shared" si="778"/>
        <v>45200</v>
      </c>
      <c r="AZ242" s="166">
        <f t="shared" si="779"/>
        <v>474600</v>
      </c>
      <c r="BA242" s="166">
        <f t="shared" si="780"/>
        <v>22600</v>
      </c>
      <c r="BB242" s="166">
        <f t="shared" si="781"/>
        <v>110000</v>
      </c>
      <c r="BC242" s="166"/>
      <c r="BD242" s="166">
        <v>0</v>
      </c>
      <c r="BE242" s="166">
        <f t="shared" si="782"/>
        <v>607200</v>
      </c>
      <c r="BF242" s="166">
        <f t="shared" si="783"/>
        <v>4392800</v>
      </c>
      <c r="BG242" s="166">
        <f t="shared" si="784"/>
        <v>0</v>
      </c>
      <c r="BH242" s="166">
        <v>1</v>
      </c>
      <c r="BI242" s="369" t="s">
        <v>40</v>
      </c>
      <c r="BJ242" s="166">
        <f t="shared" si="785"/>
        <v>0</v>
      </c>
      <c r="BK242" s="166">
        <f t="shared" si="786"/>
        <v>1</v>
      </c>
      <c r="BL242" s="166">
        <v>0</v>
      </c>
      <c r="BM242" s="166">
        <f t="shared" si="787"/>
        <v>0</v>
      </c>
      <c r="BN242" s="166" t="str">
        <f t="shared" si="788"/>
        <v>Trừ tiền</v>
      </c>
      <c r="BO242" s="410"/>
      <c r="BP242" s="166"/>
      <c r="BQ242" s="144"/>
      <c r="BR242" s="144"/>
      <c r="BS242" s="161">
        <f t="shared" si="789"/>
        <v>5000000</v>
      </c>
      <c r="BT242" s="159">
        <v>0</v>
      </c>
      <c r="BU242" s="166">
        <f t="shared" si="790"/>
        <v>0</v>
      </c>
      <c r="BV242" s="166">
        <v>11000000</v>
      </c>
      <c r="BW242" s="166">
        <f t="shared" si="791"/>
        <v>11000000</v>
      </c>
      <c r="BX242" s="166">
        <f t="shared" si="792"/>
        <v>-6474600</v>
      </c>
      <c r="BY242" s="166"/>
      <c r="BZ242" s="166"/>
      <c r="CA242" s="171"/>
      <c r="CB242" s="166"/>
      <c r="CC242" s="166"/>
      <c r="CD242" s="166"/>
      <c r="CE242" s="413">
        <v>10000000</v>
      </c>
      <c r="CF242" s="413">
        <v>0</v>
      </c>
      <c r="CG242" s="413">
        <v>0</v>
      </c>
      <c r="CH242" s="413">
        <v>0</v>
      </c>
      <c r="CI242" s="413"/>
      <c r="CJ242" s="369">
        <f t="shared" si="793"/>
        <v>0</v>
      </c>
      <c r="CK242" s="369">
        <f t="shared" si="794"/>
        <v>10000000</v>
      </c>
      <c r="CL242" s="414"/>
      <c r="CM242" s="413">
        <f t="shared" si="795"/>
        <v>10000000</v>
      </c>
      <c r="CN242" s="413">
        <f t="shared" si="795"/>
        <v>0</v>
      </c>
      <c r="CO242" s="369">
        <f t="shared" si="795"/>
        <v>0</v>
      </c>
      <c r="CP242" s="369">
        <f t="shared" si="795"/>
        <v>0</v>
      </c>
      <c r="CQ242" s="369">
        <f t="shared" si="795"/>
        <v>0</v>
      </c>
      <c r="CR242" s="369">
        <f t="shared" si="797"/>
        <v>0</v>
      </c>
      <c r="CS242" s="369">
        <f t="shared" si="798"/>
        <v>10000000</v>
      </c>
      <c r="CT242" s="173" t="s">
        <v>1758</v>
      </c>
      <c r="CU242" s="173" t="s">
        <v>2230</v>
      </c>
      <c r="CV242" s="450" t="s">
        <v>1344</v>
      </c>
      <c r="CW242" s="173" t="s">
        <v>2249</v>
      </c>
    </row>
    <row r="243" spans="1:101" ht="34.35" customHeight="1">
      <c r="A243" s="155">
        <f>SUBTOTAL(3,$C$11:C243)</f>
        <v>209</v>
      </c>
      <c r="B243" s="143" t="s">
        <v>1345</v>
      </c>
      <c r="C243" s="144" t="s">
        <v>1346</v>
      </c>
      <c r="D243" s="156" t="s">
        <v>101</v>
      </c>
      <c r="E243" s="157" t="str">
        <f t="shared" si="759"/>
        <v>B3</v>
      </c>
      <c r="F243" s="158">
        <v>45273</v>
      </c>
      <c r="G243" s="159">
        <v>4520000</v>
      </c>
      <c r="H243" s="159"/>
      <c r="I243" s="160">
        <f t="shared" si="760"/>
        <v>5480000</v>
      </c>
      <c r="J243" s="160">
        <f t="shared" si="712"/>
        <v>0</v>
      </c>
      <c r="K243" s="161">
        <f t="shared" si="713"/>
        <v>5480000</v>
      </c>
      <c r="L243" s="161">
        <f t="shared" si="761"/>
        <v>10000000</v>
      </c>
      <c r="M243" s="162">
        <f t="shared" si="762"/>
        <v>1</v>
      </c>
      <c r="N243" s="163">
        <f t="shared" si="716"/>
        <v>3640000</v>
      </c>
      <c r="O243" s="163">
        <v>0</v>
      </c>
      <c r="P243" s="406">
        <v>13</v>
      </c>
      <c r="Q243" s="406">
        <v>0</v>
      </c>
      <c r="R243" s="406">
        <v>0</v>
      </c>
      <c r="S243" s="406">
        <v>0</v>
      </c>
      <c r="T243" s="406"/>
      <c r="U243" s="406"/>
      <c r="V243" s="406"/>
      <c r="W243" s="406"/>
      <c r="X243" s="389"/>
      <c r="Y243" s="406"/>
      <c r="Z243" s="406"/>
      <c r="AA243" s="406"/>
      <c r="AB243" s="406"/>
      <c r="AC243" s="406"/>
      <c r="AD243" s="406">
        <v>0</v>
      </c>
      <c r="AE243" s="164">
        <f t="shared" si="763"/>
        <v>0</v>
      </c>
      <c r="AF243" s="166">
        <f t="shared" si="764"/>
        <v>5000000</v>
      </c>
      <c r="AG243" s="166">
        <f t="shared" si="765"/>
        <v>0</v>
      </c>
      <c r="AH243" s="166">
        <f t="shared" si="766"/>
        <v>0</v>
      </c>
      <c r="AI243" s="166">
        <f t="shared" si="767"/>
        <v>0</v>
      </c>
      <c r="AJ243" s="166">
        <f t="shared" si="768"/>
        <v>0</v>
      </c>
      <c r="AK243" s="166">
        <f t="shared" si="769"/>
        <v>0</v>
      </c>
      <c r="AL243" s="166">
        <f t="shared" si="770"/>
        <v>0</v>
      </c>
      <c r="AM243" s="166">
        <f t="shared" si="771"/>
        <v>0</v>
      </c>
      <c r="AN243" s="166">
        <f t="shared" si="772"/>
        <v>0</v>
      </c>
      <c r="AO243" s="167">
        <f t="shared" si="773"/>
        <v>0</v>
      </c>
      <c r="AP243" s="166">
        <v>0</v>
      </c>
      <c r="AQ243" s="166">
        <f t="shared" si="774"/>
        <v>5000000</v>
      </c>
      <c r="AR243" s="166">
        <v>0</v>
      </c>
      <c r="AS243" s="167"/>
      <c r="AT243" s="166"/>
      <c r="AU243" s="166"/>
      <c r="AV243" s="166">
        <f t="shared" si="775"/>
        <v>5000000</v>
      </c>
      <c r="AW243" s="166">
        <f t="shared" si="776"/>
        <v>361600</v>
      </c>
      <c r="AX243" s="166">
        <f t="shared" si="777"/>
        <v>67800</v>
      </c>
      <c r="AY243" s="166">
        <f t="shared" si="778"/>
        <v>45200</v>
      </c>
      <c r="AZ243" s="166">
        <f t="shared" si="779"/>
        <v>474600</v>
      </c>
      <c r="BA243" s="166">
        <f t="shared" si="780"/>
        <v>22600</v>
      </c>
      <c r="BB243" s="166">
        <f t="shared" si="781"/>
        <v>110000</v>
      </c>
      <c r="BC243" s="166"/>
      <c r="BD243" s="166">
        <v>0</v>
      </c>
      <c r="BE243" s="166">
        <f t="shared" si="782"/>
        <v>607200</v>
      </c>
      <c r="BF243" s="166">
        <f t="shared" si="783"/>
        <v>4392800</v>
      </c>
      <c r="BG243" s="166">
        <f t="shared" si="784"/>
        <v>0</v>
      </c>
      <c r="BH243" s="166">
        <v>1</v>
      </c>
      <c r="BI243" s="369" t="s">
        <v>40</v>
      </c>
      <c r="BJ243" s="166">
        <f t="shared" si="785"/>
        <v>0</v>
      </c>
      <c r="BK243" s="166">
        <f t="shared" si="786"/>
        <v>1</v>
      </c>
      <c r="BL243" s="166">
        <v>0</v>
      </c>
      <c r="BM243" s="166">
        <f t="shared" si="787"/>
        <v>0</v>
      </c>
      <c r="BN243" s="166" t="str">
        <f t="shared" si="788"/>
        <v>Trừ tiền</v>
      </c>
      <c r="BO243" s="410"/>
      <c r="BP243" s="166"/>
      <c r="BQ243" s="144"/>
      <c r="BR243" s="144"/>
      <c r="BS243" s="161">
        <f t="shared" si="789"/>
        <v>5000000</v>
      </c>
      <c r="BT243" s="159">
        <v>2</v>
      </c>
      <c r="BU243" s="166">
        <f t="shared" si="790"/>
        <v>8800000</v>
      </c>
      <c r="BV243" s="166">
        <v>11000000</v>
      </c>
      <c r="BW243" s="166">
        <f t="shared" si="791"/>
        <v>19800000</v>
      </c>
      <c r="BX243" s="166">
        <f t="shared" si="792"/>
        <v>-15274600</v>
      </c>
      <c r="BY243" s="166"/>
      <c r="BZ243" s="166"/>
      <c r="CA243" s="171"/>
      <c r="CB243" s="166"/>
      <c r="CC243" s="166"/>
      <c r="CD243" s="166"/>
      <c r="CE243" s="413">
        <v>10000000</v>
      </c>
      <c r="CF243" s="413">
        <v>0</v>
      </c>
      <c r="CG243" s="413">
        <v>0</v>
      </c>
      <c r="CH243" s="413">
        <v>0</v>
      </c>
      <c r="CI243" s="413"/>
      <c r="CJ243" s="369">
        <f>SUM(CF243:CI243)</f>
        <v>0</v>
      </c>
      <c r="CK243" s="369">
        <f>CE243+CJ243</f>
        <v>10000000</v>
      </c>
      <c r="CL243" s="414"/>
      <c r="CM243" s="413">
        <f t="shared" si="795"/>
        <v>10000000</v>
      </c>
      <c r="CN243" s="413">
        <f t="shared" si="795"/>
        <v>0</v>
      </c>
      <c r="CO243" s="369">
        <f t="shared" si="795"/>
        <v>0</v>
      </c>
      <c r="CP243" s="369">
        <f t="shared" si="795"/>
        <v>0</v>
      </c>
      <c r="CQ243" s="369">
        <f t="shared" si="795"/>
        <v>0</v>
      </c>
      <c r="CR243" s="369">
        <f>SUM(CN243:CQ243)</f>
        <v>0</v>
      </c>
      <c r="CS243" s="369">
        <f>CM243+CR243</f>
        <v>10000000</v>
      </c>
      <c r="CT243" s="173" t="s">
        <v>1758</v>
      </c>
      <c r="CU243" s="173" t="s">
        <v>2230</v>
      </c>
      <c r="CV243" s="450" t="s">
        <v>1347</v>
      </c>
      <c r="CW243" s="173" t="s">
        <v>2249</v>
      </c>
    </row>
    <row r="244" spans="1:101" ht="34.35" customHeight="1">
      <c r="A244" s="155">
        <f>SUBTOTAL(3,$C$11:C244)</f>
        <v>210</v>
      </c>
      <c r="B244" s="246" t="s">
        <v>1348</v>
      </c>
      <c r="C244" s="247" t="s">
        <v>1349</v>
      </c>
      <c r="D244" s="156" t="s">
        <v>101</v>
      </c>
      <c r="E244" s="157" t="str">
        <f t="shared" si="759"/>
        <v>B3</v>
      </c>
      <c r="F244" s="158">
        <v>44614</v>
      </c>
      <c r="G244" s="159">
        <v>4520000</v>
      </c>
      <c r="H244" s="159"/>
      <c r="I244" s="160">
        <f t="shared" si="760"/>
        <v>5480000</v>
      </c>
      <c r="J244" s="160">
        <f t="shared" si="712"/>
        <v>0</v>
      </c>
      <c r="K244" s="161">
        <f t="shared" si="713"/>
        <v>5480000</v>
      </c>
      <c r="L244" s="161">
        <f t="shared" si="761"/>
        <v>10000000</v>
      </c>
      <c r="M244" s="162">
        <f t="shared" si="762"/>
        <v>1</v>
      </c>
      <c r="N244" s="163">
        <f t="shared" si="716"/>
        <v>3640000</v>
      </c>
      <c r="O244" s="163">
        <v>0</v>
      </c>
      <c r="P244" s="406">
        <v>13</v>
      </c>
      <c r="Q244" s="406">
        <v>0</v>
      </c>
      <c r="R244" s="406">
        <v>0</v>
      </c>
      <c r="S244" s="406">
        <v>0</v>
      </c>
      <c r="T244" s="406"/>
      <c r="U244" s="406"/>
      <c r="V244" s="406"/>
      <c r="W244" s="406"/>
      <c r="X244" s="389"/>
      <c r="Y244" s="406"/>
      <c r="Z244" s="406"/>
      <c r="AA244" s="406"/>
      <c r="AB244" s="406"/>
      <c r="AC244" s="406"/>
      <c r="AD244" s="406">
        <v>0</v>
      </c>
      <c r="AE244" s="164">
        <f t="shared" si="763"/>
        <v>0</v>
      </c>
      <c r="AF244" s="166">
        <f t="shared" si="764"/>
        <v>5000000</v>
      </c>
      <c r="AG244" s="166">
        <f t="shared" si="765"/>
        <v>0</v>
      </c>
      <c r="AH244" s="166">
        <f t="shared" si="766"/>
        <v>0</v>
      </c>
      <c r="AI244" s="166">
        <f t="shared" si="767"/>
        <v>0</v>
      </c>
      <c r="AJ244" s="166">
        <f t="shared" si="768"/>
        <v>0</v>
      </c>
      <c r="AK244" s="166">
        <f t="shared" si="769"/>
        <v>0</v>
      </c>
      <c r="AL244" s="166">
        <f t="shared" si="770"/>
        <v>0</v>
      </c>
      <c r="AM244" s="166">
        <f t="shared" si="771"/>
        <v>0</v>
      </c>
      <c r="AN244" s="166">
        <f t="shared" si="772"/>
        <v>0</v>
      </c>
      <c r="AO244" s="167">
        <f t="shared" si="773"/>
        <v>0</v>
      </c>
      <c r="AP244" s="166">
        <v>0</v>
      </c>
      <c r="AQ244" s="166">
        <f t="shared" si="774"/>
        <v>5000000</v>
      </c>
      <c r="AR244" s="166">
        <v>0</v>
      </c>
      <c r="AS244" s="167"/>
      <c r="AT244" s="166"/>
      <c r="AU244" s="166"/>
      <c r="AV244" s="166">
        <f t="shared" si="775"/>
        <v>5000000</v>
      </c>
      <c r="AW244" s="166">
        <f t="shared" si="776"/>
        <v>361600</v>
      </c>
      <c r="AX244" s="166">
        <f t="shared" si="777"/>
        <v>67800</v>
      </c>
      <c r="AY244" s="166">
        <f t="shared" si="778"/>
        <v>45200</v>
      </c>
      <c r="AZ244" s="166">
        <f t="shared" si="779"/>
        <v>474600</v>
      </c>
      <c r="BA244" s="166">
        <f t="shared" si="780"/>
        <v>22600</v>
      </c>
      <c r="BB244" s="166">
        <f t="shared" si="781"/>
        <v>110000</v>
      </c>
      <c r="BC244" s="166"/>
      <c r="BD244" s="166">
        <v>0</v>
      </c>
      <c r="BE244" s="166">
        <f t="shared" si="782"/>
        <v>607200</v>
      </c>
      <c r="BF244" s="166">
        <f t="shared" si="783"/>
        <v>4392800</v>
      </c>
      <c r="BG244" s="166">
        <f t="shared" si="784"/>
        <v>0</v>
      </c>
      <c r="BH244" s="166">
        <v>1</v>
      </c>
      <c r="BI244" s="369" t="s">
        <v>40</v>
      </c>
      <c r="BJ244" s="166">
        <f t="shared" si="785"/>
        <v>0</v>
      </c>
      <c r="BK244" s="166">
        <f t="shared" si="786"/>
        <v>1</v>
      </c>
      <c r="BL244" s="166">
        <v>0</v>
      </c>
      <c r="BM244" s="166">
        <f t="shared" si="787"/>
        <v>0</v>
      </c>
      <c r="BN244" s="166" t="str">
        <f t="shared" si="788"/>
        <v>Trừ tiền</v>
      </c>
      <c r="BO244" s="410"/>
      <c r="BP244" s="166"/>
      <c r="BQ244" s="144"/>
      <c r="BR244" s="144"/>
      <c r="BS244" s="161">
        <f t="shared" si="789"/>
        <v>5000000</v>
      </c>
      <c r="BT244" s="159">
        <v>2</v>
      </c>
      <c r="BU244" s="166">
        <f t="shared" si="790"/>
        <v>8800000</v>
      </c>
      <c r="BV244" s="166">
        <v>11000000</v>
      </c>
      <c r="BW244" s="166">
        <f t="shared" si="791"/>
        <v>19800000</v>
      </c>
      <c r="BX244" s="166">
        <f t="shared" si="792"/>
        <v>-15274600</v>
      </c>
      <c r="BY244" s="166"/>
      <c r="BZ244" s="166"/>
      <c r="CA244" s="171"/>
      <c r="CB244" s="166"/>
      <c r="CC244" s="166"/>
      <c r="CD244" s="166"/>
      <c r="CE244" s="413">
        <v>10000000</v>
      </c>
      <c r="CF244" s="413"/>
      <c r="CG244" s="413"/>
      <c r="CH244" s="413"/>
      <c r="CI244" s="413"/>
      <c r="CJ244" s="369">
        <f t="shared" ref="CJ244" si="804">SUM(CF244:CI244)</f>
        <v>0</v>
      </c>
      <c r="CK244" s="369">
        <f t="shared" ref="CK244" si="805">CE244+CJ244</f>
        <v>10000000</v>
      </c>
      <c r="CL244" s="414"/>
      <c r="CM244" s="413">
        <f t="shared" si="795"/>
        <v>10000000</v>
      </c>
      <c r="CN244" s="413"/>
      <c r="CO244" s="369"/>
      <c r="CP244" s="369"/>
      <c r="CQ244" s="369"/>
      <c r="CR244" s="369">
        <f t="shared" ref="CR244" si="806">SUM(CN244:CQ244)</f>
        <v>0</v>
      </c>
      <c r="CS244" s="369">
        <f t="shared" ref="CS244" si="807">CM244+CR244</f>
        <v>10000000</v>
      </c>
      <c r="CT244" s="173" t="s">
        <v>1758</v>
      </c>
      <c r="CU244" s="173" t="s">
        <v>2230</v>
      </c>
      <c r="CV244" s="450" t="s">
        <v>1350</v>
      </c>
      <c r="CW244" s="173" t="s">
        <v>2249</v>
      </c>
    </row>
    <row r="245" spans="1:101" ht="34.35" customHeight="1">
      <c r="A245" s="155">
        <f>SUBTOTAL(3,$C$11:C245)</f>
        <v>211</v>
      </c>
      <c r="B245" s="143" t="s">
        <v>1351</v>
      </c>
      <c r="C245" s="144" t="s">
        <v>1352</v>
      </c>
      <c r="D245" s="156" t="s">
        <v>101</v>
      </c>
      <c r="E245" s="157" t="str">
        <f>IF(CL245&gt;=400000000,"A1",IF(CL245&gt;=300000000,"A2",IF(CL245&gt;=240000000,"A3",IF(CL245&gt;=180000000,"A4",IF(CL245&gt;=120000000,"A5",IF(CL245&gt;=80000000,"A6",IF(CL245&gt;=40000000,"A7",IF(CL245&gt;=25000000,"B1",IF(CL245&gt;=12000000,"B2","B3")))))))))</f>
        <v>B3</v>
      </c>
      <c r="F245" s="158">
        <v>42502</v>
      </c>
      <c r="G245" s="159">
        <v>4520000</v>
      </c>
      <c r="H245" s="159"/>
      <c r="I245" s="160">
        <f t="shared" si="760"/>
        <v>5480000</v>
      </c>
      <c r="J245" s="160">
        <f t="shared" si="712"/>
        <v>500000</v>
      </c>
      <c r="K245" s="161">
        <f t="shared" si="713"/>
        <v>5980000</v>
      </c>
      <c r="L245" s="161">
        <f t="shared" si="761"/>
        <v>10500000</v>
      </c>
      <c r="M245" s="162">
        <f t="shared" si="762"/>
        <v>1</v>
      </c>
      <c r="N245" s="163">
        <f t="shared" si="716"/>
        <v>3640000</v>
      </c>
      <c r="O245" s="163">
        <v>0</v>
      </c>
      <c r="P245" s="406">
        <v>13</v>
      </c>
      <c r="Q245" s="406">
        <v>0</v>
      </c>
      <c r="R245" s="406">
        <v>0</v>
      </c>
      <c r="S245" s="406">
        <v>0</v>
      </c>
      <c r="T245" s="406"/>
      <c r="U245" s="406"/>
      <c r="V245" s="406"/>
      <c r="W245" s="406"/>
      <c r="X245" s="389"/>
      <c r="Y245" s="406"/>
      <c r="Z245" s="406"/>
      <c r="AA245" s="406"/>
      <c r="AB245" s="406"/>
      <c r="AC245" s="406"/>
      <c r="AD245" s="406">
        <v>0</v>
      </c>
      <c r="AE245" s="164">
        <f t="shared" si="763"/>
        <v>0</v>
      </c>
      <c r="AF245" s="166">
        <f t="shared" si="764"/>
        <v>5250000</v>
      </c>
      <c r="AG245" s="166">
        <f t="shared" si="765"/>
        <v>0</v>
      </c>
      <c r="AH245" s="166">
        <f t="shared" si="766"/>
        <v>0</v>
      </c>
      <c r="AI245" s="166">
        <f t="shared" si="767"/>
        <v>0</v>
      </c>
      <c r="AJ245" s="166">
        <f t="shared" si="768"/>
        <v>0</v>
      </c>
      <c r="AK245" s="166">
        <f t="shared" si="769"/>
        <v>0</v>
      </c>
      <c r="AL245" s="166">
        <f t="shared" si="770"/>
        <v>0</v>
      </c>
      <c r="AM245" s="166">
        <f t="shared" si="771"/>
        <v>0</v>
      </c>
      <c r="AN245" s="166">
        <f t="shared" si="772"/>
        <v>0</v>
      </c>
      <c r="AO245" s="167">
        <f t="shared" si="773"/>
        <v>0</v>
      </c>
      <c r="AP245" s="166">
        <v>0</v>
      </c>
      <c r="AQ245" s="166">
        <f t="shared" si="774"/>
        <v>5250000</v>
      </c>
      <c r="AR245" s="166"/>
      <c r="AS245" s="167"/>
      <c r="AT245" s="166"/>
      <c r="AU245" s="166"/>
      <c r="AV245" s="166">
        <f t="shared" si="775"/>
        <v>5250000</v>
      </c>
      <c r="AW245" s="166">
        <f t="shared" si="776"/>
        <v>361600</v>
      </c>
      <c r="AX245" s="166">
        <f t="shared" si="777"/>
        <v>67800</v>
      </c>
      <c r="AY245" s="166">
        <f t="shared" si="778"/>
        <v>45200</v>
      </c>
      <c r="AZ245" s="166">
        <f t="shared" si="779"/>
        <v>474600</v>
      </c>
      <c r="BA245" s="166">
        <f t="shared" si="780"/>
        <v>22600</v>
      </c>
      <c r="BB245" s="166">
        <f t="shared" si="781"/>
        <v>110000</v>
      </c>
      <c r="BC245" s="166"/>
      <c r="BD245" s="166">
        <v>0</v>
      </c>
      <c r="BE245" s="166">
        <f t="shared" si="782"/>
        <v>607200</v>
      </c>
      <c r="BF245" s="166">
        <f t="shared" si="783"/>
        <v>4642800</v>
      </c>
      <c r="BG245" s="166">
        <f t="shared" si="784"/>
        <v>0</v>
      </c>
      <c r="BH245" s="166">
        <v>1</v>
      </c>
      <c r="BI245" s="369" t="s">
        <v>40</v>
      </c>
      <c r="BJ245" s="166">
        <f t="shared" si="785"/>
        <v>0</v>
      </c>
      <c r="BK245" s="166">
        <f t="shared" si="786"/>
        <v>1</v>
      </c>
      <c r="BL245" s="166">
        <v>0</v>
      </c>
      <c r="BM245" s="166">
        <f t="shared" si="787"/>
        <v>0</v>
      </c>
      <c r="BN245" s="166" t="str">
        <f t="shared" si="788"/>
        <v>Trừ tiền</v>
      </c>
      <c r="BO245" s="410"/>
      <c r="BP245" s="166"/>
      <c r="BQ245" s="144"/>
      <c r="BR245" s="144"/>
      <c r="BS245" s="161">
        <f t="shared" si="789"/>
        <v>5250000</v>
      </c>
      <c r="BT245" s="159">
        <v>2</v>
      </c>
      <c r="BU245" s="166">
        <f t="shared" si="790"/>
        <v>8800000</v>
      </c>
      <c r="BV245" s="166">
        <v>11000000</v>
      </c>
      <c r="BW245" s="166">
        <f t="shared" si="791"/>
        <v>19800000</v>
      </c>
      <c r="BX245" s="166">
        <f t="shared" si="792"/>
        <v>-15024600</v>
      </c>
      <c r="BY245" s="166"/>
      <c r="BZ245" s="166"/>
      <c r="CA245" s="171"/>
      <c r="CB245" s="166"/>
      <c r="CC245" s="166"/>
      <c r="CD245" s="166"/>
      <c r="CE245" s="413">
        <v>10000000</v>
      </c>
      <c r="CF245" s="413">
        <f>CE245*5%</f>
        <v>500000</v>
      </c>
      <c r="CG245" s="413">
        <v>0</v>
      </c>
      <c r="CH245" s="413">
        <v>0</v>
      </c>
      <c r="CI245" s="413"/>
      <c r="CJ245" s="369">
        <f>SUM(CF245:CI245)</f>
        <v>500000</v>
      </c>
      <c r="CK245" s="369">
        <f>CE245+CJ245</f>
        <v>10500000</v>
      </c>
      <c r="CL245" s="414"/>
      <c r="CM245" s="413">
        <f t="shared" si="795"/>
        <v>10000000</v>
      </c>
      <c r="CN245" s="413">
        <f t="shared" si="795"/>
        <v>500000</v>
      </c>
      <c r="CO245" s="369">
        <f t="shared" si="795"/>
        <v>0</v>
      </c>
      <c r="CP245" s="369">
        <f t="shared" si="795"/>
        <v>0</v>
      </c>
      <c r="CQ245" s="369">
        <f t="shared" si="795"/>
        <v>0</v>
      </c>
      <c r="CR245" s="369">
        <f>SUM(CN245:CQ245)</f>
        <v>500000</v>
      </c>
      <c r="CS245" s="369">
        <f>CM245+CR245</f>
        <v>10500000</v>
      </c>
      <c r="CT245" s="173" t="s">
        <v>1758</v>
      </c>
      <c r="CU245" s="173" t="s">
        <v>2230</v>
      </c>
      <c r="CV245" s="450" t="s">
        <v>1353</v>
      </c>
      <c r="CW245" s="173" t="s">
        <v>2249</v>
      </c>
    </row>
    <row r="246" spans="1:101" ht="34.35" customHeight="1">
      <c r="A246" s="155">
        <f>SUBTOTAL(3,$C$11:C246)</f>
        <v>212</v>
      </c>
      <c r="B246" s="246" t="s">
        <v>1354</v>
      </c>
      <c r="C246" s="247" t="s">
        <v>1355</v>
      </c>
      <c r="D246" s="156" t="s">
        <v>101</v>
      </c>
      <c r="E246" s="157" t="str">
        <f t="shared" si="759"/>
        <v>B3</v>
      </c>
      <c r="F246" s="158">
        <v>45541</v>
      </c>
      <c r="G246" s="159">
        <v>4520000</v>
      </c>
      <c r="H246" s="159"/>
      <c r="I246" s="160">
        <f t="shared" si="760"/>
        <v>5480000</v>
      </c>
      <c r="J246" s="160">
        <f t="shared" si="712"/>
        <v>0</v>
      </c>
      <c r="K246" s="161">
        <f t="shared" si="713"/>
        <v>5480000</v>
      </c>
      <c r="L246" s="161">
        <f t="shared" si="761"/>
        <v>10000000</v>
      </c>
      <c r="M246" s="162">
        <f t="shared" si="762"/>
        <v>1</v>
      </c>
      <c r="N246" s="163">
        <f t="shared" si="716"/>
        <v>3640000</v>
      </c>
      <c r="O246" s="163">
        <v>0</v>
      </c>
      <c r="P246" s="406">
        <v>13</v>
      </c>
      <c r="Q246" s="406">
        <v>0</v>
      </c>
      <c r="R246" s="406">
        <v>0</v>
      </c>
      <c r="S246" s="406">
        <v>0</v>
      </c>
      <c r="T246" s="406"/>
      <c r="U246" s="406"/>
      <c r="V246" s="406"/>
      <c r="W246" s="406"/>
      <c r="X246" s="389"/>
      <c r="Y246" s="406"/>
      <c r="Z246" s="406"/>
      <c r="AA246" s="406"/>
      <c r="AB246" s="406"/>
      <c r="AC246" s="406"/>
      <c r="AD246" s="406">
        <v>0</v>
      </c>
      <c r="AE246" s="164">
        <f t="shared" si="763"/>
        <v>0</v>
      </c>
      <c r="AF246" s="166">
        <f t="shared" si="764"/>
        <v>5000000</v>
      </c>
      <c r="AG246" s="166">
        <f t="shared" si="765"/>
        <v>0</v>
      </c>
      <c r="AH246" s="166">
        <f t="shared" si="766"/>
        <v>0</v>
      </c>
      <c r="AI246" s="166">
        <f t="shared" si="767"/>
        <v>0</v>
      </c>
      <c r="AJ246" s="166">
        <f t="shared" si="768"/>
        <v>0</v>
      </c>
      <c r="AK246" s="166">
        <f t="shared" si="769"/>
        <v>0</v>
      </c>
      <c r="AL246" s="166">
        <f t="shared" si="770"/>
        <v>0</v>
      </c>
      <c r="AM246" s="166">
        <f t="shared" si="771"/>
        <v>0</v>
      </c>
      <c r="AN246" s="166">
        <f t="shared" si="772"/>
        <v>0</v>
      </c>
      <c r="AO246" s="167">
        <f t="shared" si="773"/>
        <v>0</v>
      </c>
      <c r="AP246" s="166">
        <v>0</v>
      </c>
      <c r="AQ246" s="166">
        <f t="shared" si="774"/>
        <v>5000000</v>
      </c>
      <c r="AR246" s="166"/>
      <c r="AS246" s="167"/>
      <c r="AT246" s="166"/>
      <c r="AU246" s="166"/>
      <c r="AV246" s="166">
        <f t="shared" si="775"/>
        <v>5000000</v>
      </c>
      <c r="AW246" s="166">
        <f t="shared" si="776"/>
        <v>361600</v>
      </c>
      <c r="AX246" s="166">
        <f t="shared" si="777"/>
        <v>67800</v>
      </c>
      <c r="AY246" s="166">
        <f t="shared" si="778"/>
        <v>45200</v>
      </c>
      <c r="AZ246" s="166">
        <f t="shared" si="779"/>
        <v>474600</v>
      </c>
      <c r="BA246" s="166">
        <f t="shared" si="780"/>
        <v>0</v>
      </c>
      <c r="BB246" s="166">
        <f t="shared" si="781"/>
        <v>110000</v>
      </c>
      <c r="BC246" s="166"/>
      <c r="BD246" s="166">
        <v>0</v>
      </c>
      <c r="BE246" s="166">
        <f t="shared" si="782"/>
        <v>584600</v>
      </c>
      <c r="BF246" s="166">
        <f t="shared" si="783"/>
        <v>4415400</v>
      </c>
      <c r="BG246" s="166">
        <f t="shared" si="784"/>
        <v>0</v>
      </c>
      <c r="BH246" s="166">
        <v>1</v>
      </c>
      <c r="BI246" s="159">
        <v>0</v>
      </c>
      <c r="BJ246" s="166">
        <f t="shared" si="785"/>
        <v>0</v>
      </c>
      <c r="BK246" s="166">
        <f t="shared" si="786"/>
        <v>1</v>
      </c>
      <c r="BL246" s="166">
        <v>0</v>
      </c>
      <c r="BM246" s="166">
        <f t="shared" si="787"/>
        <v>0</v>
      </c>
      <c r="BN246" s="166" t="str">
        <f t="shared" si="788"/>
        <v>Trừ tiền</v>
      </c>
      <c r="BO246" s="410"/>
      <c r="BP246" s="166"/>
      <c r="BQ246" s="144"/>
      <c r="BR246" s="144"/>
      <c r="BS246" s="161">
        <f t="shared" si="789"/>
        <v>5000000</v>
      </c>
      <c r="BT246" s="159">
        <v>0</v>
      </c>
      <c r="BU246" s="166">
        <f t="shared" si="790"/>
        <v>0</v>
      </c>
      <c r="BV246" s="166">
        <v>11000000</v>
      </c>
      <c r="BW246" s="166">
        <f t="shared" si="791"/>
        <v>11000000</v>
      </c>
      <c r="BX246" s="166">
        <f t="shared" si="792"/>
        <v>-6474600</v>
      </c>
      <c r="BY246" s="166"/>
      <c r="BZ246" s="166"/>
      <c r="CA246" s="171"/>
      <c r="CB246" s="166"/>
      <c r="CC246" s="166"/>
      <c r="CD246" s="166"/>
      <c r="CE246" s="436">
        <v>10000000</v>
      </c>
      <c r="CF246" s="413"/>
      <c r="CG246" s="413"/>
      <c r="CH246" s="413"/>
      <c r="CI246" s="413"/>
      <c r="CJ246" s="369">
        <f t="shared" ref="CJ246:CJ254" si="808">SUM(CF246:CI246)</f>
        <v>0</v>
      </c>
      <c r="CK246" s="369">
        <f t="shared" ref="CK246:CK256" si="809">CE246+CJ246</f>
        <v>10000000</v>
      </c>
      <c r="CL246" s="414"/>
      <c r="CM246" s="413">
        <f t="shared" si="795"/>
        <v>10000000</v>
      </c>
      <c r="CN246" s="413"/>
      <c r="CO246" s="369"/>
      <c r="CP246" s="369"/>
      <c r="CQ246" s="369"/>
      <c r="CR246" s="369">
        <f t="shared" ref="CR246:CR254" si="810">SUM(CN246:CQ246)</f>
        <v>0</v>
      </c>
      <c r="CS246" s="369">
        <f t="shared" ref="CS246:CS256" si="811">CM246+CR246</f>
        <v>10000000</v>
      </c>
      <c r="CT246" s="173" t="s">
        <v>1758</v>
      </c>
      <c r="CU246" s="173" t="s">
        <v>2230</v>
      </c>
      <c r="CV246" s="450" t="s">
        <v>1356</v>
      </c>
      <c r="CW246" s="173" t="s">
        <v>2249</v>
      </c>
    </row>
    <row r="247" spans="1:101" ht="34.35" customHeight="1">
      <c r="A247" s="155">
        <f>SUBTOTAL(3,$C$11:C247)</f>
        <v>213</v>
      </c>
      <c r="B247" s="143" t="s">
        <v>1357</v>
      </c>
      <c r="C247" s="144" t="s">
        <v>1358</v>
      </c>
      <c r="D247" s="156" t="s">
        <v>101</v>
      </c>
      <c r="E247" s="157" t="str">
        <f t="shared" si="759"/>
        <v>B3</v>
      </c>
      <c r="F247" s="158">
        <v>45568</v>
      </c>
      <c r="G247" s="159">
        <v>4990000</v>
      </c>
      <c r="H247" s="159"/>
      <c r="I247" s="160">
        <f t="shared" si="760"/>
        <v>5010000</v>
      </c>
      <c r="J247" s="160">
        <f t="shared" si="712"/>
        <v>0</v>
      </c>
      <c r="K247" s="161">
        <f t="shared" si="713"/>
        <v>5010000</v>
      </c>
      <c r="L247" s="161">
        <f t="shared" si="761"/>
        <v>10000000</v>
      </c>
      <c r="M247" s="162">
        <f t="shared" si="762"/>
        <v>1</v>
      </c>
      <c r="N247" s="163">
        <f t="shared" si="716"/>
        <v>3640000</v>
      </c>
      <c r="O247" s="163">
        <v>0</v>
      </c>
      <c r="P247" s="406">
        <v>13</v>
      </c>
      <c r="Q247" s="406">
        <v>0</v>
      </c>
      <c r="R247" s="406">
        <v>0</v>
      </c>
      <c r="S247" s="406">
        <v>0</v>
      </c>
      <c r="T247" s="406"/>
      <c r="U247" s="406"/>
      <c r="V247" s="406"/>
      <c r="W247" s="406"/>
      <c r="X247" s="389"/>
      <c r="Y247" s="406"/>
      <c r="Z247" s="406"/>
      <c r="AA247" s="406"/>
      <c r="AB247" s="406"/>
      <c r="AC247" s="406"/>
      <c r="AD247" s="406">
        <v>0</v>
      </c>
      <c r="AE247" s="164">
        <f t="shared" si="763"/>
        <v>0</v>
      </c>
      <c r="AF247" s="166">
        <f t="shared" si="764"/>
        <v>5000000</v>
      </c>
      <c r="AG247" s="166">
        <f t="shared" si="765"/>
        <v>0</v>
      </c>
      <c r="AH247" s="166">
        <f t="shared" si="766"/>
        <v>0</v>
      </c>
      <c r="AI247" s="166">
        <f t="shared" si="767"/>
        <v>0</v>
      </c>
      <c r="AJ247" s="166">
        <f t="shared" si="768"/>
        <v>0</v>
      </c>
      <c r="AK247" s="166">
        <f t="shared" si="769"/>
        <v>0</v>
      </c>
      <c r="AL247" s="166">
        <f t="shared" si="770"/>
        <v>0</v>
      </c>
      <c r="AM247" s="166">
        <f t="shared" si="771"/>
        <v>0</v>
      </c>
      <c r="AN247" s="166">
        <f t="shared" si="772"/>
        <v>0</v>
      </c>
      <c r="AO247" s="167">
        <f t="shared" si="773"/>
        <v>0</v>
      </c>
      <c r="AP247" s="166">
        <v>0</v>
      </c>
      <c r="AQ247" s="166">
        <f t="shared" si="774"/>
        <v>5000000</v>
      </c>
      <c r="AR247" s="166">
        <v>0</v>
      </c>
      <c r="AS247" s="167"/>
      <c r="AT247" s="166"/>
      <c r="AU247" s="166"/>
      <c r="AV247" s="166">
        <f t="shared" si="775"/>
        <v>5000000</v>
      </c>
      <c r="AW247" s="166">
        <f t="shared" si="776"/>
        <v>399200</v>
      </c>
      <c r="AX247" s="166">
        <f t="shared" si="777"/>
        <v>74850</v>
      </c>
      <c r="AY247" s="166">
        <f t="shared" si="778"/>
        <v>49900</v>
      </c>
      <c r="AZ247" s="166">
        <f t="shared" si="779"/>
        <v>523950</v>
      </c>
      <c r="BA247" s="166">
        <f t="shared" si="780"/>
        <v>0</v>
      </c>
      <c r="BB247" s="166">
        <f t="shared" si="781"/>
        <v>110000</v>
      </c>
      <c r="BC247" s="166"/>
      <c r="BD247" s="166">
        <v>0</v>
      </c>
      <c r="BE247" s="166">
        <f t="shared" si="782"/>
        <v>633950</v>
      </c>
      <c r="BF247" s="166">
        <f t="shared" si="783"/>
        <v>4366050</v>
      </c>
      <c r="BG247" s="166">
        <f t="shared" si="784"/>
        <v>0</v>
      </c>
      <c r="BH247" s="166">
        <v>1</v>
      </c>
      <c r="BI247" s="159">
        <v>0</v>
      </c>
      <c r="BJ247" s="166">
        <f t="shared" si="785"/>
        <v>0</v>
      </c>
      <c r="BK247" s="166">
        <f t="shared" si="786"/>
        <v>1</v>
      </c>
      <c r="BL247" s="166">
        <v>0</v>
      </c>
      <c r="BM247" s="166">
        <f t="shared" si="787"/>
        <v>0</v>
      </c>
      <c r="BN247" s="166" t="str">
        <f t="shared" si="788"/>
        <v>Trừ tiền</v>
      </c>
      <c r="BO247" s="410"/>
      <c r="BP247" s="166"/>
      <c r="BQ247" s="144"/>
      <c r="BR247" s="144"/>
      <c r="BS247" s="161">
        <f t="shared" si="789"/>
        <v>5000000</v>
      </c>
      <c r="BT247" s="159">
        <v>0</v>
      </c>
      <c r="BU247" s="166">
        <f t="shared" si="790"/>
        <v>0</v>
      </c>
      <c r="BV247" s="166">
        <v>11000000</v>
      </c>
      <c r="BW247" s="166">
        <f t="shared" si="791"/>
        <v>11000000</v>
      </c>
      <c r="BX247" s="166">
        <f t="shared" si="792"/>
        <v>-6523950</v>
      </c>
      <c r="BY247" s="166"/>
      <c r="BZ247" s="166"/>
      <c r="CA247" s="171"/>
      <c r="CB247" s="166"/>
      <c r="CC247" s="166"/>
      <c r="CD247" s="166"/>
      <c r="CE247" s="413">
        <v>10000000</v>
      </c>
      <c r="CF247" s="413"/>
      <c r="CG247" s="413"/>
      <c r="CH247" s="413"/>
      <c r="CI247" s="413"/>
      <c r="CJ247" s="369">
        <f t="shared" si="808"/>
        <v>0</v>
      </c>
      <c r="CK247" s="369">
        <f t="shared" si="809"/>
        <v>10000000</v>
      </c>
      <c r="CL247" s="414"/>
      <c r="CM247" s="413">
        <f t="shared" si="795"/>
        <v>10000000</v>
      </c>
      <c r="CN247" s="413"/>
      <c r="CO247" s="369"/>
      <c r="CP247" s="369"/>
      <c r="CQ247" s="369"/>
      <c r="CR247" s="369">
        <f t="shared" si="810"/>
        <v>0</v>
      </c>
      <c r="CS247" s="369">
        <f t="shared" si="811"/>
        <v>10000000</v>
      </c>
      <c r="CT247" s="173" t="s">
        <v>1758</v>
      </c>
      <c r="CU247" s="173" t="s">
        <v>2230</v>
      </c>
      <c r="CV247" s="450" t="s">
        <v>1359</v>
      </c>
      <c r="CW247" s="173" t="s">
        <v>2249</v>
      </c>
    </row>
    <row r="248" spans="1:101" ht="34.35" customHeight="1">
      <c r="A248" s="155">
        <f>SUBTOTAL(3,$C$11:C248)</f>
        <v>214</v>
      </c>
      <c r="B248" s="143" t="s">
        <v>2370</v>
      </c>
      <c r="C248" s="144" t="s">
        <v>2371</v>
      </c>
      <c r="D248" s="156" t="s">
        <v>101</v>
      </c>
      <c r="E248" s="157" t="str">
        <f t="shared" si="759"/>
        <v>B3</v>
      </c>
      <c r="F248" s="158">
        <v>45922</v>
      </c>
      <c r="G248" s="159">
        <v>4750000</v>
      </c>
      <c r="H248" s="159"/>
      <c r="I248" s="160">
        <f t="shared" si="760"/>
        <v>4750000</v>
      </c>
      <c r="J248" s="160">
        <f t="shared" si="712"/>
        <v>0</v>
      </c>
      <c r="K248" s="161">
        <f t="shared" si="713"/>
        <v>4750000</v>
      </c>
      <c r="L248" s="161">
        <f t="shared" si="761"/>
        <v>9500000</v>
      </c>
      <c r="M248" s="162">
        <f t="shared" si="762"/>
        <v>1</v>
      </c>
      <c r="N248" s="163">
        <f t="shared" si="716"/>
        <v>3640000</v>
      </c>
      <c r="O248" s="163">
        <v>0</v>
      </c>
      <c r="P248" s="406">
        <v>13</v>
      </c>
      <c r="Q248" s="406">
        <v>0</v>
      </c>
      <c r="R248" s="406">
        <v>0</v>
      </c>
      <c r="S248" s="406">
        <v>0</v>
      </c>
      <c r="T248" s="406"/>
      <c r="U248" s="406"/>
      <c r="V248" s="406"/>
      <c r="W248" s="406"/>
      <c r="X248" s="389"/>
      <c r="Y248" s="406"/>
      <c r="Z248" s="406"/>
      <c r="AA248" s="406"/>
      <c r="AB248" s="406"/>
      <c r="AC248" s="406"/>
      <c r="AD248" s="406">
        <v>0</v>
      </c>
      <c r="AE248" s="164">
        <f t="shared" si="763"/>
        <v>0</v>
      </c>
      <c r="AF248" s="166">
        <f t="shared" si="764"/>
        <v>4750000</v>
      </c>
      <c r="AG248" s="166">
        <f t="shared" si="765"/>
        <v>0</v>
      </c>
      <c r="AH248" s="166">
        <f t="shared" si="766"/>
        <v>0</v>
      </c>
      <c r="AI248" s="166">
        <f t="shared" si="767"/>
        <v>0</v>
      </c>
      <c r="AJ248" s="166">
        <f t="shared" si="768"/>
        <v>0</v>
      </c>
      <c r="AK248" s="166">
        <f t="shared" si="769"/>
        <v>0</v>
      </c>
      <c r="AL248" s="166">
        <f t="shared" si="770"/>
        <v>0</v>
      </c>
      <c r="AM248" s="166">
        <f t="shared" si="771"/>
        <v>0</v>
      </c>
      <c r="AN248" s="166">
        <f t="shared" si="772"/>
        <v>0</v>
      </c>
      <c r="AO248" s="167">
        <f t="shared" si="773"/>
        <v>0</v>
      </c>
      <c r="AP248" s="166">
        <v>0</v>
      </c>
      <c r="AQ248" s="166">
        <f t="shared" si="774"/>
        <v>4750000</v>
      </c>
      <c r="AR248" s="166"/>
      <c r="AS248" s="167"/>
      <c r="AT248" s="166"/>
      <c r="AU248" s="166"/>
      <c r="AV248" s="166">
        <f t="shared" si="775"/>
        <v>4750000</v>
      </c>
      <c r="AW248" s="166">
        <f t="shared" si="776"/>
        <v>380000</v>
      </c>
      <c r="AX248" s="166">
        <f t="shared" si="777"/>
        <v>71250</v>
      </c>
      <c r="AY248" s="166">
        <f t="shared" si="778"/>
        <v>47500</v>
      </c>
      <c r="AZ248" s="166">
        <f t="shared" si="779"/>
        <v>498750</v>
      </c>
      <c r="BA248" s="166">
        <f t="shared" si="780"/>
        <v>0</v>
      </c>
      <c r="BB248" s="166">
        <f t="shared" si="781"/>
        <v>110000</v>
      </c>
      <c r="BC248" s="166"/>
      <c r="BD248" s="166">
        <v>0</v>
      </c>
      <c r="BE248" s="166">
        <f t="shared" si="782"/>
        <v>608750</v>
      </c>
      <c r="BF248" s="166">
        <f t="shared" si="783"/>
        <v>4141250</v>
      </c>
      <c r="BG248" s="166">
        <f t="shared" si="784"/>
        <v>0</v>
      </c>
      <c r="BH248" s="166">
        <v>1</v>
      </c>
      <c r="BI248" s="369"/>
      <c r="BJ248" s="166">
        <f t="shared" si="785"/>
        <v>0</v>
      </c>
      <c r="BK248" s="166">
        <f t="shared" si="786"/>
        <v>1</v>
      </c>
      <c r="BL248" s="166">
        <v>0</v>
      </c>
      <c r="BM248" s="166">
        <f t="shared" si="787"/>
        <v>0</v>
      </c>
      <c r="BN248" s="166" t="str">
        <f t="shared" si="788"/>
        <v>Trừ tiền</v>
      </c>
      <c r="BO248" s="410"/>
      <c r="BP248" s="166"/>
      <c r="BQ248" s="144"/>
      <c r="BR248" s="144"/>
      <c r="BS248" s="161">
        <f t="shared" si="789"/>
        <v>4750000</v>
      </c>
      <c r="BT248" s="159">
        <v>0</v>
      </c>
      <c r="BU248" s="166">
        <f t="shared" si="790"/>
        <v>0</v>
      </c>
      <c r="BV248" s="166">
        <v>11000000</v>
      </c>
      <c r="BW248" s="166">
        <f t="shared" si="791"/>
        <v>11000000</v>
      </c>
      <c r="BX248" s="166">
        <f t="shared" si="792"/>
        <v>-6748750</v>
      </c>
      <c r="BY248" s="166"/>
      <c r="BZ248" s="166"/>
      <c r="CA248" s="171"/>
      <c r="CB248" s="166"/>
      <c r="CC248" s="166"/>
      <c r="CD248" s="166"/>
      <c r="CE248" s="413">
        <v>9500000</v>
      </c>
      <c r="CF248" s="413">
        <v>0</v>
      </c>
      <c r="CG248" s="413">
        <v>0</v>
      </c>
      <c r="CH248" s="413">
        <v>0</v>
      </c>
      <c r="CI248" s="413"/>
      <c r="CJ248" s="369">
        <f t="shared" si="808"/>
        <v>0</v>
      </c>
      <c r="CK248" s="369">
        <f t="shared" si="809"/>
        <v>9500000</v>
      </c>
      <c r="CL248" s="414"/>
      <c r="CM248" s="413">
        <f t="shared" si="795"/>
        <v>9500000</v>
      </c>
      <c r="CN248" s="413">
        <f t="shared" si="795"/>
        <v>0</v>
      </c>
      <c r="CO248" s="369">
        <f t="shared" si="795"/>
        <v>0</v>
      </c>
      <c r="CP248" s="369">
        <f t="shared" si="795"/>
        <v>0</v>
      </c>
      <c r="CQ248" s="369">
        <f t="shared" si="795"/>
        <v>0</v>
      </c>
      <c r="CR248" s="369">
        <f t="shared" si="810"/>
        <v>0</v>
      </c>
      <c r="CS248" s="369">
        <f t="shared" si="811"/>
        <v>9500000</v>
      </c>
      <c r="CT248" s="173" t="s">
        <v>1758</v>
      </c>
      <c r="CU248" s="173" t="s">
        <v>2230</v>
      </c>
      <c r="CV248" s="450"/>
      <c r="CW248" s="173" t="s">
        <v>2249</v>
      </c>
    </row>
    <row r="249" spans="1:101" ht="34.35" customHeight="1">
      <c r="A249" s="155">
        <f>SUBTOTAL(3,$C$11:C249)</f>
        <v>215</v>
      </c>
      <c r="B249" s="143" t="s">
        <v>2372</v>
      </c>
      <c r="C249" s="144" t="s">
        <v>2373</v>
      </c>
      <c r="D249" s="156" t="s">
        <v>101</v>
      </c>
      <c r="E249" s="157" t="str">
        <f t="shared" si="759"/>
        <v>B3</v>
      </c>
      <c r="F249" s="158">
        <v>45922</v>
      </c>
      <c r="G249" s="159">
        <v>4750000</v>
      </c>
      <c r="H249" s="159"/>
      <c r="I249" s="160">
        <f t="shared" si="760"/>
        <v>4750000</v>
      </c>
      <c r="J249" s="160">
        <f t="shared" si="712"/>
        <v>0</v>
      </c>
      <c r="K249" s="161">
        <f t="shared" si="713"/>
        <v>4750000</v>
      </c>
      <c r="L249" s="161">
        <f t="shared" si="761"/>
        <v>9500000</v>
      </c>
      <c r="M249" s="162">
        <f t="shared" si="762"/>
        <v>1</v>
      </c>
      <c r="N249" s="163">
        <f t="shared" si="716"/>
        <v>3640000</v>
      </c>
      <c r="O249" s="163">
        <v>0</v>
      </c>
      <c r="P249" s="406">
        <v>13</v>
      </c>
      <c r="Q249" s="406">
        <v>0</v>
      </c>
      <c r="R249" s="406">
        <v>0</v>
      </c>
      <c r="S249" s="406">
        <v>0</v>
      </c>
      <c r="T249" s="406"/>
      <c r="U249" s="406"/>
      <c r="V249" s="406"/>
      <c r="W249" s="406"/>
      <c r="X249" s="389"/>
      <c r="Y249" s="406"/>
      <c r="Z249" s="406"/>
      <c r="AA249" s="406"/>
      <c r="AB249" s="406"/>
      <c r="AC249" s="406"/>
      <c r="AD249" s="406">
        <v>0</v>
      </c>
      <c r="AE249" s="164">
        <f t="shared" si="763"/>
        <v>0</v>
      </c>
      <c r="AF249" s="166">
        <f t="shared" si="764"/>
        <v>4750000</v>
      </c>
      <c r="AG249" s="166">
        <f t="shared" si="765"/>
        <v>0</v>
      </c>
      <c r="AH249" s="166">
        <f t="shared" si="766"/>
        <v>0</v>
      </c>
      <c r="AI249" s="166">
        <f t="shared" si="767"/>
        <v>0</v>
      </c>
      <c r="AJ249" s="166">
        <f t="shared" si="768"/>
        <v>0</v>
      </c>
      <c r="AK249" s="166">
        <f t="shared" si="769"/>
        <v>0</v>
      </c>
      <c r="AL249" s="166">
        <f t="shared" si="770"/>
        <v>0</v>
      </c>
      <c r="AM249" s="166">
        <f t="shared" si="771"/>
        <v>0</v>
      </c>
      <c r="AN249" s="166">
        <f t="shared" si="772"/>
        <v>0</v>
      </c>
      <c r="AO249" s="167">
        <f t="shared" si="773"/>
        <v>0</v>
      </c>
      <c r="AP249" s="166">
        <v>0</v>
      </c>
      <c r="AQ249" s="166">
        <f t="shared" si="774"/>
        <v>4750000</v>
      </c>
      <c r="AR249" s="166"/>
      <c r="AS249" s="167"/>
      <c r="AT249" s="166"/>
      <c r="AU249" s="166"/>
      <c r="AV249" s="166">
        <f t="shared" si="775"/>
        <v>4750000</v>
      </c>
      <c r="AW249" s="166">
        <f t="shared" si="776"/>
        <v>380000</v>
      </c>
      <c r="AX249" s="166">
        <f t="shared" si="777"/>
        <v>71250</v>
      </c>
      <c r="AY249" s="166">
        <f t="shared" si="778"/>
        <v>47500</v>
      </c>
      <c r="AZ249" s="166">
        <f t="shared" si="779"/>
        <v>498750</v>
      </c>
      <c r="BA249" s="166">
        <f t="shared" si="780"/>
        <v>0</v>
      </c>
      <c r="BB249" s="166">
        <f t="shared" si="781"/>
        <v>110000</v>
      </c>
      <c r="BC249" s="166"/>
      <c r="BD249" s="166">
        <v>0</v>
      </c>
      <c r="BE249" s="166">
        <f t="shared" si="782"/>
        <v>608750</v>
      </c>
      <c r="BF249" s="166">
        <f t="shared" si="783"/>
        <v>4141250</v>
      </c>
      <c r="BG249" s="166">
        <f t="shared" si="784"/>
        <v>0</v>
      </c>
      <c r="BH249" s="166">
        <v>1</v>
      </c>
      <c r="BI249" s="369"/>
      <c r="BJ249" s="166">
        <f t="shared" si="785"/>
        <v>0</v>
      </c>
      <c r="BK249" s="166">
        <f t="shared" si="786"/>
        <v>1</v>
      </c>
      <c r="BL249" s="166">
        <v>0</v>
      </c>
      <c r="BM249" s="166">
        <f t="shared" si="787"/>
        <v>0</v>
      </c>
      <c r="BN249" s="166" t="str">
        <f t="shared" si="788"/>
        <v>Trừ tiền</v>
      </c>
      <c r="BO249" s="410"/>
      <c r="BP249" s="166"/>
      <c r="BQ249" s="144"/>
      <c r="BR249" s="144"/>
      <c r="BS249" s="161">
        <f t="shared" si="789"/>
        <v>4750000</v>
      </c>
      <c r="BT249" s="159">
        <v>0</v>
      </c>
      <c r="BU249" s="166">
        <f t="shared" si="790"/>
        <v>0</v>
      </c>
      <c r="BV249" s="166">
        <v>11000000</v>
      </c>
      <c r="BW249" s="166">
        <f t="shared" si="791"/>
        <v>11000000</v>
      </c>
      <c r="BX249" s="166">
        <f t="shared" si="792"/>
        <v>-6748750</v>
      </c>
      <c r="BY249" s="166"/>
      <c r="BZ249" s="166"/>
      <c r="CA249" s="171"/>
      <c r="CB249" s="166"/>
      <c r="CC249" s="166"/>
      <c r="CD249" s="166"/>
      <c r="CE249" s="413">
        <v>9500000</v>
      </c>
      <c r="CF249" s="413">
        <v>0</v>
      </c>
      <c r="CG249" s="413">
        <v>0</v>
      </c>
      <c r="CH249" s="413">
        <v>0</v>
      </c>
      <c r="CI249" s="413"/>
      <c r="CJ249" s="369">
        <f t="shared" si="808"/>
        <v>0</v>
      </c>
      <c r="CK249" s="369">
        <f t="shared" si="809"/>
        <v>9500000</v>
      </c>
      <c r="CL249" s="414"/>
      <c r="CM249" s="413">
        <f t="shared" si="795"/>
        <v>9500000</v>
      </c>
      <c r="CN249" s="413">
        <f t="shared" si="795"/>
        <v>0</v>
      </c>
      <c r="CO249" s="369">
        <f t="shared" si="795"/>
        <v>0</v>
      </c>
      <c r="CP249" s="369">
        <f t="shared" si="795"/>
        <v>0</v>
      </c>
      <c r="CQ249" s="369">
        <f t="shared" si="795"/>
        <v>0</v>
      </c>
      <c r="CR249" s="369">
        <f t="shared" si="810"/>
        <v>0</v>
      </c>
      <c r="CS249" s="369">
        <f t="shared" si="811"/>
        <v>9500000</v>
      </c>
      <c r="CT249" s="173" t="s">
        <v>1758</v>
      </c>
      <c r="CU249" s="173" t="s">
        <v>2230</v>
      </c>
      <c r="CV249" s="450"/>
      <c r="CW249" s="173" t="s">
        <v>2249</v>
      </c>
    </row>
    <row r="250" spans="1:101" ht="34.35" customHeight="1">
      <c r="A250" s="155">
        <f>SUBTOTAL(3,$C$11:C250)</f>
        <v>216</v>
      </c>
      <c r="B250" s="143" t="s">
        <v>2374</v>
      </c>
      <c r="C250" s="144" t="s">
        <v>2375</v>
      </c>
      <c r="D250" s="156" t="s">
        <v>101</v>
      </c>
      <c r="E250" s="157" t="str">
        <f t="shared" si="759"/>
        <v>B3</v>
      </c>
      <c r="F250" s="158">
        <v>45922</v>
      </c>
      <c r="G250" s="159">
        <v>4750000</v>
      </c>
      <c r="H250" s="159"/>
      <c r="I250" s="160">
        <f t="shared" si="760"/>
        <v>4750000</v>
      </c>
      <c r="J250" s="160">
        <f t="shared" si="712"/>
        <v>0</v>
      </c>
      <c r="K250" s="161">
        <f t="shared" si="713"/>
        <v>4750000</v>
      </c>
      <c r="L250" s="161">
        <f t="shared" si="761"/>
        <v>9500000</v>
      </c>
      <c r="M250" s="162">
        <f t="shared" si="762"/>
        <v>1</v>
      </c>
      <c r="N250" s="163">
        <f t="shared" si="716"/>
        <v>3640000</v>
      </c>
      <c r="O250" s="163">
        <v>0</v>
      </c>
      <c r="P250" s="406">
        <v>13</v>
      </c>
      <c r="Q250" s="406">
        <v>0</v>
      </c>
      <c r="R250" s="406">
        <v>0</v>
      </c>
      <c r="S250" s="406">
        <v>0</v>
      </c>
      <c r="T250" s="406"/>
      <c r="U250" s="406"/>
      <c r="V250" s="406"/>
      <c r="W250" s="406"/>
      <c r="X250" s="389"/>
      <c r="Y250" s="406"/>
      <c r="Z250" s="406"/>
      <c r="AA250" s="406"/>
      <c r="AB250" s="406"/>
      <c r="AC250" s="406"/>
      <c r="AD250" s="406">
        <v>0</v>
      </c>
      <c r="AE250" s="164">
        <f t="shared" si="763"/>
        <v>0</v>
      </c>
      <c r="AF250" s="166">
        <f t="shared" si="764"/>
        <v>4750000</v>
      </c>
      <c r="AG250" s="166">
        <f t="shared" si="765"/>
        <v>0</v>
      </c>
      <c r="AH250" s="166">
        <f t="shared" si="766"/>
        <v>0</v>
      </c>
      <c r="AI250" s="166">
        <f t="shared" si="767"/>
        <v>0</v>
      </c>
      <c r="AJ250" s="166">
        <f t="shared" si="768"/>
        <v>0</v>
      </c>
      <c r="AK250" s="166">
        <f t="shared" si="769"/>
        <v>0</v>
      </c>
      <c r="AL250" s="166">
        <f t="shared" si="770"/>
        <v>0</v>
      </c>
      <c r="AM250" s="166">
        <f t="shared" si="771"/>
        <v>0</v>
      </c>
      <c r="AN250" s="166">
        <f t="shared" si="772"/>
        <v>0</v>
      </c>
      <c r="AO250" s="167">
        <f t="shared" si="773"/>
        <v>0</v>
      </c>
      <c r="AP250" s="166">
        <v>0</v>
      </c>
      <c r="AQ250" s="166">
        <f t="shared" si="774"/>
        <v>4750000</v>
      </c>
      <c r="AR250" s="166"/>
      <c r="AS250" s="167"/>
      <c r="AT250" s="166"/>
      <c r="AU250" s="166"/>
      <c r="AV250" s="166">
        <f t="shared" si="775"/>
        <v>4750000</v>
      </c>
      <c r="AW250" s="166">
        <f t="shared" si="776"/>
        <v>380000</v>
      </c>
      <c r="AX250" s="166">
        <f t="shared" si="777"/>
        <v>71250</v>
      </c>
      <c r="AY250" s="166">
        <f t="shared" si="778"/>
        <v>47500</v>
      </c>
      <c r="AZ250" s="166">
        <f t="shared" si="779"/>
        <v>498750</v>
      </c>
      <c r="BA250" s="166">
        <f t="shared" si="780"/>
        <v>0</v>
      </c>
      <c r="BB250" s="166">
        <f t="shared" si="781"/>
        <v>110000</v>
      </c>
      <c r="BC250" s="166"/>
      <c r="BD250" s="166">
        <v>0</v>
      </c>
      <c r="BE250" s="166">
        <f t="shared" si="782"/>
        <v>608750</v>
      </c>
      <c r="BF250" s="166">
        <f t="shared" si="783"/>
        <v>4141250</v>
      </c>
      <c r="BG250" s="166">
        <f t="shared" si="784"/>
        <v>0</v>
      </c>
      <c r="BH250" s="166">
        <v>1</v>
      </c>
      <c r="BI250" s="369"/>
      <c r="BJ250" s="166">
        <f t="shared" si="785"/>
        <v>0</v>
      </c>
      <c r="BK250" s="166">
        <f t="shared" si="786"/>
        <v>1</v>
      </c>
      <c r="BL250" s="166">
        <v>0</v>
      </c>
      <c r="BM250" s="166">
        <f t="shared" si="787"/>
        <v>0</v>
      </c>
      <c r="BN250" s="166" t="str">
        <f t="shared" si="788"/>
        <v>Trừ tiền</v>
      </c>
      <c r="BO250" s="410"/>
      <c r="BP250" s="166"/>
      <c r="BQ250" s="144"/>
      <c r="BR250" s="144"/>
      <c r="BS250" s="161">
        <f t="shared" si="789"/>
        <v>4750000</v>
      </c>
      <c r="BT250" s="159">
        <v>0</v>
      </c>
      <c r="BU250" s="166">
        <f t="shared" si="790"/>
        <v>0</v>
      </c>
      <c r="BV250" s="166">
        <v>11000000</v>
      </c>
      <c r="BW250" s="166">
        <f t="shared" si="791"/>
        <v>11000000</v>
      </c>
      <c r="BX250" s="166">
        <f t="shared" si="792"/>
        <v>-6748750</v>
      </c>
      <c r="BY250" s="166"/>
      <c r="BZ250" s="166"/>
      <c r="CA250" s="171"/>
      <c r="CB250" s="166"/>
      <c r="CC250" s="166"/>
      <c r="CD250" s="166"/>
      <c r="CE250" s="413">
        <v>9500000</v>
      </c>
      <c r="CF250" s="413">
        <v>0</v>
      </c>
      <c r="CG250" s="413">
        <v>0</v>
      </c>
      <c r="CH250" s="413">
        <v>0</v>
      </c>
      <c r="CI250" s="413"/>
      <c r="CJ250" s="369">
        <f t="shared" si="808"/>
        <v>0</v>
      </c>
      <c r="CK250" s="369">
        <f t="shared" si="809"/>
        <v>9500000</v>
      </c>
      <c r="CL250" s="414"/>
      <c r="CM250" s="413">
        <f t="shared" si="795"/>
        <v>9500000</v>
      </c>
      <c r="CN250" s="413">
        <f t="shared" si="795"/>
        <v>0</v>
      </c>
      <c r="CO250" s="369">
        <f t="shared" si="795"/>
        <v>0</v>
      </c>
      <c r="CP250" s="369">
        <f t="shared" si="795"/>
        <v>0</v>
      </c>
      <c r="CQ250" s="369">
        <f t="shared" si="795"/>
        <v>0</v>
      </c>
      <c r="CR250" s="369">
        <f t="shared" si="810"/>
        <v>0</v>
      </c>
      <c r="CS250" s="369">
        <f t="shared" si="811"/>
        <v>9500000</v>
      </c>
      <c r="CT250" s="173" t="s">
        <v>1758</v>
      </c>
      <c r="CU250" s="173" t="s">
        <v>2230</v>
      </c>
      <c r="CV250" s="450"/>
      <c r="CW250" s="173" t="s">
        <v>2249</v>
      </c>
    </row>
    <row r="251" spans="1:101" ht="34.35" customHeight="1">
      <c r="A251" s="155">
        <f>SUBTOTAL(3,$C$11:C251)</f>
        <v>217</v>
      </c>
      <c r="B251" s="143" t="s">
        <v>2376</v>
      </c>
      <c r="C251" s="144" t="s">
        <v>2377</v>
      </c>
      <c r="D251" s="156" t="s">
        <v>101</v>
      </c>
      <c r="E251" s="157" t="str">
        <f t="shared" si="759"/>
        <v>B3</v>
      </c>
      <c r="F251" s="158">
        <v>45936</v>
      </c>
      <c r="G251" s="159">
        <v>4750000</v>
      </c>
      <c r="H251" s="159"/>
      <c r="I251" s="160">
        <f t="shared" si="760"/>
        <v>4750000</v>
      </c>
      <c r="J251" s="160">
        <f t="shared" si="712"/>
        <v>0</v>
      </c>
      <c r="K251" s="161">
        <f t="shared" si="713"/>
        <v>4750000</v>
      </c>
      <c r="L251" s="161">
        <f t="shared" si="761"/>
        <v>9500000</v>
      </c>
      <c r="M251" s="162">
        <f t="shared" si="762"/>
        <v>1</v>
      </c>
      <c r="N251" s="163">
        <f t="shared" si="716"/>
        <v>3640000</v>
      </c>
      <c r="O251" s="163">
        <v>0</v>
      </c>
      <c r="P251" s="406">
        <v>13</v>
      </c>
      <c r="Q251" s="406">
        <v>0</v>
      </c>
      <c r="R251" s="406">
        <v>0</v>
      </c>
      <c r="S251" s="406">
        <v>0</v>
      </c>
      <c r="T251" s="406"/>
      <c r="U251" s="406"/>
      <c r="V251" s="406"/>
      <c r="W251" s="406"/>
      <c r="X251" s="389"/>
      <c r="Y251" s="406"/>
      <c r="Z251" s="406"/>
      <c r="AA251" s="406"/>
      <c r="AB251" s="406"/>
      <c r="AC251" s="406"/>
      <c r="AD251" s="406">
        <v>0</v>
      </c>
      <c r="AE251" s="164">
        <f t="shared" si="763"/>
        <v>0</v>
      </c>
      <c r="AF251" s="166">
        <f t="shared" si="764"/>
        <v>4750000</v>
      </c>
      <c r="AG251" s="166">
        <f t="shared" si="765"/>
        <v>0</v>
      </c>
      <c r="AH251" s="166">
        <f t="shared" si="766"/>
        <v>0</v>
      </c>
      <c r="AI251" s="166">
        <f t="shared" si="767"/>
        <v>0</v>
      </c>
      <c r="AJ251" s="166">
        <f t="shared" si="768"/>
        <v>0</v>
      </c>
      <c r="AK251" s="166">
        <f t="shared" si="769"/>
        <v>0</v>
      </c>
      <c r="AL251" s="166">
        <f t="shared" si="770"/>
        <v>0</v>
      </c>
      <c r="AM251" s="166">
        <f t="shared" si="771"/>
        <v>0</v>
      </c>
      <c r="AN251" s="166">
        <f t="shared" si="772"/>
        <v>0</v>
      </c>
      <c r="AO251" s="167">
        <f t="shared" si="773"/>
        <v>0</v>
      </c>
      <c r="AP251" s="166">
        <v>0</v>
      </c>
      <c r="AQ251" s="166">
        <f t="shared" si="774"/>
        <v>4750000</v>
      </c>
      <c r="AR251" s="166"/>
      <c r="AS251" s="167"/>
      <c r="AT251" s="166"/>
      <c r="AU251" s="166"/>
      <c r="AV251" s="166">
        <f t="shared" si="775"/>
        <v>4750000</v>
      </c>
      <c r="AW251" s="166">
        <f t="shared" si="776"/>
        <v>380000</v>
      </c>
      <c r="AX251" s="166">
        <f t="shared" si="777"/>
        <v>71250</v>
      </c>
      <c r="AY251" s="166">
        <f t="shared" si="778"/>
        <v>47500</v>
      </c>
      <c r="AZ251" s="166">
        <f t="shared" si="779"/>
        <v>498750</v>
      </c>
      <c r="BA251" s="166">
        <f t="shared" si="780"/>
        <v>0</v>
      </c>
      <c r="BB251" s="166">
        <f t="shared" si="781"/>
        <v>110000</v>
      </c>
      <c r="BC251" s="166"/>
      <c r="BD251" s="166">
        <v>0</v>
      </c>
      <c r="BE251" s="166">
        <f t="shared" si="782"/>
        <v>608750</v>
      </c>
      <c r="BF251" s="166">
        <f t="shared" si="783"/>
        <v>4141250</v>
      </c>
      <c r="BG251" s="166">
        <f t="shared" si="784"/>
        <v>0</v>
      </c>
      <c r="BH251" s="166">
        <v>1</v>
      </c>
      <c r="BI251" s="369"/>
      <c r="BJ251" s="166">
        <f t="shared" si="785"/>
        <v>0</v>
      </c>
      <c r="BK251" s="166">
        <f t="shared" si="786"/>
        <v>1</v>
      </c>
      <c r="BL251" s="166">
        <v>0</v>
      </c>
      <c r="BM251" s="166">
        <f t="shared" si="787"/>
        <v>0</v>
      </c>
      <c r="BN251" s="166" t="str">
        <f t="shared" si="788"/>
        <v>Trừ tiền</v>
      </c>
      <c r="BO251" s="410"/>
      <c r="BP251" s="166"/>
      <c r="BQ251" s="144"/>
      <c r="BR251" s="144"/>
      <c r="BS251" s="161">
        <f t="shared" si="789"/>
        <v>4750000</v>
      </c>
      <c r="BT251" s="159">
        <v>0</v>
      </c>
      <c r="BU251" s="166">
        <f t="shared" si="790"/>
        <v>0</v>
      </c>
      <c r="BV251" s="166">
        <v>11000000</v>
      </c>
      <c r="BW251" s="166">
        <f t="shared" si="791"/>
        <v>11000000</v>
      </c>
      <c r="BX251" s="166">
        <f t="shared" si="792"/>
        <v>-6748750</v>
      </c>
      <c r="BY251" s="166"/>
      <c r="BZ251" s="166"/>
      <c r="CA251" s="171"/>
      <c r="CB251" s="166"/>
      <c r="CC251" s="166"/>
      <c r="CD251" s="166"/>
      <c r="CE251" s="413">
        <v>9500000</v>
      </c>
      <c r="CF251" s="413">
        <v>0</v>
      </c>
      <c r="CG251" s="413">
        <v>0</v>
      </c>
      <c r="CH251" s="413">
        <v>0</v>
      </c>
      <c r="CI251" s="413"/>
      <c r="CJ251" s="369">
        <f t="shared" si="808"/>
        <v>0</v>
      </c>
      <c r="CK251" s="369">
        <f t="shared" si="809"/>
        <v>9500000</v>
      </c>
      <c r="CL251" s="414"/>
      <c r="CM251" s="413">
        <f t="shared" si="795"/>
        <v>9500000</v>
      </c>
      <c r="CN251" s="413">
        <f t="shared" si="795"/>
        <v>0</v>
      </c>
      <c r="CO251" s="369">
        <f t="shared" si="795"/>
        <v>0</v>
      </c>
      <c r="CP251" s="369">
        <f t="shared" si="795"/>
        <v>0</v>
      </c>
      <c r="CQ251" s="369">
        <f t="shared" si="795"/>
        <v>0</v>
      </c>
      <c r="CR251" s="369">
        <f t="shared" si="810"/>
        <v>0</v>
      </c>
      <c r="CS251" s="369">
        <f t="shared" si="811"/>
        <v>9500000</v>
      </c>
      <c r="CT251" s="173" t="s">
        <v>1758</v>
      </c>
      <c r="CU251" s="173" t="s">
        <v>2230</v>
      </c>
      <c r="CV251" s="450"/>
      <c r="CW251" s="173" t="s">
        <v>2249</v>
      </c>
    </row>
    <row r="252" spans="1:101" ht="34.35" customHeight="1">
      <c r="A252" s="155">
        <f>SUBTOTAL(3,$C$11:C252)</f>
        <v>218</v>
      </c>
      <c r="B252" s="143" t="s">
        <v>2378</v>
      </c>
      <c r="C252" s="144" t="s">
        <v>2379</v>
      </c>
      <c r="D252" s="156" t="s">
        <v>101</v>
      </c>
      <c r="E252" s="157" t="str">
        <f t="shared" si="759"/>
        <v>B3</v>
      </c>
      <c r="F252" s="158">
        <v>45931</v>
      </c>
      <c r="G252" s="159">
        <v>4750000</v>
      </c>
      <c r="H252" s="159"/>
      <c r="I252" s="160">
        <f t="shared" si="760"/>
        <v>4750000</v>
      </c>
      <c r="J252" s="160">
        <f t="shared" si="712"/>
        <v>0</v>
      </c>
      <c r="K252" s="161">
        <f t="shared" si="713"/>
        <v>4750000</v>
      </c>
      <c r="L252" s="161">
        <f t="shared" si="761"/>
        <v>9500000</v>
      </c>
      <c r="M252" s="162">
        <f t="shared" si="762"/>
        <v>1</v>
      </c>
      <c r="N252" s="163">
        <f t="shared" si="716"/>
        <v>3640000</v>
      </c>
      <c r="O252" s="163">
        <v>0</v>
      </c>
      <c r="P252" s="406">
        <v>13</v>
      </c>
      <c r="Q252" s="406">
        <v>0</v>
      </c>
      <c r="R252" s="406">
        <v>0</v>
      </c>
      <c r="S252" s="406">
        <v>0</v>
      </c>
      <c r="T252" s="406"/>
      <c r="U252" s="406"/>
      <c r="V252" s="406"/>
      <c r="W252" s="406"/>
      <c r="X252" s="389"/>
      <c r="Y252" s="406"/>
      <c r="Z252" s="406"/>
      <c r="AA252" s="406"/>
      <c r="AB252" s="406"/>
      <c r="AC252" s="406"/>
      <c r="AD252" s="406">
        <v>0</v>
      </c>
      <c r="AE252" s="164">
        <f t="shared" si="763"/>
        <v>0</v>
      </c>
      <c r="AF252" s="166">
        <f t="shared" si="764"/>
        <v>4750000</v>
      </c>
      <c r="AG252" s="166">
        <f t="shared" si="765"/>
        <v>0</v>
      </c>
      <c r="AH252" s="166">
        <f t="shared" si="766"/>
        <v>0</v>
      </c>
      <c r="AI252" s="166">
        <f t="shared" si="767"/>
        <v>0</v>
      </c>
      <c r="AJ252" s="166">
        <f t="shared" si="768"/>
        <v>0</v>
      </c>
      <c r="AK252" s="166">
        <f t="shared" si="769"/>
        <v>0</v>
      </c>
      <c r="AL252" s="166">
        <f t="shared" si="770"/>
        <v>0</v>
      </c>
      <c r="AM252" s="166">
        <f t="shared" si="771"/>
        <v>0</v>
      </c>
      <c r="AN252" s="166">
        <f t="shared" si="772"/>
        <v>0</v>
      </c>
      <c r="AO252" s="167">
        <f t="shared" si="773"/>
        <v>0</v>
      </c>
      <c r="AP252" s="166">
        <v>0</v>
      </c>
      <c r="AQ252" s="166">
        <f t="shared" si="774"/>
        <v>4750000</v>
      </c>
      <c r="AR252" s="166"/>
      <c r="AS252" s="167"/>
      <c r="AT252" s="166"/>
      <c r="AU252" s="166"/>
      <c r="AV252" s="166">
        <f t="shared" si="775"/>
        <v>4750000</v>
      </c>
      <c r="AW252" s="166">
        <f t="shared" si="776"/>
        <v>380000</v>
      </c>
      <c r="AX252" s="166">
        <f t="shared" si="777"/>
        <v>71250</v>
      </c>
      <c r="AY252" s="166">
        <f t="shared" si="778"/>
        <v>47500</v>
      </c>
      <c r="AZ252" s="166">
        <f t="shared" si="779"/>
        <v>498750</v>
      </c>
      <c r="BA252" s="166">
        <f t="shared" si="780"/>
        <v>0</v>
      </c>
      <c r="BB252" s="166">
        <f t="shared" si="781"/>
        <v>110000</v>
      </c>
      <c r="BC252" s="166"/>
      <c r="BD252" s="166">
        <v>0</v>
      </c>
      <c r="BE252" s="166">
        <f t="shared" si="782"/>
        <v>608750</v>
      </c>
      <c r="BF252" s="166">
        <f t="shared" si="783"/>
        <v>4141250</v>
      </c>
      <c r="BG252" s="166">
        <f t="shared" si="784"/>
        <v>0</v>
      </c>
      <c r="BH252" s="166">
        <v>1</v>
      </c>
      <c r="BI252" s="369"/>
      <c r="BJ252" s="166">
        <f t="shared" si="785"/>
        <v>0</v>
      </c>
      <c r="BK252" s="166">
        <f t="shared" si="786"/>
        <v>1</v>
      </c>
      <c r="BL252" s="166">
        <v>0</v>
      </c>
      <c r="BM252" s="166">
        <f t="shared" si="787"/>
        <v>0</v>
      </c>
      <c r="BN252" s="166" t="str">
        <f t="shared" si="788"/>
        <v>Trừ tiền</v>
      </c>
      <c r="BO252" s="410"/>
      <c r="BP252" s="166"/>
      <c r="BQ252" s="144"/>
      <c r="BR252" s="144"/>
      <c r="BS252" s="161">
        <f t="shared" si="789"/>
        <v>4750000</v>
      </c>
      <c r="BT252" s="159">
        <v>0</v>
      </c>
      <c r="BU252" s="166">
        <f t="shared" si="790"/>
        <v>0</v>
      </c>
      <c r="BV252" s="166">
        <v>11000000</v>
      </c>
      <c r="BW252" s="166">
        <f t="shared" si="791"/>
        <v>11000000</v>
      </c>
      <c r="BX252" s="166">
        <f t="shared" si="792"/>
        <v>-6748750</v>
      </c>
      <c r="BY252" s="166"/>
      <c r="BZ252" s="166"/>
      <c r="CA252" s="171"/>
      <c r="CB252" s="166"/>
      <c r="CC252" s="166"/>
      <c r="CD252" s="166"/>
      <c r="CE252" s="413">
        <v>9500000</v>
      </c>
      <c r="CF252" s="413">
        <v>0</v>
      </c>
      <c r="CG252" s="413">
        <v>0</v>
      </c>
      <c r="CH252" s="413">
        <v>0</v>
      </c>
      <c r="CI252" s="413"/>
      <c r="CJ252" s="369">
        <f t="shared" si="808"/>
        <v>0</v>
      </c>
      <c r="CK252" s="369">
        <f t="shared" si="809"/>
        <v>9500000</v>
      </c>
      <c r="CL252" s="414"/>
      <c r="CM252" s="413">
        <f t="shared" si="795"/>
        <v>9500000</v>
      </c>
      <c r="CN252" s="413">
        <f t="shared" si="795"/>
        <v>0</v>
      </c>
      <c r="CO252" s="369">
        <f t="shared" si="795"/>
        <v>0</v>
      </c>
      <c r="CP252" s="369">
        <f t="shared" si="795"/>
        <v>0</v>
      </c>
      <c r="CQ252" s="369">
        <f t="shared" si="795"/>
        <v>0</v>
      </c>
      <c r="CR252" s="369">
        <f t="shared" si="810"/>
        <v>0</v>
      </c>
      <c r="CS252" s="369">
        <f t="shared" si="811"/>
        <v>9500000</v>
      </c>
      <c r="CT252" s="173" t="s">
        <v>1758</v>
      </c>
      <c r="CU252" s="173" t="s">
        <v>2230</v>
      </c>
      <c r="CV252" s="450"/>
      <c r="CW252" s="173" t="s">
        <v>2249</v>
      </c>
    </row>
    <row r="253" spans="1:101" ht="34.35" customHeight="1">
      <c r="A253" s="155">
        <f>SUBTOTAL(3,$C$11:C253)</f>
        <v>219</v>
      </c>
      <c r="B253" s="143" t="s">
        <v>2380</v>
      </c>
      <c r="C253" s="144" t="s">
        <v>2381</v>
      </c>
      <c r="D253" s="156" t="s">
        <v>101</v>
      </c>
      <c r="E253" s="157" t="str">
        <f t="shared" si="759"/>
        <v>B3</v>
      </c>
      <c r="F253" s="158">
        <v>45936</v>
      </c>
      <c r="G253" s="159">
        <v>4750000</v>
      </c>
      <c r="H253" s="159"/>
      <c r="I253" s="160">
        <f t="shared" si="760"/>
        <v>4750000</v>
      </c>
      <c r="J253" s="160">
        <f t="shared" si="712"/>
        <v>0</v>
      </c>
      <c r="K253" s="161">
        <f t="shared" si="713"/>
        <v>4750000</v>
      </c>
      <c r="L253" s="161">
        <f t="shared" si="761"/>
        <v>9500000</v>
      </c>
      <c r="M253" s="162">
        <f t="shared" si="762"/>
        <v>1</v>
      </c>
      <c r="N253" s="163">
        <f t="shared" si="716"/>
        <v>3640000</v>
      </c>
      <c r="O253" s="163">
        <v>0</v>
      </c>
      <c r="P253" s="406">
        <v>13</v>
      </c>
      <c r="Q253" s="406">
        <v>0</v>
      </c>
      <c r="R253" s="406">
        <v>0</v>
      </c>
      <c r="S253" s="406">
        <v>0</v>
      </c>
      <c r="T253" s="406"/>
      <c r="U253" s="406"/>
      <c r="V253" s="406"/>
      <c r="W253" s="406"/>
      <c r="X253" s="389"/>
      <c r="Y253" s="406"/>
      <c r="Z253" s="406"/>
      <c r="AA253" s="406"/>
      <c r="AB253" s="406"/>
      <c r="AC253" s="406"/>
      <c r="AD253" s="406">
        <v>0</v>
      </c>
      <c r="AE253" s="164">
        <f t="shared" si="763"/>
        <v>0</v>
      </c>
      <c r="AF253" s="166">
        <f t="shared" si="764"/>
        <v>4750000</v>
      </c>
      <c r="AG253" s="166">
        <f t="shared" si="765"/>
        <v>0</v>
      </c>
      <c r="AH253" s="166">
        <f t="shared" si="766"/>
        <v>0</v>
      </c>
      <c r="AI253" s="166">
        <f t="shared" si="767"/>
        <v>0</v>
      </c>
      <c r="AJ253" s="166">
        <f t="shared" si="768"/>
        <v>0</v>
      </c>
      <c r="AK253" s="166">
        <f t="shared" si="769"/>
        <v>0</v>
      </c>
      <c r="AL253" s="166">
        <f t="shared" si="770"/>
        <v>0</v>
      </c>
      <c r="AM253" s="166">
        <f t="shared" si="771"/>
        <v>0</v>
      </c>
      <c r="AN253" s="166">
        <f t="shared" si="772"/>
        <v>0</v>
      </c>
      <c r="AO253" s="167">
        <f t="shared" si="773"/>
        <v>0</v>
      </c>
      <c r="AP253" s="166">
        <v>0</v>
      </c>
      <c r="AQ253" s="166">
        <f t="shared" si="774"/>
        <v>4750000</v>
      </c>
      <c r="AR253" s="166"/>
      <c r="AS253" s="167"/>
      <c r="AT253" s="166"/>
      <c r="AU253" s="166"/>
      <c r="AV253" s="166">
        <f t="shared" si="775"/>
        <v>4750000</v>
      </c>
      <c r="AW253" s="166">
        <f t="shared" si="776"/>
        <v>380000</v>
      </c>
      <c r="AX253" s="166">
        <f t="shared" si="777"/>
        <v>71250</v>
      </c>
      <c r="AY253" s="166">
        <f t="shared" si="778"/>
        <v>47500</v>
      </c>
      <c r="AZ253" s="166">
        <f t="shared" si="779"/>
        <v>498750</v>
      </c>
      <c r="BA253" s="166">
        <f t="shared" si="780"/>
        <v>0</v>
      </c>
      <c r="BB253" s="166">
        <f t="shared" si="781"/>
        <v>110000</v>
      </c>
      <c r="BC253" s="166"/>
      <c r="BD253" s="166">
        <v>0</v>
      </c>
      <c r="BE253" s="166">
        <f t="shared" si="782"/>
        <v>608750</v>
      </c>
      <c r="BF253" s="166">
        <f t="shared" si="783"/>
        <v>4141250</v>
      </c>
      <c r="BG253" s="166">
        <f t="shared" si="784"/>
        <v>0</v>
      </c>
      <c r="BH253" s="166">
        <v>1</v>
      </c>
      <c r="BI253" s="369"/>
      <c r="BJ253" s="166">
        <f t="shared" si="785"/>
        <v>0</v>
      </c>
      <c r="BK253" s="166">
        <f t="shared" si="786"/>
        <v>1</v>
      </c>
      <c r="BL253" s="166">
        <v>0</v>
      </c>
      <c r="BM253" s="166">
        <f t="shared" si="787"/>
        <v>0</v>
      </c>
      <c r="BN253" s="166" t="str">
        <f t="shared" si="788"/>
        <v>Trừ tiền</v>
      </c>
      <c r="BO253" s="410"/>
      <c r="BP253" s="166"/>
      <c r="BQ253" s="144"/>
      <c r="BR253" s="144"/>
      <c r="BS253" s="161">
        <f t="shared" si="789"/>
        <v>4750000</v>
      </c>
      <c r="BT253" s="159">
        <v>0</v>
      </c>
      <c r="BU253" s="166">
        <f t="shared" si="790"/>
        <v>0</v>
      </c>
      <c r="BV253" s="166">
        <v>11000000</v>
      </c>
      <c r="BW253" s="166">
        <f t="shared" si="791"/>
        <v>11000000</v>
      </c>
      <c r="BX253" s="166">
        <f t="shared" si="792"/>
        <v>-6748750</v>
      </c>
      <c r="BY253" s="166"/>
      <c r="BZ253" s="166"/>
      <c r="CA253" s="171"/>
      <c r="CB253" s="166"/>
      <c r="CC253" s="166"/>
      <c r="CD253" s="166"/>
      <c r="CE253" s="413">
        <v>9500000</v>
      </c>
      <c r="CF253" s="413">
        <v>0</v>
      </c>
      <c r="CG253" s="413">
        <v>0</v>
      </c>
      <c r="CH253" s="413">
        <v>0</v>
      </c>
      <c r="CI253" s="413"/>
      <c r="CJ253" s="369">
        <f t="shared" si="808"/>
        <v>0</v>
      </c>
      <c r="CK253" s="369">
        <f t="shared" si="809"/>
        <v>9500000</v>
      </c>
      <c r="CL253" s="414"/>
      <c r="CM253" s="413">
        <f t="shared" si="795"/>
        <v>9500000</v>
      </c>
      <c r="CN253" s="413">
        <f t="shared" si="795"/>
        <v>0</v>
      </c>
      <c r="CO253" s="369">
        <f t="shared" si="795"/>
        <v>0</v>
      </c>
      <c r="CP253" s="369">
        <f t="shared" si="795"/>
        <v>0</v>
      </c>
      <c r="CQ253" s="369">
        <f t="shared" si="795"/>
        <v>0</v>
      </c>
      <c r="CR253" s="369">
        <f t="shared" si="810"/>
        <v>0</v>
      </c>
      <c r="CS253" s="369">
        <f t="shared" si="811"/>
        <v>9500000</v>
      </c>
      <c r="CT253" s="173" t="s">
        <v>1758</v>
      </c>
      <c r="CU253" s="173" t="s">
        <v>2230</v>
      </c>
      <c r="CV253" s="450"/>
      <c r="CW253" s="173" t="s">
        <v>2249</v>
      </c>
    </row>
    <row r="254" spans="1:101" ht="34.35" customHeight="1">
      <c r="A254" s="155">
        <f>SUBTOTAL(3,$C$11:C254)</f>
        <v>220</v>
      </c>
      <c r="B254" s="466" t="s">
        <v>2382</v>
      </c>
      <c r="C254" s="467" t="s">
        <v>2383</v>
      </c>
      <c r="D254" s="156" t="s">
        <v>101</v>
      </c>
      <c r="E254" s="157" t="str">
        <f t="shared" si="759"/>
        <v>B3</v>
      </c>
      <c r="F254" s="158">
        <v>45946</v>
      </c>
      <c r="G254" s="159"/>
      <c r="H254" s="159">
        <v>4750000</v>
      </c>
      <c r="I254" s="160">
        <f t="shared" si="760"/>
        <v>4250000</v>
      </c>
      <c r="J254" s="160">
        <f t="shared" si="712"/>
        <v>0</v>
      </c>
      <c r="K254" s="161">
        <f t="shared" si="713"/>
        <v>4250000</v>
      </c>
      <c r="L254" s="161">
        <f t="shared" si="761"/>
        <v>9000000</v>
      </c>
      <c r="M254" s="162">
        <f t="shared" si="762"/>
        <v>1</v>
      </c>
      <c r="N254" s="163">
        <f t="shared" si="716"/>
        <v>3640000</v>
      </c>
      <c r="O254" s="163">
        <v>0</v>
      </c>
      <c r="P254" s="406">
        <v>13</v>
      </c>
      <c r="Q254" s="406">
        <v>0</v>
      </c>
      <c r="R254" s="406">
        <v>0</v>
      </c>
      <c r="S254" s="406">
        <v>0</v>
      </c>
      <c r="T254" s="406"/>
      <c r="U254" s="406"/>
      <c r="V254" s="406"/>
      <c r="W254" s="406"/>
      <c r="X254" s="389"/>
      <c r="Y254" s="406"/>
      <c r="Z254" s="406"/>
      <c r="AA254" s="406"/>
      <c r="AB254" s="406"/>
      <c r="AC254" s="406"/>
      <c r="AD254" s="406">
        <v>0</v>
      </c>
      <c r="AE254" s="164">
        <f t="shared" si="763"/>
        <v>0</v>
      </c>
      <c r="AF254" s="166">
        <f t="shared" si="764"/>
        <v>4500000</v>
      </c>
      <c r="AG254" s="166">
        <f t="shared" si="765"/>
        <v>0</v>
      </c>
      <c r="AH254" s="166">
        <f t="shared" si="766"/>
        <v>0</v>
      </c>
      <c r="AI254" s="166">
        <f t="shared" si="767"/>
        <v>0</v>
      </c>
      <c r="AJ254" s="166">
        <f t="shared" si="768"/>
        <v>0</v>
      </c>
      <c r="AK254" s="166">
        <f t="shared" si="769"/>
        <v>0</v>
      </c>
      <c r="AL254" s="166">
        <f t="shared" si="770"/>
        <v>0</v>
      </c>
      <c r="AM254" s="166">
        <f t="shared" si="771"/>
        <v>0</v>
      </c>
      <c r="AN254" s="166">
        <f t="shared" si="772"/>
        <v>0</v>
      </c>
      <c r="AO254" s="167">
        <f t="shared" si="773"/>
        <v>0</v>
      </c>
      <c r="AP254" s="166">
        <v>0</v>
      </c>
      <c r="AQ254" s="166">
        <f t="shared" si="774"/>
        <v>4500000</v>
      </c>
      <c r="AR254" s="166"/>
      <c r="AS254" s="167"/>
      <c r="AT254" s="166"/>
      <c r="AU254" s="166"/>
      <c r="AV254" s="166">
        <f t="shared" si="775"/>
        <v>4500000</v>
      </c>
      <c r="AW254" s="166">
        <f t="shared" si="776"/>
        <v>0</v>
      </c>
      <c r="AX254" s="166">
        <f t="shared" si="777"/>
        <v>0</v>
      </c>
      <c r="AY254" s="166">
        <f t="shared" si="778"/>
        <v>0</v>
      </c>
      <c r="AZ254" s="166">
        <f t="shared" si="779"/>
        <v>0</v>
      </c>
      <c r="BA254" s="166">
        <f t="shared" si="780"/>
        <v>0</v>
      </c>
      <c r="BB254" s="166">
        <f t="shared" si="781"/>
        <v>0</v>
      </c>
      <c r="BC254" s="166"/>
      <c r="BD254" s="166">
        <v>0</v>
      </c>
      <c r="BE254" s="166">
        <f t="shared" si="782"/>
        <v>0</v>
      </c>
      <c r="BF254" s="166">
        <f t="shared" si="783"/>
        <v>4500000</v>
      </c>
      <c r="BG254" s="166">
        <f t="shared" si="784"/>
        <v>0</v>
      </c>
      <c r="BH254" s="166"/>
      <c r="BI254" s="369"/>
      <c r="BJ254" s="166">
        <f t="shared" si="785"/>
        <v>0</v>
      </c>
      <c r="BK254" s="166">
        <f t="shared" si="786"/>
        <v>1</v>
      </c>
      <c r="BL254" s="166">
        <v>0</v>
      </c>
      <c r="BM254" s="166">
        <f t="shared" si="787"/>
        <v>0</v>
      </c>
      <c r="BN254" s="166" t="str">
        <f t="shared" si="788"/>
        <v>Xem lại</v>
      </c>
      <c r="BO254" s="410"/>
      <c r="BP254" s="166"/>
      <c r="BQ254" s="144"/>
      <c r="BR254" s="144"/>
      <c r="BS254" s="161">
        <f t="shared" si="789"/>
        <v>4500000</v>
      </c>
      <c r="BT254" s="159">
        <v>0</v>
      </c>
      <c r="BU254" s="166">
        <f t="shared" si="790"/>
        <v>0</v>
      </c>
      <c r="BV254" s="166">
        <v>11000000</v>
      </c>
      <c r="BW254" s="166">
        <f t="shared" si="791"/>
        <v>11000000</v>
      </c>
      <c r="BX254" s="166">
        <f t="shared" si="792"/>
        <v>-6500000</v>
      </c>
      <c r="BY254" s="166"/>
      <c r="BZ254" s="166"/>
      <c r="CA254" s="171"/>
      <c r="CB254" s="166"/>
      <c r="CC254" s="166"/>
      <c r="CD254" s="166"/>
      <c r="CE254" s="413">
        <v>9000000</v>
      </c>
      <c r="CF254" s="413">
        <v>0</v>
      </c>
      <c r="CG254" s="413">
        <v>0</v>
      </c>
      <c r="CH254" s="413">
        <v>0</v>
      </c>
      <c r="CI254" s="413"/>
      <c r="CJ254" s="369">
        <f t="shared" si="808"/>
        <v>0</v>
      </c>
      <c r="CK254" s="369">
        <f t="shared" si="809"/>
        <v>9000000</v>
      </c>
      <c r="CL254" s="414"/>
      <c r="CM254" s="413">
        <f t="shared" si="795"/>
        <v>9000000</v>
      </c>
      <c r="CN254" s="413">
        <f t="shared" si="795"/>
        <v>0</v>
      </c>
      <c r="CO254" s="369">
        <f t="shared" si="795"/>
        <v>0</v>
      </c>
      <c r="CP254" s="369">
        <f t="shared" si="795"/>
        <v>0</v>
      </c>
      <c r="CQ254" s="369">
        <f t="shared" si="795"/>
        <v>0</v>
      </c>
      <c r="CR254" s="369">
        <f t="shared" si="810"/>
        <v>0</v>
      </c>
      <c r="CS254" s="369">
        <f t="shared" si="811"/>
        <v>9000000</v>
      </c>
      <c r="CT254" s="173" t="s">
        <v>1758</v>
      </c>
      <c r="CU254" s="173" t="s">
        <v>2230</v>
      </c>
      <c r="CV254" s="450"/>
      <c r="CW254" s="173" t="s">
        <v>2249</v>
      </c>
    </row>
    <row r="255" spans="1:101" ht="34.35" customHeight="1">
      <c r="A255" s="155">
        <f>SUBTOTAL(3,$C$11:C255)</f>
        <v>221</v>
      </c>
      <c r="B255" s="466" t="s">
        <v>2384</v>
      </c>
      <c r="C255" s="467" t="s">
        <v>2385</v>
      </c>
      <c r="D255" s="156" t="s">
        <v>101</v>
      </c>
      <c r="E255" s="157" t="str">
        <f t="shared" si="759"/>
        <v>B3</v>
      </c>
      <c r="F255" s="158">
        <v>45973</v>
      </c>
      <c r="G255" s="159"/>
      <c r="H255" s="159">
        <v>4750000</v>
      </c>
      <c r="I255" s="160">
        <f t="shared" si="760"/>
        <v>4250000</v>
      </c>
      <c r="J255" s="160">
        <f t="shared" si="712"/>
        <v>0</v>
      </c>
      <c r="K255" s="161">
        <f t="shared" si="713"/>
        <v>4250000</v>
      </c>
      <c r="L255" s="161">
        <f t="shared" si="761"/>
        <v>9000000</v>
      </c>
      <c r="M255" s="162">
        <f t="shared" si="762"/>
        <v>1</v>
      </c>
      <c r="N255" s="163">
        <f t="shared" si="716"/>
        <v>3640000</v>
      </c>
      <c r="O255" s="163">
        <v>0</v>
      </c>
      <c r="P255" s="406">
        <v>3</v>
      </c>
      <c r="Q255" s="406">
        <v>0</v>
      </c>
      <c r="R255" s="406">
        <v>0</v>
      </c>
      <c r="S255" s="406">
        <v>0</v>
      </c>
      <c r="T255" s="406"/>
      <c r="U255" s="406"/>
      <c r="V255" s="406"/>
      <c r="W255" s="406"/>
      <c r="X255" s="389"/>
      <c r="Y255" s="406"/>
      <c r="Z255" s="406"/>
      <c r="AA255" s="406"/>
      <c r="AB255" s="406"/>
      <c r="AC255" s="406"/>
      <c r="AD255" s="406">
        <v>0</v>
      </c>
      <c r="AE255" s="164">
        <f t="shared" si="763"/>
        <v>0</v>
      </c>
      <c r="AF255" s="166">
        <f t="shared" si="764"/>
        <v>1038462</v>
      </c>
      <c r="AG255" s="166">
        <f t="shared" si="765"/>
        <v>0</v>
      </c>
      <c r="AH255" s="166">
        <f t="shared" si="766"/>
        <v>0</v>
      </c>
      <c r="AI255" s="166">
        <f t="shared" si="767"/>
        <v>0</v>
      </c>
      <c r="AJ255" s="166">
        <f t="shared" si="768"/>
        <v>0</v>
      </c>
      <c r="AK255" s="166">
        <f t="shared" si="769"/>
        <v>0</v>
      </c>
      <c r="AL255" s="166">
        <f t="shared" si="770"/>
        <v>0</v>
      </c>
      <c r="AM255" s="166">
        <f t="shared" si="771"/>
        <v>0</v>
      </c>
      <c r="AN255" s="166">
        <f t="shared" si="772"/>
        <v>0</v>
      </c>
      <c r="AO255" s="167">
        <f t="shared" si="773"/>
        <v>0</v>
      </c>
      <c r="AP255" s="166">
        <v>0</v>
      </c>
      <c r="AQ255" s="166">
        <f t="shared" si="774"/>
        <v>1038462</v>
      </c>
      <c r="AR255" s="166"/>
      <c r="AS255" s="167"/>
      <c r="AT255" s="166"/>
      <c r="AU255" s="166"/>
      <c r="AV255" s="166">
        <f t="shared" si="775"/>
        <v>1038462</v>
      </c>
      <c r="AW255" s="166">
        <f t="shared" si="776"/>
        <v>0</v>
      </c>
      <c r="AX255" s="166">
        <f t="shared" si="777"/>
        <v>0</v>
      </c>
      <c r="AY255" s="166">
        <f t="shared" si="778"/>
        <v>0</v>
      </c>
      <c r="AZ255" s="166">
        <f t="shared" si="779"/>
        <v>0</v>
      </c>
      <c r="BA255" s="166">
        <f t="shared" si="780"/>
        <v>0</v>
      </c>
      <c r="BB255" s="166">
        <f t="shared" si="781"/>
        <v>0</v>
      </c>
      <c r="BC255" s="166"/>
      <c r="BD255" s="166">
        <v>0</v>
      </c>
      <c r="BE255" s="166">
        <f t="shared" si="782"/>
        <v>0</v>
      </c>
      <c r="BF255" s="166">
        <f t="shared" si="783"/>
        <v>1038462</v>
      </c>
      <c r="BG255" s="166">
        <f t="shared" si="784"/>
        <v>0</v>
      </c>
      <c r="BH255" s="166"/>
      <c r="BI255" s="369"/>
      <c r="BJ255" s="166">
        <f t="shared" si="785"/>
        <v>0</v>
      </c>
      <c r="BK255" s="166">
        <f t="shared" si="786"/>
        <v>1</v>
      </c>
      <c r="BL255" s="166">
        <v>0</v>
      </c>
      <c r="BM255" s="166">
        <f t="shared" si="787"/>
        <v>0</v>
      </c>
      <c r="BN255" s="166" t="str">
        <f t="shared" si="788"/>
        <v>Xem lại</v>
      </c>
      <c r="BO255" s="410"/>
      <c r="BP255" s="166"/>
      <c r="BQ255" s="144"/>
      <c r="BR255" s="144"/>
      <c r="BS255" s="161">
        <f t="shared" si="789"/>
        <v>1038462</v>
      </c>
      <c r="BT255" s="159">
        <v>0</v>
      </c>
      <c r="BU255" s="166">
        <f t="shared" si="790"/>
        <v>0</v>
      </c>
      <c r="BV255" s="166">
        <v>11000000</v>
      </c>
      <c r="BW255" s="166">
        <f t="shared" si="791"/>
        <v>11000000</v>
      </c>
      <c r="BX255" s="166">
        <f t="shared" si="792"/>
        <v>-9961538</v>
      </c>
      <c r="BY255" s="166"/>
      <c r="BZ255" s="166"/>
      <c r="CA255" s="171"/>
      <c r="CB255" s="166"/>
      <c r="CC255" s="166"/>
      <c r="CD255" s="166"/>
      <c r="CE255" s="413">
        <v>9000000</v>
      </c>
      <c r="CF255" s="413">
        <v>0</v>
      </c>
      <c r="CG255" s="413">
        <v>0</v>
      </c>
      <c r="CH255" s="413">
        <v>0</v>
      </c>
      <c r="CI255" s="413"/>
      <c r="CJ255" s="369">
        <f t="shared" ref="CJ255:CJ256" si="812">SUM(CF255:CI255)</f>
        <v>0</v>
      </c>
      <c r="CK255" s="369">
        <f t="shared" si="809"/>
        <v>9000000</v>
      </c>
      <c r="CL255" s="414"/>
      <c r="CM255" s="413">
        <f t="shared" si="795"/>
        <v>9000000</v>
      </c>
      <c r="CN255" s="413">
        <f t="shared" si="795"/>
        <v>0</v>
      </c>
      <c r="CO255" s="369">
        <f t="shared" si="795"/>
        <v>0</v>
      </c>
      <c r="CP255" s="369">
        <f t="shared" si="795"/>
        <v>0</v>
      </c>
      <c r="CQ255" s="369">
        <f t="shared" si="795"/>
        <v>0</v>
      </c>
      <c r="CR255" s="369">
        <f t="shared" ref="CR255:CR256" si="813">SUM(CN255:CQ255)</f>
        <v>0</v>
      </c>
      <c r="CS255" s="369">
        <f t="shared" si="811"/>
        <v>9000000</v>
      </c>
      <c r="CT255" s="173" t="s">
        <v>1758</v>
      </c>
      <c r="CU255" s="173" t="s">
        <v>2230</v>
      </c>
      <c r="CV255" s="460" t="s">
        <v>2390</v>
      </c>
      <c r="CW255" s="173" t="s">
        <v>2249</v>
      </c>
    </row>
    <row r="256" spans="1:101" ht="34.35" customHeight="1">
      <c r="A256" s="155">
        <f>SUBTOTAL(3,$C$11:C256)</f>
        <v>222</v>
      </c>
      <c r="B256" s="466" t="s">
        <v>2386</v>
      </c>
      <c r="C256" s="467" t="s">
        <v>2387</v>
      </c>
      <c r="D256" s="156" t="s">
        <v>101</v>
      </c>
      <c r="E256" s="157" t="str">
        <f t="shared" si="759"/>
        <v>B3</v>
      </c>
      <c r="F256" s="158">
        <v>45967</v>
      </c>
      <c r="G256" s="159"/>
      <c r="H256" s="159">
        <v>4750000</v>
      </c>
      <c r="I256" s="160">
        <f t="shared" si="760"/>
        <v>4250000</v>
      </c>
      <c r="J256" s="160">
        <f t="shared" si="712"/>
        <v>0</v>
      </c>
      <c r="K256" s="161">
        <f t="shared" si="713"/>
        <v>4250000</v>
      </c>
      <c r="L256" s="161">
        <f t="shared" si="761"/>
        <v>9000000</v>
      </c>
      <c r="M256" s="162">
        <f t="shared" si="762"/>
        <v>1</v>
      </c>
      <c r="N256" s="163">
        <f t="shared" si="716"/>
        <v>3640000</v>
      </c>
      <c r="O256" s="163">
        <v>0</v>
      </c>
      <c r="P256" s="406">
        <v>9</v>
      </c>
      <c r="Q256" s="406">
        <v>0</v>
      </c>
      <c r="R256" s="406">
        <v>0</v>
      </c>
      <c r="S256" s="406">
        <v>0</v>
      </c>
      <c r="T256" s="406"/>
      <c r="U256" s="406"/>
      <c r="V256" s="406"/>
      <c r="W256" s="406"/>
      <c r="X256" s="389"/>
      <c r="Y256" s="406"/>
      <c r="Z256" s="406"/>
      <c r="AA256" s="406"/>
      <c r="AB256" s="406"/>
      <c r="AC256" s="406"/>
      <c r="AD256" s="406">
        <v>0</v>
      </c>
      <c r="AE256" s="164">
        <f t="shared" si="763"/>
        <v>0</v>
      </c>
      <c r="AF256" s="166">
        <f t="shared" si="764"/>
        <v>3115385</v>
      </c>
      <c r="AG256" s="166">
        <f t="shared" si="765"/>
        <v>0</v>
      </c>
      <c r="AH256" s="166">
        <f t="shared" si="766"/>
        <v>0</v>
      </c>
      <c r="AI256" s="166">
        <f t="shared" si="767"/>
        <v>0</v>
      </c>
      <c r="AJ256" s="166">
        <f t="shared" si="768"/>
        <v>0</v>
      </c>
      <c r="AK256" s="166">
        <f t="shared" si="769"/>
        <v>0</v>
      </c>
      <c r="AL256" s="166">
        <f t="shared" si="770"/>
        <v>0</v>
      </c>
      <c r="AM256" s="166">
        <f t="shared" si="771"/>
        <v>0</v>
      </c>
      <c r="AN256" s="166">
        <f t="shared" si="772"/>
        <v>0</v>
      </c>
      <c r="AO256" s="167">
        <f t="shared" si="773"/>
        <v>0</v>
      </c>
      <c r="AP256" s="166">
        <v>0</v>
      </c>
      <c r="AQ256" s="166">
        <f t="shared" si="774"/>
        <v>3115385</v>
      </c>
      <c r="AR256" s="166"/>
      <c r="AS256" s="167"/>
      <c r="AT256" s="166"/>
      <c r="AU256" s="166"/>
      <c r="AV256" s="166">
        <f t="shared" si="775"/>
        <v>3115385</v>
      </c>
      <c r="AW256" s="166">
        <f t="shared" si="776"/>
        <v>0</v>
      </c>
      <c r="AX256" s="166">
        <f t="shared" si="777"/>
        <v>0</v>
      </c>
      <c r="AY256" s="166">
        <f t="shared" si="778"/>
        <v>0</v>
      </c>
      <c r="AZ256" s="166">
        <f t="shared" si="779"/>
        <v>0</v>
      </c>
      <c r="BA256" s="166">
        <f t="shared" si="780"/>
        <v>0</v>
      </c>
      <c r="BB256" s="166">
        <f t="shared" si="781"/>
        <v>0</v>
      </c>
      <c r="BC256" s="166"/>
      <c r="BD256" s="166">
        <v>0</v>
      </c>
      <c r="BE256" s="166">
        <f t="shared" si="782"/>
        <v>0</v>
      </c>
      <c r="BF256" s="166">
        <f t="shared" si="783"/>
        <v>3115385</v>
      </c>
      <c r="BG256" s="166">
        <f t="shared" si="784"/>
        <v>0</v>
      </c>
      <c r="BH256" s="166"/>
      <c r="BI256" s="369"/>
      <c r="BJ256" s="166">
        <f t="shared" si="785"/>
        <v>0</v>
      </c>
      <c r="BK256" s="166">
        <f t="shared" si="786"/>
        <v>1</v>
      </c>
      <c r="BL256" s="166">
        <v>0</v>
      </c>
      <c r="BM256" s="166">
        <f t="shared" si="787"/>
        <v>0</v>
      </c>
      <c r="BN256" s="166" t="str">
        <f t="shared" si="788"/>
        <v>Xem lại</v>
      </c>
      <c r="BO256" s="410"/>
      <c r="BP256" s="166"/>
      <c r="BQ256" s="144"/>
      <c r="BR256" s="144"/>
      <c r="BS256" s="161">
        <f t="shared" si="789"/>
        <v>3115385</v>
      </c>
      <c r="BT256" s="159">
        <v>0</v>
      </c>
      <c r="BU256" s="166">
        <f t="shared" si="790"/>
        <v>0</v>
      </c>
      <c r="BV256" s="166">
        <v>11000000</v>
      </c>
      <c r="BW256" s="166">
        <f t="shared" si="791"/>
        <v>11000000</v>
      </c>
      <c r="BX256" s="166">
        <f t="shared" si="792"/>
        <v>-7884615</v>
      </c>
      <c r="BY256" s="166"/>
      <c r="BZ256" s="166"/>
      <c r="CA256" s="171"/>
      <c r="CB256" s="166"/>
      <c r="CC256" s="166"/>
      <c r="CD256" s="166"/>
      <c r="CE256" s="413">
        <v>9000000</v>
      </c>
      <c r="CF256" s="413">
        <v>0</v>
      </c>
      <c r="CG256" s="413">
        <v>0</v>
      </c>
      <c r="CH256" s="413">
        <v>0</v>
      </c>
      <c r="CI256" s="413"/>
      <c r="CJ256" s="369">
        <f t="shared" si="812"/>
        <v>0</v>
      </c>
      <c r="CK256" s="369">
        <f t="shared" si="809"/>
        <v>9000000</v>
      </c>
      <c r="CL256" s="414"/>
      <c r="CM256" s="413">
        <f t="shared" si="795"/>
        <v>9000000</v>
      </c>
      <c r="CN256" s="413">
        <f t="shared" si="795"/>
        <v>0</v>
      </c>
      <c r="CO256" s="369">
        <f t="shared" si="795"/>
        <v>0</v>
      </c>
      <c r="CP256" s="369">
        <f t="shared" si="795"/>
        <v>0</v>
      </c>
      <c r="CQ256" s="369">
        <f t="shared" si="795"/>
        <v>0</v>
      </c>
      <c r="CR256" s="369">
        <f t="shared" si="813"/>
        <v>0</v>
      </c>
      <c r="CS256" s="369">
        <f t="shared" si="811"/>
        <v>9000000</v>
      </c>
      <c r="CT256" s="173" t="s">
        <v>1758</v>
      </c>
      <c r="CU256" s="173" t="s">
        <v>2230</v>
      </c>
      <c r="CV256" s="450"/>
      <c r="CW256" s="173" t="s">
        <v>2249</v>
      </c>
    </row>
    <row r="257" spans="1:101" ht="34.35" customHeight="1">
      <c r="A257" s="155">
        <f>SUBTOTAL(3,$C$11:C257)</f>
        <v>223</v>
      </c>
      <c r="B257" s="143" t="s">
        <v>682</v>
      </c>
      <c r="C257" s="144" t="s">
        <v>683</v>
      </c>
      <c r="D257" s="156" t="s">
        <v>101</v>
      </c>
      <c r="E257" s="157" t="str">
        <f>IF(CL257&gt;=400000000,"A1",IF(CL257&gt;=300000000,"A2",IF(CL257&gt;=240000000,"A3",IF(CL257&gt;=180000000,"A4",IF(CL257&gt;=120000000,"A5",IF(CL257&gt;=80000000,"A6",IF(CL257&gt;=40000000,"A7",IF(CL257&gt;=25000000,"B1",IF(CL257&gt;=12000000,"B2","B3")))))))))</f>
        <v>B3</v>
      </c>
      <c r="F257" s="158">
        <v>42186</v>
      </c>
      <c r="G257" s="159">
        <v>4090000</v>
      </c>
      <c r="H257" s="159"/>
      <c r="I257" s="160">
        <f t="shared" si="760"/>
        <v>5910000</v>
      </c>
      <c r="J257" s="160">
        <f t="shared" si="712"/>
        <v>500000</v>
      </c>
      <c r="K257" s="161">
        <f t="shared" si="713"/>
        <v>6410000</v>
      </c>
      <c r="L257" s="161">
        <f t="shared" si="761"/>
        <v>10500000</v>
      </c>
      <c r="M257" s="162">
        <f t="shared" si="762"/>
        <v>1</v>
      </c>
      <c r="N257" s="163">
        <f t="shared" si="716"/>
        <v>3640000</v>
      </c>
      <c r="O257" s="163">
        <v>0</v>
      </c>
      <c r="P257" s="406">
        <v>13</v>
      </c>
      <c r="Q257" s="406">
        <v>0</v>
      </c>
      <c r="R257" s="406">
        <v>0</v>
      </c>
      <c r="S257" s="406">
        <v>0</v>
      </c>
      <c r="T257" s="406"/>
      <c r="U257" s="406"/>
      <c r="V257" s="406"/>
      <c r="W257" s="406"/>
      <c r="X257" s="389"/>
      <c r="Y257" s="406"/>
      <c r="Z257" s="406"/>
      <c r="AA257" s="406"/>
      <c r="AB257" s="406"/>
      <c r="AC257" s="406"/>
      <c r="AD257" s="406">
        <v>0</v>
      </c>
      <c r="AE257" s="164">
        <f t="shared" si="763"/>
        <v>0</v>
      </c>
      <c r="AF257" s="166">
        <f t="shared" si="764"/>
        <v>5250000</v>
      </c>
      <c r="AG257" s="166">
        <f t="shared" si="765"/>
        <v>0</v>
      </c>
      <c r="AH257" s="166">
        <f t="shared" si="766"/>
        <v>0</v>
      </c>
      <c r="AI257" s="166">
        <f t="shared" si="767"/>
        <v>0</v>
      </c>
      <c r="AJ257" s="166">
        <f t="shared" si="768"/>
        <v>0</v>
      </c>
      <c r="AK257" s="166">
        <f t="shared" si="769"/>
        <v>0</v>
      </c>
      <c r="AL257" s="166">
        <f t="shared" si="770"/>
        <v>0</v>
      </c>
      <c r="AM257" s="166">
        <f t="shared" si="771"/>
        <v>0</v>
      </c>
      <c r="AN257" s="166">
        <f t="shared" si="772"/>
        <v>0</v>
      </c>
      <c r="AO257" s="167">
        <f t="shared" si="773"/>
        <v>0</v>
      </c>
      <c r="AP257" s="166">
        <v>0</v>
      </c>
      <c r="AQ257" s="166">
        <f t="shared" si="774"/>
        <v>5250000</v>
      </c>
      <c r="AR257" s="166">
        <v>0</v>
      </c>
      <c r="AS257" s="167"/>
      <c r="AT257" s="166"/>
      <c r="AU257" s="166"/>
      <c r="AV257" s="166">
        <f t="shared" si="775"/>
        <v>5250000</v>
      </c>
      <c r="AW257" s="166">
        <f t="shared" si="776"/>
        <v>327200</v>
      </c>
      <c r="AX257" s="166">
        <f t="shared" si="777"/>
        <v>61350</v>
      </c>
      <c r="AY257" s="166">
        <f t="shared" si="778"/>
        <v>40900</v>
      </c>
      <c r="AZ257" s="166">
        <f t="shared" si="779"/>
        <v>429450</v>
      </c>
      <c r="BA257" s="166">
        <f t="shared" si="780"/>
        <v>20450</v>
      </c>
      <c r="BB257" s="166">
        <f t="shared" si="781"/>
        <v>110000</v>
      </c>
      <c r="BC257" s="166"/>
      <c r="BD257" s="166">
        <v>0</v>
      </c>
      <c r="BE257" s="166">
        <f t="shared" si="782"/>
        <v>559900</v>
      </c>
      <c r="BF257" s="166">
        <f t="shared" si="783"/>
        <v>4690100</v>
      </c>
      <c r="BG257" s="166">
        <f t="shared" si="784"/>
        <v>0</v>
      </c>
      <c r="BH257" s="166">
        <v>1</v>
      </c>
      <c r="BI257" s="369" t="s">
        <v>40</v>
      </c>
      <c r="BJ257" s="166">
        <f t="shared" si="785"/>
        <v>0</v>
      </c>
      <c r="BK257" s="166">
        <f t="shared" si="786"/>
        <v>1</v>
      </c>
      <c r="BL257" s="166">
        <v>0</v>
      </c>
      <c r="BM257" s="166">
        <f t="shared" si="787"/>
        <v>0</v>
      </c>
      <c r="BN257" s="166" t="str">
        <f t="shared" si="788"/>
        <v>Trừ tiền</v>
      </c>
      <c r="BO257" s="410"/>
      <c r="BP257" s="166"/>
      <c r="BQ257" s="144"/>
      <c r="BR257" s="144"/>
      <c r="BS257" s="161">
        <f t="shared" si="789"/>
        <v>5250000</v>
      </c>
      <c r="BT257" s="159">
        <v>0</v>
      </c>
      <c r="BU257" s="166">
        <f t="shared" si="790"/>
        <v>0</v>
      </c>
      <c r="BV257" s="166">
        <v>11000000</v>
      </c>
      <c r="BW257" s="166">
        <f t="shared" si="791"/>
        <v>11000000</v>
      </c>
      <c r="BX257" s="166">
        <f t="shared" si="792"/>
        <v>-6179450</v>
      </c>
      <c r="BY257" s="166"/>
      <c r="BZ257" s="166"/>
      <c r="CA257" s="171"/>
      <c r="CB257" s="166"/>
      <c r="CC257" s="166"/>
      <c r="CD257" s="166"/>
      <c r="CE257" s="413">
        <v>10000000</v>
      </c>
      <c r="CF257" s="413">
        <f>CE257*5%</f>
        <v>500000</v>
      </c>
      <c r="CG257" s="413">
        <v>0</v>
      </c>
      <c r="CH257" s="413">
        <v>0</v>
      </c>
      <c r="CI257" s="413"/>
      <c r="CJ257" s="369">
        <f>SUM(CF257:CI257)</f>
        <v>500000</v>
      </c>
      <c r="CK257" s="369">
        <f>CE257+CJ257</f>
        <v>10500000</v>
      </c>
      <c r="CL257" s="414"/>
      <c r="CM257" s="413">
        <f t="shared" si="795"/>
        <v>10000000</v>
      </c>
      <c r="CN257" s="413">
        <f t="shared" si="795"/>
        <v>500000</v>
      </c>
      <c r="CO257" s="369">
        <f t="shared" si="795"/>
        <v>0</v>
      </c>
      <c r="CP257" s="369">
        <f t="shared" si="795"/>
        <v>0</v>
      </c>
      <c r="CQ257" s="369">
        <f t="shared" si="795"/>
        <v>0</v>
      </c>
      <c r="CR257" s="369">
        <f>SUM(CN257:CQ257)</f>
        <v>500000</v>
      </c>
      <c r="CS257" s="369">
        <f>CM257+CR257</f>
        <v>10500000</v>
      </c>
      <c r="CT257" s="173" t="s">
        <v>1758</v>
      </c>
      <c r="CU257" s="173" t="s">
        <v>2230</v>
      </c>
      <c r="CV257" s="450" t="s">
        <v>1360</v>
      </c>
      <c r="CW257" s="173" t="s">
        <v>2249</v>
      </c>
    </row>
    <row r="258" spans="1:101" ht="34.35" customHeight="1">
      <c r="A258" s="155">
        <f>SUBTOTAL(3,$C$11:C258)</f>
        <v>224</v>
      </c>
      <c r="B258" s="246" t="s">
        <v>852</v>
      </c>
      <c r="C258" s="247" t="s">
        <v>853</v>
      </c>
      <c r="D258" s="156" t="s">
        <v>101</v>
      </c>
      <c r="E258" s="157" t="str">
        <f>IF(CL258&gt;=400000000,"A1",IF(CL258&gt;=300000000,"A2",IF(CL258&gt;=240000000,"A3",IF(CL258&gt;=180000000,"A4",IF(CL258&gt;=120000000,"A5",IF(CL258&gt;=80000000,"A6",IF(CL258&gt;=40000000,"A7",IF(CL258&gt;=25000000,"B1",IF(CL258&gt;=12000000,"B2","B3")))))))))</f>
        <v>B3</v>
      </c>
      <c r="F258" s="158">
        <v>42110</v>
      </c>
      <c r="G258" s="159">
        <v>4520000</v>
      </c>
      <c r="H258" s="159"/>
      <c r="I258" s="160">
        <f t="shared" si="760"/>
        <v>5480000</v>
      </c>
      <c r="J258" s="160">
        <f t="shared" si="712"/>
        <v>1000000</v>
      </c>
      <c r="K258" s="161">
        <f t="shared" si="713"/>
        <v>6480000</v>
      </c>
      <c r="L258" s="161">
        <f t="shared" si="761"/>
        <v>11000000</v>
      </c>
      <c r="M258" s="162">
        <f t="shared" si="762"/>
        <v>1</v>
      </c>
      <c r="N258" s="163">
        <f t="shared" si="716"/>
        <v>3640000</v>
      </c>
      <c r="O258" s="163">
        <v>0</v>
      </c>
      <c r="P258" s="406">
        <v>13</v>
      </c>
      <c r="Q258" s="406">
        <v>0</v>
      </c>
      <c r="R258" s="406">
        <v>0</v>
      </c>
      <c r="S258" s="406">
        <v>0</v>
      </c>
      <c r="T258" s="406"/>
      <c r="U258" s="406"/>
      <c r="V258" s="406"/>
      <c r="W258" s="406"/>
      <c r="X258" s="389"/>
      <c r="Y258" s="406"/>
      <c r="Z258" s="406"/>
      <c r="AA258" s="406"/>
      <c r="AB258" s="406"/>
      <c r="AC258" s="406"/>
      <c r="AD258" s="406">
        <v>0</v>
      </c>
      <c r="AE258" s="164">
        <f t="shared" si="763"/>
        <v>0</v>
      </c>
      <c r="AF258" s="166">
        <f t="shared" si="764"/>
        <v>5500000</v>
      </c>
      <c r="AG258" s="166">
        <f t="shared" si="765"/>
        <v>0</v>
      </c>
      <c r="AH258" s="166">
        <f t="shared" si="766"/>
        <v>0</v>
      </c>
      <c r="AI258" s="166">
        <f t="shared" si="767"/>
        <v>0</v>
      </c>
      <c r="AJ258" s="166">
        <f t="shared" si="768"/>
        <v>0</v>
      </c>
      <c r="AK258" s="166">
        <f t="shared" si="769"/>
        <v>0</v>
      </c>
      <c r="AL258" s="166">
        <f t="shared" si="770"/>
        <v>0</v>
      </c>
      <c r="AM258" s="166">
        <f t="shared" si="771"/>
        <v>0</v>
      </c>
      <c r="AN258" s="166">
        <f t="shared" si="772"/>
        <v>0</v>
      </c>
      <c r="AO258" s="167">
        <f t="shared" si="773"/>
        <v>0</v>
      </c>
      <c r="AP258" s="166">
        <v>0</v>
      </c>
      <c r="AQ258" s="166">
        <f t="shared" si="774"/>
        <v>5500000</v>
      </c>
      <c r="AR258" s="166">
        <v>0</v>
      </c>
      <c r="AS258" s="167"/>
      <c r="AT258" s="166"/>
      <c r="AU258" s="166"/>
      <c r="AV258" s="166">
        <f t="shared" si="775"/>
        <v>5500000</v>
      </c>
      <c r="AW258" s="166">
        <f t="shared" si="776"/>
        <v>361600</v>
      </c>
      <c r="AX258" s="166">
        <f t="shared" si="777"/>
        <v>67800</v>
      </c>
      <c r="AY258" s="166">
        <f t="shared" si="778"/>
        <v>45200</v>
      </c>
      <c r="AZ258" s="166">
        <f t="shared" si="779"/>
        <v>474600</v>
      </c>
      <c r="BA258" s="166">
        <f t="shared" si="780"/>
        <v>22600</v>
      </c>
      <c r="BB258" s="166">
        <f t="shared" si="781"/>
        <v>110000</v>
      </c>
      <c r="BC258" s="166"/>
      <c r="BD258" s="166">
        <v>0</v>
      </c>
      <c r="BE258" s="166">
        <f t="shared" si="782"/>
        <v>607200</v>
      </c>
      <c r="BF258" s="166">
        <f t="shared" si="783"/>
        <v>4892800</v>
      </c>
      <c r="BG258" s="166">
        <f t="shared" si="784"/>
        <v>0</v>
      </c>
      <c r="BH258" s="166">
        <v>1</v>
      </c>
      <c r="BI258" s="369" t="s">
        <v>40</v>
      </c>
      <c r="BJ258" s="166">
        <f t="shared" si="785"/>
        <v>0</v>
      </c>
      <c r="BK258" s="166">
        <f t="shared" si="786"/>
        <v>1</v>
      </c>
      <c r="BL258" s="166">
        <v>0</v>
      </c>
      <c r="BM258" s="166">
        <f t="shared" si="787"/>
        <v>0</v>
      </c>
      <c r="BN258" s="166" t="str">
        <f t="shared" si="788"/>
        <v>Trừ tiền</v>
      </c>
      <c r="BO258" s="410"/>
      <c r="BP258" s="166"/>
      <c r="BQ258" s="144"/>
      <c r="BR258" s="144"/>
      <c r="BS258" s="161">
        <f t="shared" si="789"/>
        <v>5500000</v>
      </c>
      <c r="BT258" s="159">
        <v>2</v>
      </c>
      <c r="BU258" s="166">
        <f t="shared" si="790"/>
        <v>8800000</v>
      </c>
      <c r="BV258" s="166">
        <v>11000000</v>
      </c>
      <c r="BW258" s="166">
        <f t="shared" si="791"/>
        <v>19800000</v>
      </c>
      <c r="BX258" s="166">
        <f t="shared" si="792"/>
        <v>-14774600</v>
      </c>
      <c r="BY258" s="166"/>
      <c r="BZ258" s="166"/>
      <c r="CA258" s="171"/>
      <c r="CB258" s="166"/>
      <c r="CC258" s="166"/>
      <c r="CD258" s="166"/>
      <c r="CE258" s="413">
        <v>10000000</v>
      </c>
      <c r="CF258" s="413">
        <f>CE258*10%</f>
        <v>1000000</v>
      </c>
      <c r="CG258" s="413">
        <v>0</v>
      </c>
      <c r="CH258" s="413">
        <v>0</v>
      </c>
      <c r="CI258" s="413"/>
      <c r="CJ258" s="369">
        <f>SUM(CF258:CI258)</f>
        <v>1000000</v>
      </c>
      <c r="CK258" s="369">
        <f>CE258+CJ258</f>
        <v>11000000</v>
      </c>
      <c r="CL258" s="414"/>
      <c r="CM258" s="413">
        <f t="shared" si="795"/>
        <v>10000000</v>
      </c>
      <c r="CN258" s="413">
        <f t="shared" si="795"/>
        <v>1000000</v>
      </c>
      <c r="CO258" s="369">
        <f t="shared" si="795"/>
        <v>0</v>
      </c>
      <c r="CP258" s="369">
        <f t="shared" si="795"/>
        <v>0</v>
      </c>
      <c r="CQ258" s="369">
        <f t="shared" si="795"/>
        <v>0</v>
      </c>
      <c r="CR258" s="369">
        <f>SUM(CN258:CQ258)</f>
        <v>1000000</v>
      </c>
      <c r="CS258" s="369">
        <f>CM258+CR258</f>
        <v>11000000</v>
      </c>
      <c r="CT258" s="173" t="s">
        <v>1758</v>
      </c>
      <c r="CU258" s="173" t="s">
        <v>2230</v>
      </c>
      <c r="CV258" s="450" t="s">
        <v>1361</v>
      </c>
      <c r="CW258" s="173" t="s">
        <v>2249</v>
      </c>
    </row>
    <row r="259" spans="1:101" ht="34.35" customHeight="1">
      <c r="A259" s="155">
        <f>SUBTOTAL(3,$C$11:C259)</f>
        <v>225</v>
      </c>
      <c r="B259" s="246" t="s">
        <v>1362</v>
      </c>
      <c r="C259" s="247" t="s">
        <v>1363</v>
      </c>
      <c r="D259" s="156" t="s">
        <v>101</v>
      </c>
      <c r="E259" s="157" t="str">
        <f t="shared" ref="E259:E264" si="814">IF(CL259&gt;=400000000,"A1",IF(CL259&gt;=300000000,"A2",IF(CL259&gt;=240000000,"A3",IF(CL259&gt;=180000000,"A4",IF(CL259&gt;=120000000,"A5",IF(CL259&gt;=80000000,"A6",IF(CL259&gt;=40000000,"A7",IF(CL259&gt;=25000000,"B1",IF(CL259&gt;=12000000,"B2","B3")))))))))</f>
        <v>B3</v>
      </c>
      <c r="F259" s="158">
        <v>45638</v>
      </c>
      <c r="G259" s="159">
        <v>4520000</v>
      </c>
      <c r="H259" s="159"/>
      <c r="I259" s="160">
        <f t="shared" si="760"/>
        <v>4980000</v>
      </c>
      <c r="J259" s="160">
        <f t="shared" si="712"/>
        <v>0</v>
      </c>
      <c r="K259" s="161">
        <f t="shared" si="713"/>
        <v>4980000</v>
      </c>
      <c r="L259" s="161">
        <f t="shared" si="761"/>
        <v>9500000</v>
      </c>
      <c r="M259" s="162">
        <f t="shared" si="762"/>
        <v>1</v>
      </c>
      <c r="N259" s="163">
        <f t="shared" si="716"/>
        <v>3640000</v>
      </c>
      <c r="O259" s="163">
        <v>0</v>
      </c>
      <c r="P259" s="406">
        <v>13</v>
      </c>
      <c r="Q259" s="406">
        <v>0</v>
      </c>
      <c r="R259" s="406">
        <v>0</v>
      </c>
      <c r="S259" s="406">
        <v>0</v>
      </c>
      <c r="T259" s="406"/>
      <c r="U259" s="406"/>
      <c r="V259" s="406"/>
      <c r="W259" s="406"/>
      <c r="X259" s="389"/>
      <c r="Y259" s="406"/>
      <c r="Z259" s="406"/>
      <c r="AA259" s="406"/>
      <c r="AB259" s="406"/>
      <c r="AC259" s="406"/>
      <c r="AD259" s="406">
        <v>0</v>
      </c>
      <c r="AE259" s="164">
        <f t="shared" si="763"/>
        <v>0</v>
      </c>
      <c r="AF259" s="166">
        <f t="shared" si="764"/>
        <v>4750000</v>
      </c>
      <c r="AG259" s="166">
        <f t="shared" si="765"/>
        <v>0</v>
      </c>
      <c r="AH259" s="166">
        <f t="shared" si="766"/>
        <v>0</v>
      </c>
      <c r="AI259" s="166">
        <f t="shared" si="767"/>
        <v>0</v>
      </c>
      <c r="AJ259" s="166">
        <f t="shared" si="768"/>
        <v>0</v>
      </c>
      <c r="AK259" s="166">
        <f t="shared" si="769"/>
        <v>0</v>
      </c>
      <c r="AL259" s="166">
        <f t="shared" si="770"/>
        <v>0</v>
      </c>
      <c r="AM259" s="166">
        <f t="shared" si="771"/>
        <v>0</v>
      </c>
      <c r="AN259" s="166">
        <f t="shared" si="772"/>
        <v>0</v>
      </c>
      <c r="AO259" s="167">
        <f t="shared" si="773"/>
        <v>0</v>
      </c>
      <c r="AP259" s="166">
        <v>0</v>
      </c>
      <c r="AQ259" s="166">
        <f t="shared" si="774"/>
        <v>4750000</v>
      </c>
      <c r="AR259" s="166"/>
      <c r="AS259" s="167"/>
      <c r="AT259" s="166"/>
      <c r="AU259" s="166"/>
      <c r="AV259" s="166">
        <f t="shared" si="775"/>
        <v>4750000</v>
      </c>
      <c r="AW259" s="166">
        <f t="shared" si="776"/>
        <v>361600</v>
      </c>
      <c r="AX259" s="166">
        <f t="shared" si="777"/>
        <v>67800</v>
      </c>
      <c r="AY259" s="166">
        <f t="shared" si="778"/>
        <v>45200</v>
      </c>
      <c r="AZ259" s="166">
        <f t="shared" si="779"/>
        <v>474600</v>
      </c>
      <c r="BA259" s="166">
        <f t="shared" si="780"/>
        <v>22600</v>
      </c>
      <c r="BB259" s="166">
        <f t="shared" si="781"/>
        <v>110000</v>
      </c>
      <c r="BC259" s="166"/>
      <c r="BD259" s="166">
        <v>0</v>
      </c>
      <c r="BE259" s="166">
        <f t="shared" si="782"/>
        <v>607200</v>
      </c>
      <c r="BF259" s="166">
        <f t="shared" si="783"/>
        <v>4142800</v>
      </c>
      <c r="BG259" s="166">
        <f t="shared" si="784"/>
        <v>0</v>
      </c>
      <c r="BH259" s="166">
        <v>1</v>
      </c>
      <c r="BI259" s="369" t="s">
        <v>40</v>
      </c>
      <c r="BJ259" s="166">
        <f t="shared" si="785"/>
        <v>0</v>
      </c>
      <c r="BK259" s="166">
        <f t="shared" si="786"/>
        <v>1</v>
      </c>
      <c r="BL259" s="166">
        <v>0</v>
      </c>
      <c r="BM259" s="166">
        <f t="shared" si="787"/>
        <v>0</v>
      </c>
      <c r="BN259" s="166" t="str">
        <f t="shared" si="788"/>
        <v>Trừ tiền</v>
      </c>
      <c r="BO259" s="410"/>
      <c r="BP259" s="166"/>
      <c r="BQ259" s="144"/>
      <c r="BR259" s="144"/>
      <c r="BS259" s="161">
        <f t="shared" si="789"/>
        <v>4750000</v>
      </c>
      <c r="BT259" s="159">
        <v>0</v>
      </c>
      <c r="BU259" s="166">
        <f t="shared" si="790"/>
        <v>0</v>
      </c>
      <c r="BV259" s="166">
        <v>11000000</v>
      </c>
      <c r="BW259" s="166">
        <f t="shared" si="791"/>
        <v>11000000</v>
      </c>
      <c r="BX259" s="166">
        <f t="shared" si="792"/>
        <v>-6724600</v>
      </c>
      <c r="BY259" s="166"/>
      <c r="BZ259" s="166"/>
      <c r="CA259" s="171"/>
      <c r="CB259" s="166"/>
      <c r="CC259" s="166"/>
      <c r="CD259" s="166"/>
      <c r="CE259" s="413">
        <v>9500000</v>
      </c>
      <c r="CF259" s="413"/>
      <c r="CG259" s="413"/>
      <c r="CH259" s="413"/>
      <c r="CI259" s="413"/>
      <c r="CJ259" s="369">
        <f>SUM(CF259:CI259)</f>
        <v>0</v>
      </c>
      <c r="CK259" s="369">
        <f t="shared" ref="CK259:CK264" si="815">CE259+CJ259</f>
        <v>9500000</v>
      </c>
      <c r="CL259" s="414"/>
      <c r="CM259" s="413">
        <f t="shared" si="795"/>
        <v>9500000</v>
      </c>
      <c r="CN259" s="413"/>
      <c r="CO259" s="369"/>
      <c r="CP259" s="369"/>
      <c r="CQ259" s="369"/>
      <c r="CR259" s="369">
        <f t="shared" ref="CR259:CR264" si="816">SUM(CN259:CQ259)</f>
        <v>0</v>
      </c>
      <c r="CS259" s="369">
        <f t="shared" ref="CS259:CS264" si="817">CM259+CR259</f>
        <v>9500000</v>
      </c>
      <c r="CT259" s="173" t="s">
        <v>1758</v>
      </c>
      <c r="CU259" s="173" t="s">
        <v>2230</v>
      </c>
      <c r="CV259" s="450">
        <v>0</v>
      </c>
      <c r="CW259" s="173" t="s">
        <v>2249</v>
      </c>
    </row>
    <row r="260" spans="1:101" ht="34.35" customHeight="1">
      <c r="A260" s="155">
        <f>SUBTOTAL(3,$C$11:C260)</f>
        <v>226</v>
      </c>
      <c r="B260" s="246" t="s">
        <v>1364</v>
      </c>
      <c r="C260" s="247" t="s">
        <v>1365</v>
      </c>
      <c r="D260" s="156" t="s">
        <v>101</v>
      </c>
      <c r="E260" s="157" t="str">
        <f t="shared" si="814"/>
        <v>B3</v>
      </c>
      <c r="F260" s="158">
        <v>45652</v>
      </c>
      <c r="G260" s="159">
        <v>4520000</v>
      </c>
      <c r="H260" s="159"/>
      <c r="I260" s="160">
        <f t="shared" si="760"/>
        <v>4980000</v>
      </c>
      <c r="J260" s="160">
        <f t="shared" si="712"/>
        <v>0</v>
      </c>
      <c r="K260" s="161">
        <f t="shared" si="713"/>
        <v>4980000</v>
      </c>
      <c r="L260" s="161">
        <f t="shared" si="761"/>
        <v>9500000</v>
      </c>
      <c r="M260" s="162">
        <f t="shared" si="762"/>
        <v>1</v>
      </c>
      <c r="N260" s="163">
        <f t="shared" si="716"/>
        <v>3640000</v>
      </c>
      <c r="O260" s="163">
        <v>0</v>
      </c>
      <c r="P260" s="406">
        <v>13</v>
      </c>
      <c r="Q260" s="406">
        <v>0</v>
      </c>
      <c r="R260" s="406">
        <v>0</v>
      </c>
      <c r="S260" s="406">
        <v>0</v>
      </c>
      <c r="T260" s="406"/>
      <c r="U260" s="406"/>
      <c r="V260" s="406"/>
      <c r="W260" s="406"/>
      <c r="X260" s="389"/>
      <c r="Y260" s="406"/>
      <c r="Z260" s="406"/>
      <c r="AA260" s="406"/>
      <c r="AB260" s="406"/>
      <c r="AC260" s="406"/>
      <c r="AD260" s="406">
        <v>0</v>
      </c>
      <c r="AE260" s="164">
        <f t="shared" si="763"/>
        <v>0</v>
      </c>
      <c r="AF260" s="166">
        <f t="shared" si="764"/>
        <v>4750000</v>
      </c>
      <c r="AG260" s="166">
        <f t="shared" si="765"/>
        <v>0</v>
      </c>
      <c r="AH260" s="166">
        <f t="shared" si="766"/>
        <v>0</v>
      </c>
      <c r="AI260" s="166">
        <f t="shared" si="767"/>
        <v>0</v>
      </c>
      <c r="AJ260" s="166">
        <f t="shared" si="768"/>
        <v>0</v>
      </c>
      <c r="AK260" s="166">
        <f t="shared" si="769"/>
        <v>0</v>
      </c>
      <c r="AL260" s="166">
        <f t="shared" si="770"/>
        <v>0</v>
      </c>
      <c r="AM260" s="166">
        <f t="shared" si="771"/>
        <v>0</v>
      </c>
      <c r="AN260" s="166">
        <f t="shared" si="772"/>
        <v>0</v>
      </c>
      <c r="AO260" s="167">
        <f t="shared" si="773"/>
        <v>0</v>
      </c>
      <c r="AP260" s="166">
        <v>0</v>
      </c>
      <c r="AQ260" s="166">
        <f t="shared" si="774"/>
        <v>4750000</v>
      </c>
      <c r="AR260" s="166"/>
      <c r="AS260" s="167"/>
      <c r="AT260" s="166"/>
      <c r="AU260" s="166"/>
      <c r="AV260" s="166">
        <f t="shared" si="775"/>
        <v>4750000</v>
      </c>
      <c r="AW260" s="166">
        <f t="shared" si="776"/>
        <v>361600</v>
      </c>
      <c r="AX260" s="166">
        <f t="shared" si="777"/>
        <v>67800</v>
      </c>
      <c r="AY260" s="166">
        <f t="shared" si="778"/>
        <v>45200</v>
      </c>
      <c r="AZ260" s="166">
        <f t="shared" si="779"/>
        <v>474600</v>
      </c>
      <c r="BA260" s="166">
        <f t="shared" si="780"/>
        <v>22600</v>
      </c>
      <c r="BB260" s="166">
        <f t="shared" si="781"/>
        <v>110000</v>
      </c>
      <c r="BC260" s="166"/>
      <c r="BD260" s="166">
        <v>0</v>
      </c>
      <c r="BE260" s="166">
        <f t="shared" si="782"/>
        <v>607200</v>
      </c>
      <c r="BF260" s="166">
        <f t="shared" si="783"/>
        <v>4142800</v>
      </c>
      <c r="BG260" s="166">
        <f t="shared" si="784"/>
        <v>0</v>
      </c>
      <c r="BH260" s="166">
        <v>1</v>
      </c>
      <c r="BI260" s="369" t="s">
        <v>40</v>
      </c>
      <c r="BJ260" s="166">
        <f t="shared" si="785"/>
        <v>0</v>
      </c>
      <c r="BK260" s="166">
        <f t="shared" si="786"/>
        <v>1</v>
      </c>
      <c r="BL260" s="166">
        <v>0</v>
      </c>
      <c r="BM260" s="166">
        <f t="shared" si="787"/>
        <v>0</v>
      </c>
      <c r="BN260" s="166" t="str">
        <f t="shared" si="788"/>
        <v>Trừ tiền</v>
      </c>
      <c r="BO260" s="410"/>
      <c r="BP260" s="166"/>
      <c r="BQ260" s="144"/>
      <c r="BR260" s="144"/>
      <c r="BS260" s="161">
        <f t="shared" si="789"/>
        <v>4750000</v>
      </c>
      <c r="BT260" s="159">
        <v>2</v>
      </c>
      <c r="BU260" s="166">
        <f t="shared" si="790"/>
        <v>8800000</v>
      </c>
      <c r="BV260" s="166">
        <v>11000000</v>
      </c>
      <c r="BW260" s="166">
        <f t="shared" si="791"/>
        <v>19800000</v>
      </c>
      <c r="BX260" s="166">
        <f t="shared" si="792"/>
        <v>-15524600</v>
      </c>
      <c r="BY260" s="166"/>
      <c r="BZ260" s="166"/>
      <c r="CA260" s="171"/>
      <c r="CB260" s="166"/>
      <c r="CC260" s="166"/>
      <c r="CD260" s="166"/>
      <c r="CE260" s="413">
        <v>9500000</v>
      </c>
      <c r="CF260" s="413"/>
      <c r="CG260" s="413"/>
      <c r="CH260" s="413"/>
      <c r="CI260" s="413"/>
      <c r="CJ260" s="369">
        <f>SUM(CF260:CI260)</f>
        <v>0</v>
      </c>
      <c r="CK260" s="369">
        <f t="shared" si="815"/>
        <v>9500000</v>
      </c>
      <c r="CL260" s="414"/>
      <c r="CM260" s="413">
        <f t="shared" si="795"/>
        <v>9500000</v>
      </c>
      <c r="CN260" s="413"/>
      <c r="CO260" s="369"/>
      <c r="CP260" s="369"/>
      <c r="CQ260" s="369"/>
      <c r="CR260" s="369">
        <f t="shared" si="816"/>
        <v>0</v>
      </c>
      <c r="CS260" s="369">
        <f t="shared" si="817"/>
        <v>9500000</v>
      </c>
      <c r="CT260" s="173" t="s">
        <v>1758</v>
      </c>
      <c r="CU260" s="173" t="s">
        <v>2230</v>
      </c>
      <c r="CV260" s="450" t="s">
        <v>1366</v>
      </c>
      <c r="CW260" s="173" t="s">
        <v>2249</v>
      </c>
    </row>
    <row r="261" spans="1:101" ht="34.35" customHeight="1">
      <c r="A261" s="155">
        <f>SUBTOTAL(3,$C$11:C261)</f>
        <v>227</v>
      </c>
      <c r="B261" s="246" t="s">
        <v>1367</v>
      </c>
      <c r="C261" s="247" t="s">
        <v>1368</v>
      </c>
      <c r="D261" s="156" t="s">
        <v>101</v>
      </c>
      <c r="E261" s="157" t="str">
        <f t="shared" si="814"/>
        <v>B3</v>
      </c>
      <c r="F261" s="158">
        <v>45709</v>
      </c>
      <c r="G261" s="159">
        <v>4520000</v>
      </c>
      <c r="H261" s="159"/>
      <c r="I261" s="160">
        <f t="shared" si="760"/>
        <v>4980000</v>
      </c>
      <c r="J261" s="160">
        <f t="shared" si="712"/>
        <v>0</v>
      </c>
      <c r="K261" s="161">
        <f t="shared" si="713"/>
        <v>4980000</v>
      </c>
      <c r="L261" s="161">
        <f t="shared" si="761"/>
        <v>9500000</v>
      </c>
      <c r="M261" s="162">
        <f t="shared" si="762"/>
        <v>1</v>
      </c>
      <c r="N261" s="163">
        <f t="shared" si="716"/>
        <v>3640000</v>
      </c>
      <c r="O261" s="163">
        <v>0</v>
      </c>
      <c r="P261" s="406">
        <v>13</v>
      </c>
      <c r="Q261" s="406">
        <v>0</v>
      </c>
      <c r="R261" s="406">
        <v>0</v>
      </c>
      <c r="S261" s="406">
        <v>0</v>
      </c>
      <c r="T261" s="406"/>
      <c r="U261" s="406"/>
      <c r="V261" s="406"/>
      <c r="W261" s="406"/>
      <c r="X261" s="389"/>
      <c r="Y261" s="406"/>
      <c r="Z261" s="406"/>
      <c r="AA261" s="406"/>
      <c r="AB261" s="406"/>
      <c r="AC261" s="406"/>
      <c r="AD261" s="406">
        <v>0</v>
      </c>
      <c r="AE261" s="164">
        <f t="shared" si="763"/>
        <v>0</v>
      </c>
      <c r="AF261" s="166">
        <f t="shared" si="764"/>
        <v>4750000</v>
      </c>
      <c r="AG261" s="166">
        <f t="shared" si="765"/>
        <v>0</v>
      </c>
      <c r="AH261" s="166">
        <f t="shared" si="766"/>
        <v>0</v>
      </c>
      <c r="AI261" s="166">
        <f t="shared" si="767"/>
        <v>0</v>
      </c>
      <c r="AJ261" s="166">
        <f t="shared" si="768"/>
        <v>0</v>
      </c>
      <c r="AK261" s="166">
        <f t="shared" si="769"/>
        <v>0</v>
      </c>
      <c r="AL261" s="166">
        <f t="shared" si="770"/>
        <v>0</v>
      </c>
      <c r="AM261" s="166">
        <f t="shared" si="771"/>
        <v>0</v>
      </c>
      <c r="AN261" s="166">
        <f t="shared" si="772"/>
        <v>0</v>
      </c>
      <c r="AO261" s="167">
        <f t="shared" si="773"/>
        <v>0</v>
      </c>
      <c r="AP261" s="166">
        <v>0</v>
      </c>
      <c r="AQ261" s="166">
        <f t="shared" si="774"/>
        <v>4750000</v>
      </c>
      <c r="AR261" s="166"/>
      <c r="AS261" s="167"/>
      <c r="AT261" s="166"/>
      <c r="AU261" s="166"/>
      <c r="AV261" s="166">
        <f t="shared" si="775"/>
        <v>4750000</v>
      </c>
      <c r="AW261" s="166">
        <f t="shared" si="776"/>
        <v>361600</v>
      </c>
      <c r="AX261" s="166">
        <f t="shared" si="777"/>
        <v>67800</v>
      </c>
      <c r="AY261" s="166">
        <f t="shared" si="778"/>
        <v>45200</v>
      </c>
      <c r="AZ261" s="166">
        <f t="shared" si="779"/>
        <v>474600</v>
      </c>
      <c r="BA261" s="166">
        <f t="shared" si="780"/>
        <v>22600</v>
      </c>
      <c r="BB261" s="166">
        <f t="shared" si="781"/>
        <v>110000</v>
      </c>
      <c r="BC261" s="166"/>
      <c r="BD261" s="166">
        <v>0</v>
      </c>
      <c r="BE261" s="166">
        <f t="shared" si="782"/>
        <v>607200</v>
      </c>
      <c r="BF261" s="166">
        <f t="shared" si="783"/>
        <v>4142800</v>
      </c>
      <c r="BG261" s="166">
        <f t="shared" si="784"/>
        <v>0</v>
      </c>
      <c r="BH261" s="166">
        <v>1</v>
      </c>
      <c r="BI261" s="369" t="s">
        <v>40</v>
      </c>
      <c r="BJ261" s="166">
        <f t="shared" si="785"/>
        <v>0</v>
      </c>
      <c r="BK261" s="166">
        <f t="shared" si="786"/>
        <v>1</v>
      </c>
      <c r="BL261" s="166">
        <v>0</v>
      </c>
      <c r="BM261" s="166">
        <f t="shared" si="787"/>
        <v>0</v>
      </c>
      <c r="BN261" s="166" t="str">
        <f t="shared" si="788"/>
        <v>Trừ tiền</v>
      </c>
      <c r="BO261" s="410"/>
      <c r="BP261" s="166"/>
      <c r="BQ261" s="144"/>
      <c r="BR261" s="144"/>
      <c r="BS261" s="161">
        <f t="shared" si="789"/>
        <v>4750000</v>
      </c>
      <c r="BT261" s="159">
        <v>0</v>
      </c>
      <c r="BU261" s="166">
        <f t="shared" si="790"/>
        <v>0</v>
      </c>
      <c r="BV261" s="166">
        <v>11000000</v>
      </c>
      <c r="BW261" s="166">
        <f t="shared" si="791"/>
        <v>11000000</v>
      </c>
      <c r="BX261" s="166">
        <f t="shared" si="792"/>
        <v>-6724600</v>
      </c>
      <c r="BY261" s="166"/>
      <c r="BZ261" s="166"/>
      <c r="CA261" s="171"/>
      <c r="CB261" s="166"/>
      <c r="CC261" s="166"/>
      <c r="CD261" s="166"/>
      <c r="CE261" s="413">
        <v>9500000</v>
      </c>
      <c r="CF261" s="413"/>
      <c r="CG261" s="413"/>
      <c r="CH261" s="413"/>
      <c r="CI261" s="413"/>
      <c r="CJ261" s="369">
        <f t="shared" ref="CJ261:CJ264" si="818">SUM(CF261:CI261)</f>
        <v>0</v>
      </c>
      <c r="CK261" s="369">
        <f t="shared" si="815"/>
        <v>9500000</v>
      </c>
      <c r="CL261" s="414"/>
      <c r="CM261" s="413">
        <f t="shared" si="795"/>
        <v>9500000</v>
      </c>
      <c r="CN261" s="413"/>
      <c r="CO261" s="369"/>
      <c r="CP261" s="369"/>
      <c r="CQ261" s="369"/>
      <c r="CR261" s="369">
        <f t="shared" si="816"/>
        <v>0</v>
      </c>
      <c r="CS261" s="369">
        <f t="shared" si="817"/>
        <v>9500000</v>
      </c>
      <c r="CT261" s="173" t="s">
        <v>1758</v>
      </c>
      <c r="CU261" s="173" t="s">
        <v>2230</v>
      </c>
      <c r="CV261" s="450" t="s">
        <v>1369</v>
      </c>
      <c r="CW261" s="173" t="s">
        <v>2249</v>
      </c>
    </row>
    <row r="262" spans="1:101" ht="34.35" customHeight="1">
      <c r="A262" s="155">
        <f>SUBTOTAL(3,$C$11:C262)</f>
        <v>228</v>
      </c>
      <c r="B262" s="246" t="s">
        <v>1370</v>
      </c>
      <c r="C262" s="247" t="s">
        <v>1371</v>
      </c>
      <c r="D262" s="156" t="s">
        <v>101</v>
      </c>
      <c r="E262" s="157" t="str">
        <f t="shared" si="814"/>
        <v>B3</v>
      </c>
      <c r="F262" s="158">
        <v>45709</v>
      </c>
      <c r="G262" s="159">
        <v>4520000</v>
      </c>
      <c r="H262" s="159"/>
      <c r="I262" s="160">
        <f t="shared" si="760"/>
        <v>4980000</v>
      </c>
      <c r="J262" s="160">
        <f t="shared" si="712"/>
        <v>0</v>
      </c>
      <c r="K262" s="161">
        <f t="shared" si="713"/>
        <v>4980000</v>
      </c>
      <c r="L262" s="161">
        <f t="shared" si="761"/>
        <v>9500000</v>
      </c>
      <c r="M262" s="162">
        <f t="shared" si="762"/>
        <v>1</v>
      </c>
      <c r="N262" s="163">
        <f t="shared" si="716"/>
        <v>3640000</v>
      </c>
      <c r="O262" s="163">
        <v>0</v>
      </c>
      <c r="P262" s="406">
        <v>13</v>
      </c>
      <c r="Q262" s="406">
        <v>0</v>
      </c>
      <c r="R262" s="406">
        <v>0</v>
      </c>
      <c r="S262" s="406">
        <v>0</v>
      </c>
      <c r="T262" s="406"/>
      <c r="U262" s="406"/>
      <c r="V262" s="406"/>
      <c r="W262" s="406"/>
      <c r="X262" s="389"/>
      <c r="Y262" s="406"/>
      <c r="Z262" s="406"/>
      <c r="AA262" s="406"/>
      <c r="AB262" s="406"/>
      <c r="AC262" s="406"/>
      <c r="AD262" s="406">
        <v>0</v>
      </c>
      <c r="AE262" s="164">
        <f t="shared" si="763"/>
        <v>0</v>
      </c>
      <c r="AF262" s="166">
        <f t="shared" si="764"/>
        <v>4750000</v>
      </c>
      <c r="AG262" s="166">
        <f t="shared" si="765"/>
        <v>0</v>
      </c>
      <c r="AH262" s="166">
        <f t="shared" si="766"/>
        <v>0</v>
      </c>
      <c r="AI262" s="166">
        <f t="shared" si="767"/>
        <v>0</v>
      </c>
      <c r="AJ262" s="166">
        <f t="shared" si="768"/>
        <v>0</v>
      </c>
      <c r="AK262" s="166">
        <f t="shared" si="769"/>
        <v>0</v>
      </c>
      <c r="AL262" s="166">
        <f t="shared" si="770"/>
        <v>0</v>
      </c>
      <c r="AM262" s="166">
        <f t="shared" si="771"/>
        <v>0</v>
      </c>
      <c r="AN262" s="166">
        <f t="shared" si="772"/>
        <v>0</v>
      </c>
      <c r="AO262" s="167">
        <f t="shared" si="773"/>
        <v>0</v>
      </c>
      <c r="AP262" s="166">
        <v>0</v>
      </c>
      <c r="AQ262" s="166">
        <f t="shared" si="774"/>
        <v>4750000</v>
      </c>
      <c r="AR262" s="166"/>
      <c r="AS262" s="167"/>
      <c r="AT262" s="166"/>
      <c r="AU262" s="166"/>
      <c r="AV262" s="166">
        <f t="shared" si="775"/>
        <v>4750000</v>
      </c>
      <c r="AW262" s="166">
        <f t="shared" si="776"/>
        <v>361600</v>
      </c>
      <c r="AX262" s="166">
        <f t="shared" si="777"/>
        <v>67800</v>
      </c>
      <c r="AY262" s="166">
        <f t="shared" si="778"/>
        <v>45200</v>
      </c>
      <c r="AZ262" s="166">
        <f t="shared" si="779"/>
        <v>474600</v>
      </c>
      <c r="BA262" s="166">
        <f t="shared" si="780"/>
        <v>22600</v>
      </c>
      <c r="BB262" s="166">
        <f t="shared" si="781"/>
        <v>110000</v>
      </c>
      <c r="BC262" s="166"/>
      <c r="BD262" s="166">
        <v>0</v>
      </c>
      <c r="BE262" s="166">
        <f t="shared" si="782"/>
        <v>607200</v>
      </c>
      <c r="BF262" s="166">
        <f t="shared" si="783"/>
        <v>4142800</v>
      </c>
      <c r="BG262" s="166">
        <f t="shared" si="784"/>
        <v>0</v>
      </c>
      <c r="BH262" s="166">
        <v>1</v>
      </c>
      <c r="BI262" s="369" t="s">
        <v>40</v>
      </c>
      <c r="BJ262" s="166">
        <f t="shared" si="785"/>
        <v>0</v>
      </c>
      <c r="BK262" s="166">
        <f t="shared" si="786"/>
        <v>1</v>
      </c>
      <c r="BL262" s="166">
        <v>0</v>
      </c>
      <c r="BM262" s="166">
        <f t="shared" si="787"/>
        <v>0</v>
      </c>
      <c r="BN262" s="166" t="str">
        <f t="shared" si="788"/>
        <v>Trừ tiền</v>
      </c>
      <c r="BO262" s="410"/>
      <c r="BP262" s="166"/>
      <c r="BQ262" s="144"/>
      <c r="BR262" s="144"/>
      <c r="BS262" s="161">
        <f t="shared" si="789"/>
        <v>4750000</v>
      </c>
      <c r="BT262" s="159">
        <v>1</v>
      </c>
      <c r="BU262" s="166">
        <f t="shared" si="790"/>
        <v>4400000</v>
      </c>
      <c r="BV262" s="166">
        <v>11000000</v>
      </c>
      <c r="BW262" s="166">
        <f t="shared" si="791"/>
        <v>15400000</v>
      </c>
      <c r="BX262" s="166">
        <f t="shared" si="792"/>
        <v>-11124600</v>
      </c>
      <c r="BY262" s="166"/>
      <c r="BZ262" s="166"/>
      <c r="CA262" s="171"/>
      <c r="CB262" s="166"/>
      <c r="CC262" s="166"/>
      <c r="CD262" s="166"/>
      <c r="CE262" s="413">
        <v>9500000</v>
      </c>
      <c r="CF262" s="413"/>
      <c r="CG262" s="413"/>
      <c r="CH262" s="413"/>
      <c r="CI262" s="413"/>
      <c r="CJ262" s="369">
        <f t="shared" si="818"/>
        <v>0</v>
      </c>
      <c r="CK262" s="369">
        <f t="shared" si="815"/>
        <v>9500000</v>
      </c>
      <c r="CL262" s="414"/>
      <c r="CM262" s="413">
        <f t="shared" si="795"/>
        <v>9500000</v>
      </c>
      <c r="CN262" s="413"/>
      <c r="CO262" s="369"/>
      <c r="CP262" s="369"/>
      <c r="CQ262" s="369"/>
      <c r="CR262" s="369">
        <f t="shared" si="816"/>
        <v>0</v>
      </c>
      <c r="CS262" s="369">
        <f t="shared" si="817"/>
        <v>9500000</v>
      </c>
      <c r="CT262" s="173" t="s">
        <v>1758</v>
      </c>
      <c r="CU262" s="173" t="s">
        <v>2230</v>
      </c>
      <c r="CV262" s="450" t="s">
        <v>1372</v>
      </c>
      <c r="CW262" s="173" t="s">
        <v>2249</v>
      </c>
    </row>
    <row r="263" spans="1:101" ht="34.35" customHeight="1">
      <c r="A263" s="155">
        <f>SUBTOTAL(3,$C$11:C263)</f>
        <v>229</v>
      </c>
      <c r="B263" s="246" t="s">
        <v>1373</v>
      </c>
      <c r="C263" s="247" t="s">
        <v>1374</v>
      </c>
      <c r="D263" s="156" t="s">
        <v>101</v>
      </c>
      <c r="E263" s="157" t="str">
        <f t="shared" si="814"/>
        <v>B3</v>
      </c>
      <c r="F263" s="158">
        <v>45709</v>
      </c>
      <c r="G263" s="159">
        <v>4520000</v>
      </c>
      <c r="H263" s="159"/>
      <c r="I263" s="160">
        <f t="shared" si="760"/>
        <v>4980000</v>
      </c>
      <c r="J263" s="160">
        <f t="shared" si="712"/>
        <v>0</v>
      </c>
      <c r="K263" s="161">
        <f t="shared" si="713"/>
        <v>4980000</v>
      </c>
      <c r="L263" s="161">
        <f t="shared" si="761"/>
        <v>9500000</v>
      </c>
      <c r="M263" s="162">
        <f t="shared" si="762"/>
        <v>1</v>
      </c>
      <c r="N263" s="163">
        <f t="shared" si="716"/>
        <v>3640000</v>
      </c>
      <c r="O263" s="163">
        <v>0</v>
      </c>
      <c r="P263" s="406">
        <v>13</v>
      </c>
      <c r="Q263" s="406">
        <v>0</v>
      </c>
      <c r="R263" s="406">
        <v>0</v>
      </c>
      <c r="S263" s="406">
        <v>0</v>
      </c>
      <c r="T263" s="406"/>
      <c r="U263" s="406"/>
      <c r="V263" s="406"/>
      <c r="W263" s="406"/>
      <c r="X263" s="389"/>
      <c r="Y263" s="406"/>
      <c r="Z263" s="406"/>
      <c r="AA263" s="406"/>
      <c r="AB263" s="406"/>
      <c r="AC263" s="406"/>
      <c r="AD263" s="406">
        <v>0</v>
      </c>
      <c r="AE263" s="164">
        <f t="shared" si="763"/>
        <v>0</v>
      </c>
      <c r="AF263" s="166">
        <f t="shared" si="764"/>
        <v>4750000</v>
      </c>
      <c r="AG263" s="166">
        <f t="shared" si="765"/>
        <v>0</v>
      </c>
      <c r="AH263" s="166">
        <f t="shared" si="766"/>
        <v>0</v>
      </c>
      <c r="AI263" s="166">
        <f t="shared" si="767"/>
        <v>0</v>
      </c>
      <c r="AJ263" s="166">
        <f t="shared" si="768"/>
        <v>0</v>
      </c>
      <c r="AK263" s="166">
        <f t="shared" si="769"/>
        <v>0</v>
      </c>
      <c r="AL263" s="166">
        <f t="shared" si="770"/>
        <v>0</v>
      </c>
      <c r="AM263" s="166">
        <f t="shared" si="771"/>
        <v>0</v>
      </c>
      <c r="AN263" s="166">
        <f t="shared" si="772"/>
        <v>0</v>
      </c>
      <c r="AO263" s="167">
        <f t="shared" si="773"/>
        <v>0</v>
      </c>
      <c r="AP263" s="166">
        <v>0</v>
      </c>
      <c r="AQ263" s="166">
        <f t="shared" si="774"/>
        <v>4750000</v>
      </c>
      <c r="AR263" s="166"/>
      <c r="AS263" s="167"/>
      <c r="AT263" s="166"/>
      <c r="AU263" s="166"/>
      <c r="AV263" s="166">
        <f t="shared" si="775"/>
        <v>4750000</v>
      </c>
      <c r="AW263" s="166">
        <f t="shared" si="776"/>
        <v>361600</v>
      </c>
      <c r="AX263" s="166">
        <f t="shared" si="777"/>
        <v>67800</v>
      </c>
      <c r="AY263" s="166">
        <f t="shared" si="778"/>
        <v>45200</v>
      </c>
      <c r="AZ263" s="166">
        <f t="shared" si="779"/>
        <v>474600</v>
      </c>
      <c r="BA263" s="166">
        <f t="shared" si="780"/>
        <v>22600</v>
      </c>
      <c r="BB263" s="166">
        <f t="shared" si="781"/>
        <v>110000</v>
      </c>
      <c r="BC263" s="166"/>
      <c r="BD263" s="166">
        <v>0</v>
      </c>
      <c r="BE263" s="166">
        <f t="shared" si="782"/>
        <v>607200</v>
      </c>
      <c r="BF263" s="166">
        <f t="shared" si="783"/>
        <v>4142800</v>
      </c>
      <c r="BG263" s="166">
        <f t="shared" si="784"/>
        <v>0</v>
      </c>
      <c r="BH263" s="166">
        <v>1</v>
      </c>
      <c r="BI263" s="369" t="s">
        <v>40</v>
      </c>
      <c r="BJ263" s="166">
        <f t="shared" si="785"/>
        <v>0</v>
      </c>
      <c r="BK263" s="166">
        <f t="shared" si="786"/>
        <v>1</v>
      </c>
      <c r="BL263" s="166">
        <v>0</v>
      </c>
      <c r="BM263" s="166">
        <f t="shared" si="787"/>
        <v>0</v>
      </c>
      <c r="BN263" s="166" t="str">
        <f t="shared" si="788"/>
        <v>Trừ tiền</v>
      </c>
      <c r="BO263" s="410"/>
      <c r="BP263" s="166"/>
      <c r="BQ263" s="144"/>
      <c r="BR263" s="144"/>
      <c r="BS263" s="161">
        <f t="shared" si="789"/>
        <v>4750000</v>
      </c>
      <c r="BT263" s="159">
        <v>0</v>
      </c>
      <c r="BU263" s="166">
        <f t="shared" si="790"/>
        <v>0</v>
      </c>
      <c r="BV263" s="166">
        <v>11000000</v>
      </c>
      <c r="BW263" s="166">
        <f t="shared" si="791"/>
        <v>11000000</v>
      </c>
      <c r="BX263" s="166">
        <f t="shared" si="792"/>
        <v>-6724600</v>
      </c>
      <c r="BY263" s="166"/>
      <c r="BZ263" s="166"/>
      <c r="CA263" s="171"/>
      <c r="CB263" s="166"/>
      <c r="CC263" s="166"/>
      <c r="CD263" s="166"/>
      <c r="CE263" s="413">
        <v>9500000</v>
      </c>
      <c r="CF263" s="413"/>
      <c r="CG263" s="413"/>
      <c r="CH263" s="413"/>
      <c r="CI263" s="413"/>
      <c r="CJ263" s="369">
        <f t="shared" si="818"/>
        <v>0</v>
      </c>
      <c r="CK263" s="369">
        <f t="shared" si="815"/>
        <v>9500000</v>
      </c>
      <c r="CL263" s="414"/>
      <c r="CM263" s="413">
        <f t="shared" si="795"/>
        <v>9500000</v>
      </c>
      <c r="CN263" s="413"/>
      <c r="CO263" s="369"/>
      <c r="CP263" s="369"/>
      <c r="CQ263" s="369"/>
      <c r="CR263" s="369">
        <f t="shared" si="816"/>
        <v>0</v>
      </c>
      <c r="CS263" s="369">
        <f t="shared" si="817"/>
        <v>9500000</v>
      </c>
      <c r="CT263" s="173" t="s">
        <v>1758</v>
      </c>
      <c r="CU263" s="173" t="s">
        <v>2230</v>
      </c>
      <c r="CV263" s="450" t="s">
        <v>1375</v>
      </c>
      <c r="CW263" s="173" t="s">
        <v>2249</v>
      </c>
    </row>
    <row r="264" spans="1:101" ht="34.35" customHeight="1">
      <c r="A264" s="155">
        <f>SUBTOTAL(3,$C$11:C264)</f>
        <v>230</v>
      </c>
      <c r="B264" s="143" t="s">
        <v>1376</v>
      </c>
      <c r="C264" s="144" t="s">
        <v>1377</v>
      </c>
      <c r="D264" s="156" t="s">
        <v>101</v>
      </c>
      <c r="E264" s="157" t="str">
        <f t="shared" si="814"/>
        <v>B3</v>
      </c>
      <c r="F264" s="158">
        <v>45733</v>
      </c>
      <c r="G264" s="159">
        <v>4520000</v>
      </c>
      <c r="H264" s="159"/>
      <c r="I264" s="160">
        <f t="shared" si="760"/>
        <v>4980000</v>
      </c>
      <c r="J264" s="160">
        <f t="shared" si="712"/>
        <v>0</v>
      </c>
      <c r="K264" s="161">
        <f t="shared" si="713"/>
        <v>4980000</v>
      </c>
      <c r="L264" s="161">
        <f t="shared" si="761"/>
        <v>9500000</v>
      </c>
      <c r="M264" s="162">
        <f t="shared" si="762"/>
        <v>1</v>
      </c>
      <c r="N264" s="163">
        <f t="shared" si="716"/>
        <v>3640000</v>
      </c>
      <c r="O264" s="163">
        <v>0</v>
      </c>
      <c r="P264" s="406">
        <v>13</v>
      </c>
      <c r="Q264" s="406">
        <v>0</v>
      </c>
      <c r="R264" s="406">
        <v>0</v>
      </c>
      <c r="S264" s="406">
        <v>0</v>
      </c>
      <c r="T264" s="406"/>
      <c r="U264" s="406"/>
      <c r="V264" s="406"/>
      <c r="W264" s="406"/>
      <c r="X264" s="389"/>
      <c r="Y264" s="406"/>
      <c r="Z264" s="406"/>
      <c r="AA264" s="406"/>
      <c r="AB264" s="406"/>
      <c r="AC264" s="406"/>
      <c r="AD264" s="406">
        <v>0</v>
      </c>
      <c r="AE264" s="164">
        <f t="shared" si="763"/>
        <v>0</v>
      </c>
      <c r="AF264" s="166">
        <f t="shared" si="764"/>
        <v>4750000</v>
      </c>
      <c r="AG264" s="166">
        <f t="shared" si="765"/>
        <v>0</v>
      </c>
      <c r="AH264" s="166">
        <f t="shared" si="766"/>
        <v>0</v>
      </c>
      <c r="AI264" s="166">
        <f t="shared" si="767"/>
        <v>0</v>
      </c>
      <c r="AJ264" s="166">
        <f t="shared" si="768"/>
        <v>0</v>
      </c>
      <c r="AK264" s="166">
        <f t="shared" si="769"/>
        <v>0</v>
      </c>
      <c r="AL264" s="166">
        <f t="shared" si="770"/>
        <v>0</v>
      </c>
      <c r="AM264" s="166">
        <f t="shared" si="771"/>
        <v>0</v>
      </c>
      <c r="AN264" s="166">
        <f t="shared" si="772"/>
        <v>0</v>
      </c>
      <c r="AO264" s="167">
        <f t="shared" si="773"/>
        <v>0</v>
      </c>
      <c r="AP264" s="166">
        <v>0</v>
      </c>
      <c r="AQ264" s="166">
        <f t="shared" si="774"/>
        <v>4750000</v>
      </c>
      <c r="AR264" s="166"/>
      <c r="AS264" s="167"/>
      <c r="AT264" s="166"/>
      <c r="AU264" s="166"/>
      <c r="AV264" s="166">
        <f t="shared" si="775"/>
        <v>4750000</v>
      </c>
      <c r="AW264" s="166">
        <f t="shared" si="776"/>
        <v>361600</v>
      </c>
      <c r="AX264" s="166">
        <f t="shared" si="777"/>
        <v>67800</v>
      </c>
      <c r="AY264" s="166">
        <f t="shared" si="778"/>
        <v>45200</v>
      </c>
      <c r="AZ264" s="166">
        <f t="shared" si="779"/>
        <v>474600</v>
      </c>
      <c r="BA264" s="166">
        <f t="shared" si="780"/>
        <v>22600</v>
      </c>
      <c r="BB264" s="166">
        <f t="shared" si="781"/>
        <v>110000</v>
      </c>
      <c r="BC264" s="166"/>
      <c r="BD264" s="166">
        <v>0</v>
      </c>
      <c r="BE264" s="166">
        <f t="shared" si="782"/>
        <v>607200</v>
      </c>
      <c r="BF264" s="166">
        <f t="shared" si="783"/>
        <v>4142800</v>
      </c>
      <c r="BG264" s="166">
        <f t="shared" si="784"/>
        <v>0</v>
      </c>
      <c r="BH264" s="166">
        <v>1</v>
      </c>
      <c r="BI264" s="369" t="s">
        <v>40</v>
      </c>
      <c r="BJ264" s="166">
        <f t="shared" si="785"/>
        <v>0</v>
      </c>
      <c r="BK264" s="166">
        <f t="shared" si="786"/>
        <v>1</v>
      </c>
      <c r="BL264" s="166">
        <v>0</v>
      </c>
      <c r="BM264" s="166">
        <f t="shared" si="787"/>
        <v>0</v>
      </c>
      <c r="BN264" s="166" t="str">
        <f t="shared" si="788"/>
        <v>Trừ tiền</v>
      </c>
      <c r="BO264" s="410"/>
      <c r="BP264" s="166"/>
      <c r="BQ264" s="144"/>
      <c r="BR264" s="144"/>
      <c r="BS264" s="161">
        <f t="shared" si="789"/>
        <v>4750000</v>
      </c>
      <c r="BT264" s="159">
        <v>0</v>
      </c>
      <c r="BU264" s="166">
        <f t="shared" si="790"/>
        <v>0</v>
      </c>
      <c r="BV264" s="166">
        <v>11000000</v>
      </c>
      <c r="BW264" s="166">
        <f t="shared" si="791"/>
        <v>11000000</v>
      </c>
      <c r="BX264" s="166">
        <f t="shared" si="792"/>
        <v>-6724600</v>
      </c>
      <c r="BY264" s="166"/>
      <c r="BZ264" s="166"/>
      <c r="CA264" s="171"/>
      <c r="CB264" s="166"/>
      <c r="CC264" s="166"/>
      <c r="CD264" s="166"/>
      <c r="CE264" s="413">
        <v>9500000</v>
      </c>
      <c r="CF264" s="413"/>
      <c r="CG264" s="413"/>
      <c r="CH264" s="413"/>
      <c r="CI264" s="413"/>
      <c r="CJ264" s="369">
        <f t="shared" si="818"/>
        <v>0</v>
      </c>
      <c r="CK264" s="369">
        <f t="shared" si="815"/>
        <v>9500000</v>
      </c>
      <c r="CL264" s="414"/>
      <c r="CM264" s="413">
        <f t="shared" si="795"/>
        <v>9500000</v>
      </c>
      <c r="CN264" s="413"/>
      <c r="CO264" s="369"/>
      <c r="CP264" s="369"/>
      <c r="CQ264" s="369"/>
      <c r="CR264" s="369">
        <f t="shared" si="816"/>
        <v>0</v>
      </c>
      <c r="CS264" s="369">
        <f t="shared" si="817"/>
        <v>9500000</v>
      </c>
      <c r="CT264" s="173" t="s">
        <v>1758</v>
      </c>
      <c r="CU264" s="173" t="s">
        <v>2230</v>
      </c>
      <c r="CV264" s="450" t="s">
        <v>1378</v>
      </c>
      <c r="CW264" s="173" t="s">
        <v>2249</v>
      </c>
    </row>
    <row r="265" spans="1:101" ht="34.35" customHeight="1">
      <c r="A265" s="155">
        <f>SUBTOTAL(3,$C$11:C265)</f>
        <v>231</v>
      </c>
      <c r="B265" s="246" t="s">
        <v>1381</v>
      </c>
      <c r="C265" s="247" t="s">
        <v>2251</v>
      </c>
      <c r="D265" s="156" t="s">
        <v>101</v>
      </c>
      <c r="E265" s="157" t="str">
        <f>IF(CL265&gt;=400000000,"A1",IF(CL265&gt;=300000000,"A2",IF(CL265&gt;=240000000,"A3",IF(CL265&gt;=180000000,"A4",IF(CL265&gt;=120000000,"A5",IF(CL265&gt;=80000000,"A6",IF(CL265&gt;=40000000,"A7",IF(CL265&gt;=25000000,"B1",IF(CL265&gt;=12000000,"B2","B3")))))))))</f>
        <v>B3</v>
      </c>
      <c r="F265" s="158">
        <v>45698</v>
      </c>
      <c r="G265" s="159">
        <v>4520000</v>
      </c>
      <c r="H265" s="159"/>
      <c r="I265" s="160">
        <f t="shared" si="760"/>
        <v>4980000</v>
      </c>
      <c r="J265" s="160">
        <f t="shared" si="712"/>
        <v>0</v>
      </c>
      <c r="K265" s="161">
        <f t="shared" si="713"/>
        <v>4980000</v>
      </c>
      <c r="L265" s="161">
        <f t="shared" si="761"/>
        <v>9500000</v>
      </c>
      <c r="M265" s="162">
        <f t="shared" si="762"/>
        <v>1</v>
      </c>
      <c r="N265" s="163">
        <f t="shared" si="716"/>
        <v>3640000</v>
      </c>
      <c r="O265" s="163">
        <v>0</v>
      </c>
      <c r="P265" s="406">
        <v>13</v>
      </c>
      <c r="Q265" s="406">
        <v>0</v>
      </c>
      <c r="R265" s="406">
        <v>0</v>
      </c>
      <c r="S265" s="406">
        <v>0</v>
      </c>
      <c r="T265" s="406"/>
      <c r="U265" s="406"/>
      <c r="V265" s="406"/>
      <c r="W265" s="406"/>
      <c r="X265" s="389"/>
      <c r="Y265" s="406"/>
      <c r="Z265" s="406"/>
      <c r="AA265" s="406"/>
      <c r="AB265" s="406"/>
      <c r="AC265" s="406"/>
      <c r="AD265" s="406">
        <v>0</v>
      </c>
      <c r="AE265" s="164">
        <f t="shared" si="763"/>
        <v>0</v>
      </c>
      <c r="AF265" s="166">
        <f t="shared" si="764"/>
        <v>4750000</v>
      </c>
      <c r="AG265" s="166">
        <f t="shared" si="765"/>
        <v>0</v>
      </c>
      <c r="AH265" s="166">
        <f t="shared" si="766"/>
        <v>0</v>
      </c>
      <c r="AI265" s="166">
        <f t="shared" si="767"/>
        <v>0</v>
      </c>
      <c r="AJ265" s="166">
        <f t="shared" si="768"/>
        <v>0</v>
      </c>
      <c r="AK265" s="166">
        <f t="shared" si="769"/>
        <v>0</v>
      </c>
      <c r="AL265" s="166">
        <f t="shared" si="770"/>
        <v>0</v>
      </c>
      <c r="AM265" s="166">
        <f t="shared" si="771"/>
        <v>0</v>
      </c>
      <c r="AN265" s="166">
        <f t="shared" si="772"/>
        <v>0</v>
      </c>
      <c r="AO265" s="167">
        <f t="shared" si="773"/>
        <v>0</v>
      </c>
      <c r="AP265" s="166">
        <v>0</v>
      </c>
      <c r="AQ265" s="166">
        <f t="shared" si="774"/>
        <v>4750000</v>
      </c>
      <c r="AR265" s="166"/>
      <c r="AS265" s="167"/>
      <c r="AT265" s="166"/>
      <c r="AU265" s="166"/>
      <c r="AV265" s="166">
        <f t="shared" si="775"/>
        <v>4750000</v>
      </c>
      <c r="AW265" s="166">
        <f t="shared" si="776"/>
        <v>361600</v>
      </c>
      <c r="AX265" s="166">
        <f t="shared" si="777"/>
        <v>67800</v>
      </c>
      <c r="AY265" s="166">
        <f t="shared" si="778"/>
        <v>45200</v>
      </c>
      <c r="AZ265" s="166">
        <f t="shared" si="779"/>
        <v>474600</v>
      </c>
      <c r="BA265" s="166">
        <f t="shared" si="780"/>
        <v>0</v>
      </c>
      <c r="BB265" s="166">
        <f t="shared" si="781"/>
        <v>110000</v>
      </c>
      <c r="BC265" s="166"/>
      <c r="BD265" s="166">
        <v>0</v>
      </c>
      <c r="BE265" s="166">
        <f t="shared" si="782"/>
        <v>584600</v>
      </c>
      <c r="BF265" s="166">
        <f t="shared" si="783"/>
        <v>4165400</v>
      </c>
      <c r="BG265" s="166">
        <f t="shared" si="784"/>
        <v>0</v>
      </c>
      <c r="BH265" s="166">
        <v>1</v>
      </c>
      <c r="BI265" s="159">
        <v>0</v>
      </c>
      <c r="BJ265" s="166">
        <f t="shared" si="785"/>
        <v>0</v>
      </c>
      <c r="BK265" s="166">
        <f t="shared" si="786"/>
        <v>1</v>
      </c>
      <c r="BL265" s="166">
        <v>0</v>
      </c>
      <c r="BM265" s="166">
        <f t="shared" si="787"/>
        <v>0</v>
      </c>
      <c r="BN265" s="166" t="str">
        <f t="shared" si="788"/>
        <v>Trừ tiền</v>
      </c>
      <c r="BO265" s="410"/>
      <c r="BP265" s="166"/>
      <c r="BQ265" s="144"/>
      <c r="BR265" s="144"/>
      <c r="BS265" s="161">
        <f t="shared" si="789"/>
        <v>4750000</v>
      </c>
      <c r="BT265" s="159">
        <v>0</v>
      </c>
      <c r="BU265" s="166">
        <f t="shared" si="790"/>
        <v>0</v>
      </c>
      <c r="BV265" s="166">
        <v>11000000</v>
      </c>
      <c r="BW265" s="166">
        <f t="shared" si="791"/>
        <v>11000000</v>
      </c>
      <c r="BX265" s="166">
        <f t="shared" si="792"/>
        <v>-6724600</v>
      </c>
      <c r="BY265" s="166"/>
      <c r="BZ265" s="166"/>
      <c r="CA265" s="171"/>
      <c r="CB265" s="166"/>
      <c r="CC265" s="166"/>
      <c r="CD265" s="166"/>
      <c r="CE265" s="413">
        <v>9500000</v>
      </c>
      <c r="CF265" s="413"/>
      <c r="CG265" s="413"/>
      <c r="CH265" s="413"/>
      <c r="CI265" s="413"/>
      <c r="CJ265" s="369">
        <f>SUM(CF265:CI265)</f>
        <v>0</v>
      </c>
      <c r="CK265" s="369">
        <f>CE265+CJ265</f>
        <v>9500000</v>
      </c>
      <c r="CL265" s="414"/>
      <c r="CM265" s="413">
        <f>CE265</f>
        <v>9500000</v>
      </c>
      <c r="CN265" s="413"/>
      <c r="CO265" s="369"/>
      <c r="CP265" s="369"/>
      <c r="CQ265" s="369"/>
      <c r="CR265" s="369">
        <f>SUM(CN265:CQ265)</f>
        <v>0</v>
      </c>
      <c r="CS265" s="369">
        <f>CM265+CR265</f>
        <v>9500000</v>
      </c>
      <c r="CT265" s="173" t="s">
        <v>1758</v>
      </c>
      <c r="CU265" s="173" t="s">
        <v>2230</v>
      </c>
      <c r="CV265" s="450" t="s">
        <v>1383</v>
      </c>
      <c r="CW265" s="173" t="s">
        <v>2249</v>
      </c>
    </row>
    <row r="266" spans="1:101" ht="34.35" customHeight="1">
      <c r="A266" s="155">
        <f>SUBTOTAL(3,$C$11:C266)</f>
        <v>232</v>
      </c>
      <c r="B266" s="143" t="s">
        <v>1398</v>
      </c>
      <c r="C266" s="144" t="s">
        <v>1397</v>
      </c>
      <c r="D266" s="156" t="s">
        <v>101</v>
      </c>
      <c r="E266" s="157" t="str">
        <f t="shared" ref="E266" si="819">IF(CL266&gt;=400000000,"A1",IF(CL266&gt;=300000000,"A2",IF(CL266&gt;=240000000,"A3",IF(CL266&gt;=180000000,"A4",IF(CL266&gt;=120000000,"A5",IF(CL266&gt;=80000000,"A6",IF(CL266&gt;=40000000,"A7",IF(CL266&gt;=25000000,"B1",IF(CL266&gt;=12000000,"B2","B3")))))))))</f>
        <v>B3</v>
      </c>
      <c r="F266" s="158">
        <v>44523</v>
      </c>
      <c r="G266" s="159">
        <v>4520000</v>
      </c>
      <c r="H266" s="159"/>
      <c r="I266" s="160">
        <f t="shared" si="760"/>
        <v>4980000</v>
      </c>
      <c r="J266" s="160">
        <f t="shared" si="712"/>
        <v>0</v>
      </c>
      <c r="K266" s="161">
        <f t="shared" ref="K266:K267" si="820">SUM(I266:J266)</f>
        <v>4980000</v>
      </c>
      <c r="L266" s="161">
        <f t="shared" si="761"/>
        <v>9500000</v>
      </c>
      <c r="M266" s="162">
        <f t="shared" si="762"/>
        <v>1</v>
      </c>
      <c r="N266" s="163">
        <f t="shared" si="716"/>
        <v>3640000</v>
      </c>
      <c r="O266" s="163">
        <v>0</v>
      </c>
      <c r="P266" s="406">
        <v>13</v>
      </c>
      <c r="Q266" s="406">
        <v>0</v>
      </c>
      <c r="R266" s="406">
        <v>0</v>
      </c>
      <c r="S266" s="406">
        <v>0</v>
      </c>
      <c r="T266" s="406"/>
      <c r="U266" s="406"/>
      <c r="V266" s="406"/>
      <c r="W266" s="406"/>
      <c r="X266" s="389"/>
      <c r="Y266" s="406"/>
      <c r="Z266" s="406"/>
      <c r="AA266" s="406"/>
      <c r="AB266" s="406"/>
      <c r="AC266" s="406"/>
      <c r="AD266" s="406">
        <v>0</v>
      </c>
      <c r="AE266" s="164">
        <f t="shared" si="763"/>
        <v>0</v>
      </c>
      <c r="AF266" s="166">
        <f t="shared" si="764"/>
        <v>4750000</v>
      </c>
      <c r="AG266" s="166">
        <f t="shared" si="765"/>
        <v>0</v>
      </c>
      <c r="AH266" s="166">
        <f t="shared" si="766"/>
        <v>0</v>
      </c>
      <c r="AI266" s="166">
        <f t="shared" si="767"/>
        <v>0</v>
      </c>
      <c r="AJ266" s="166">
        <f t="shared" si="768"/>
        <v>0</v>
      </c>
      <c r="AK266" s="166">
        <f t="shared" si="769"/>
        <v>0</v>
      </c>
      <c r="AL266" s="166">
        <f t="shared" si="770"/>
        <v>0</v>
      </c>
      <c r="AM266" s="166">
        <f t="shared" si="771"/>
        <v>0</v>
      </c>
      <c r="AN266" s="166">
        <f t="shared" si="772"/>
        <v>0</v>
      </c>
      <c r="AO266" s="167">
        <f t="shared" si="773"/>
        <v>0</v>
      </c>
      <c r="AP266" s="166">
        <v>0</v>
      </c>
      <c r="AQ266" s="166">
        <f t="shared" si="774"/>
        <v>4750000</v>
      </c>
      <c r="AR266" s="166"/>
      <c r="AS266" s="167"/>
      <c r="AT266" s="166"/>
      <c r="AU266" s="166"/>
      <c r="AV266" s="166">
        <f t="shared" si="775"/>
        <v>4750000</v>
      </c>
      <c r="AW266" s="166">
        <f t="shared" si="776"/>
        <v>361600</v>
      </c>
      <c r="AX266" s="166">
        <f t="shared" si="777"/>
        <v>67800</v>
      </c>
      <c r="AY266" s="166">
        <f t="shared" si="778"/>
        <v>45200</v>
      </c>
      <c r="AZ266" s="166">
        <f t="shared" si="779"/>
        <v>474600</v>
      </c>
      <c r="BA266" s="166">
        <f t="shared" si="780"/>
        <v>22600</v>
      </c>
      <c r="BB266" s="166">
        <f t="shared" si="781"/>
        <v>110000</v>
      </c>
      <c r="BC266" s="166"/>
      <c r="BD266" s="166">
        <v>0</v>
      </c>
      <c r="BE266" s="166">
        <f t="shared" si="782"/>
        <v>607200</v>
      </c>
      <c r="BF266" s="166">
        <f t="shared" si="783"/>
        <v>4142800</v>
      </c>
      <c r="BG266" s="166">
        <f t="shared" si="784"/>
        <v>0</v>
      </c>
      <c r="BH266" s="166">
        <v>1</v>
      </c>
      <c r="BI266" s="369" t="s">
        <v>40</v>
      </c>
      <c r="BJ266" s="166">
        <f t="shared" si="785"/>
        <v>0</v>
      </c>
      <c r="BK266" s="166">
        <f t="shared" si="786"/>
        <v>1</v>
      </c>
      <c r="BL266" s="166">
        <v>0</v>
      </c>
      <c r="BM266" s="166">
        <f t="shared" si="787"/>
        <v>0</v>
      </c>
      <c r="BN266" s="166" t="str">
        <f t="shared" si="788"/>
        <v>Trừ tiền</v>
      </c>
      <c r="BO266" s="410"/>
      <c r="BP266" s="166"/>
      <c r="BQ266" s="144"/>
      <c r="BR266" s="144"/>
      <c r="BS266" s="161">
        <f t="shared" si="789"/>
        <v>4750000</v>
      </c>
      <c r="BT266" s="159">
        <v>2</v>
      </c>
      <c r="BU266" s="166">
        <f t="shared" si="790"/>
        <v>8800000</v>
      </c>
      <c r="BV266" s="166">
        <v>11000000</v>
      </c>
      <c r="BW266" s="166">
        <f t="shared" si="791"/>
        <v>19800000</v>
      </c>
      <c r="BX266" s="166">
        <f t="shared" si="792"/>
        <v>-15524600</v>
      </c>
      <c r="BY266" s="166"/>
      <c r="BZ266" s="166"/>
      <c r="CA266" s="171"/>
      <c r="CB266" s="166"/>
      <c r="CC266" s="166"/>
      <c r="CD266" s="166"/>
      <c r="CE266" s="413">
        <v>9500000</v>
      </c>
      <c r="CF266" s="413"/>
      <c r="CG266" s="413">
        <v>0</v>
      </c>
      <c r="CH266" s="413">
        <v>0</v>
      </c>
      <c r="CI266" s="413"/>
      <c r="CJ266" s="369">
        <f t="shared" ref="CJ266" si="821">SUM(CF266:CI266)</f>
        <v>0</v>
      </c>
      <c r="CK266" s="369">
        <f t="shared" ref="CK266" si="822">CE266+CJ266</f>
        <v>9500000</v>
      </c>
      <c r="CL266" s="414"/>
      <c r="CM266" s="413">
        <f>CE266</f>
        <v>9500000</v>
      </c>
      <c r="CN266" s="413">
        <f t="shared" ref="CN266:CQ266" si="823">CF266</f>
        <v>0</v>
      </c>
      <c r="CO266" s="369">
        <f t="shared" si="823"/>
        <v>0</v>
      </c>
      <c r="CP266" s="369">
        <f t="shared" si="823"/>
        <v>0</v>
      </c>
      <c r="CQ266" s="369">
        <f t="shared" si="823"/>
        <v>0</v>
      </c>
      <c r="CR266" s="369">
        <f t="shared" ref="CR266" si="824">SUM(CN266:CQ266)</f>
        <v>0</v>
      </c>
      <c r="CS266" s="369">
        <f t="shared" ref="CS266" si="825">CM266+CR266</f>
        <v>9500000</v>
      </c>
      <c r="CT266" s="173" t="s">
        <v>1758</v>
      </c>
      <c r="CU266" s="173" t="s">
        <v>2230</v>
      </c>
      <c r="CV266" s="450" t="s">
        <v>1399</v>
      </c>
      <c r="CW266" s="173" t="s">
        <v>2249</v>
      </c>
    </row>
    <row r="267" spans="1:101" ht="34.35" customHeight="1">
      <c r="A267" s="155">
        <f>SUBTOTAL(3,$C$11:C267)</f>
        <v>233</v>
      </c>
      <c r="B267" s="143" t="s">
        <v>637</v>
      </c>
      <c r="C267" s="144" t="s">
        <v>638</v>
      </c>
      <c r="D267" s="156" t="s">
        <v>101</v>
      </c>
      <c r="E267" s="157" t="str">
        <f t="shared" si="759"/>
        <v>B3</v>
      </c>
      <c r="F267" s="158">
        <v>42110</v>
      </c>
      <c r="G267" s="159">
        <v>4750000</v>
      </c>
      <c r="H267" s="159"/>
      <c r="I267" s="160">
        <f t="shared" si="760"/>
        <v>5250000</v>
      </c>
      <c r="J267" s="160">
        <f t="shared" ref="J267" si="826">CR267</f>
        <v>1000000</v>
      </c>
      <c r="K267" s="161">
        <f t="shared" si="820"/>
        <v>6250000</v>
      </c>
      <c r="L267" s="161">
        <f t="shared" si="761"/>
        <v>11000000</v>
      </c>
      <c r="M267" s="162">
        <f t="shared" si="762"/>
        <v>1</v>
      </c>
      <c r="N267" s="163">
        <f t="shared" ref="N267" si="827">ROUND(MAX(G267*70%,H267*70%,3640000),0)</f>
        <v>3640000</v>
      </c>
      <c r="O267" s="163">
        <v>0</v>
      </c>
      <c r="P267" s="406">
        <v>13</v>
      </c>
      <c r="Q267" s="406">
        <v>0</v>
      </c>
      <c r="R267" s="406">
        <v>0</v>
      </c>
      <c r="S267" s="406">
        <v>0</v>
      </c>
      <c r="T267" s="406"/>
      <c r="U267" s="406"/>
      <c r="V267" s="406"/>
      <c r="W267" s="406"/>
      <c r="X267" s="389"/>
      <c r="Y267" s="406"/>
      <c r="Z267" s="406"/>
      <c r="AA267" s="406"/>
      <c r="AB267" s="406"/>
      <c r="AC267" s="406"/>
      <c r="AD267" s="406">
        <v>0</v>
      </c>
      <c r="AE267" s="164">
        <f t="shared" si="763"/>
        <v>0</v>
      </c>
      <c r="AF267" s="166">
        <f t="shared" si="764"/>
        <v>5500000</v>
      </c>
      <c r="AG267" s="166">
        <f t="shared" si="765"/>
        <v>0</v>
      </c>
      <c r="AH267" s="166">
        <f t="shared" si="766"/>
        <v>0</v>
      </c>
      <c r="AI267" s="166">
        <f t="shared" si="767"/>
        <v>0</v>
      </c>
      <c r="AJ267" s="166">
        <f t="shared" si="768"/>
        <v>0</v>
      </c>
      <c r="AK267" s="166">
        <f t="shared" si="769"/>
        <v>0</v>
      </c>
      <c r="AL267" s="166">
        <f t="shared" si="770"/>
        <v>0</v>
      </c>
      <c r="AM267" s="166">
        <f t="shared" si="771"/>
        <v>0</v>
      </c>
      <c r="AN267" s="166">
        <f t="shared" si="772"/>
        <v>0</v>
      </c>
      <c r="AO267" s="167">
        <f t="shared" si="773"/>
        <v>0</v>
      </c>
      <c r="AP267" s="166">
        <v>0</v>
      </c>
      <c r="AQ267" s="166">
        <f t="shared" si="774"/>
        <v>5500000</v>
      </c>
      <c r="AR267" s="166">
        <v>0</v>
      </c>
      <c r="AS267" s="167"/>
      <c r="AT267" s="166"/>
      <c r="AU267" s="166"/>
      <c r="AV267" s="166">
        <f t="shared" si="775"/>
        <v>5500000</v>
      </c>
      <c r="AW267" s="166">
        <f t="shared" si="776"/>
        <v>380000</v>
      </c>
      <c r="AX267" s="166">
        <f t="shared" si="777"/>
        <v>71250</v>
      </c>
      <c r="AY267" s="166">
        <f t="shared" si="778"/>
        <v>47500</v>
      </c>
      <c r="AZ267" s="166">
        <f t="shared" si="779"/>
        <v>498750</v>
      </c>
      <c r="BA267" s="166">
        <f t="shared" si="780"/>
        <v>23750</v>
      </c>
      <c r="BB267" s="166">
        <f t="shared" si="781"/>
        <v>110000</v>
      </c>
      <c r="BC267" s="166"/>
      <c r="BD267" s="166">
        <v>0</v>
      </c>
      <c r="BE267" s="166">
        <f t="shared" si="782"/>
        <v>632500</v>
      </c>
      <c r="BF267" s="166">
        <f t="shared" si="783"/>
        <v>4867500</v>
      </c>
      <c r="BG267" s="166">
        <f t="shared" si="784"/>
        <v>0</v>
      </c>
      <c r="BH267" s="166">
        <v>1</v>
      </c>
      <c r="BI267" s="369" t="s">
        <v>40</v>
      </c>
      <c r="BJ267" s="166">
        <f t="shared" si="785"/>
        <v>0</v>
      </c>
      <c r="BK267" s="166">
        <f t="shared" si="786"/>
        <v>1</v>
      </c>
      <c r="BL267" s="166">
        <v>0</v>
      </c>
      <c r="BM267" s="166">
        <f t="shared" si="787"/>
        <v>0</v>
      </c>
      <c r="BN267" s="166" t="str">
        <f t="shared" si="788"/>
        <v>Trừ tiền</v>
      </c>
      <c r="BO267" s="410"/>
      <c r="BP267" s="166"/>
      <c r="BQ267" s="144"/>
      <c r="BR267" s="144"/>
      <c r="BS267" s="161">
        <f t="shared" si="789"/>
        <v>5500000</v>
      </c>
      <c r="BT267" s="159">
        <v>2</v>
      </c>
      <c r="BU267" s="166">
        <f t="shared" si="790"/>
        <v>8800000</v>
      </c>
      <c r="BV267" s="166">
        <v>11000000</v>
      </c>
      <c r="BW267" s="166">
        <f t="shared" si="791"/>
        <v>19800000</v>
      </c>
      <c r="BX267" s="166">
        <f t="shared" si="792"/>
        <v>-14798750</v>
      </c>
      <c r="BY267" s="166"/>
      <c r="BZ267" s="166"/>
      <c r="CA267" s="171"/>
      <c r="CB267" s="166"/>
      <c r="CC267" s="166"/>
      <c r="CD267" s="166"/>
      <c r="CE267" s="413">
        <v>10000000</v>
      </c>
      <c r="CF267" s="413">
        <f>CE267*10%</f>
        <v>1000000</v>
      </c>
      <c r="CG267" s="413">
        <v>0</v>
      </c>
      <c r="CH267" s="413">
        <v>0</v>
      </c>
      <c r="CI267" s="413"/>
      <c r="CJ267" s="369">
        <f t="shared" si="793"/>
        <v>1000000</v>
      </c>
      <c r="CK267" s="369">
        <f t="shared" si="794"/>
        <v>11000000</v>
      </c>
      <c r="CL267" s="414"/>
      <c r="CM267" s="413">
        <f t="shared" si="795"/>
        <v>10000000</v>
      </c>
      <c r="CN267" s="413">
        <f t="shared" si="795"/>
        <v>1000000</v>
      </c>
      <c r="CO267" s="369">
        <f t="shared" si="795"/>
        <v>0</v>
      </c>
      <c r="CP267" s="369">
        <f t="shared" si="796"/>
        <v>0</v>
      </c>
      <c r="CQ267" s="369">
        <f t="shared" si="796"/>
        <v>0</v>
      </c>
      <c r="CR267" s="369">
        <f t="shared" si="797"/>
        <v>1000000</v>
      </c>
      <c r="CS267" s="369">
        <f t="shared" si="798"/>
        <v>11000000</v>
      </c>
      <c r="CT267" s="173" t="s">
        <v>1758</v>
      </c>
      <c r="CU267" s="173" t="s">
        <v>2230</v>
      </c>
      <c r="CV267" s="450" t="s">
        <v>1384</v>
      </c>
      <c r="CW267" s="173" t="s">
        <v>2249</v>
      </c>
    </row>
    <row r="268" spans="1:101" ht="34.35" customHeight="1">
      <c r="A268" s="280" t="s">
        <v>1737</v>
      </c>
      <c r="B268" s="279" t="str">
        <f>"GNVC Hàng hóa Kinh doanh ngoài: " &amp;"["&amp;COUNT(A269:A273)&amp; "]"</f>
        <v>GNVC Hàng hóa Kinh doanh ngoài: [5]</v>
      </c>
      <c r="C268" s="279"/>
      <c r="D268" s="280"/>
      <c r="E268" s="280"/>
      <c r="F268" s="280"/>
      <c r="G268" s="281">
        <f>SUM(G269:G273)</f>
        <v>34200000</v>
      </c>
      <c r="H268" s="281">
        <f t="shared" ref="H268:BS268" si="828">SUM(H269:H273)</f>
        <v>0</v>
      </c>
      <c r="I268" s="281">
        <f t="shared" si="828"/>
        <v>53300000</v>
      </c>
      <c r="J268" s="281">
        <f t="shared" si="828"/>
        <v>4750000</v>
      </c>
      <c r="K268" s="281">
        <f t="shared" si="828"/>
        <v>58050000</v>
      </c>
      <c r="L268" s="281">
        <f t="shared" si="828"/>
        <v>92250000</v>
      </c>
      <c r="M268" s="281"/>
      <c r="N268" s="281">
        <f t="shared" si="828"/>
        <v>24570000</v>
      </c>
      <c r="O268" s="281">
        <f t="shared" si="828"/>
        <v>0</v>
      </c>
      <c r="P268" s="282">
        <f t="shared" si="828"/>
        <v>63</v>
      </c>
      <c r="Q268" s="282">
        <f t="shared" si="828"/>
        <v>0</v>
      </c>
      <c r="R268" s="282">
        <f t="shared" si="828"/>
        <v>1</v>
      </c>
      <c r="S268" s="282">
        <f t="shared" si="828"/>
        <v>0</v>
      </c>
      <c r="T268" s="282">
        <f t="shared" si="828"/>
        <v>0</v>
      </c>
      <c r="U268" s="282">
        <f t="shared" si="828"/>
        <v>0</v>
      </c>
      <c r="V268" s="282">
        <f t="shared" si="828"/>
        <v>0</v>
      </c>
      <c r="W268" s="282">
        <f t="shared" si="828"/>
        <v>0</v>
      </c>
      <c r="X268" s="282">
        <f t="shared" si="828"/>
        <v>0</v>
      </c>
      <c r="Y268" s="282">
        <f t="shared" si="828"/>
        <v>0</v>
      </c>
      <c r="Z268" s="282">
        <f t="shared" si="828"/>
        <v>0</v>
      </c>
      <c r="AA268" s="282">
        <f t="shared" si="828"/>
        <v>0</v>
      </c>
      <c r="AB268" s="282">
        <f t="shared" si="828"/>
        <v>0</v>
      </c>
      <c r="AC268" s="282">
        <f t="shared" si="828"/>
        <v>0</v>
      </c>
      <c r="AD268" s="282">
        <f t="shared" si="828"/>
        <v>0</v>
      </c>
      <c r="AE268" s="282">
        <f t="shared" si="828"/>
        <v>0</v>
      </c>
      <c r="AF268" s="281">
        <f t="shared" si="828"/>
        <v>36764615</v>
      </c>
      <c r="AG268" s="281">
        <f t="shared" si="828"/>
        <v>363462</v>
      </c>
      <c r="AH268" s="281">
        <f t="shared" si="828"/>
        <v>0</v>
      </c>
      <c r="AI268" s="281">
        <f t="shared" si="828"/>
        <v>0</v>
      </c>
      <c r="AJ268" s="281">
        <f t="shared" si="828"/>
        <v>0</v>
      </c>
      <c r="AK268" s="281">
        <f t="shared" si="828"/>
        <v>0</v>
      </c>
      <c r="AL268" s="281">
        <f t="shared" si="828"/>
        <v>0</v>
      </c>
      <c r="AM268" s="281">
        <f t="shared" si="828"/>
        <v>0</v>
      </c>
      <c r="AN268" s="281">
        <f t="shared" si="828"/>
        <v>0</v>
      </c>
      <c r="AO268" s="281">
        <f t="shared" si="828"/>
        <v>0</v>
      </c>
      <c r="AP268" s="281">
        <f t="shared" si="828"/>
        <v>0</v>
      </c>
      <c r="AQ268" s="281">
        <f t="shared" si="828"/>
        <v>37128077</v>
      </c>
      <c r="AR268" s="281">
        <f t="shared" si="828"/>
        <v>0</v>
      </c>
      <c r="AS268" s="281">
        <f t="shared" si="828"/>
        <v>0</v>
      </c>
      <c r="AT268" s="281">
        <f t="shared" si="828"/>
        <v>0</v>
      </c>
      <c r="AU268" s="281">
        <f t="shared" si="828"/>
        <v>0</v>
      </c>
      <c r="AV268" s="281">
        <f t="shared" si="828"/>
        <v>37128077</v>
      </c>
      <c r="AW268" s="281">
        <f t="shared" si="828"/>
        <v>2736000</v>
      </c>
      <c r="AX268" s="281">
        <f t="shared" si="828"/>
        <v>513000</v>
      </c>
      <c r="AY268" s="281">
        <f t="shared" si="828"/>
        <v>342000</v>
      </c>
      <c r="AZ268" s="281">
        <f t="shared" si="828"/>
        <v>3591000</v>
      </c>
      <c r="BA268" s="281">
        <f t="shared" si="828"/>
        <v>171000</v>
      </c>
      <c r="BB268" s="281">
        <f t="shared" si="828"/>
        <v>1100000</v>
      </c>
      <c r="BC268" s="281">
        <f t="shared" si="828"/>
        <v>0</v>
      </c>
      <c r="BD268" s="281">
        <f t="shared" si="828"/>
        <v>0</v>
      </c>
      <c r="BE268" s="281">
        <f t="shared" si="828"/>
        <v>4862000</v>
      </c>
      <c r="BF268" s="281">
        <f t="shared" si="828"/>
        <v>32266077</v>
      </c>
      <c r="BG268" s="281">
        <f t="shared" si="828"/>
        <v>0</v>
      </c>
      <c r="BH268" s="281"/>
      <c r="BI268" s="281">
        <f t="shared" si="828"/>
        <v>0</v>
      </c>
      <c r="BJ268" s="281">
        <f t="shared" si="828"/>
        <v>0</v>
      </c>
      <c r="BK268" s="281"/>
      <c r="BL268" s="281">
        <f t="shared" si="828"/>
        <v>0</v>
      </c>
      <c r="BM268" s="281">
        <f t="shared" si="828"/>
        <v>0</v>
      </c>
      <c r="BN268" s="281">
        <f t="shared" si="828"/>
        <v>0</v>
      </c>
      <c r="BO268" s="281">
        <f t="shared" si="828"/>
        <v>0</v>
      </c>
      <c r="BP268" s="281">
        <f t="shared" si="828"/>
        <v>0</v>
      </c>
      <c r="BQ268" s="281">
        <f t="shared" si="828"/>
        <v>0</v>
      </c>
      <c r="BR268" s="281">
        <f t="shared" si="828"/>
        <v>0</v>
      </c>
      <c r="BS268" s="281">
        <f t="shared" si="828"/>
        <v>37128077</v>
      </c>
      <c r="BT268" s="281">
        <f t="shared" ref="BT268:CV268" si="829">SUM(BT269:BT273)</f>
        <v>9</v>
      </c>
      <c r="BU268" s="281">
        <f t="shared" si="829"/>
        <v>39600000</v>
      </c>
      <c r="BV268" s="281">
        <f t="shared" si="829"/>
        <v>55000000</v>
      </c>
      <c r="BW268" s="281">
        <f t="shared" si="829"/>
        <v>94600000</v>
      </c>
      <c r="BX268" s="281">
        <f t="shared" si="829"/>
        <v>-61062923</v>
      </c>
      <c r="BY268" s="281">
        <f t="shared" si="829"/>
        <v>0</v>
      </c>
      <c r="BZ268" s="281">
        <f t="shared" si="829"/>
        <v>0</v>
      </c>
      <c r="CA268" s="281">
        <f t="shared" si="829"/>
        <v>0</v>
      </c>
      <c r="CB268" s="281">
        <f t="shared" si="829"/>
        <v>0</v>
      </c>
      <c r="CC268" s="281">
        <f t="shared" si="829"/>
        <v>0</v>
      </c>
      <c r="CD268" s="281">
        <f t="shared" si="829"/>
        <v>0</v>
      </c>
      <c r="CE268" s="281">
        <f t="shared" si="829"/>
        <v>87500000</v>
      </c>
      <c r="CF268" s="281">
        <f t="shared" si="829"/>
        <v>4750000</v>
      </c>
      <c r="CG268" s="281">
        <f t="shared" si="829"/>
        <v>0</v>
      </c>
      <c r="CH268" s="281">
        <f t="shared" si="829"/>
        <v>0</v>
      </c>
      <c r="CI268" s="281">
        <f t="shared" si="829"/>
        <v>0</v>
      </c>
      <c r="CJ268" s="281">
        <f t="shared" si="829"/>
        <v>4750000</v>
      </c>
      <c r="CK268" s="281">
        <f t="shared" si="829"/>
        <v>92250000</v>
      </c>
      <c r="CL268" s="281">
        <f t="shared" si="829"/>
        <v>0</v>
      </c>
      <c r="CM268" s="281">
        <f t="shared" si="829"/>
        <v>87500000</v>
      </c>
      <c r="CN268" s="281">
        <f t="shared" si="829"/>
        <v>4750000</v>
      </c>
      <c r="CO268" s="281">
        <f t="shared" si="829"/>
        <v>0</v>
      </c>
      <c r="CP268" s="281">
        <f t="shared" si="829"/>
        <v>0</v>
      </c>
      <c r="CQ268" s="281">
        <f t="shared" si="829"/>
        <v>0</v>
      </c>
      <c r="CR268" s="281">
        <f t="shared" si="829"/>
        <v>4750000</v>
      </c>
      <c r="CS268" s="281">
        <f t="shared" si="829"/>
        <v>92250000</v>
      </c>
      <c r="CT268" s="281">
        <f t="shared" si="829"/>
        <v>0</v>
      </c>
      <c r="CU268" s="281">
        <f t="shared" si="829"/>
        <v>0</v>
      </c>
      <c r="CV268" s="281">
        <f t="shared" si="829"/>
        <v>0</v>
      </c>
      <c r="CW268" s="281"/>
    </row>
    <row r="269" spans="1:101" ht="34.35" customHeight="1">
      <c r="A269" s="155">
        <f>SUBTOTAL(3,$C$11:C269)</f>
        <v>234</v>
      </c>
      <c r="B269" s="143" t="s">
        <v>497</v>
      </c>
      <c r="C269" s="144" t="s">
        <v>498</v>
      </c>
      <c r="D269" s="156" t="s">
        <v>101</v>
      </c>
      <c r="E269" s="157" t="str">
        <f>IF(CL269&gt;=400000000,"A1",IF(CL269&gt;=300000000,"A2",IF(CL269&gt;=240000000,"A3",IF(CL269&gt;=180000000,"A4",IF(CL269&gt;=120000000,"A5",IF(CL269&gt;=80000000,"A6",IF(CL269&gt;=40000000,"A7",IF(CL269&gt;=25000000,"B1",IF(CL269&gt;=12000000,"B2","B3")))))))))</f>
        <v>B3</v>
      </c>
      <c r="F269" s="158">
        <v>40154</v>
      </c>
      <c r="G269" s="159">
        <v>8510000</v>
      </c>
      <c r="H269" s="159"/>
      <c r="I269" s="160">
        <f t="shared" ref="I269:I273" si="830">IF(G269&gt;0,CM269-G269,CM269-H269)</f>
        <v>19490000</v>
      </c>
      <c r="J269" s="160">
        <f t="shared" ref="J269:J273" si="831">CR269</f>
        <v>1400000</v>
      </c>
      <c r="K269" s="161">
        <f t="shared" ref="K269:K273" si="832">SUM(I269:J269)</f>
        <v>20890000</v>
      </c>
      <c r="L269" s="161">
        <f t="shared" ref="L269:L273" si="833">IF(G269&gt;0,G269+K269,H269+K269)</f>
        <v>29400000</v>
      </c>
      <c r="M269" s="162">
        <f t="shared" ref="M269:M273" si="834">IF(CE269&gt;=11000000,80%,100%)</f>
        <v>0.8</v>
      </c>
      <c r="N269" s="163">
        <f t="shared" ref="N269:N273" si="835">ROUND(MAX(G269*70%,H269*70%,3640000),0)</f>
        <v>5957000</v>
      </c>
      <c r="O269" s="163">
        <v>0</v>
      </c>
      <c r="P269" s="406">
        <v>13</v>
      </c>
      <c r="Q269" s="406">
        <v>0</v>
      </c>
      <c r="R269" s="406">
        <v>0</v>
      </c>
      <c r="S269" s="406">
        <v>0</v>
      </c>
      <c r="T269" s="406"/>
      <c r="U269" s="406"/>
      <c r="V269" s="406"/>
      <c r="W269" s="406"/>
      <c r="X269" s="389"/>
      <c r="Y269" s="406"/>
      <c r="Z269" s="406"/>
      <c r="AA269" s="406"/>
      <c r="AB269" s="406"/>
      <c r="AC269" s="406"/>
      <c r="AD269" s="406">
        <v>0</v>
      </c>
      <c r="AE269" s="164">
        <f t="shared" ref="AE269:AE273" si="836">IF(OR(BL269="M1",BL269="M2",BL269="M3",BL269="M4"),P269+R269+S269+T269+U269,0)</f>
        <v>0</v>
      </c>
      <c r="AF269" s="166">
        <f t="shared" ref="AF269:AF273" si="837">ROUND(IF($P269=0,0,IF(OR($BJ269="lương tháng",$CE269&gt;=11000000),($L269/2-$L269/26*($CC$6-$P269))*$M269,$L269/26*$P269*$M269)),0)</f>
        <v>11760000</v>
      </c>
      <c r="AG269" s="166">
        <f t="shared" ref="AG269:AG273" si="838">ROUND(MAX((G269+I269)*M269/26*R269,(H269+I269)*M269/26*R269,G269/26*R269*150%,H269/26*R269*150%)*BK269,0)</f>
        <v>0</v>
      </c>
      <c r="AH269" s="166">
        <f t="shared" ref="AH269:AH273" si="839">ROUND(MAX((G269+I269)*M269/26*S269,(H269+I269)*M269/26*S269,G269/26*S269*200%,H269/26*S269*200%)*BK269,0)</f>
        <v>0</v>
      </c>
      <c r="AI269" s="166">
        <f t="shared" ref="AI269:AI273" si="840">ROUND(IF(BJ269="Lương tháng",L269/26*T269,MAX((G269+I269)/26*(T269+U269)*200%+G269/26*T269,(H269+I269)/26*(T269+U269)*200%+H269/26*T269,G269/26*(T269+U269)*300%+G269/26*T269,H269/26*(T269+U269)*300%+H269/26*T269)),0)</f>
        <v>0</v>
      </c>
      <c r="AJ269" s="166">
        <f t="shared" ref="AJ269:AJ273" si="841">ROUND(IF((P269+Q269)=0,0,IF(BJ269="Lương tháng",MAX((G269+I269)/26*V269,(H269+I269)/26*V269),MAX(G269/26*V269,H269/26*V269))),0)</f>
        <v>0</v>
      </c>
      <c r="AK269" s="166">
        <f t="shared" ref="AK269:AK273" si="842">ROUND(IF(G269&gt;0,G269/26*W269,H269/26*W269),0)</f>
        <v>0</v>
      </c>
      <c r="AL269" s="166">
        <f t="shared" ref="AL269:AL273" si="843">ROUND(N269/26*Y269+O269/26*Z269+MAX(G269/26*AA269,H269/26*AA269),0)</f>
        <v>0</v>
      </c>
      <c r="AM269" s="166">
        <f t="shared" ref="AM269:AM273" si="844">ROUND(IF(BJ269="Lương tháng",L269/26*AC269,L269/26*AC269+MAX((G269+I269)/26*AB269,(H269+I269)/26*AB269)),0)</f>
        <v>0</v>
      </c>
      <c r="AN269" s="166">
        <f t="shared" ref="AN269:AN273" si="845">ROUND(IF(BJ269="lương tháng",0,MAX((G269+I269)/26*AD269*30%,(H269+I269)/26*AD269*30%)*BK269),0)</f>
        <v>0</v>
      </c>
      <c r="AO269" s="167">
        <f t="shared" ref="AO269:AO273" si="846">ROUND(BM269*AE269,0)</f>
        <v>0</v>
      </c>
      <c r="AP269" s="166">
        <v>0</v>
      </c>
      <c r="AQ269" s="166">
        <f t="shared" ref="AQ269:AQ273" si="847">ROUND(SUM(AF269:AP269),0)</f>
        <v>11760000</v>
      </c>
      <c r="AR269" s="166"/>
      <c r="AS269" s="167"/>
      <c r="AT269" s="166"/>
      <c r="AU269" s="166"/>
      <c r="AV269" s="166">
        <f t="shared" ref="AV269:AV273" si="848">ROUND(SUM(AQ269:AT269)-AU269,0)</f>
        <v>11760000</v>
      </c>
      <c r="AW269" s="166">
        <f t="shared" ref="AW269:AW273" si="849">ROUND(IF($BH269=1,$G269*$AW$9,0),0)</f>
        <v>680800</v>
      </c>
      <c r="AX269" s="166">
        <f t="shared" ref="AX269:AX273" si="850">ROUND(IF($BH269=1,$G269*$AX$9,0),0)</f>
        <v>127650</v>
      </c>
      <c r="AY269" s="166">
        <f t="shared" ref="AY269:AY273" si="851">ROUND(IF($BH269=1,$G269*$AY$9,0),0)</f>
        <v>85100</v>
      </c>
      <c r="AZ269" s="166">
        <f t="shared" ref="AZ269:AZ273" si="852">SUM(AW269:AY269)</f>
        <v>893550</v>
      </c>
      <c r="BA269" s="166">
        <f t="shared" ref="BA269:BA273" si="853">ROUND(IF($BI269="1x",$G269*0.5%,0),0)</f>
        <v>42550</v>
      </c>
      <c r="BB269" s="166">
        <f t="shared" ref="BB269:BB273" si="854">IF(BN269="Xem lại",0,IF(CM269&lt;11000000,5000,IF(AND(CM269&gt;=11000000,CM269&lt;25000000),10000,IF(AND(CM269&gt;=25000000,CM269&lt;40000000),15000,IF(AND(CM269&gt;=40000000,CM269&lt;120000000),20000,IF(AND(CM269&gt;=120000000,CM269&lt;240000000),25000,30000)))))*$BB$9)</f>
        <v>330000</v>
      </c>
      <c r="BC269" s="166"/>
      <c r="BD269" s="166">
        <v>0</v>
      </c>
      <c r="BE269" s="166">
        <f t="shared" ref="BE269:BE273" si="855">ROUND(SUM(AZ269:BD269),0)</f>
        <v>1266100</v>
      </c>
      <c r="BF269" s="166">
        <f t="shared" ref="BF269:BF273" si="856">ROUND(IF(AV269&gt;BE269,AV269-BE269,0),0)</f>
        <v>10493900</v>
      </c>
      <c r="BG269" s="166">
        <f t="shared" ref="BG269:BG273" si="857">ROUND(IF(BE269&gt;AV269,BE269-AV269,0),0)</f>
        <v>0</v>
      </c>
      <c r="BH269" s="166">
        <v>1</v>
      </c>
      <c r="BI269" s="369" t="s">
        <v>40</v>
      </c>
      <c r="BJ269" s="166" t="str">
        <f t="shared" ref="BJ269:BJ273" si="858">IF(AND(D269="QTNV CL",CM269&gt;=11000000),"Lương tháng",IF(CM269&gt;=18000000,"Lương tháng",0))</f>
        <v>Lương tháng</v>
      </c>
      <c r="BK269" s="166">
        <f t="shared" ref="BK269:BK273" si="859">IF(BJ269="Lương tháng",0,1)</f>
        <v>0</v>
      </c>
      <c r="BL269" s="166">
        <v>0</v>
      </c>
      <c r="BM269" s="166">
        <f t="shared" ref="BM269:BM273" si="860">IF(BL269="M1",13000,IF(BL269="M2",20000,IF(BL269="M3",26000,IF(BL269="M4",32000,0))))</f>
        <v>0</v>
      </c>
      <c r="BN269" s="166" t="str">
        <f t="shared" ref="BN269:BN273" si="861">IF(AND(G269&gt;0,(P269+Q269)&gt;=5),"Trừ tiền","Xem lại")</f>
        <v>Trừ tiền</v>
      </c>
      <c r="BO269" s="410"/>
      <c r="BP269" s="166"/>
      <c r="BQ269" s="144"/>
      <c r="BR269" s="144"/>
      <c r="BS269" s="161">
        <f t="shared" ref="BS269:BS273" si="862">AQ269+SUM(BO269:BR269)-AN269-AO269-SUM(BY269:CA269)</f>
        <v>11760000</v>
      </c>
      <c r="BT269" s="159">
        <v>4</v>
      </c>
      <c r="BU269" s="166">
        <f t="shared" ref="BU269:BU273" si="863">BT269*4400000</f>
        <v>17600000</v>
      </c>
      <c r="BV269" s="166">
        <v>11000000</v>
      </c>
      <c r="BW269" s="166">
        <f t="shared" ref="BW269:BW273" si="864">BU269+BV269</f>
        <v>28600000</v>
      </c>
      <c r="BX269" s="166">
        <f t="shared" ref="BX269:BX273" si="865">BS269-SUM(CC269:CD269)-CB269-AZ269-BW269</f>
        <v>-17733550</v>
      </c>
      <c r="BY269" s="166"/>
      <c r="BZ269" s="166"/>
      <c r="CA269" s="171"/>
      <c r="CB269" s="166"/>
      <c r="CC269" s="166"/>
      <c r="CD269" s="166"/>
      <c r="CE269" s="413">
        <v>28000000</v>
      </c>
      <c r="CF269" s="413">
        <f>CE269*5%</f>
        <v>1400000</v>
      </c>
      <c r="CG269" s="413">
        <v>0</v>
      </c>
      <c r="CH269" s="413">
        <v>0</v>
      </c>
      <c r="CI269" s="413"/>
      <c r="CJ269" s="369">
        <f>SUM(CF269:CI269)</f>
        <v>1400000</v>
      </c>
      <c r="CK269" s="369">
        <f>CE269+CJ269</f>
        <v>29400000</v>
      </c>
      <c r="CL269" s="414"/>
      <c r="CM269" s="413">
        <f t="shared" ref="CM269:CQ273" si="866">CE269</f>
        <v>28000000</v>
      </c>
      <c r="CN269" s="413">
        <f t="shared" si="866"/>
        <v>1400000</v>
      </c>
      <c r="CO269" s="369">
        <f t="shared" si="866"/>
        <v>0</v>
      </c>
      <c r="CP269" s="369">
        <f t="shared" si="866"/>
        <v>0</v>
      </c>
      <c r="CQ269" s="369">
        <f t="shared" si="866"/>
        <v>0</v>
      </c>
      <c r="CR269" s="369">
        <f>SUM(CN269:CQ269)</f>
        <v>1400000</v>
      </c>
      <c r="CS269" s="369">
        <f>CM269+CR269</f>
        <v>29400000</v>
      </c>
      <c r="CT269" s="173" t="s">
        <v>1643</v>
      </c>
      <c r="CU269" s="173" t="s">
        <v>2229</v>
      </c>
      <c r="CV269" s="450" t="s">
        <v>1642</v>
      </c>
      <c r="CW269" s="173" t="s">
        <v>2249</v>
      </c>
    </row>
    <row r="270" spans="1:101" ht="34.35" customHeight="1">
      <c r="A270" s="155">
        <f>SUBTOTAL(3,$C$11:C270)</f>
        <v>235</v>
      </c>
      <c r="B270" s="143" t="s">
        <v>501</v>
      </c>
      <c r="C270" s="144" t="s">
        <v>502</v>
      </c>
      <c r="D270" s="156" t="s">
        <v>101</v>
      </c>
      <c r="E270" s="157" t="str">
        <f>IF(CL270&gt;=400000000,"A1",IF(CL270&gt;=300000000,"A2",IF(CL270&gt;=240000000,"A3",IF(CL270&gt;=180000000,"A4",IF(CL270&gt;=120000000,"A5",IF(CL270&gt;=80000000,"A6",IF(CL270&gt;=40000000,"A7",IF(CL270&gt;=25000000,"B1",IF(CL270&gt;=12000000,"B2","B3")))))))))</f>
        <v>B3</v>
      </c>
      <c r="F270" s="158">
        <v>42110</v>
      </c>
      <c r="G270" s="159">
        <v>8100000</v>
      </c>
      <c r="H270" s="159"/>
      <c r="I270" s="160">
        <f t="shared" si="830"/>
        <v>13900000</v>
      </c>
      <c r="J270" s="160">
        <f t="shared" si="831"/>
        <v>1100000</v>
      </c>
      <c r="K270" s="161">
        <f t="shared" si="832"/>
        <v>15000000</v>
      </c>
      <c r="L270" s="161">
        <f t="shared" si="833"/>
        <v>23100000</v>
      </c>
      <c r="M270" s="162">
        <f t="shared" si="834"/>
        <v>0.8</v>
      </c>
      <c r="N270" s="163">
        <f t="shared" si="835"/>
        <v>5670000</v>
      </c>
      <c r="O270" s="163">
        <v>0</v>
      </c>
      <c r="P270" s="406">
        <v>12.5</v>
      </c>
      <c r="Q270" s="406">
        <v>0</v>
      </c>
      <c r="R270" s="406">
        <v>0</v>
      </c>
      <c r="S270" s="406">
        <v>0</v>
      </c>
      <c r="T270" s="406"/>
      <c r="U270" s="406"/>
      <c r="V270" s="406"/>
      <c r="W270" s="406"/>
      <c r="X270" s="389"/>
      <c r="Y270" s="406"/>
      <c r="Z270" s="406"/>
      <c r="AA270" s="406"/>
      <c r="AB270" s="406"/>
      <c r="AC270" s="406"/>
      <c r="AD270" s="406">
        <v>0</v>
      </c>
      <c r="AE270" s="164">
        <f t="shared" si="836"/>
        <v>0</v>
      </c>
      <c r="AF270" s="166">
        <f t="shared" si="837"/>
        <v>8884615</v>
      </c>
      <c r="AG270" s="166">
        <f t="shared" si="838"/>
        <v>0</v>
      </c>
      <c r="AH270" s="166">
        <f t="shared" si="839"/>
        <v>0</v>
      </c>
      <c r="AI270" s="166">
        <f t="shared" si="840"/>
        <v>0</v>
      </c>
      <c r="AJ270" s="166">
        <f t="shared" si="841"/>
        <v>0</v>
      </c>
      <c r="AK270" s="166">
        <f t="shared" si="842"/>
        <v>0</v>
      </c>
      <c r="AL270" s="166">
        <f t="shared" si="843"/>
        <v>0</v>
      </c>
      <c r="AM270" s="166">
        <f t="shared" si="844"/>
        <v>0</v>
      </c>
      <c r="AN270" s="166">
        <f t="shared" si="845"/>
        <v>0</v>
      </c>
      <c r="AO270" s="167">
        <f t="shared" si="846"/>
        <v>0</v>
      </c>
      <c r="AP270" s="166">
        <v>0</v>
      </c>
      <c r="AQ270" s="166">
        <f t="shared" si="847"/>
        <v>8884615</v>
      </c>
      <c r="AR270" s="166"/>
      <c r="AS270" s="167"/>
      <c r="AT270" s="166"/>
      <c r="AU270" s="166"/>
      <c r="AV270" s="166">
        <f t="shared" si="848"/>
        <v>8884615</v>
      </c>
      <c r="AW270" s="166">
        <f t="shared" si="849"/>
        <v>648000</v>
      </c>
      <c r="AX270" s="166">
        <f t="shared" si="850"/>
        <v>121500</v>
      </c>
      <c r="AY270" s="166">
        <f t="shared" si="851"/>
        <v>81000</v>
      </c>
      <c r="AZ270" s="166">
        <f t="shared" si="852"/>
        <v>850500</v>
      </c>
      <c r="BA270" s="166">
        <f t="shared" si="853"/>
        <v>40500</v>
      </c>
      <c r="BB270" s="166">
        <f t="shared" si="854"/>
        <v>220000</v>
      </c>
      <c r="BC270" s="166"/>
      <c r="BD270" s="166">
        <v>0</v>
      </c>
      <c r="BE270" s="166">
        <f t="shared" si="855"/>
        <v>1111000</v>
      </c>
      <c r="BF270" s="166">
        <f t="shared" si="856"/>
        <v>7773615</v>
      </c>
      <c r="BG270" s="166">
        <f t="shared" si="857"/>
        <v>0</v>
      </c>
      <c r="BH270" s="166">
        <v>1</v>
      </c>
      <c r="BI270" s="369" t="s">
        <v>40</v>
      </c>
      <c r="BJ270" s="166" t="str">
        <f t="shared" si="858"/>
        <v>Lương tháng</v>
      </c>
      <c r="BK270" s="166">
        <f t="shared" si="859"/>
        <v>0</v>
      </c>
      <c r="BL270" s="166">
        <v>0</v>
      </c>
      <c r="BM270" s="166">
        <f t="shared" si="860"/>
        <v>0</v>
      </c>
      <c r="BN270" s="166" t="str">
        <f t="shared" si="861"/>
        <v>Trừ tiền</v>
      </c>
      <c r="BO270" s="410"/>
      <c r="BP270" s="166"/>
      <c r="BQ270" s="144"/>
      <c r="BR270" s="144"/>
      <c r="BS270" s="161">
        <f t="shared" si="862"/>
        <v>8884615</v>
      </c>
      <c r="BT270" s="159">
        <v>2</v>
      </c>
      <c r="BU270" s="166">
        <f t="shared" si="863"/>
        <v>8800000</v>
      </c>
      <c r="BV270" s="166">
        <v>11000000</v>
      </c>
      <c r="BW270" s="166">
        <f t="shared" si="864"/>
        <v>19800000</v>
      </c>
      <c r="BX270" s="166">
        <f t="shared" si="865"/>
        <v>-11765885</v>
      </c>
      <c r="BY270" s="166"/>
      <c r="BZ270" s="166"/>
      <c r="CA270" s="171"/>
      <c r="CB270" s="166"/>
      <c r="CC270" s="166"/>
      <c r="CD270" s="166"/>
      <c r="CE270" s="413">
        <v>22000000</v>
      </c>
      <c r="CF270" s="413">
        <f>CE270*5%</f>
        <v>1100000</v>
      </c>
      <c r="CG270" s="413">
        <v>0</v>
      </c>
      <c r="CH270" s="413">
        <v>0</v>
      </c>
      <c r="CI270" s="413"/>
      <c r="CJ270" s="369">
        <f>SUM(CF270:CI270)</f>
        <v>1100000</v>
      </c>
      <c r="CK270" s="369">
        <f>CE270+CJ270</f>
        <v>23100000</v>
      </c>
      <c r="CL270" s="414"/>
      <c r="CM270" s="413">
        <f t="shared" si="866"/>
        <v>22000000</v>
      </c>
      <c r="CN270" s="413">
        <f t="shared" si="866"/>
        <v>1100000</v>
      </c>
      <c r="CO270" s="369">
        <f t="shared" si="866"/>
        <v>0</v>
      </c>
      <c r="CP270" s="369">
        <f t="shared" si="866"/>
        <v>0</v>
      </c>
      <c r="CQ270" s="369">
        <f t="shared" si="866"/>
        <v>0</v>
      </c>
      <c r="CR270" s="369">
        <f>SUM(CN270:CQ270)</f>
        <v>1100000</v>
      </c>
      <c r="CS270" s="369">
        <f>CM270+CR270</f>
        <v>23100000</v>
      </c>
      <c r="CT270" s="173" t="s">
        <v>1639</v>
      </c>
      <c r="CU270" s="173" t="s">
        <v>2231</v>
      </c>
      <c r="CV270" s="450" t="s">
        <v>1638</v>
      </c>
      <c r="CW270" s="173" t="s">
        <v>2249</v>
      </c>
    </row>
    <row r="271" spans="1:101" ht="34.35" customHeight="1">
      <c r="A271" s="155">
        <f>SUBTOTAL(3,$C$11:C271)</f>
        <v>236</v>
      </c>
      <c r="B271" s="143" t="s">
        <v>503</v>
      </c>
      <c r="C271" s="144" t="s">
        <v>504</v>
      </c>
      <c r="D271" s="156" t="s">
        <v>101</v>
      </c>
      <c r="E271" s="157" t="str">
        <f>IF(CL271&gt;=400000000,"A1",IF(CL271&gt;=300000000,"A2",IF(CL271&gt;=240000000,"A3",IF(CL271&gt;=180000000,"A4",IF(CL271&gt;=120000000,"A5",IF(CL271&gt;=80000000,"A6",IF(CL271&gt;=40000000,"A7",IF(CL271&gt;=25000000,"B1",IF(CL271&gt;=12000000,"B2","B3")))))))))</f>
        <v>B3</v>
      </c>
      <c r="F271" s="158">
        <v>38581</v>
      </c>
      <c r="G271" s="159">
        <v>6990000</v>
      </c>
      <c r="H271" s="159"/>
      <c r="I271" s="160">
        <f t="shared" si="830"/>
        <v>9010000</v>
      </c>
      <c r="J271" s="160">
        <f t="shared" si="831"/>
        <v>1600000</v>
      </c>
      <c r="K271" s="161">
        <f t="shared" si="832"/>
        <v>10610000</v>
      </c>
      <c r="L271" s="161">
        <f t="shared" si="833"/>
        <v>17600000</v>
      </c>
      <c r="M271" s="162">
        <f t="shared" si="834"/>
        <v>0.8</v>
      </c>
      <c r="N271" s="163">
        <f t="shared" si="835"/>
        <v>4893000</v>
      </c>
      <c r="O271" s="163">
        <v>0</v>
      </c>
      <c r="P271" s="406">
        <v>13</v>
      </c>
      <c r="Q271" s="406">
        <v>0</v>
      </c>
      <c r="R271" s="406">
        <v>0</v>
      </c>
      <c r="S271" s="406">
        <v>0</v>
      </c>
      <c r="T271" s="406"/>
      <c r="U271" s="406"/>
      <c r="V271" s="406"/>
      <c r="W271" s="406"/>
      <c r="X271" s="389"/>
      <c r="Y271" s="406"/>
      <c r="Z271" s="406"/>
      <c r="AA271" s="406"/>
      <c r="AB271" s="406"/>
      <c r="AC271" s="406"/>
      <c r="AD271" s="406">
        <v>0</v>
      </c>
      <c r="AE271" s="164">
        <f t="shared" si="836"/>
        <v>0</v>
      </c>
      <c r="AF271" s="166">
        <f t="shared" si="837"/>
        <v>7040000</v>
      </c>
      <c r="AG271" s="166">
        <f t="shared" si="838"/>
        <v>0</v>
      </c>
      <c r="AH271" s="166">
        <f t="shared" si="839"/>
        <v>0</v>
      </c>
      <c r="AI271" s="166">
        <f t="shared" si="840"/>
        <v>0</v>
      </c>
      <c r="AJ271" s="166">
        <f t="shared" si="841"/>
        <v>0</v>
      </c>
      <c r="AK271" s="166">
        <f t="shared" si="842"/>
        <v>0</v>
      </c>
      <c r="AL271" s="166">
        <f t="shared" si="843"/>
        <v>0</v>
      </c>
      <c r="AM271" s="166">
        <f t="shared" si="844"/>
        <v>0</v>
      </c>
      <c r="AN271" s="166">
        <f t="shared" si="845"/>
        <v>0</v>
      </c>
      <c r="AO271" s="167">
        <f t="shared" si="846"/>
        <v>0</v>
      </c>
      <c r="AP271" s="166">
        <v>0</v>
      </c>
      <c r="AQ271" s="166">
        <f t="shared" si="847"/>
        <v>7040000</v>
      </c>
      <c r="AR271" s="166"/>
      <c r="AS271" s="167"/>
      <c r="AT271" s="166"/>
      <c r="AU271" s="166"/>
      <c r="AV271" s="166">
        <f t="shared" si="848"/>
        <v>7040000</v>
      </c>
      <c r="AW271" s="166">
        <f t="shared" si="849"/>
        <v>559200</v>
      </c>
      <c r="AX271" s="166">
        <f t="shared" si="850"/>
        <v>104850</v>
      </c>
      <c r="AY271" s="166">
        <f t="shared" si="851"/>
        <v>69900</v>
      </c>
      <c r="AZ271" s="166">
        <f t="shared" si="852"/>
        <v>733950</v>
      </c>
      <c r="BA271" s="166">
        <f t="shared" si="853"/>
        <v>34950</v>
      </c>
      <c r="BB271" s="166">
        <f t="shared" si="854"/>
        <v>220000</v>
      </c>
      <c r="BC271" s="166"/>
      <c r="BD271" s="166">
        <v>0</v>
      </c>
      <c r="BE271" s="166">
        <f t="shared" si="855"/>
        <v>988900</v>
      </c>
      <c r="BF271" s="166">
        <f t="shared" si="856"/>
        <v>6051100</v>
      </c>
      <c r="BG271" s="166">
        <f t="shared" si="857"/>
        <v>0</v>
      </c>
      <c r="BH271" s="166">
        <v>1</v>
      </c>
      <c r="BI271" s="369" t="s">
        <v>40</v>
      </c>
      <c r="BJ271" s="166">
        <f t="shared" si="858"/>
        <v>0</v>
      </c>
      <c r="BK271" s="166">
        <f t="shared" si="859"/>
        <v>1</v>
      </c>
      <c r="BL271" s="166">
        <v>0</v>
      </c>
      <c r="BM271" s="166">
        <f t="shared" si="860"/>
        <v>0</v>
      </c>
      <c r="BN271" s="166" t="str">
        <f t="shared" si="861"/>
        <v>Trừ tiền</v>
      </c>
      <c r="BO271" s="410"/>
      <c r="BP271" s="166"/>
      <c r="BQ271" s="144"/>
      <c r="BR271" s="144"/>
      <c r="BS271" s="161">
        <f t="shared" si="862"/>
        <v>7040000</v>
      </c>
      <c r="BT271" s="159">
        <v>2</v>
      </c>
      <c r="BU271" s="166">
        <f t="shared" si="863"/>
        <v>8800000</v>
      </c>
      <c r="BV271" s="166">
        <v>11000000</v>
      </c>
      <c r="BW271" s="166">
        <f t="shared" si="864"/>
        <v>19800000</v>
      </c>
      <c r="BX271" s="166">
        <f t="shared" si="865"/>
        <v>-13493950</v>
      </c>
      <c r="BY271" s="166"/>
      <c r="BZ271" s="166"/>
      <c r="CA271" s="171"/>
      <c r="CB271" s="166"/>
      <c r="CC271" s="166"/>
      <c r="CD271" s="166"/>
      <c r="CE271" s="413">
        <v>16000000</v>
      </c>
      <c r="CF271" s="413">
        <f>CE271*10%</f>
        <v>1600000</v>
      </c>
      <c r="CG271" s="413">
        <v>0</v>
      </c>
      <c r="CH271" s="413">
        <v>0</v>
      </c>
      <c r="CI271" s="413"/>
      <c r="CJ271" s="369">
        <f>SUM(CF271:CI271)</f>
        <v>1600000</v>
      </c>
      <c r="CK271" s="369">
        <f>CE271+CJ271</f>
        <v>17600000</v>
      </c>
      <c r="CL271" s="414"/>
      <c r="CM271" s="413">
        <f t="shared" si="866"/>
        <v>16000000</v>
      </c>
      <c r="CN271" s="413">
        <f t="shared" si="866"/>
        <v>1600000</v>
      </c>
      <c r="CO271" s="369">
        <f t="shared" si="866"/>
        <v>0</v>
      </c>
      <c r="CP271" s="369">
        <f t="shared" si="866"/>
        <v>0</v>
      </c>
      <c r="CQ271" s="369">
        <f t="shared" si="866"/>
        <v>0</v>
      </c>
      <c r="CR271" s="369">
        <f>SUM(CN271:CQ271)</f>
        <v>1600000</v>
      </c>
      <c r="CS271" s="369">
        <f>CM271+CR271</f>
        <v>17600000</v>
      </c>
      <c r="CT271" s="173" t="s">
        <v>1654</v>
      </c>
      <c r="CU271" s="173" t="s">
        <v>2229</v>
      </c>
      <c r="CV271" s="450" t="s">
        <v>1653</v>
      </c>
      <c r="CW271" s="173" t="s">
        <v>2249</v>
      </c>
    </row>
    <row r="272" spans="1:101" ht="34.35" customHeight="1">
      <c r="A272" s="155">
        <f>SUBTOTAL(3,$C$11:C272)</f>
        <v>237</v>
      </c>
      <c r="B272" s="143" t="s">
        <v>518</v>
      </c>
      <c r="C272" s="144" t="s">
        <v>519</v>
      </c>
      <c r="D272" s="156" t="s">
        <v>101</v>
      </c>
      <c r="E272" s="157" t="str">
        <f>IF(CL272&gt;=400000000,"A1",IF(CL272&gt;=300000000,"A2",IF(CL272&gt;=240000000,"A3",IF(CL272&gt;=180000000,"A4",IF(CL272&gt;=120000000,"A5",IF(CL272&gt;=80000000,"A6",IF(CL272&gt;=40000000,"A7",IF(CL272&gt;=25000000,"B1",IF(CL272&gt;=12000000,"B2","B3")))))))))</f>
        <v>B3</v>
      </c>
      <c r="F272" s="158">
        <v>42426</v>
      </c>
      <c r="G272" s="159">
        <v>6300000</v>
      </c>
      <c r="H272" s="159"/>
      <c r="I272" s="160">
        <f t="shared" si="830"/>
        <v>6700000</v>
      </c>
      <c r="J272" s="160">
        <f t="shared" si="831"/>
        <v>650000</v>
      </c>
      <c r="K272" s="161">
        <f t="shared" si="832"/>
        <v>7350000</v>
      </c>
      <c r="L272" s="161">
        <f t="shared" si="833"/>
        <v>13650000</v>
      </c>
      <c r="M272" s="162">
        <f t="shared" si="834"/>
        <v>0.8</v>
      </c>
      <c r="N272" s="163">
        <f t="shared" si="835"/>
        <v>4410000</v>
      </c>
      <c r="O272" s="163">
        <v>0</v>
      </c>
      <c r="P272" s="406">
        <v>11.5</v>
      </c>
      <c r="Q272" s="406">
        <v>0</v>
      </c>
      <c r="R272" s="406">
        <v>0.5</v>
      </c>
      <c r="S272" s="406">
        <v>0</v>
      </c>
      <c r="T272" s="406"/>
      <c r="U272" s="406"/>
      <c r="V272" s="406"/>
      <c r="W272" s="406"/>
      <c r="X272" s="389"/>
      <c r="Y272" s="406"/>
      <c r="Z272" s="406"/>
      <c r="AA272" s="406"/>
      <c r="AB272" s="406"/>
      <c r="AC272" s="406"/>
      <c r="AD272" s="406">
        <v>0</v>
      </c>
      <c r="AE272" s="164">
        <f t="shared" si="836"/>
        <v>0</v>
      </c>
      <c r="AF272" s="166">
        <f t="shared" si="837"/>
        <v>4830000</v>
      </c>
      <c r="AG272" s="166">
        <f t="shared" si="838"/>
        <v>200000</v>
      </c>
      <c r="AH272" s="166">
        <f t="shared" si="839"/>
        <v>0</v>
      </c>
      <c r="AI272" s="166">
        <f t="shared" si="840"/>
        <v>0</v>
      </c>
      <c r="AJ272" s="166">
        <f t="shared" si="841"/>
        <v>0</v>
      </c>
      <c r="AK272" s="166">
        <f t="shared" si="842"/>
        <v>0</v>
      </c>
      <c r="AL272" s="166">
        <f t="shared" si="843"/>
        <v>0</v>
      </c>
      <c r="AM272" s="166">
        <f t="shared" si="844"/>
        <v>0</v>
      </c>
      <c r="AN272" s="166">
        <f t="shared" si="845"/>
        <v>0</v>
      </c>
      <c r="AO272" s="167">
        <f t="shared" si="846"/>
        <v>0</v>
      </c>
      <c r="AP272" s="166">
        <v>0</v>
      </c>
      <c r="AQ272" s="166">
        <f t="shared" si="847"/>
        <v>5030000</v>
      </c>
      <c r="AR272" s="166"/>
      <c r="AS272" s="167"/>
      <c r="AT272" s="166"/>
      <c r="AU272" s="166"/>
      <c r="AV272" s="166">
        <f t="shared" si="848"/>
        <v>5030000</v>
      </c>
      <c r="AW272" s="166">
        <f t="shared" si="849"/>
        <v>504000</v>
      </c>
      <c r="AX272" s="166">
        <f t="shared" si="850"/>
        <v>94500</v>
      </c>
      <c r="AY272" s="166">
        <f t="shared" si="851"/>
        <v>63000</v>
      </c>
      <c r="AZ272" s="166">
        <f t="shared" si="852"/>
        <v>661500</v>
      </c>
      <c r="BA272" s="166">
        <f t="shared" si="853"/>
        <v>31500</v>
      </c>
      <c r="BB272" s="166">
        <f t="shared" si="854"/>
        <v>220000</v>
      </c>
      <c r="BC272" s="166"/>
      <c r="BD272" s="166">
        <v>0</v>
      </c>
      <c r="BE272" s="166">
        <f t="shared" si="855"/>
        <v>913000</v>
      </c>
      <c r="BF272" s="166">
        <f t="shared" si="856"/>
        <v>4117000</v>
      </c>
      <c r="BG272" s="166">
        <f t="shared" si="857"/>
        <v>0</v>
      </c>
      <c r="BH272" s="166">
        <v>1</v>
      </c>
      <c r="BI272" s="369" t="s">
        <v>40</v>
      </c>
      <c r="BJ272" s="166">
        <f t="shared" si="858"/>
        <v>0</v>
      </c>
      <c r="BK272" s="166">
        <f t="shared" si="859"/>
        <v>1</v>
      </c>
      <c r="BL272" s="166">
        <v>0</v>
      </c>
      <c r="BM272" s="166">
        <f t="shared" si="860"/>
        <v>0</v>
      </c>
      <c r="BN272" s="166" t="str">
        <f t="shared" si="861"/>
        <v>Trừ tiền</v>
      </c>
      <c r="BO272" s="410"/>
      <c r="BP272" s="166"/>
      <c r="BQ272" s="144"/>
      <c r="BR272" s="144"/>
      <c r="BS272" s="161">
        <f t="shared" si="862"/>
        <v>5030000</v>
      </c>
      <c r="BT272" s="159">
        <v>1</v>
      </c>
      <c r="BU272" s="166">
        <f t="shared" si="863"/>
        <v>4400000</v>
      </c>
      <c r="BV272" s="166">
        <v>11000000</v>
      </c>
      <c r="BW272" s="166">
        <f t="shared" si="864"/>
        <v>15400000</v>
      </c>
      <c r="BX272" s="166">
        <f t="shared" si="865"/>
        <v>-11031500</v>
      </c>
      <c r="BY272" s="166"/>
      <c r="BZ272" s="166"/>
      <c r="CA272" s="171"/>
      <c r="CB272" s="166"/>
      <c r="CC272" s="166"/>
      <c r="CD272" s="166"/>
      <c r="CE272" s="413">
        <v>13000000</v>
      </c>
      <c r="CF272" s="413">
        <f>CE272*5%</f>
        <v>650000</v>
      </c>
      <c r="CG272" s="413">
        <v>0</v>
      </c>
      <c r="CH272" s="413">
        <v>0</v>
      </c>
      <c r="CI272" s="413"/>
      <c r="CJ272" s="369">
        <f>SUM(CF272:CI272)</f>
        <v>650000</v>
      </c>
      <c r="CK272" s="369">
        <f>CE272+CJ272</f>
        <v>13650000</v>
      </c>
      <c r="CL272" s="414"/>
      <c r="CM272" s="413">
        <f t="shared" si="866"/>
        <v>13000000</v>
      </c>
      <c r="CN272" s="413">
        <f t="shared" si="866"/>
        <v>650000</v>
      </c>
      <c r="CO272" s="369">
        <f t="shared" si="866"/>
        <v>0</v>
      </c>
      <c r="CP272" s="369">
        <f t="shared" si="866"/>
        <v>0</v>
      </c>
      <c r="CQ272" s="369">
        <f t="shared" si="866"/>
        <v>0</v>
      </c>
      <c r="CR272" s="369">
        <f>SUM(CN272:CQ272)</f>
        <v>650000</v>
      </c>
      <c r="CS272" s="369">
        <f>CM272+CR272</f>
        <v>13650000</v>
      </c>
      <c r="CT272" s="173" t="s">
        <v>1794</v>
      </c>
      <c r="CU272" s="173" t="s">
        <v>2229</v>
      </c>
      <c r="CV272" s="450" t="s">
        <v>1652</v>
      </c>
      <c r="CW272" s="173" t="s">
        <v>2249</v>
      </c>
    </row>
    <row r="273" spans="1:101" ht="34.35" customHeight="1">
      <c r="A273" s="155">
        <f>SUBTOTAL(3,$C$11:C273)</f>
        <v>238</v>
      </c>
      <c r="B273" s="246" t="s">
        <v>1479</v>
      </c>
      <c r="C273" s="247" t="s">
        <v>1480</v>
      </c>
      <c r="D273" s="156" t="s">
        <v>101</v>
      </c>
      <c r="E273" s="157" t="str">
        <f>IF(CL273&gt;=400000000,"A1",IF(CL273&gt;=300000000,"A2",IF(CL273&gt;=240000000,"A3",IF(CL273&gt;=180000000,"A4",IF(CL273&gt;=120000000,"A5",IF(CL273&gt;=80000000,"A6",IF(CL273&gt;=40000000,"A7",IF(CL273&gt;=25000000,"B1",IF(CL273&gt;=12000000,"B2","B3")))))))))</f>
        <v>B3</v>
      </c>
      <c r="F273" s="158">
        <v>45597</v>
      </c>
      <c r="G273" s="159">
        <v>4300000</v>
      </c>
      <c r="H273" s="159"/>
      <c r="I273" s="160">
        <f t="shared" si="830"/>
        <v>4200000</v>
      </c>
      <c r="J273" s="160">
        <f t="shared" si="831"/>
        <v>0</v>
      </c>
      <c r="K273" s="161">
        <f t="shared" si="832"/>
        <v>4200000</v>
      </c>
      <c r="L273" s="161">
        <f t="shared" si="833"/>
        <v>8500000</v>
      </c>
      <c r="M273" s="162">
        <f t="shared" si="834"/>
        <v>1</v>
      </c>
      <c r="N273" s="163">
        <f t="shared" si="835"/>
        <v>3640000</v>
      </c>
      <c r="O273" s="163">
        <v>0</v>
      </c>
      <c r="P273" s="406">
        <v>13</v>
      </c>
      <c r="Q273" s="406">
        <v>0</v>
      </c>
      <c r="R273" s="406">
        <v>0.5</v>
      </c>
      <c r="S273" s="406">
        <v>0</v>
      </c>
      <c r="T273" s="406"/>
      <c r="U273" s="406"/>
      <c r="V273" s="406"/>
      <c r="W273" s="406"/>
      <c r="X273" s="389"/>
      <c r="Y273" s="406"/>
      <c r="Z273" s="406"/>
      <c r="AA273" s="406"/>
      <c r="AB273" s="406"/>
      <c r="AC273" s="406"/>
      <c r="AD273" s="406">
        <v>0</v>
      </c>
      <c r="AE273" s="164">
        <f t="shared" si="836"/>
        <v>0</v>
      </c>
      <c r="AF273" s="166">
        <f t="shared" si="837"/>
        <v>4250000</v>
      </c>
      <c r="AG273" s="166">
        <f t="shared" si="838"/>
        <v>163462</v>
      </c>
      <c r="AH273" s="166">
        <f t="shared" si="839"/>
        <v>0</v>
      </c>
      <c r="AI273" s="166">
        <f t="shared" si="840"/>
        <v>0</v>
      </c>
      <c r="AJ273" s="166">
        <f t="shared" si="841"/>
        <v>0</v>
      </c>
      <c r="AK273" s="166">
        <f t="shared" si="842"/>
        <v>0</v>
      </c>
      <c r="AL273" s="166">
        <f t="shared" si="843"/>
        <v>0</v>
      </c>
      <c r="AM273" s="166">
        <f t="shared" si="844"/>
        <v>0</v>
      </c>
      <c r="AN273" s="166">
        <f t="shared" si="845"/>
        <v>0</v>
      </c>
      <c r="AO273" s="167">
        <f t="shared" si="846"/>
        <v>0</v>
      </c>
      <c r="AP273" s="166">
        <v>0</v>
      </c>
      <c r="AQ273" s="166">
        <f t="shared" si="847"/>
        <v>4413462</v>
      </c>
      <c r="AR273" s="166"/>
      <c r="AS273" s="167"/>
      <c r="AT273" s="166"/>
      <c r="AU273" s="166"/>
      <c r="AV273" s="166">
        <f t="shared" si="848"/>
        <v>4413462</v>
      </c>
      <c r="AW273" s="166">
        <f t="shared" si="849"/>
        <v>344000</v>
      </c>
      <c r="AX273" s="166">
        <f t="shared" si="850"/>
        <v>64500</v>
      </c>
      <c r="AY273" s="166">
        <f t="shared" si="851"/>
        <v>43000</v>
      </c>
      <c r="AZ273" s="166">
        <f t="shared" si="852"/>
        <v>451500</v>
      </c>
      <c r="BA273" s="166">
        <f t="shared" si="853"/>
        <v>21500</v>
      </c>
      <c r="BB273" s="166">
        <f t="shared" si="854"/>
        <v>110000</v>
      </c>
      <c r="BC273" s="166"/>
      <c r="BD273" s="166">
        <v>0</v>
      </c>
      <c r="BE273" s="166">
        <f t="shared" si="855"/>
        <v>583000</v>
      </c>
      <c r="BF273" s="166">
        <f t="shared" si="856"/>
        <v>3830462</v>
      </c>
      <c r="BG273" s="166">
        <f t="shared" si="857"/>
        <v>0</v>
      </c>
      <c r="BH273" s="166">
        <v>1</v>
      </c>
      <c r="BI273" s="369" t="s">
        <v>40</v>
      </c>
      <c r="BJ273" s="166">
        <f t="shared" si="858"/>
        <v>0</v>
      </c>
      <c r="BK273" s="166">
        <f t="shared" si="859"/>
        <v>1</v>
      </c>
      <c r="BL273" s="166">
        <v>0</v>
      </c>
      <c r="BM273" s="166">
        <f t="shared" si="860"/>
        <v>0</v>
      </c>
      <c r="BN273" s="166" t="str">
        <f t="shared" si="861"/>
        <v>Trừ tiền</v>
      </c>
      <c r="BO273" s="410"/>
      <c r="BP273" s="166"/>
      <c r="BQ273" s="144"/>
      <c r="BR273" s="144"/>
      <c r="BS273" s="161">
        <f t="shared" si="862"/>
        <v>4413462</v>
      </c>
      <c r="BT273" s="159">
        <v>0</v>
      </c>
      <c r="BU273" s="166">
        <f t="shared" si="863"/>
        <v>0</v>
      </c>
      <c r="BV273" s="166">
        <v>11000000</v>
      </c>
      <c r="BW273" s="166">
        <f t="shared" si="864"/>
        <v>11000000</v>
      </c>
      <c r="BX273" s="166">
        <f t="shared" si="865"/>
        <v>-7038038</v>
      </c>
      <c r="BY273" s="166"/>
      <c r="BZ273" s="166"/>
      <c r="CA273" s="171"/>
      <c r="CB273" s="166"/>
      <c r="CC273" s="166"/>
      <c r="CD273" s="166"/>
      <c r="CE273" s="413">
        <v>8500000</v>
      </c>
      <c r="CF273" s="413"/>
      <c r="CG273" s="413"/>
      <c r="CH273" s="413"/>
      <c r="CI273" s="413"/>
      <c r="CJ273" s="369">
        <f>SUM(CF273:CI273)</f>
        <v>0</v>
      </c>
      <c r="CK273" s="369">
        <f>CE273+CJ273</f>
        <v>8500000</v>
      </c>
      <c r="CL273" s="414"/>
      <c r="CM273" s="413">
        <f t="shared" si="866"/>
        <v>8500000</v>
      </c>
      <c r="CN273" s="413">
        <f t="shared" si="866"/>
        <v>0</v>
      </c>
      <c r="CO273" s="369">
        <f t="shared" si="866"/>
        <v>0</v>
      </c>
      <c r="CP273" s="369">
        <f t="shared" si="866"/>
        <v>0</v>
      </c>
      <c r="CQ273" s="369">
        <f t="shared" si="866"/>
        <v>0</v>
      </c>
      <c r="CR273" s="369">
        <f>SUM(CN273:CQ273)</f>
        <v>0</v>
      </c>
      <c r="CS273" s="369">
        <f>CM273+CR273</f>
        <v>8500000</v>
      </c>
      <c r="CT273" s="173" t="s">
        <v>1794</v>
      </c>
      <c r="CU273" s="173" t="s">
        <v>2229</v>
      </c>
      <c r="CV273" s="450" t="s">
        <v>1651</v>
      </c>
      <c r="CW273" s="173" t="s">
        <v>2249</v>
      </c>
    </row>
    <row r="274" spans="1:101" ht="34.35" customHeight="1">
      <c r="A274" s="280" t="s">
        <v>1734</v>
      </c>
      <c r="B274" s="279" t="str">
        <f>"GNVC Hàng hóa Nông nghiệp: " &amp;"["&amp;COUNT(A274:A397)&amp; "]"</f>
        <v>GNVC Hàng hóa Nông nghiệp: [118]</v>
      </c>
      <c r="C274" s="279"/>
      <c r="D274" s="280"/>
      <c r="E274" s="280"/>
      <c r="F274" s="280"/>
      <c r="G274" s="281">
        <f>G275+G281+G287</f>
        <v>531400000</v>
      </c>
      <c r="H274" s="281">
        <f t="shared" ref="H274:BS274" si="867">H275+H281+H287</f>
        <v>38000000</v>
      </c>
      <c r="I274" s="281">
        <f t="shared" si="867"/>
        <v>649600000</v>
      </c>
      <c r="J274" s="281">
        <f t="shared" si="867"/>
        <v>36700000</v>
      </c>
      <c r="K274" s="281">
        <f t="shared" si="867"/>
        <v>686300000</v>
      </c>
      <c r="L274" s="281">
        <f t="shared" si="867"/>
        <v>1255700000</v>
      </c>
      <c r="M274" s="281"/>
      <c r="N274" s="281">
        <f t="shared" si="867"/>
        <v>441882000</v>
      </c>
      <c r="O274" s="281">
        <f t="shared" si="867"/>
        <v>0</v>
      </c>
      <c r="P274" s="282">
        <f t="shared" si="867"/>
        <v>1455.5</v>
      </c>
      <c r="Q274" s="282">
        <f t="shared" si="867"/>
        <v>0</v>
      </c>
      <c r="R274" s="282">
        <f t="shared" si="867"/>
        <v>0.79</v>
      </c>
      <c r="S274" s="282">
        <f t="shared" si="867"/>
        <v>12</v>
      </c>
      <c r="T274" s="282">
        <f t="shared" si="867"/>
        <v>0</v>
      </c>
      <c r="U274" s="282">
        <f t="shared" si="867"/>
        <v>0</v>
      </c>
      <c r="V274" s="282">
        <f t="shared" si="867"/>
        <v>0</v>
      </c>
      <c r="W274" s="282">
        <f t="shared" si="867"/>
        <v>0</v>
      </c>
      <c r="X274" s="282">
        <f t="shared" si="867"/>
        <v>0</v>
      </c>
      <c r="Y274" s="282">
        <f t="shared" si="867"/>
        <v>0</v>
      </c>
      <c r="Z274" s="282">
        <f t="shared" si="867"/>
        <v>0</v>
      </c>
      <c r="AA274" s="282">
        <f t="shared" si="867"/>
        <v>0</v>
      </c>
      <c r="AB274" s="282">
        <f t="shared" si="867"/>
        <v>0</v>
      </c>
      <c r="AC274" s="282">
        <f t="shared" si="867"/>
        <v>0</v>
      </c>
      <c r="AD274" s="282">
        <f t="shared" si="867"/>
        <v>0</v>
      </c>
      <c r="AE274" s="282">
        <f t="shared" si="867"/>
        <v>0</v>
      </c>
      <c r="AF274" s="281">
        <f t="shared" si="867"/>
        <v>577876152</v>
      </c>
      <c r="AG274" s="281">
        <f t="shared" si="867"/>
        <v>303846</v>
      </c>
      <c r="AH274" s="281">
        <f t="shared" si="867"/>
        <v>5337693</v>
      </c>
      <c r="AI274" s="281">
        <f t="shared" si="867"/>
        <v>0</v>
      </c>
      <c r="AJ274" s="281">
        <f t="shared" si="867"/>
        <v>0</v>
      </c>
      <c r="AK274" s="281">
        <f t="shared" si="867"/>
        <v>0</v>
      </c>
      <c r="AL274" s="281">
        <f t="shared" si="867"/>
        <v>0</v>
      </c>
      <c r="AM274" s="281">
        <f t="shared" si="867"/>
        <v>0</v>
      </c>
      <c r="AN274" s="281">
        <f t="shared" si="867"/>
        <v>0</v>
      </c>
      <c r="AO274" s="281">
        <f t="shared" si="867"/>
        <v>0</v>
      </c>
      <c r="AP274" s="281">
        <f t="shared" si="867"/>
        <v>0</v>
      </c>
      <c r="AQ274" s="281">
        <f t="shared" si="867"/>
        <v>583517691</v>
      </c>
      <c r="AR274" s="281">
        <f t="shared" si="867"/>
        <v>0</v>
      </c>
      <c r="AS274" s="281">
        <f t="shared" si="867"/>
        <v>0</v>
      </c>
      <c r="AT274" s="281">
        <f t="shared" si="867"/>
        <v>0</v>
      </c>
      <c r="AU274" s="281">
        <f t="shared" si="867"/>
        <v>0</v>
      </c>
      <c r="AV274" s="281">
        <f t="shared" si="867"/>
        <v>583517691</v>
      </c>
      <c r="AW274" s="281">
        <f t="shared" si="867"/>
        <v>40912000</v>
      </c>
      <c r="AX274" s="281">
        <f t="shared" si="867"/>
        <v>8301900</v>
      </c>
      <c r="AY274" s="281">
        <f t="shared" si="867"/>
        <v>5114000</v>
      </c>
      <c r="AZ274" s="281">
        <f t="shared" si="867"/>
        <v>54327900</v>
      </c>
      <c r="BA274" s="281">
        <f t="shared" si="867"/>
        <v>1613000</v>
      </c>
      <c r="BB274" s="281">
        <f t="shared" si="867"/>
        <v>12980000</v>
      </c>
      <c r="BC274" s="281">
        <f t="shared" si="867"/>
        <v>0</v>
      </c>
      <c r="BD274" s="281">
        <f t="shared" si="867"/>
        <v>2203400</v>
      </c>
      <c r="BE274" s="281">
        <f t="shared" si="867"/>
        <v>71124300</v>
      </c>
      <c r="BF274" s="281">
        <f t="shared" si="867"/>
        <v>512393391</v>
      </c>
      <c r="BG274" s="281">
        <f t="shared" si="867"/>
        <v>0</v>
      </c>
      <c r="BH274" s="281"/>
      <c r="BI274" s="281">
        <f t="shared" si="867"/>
        <v>0</v>
      </c>
      <c r="BJ274" s="281">
        <f t="shared" si="867"/>
        <v>0</v>
      </c>
      <c r="BK274" s="281"/>
      <c r="BL274" s="281">
        <f t="shared" si="867"/>
        <v>0</v>
      </c>
      <c r="BM274" s="281">
        <f t="shared" si="867"/>
        <v>0</v>
      </c>
      <c r="BN274" s="281">
        <f t="shared" si="867"/>
        <v>0</v>
      </c>
      <c r="BO274" s="281">
        <f t="shared" si="867"/>
        <v>0</v>
      </c>
      <c r="BP274" s="281">
        <f t="shared" si="867"/>
        <v>0</v>
      </c>
      <c r="BQ274" s="281">
        <f t="shared" si="867"/>
        <v>0</v>
      </c>
      <c r="BR274" s="281">
        <f t="shared" si="867"/>
        <v>0</v>
      </c>
      <c r="BS274" s="281">
        <f t="shared" si="867"/>
        <v>583517691</v>
      </c>
      <c r="BT274" s="281">
        <f t="shared" ref="BT274:CV274" si="868">BT275+BT281+BT287</f>
        <v>141</v>
      </c>
      <c r="BU274" s="281">
        <f t="shared" si="868"/>
        <v>620400000</v>
      </c>
      <c r="BV274" s="281">
        <f t="shared" si="868"/>
        <v>1298000000</v>
      </c>
      <c r="BW274" s="281">
        <f t="shared" si="868"/>
        <v>1918400000</v>
      </c>
      <c r="BX274" s="281">
        <f t="shared" si="868"/>
        <v>-1389210209</v>
      </c>
      <c r="BY274" s="281">
        <f t="shared" si="868"/>
        <v>0</v>
      </c>
      <c r="BZ274" s="281">
        <f t="shared" si="868"/>
        <v>0</v>
      </c>
      <c r="CA274" s="281">
        <f t="shared" si="868"/>
        <v>0</v>
      </c>
      <c r="CB274" s="281">
        <f t="shared" si="868"/>
        <v>0</v>
      </c>
      <c r="CC274" s="281">
        <f t="shared" si="868"/>
        <v>0</v>
      </c>
      <c r="CD274" s="281">
        <f t="shared" si="868"/>
        <v>0</v>
      </c>
      <c r="CE274" s="281">
        <f t="shared" si="868"/>
        <v>1219000000</v>
      </c>
      <c r="CF274" s="281">
        <f t="shared" si="868"/>
        <v>32700000</v>
      </c>
      <c r="CG274" s="281">
        <f t="shared" si="868"/>
        <v>2000000</v>
      </c>
      <c r="CH274" s="281">
        <f t="shared" si="868"/>
        <v>0</v>
      </c>
      <c r="CI274" s="281">
        <f t="shared" si="868"/>
        <v>2000000</v>
      </c>
      <c r="CJ274" s="281">
        <f t="shared" si="868"/>
        <v>36700000</v>
      </c>
      <c r="CK274" s="281">
        <f t="shared" si="868"/>
        <v>1255700000</v>
      </c>
      <c r="CL274" s="281">
        <f t="shared" si="868"/>
        <v>0</v>
      </c>
      <c r="CM274" s="281">
        <f t="shared" si="868"/>
        <v>1219000000</v>
      </c>
      <c r="CN274" s="281">
        <f t="shared" si="868"/>
        <v>32700000</v>
      </c>
      <c r="CO274" s="281">
        <f t="shared" si="868"/>
        <v>2000000</v>
      </c>
      <c r="CP274" s="281">
        <f t="shared" si="868"/>
        <v>0</v>
      </c>
      <c r="CQ274" s="281">
        <f t="shared" si="868"/>
        <v>2000000</v>
      </c>
      <c r="CR274" s="281">
        <f t="shared" si="868"/>
        <v>36700000</v>
      </c>
      <c r="CS274" s="281">
        <f t="shared" si="868"/>
        <v>1255700000</v>
      </c>
      <c r="CT274" s="281">
        <f t="shared" si="868"/>
        <v>0</v>
      </c>
      <c r="CU274" s="281">
        <f t="shared" si="868"/>
        <v>0</v>
      </c>
      <c r="CV274" s="281">
        <f t="shared" si="868"/>
        <v>0</v>
      </c>
      <c r="CW274" s="281"/>
    </row>
    <row r="275" spans="1:101" ht="34.35" customHeight="1">
      <c r="A275" s="302" t="s">
        <v>1644</v>
      </c>
      <c r="B275" s="692" t="str">
        <f>"Phòng Điều phối hàng hóa Nông nghiệp: " &amp;"["&amp;COUNT(A276:A280)&amp; "]"</f>
        <v>Phòng Điều phối hàng hóa Nông nghiệp: [5]</v>
      </c>
      <c r="C275" s="693"/>
      <c r="D275" s="293"/>
      <c r="E275" s="293"/>
      <c r="F275" s="293"/>
      <c r="G275" s="301">
        <f>SUM(G276:G280)</f>
        <v>34460000</v>
      </c>
      <c r="H275" s="301">
        <f t="shared" ref="H275:BS275" si="869">SUM(H276:H280)</f>
        <v>0</v>
      </c>
      <c r="I275" s="301">
        <f t="shared" si="869"/>
        <v>57540000</v>
      </c>
      <c r="J275" s="301">
        <f t="shared" si="869"/>
        <v>3100000</v>
      </c>
      <c r="K275" s="301">
        <f t="shared" si="869"/>
        <v>60640000</v>
      </c>
      <c r="L275" s="301">
        <f t="shared" si="869"/>
        <v>95100000</v>
      </c>
      <c r="M275" s="301"/>
      <c r="N275" s="301">
        <f t="shared" si="869"/>
        <v>24437000</v>
      </c>
      <c r="O275" s="301">
        <f t="shared" si="869"/>
        <v>0</v>
      </c>
      <c r="P275" s="374">
        <f>SUM(P276:P280)</f>
        <v>57.5</v>
      </c>
      <c r="Q275" s="374">
        <f t="shared" si="869"/>
        <v>0</v>
      </c>
      <c r="R275" s="374">
        <f t="shared" si="869"/>
        <v>0</v>
      </c>
      <c r="S275" s="374">
        <f t="shared" si="869"/>
        <v>3</v>
      </c>
      <c r="T275" s="374">
        <f t="shared" si="869"/>
        <v>0</v>
      </c>
      <c r="U275" s="374">
        <f t="shared" si="869"/>
        <v>0</v>
      </c>
      <c r="V275" s="374">
        <f t="shared" si="869"/>
        <v>0</v>
      </c>
      <c r="W275" s="374">
        <f t="shared" si="869"/>
        <v>0</v>
      </c>
      <c r="X275" s="374">
        <f t="shared" si="869"/>
        <v>0</v>
      </c>
      <c r="Y275" s="374">
        <f t="shared" si="869"/>
        <v>0</v>
      </c>
      <c r="Z275" s="374">
        <f t="shared" si="869"/>
        <v>0</v>
      </c>
      <c r="AA275" s="374">
        <f t="shared" si="869"/>
        <v>0</v>
      </c>
      <c r="AB275" s="374">
        <f t="shared" si="869"/>
        <v>0</v>
      </c>
      <c r="AC275" s="374">
        <f t="shared" si="869"/>
        <v>0</v>
      </c>
      <c r="AD275" s="374">
        <f t="shared" si="869"/>
        <v>0</v>
      </c>
      <c r="AE275" s="374">
        <f t="shared" si="869"/>
        <v>0</v>
      </c>
      <c r="AF275" s="301">
        <f t="shared" si="869"/>
        <v>33993846</v>
      </c>
      <c r="AG275" s="301">
        <f t="shared" si="869"/>
        <v>0</v>
      </c>
      <c r="AH275" s="301">
        <f t="shared" si="869"/>
        <v>1276154</v>
      </c>
      <c r="AI275" s="301">
        <f t="shared" si="869"/>
        <v>0</v>
      </c>
      <c r="AJ275" s="301">
        <f t="shared" si="869"/>
        <v>0</v>
      </c>
      <c r="AK275" s="301">
        <f t="shared" si="869"/>
        <v>0</v>
      </c>
      <c r="AL275" s="301">
        <f t="shared" si="869"/>
        <v>0</v>
      </c>
      <c r="AM275" s="301">
        <f t="shared" si="869"/>
        <v>0</v>
      </c>
      <c r="AN275" s="301">
        <f t="shared" si="869"/>
        <v>0</v>
      </c>
      <c r="AO275" s="301">
        <f t="shared" si="869"/>
        <v>0</v>
      </c>
      <c r="AP275" s="301">
        <f t="shared" si="869"/>
        <v>0</v>
      </c>
      <c r="AQ275" s="301">
        <f t="shared" si="869"/>
        <v>35270000</v>
      </c>
      <c r="AR275" s="301">
        <f t="shared" si="869"/>
        <v>0</v>
      </c>
      <c r="AS275" s="301">
        <f t="shared" si="869"/>
        <v>0</v>
      </c>
      <c r="AT275" s="301">
        <f t="shared" si="869"/>
        <v>0</v>
      </c>
      <c r="AU275" s="301">
        <f t="shared" si="869"/>
        <v>0</v>
      </c>
      <c r="AV275" s="301">
        <f t="shared" si="869"/>
        <v>35270000</v>
      </c>
      <c r="AW275" s="301">
        <f t="shared" si="869"/>
        <v>2756800</v>
      </c>
      <c r="AX275" s="301">
        <f t="shared" si="869"/>
        <v>516900</v>
      </c>
      <c r="AY275" s="301">
        <f t="shared" si="869"/>
        <v>344600</v>
      </c>
      <c r="AZ275" s="301">
        <f t="shared" si="869"/>
        <v>3618300</v>
      </c>
      <c r="BA275" s="301">
        <f t="shared" si="869"/>
        <v>172300</v>
      </c>
      <c r="BB275" s="301">
        <f t="shared" si="869"/>
        <v>1210000</v>
      </c>
      <c r="BC275" s="301">
        <f t="shared" si="869"/>
        <v>0</v>
      </c>
      <c r="BD275" s="301">
        <f t="shared" si="869"/>
        <v>2000000</v>
      </c>
      <c r="BE275" s="301">
        <f t="shared" si="869"/>
        <v>7000600</v>
      </c>
      <c r="BF275" s="301">
        <f t="shared" si="869"/>
        <v>28269400</v>
      </c>
      <c r="BG275" s="301">
        <f t="shared" si="869"/>
        <v>0</v>
      </c>
      <c r="BH275" s="301"/>
      <c r="BI275" s="301">
        <f t="shared" si="869"/>
        <v>0</v>
      </c>
      <c r="BJ275" s="301">
        <f t="shared" si="869"/>
        <v>0</v>
      </c>
      <c r="BK275" s="301"/>
      <c r="BL275" s="301">
        <f t="shared" si="869"/>
        <v>0</v>
      </c>
      <c r="BM275" s="301">
        <f t="shared" si="869"/>
        <v>0</v>
      </c>
      <c r="BN275" s="301">
        <f t="shared" si="869"/>
        <v>0</v>
      </c>
      <c r="BO275" s="301">
        <f t="shared" si="869"/>
        <v>0</v>
      </c>
      <c r="BP275" s="301">
        <f t="shared" si="869"/>
        <v>0</v>
      </c>
      <c r="BQ275" s="301">
        <f t="shared" si="869"/>
        <v>0</v>
      </c>
      <c r="BR275" s="301">
        <f t="shared" si="869"/>
        <v>0</v>
      </c>
      <c r="BS275" s="301">
        <f t="shared" si="869"/>
        <v>35270000</v>
      </c>
      <c r="BT275" s="301">
        <f t="shared" ref="BT275:CV275" si="870">SUM(BT276:BT280)</f>
        <v>6</v>
      </c>
      <c r="BU275" s="301">
        <f t="shared" si="870"/>
        <v>26400000</v>
      </c>
      <c r="BV275" s="301">
        <f t="shared" si="870"/>
        <v>55000000</v>
      </c>
      <c r="BW275" s="301">
        <f t="shared" si="870"/>
        <v>81400000</v>
      </c>
      <c r="BX275" s="301">
        <f t="shared" si="870"/>
        <v>-49748300</v>
      </c>
      <c r="BY275" s="301">
        <f t="shared" si="870"/>
        <v>0</v>
      </c>
      <c r="BZ275" s="301">
        <f t="shared" si="870"/>
        <v>0</v>
      </c>
      <c r="CA275" s="301">
        <f t="shared" si="870"/>
        <v>0</v>
      </c>
      <c r="CB275" s="301">
        <f t="shared" si="870"/>
        <v>0</v>
      </c>
      <c r="CC275" s="301">
        <f t="shared" si="870"/>
        <v>0</v>
      </c>
      <c r="CD275" s="301">
        <f t="shared" si="870"/>
        <v>0</v>
      </c>
      <c r="CE275" s="301">
        <f t="shared" si="870"/>
        <v>92000000</v>
      </c>
      <c r="CF275" s="301">
        <f t="shared" si="870"/>
        <v>1100000</v>
      </c>
      <c r="CG275" s="301">
        <f t="shared" si="870"/>
        <v>0</v>
      </c>
      <c r="CH275" s="301">
        <f t="shared" si="870"/>
        <v>0</v>
      </c>
      <c r="CI275" s="301">
        <f t="shared" si="870"/>
        <v>2000000</v>
      </c>
      <c r="CJ275" s="301">
        <f t="shared" si="870"/>
        <v>3100000</v>
      </c>
      <c r="CK275" s="301">
        <f t="shared" si="870"/>
        <v>95100000</v>
      </c>
      <c r="CL275" s="301">
        <f t="shared" si="870"/>
        <v>0</v>
      </c>
      <c r="CM275" s="301">
        <f t="shared" si="870"/>
        <v>92000000</v>
      </c>
      <c r="CN275" s="301">
        <f t="shared" si="870"/>
        <v>1100000</v>
      </c>
      <c r="CO275" s="301">
        <f t="shared" si="870"/>
        <v>0</v>
      </c>
      <c r="CP275" s="301">
        <f t="shared" si="870"/>
        <v>0</v>
      </c>
      <c r="CQ275" s="301">
        <f t="shared" si="870"/>
        <v>2000000</v>
      </c>
      <c r="CR275" s="301">
        <f t="shared" si="870"/>
        <v>3100000</v>
      </c>
      <c r="CS275" s="301">
        <f t="shared" si="870"/>
        <v>95100000</v>
      </c>
      <c r="CT275" s="301">
        <f t="shared" si="870"/>
        <v>0</v>
      </c>
      <c r="CU275" s="301">
        <f t="shared" si="870"/>
        <v>0</v>
      </c>
      <c r="CV275" s="301">
        <f t="shared" si="870"/>
        <v>0</v>
      </c>
      <c r="CW275" s="301"/>
    </row>
    <row r="276" spans="1:101" ht="34.35" customHeight="1">
      <c r="A276" s="155">
        <f>SUBTOTAL(3,$C$11:C276)</f>
        <v>239</v>
      </c>
      <c r="B276" s="143" t="s">
        <v>330</v>
      </c>
      <c r="C276" s="144" t="s">
        <v>331</v>
      </c>
      <c r="D276" s="156" t="s">
        <v>101</v>
      </c>
      <c r="E276" s="157" t="str">
        <f>IF(CL276&gt;=400000000,"A1",IF(CL276&gt;=300000000,"A2",IF(CL276&gt;=240000000,"A3",IF(CL276&gt;=180000000,"A4",IF(CL276&gt;=120000000,"A5",IF(CL276&gt;=80000000,"A6",IF(CL276&gt;=40000000,"A7",IF(CL276&gt;=25000000,"B1",IF(CL276&gt;=12000000,"B2","B3")))))))))</f>
        <v>B3</v>
      </c>
      <c r="F276" s="158">
        <v>38796</v>
      </c>
      <c r="G276" s="159">
        <v>8100000</v>
      </c>
      <c r="H276" s="159"/>
      <c r="I276" s="160">
        <f t="shared" ref="I276:I280" si="871">IF(G276&gt;0,CM276-G276,CM276-H276)</f>
        <v>13900000</v>
      </c>
      <c r="J276" s="160">
        <f t="shared" ref="J276:J280" si="872">CR276</f>
        <v>1100000</v>
      </c>
      <c r="K276" s="161">
        <f t="shared" ref="K276:K280" si="873">SUM(I276:J276)</f>
        <v>15000000</v>
      </c>
      <c r="L276" s="161">
        <f t="shared" ref="L276:L280" si="874">IF(G276&gt;0,G276+K276,H276+K276)</f>
        <v>23100000</v>
      </c>
      <c r="M276" s="162">
        <f t="shared" ref="M276:M280" si="875">IF(CE276&gt;=11000000,80%,100%)</f>
        <v>0.8</v>
      </c>
      <c r="N276" s="163">
        <f t="shared" ref="N276:N280" si="876">ROUND(MAX(G276*70%,H276*70%,3640000),0)</f>
        <v>5670000</v>
      </c>
      <c r="O276" s="163">
        <v>0</v>
      </c>
      <c r="P276" s="406">
        <v>13</v>
      </c>
      <c r="Q276" s="406">
        <v>0</v>
      </c>
      <c r="R276" s="406">
        <v>0</v>
      </c>
      <c r="S276" s="406">
        <v>0</v>
      </c>
      <c r="T276" s="406"/>
      <c r="U276" s="406"/>
      <c r="V276" s="406"/>
      <c r="W276" s="406"/>
      <c r="X276" s="389"/>
      <c r="Y276" s="406"/>
      <c r="Z276" s="406"/>
      <c r="AA276" s="406"/>
      <c r="AB276" s="406"/>
      <c r="AC276" s="406"/>
      <c r="AD276" s="406">
        <v>0</v>
      </c>
      <c r="AE276" s="164">
        <f t="shared" ref="AE276:AE280" si="877">IF(OR(BL276="M1",BL276="M2",BL276="M3",BL276="M4"),P276+R276+S276+T276+U276,0)</f>
        <v>0</v>
      </c>
      <c r="AF276" s="166">
        <f t="shared" ref="AF276:AF280" si="878">ROUND(IF($P276=0,0,IF(OR($BJ276="lương tháng",$CE276&gt;=11000000),($L276/2-$L276/26*($CC$6-$P276))*$M276,$L276/26*$P276*$M276)),0)</f>
        <v>9240000</v>
      </c>
      <c r="AG276" s="166">
        <f t="shared" ref="AG276:AG280" si="879">ROUND(MAX((G276+I276)*M276/26*R276,(H276+I276)*M276/26*R276,G276/26*R276*150%,H276/26*R276*150%)*BK276,0)</f>
        <v>0</v>
      </c>
      <c r="AH276" s="166">
        <f t="shared" ref="AH276:AH280" si="880">ROUND(MAX((G276+I276)*M276/26*S276,(H276+I276)*M276/26*S276,G276/26*S276*200%,H276/26*S276*200%)*BK276,0)</f>
        <v>0</v>
      </c>
      <c r="AI276" s="166">
        <f t="shared" ref="AI276:AI280" si="881">ROUND(IF(BJ276="Lương tháng",L276/26*T276,MAX((G276+I276)/26*(T276+U276)*200%+G276/26*T276,(H276+I276)/26*(T276+U276)*200%+H276/26*T276,G276/26*(T276+U276)*300%+G276/26*T276,H276/26*(T276+U276)*300%+H276/26*T276)),0)</f>
        <v>0</v>
      </c>
      <c r="AJ276" s="166">
        <f t="shared" ref="AJ276:AJ280" si="882">ROUND(IF((P276+Q276)=0,0,IF(BJ276="Lương tháng",MAX((G276+I276)/26*V276,(H276+I276)/26*V276),MAX(G276/26*V276,H276/26*V276))),0)</f>
        <v>0</v>
      </c>
      <c r="AK276" s="166">
        <f t="shared" ref="AK276:AK280" si="883">ROUND(IF(G276&gt;0,G276/26*W276,H276/26*W276),0)</f>
        <v>0</v>
      </c>
      <c r="AL276" s="166">
        <f t="shared" ref="AL276:AL280" si="884">ROUND(N276/26*Y276+O276/26*Z276+MAX(G276/26*AA276,H276/26*AA276),0)</f>
        <v>0</v>
      </c>
      <c r="AM276" s="166">
        <f t="shared" ref="AM276:AM280" si="885">ROUND(IF(BJ276="Lương tháng",L276/26*AC276,L276/26*AC276+MAX((G276+I276)/26*AB276,(H276+I276)/26*AB276)),0)</f>
        <v>0</v>
      </c>
      <c r="AN276" s="166">
        <f t="shared" ref="AN276:AN280" si="886">ROUND(IF(BJ276="lương tháng",0,MAX((G276+I276)/26*AD276*30%,(H276+I276)/26*AD276*30%)*BK276),0)</f>
        <v>0</v>
      </c>
      <c r="AO276" s="167">
        <f t="shared" ref="AO276:AO280" si="887">ROUND(BM276*AE276,0)</f>
        <v>0</v>
      </c>
      <c r="AP276" s="166">
        <v>0</v>
      </c>
      <c r="AQ276" s="166">
        <f t="shared" ref="AQ276:AQ280" si="888">ROUND(SUM(AF276:AP276),0)</f>
        <v>9240000</v>
      </c>
      <c r="AR276" s="166"/>
      <c r="AS276" s="167"/>
      <c r="AT276" s="166"/>
      <c r="AU276" s="166"/>
      <c r="AV276" s="166">
        <f t="shared" ref="AV276:AV280" si="889">ROUND(SUM(AQ276:AT276)-AU276,0)</f>
        <v>9240000</v>
      </c>
      <c r="AW276" s="166">
        <f t="shared" ref="AW276:AW280" si="890">ROUND(IF($BH276=1,$G276*$AW$9,0),0)</f>
        <v>648000</v>
      </c>
      <c r="AX276" s="166">
        <f t="shared" ref="AX276:AX280" si="891">ROUND(IF($BH276=1,$G276*$AX$9,0),0)</f>
        <v>121500</v>
      </c>
      <c r="AY276" s="166">
        <f t="shared" ref="AY276:AY280" si="892">ROUND(IF($BH276=1,$G276*$AY$9,0),0)</f>
        <v>81000</v>
      </c>
      <c r="AZ276" s="166">
        <f t="shared" ref="AZ276:AZ280" si="893">SUM(AW276:AY276)</f>
        <v>850500</v>
      </c>
      <c r="BA276" s="166">
        <f t="shared" ref="BA276:BA280" si="894">ROUND(IF($BI276="1x",$G276*0.5%,0),0)</f>
        <v>40500</v>
      </c>
      <c r="BB276" s="166">
        <f t="shared" ref="BB276:BB280" si="895">IF(BN276="Xem lại",0,IF(CM276&lt;11000000,5000,IF(AND(CM276&gt;=11000000,CM276&lt;25000000),10000,IF(AND(CM276&gt;=25000000,CM276&lt;40000000),15000,IF(AND(CM276&gt;=40000000,CM276&lt;120000000),20000,IF(AND(CM276&gt;=120000000,CM276&lt;240000000),25000,30000)))))*$BB$9)</f>
        <v>220000</v>
      </c>
      <c r="BC276" s="166"/>
      <c r="BD276" s="166">
        <v>0</v>
      </c>
      <c r="BE276" s="166">
        <f t="shared" ref="BE276:BE280" si="896">ROUND(SUM(AZ276:BD276),0)</f>
        <v>1111000</v>
      </c>
      <c r="BF276" s="166">
        <f t="shared" ref="BF276:BF280" si="897">ROUND(IF(AV276&gt;BE276,AV276-BE276,0),0)</f>
        <v>8129000</v>
      </c>
      <c r="BG276" s="166">
        <f t="shared" ref="BG276:BG280" si="898">ROUND(IF(BE276&gt;AV276,BE276-AV276,0),0)</f>
        <v>0</v>
      </c>
      <c r="BH276" s="166">
        <v>1</v>
      </c>
      <c r="BI276" s="369" t="s">
        <v>40</v>
      </c>
      <c r="BJ276" s="166" t="str">
        <f t="shared" ref="BJ276:BJ280" si="899">IF(AND(D276="QTNV CL",CM276&gt;=11000000),"Lương tháng",IF(CM276&gt;=18000000,"Lương tháng",0))</f>
        <v>Lương tháng</v>
      </c>
      <c r="BK276" s="166">
        <f t="shared" ref="BK276:BK280" si="900">IF(BJ276="Lương tháng",0,1)</f>
        <v>0</v>
      </c>
      <c r="BL276" s="166">
        <v>0</v>
      </c>
      <c r="BM276" s="166">
        <f t="shared" ref="BM276:BM280" si="901">IF(BL276="M1",13000,IF(BL276="M2",20000,IF(BL276="M3",26000,IF(BL276="M4",32000,0))))</f>
        <v>0</v>
      </c>
      <c r="BN276" s="166" t="str">
        <f t="shared" ref="BN276:BN280" si="902">IF(AND(G276&gt;0,(P276+Q276)&gt;=5),"Trừ tiền","Xem lại")</f>
        <v>Trừ tiền</v>
      </c>
      <c r="BO276" s="410"/>
      <c r="BP276" s="166"/>
      <c r="BQ276" s="144"/>
      <c r="BR276" s="144"/>
      <c r="BS276" s="161">
        <f t="shared" ref="BS276:BS280" si="903">AQ276+SUM(BO276:BR276)-AN276-AO276-SUM(BY276:CA276)</f>
        <v>9240000</v>
      </c>
      <c r="BT276" s="159">
        <v>3</v>
      </c>
      <c r="BU276" s="166">
        <f t="shared" ref="BU276:BU280" si="904">BT276*4400000</f>
        <v>13200000</v>
      </c>
      <c r="BV276" s="166">
        <v>11000000</v>
      </c>
      <c r="BW276" s="166">
        <f t="shared" ref="BW276:BW280" si="905">BU276+BV276</f>
        <v>24200000</v>
      </c>
      <c r="BX276" s="166">
        <f t="shared" ref="BX276:BX280" si="906">BS276-SUM(CC276:CD276)-CB276-AZ276-BW276</f>
        <v>-15810500</v>
      </c>
      <c r="BY276" s="166"/>
      <c r="BZ276" s="166"/>
      <c r="CA276" s="171"/>
      <c r="CB276" s="166"/>
      <c r="CC276" s="166"/>
      <c r="CD276" s="166"/>
      <c r="CE276" s="413">
        <v>22000000</v>
      </c>
      <c r="CF276" s="413">
        <f>CE276*5%</f>
        <v>1100000</v>
      </c>
      <c r="CG276" s="413">
        <v>0</v>
      </c>
      <c r="CH276" s="413">
        <v>0</v>
      </c>
      <c r="CI276" s="413"/>
      <c r="CJ276" s="369">
        <f>SUM(CF276:CI276)</f>
        <v>1100000</v>
      </c>
      <c r="CK276" s="369">
        <f>CE276+CJ276</f>
        <v>23100000</v>
      </c>
      <c r="CL276" s="417"/>
      <c r="CM276" s="413">
        <f t="shared" ref="CM276:CQ279" si="907">CE276</f>
        <v>22000000</v>
      </c>
      <c r="CN276" s="413">
        <f t="shared" si="907"/>
        <v>1100000</v>
      </c>
      <c r="CO276" s="369">
        <f t="shared" si="907"/>
        <v>0</v>
      </c>
      <c r="CP276" s="369">
        <f t="shared" si="907"/>
        <v>0</v>
      </c>
      <c r="CQ276" s="369">
        <f t="shared" si="907"/>
        <v>0</v>
      </c>
      <c r="CR276" s="369">
        <f t="shared" ref="CR276:CR286" si="908">SUM(CN276:CQ276)</f>
        <v>1100000</v>
      </c>
      <c r="CS276" s="369">
        <f t="shared" ref="CS276:CS286" si="909">CM276+CR276</f>
        <v>23100000</v>
      </c>
      <c r="CT276" s="173" t="s">
        <v>1793</v>
      </c>
      <c r="CU276" s="173" t="s">
        <v>1418</v>
      </c>
      <c r="CV276" s="450" t="s">
        <v>1655</v>
      </c>
      <c r="CW276" s="173" t="s">
        <v>2249</v>
      </c>
    </row>
    <row r="277" spans="1:101" ht="34.35" customHeight="1">
      <c r="A277" s="155">
        <f>SUBTOTAL(3,$C$11:C277)</f>
        <v>240</v>
      </c>
      <c r="B277" s="390" t="s">
        <v>1465</v>
      </c>
      <c r="C277" s="252" t="s">
        <v>1466</v>
      </c>
      <c r="D277" s="156" t="s">
        <v>101</v>
      </c>
      <c r="E277" s="157" t="str">
        <f>IF(CL277&gt;=400000000,"A1",IF(CL277&gt;=300000000,"A2",IF(CL277&gt;=240000000,"A3",IF(CL277&gt;=180000000,"A4",IF(CL277&gt;=120000000,"A5",IF(CL277&gt;=80000000,"A6",IF(CL277&gt;=40000000,"A7",IF(CL277&gt;=25000000,"B1",IF(CL277&gt;=12000000,"B2","B3")))))))))</f>
        <v>B3</v>
      </c>
      <c r="F277" s="392">
        <v>42110</v>
      </c>
      <c r="G277" s="369">
        <v>8640000</v>
      </c>
      <c r="H277" s="368"/>
      <c r="I277" s="160">
        <f>IF(G277&gt;0,CM277-G277,CM277-H277)</f>
        <v>21360000</v>
      </c>
      <c r="J277" s="160">
        <f>CR277</f>
        <v>0</v>
      </c>
      <c r="K277" s="161">
        <f>SUM(I277:J277)</f>
        <v>21360000</v>
      </c>
      <c r="L277" s="161">
        <f>IF(G277&gt;0,G277+K277,H277+K277)</f>
        <v>30000000</v>
      </c>
      <c r="M277" s="162">
        <f>IF(CE277&gt;=11000000,80%,100%)</f>
        <v>0.8</v>
      </c>
      <c r="N277" s="163">
        <f>ROUND(MAX(G277*70%,H277*70%,3640000),0)</f>
        <v>6048000</v>
      </c>
      <c r="O277" s="163">
        <v>0</v>
      </c>
      <c r="P277" s="406">
        <v>12</v>
      </c>
      <c r="Q277" s="406">
        <v>0</v>
      </c>
      <c r="R277" s="406">
        <v>0</v>
      </c>
      <c r="S277" s="406">
        <v>0</v>
      </c>
      <c r="T277" s="406"/>
      <c r="U277" s="406"/>
      <c r="V277" s="406"/>
      <c r="W277" s="406"/>
      <c r="X277" s="389"/>
      <c r="Y277" s="406"/>
      <c r="Z277" s="406"/>
      <c r="AA277" s="406"/>
      <c r="AB277" s="406"/>
      <c r="AC277" s="406"/>
      <c r="AD277" s="406">
        <v>0</v>
      </c>
      <c r="AE277" s="164">
        <f t="shared" si="877"/>
        <v>0</v>
      </c>
      <c r="AF277" s="166">
        <f t="shared" si="878"/>
        <v>11076923</v>
      </c>
      <c r="AG277" s="166">
        <f t="shared" si="879"/>
        <v>0</v>
      </c>
      <c r="AH277" s="166">
        <f t="shared" si="880"/>
        <v>0</v>
      </c>
      <c r="AI277" s="166">
        <f>ROUND(IF(BJ277="Lương tháng",L277/26*T277,MAX((G277+I277)/26*(T277+U277)*200%+G277/26*T277,(H277+I277)/26*(T277+U277)*200%+H277/26*T277,G277/26*(T277+U277)*300%+G277/26*T277,H277/26*(T277+U277)*300%+H277/26*T277)),0)</f>
        <v>0</v>
      </c>
      <c r="AJ277" s="166">
        <f>ROUND(IF((P277+Q277)=0,0,IF(BJ277="Lương tháng",MAX((G277+I277)/26*V277,(H277+I277)/26*V277),MAX(G277/26*V277,H277/26*V277))),0)</f>
        <v>0</v>
      </c>
      <c r="AK277" s="166">
        <f>ROUND(IF(G277&gt;0,G277/26*W277,H277/26*W277),0)</f>
        <v>0</v>
      </c>
      <c r="AL277" s="166">
        <f t="shared" si="884"/>
        <v>0</v>
      </c>
      <c r="AM277" s="166">
        <f>ROUND(IF(BJ277="Lương tháng",L277/26*AC277,L277/26*AC277+MAX((G277+I277)/26*AB277,(H277+I277)/26*AB277)),0)</f>
        <v>0</v>
      </c>
      <c r="AN277" s="166">
        <f t="shared" si="886"/>
        <v>0</v>
      </c>
      <c r="AO277" s="167">
        <f t="shared" si="887"/>
        <v>0</v>
      </c>
      <c r="AP277" s="166">
        <v>0</v>
      </c>
      <c r="AQ277" s="166">
        <f t="shared" si="888"/>
        <v>11076923</v>
      </c>
      <c r="AR277" s="166"/>
      <c r="AS277" s="167"/>
      <c r="AT277" s="166"/>
      <c r="AU277" s="166"/>
      <c r="AV277" s="166">
        <f t="shared" si="889"/>
        <v>11076923</v>
      </c>
      <c r="AW277" s="166">
        <f>ROUND(IF($BH277=1,$G277*$AW$9,0),0)</f>
        <v>691200</v>
      </c>
      <c r="AX277" s="166">
        <f>ROUND(IF($BH277=1,$G277*$AX$9,0),0)</f>
        <v>129600</v>
      </c>
      <c r="AY277" s="166">
        <f>ROUND(IF($BH277=1,$G277*$AY$9,0),0)</f>
        <v>86400</v>
      </c>
      <c r="AZ277" s="166">
        <f t="shared" si="893"/>
        <v>907200</v>
      </c>
      <c r="BA277" s="166">
        <f>ROUND(IF($BI277="1x",$G277*0.5%,0),0)</f>
        <v>43200</v>
      </c>
      <c r="BB277" s="166">
        <f>IF(BN277="Xem lại",0,IF(CM277&lt;11000000,5000,IF(AND(CM277&gt;=11000000,CM277&lt;25000000),10000,IF(AND(CM277&gt;=25000000,CM277&lt;40000000),15000,IF(AND(CM277&gt;=40000000,CM277&lt;120000000),20000,IF(AND(CM277&gt;=120000000,CM277&lt;240000000),25000,30000)))))*$BB$9)</f>
        <v>330000</v>
      </c>
      <c r="BC277" s="166"/>
      <c r="BD277" s="166">
        <v>0</v>
      </c>
      <c r="BE277" s="166">
        <f t="shared" si="896"/>
        <v>1280400</v>
      </c>
      <c r="BF277" s="166">
        <f t="shared" si="897"/>
        <v>9796523</v>
      </c>
      <c r="BG277" s="166">
        <f>ROUND(IF(BE277&gt;AV277,BE277-AV277,0),0)</f>
        <v>0</v>
      </c>
      <c r="BH277" s="166">
        <v>1</v>
      </c>
      <c r="BI277" s="369" t="s">
        <v>40</v>
      </c>
      <c r="BJ277" s="166" t="str">
        <f>IF(AND(D277="QTNV CL",CM277&gt;=11000000),"Lương tháng",IF(CM277&gt;=18000000,"Lương tháng",0))</f>
        <v>Lương tháng</v>
      </c>
      <c r="BK277" s="166">
        <f>IF(BJ277="Lương tháng",0,1)</f>
        <v>0</v>
      </c>
      <c r="BL277" s="166">
        <v>0</v>
      </c>
      <c r="BM277" s="166">
        <f>IF(BL277="M1",13000,IF(BL277="M2",20000,IF(BL277="M3",26000,IF(BL277="M4",32000,0))))</f>
        <v>0</v>
      </c>
      <c r="BN277" s="166" t="str">
        <f>IF(AND(G277&gt;0,(P277+Q277)&gt;=5),"Trừ tiền","Xem lại")</f>
        <v>Trừ tiền</v>
      </c>
      <c r="BO277" s="410"/>
      <c r="BP277" s="166"/>
      <c r="BQ277" s="144"/>
      <c r="BR277" s="144"/>
      <c r="BS277" s="161">
        <f>AQ277+SUM(BO277:BR277)-AN277-AO277-SUM(BY277:CA277)</f>
        <v>11076923</v>
      </c>
      <c r="BT277" s="159">
        <v>0</v>
      </c>
      <c r="BU277" s="166">
        <f>BT277*4400000</f>
        <v>0</v>
      </c>
      <c r="BV277" s="166">
        <v>11000000</v>
      </c>
      <c r="BW277" s="166">
        <f>BU277+BV277</f>
        <v>11000000</v>
      </c>
      <c r="BX277" s="166">
        <f>BS277-SUM(CC277:CD277)-CB277-AZ277-BW277</f>
        <v>-830277</v>
      </c>
      <c r="BY277" s="166"/>
      <c r="BZ277" s="166"/>
      <c r="CA277" s="171"/>
      <c r="CB277" s="166"/>
      <c r="CC277" s="166"/>
      <c r="CD277" s="166"/>
      <c r="CE277" s="369">
        <v>30000000</v>
      </c>
      <c r="CF277" s="369"/>
      <c r="CG277" s="369">
        <v>0</v>
      </c>
      <c r="CH277" s="369">
        <v>0</v>
      </c>
      <c r="CI277" s="369"/>
      <c r="CJ277" s="369">
        <f>SUM(CF277:CI277)</f>
        <v>0</v>
      </c>
      <c r="CK277" s="369">
        <f>CE277+CJ277</f>
        <v>30000000</v>
      </c>
      <c r="CL277" s="368"/>
      <c r="CM277" s="369">
        <f>CE277</f>
        <v>30000000</v>
      </c>
      <c r="CN277" s="369">
        <f>CF277</f>
        <v>0</v>
      </c>
      <c r="CO277" s="369">
        <f>CH277</f>
        <v>0</v>
      </c>
      <c r="CP277" s="369">
        <f t="shared" si="907"/>
        <v>0</v>
      </c>
      <c r="CQ277" s="369">
        <f t="shared" si="907"/>
        <v>0</v>
      </c>
      <c r="CR277" s="369">
        <f>SUM(CN277:CQ277)</f>
        <v>0</v>
      </c>
      <c r="CS277" s="369">
        <f>CM277+CR277</f>
        <v>30000000</v>
      </c>
      <c r="CT277" s="173" t="s">
        <v>2407</v>
      </c>
      <c r="CU277" s="173" t="s">
        <v>1094</v>
      </c>
      <c r="CV277" s="450" t="s">
        <v>2121</v>
      </c>
      <c r="CW277" s="173" t="s">
        <v>2249</v>
      </c>
    </row>
    <row r="278" spans="1:101" ht="34.35" customHeight="1">
      <c r="A278" s="155">
        <f>SUBTOTAL(3,$C$11:C278)</f>
        <v>241</v>
      </c>
      <c r="B278" s="143" t="s">
        <v>1024</v>
      </c>
      <c r="C278" s="144" t="s">
        <v>1025</v>
      </c>
      <c r="D278" s="156" t="s">
        <v>101</v>
      </c>
      <c r="E278" s="157" t="str">
        <f>IF(CL278&gt;=400000000,"A1",IF(CL278&gt;=300000000,"A2",IF(CL278&gt;=240000000,"A3",IF(CL278&gt;=180000000,"A4",IF(CL278&gt;=120000000,"A5",IF(CL278&gt;=80000000,"A6",IF(CL278&gt;=40000000,"A7",IF(CL278&gt;=25000000,"B1",IF(CL278&gt;=12000000,"B2","B3")))))))))</f>
        <v>B3</v>
      </c>
      <c r="F278" s="158">
        <v>44273</v>
      </c>
      <c r="G278" s="159">
        <v>6990000</v>
      </c>
      <c r="H278" s="159"/>
      <c r="I278" s="160">
        <f t="shared" si="871"/>
        <v>10010000</v>
      </c>
      <c r="J278" s="160">
        <f t="shared" si="872"/>
        <v>0</v>
      </c>
      <c r="K278" s="161">
        <f t="shared" si="873"/>
        <v>10010000</v>
      </c>
      <c r="L278" s="161">
        <f t="shared" si="874"/>
        <v>17000000</v>
      </c>
      <c r="M278" s="162">
        <f t="shared" si="875"/>
        <v>0.8</v>
      </c>
      <c r="N278" s="163">
        <f t="shared" si="876"/>
        <v>4893000</v>
      </c>
      <c r="O278" s="163">
        <v>0</v>
      </c>
      <c r="P278" s="406">
        <v>8</v>
      </c>
      <c r="Q278" s="406">
        <v>0</v>
      </c>
      <c r="R278" s="406">
        <v>0</v>
      </c>
      <c r="S278" s="406">
        <v>1</v>
      </c>
      <c r="T278" s="406"/>
      <c r="U278" s="406"/>
      <c r="V278" s="406"/>
      <c r="W278" s="406"/>
      <c r="X278" s="389"/>
      <c r="Y278" s="406"/>
      <c r="Z278" s="406"/>
      <c r="AA278" s="406"/>
      <c r="AB278" s="406"/>
      <c r="AC278" s="406"/>
      <c r="AD278" s="406">
        <v>0</v>
      </c>
      <c r="AE278" s="164">
        <f t="shared" si="877"/>
        <v>0</v>
      </c>
      <c r="AF278" s="166">
        <f t="shared" si="878"/>
        <v>4184615</v>
      </c>
      <c r="AG278" s="166">
        <f t="shared" si="879"/>
        <v>0</v>
      </c>
      <c r="AH278" s="166">
        <f t="shared" si="880"/>
        <v>537692</v>
      </c>
      <c r="AI278" s="166">
        <f t="shared" si="881"/>
        <v>0</v>
      </c>
      <c r="AJ278" s="166">
        <f t="shared" si="882"/>
        <v>0</v>
      </c>
      <c r="AK278" s="166">
        <f t="shared" si="883"/>
        <v>0</v>
      </c>
      <c r="AL278" s="166">
        <f t="shared" si="884"/>
        <v>0</v>
      </c>
      <c r="AM278" s="166">
        <f t="shared" si="885"/>
        <v>0</v>
      </c>
      <c r="AN278" s="166">
        <f t="shared" si="886"/>
        <v>0</v>
      </c>
      <c r="AO278" s="167">
        <f t="shared" si="887"/>
        <v>0</v>
      </c>
      <c r="AP278" s="166">
        <v>0</v>
      </c>
      <c r="AQ278" s="166">
        <f t="shared" si="888"/>
        <v>4722307</v>
      </c>
      <c r="AR278" s="166"/>
      <c r="AS278" s="167"/>
      <c r="AT278" s="166"/>
      <c r="AU278" s="166"/>
      <c r="AV278" s="166">
        <f t="shared" si="889"/>
        <v>4722307</v>
      </c>
      <c r="AW278" s="166">
        <f t="shared" si="890"/>
        <v>559200</v>
      </c>
      <c r="AX278" s="166">
        <f t="shared" si="891"/>
        <v>104850</v>
      </c>
      <c r="AY278" s="166">
        <f t="shared" si="892"/>
        <v>69900</v>
      </c>
      <c r="AZ278" s="166">
        <f t="shared" si="893"/>
        <v>733950</v>
      </c>
      <c r="BA278" s="166">
        <f t="shared" si="894"/>
        <v>34950</v>
      </c>
      <c r="BB278" s="166">
        <f t="shared" si="895"/>
        <v>220000</v>
      </c>
      <c r="BC278" s="166"/>
      <c r="BD278" s="166">
        <v>0</v>
      </c>
      <c r="BE278" s="166">
        <f t="shared" si="896"/>
        <v>988900</v>
      </c>
      <c r="BF278" s="166">
        <f t="shared" si="897"/>
        <v>3733407</v>
      </c>
      <c r="BG278" s="166">
        <f t="shared" si="898"/>
        <v>0</v>
      </c>
      <c r="BH278" s="166">
        <v>1</v>
      </c>
      <c r="BI278" s="369" t="s">
        <v>40</v>
      </c>
      <c r="BJ278" s="166">
        <f t="shared" si="899"/>
        <v>0</v>
      </c>
      <c r="BK278" s="166">
        <f t="shared" si="900"/>
        <v>1</v>
      </c>
      <c r="BL278" s="166">
        <v>0</v>
      </c>
      <c r="BM278" s="166">
        <f t="shared" si="901"/>
        <v>0</v>
      </c>
      <c r="BN278" s="166" t="str">
        <f t="shared" si="902"/>
        <v>Trừ tiền</v>
      </c>
      <c r="BO278" s="410"/>
      <c r="BP278" s="166"/>
      <c r="BQ278" s="144"/>
      <c r="BR278" s="144"/>
      <c r="BS278" s="161">
        <f t="shared" si="903"/>
        <v>4722307</v>
      </c>
      <c r="BT278" s="159">
        <v>2</v>
      </c>
      <c r="BU278" s="166">
        <f t="shared" si="904"/>
        <v>8800000</v>
      </c>
      <c r="BV278" s="166">
        <v>11000000</v>
      </c>
      <c r="BW278" s="166">
        <f t="shared" si="905"/>
        <v>19800000</v>
      </c>
      <c r="BX278" s="166">
        <f t="shared" si="906"/>
        <v>-15811643</v>
      </c>
      <c r="BY278" s="166"/>
      <c r="BZ278" s="166"/>
      <c r="CA278" s="171"/>
      <c r="CB278" s="166"/>
      <c r="CC278" s="166"/>
      <c r="CD278" s="166"/>
      <c r="CE278" s="413">
        <v>17000000</v>
      </c>
      <c r="CF278" s="413"/>
      <c r="CG278" s="413"/>
      <c r="CH278" s="413"/>
      <c r="CI278" s="413"/>
      <c r="CJ278" s="369">
        <f>SUM(CF278:CI278)</f>
        <v>0</v>
      </c>
      <c r="CK278" s="369">
        <f>CE278+CJ278</f>
        <v>17000000</v>
      </c>
      <c r="CL278" s="414"/>
      <c r="CM278" s="413">
        <f>CE278</f>
        <v>17000000</v>
      </c>
      <c r="CN278" s="413"/>
      <c r="CO278" s="369">
        <f>CG278</f>
        <v>0</v>
      </c>
      <c r="CP278" s="369">
        <f t="shared" si="907"/>
        <v>0</v>
      </c>
      <c r="CQ278" s="369">
        <f t="shared" si="907"/>
        <v>0</v>
      </c>
      <c r="CR278" s="369">
        <f>SUM(CN278:CQ278)</f>
        <v>0</v>
      </c>
      <c r="CS278" s="369">
        <f>CM278+CR278</f>
        <v>17000000</v>
      </c>
      <c r="CT278" s="173" t="s">
        <v>1793</v>
      </c>
      <c r="CU278" s="173" t="s">
        <v>1418</v>
      </c>
      <c r="CV278" s="450" t="s">
        <v>1627</v>
      </c>
      <c r="CW278" s="173" t="s">
        <v>2249</v>
      </c>
    </row>
    <row r="279" spans="1:101" ht="34.35" customHeight="1">
      <c r="A279" s="155">
        <f>SUBTOTAL(3,$C$11:C279)</f>
        <v>242</v>
      </c>
      <c r="B279" s="145" t="s">
        <v>149</v>
      </c>
      <c r="C279" s="247" t="s">
        <v>150</v>
      </c>
      <c r="D279" s="156" t="s">
        <v>101</v>
      </c>
      <c r="E279" s="157" t="str">
        <f>IF(CL279&gt;=400000000,"A1",IF(CL279&gt;=300000000,"A2",IF(CL279&gt;=240000000,"A3",IF(CL279&gt;=180000000,"A4",IF(CL279&gt;=120000000,"A5",IF(CL279&gt;=80000000,"A6",IF(CL279&gt;=40000000,"A7",IF(CL279&gt;=25000000,"B1",IF(CL279&gt;=12000000,"B2","B3")))))))))</f>
        <v>B3</v>
      </c>
      <c r="F279" s="158">
        <v>44531</v>
      </c>
      <c r="G279" s="159">
        <v>5980000</v>
      </c>
      <c r="H279" s="159"/>
      <c r="I279" s="160">
        <f>IF(G279&gt;0,CM279-G279,CM279-H279)</f>
        <v>5020000</v>
      </c>
      <c r="J279" s="160">
        <f>CR279</f>
        <v>0</v>
      </c>
      <c r="K279" s="161">
        <f>SUM(I279:J279)</f>
        <v>5020000</v>
      </c>
      <c r="L279" s="161">
        <f>IF(G279&gt;0,G279+K279,H279+K279)</f>
        <v>11000000</v>
      </c>
      <c r="M279" s="162">
        <f>IF(CE279&gt;=11000000,80%,100%)</f>
        <v>0.8</v>
      </c>
      <c r="N279" s="163">
        <f>ROUND(MAX(G279*70%,H279*70%,3640000),0)</f>
        <v>4186000</v>
      </c>
      <c r="O279" s="163">
        <v>0</v>
      </c>
      <c r="P279" s="406">
        <v>11.5</v>
      </c>
      <c r="Q279" s="406">
        <v>0</v>
      </c>
      <c r="R279" s="406">
        <v>0</v>
      </c>
      <c r="S279" s="406">
        <v>0</v>
      </c>
      <c r="T279" s="406"/>
      <c r="U279" s="406"/>
      <c r="V279" s="406"/>
      <c r="W279" s="406"/>
      <c r="X279" s="389"/>
      <c r="Y279" s="406"/>
      <c r="Z279" s="406"/>
      <c r="AA279" s="406"/>
      <c r="AB279" s="406"/>
      <c r="AC279" s="406"/>
      <c r="AD279" s="406">
        <v>0</v>
      </c>
      <c r="AE279" s="164">
        <f t="shared" si="877"/>
        <v>0</v>
      </c>
      <c r="AF279" s="166">
        <f t="shared" si="878"/>
        <v>3892308</v>
      </c>
      <c r="AG279" s="166">
        <f t="shared" si="879"/>
        <v>0</v>
      </c>
      <c r="AH279" s="166">
        <f t="shared" si="880"/>
        <v>0</v>
      </c>
      <c r="AI279" s="166">
        <f>ROUND(IF(BJ279="Lương tháng",L279/26*T279,MAX((G279+I279)/26*(T279+U279)*200%+G279/26*T279,(H279+I279)/26*(T279+U279)*200%+H279/26*T279,G279/26*(T279+U279)*300%+G279/26*T279,H279/26*(T279+U279)*300%+H279/26*T279)),0)</f>
        <v>0</v>
      </c>
      <c r="AJ279" s="166">
        <f>ROUND(IF((P279+Q279)=0,0,IF(BJ279="Lương tháng",MAX((G279+I279)/26*V279,(H279+I279)/26*V279),MAX(G279/26*V279,H279/26*V279))),0)</f>
        <v>0</v>
      </c>
      <c r="AK279" s="166">
        <f>ROUND(IF(G279&gt;0,G279/26*W279,H279/26*W279),0)</f>
        <v>0</v>
      </c>
      <c r="AL279" s="166">
        <f t="shared" si="884"/>
        <v>0</v>
      </c>
      <c r="AM279" s="166">
        <f>ROUND(IF(BJ279="Lương tháng",L279/26*AC279,L279/26*AC279+MAX((G279+I279)/26*AB279,(H279+I279)/26*AB279)),0)</f>
        <v>0</v>
      </c>
      <c r="AN279" s="166">
        <f t="shared" si="886"/>
        <v>0</v>
      </c>
      <c r="AO279" s="167">
        <f t="shared" si="887"/>
        <v>0</v>
      </c>
      <c r="AP279" s="166">
        <v>0</v>
      </c>
      <c r="AQ279" s="166">
        <f t="shared" si="888"/>
        <v>3892308</v>
      </c>
      <c r="AR279" s="166"/>
      <c r="AS279" s="167"/>
      <c r="AT279" s="166"/>
      <c r="AU279" s="166"/>
      <c r="AV279" s="166">
        <f t="shared" si="889"/>
        <v>3892308</v>
      </c>
      <c r="AW279" s="166">
        <f>ROUND(IF($BH279=1,$G279*$AW$9,0),0)</f>
        <v>478400</v>
      </c>
      <c r="AX279" s="166">
        <f>ROUND(IF($BH279=1,$G279*$AX$9,0),0)</f>
        <v>89700</v>
      </c>
      <c r="AY279" s="166">
        <f>ROUND(IF($BH279=1,$G279*$AY$9,0),0)</f>
        <v>59800</v>
      </c>
      <c r="AZ279" s="166">
        <f t="shared" si="893"/>
        <v>627900</v>
      </c>
      <c r="BA279" s="166">
        <f>ROUND(IF($BI279="1x",$G279*0.5%,0),0)</f>
        <v>29900</v>
      </c>
      <c r="BB279" s="166">
        <f>IF(BN279="Xem lại",0,IF(CM279&lt;11000000,5000,IF(AND(CM279&gt;=11000000,CM279&lt;25000000),10000,IF(AND(CM279&gt;=25000000,CM279&lt;40000000),15000,IF(AND(CM279&gt;=40000000,CM279&lt;120000000),20000,IF(AND(CM279&gt;=120000000,CM279&lt;240000000),25000,30000)))))*$BB$9)</f>
        <v>220000</v>
      </c>
      <c r="BC279" s="166"/>
      <c r="BD279" s="166">
        <v>2000000</v>
      </c>
      <c r="BE279" s="166">
        <f t="shared" si="896"/>
        <v>2877800</v>
      </c>
      <c r="BF279" s="166">
        <f t="shared" si="897"/>
        <v>1014508</v>
      </c>
      <c r="BG279" s="166">
        <f>ROUND(IF(BE279&gt;AV279,BE279-AV279,0),0)</f>
        <v>0</v>
      </c>
      <c r="BH279" s="166">
        <v>1</v>
      </c>
      <c r="BI279" s="369" t="s">
        <v>40</v>
      </c>
      <c r="BJ279" s="166">
        <f>IF(AND(D279="QTNV CL",CM279&gt;=11000000),"Lương tháng",IF(CM279&gt;=18000000,"Lương tháng",0))</f>
        <v>0</v>
      </c>
      <c r="BK279" s="166">
        <f>IF(BJ279="Lương tháng",0,1)</f>
        <v>1</v>
      </c>
      <c r="BL279" s="166">
        <v>0</v>
      </c>
      <c r="BM279" s="166">
        <f>IF(BL279="M1",13000,IF(BL279="M2",20000,IF(BL279="M3",26000,IF(BL279="M4",32000,0))))</f>
        <v>0</v>
      </c>
      <c r="BN279" s="166" t="str">
        <f>IF(AND(G279&gt;0,(P279+Q279)&gt;=5),"Trừ tiền","Xem lại")</f>
        <v>Trừ tiền</v>
      </c>
      <c r="BO279" s="410"/>
      <c r="BP279" s="166"/>
      <c r="BQ279" s="144"/>
      <c r="BR279" s="144"/>
      <c r="BS279" s="161">
        <f>AQ279+SUM(BO279:BR279)-AN279-AO279-SUM(BY279:CA279)</f>
        <v>3892308</v>
      </c>
      <c r="BT279" s="159">
        <v>0</v>
      </c>
      <c r="BU279" s="166">
        <f>BT279*4400000</f>
        <v>0</v>
      </c>
      <c r="BV279" s="166">
        <v>11000000</v>
      </c>
      <c r="BW279" s="166">
        <f>BU279+BV279</f>
        <v>11000000</v>
      </c>
      <c r="BX279" s="166">
        <f>BS279-SUM(CC279:CD279)-CB279-AZ279-BW279</f>
        <v>-7735592</v>
      </c>
      <c r="BY279" s="166"/>
      <c r="BZ279" s="166"/>
      <c r="CA279" s="171"/>
      <c r="CB279" s="166"/>
      <c r="CC279" s="166"/>
      <c r="CD279" s="166"/>
      <c r="CE279" s="413">
        <v>11000000</v>
      </c>
      <c r="CF279" s="413">
        <v>0</v>
      </c>
      <c r="CG279" s="413">
        <v>0</v>
      </c>
      <c r="CH279" s="413">
        <v>0</v>
      </c>
      <c r="CI279" s="413"/>
      <c r="CJ279" s="369">
        <f>SUM(CF279:CI279)</f>
        <v>0</v>
      </c>
      <c r="CK279" s="369">
        <f>CE279+CJ279</f>
        <v>11000000</v>
      </c>
      <c r="CL279" s="416"/>
      <c r="CM279" s="413">
        <f>CE279</f>
        <v>11000000</v>
      </c>
      <c r="CN279" s="413">
        <f>CF279</f>
        <v>0</v>
      </c>
      <c r="CO279" s="369">
        <f>CG279</f>
        <v>0</v>
      </c>
      <c r="CP279" s="369">
        <f t="shared" si="907"/>
        <v>0</v>
      </c>
      <c r="CQ279" s="369">
        <f t="shared" si="907"/>
        <v>0</v>
      </c>
      <c r="CR279" s="369">
        <f>SUM(CN279:CQ279)</f>
        <v>0</v>
      </c>
      <c r="CS279" s="369">
        <f>CM279+CR279</f>
        <v>11000000</v>
      </c>
      <c r="CT279" s="173" t="s">
        <v>1095</v>
      </c>
      <c r="CU279" s="173" t="s">
        <v>2232</v>
      </c>
      <c r="CV279" s="450" t="s">
        <v>1614</v>
      </c>
      <c r="CW279" s="173" t="s">
        <v>2249</v>
      </c>
    </row>
    <row r="280" spans="1:101" ht="34.35" customHeight="1">
      <c r="A280" s="155">
        <f>SUBTOTAL(3,$C$11:C280)</f>
        <v>243</v>
      </c>
      <c r="B280" s="143" t="s">
        <v>1113</v>
      </c>
      <c r="C280" s="144" t="s">
        <v>1114</v>
      </c>
      <c r="D280" s="156" t="s">
        <v>101</v>
      </c>
      <c r="E280" s="157" t="str">
        <f t="shared" ref="E280" si="910">IF(CL280&gt;=400000000,"A1",IF(CL280&gt;=300000000,"A2",IF(CL280&gt;=240000000,"A3",IF(CL280&gt;=180000000,"A4",IF(CL280&gt;=120000000,"A5",IF(CL280&gt;=80000000,"A6",IF(CL280&gt;=40000000,"A7",IF(CL280&gt;=25000000,"B1",IF(CL280&gt;=12000000,"B2","B3")))))))))</f>
        <v>B3</v>
      </c>
      <c r="F280" s="158">
        <v>45546</v>
      </c>
      <c r="G280" s="159">
        <v>4750000</v>
      </c>
      <c r="H280" s="159"/>
      <c r="I280" s="160">
        <f t="shared" si="871"/>
        <v>7250000</v>
      </c>
      <c r="J280" s="160">
        <f t="shared" si="872"/>
        <v>2000000</v>
      </c>
      <c r="K280" s="161">
        <f t="shared" si="873"/>
        <v>9250000</v>
      </c>
      <c r="L280" s="161">
        <f t="shared" si="874"/>
        <v>14000000</v>
      </c>
      <c r="M280" s="162">
        <f t="shared" si="875"/>
        <v>0.8</v>
      </c>
      <c r="N280" s="163">
        <f t="shared" si="876"/>
        <v>3640000</v>
      </c>
      <c r="O280" s="163">
        <v>0</v>
      </c>
      <c r="P280" s="406">
        <v>13</v>
      </c>
      <c r="Q280" s="406">
        <v>0</v>
      </c>
      <c r="R280" s="406">
        <v>0</v>
      </c>
      <c r="S280" s="406">
        <v>2</v>
      </c>
      <c r="T280" s="406"/>
      <c r="U280" s="406"/>
      <c r="V280" s="406"/>
      <c r="W280" s="406"/>
      <c r="X280" s="389"/>
      <c r="Y280" s="406"/>
      <c r="Z280" s="406"/>
      <c r="AA280" s="406"/>
      <c r="AB280" s="406"/>
      <c r="AC280" s="406"/>
      <c r="AD280" s="406">
        <v>0</v>
      </c>
      <c r="AE280" s="164">
        <f t="shared" si="877"/>
        <v>0</v>
      </c>
      <c r="AF280" s="166">
        <f t="shared" si="878"/>
        <v>5600000</v>
      </c>
      <c r="AG280" s="166">
        <f t="shared" si="879"/>
        <v>0</v>
      </c>
      <c r="AH280" s="166">
        <f t="shared" si="880"/>
        <v>738462</v>
      </c>
      <c r="AI280" s="166">
        <f t="shared" si="881"/>
        <v>0</v>
      </c>
      <c r="AJ280" s="166">
        <f t="shared" si="882"/>
        <v>0</v>
      </c>
      <c r="AK280" s="166">
        <f t="shared" si="883"/>
        <v>0</v>
      </c>
      <c r="AL280" s="166">
        <f t="shared" si="884"/>
        <v>0</v>
      </c>
      <c r="AM280" s="166">
        <f t="shared" si="885"/>
        <v>0</v>
      </c>
      <c r="AN280" s="166">
        <f t="shared" si="886"/>
        <v>0</v>
      </c>
      <c r="AO280" s="167">
        <f t="shared" si="887"/>
        <v>0</v>
      </c>
      <c r="AP280" s="166">
        <v>0</v>
      </c>
      <c r="AQ280" s="166">
        <f t="shared" si="888"/>
        <v>6338462</v>
      </c>
      <c r="AR280" s="166"/>
      <c r="AS280" s="167"/>
      <c r="AT280" s="166"/>
      <c r="AU280" s="166"/>
      <c r="AV280" s="166">
        <f t="shared" si="889"/>
        <v>6338462</v>
      </c>
      <c r="AW280" s="166">
        <f t="shared" si="890"/>
        <v>380000</v>
      </c>
      <c r="AX280" s="166">
        <f t="shared" si="891"/>
        <v>71250</v>
      </c>
      <c r="AY280" s="166">
        <f t="shared" si="892"/>
        <v>47500</v>
      </c>
      <c r="AZ280" s="166">
        <f t="shared" si="893"/>
        <v>498750</v>
      </c>
      <c r="BA280" s="166">
        <f t="shared" si="894"/>
        <v>23750</v>
      </c>
      <c r="BB280" s="166">
        <f t="shared" si="895"/>
        <v>220000</v>
      </c>
      <c r="BC280" s="166"/>
      <c r="BD280" s="166">
        <v>0</v>
      </c>
      <c r="BE280" s="166">
        <f t="shared" si="896"/>
        <v>742500</v>
      </c>
      <c r="BF280" s="166">
        <f t="shared" si="897"/>
        <v>5595962</v>
      </c>
      <c r="BG280" s="166">
        <f t="shared" si="898"/>
        <v>0</v>
      </c>
      <c r="BH280" s="166">
        <v>1</v>
      </c>
      <c r="BI280" s="369" t="s">
        <v>40</v>
      </c>
      <c r="BJ280" s="166">
        <f t="shared" si="899"/>
        <v>0</v>
      </c>
      <c r="BK280" s="166">
        <f t="shared" si="900"/>
        <v>1</v>
      </c>
      <c r="BL280" s="166">
        <v>0</v>
      </c>
      <c r="BM280" s="166">
        <f t="shared" si="901"/>
        <v>0</v>
      </c>
      <c r="BN280" s="166" t="str">
        <f t="shared" si="902"/>
        <v>Trừ tiền</v>
      </c>
      <c r="BO280" s="410"/>
      <c r="BP280" s="166"/>
      <c r="BQ280" s="144"/>
      <c r="BR280" s="144"/>
      <c r="BS280" s="161">
        <f t="shared" si="903"/>
        <v>6338462</v>
      </c>
      <c r="BT280" s="159">
        <v>1</v>
      </c>
      <c r="BU280" s="166">
        <f t="shared" si="904"/>
        <v>4400000</v>
      </c>
      <c r="BV280" s="166">
        <v>11000000</v>
      </c>
      <c r="BW280" s="166">
        <f t="shared" si="905"/>
        <v>15400000</v>
      </c>
      <c r="BX280" s="166">
        <f t="shared" si="906"/>
        <v>-9560288</v>
      </c>
      <c r="BY280" s="166"/>
      <c r="BZ280" s="166"/>
      <c r="CA280" s="171"/>
      <c r="CB280" s="166"/>
      <c r="CC280" s="166"/>
      <c r="CD280" s="166"/>
      <c r="CE280" s="413">
        <v>12000000</v>
      </c>
      <c r="CF280" s="413"/>
      <c r="CG280" s="413"/>
      <c r="CH280" s="413"/>
      <c r="CI280" s="413">
        <v>2000000</v>
      </c>
      <c r="CJ280" s="369">
        <f>SUM(CF280:CI280)</f>
        <v>2000000</v>
      </c>
      <c r="CK280" s="369">
        <f>CE280+CJ280</f>
        <v>14000000</v>
      </c>
      <c r="CL280" s="414"/>
      <c r="CM280" s="413">
        <f t="shared" ref="CM280:CQ280" si="911">CE280</f>
        <v>12000000</v>
      </c>
      <c r="CN280" s="413">
        <f t="shared" si="911"/>
        <v>0</v>
      </c>
      <c r="CO280" s="369">
        <f t="shared" si="911"/>
        <v>0</v>
      </c>
      <c r="CP280" s="369">
        <f t="shared" si="911"/>
        <v>0</v>
      </c>
      <c r="CQ280" s="369">
        <f t="shared" si="911"/>
        <v>2000000</v>
      </c>
      <c r="CR280" s="369">
        <f t="shared" si="908"/>
        <v>2000000</v>
      </c>
      <c r="CS280" s="369">
        <f t="shared" si="909"/>
        <v>14000000</v>
      </c>
      <c r="CT280" s="173" t="s">
        <v>1095</v>
      </c>
      <c r="CU280" s="173" t="s">
        <v>1418</v>
      </c>
      <c r="CV280" s="450" t="s">
        <v>1115</v>
      </c>
      <c r="CW280" s="173" t="s">
        <v>2249</v>
      </c>
    </row>
    <row r="281" spans="1:101" ht="34.35" customHeight="1">
      <c r="A281" s="302" t="s">
        <v>1735</v>
      </c>
      <c r="B281" s="692" t="str">
        <f>"Phòng Quản lý Depot: " &amp;"["&amp;COUNT(A282:A286)&amp; "]"</f>
        <v>Phòng Quản lý Depot: [5]</v>
      </c>
      <c r="C281" s="693"/>
      <c r="D281" s="293"/>
      <c r="E281" s="293"/>
      <c r="F281" s="293"/>
      <c r="G281" s="301">
        <f>SUM(G282:G286)</f>
        <v>30640000</v>
      </c>
      <c r="H281" s="301">
        <f t="shared" ref="H281:BS281" si="912">SUM(H282:H286)</f>
        <v>0</v>
      </c>
      <c r="I281" s="301">
        <f t="shared" si="912"/>
        <v>32360000</v>
      </c>
      <c r="J281" s="301">
        <f t="shared" si="912"/>
        <v>1600000</v>
      </c>
      <c r="K281" s="301">
        <f t="shared" si="912"/>
        <v>33960000</v>
      </c>
      <c r="L281" s="301">
        <f t="shared" si="912"/>
        <v>64600000</v>
      </c>
      <c r="M281" s="301"/>
      <c r="N281" s="301">
        <f t="shared" si="912"/>
        <v>21763000</v>
      </c>
      <c r="O281" s="301">
        <f t="shared" si="912"/>
        <v>0</v>
      </c>
      <c r="P281" s="374">
        <f t="shared" si="912"/>
        <v>60</v>
      </c>
      <c r="Q281" s="374">
        <f t="shared" si="912"/>
        <v>0</v>
      </c>
      <c r="R281" s="374">
        <f t="shared" si="912"/>
        <v>0</v>
      </c>
      <c r="S281" s="374">
        <f t="shared" si="912"/>
        <v>8</v>
      </c>
      <c r="T281" s="374">
        <f t="shared" si="912"/>
        <v>0</v>
      </c>
      <c r="U281" s="374">
        <f t="shared" si="912"/>
        <v>0</v>
      </c>
      <c r="V281" s="374">
        <f t="shared" si="912"/>
        <v>0</v>
      </c>
      <c r="W281" s="374">
        <f t="shared" si="912"/>
        <v>0</v>
      </c>
      <c r="X281" s="374">
        <f t="shared" si="912"/>
        <v>0</v>
      </c>
      <c r="Y281" s="374">
        <f t="shared" si="912"/>
        <v>0</v>
      </c>
      <c r="Z281" s="374">
        <f t="shared" si="912"/>
        <v>0</v>
      </c>
      <c r="AA281" s="374">
        <f t="shared" si="912"/>
        <v>0</v>
      </c>
      <c r="AB281" s="374">
        <f t="shared" si="912"/>
        <v>0</v>
      </c>
      <c r="AC281" s="374">
        <f t="shared" si="912"/>
        <v>0</v>
      </c>
      <c r="AD281" s="374">
        <f t="shared" si="912"/>
        <v>0</v>
      </c>
      <c r="AE281" s="374">
        <f t="shared" si="912"/>
        <v>0</v>
      </c>
      <c r="AF281" s="301">
        <f t="shared" si="912"/>
        <v>24993846</v>
      </c>
      <c r="AG281" s="301">
        <f t="shared" si="912"/>
        <v>0</v>
      </c>
      <c r="AH281" s="301">
        <f t="shared" si="912"/>
        <v>3676924</v>
      </c>
      <c r="AI281" s="301">
        <f t="shared" si="912"/>
        <v>0</v>
      </c>
      <c r="AJ281" s="301">
        <f t="shared" si="912"/>
        <v>0</v>
      </c>
      <c r="AK281" s="301">
        <f t="shared" si="912"/>
        <v>0</v>
      </c>
      <c r="AL281" s="301">
        <f t="shared" si="912"/>
        <v>0</v>
      </c>
      <c r="AM281" s="301">
        <f t="shared" si="912"/>
        <v>0</v>
      </c>
      <c r="AN281" s="301">
        <f t="shared" si="912"/>
        <v>0</v>
      </c>
      <c r="AO281" s="301">
        <f t="shared" si="912"/>
        <v>0</v>
      </c>
      <c r="AP281" s="301">
        <f t="shared" si="912"/>
        <v>0</v>
      </c>
      <c r="AQ281" s="301">
        <f t="shared" si="912"/>
        <v>28670770</v>
      </c>
      <c r="AR281" s="301">
        <f t="shared" si="912"/>
        <v>0</v>
      </c>
      <c r="AS281" s="301">
        <f t="shared" si="912"/>
        <v>0</v>
      </c>
      <c r="AT281" s="301">
        <f t="shared" si="912"/>
        <v>0</v>
      </c>
      <c r="AU281" s="301">
        <f t="shared" si="912"/>
        <v>0</v>
      </c>
      <c r="AV281" s="301">
        <f t="shared" si="912"/>
        <v>28670770</v>
      </c>
      <c r="AW281" s="301">
        <f t="shared" si="912"/>
        <v>2451200</v>
      </c>
      <c r="AX281" s="301">
        <f t="shared" si="912"/>
        <v>459600</v>
      </c>
      <c r="AY281" s="301">
        <f t="shared" si="912"/>
        <v>306400</v>
      </c>
      <c r="AZ281" s="301">
        <f t="shared" si="912"/>
        <v>3217200</v>
      </c>
      <c r="BA281" s="301">
        <f t="shared" si="912"/>
        <v>121700</v>
      </c>
      <c r="BB281" s="301">
        <f t="shared" si="912"/>
        <v>990000</v>
      </c>
      <c r="BC281" s="301">
        <f t="shared" si="912"/>
        <v>0</v>
      </c>
      <c r="BD281" s="301">
        <f t="shared" si="912"/>
        <v>0</v>
      </c>
      <c r="BE281" s="301">
        <f t="shared" si="912"/>
        <v>4328900</v>
      </c>
      <c r="BF281" s="301">
        <f t="shared" si="912"/>
        <v>24341870</v>
      </c>
      <c r="BG281" s="301">
        <f t="shared" si="912"/>
        <v>0</v>
      </c>
      <c r="BH281" s="301"/>
      <c r="BI281" s="301">
        <f t="shared" si="912"/>
        <v>0</v>
      </c>
      <c r="BJ281" s="301">
        <f t="shared" si="912"/>
        <v>0</v>
      </c>
      <c r="BK281" s="301"/>
      <c r="BL281" s="301">
        <f t="shared" si="912"/>
        <v>0</v>
      </c>
      <c r="BM281" s="301">
        <f t="shared" si="912"/>
        <v>0</v>
      </c>
      <c r="BN281" s="301">
        <f t="shared" si="912"/>
        <v>0</v>
      </c>
      <c r="BO281" s="301">
        <f t="shared" si="912"/>
        <v>0</v>
      </c>
      <c r="BP281" s="301">
        <f t="shared" si="912"/>
        <v>0</v>
      </c>
      <c r="BQ281" s="301">
        <f t="shared" si="912"/>
        <v>0</v>
      </c>
      <c r="BR281" s="301">
        <f t="shared" si="912"/>
        <v>0</v>
      </c>
      <c r="BS281" s="301">
        <f t="shared" si="912"/>
        <v>28670770</v>
      </c>
      <c r="BT281" s="301">
        <f t="shared" ref="BT281:CV281" si="913">SUM(BT282:BT286)</f>
        <v>2</v>
      </c>
      <c r="BU281" s="301">
        <f t="shared" si="913"/>
        <v>8800000</v>
      </c>
      <c r="BV281" s="301">
        <f t="shared" si="913"/>
        <v>55000000</v>
      </c>
      <c r="BW281" s="301">
        <f t="shared" si="913"/>
        <v>63800000</v>
      </c>
      <c r="BX281" s="301">
        <f t="shared" si="913"/>
        <v>-38346430</v>
      </c>
      <c r="BY281" s="301">
        <f t="shared" si="913"/>
        <v>0</v>
      </c>
      <c r="BZ281" s="301">
        <f t="shared" si="913"/>
        <v>0</v>
      </c>
      <c r="CA281" s="301">
        <f t="shared" si="913"/>
        <v>0</v>
      </c>
      <c r="CB281" s="301">
        <f t="shared" si="913"/>
        <v>0</v>
      </c>
      <c r="CC281" s="301">
        <f t="shared" si="913"/>
        <v>0</v>
      </c>
      <c r="CD281" s="301">
        <f t="shared" si="913"/>
        <v>0</v>
      </c>
      <c r="CE281" s="301">
        <f t="shared" si="913"/>
        <v>63000000</v>
      </c>
      <c r="CF281" s="301">
        <f t="shared" si="913"/>
        <v>1600000</v>
      </c>
      <c r="CG281" s="301">
        <f t="shared" si="913"/>
        <v>0</v>
      </c>
      <c r="CH281" s="301">
        <f t="shared" si="913"/>
        <v>0</v>
      </c>
      <c r="CI281" s="301">
        <f t="shared" si="913"/>
        <v>0</v>
      </c>
      <c r="CJ281" s="301">
        <f t="shared" si="913"/>
        <v>1600000</v>
      </c>
      <c r="CK281" s="301">
        <f t="shared" si="913"/>
        <v>64600000</v>
      </c>
      <c r="CL281" s="301">
        <f t="shared" si="913"/>
        <v>0</v>
      </c>
      <c r="CM281" s="301">
        <f t="shared" si="913"/>
        <v>63000000</v>
      </c>
      <c r="CN281" s="301">
        <f t="shared" si="913"/>
        <v>1600000</v>
      </c>
      <c r="CO281" s="301">
        <f t="shared" si="913"/>
        <v>0</v>
      </c>
      <c r="CP281" s="301">
        <f t="shared" si="913"/>
        <v>0</v>
      </c>
      <c r="CQ281" s="301">
        <f t="shared" si="913"/>
        <v>0</v>
      </c>
      <c r="CR281" s="301">
        <f t="shared" si="913"/>
        <v>1600000</v>
      </c>
      <c r="CS281" s="301">
        <f t="shared" si="913"/>
        <v>64600000</v>
      </c>
      <c r="CT281" s="301">
        <f t="shared" si="913"/>
        <v>0</v>
      </c>
      <c r="CU281" s="301">
        <f t="shared" si="913"/>
        <v>0</v>
      </c>
      <c r="CV281" s="301">
        <f t="shared" si="913"/>
        <v>0</v>
      </c>
      <c r="CW281" s="301"/>
    </row>
    <row r="282" spans="1:101" ht="34.35" customHeight="1">
      <c r="A282" s="155">
        <f>SUBTOTAL(3,$C$11:C282)</f>
        <v>244</v>
      </c>
      <c r="B282" s="246" t="s">
        <v>332</v>
      </c>
      <c r="C282" s="247" t="s">
        <v>333</v>
      </c>
      <c r="D282" s="156" t="s">
        <v>101</v>
      </c>
      <c r="E282" s="157" t="str">
        <f>IF(CL282&gt;=400000000,"A1",IF(CL282&gt;=300000000,"A2",IF(CL282&gt;=240000000,"A3",IF(CL282&gt;=180000000,"A4",IF(CL282&gt;=120000000,"A5",IF(CL282&gt;=80000000,"A6",IF(CL282&gt;=40000000,"A7",IF(CL282&gt;=25000000,"B1",IF(CL282&gt;=12000000,"B2","B3")))))))))</f>
        <v>B3</v>
      </c>
      <c r="F282" s="158">
        <v>37770</v>
      </c>
      <c r="G282" s="159">
        <v>6990000</v>
      </c>
      <c r="H282" s="159"/>
      <c r="I282" s="160">
        <f t="shared" ref="I282:I286" si="914">IF(G282&gt;0,CM282-G282,CM282-H282)</f>
        <v>9010000</v>
      </c>
      <c r="J282" s="160">
        <f t="shared" ref="J282:J286" si="915">CR282</f>
        <v>1600000</v>
      </c>
      <c r="K282" s="161">
        <f t="shared" ref="K282:K286" si="916">SUM(I282:J282)</f>
        <v>10610000</v>
      </c>
      <c r="L282" s="161">
        <f t="shared" ref="L282:L286" si="917">IF(G282&gt;0,G282+K282,H282+K282)</f>
        <v>17600000</v>
      </c>
      <c r="M282" s="162">
        <f t="shared" ref="M282:M286" si="918">IF(CE282&gt;=11000000,80%,100%)</f>
        <v>0.8</v>
      </c>
      <c r="N282" s="163">
        <f t="shared" ref="N282:N286" si="919">ROUND(MAX(G282*70%,H282*70%,3640000),0)</f>
        <v>4893000</v>
      </c>
      <c r="O282" s="163">
        <v>0</v>
      </c>
      <c r="P282" s="406">
        <v>13</v>
      </c>
      <c r="Q282" s="406">
        <v>0</v>
      </c>
      <c r="R282" s="406">
        <v>0</v>
      </c>
      <c r="S282" s="406">
        <v>0</v>
      </c>
      <c r="T282" s="406"/>
      <c r="U282" s="406"/>
      <c r="V282" s="406"/>
      <c r="W282" s="406"/>
      <c r="X282" s="389"/>
      <c r="Y282" s="406"/>
      <c r="Z282" s="406"/>
      <c r="AA282" s="406"/>
      <c r="AB282" s="406"/>
      <c r="AC282" s="406"/>
      <c r="AD282" s="406">
        <v>0</v>
      </c>
      <c r="AE282" s="164">
        <f t="shared" ref="AE282:AE286" si="920">IF(OR(BL282="M1",BL282="M2",BL282="M3",BL282="M4"),P282+R282+S282+T282+U282,0)</f>
        <v>0</v>
      </c>
      <c r="AF282" s="166">
        <f t="shared" ref="AF282:AF286" si="921">ROUND(IF($P282=0,0,IF(OR($BJ282="lương tháng",$CE282&gt;=11000000),($L282/2-$L282/26*($CC$6-$P282))*$M282,$L282/26*$P282*$M282)),0)</f>
        <v>7040000</v>
      </c>
      <c r="AG282" s="166">
        <f t="shared" ref="AG282:AG286" si="922">ROUND(MAX((G282+I282)*M282/26*R282,(H282+I282)*M282/26*R282,G282/26*R282*150%,H282/26*R282*150%)*BK282,0)</f>
        <v>0</v>
      </c>
      <c r="AH282" s="166">
        <f t="shared" ref="AH282:AH286" si="923">ROUND(MAX((G282+I282)*M282/26*S282,(H282+I282)*M282/26*S282,G282/26*S282*200%,H282/26*S282*200%)*BK282,0)</f>
        <v>0</v>
      </c>
      <c r="AI282" s="166">
        <f t="shared" ref="AI282:AI286" si="924">ROUND(IF(BJ282="Lương tháng",L282/26*T282,MAX((G282+I282)/26*(T282+U282)*200%+G282/26*T282,(H282+I282)/26*(T282+U282)*200%+H282/26*T282,G282/26*(T282+U282)*300%+G282/26*T282,H282/26*(T282+U282)*300%+H282/26*T282)),0)</f>
        <v>0</v>
      </c>
      <c r="AJ282" s="166">
        <f t="shared" ref="AJ282:AJ286" si="925">ROUND(IF((P282+Q282)=0,0,IF(BJ282="Lương tháng",MAX((G282+I282)/26*V282,(H282+I282)/26*V282),MAX(G282/26*V282,H282/26*V282))),0)</f>
        <v>0</v>
      </c>
      <c r="AK282" s="166">
        <f t="shared" ref="AK282:AK286" si="926">ROUND(IF(G282&gt;0,G282/26*W282,H282/26*W282),0)</f>
        <v>0</v>
      </c>
      <c r="AL282" s="166">
        <f t="shared" ref="AL282:AL286" si="927">ROUND(N282/26*Y282+O282/26*Z282+MAX(G282/26*AA282,H282/26*AA282),0)</f>
        <v>0</v>
      </c>
      <c r="AM282" s="166">
        <f t="shared" ref="AM282:AM286" si="928">ROUND(IF(BJ282="Lương tháng",L282/26*AC282,L282/26*AC282+MAX((G282+I282)/26*AB282,(H282+I282)/26*AB282)),0)</f>
        <v>0</v>
      </c>
      <c r="AN282" s="166">
        <f t="shared" ref="AN282:AN286" si="929">ROUND(IF(BJ282="lương tháng",0,MAX((G282+I282)/26*AD282*30%,(H282+I282)/26*AD282*30%)*BK282),0)</f>
        <v>0</v>
      </c>
      <c r="AO282" s="167">
        <f t="shared" ref="AO282:AO286" si="930">ROUND(BM282*AE282,0)</f>
        <v>0</v>
      </c>
      <c r="AP282" s="166">
        <v>0</v>
      </c>
      <c r="AQ282" s="166">
        <f t="shared" ref="AQ282:AQ286" si="931">ROUND(SUM(AF282:AP282),0)</f>
        <v>7040000</v>
      </c>
      <c r="AR282" s="166"/>
      <c r="AS282" s="167"/>
      <c r="AT282" s="166"/>
      <c r="AU282" s="166"/>
      <c r="AV282" s="166">
        <f t="shared" ref="AV282:AV286" si="932">ROUND(SUM(AQ282:AT282)-AU282,0)</f>
        <v>7040000</v>
      </c>
      <c r="AW282" s="166">
        <f t="shared" ref="AW282:AW286" si="933">ROUND(IF($BH282=1,$G282*$AW$9,0),0)</f>
        <v>559200</v>
      </c>
      <c r="AX282" s="166">
        <f t="shared" ref="AX282:AX286" si="934">ROUND(IF($BH282=1,$G282*$AX$9,0),0)</f>
        <v>104850</v>
      </c>
      <c r="AY282" s="166">
        <f t="shared" ref="AY282:AY286" si="935">ROUND(IF($BH282=1,$G282*$AY$9,0),0)</f>
        <v>69900</v>
      </c>
      <c r="AZ282" s="166">
        <f t="shared" ref="AZ282:AZ286" si="936">SUM(AW282:AY282)</f>
        <v>733950</v>
      </c>
      <c r="BA282" s="166">
        <f t="shared" ref="BA282:BA286" si="937">ROUND(IF($BI282="1x",$G282*0.5%,0),0)</f>
        <v>34950</v>
      </c>
      <c r="BB282" s="166">
        <f t="shared" ref="BB282:BB286" si="938">IF(BN282="Xem lại",0,IF(CM282&lt;11000000,5000,IF(AND(CM282&gt;=11000000,CM282&lt;25000000),10000,IF(AND(CM282&gt;=25000000,CM282&lt;40000000),15000,IF(AND(CM282&gt;=40000000,CM282&lt;120000000),20000,IF(AND(CM282&gt;=120000000,CM282&lt;240000000),25000,30000)))))*$BB$9)</f>
        <v>220000</v>
      </c>
      <c r="BC282" s="166"/>
      <c r="BD282" s="166">
        <v>0</v>
      </c>
      <c r="BE282" s="166">
        <f t="shared" ref="BE282:BE286" si="939">ROUND(SUM(AZ282:BD282),0)</f>
        <v>988900</v>
      </c>
      <c r="BF282" s="166">
        <f t="shared" ref="BF282:BF286" si="940">ROUND(IF(AV282&gt;BE282,AV282-BE282,0),0)</f>
        <v>6051100</v>
      </c>
      <c r="BG282" s="166">
        <f t="shared" ref="BG282:BG286" si="941">ROUND(IF(BE282&gt;AV282,BE282-AV282,0),0)</f>
        <v>0</v>
      </c>
      <c r="BH282" s="166">
        <v>1</v>
      </c>
      <c r="BI282" s="369" t="s">
        <v>40</v>
      </c>
      <c r="BJ282" s="166">
        <f t="shared" ref="BJ282:BJ286" si="942">IF(AND(D282="QTNV CL",CM282&gt;=11000000),"Lương tháng",IF(CM282&gt;=18000000,"Lương tháng",0))</f>
        <v>0</v>
      </c>
      <c r="BK282" s="166">
        <f t="shared" ref="BK282:BK286" si="943">IF(BJ282="Lương tháng",0,1)</f>
        <v>1</v>
      </c>
      <c r="BL282" s="166">
        <v>0</v>
      </c>
      <c r="BM282" s="166">
        <f t="shared" ref="BM282:BM286" si="944">IF(BL282="M1",13000,IF(BL282="M2",20000,IF(BL282="M3",26000,IF(BL282="M4",32000,0))))</f>
        <v>0</v>
      </c>
      <c r="BN282" s="166" t="str">
        <f t="shared" ref="BN282:BN286" si="945">IF(AND(G282&gt;0,(P282+Q282)&gt;=5),"Trừ tiền","Xem lại")</f>
        <v>Trừ tiền</v>
      </c>
      <c r="BO282" s="410"/>
      <c r="BP282" s="166"/>
      <c r="BQ282" s="144"/>
      <c r="BR282" s="144"/>
      <c r="BS282" s="161">
        <f t="shared" ref="BS282:BS286" si="946">AQ282+SUM(BO282:BR282)-AN282-AO282-SUM(BY282:CA282)</f>
        <v>7040000</v>
      </c>
      <c r="BT282" s="159">
        <v>1</v>
      </c>
      <c r="BU282" s="166">
        <f t="shared" ref="BU282:BU286" si="947">BT282*4400000</f>
        <v>4400000</v>
      </c>
      <c r="BV282" s="166">
        <v>11000000</v>
      </c>
      <c r="BW282" s="166">
        <f t="shared" ref="BW282:BW286" si="948">BU282+BV282</f>
        <v>15400000</v>
      </c>
      <c r="BX282" s="166">
        <f t="shared" ref="BX282:BX286" si="949">BS282-SUM(CC282:CD282)-CB282-AZ282-BW282</f>
        <v>-9093950</v>
      </c>
      <c r="BY282" s="166"/>
      <c r="BZ282" s="166"/>
      <c r="CA282" s="171"/>
      <c r="CB282" s="166"/>
      <c r="CC282" s="166"/>
      <c r="CD282" s="166"/>
      <c r="CE282" s="413">
        <v>16000000</v>
      </c>
      <c r="CF282" s="413">
        <f>CE282*10%</f>
        <v>1600000</v>
      </c>
      <c r="CG282" s="413">
        <v>0</v>
      </c>
      <c r="CH282" s="369"/>
      <c r="CI282" s="369"/>
      <c r="CJ282" s="369">
        <f>SUM(CF282:CI282)</f>
        <v>1600000</v>
      </c>
      <c r="CK282" s="369">
        <f>CE282+CJ282</f>
        <v>17600000</v>
      </c>
      <c r="CL282" s="417"/>
      <c r="CM282" s="413">
        <f>CE282</f>
        <v>16000000</v>
      </c>
      <c r="CN282" s="413">
        <f>CF282</f>
        <v>1600000</v>
      </c>
      <c r="CO282" s="369">
        <f>CG282</f>
        <v>0</v>
      </c>
      <c r="CP282" s="369">
        <f>CH282</f>
        <v>0</v>
      </c>
      <c r="CQ282" s="369">
        <f>CI282</f>
        <v>0</v>
      </c>
      <c r="CR282" s="369">
        <f>SUM(CN282:CQ282)</f>
        <v>1600000</v>
      </c>
      <c r="CS282" s="369">
        <f>CM282+CR282</f>
        <v>17600000</v>
      </c>
      <c r="CT282" s="173" t="s">
        <v>1630</v>
      </c>
      <c r="CU282" s="173" t="s">
        <v>1418</v>
      </c>
      <c r="CV282" s="450" t="s">
        <v>1631</v>
      </c>
      <c r="CW282" s="173" t="s">
        <v>2249</v>
      </c>
    </row>
    <row r="283" spans="1:101" ht="34.35" customHeight="1">
      <c r="A283" s="155">
        <f>SUBTOTAL(3,$C$11:C283)</f>
        <v>245</v>
      </c>
      <c r="B283" s="143" t="s">
        <v>326</v>
      </c>
      <c r="C283" s="144" t="s">
        <v>327</v>
      </c>
      <c r="D283" s="156" t="s">
        <v>101</v>
      </c>
      <c r="E283" s="157" t="str">
        <f t="shared" ref="E283:E286" si="950">IF(CL283&gt;=400000000,"A1",IF(CL283&gt;=300000000,"A2",IF(CL283&gt;=240000000,"A3",IF(CL283&gt;=180000000,"A4",IF(CL283&gt;=120000000,"A5",IF(CL283&gt;=80000000,"A6",IF(CL283&gt;=40000000,"A7",IF(CL283&gt;=25000000,"B1",IF(CL283&gt;=12000000,"B2","B3")))))))))</f>
        <v>B3</v>
      </c>
      <c r="F283" s="158">
        <v>44552</v>
      </c>
      <c r="G283" s="159">
        <v>6300000</v>
      </c>
      <c r="H283" s="159"/>
      <c r="I283" s="160">
        <f t="shared" si="914"/>
        <v>6700000</v>
      </c>
      <c r="J283" s="160">
        <f t="shared" si="915"/>
        <v>0</v>
      </c>
      <c r="K283" s="161">
        <f t="shared" si="916"/>
        <v>6700000</v>
      </c>
      <c r="L283" s="161">
        <f t="shared" si="917"/>
        <v>13000000</v>
      </c>
      <c r="M283" s="162">
        <f t="shared" si="918"/>
        <v>0.8</v>
      </c>
      <c r="N283" s="163">
        <f t="shared" si="919"/>
        <v>4410000</v>
      </c>
      <c r="O283" s="163">
        <v>0</v>
      </c>
      <c r="P283" s="406">
        <v>13</v>
      </c>
      <c r="Q283" s="406">
        <v>0</v>
      </c>
      <c r="R283" s="406">
        <v>0</v>
      </c>
      <c r="S283" s="406">
        <v>2</v>
      </c>
      <c r="T283" s="406"/>
      <c r="U283" s="406"/>
      <c r="V283" s="406"/>
      <c r="W283" s="406"/>
      <c r="X283" s="389"/>
      <c r="Y283" s="406"/>
      <c r="Z283" s="406"/>
      <c r="AA283" s="406"/>
      <c r="AB283" s="406"/>
      <c r="AC283" s="406"/>
      <c r="AD283" s="406">
        <v>0</v>
      </c>
      <c r="AE283" s="164">
        <f t="shared" si="920"/>
        <v>0</v>
      </c>
      <c r="AF283" s="166">
        <f t="shared" si="921"/>
        <v>5200000</v>
      </c>
      <c r="AG283" s="166">
        <f t="shared" si="922"/>
        <v>0</v>
      </c>
      <c r="AH283" s="166">
        <f t="shared" si="923"/>
        <v>969231</v>
      </c>
      <c r="AI283" s="166">
        <f t="shared" si="924"/>
        <v>0</v>
      </c>
      <c r="AJ283" s="166">
        <f t="shared" si="925"/>
        <v>0</v>
      </c>
      <c r="AK283" s="166">
        <f t="shared" si="926"/>
        <v>0</v>
      </c>
      <c r="AL283" s="166">
        <f t="shared" si="927"/>
        <v>0</v>
      </c>
      <c r="AM283" s="166">
        <f t="shared" si="928"/>
        <v>0</v>
      </c>
      <c r="AN283" s="166">
        <f t="shared" si="929"/>
        <v>0</v>
      </c>
      <c r="AO283" s="167">
        <f t="shared" si="930"/>
        <v>0</v>
      </c>
      <c r="AP283" s="166">
        <v>0</v>
      </c>
      <c r="AQ283" s="166">
        <f t="shared" si="931"/>
        <v>6169231</v>
      </c>
      <c r="AR283" s="166"/>
      <c r="AS283" s="167"/>
      <c r="AT283" s="166"/>
      <c r="AU283" s="166"/>
      <c r="AV283" s="166">
        <f t="shared" si="932"/>
        <v>6169231</v>
      </c>
      <c r="AW283" s="166">
        <f t="shared" si="933"/>
        <v>504000</v>
      </c>
      <c r="AX283" s="166">
        <f t="shared" si="934"/>
        <v>94500</v>
      </c>
      <c r="AY283" s="166">
        <f t="shared" si="935"/>
        <v>63000</v>
      </c>
      <c r="AZ283" s="166">
        <f t="shared" si="936"/>
        <v>661500</v>
      </c>
      <c r="BA283" s="166">
        <f t="shared" si="937"/>
        <v>31500</v>
      </c>
      <c r="BB283" s="166">
        <f t="shared" si="938"/>
        <v>220000</v>
      </c>
      <c r="BC283" s="166"/>
      <c r="BD283" s="166">
        <v>0</v>
      </c>
      <c r="BE283" s="166">
        <f t="shared" si="939"/>
        <v>913000</v>
      </c>
      <c r="BF283" s="166">
        <f t="shared" si="940"/>
        <v>5256231</v>
      </c>
      <c r="BG283" s="166">
        <f t="shared" si="941"/>
        <v>0</v>
      </c>
      <c r="BH283" s="166">
        <v>1</v>
      </c>
      <c r="BI283" s="369" t="s">
        <v>40</v>
      </c>
      <c r="BJ283" s="166">
        <f t="shared" si="942"/>
        <v>0</v>
      </c>
      <c r="BK283" s="166">
        <f t="shared" si="943"/>
        <v>1</v>
      </c>
      <c r="BL283" s="166">
        <v>0</v>
      </c>
      <c r="BM283" s="166">
        <f t="shared" si="944"/>
        <v>0</v>
      </c>
      <c r="BN283" s="166" t="str">
        <f t="shared" si="945"/>
        <v>Trừ tiền</v>
      </c>
      <c r="BO283" s="410"/>
      <c r="BP283" s="166"/>
      <c r="BQ283" s="144"/>
      <c r="BR283" s="144"/>
      <c r="BS283" s="161">
        <f t="shared" si="946"/>
        <v>6169231</v>
      </c>
      <c r="BT283" s="159">
        <v>1</v>
      </c>
      <c r="BU283" s="166">
        <f t="shared" si="947"/>
        <v>4400000</v>
      </c>
      <c r="BV283" s="166">
        <v>11000000</v>
      </c>
      <c r="BW283" s="166">
        <f t="shared" si="948"/>
        <v>15400000</v>
      </c>
      <c r="BX283" s="166">
        <f t="shared" si="949"/>
        <v>-9892269</v>
      </c>
      <c r="BY283" s="166"/>
      <c r="BZ283" s="166"/>
      <c r="CA283" s="171"/>
      <c r="CB283" s="166"/>
      <c r="CC283" s="166"/>
      <c r="CD283" s="166"/>
      <c r="CE283" s="413">
        <v>13000000</v>
      </c>
      <c r="CF283" s="413">
        <v>0</v>
      </c>
      <c r="CG283" s="413">
        <v>0</v>
      </c>
      <c r="CH283" s="413">
        <v>0</v>
      </c>
      <c r="CI283" s="413"/>
      <c r="CJ283" s="369">
        <f t="shared" ref="CJ283:CJ286" si="951">SUM(CF283:CI283)</f>
        <v>0</v>
      </c>
      <c r="CK283" s="369">
        <f t="shared" ref="CK283:CK286" si="952">CE283+CJ283</f>
        <v>13000000</v>
      </c>
      <c r="CL283" s="417"/>
      <c r="CM283" s="413">
        <f t="shared" ref="CM283:CM286" si="953">CE283</f>
        <v>13000000</v>
      </c>
      <c r="CN283" s="413">
        <f>CF283</f>
        <v>0</v>
      </c>
      <c r="CO283" s="369">
        <f t="shared" ref="CO283:CQ283" si="954">CG283</f>
        <v>0</v>
      </c>
      <c r="CP283" s="369">
        <f t="shared" si="954"/>
        <v>0</v>
      </c>
      <c r="CQ283" s="369">
        <f t="shared" si="954"/>
        <v>0</v>
      </c>
      <c r="CR283" s="369">
        <f t="shared" si="908"/>
        <v>0</v>
      </c>
      <c r="CS283" s="369">
        <f t="shared" si="909"/>
        <v>13000000</v>
      </c>
      <c r="CT283" s="173" t="s">
        <v>1095</v>
      </c>
      <c r="CU283" s="173" t="s">
        <v>1418</v>
      </c>
      <c r="CV283" s="450" t="s">
        <v>1628</v>
      </c>
      <c r="CW283" s="173" t="s">
        <v>2249</v>
      </c>
    </row>
    <row r="284" spans="1:101" ht="34.35" customHeight="1">
      <c r="A284" s="155">
        <f>SUBTOTAL(3,$C$11:C284)</f>
        <v>246</v>
      </c>
      <c r="B284" s="246" t="s">
        <v>1469</v>
      </c>
      <c r="C284" s="247" t="s">
        <v>1470</v>
      </c>
      <c r="D284" s="156" t="s">
        <v>101</v>
      </c>
      <c r="E284" s="157" t="str">
        <f t="shared" si="950"/>
        <v>B3</v>
      </c>
      <c r="F284" s="158">
        <v>45174</v>
      </c>
      <c r="G284" s="159">
        <v>4750000</v>
      </c>
      <c r="H284" s="159"/>
      <c r="I284" s="160">
        <f t="shared" si="914"/>
        <v>5250000</v>
      </c>
      <c r="J284" s="160">
        <f t="shared" si="915"/>
        <v>0</v>
      </c>
      <c r="K284" s="161">
        <f t="shared" si="916"/>
        <v>5250000</v>
      </c>
      <c r="L284" s="161">
        <f t="shared" si="917"/>
        <v>10000000</v>
      </c>
      <c r="M284" s="162">
        <f t="shared" si="918"/>
        <v>1</v>
      </c>
      <c r="N284" s="163">
        <f t="shared" si="919"/>
        <v>3640000</v>
      </c>
      <c r="O284" s="163">
        <v>0</v>
      </c>
      <c r="P284" s="406">
        <v>13</v>
      </c>
      <c r="Q284" s="406">
        <v>0</v>
      </c>
      <c r="R284" s="406">
        <v>0</v>
      </c>
      <c r="S284" s="406">
        <v>2</v>
      </c>
      <c r="T284" s="406"/>
      <c r="U284" s="406"/>
      <c r="V284" s="406"/>
      <c r="W284" s="406"/>
      <c r="X284" s="389"/>
      <c r="Y284" s="406"/>
      <c r="Z284" s="406"/>
      <c r="AA284" s="406"/>
      <c r="AB284" s="406"/>
      <c r="AC284" s="406"/>
      <c r="AD284" s="406">
        <v>0</v>
      </c>
      <c r="AE284" s="164">
        <f t="shared" si="920"/>
        <v>0</v>
      </c>
      <c r="AF284" s="166">
        <f t="shared" si="921"/>
        <v>5000000</v>
      </c>
      <c r="AG284" s="166">
        <f t="shared" si="922"/>
        <v>0</v>
      </c>
      <c r="AH284" s="166">
        <f t="shared" si="923"/>
        <v>769231</v>
      </c>
      <c r="AI284" s="166">
        <f t="shared" si="924"/>
        <v>0</v>
      </c>
      <c r="AJ284" s="166">
        <f t="shared" si="925"/>
        <v>0</v>
      </c>
      <c r="AK284" s="166">
        <f t="shared" si="926"/>
        <v>0</v>
      </c>
      <c r="AL284" s="166">
        <f t="shared" si="927"/>
        <v>0</v>
      </c>
      <c r="AM284" s="166">
        <f t="shared" si="928"/>
        <v>0</v>
      </c>
      <c r="AN284" s="166">
        <f t="shared" si="929"/>
        <v>0</v>
      </c>
      <c r="AO284" s="167">
        <f t="shared" si="930"/>
        <v>0</v>
      </c>
      <c r="AP284" s="166">
        <v>0</v>
      </c>
      <c r="AQ284" s="166">
        <f t="shared" si="931"/>
        <v>5769231</v>
      </c>
      <c r="AR284" s="166"/>
      <c r="AS284" s="167"/>
      <c r="AT284" s="166"/>
      <c r="AU284" s="166"/>
      <c r="AV284" s="166">
        <f t="shared" si="932"/>
        <v>5769231</v>
      </c>
      <c r="AW284" s="166">
        <f t="shared" si="933"/>
        <v>380000</v>
      </c>
      <c r="AX284" s="166">
        <f t="shared" si="934"/>
        <v>71250</v>
      </c>
      <c r="AY284" s="166">
        <f t="shared" si="935"/>
        <v>47500</v>
      </c>
      <c r="AZ284" s="166">
        <f t="shared" si="936"/>
        <v>498750</v>
      </c>
      <c r="BA284" s="166">
        <f t="shared" si="937"/>
        <v>23750</v>
      </c>
      <c r="BB284" s="166">
        <f t="shared" si="938"/>
        <v>110000</v>
      </c>
      <c r="BC284" s="166"/>
      <c r="BD284" s="166">
        <v>0</v>
      </c>
      <c r="BE284" s="166">
        <f t="shared" si="939"/>
        <v>632500</v>
      </c>
      <c r="BF284" s="166">
        <f t="shared" si="940"/>
        <v>5136731</v>
      </c>
      <c r="BG284" s="166">
        <f t="shared" si="941"/>
        <v>0</v>
      </c>
      <c r="BH284" s="166">
        <v>1</v>
      </c>
      <c r="BI284" s="369" t="s">
        <v>40</v>
      </c>
      <c r="BJ284" s="166">
        <f t="shared" si="942"/>
        <v>0</v>
      </c>
      <c r="BK284" s="166">
        <f t="shared" si="943"/>
        <v>1</v>
      </c>
      <c r="BL284" s="166">
        <v>0</v>
      </c>
      <c r="BM284" s="166">
        <f t="shared" si="944"/>
        <v>0</v>
      </c>
      <c r="BN284" s="166" t="str">
        <f t="shared" si="945"/>
        <v>Trừ tiền</v>
      </c>
      <c r="BO284" s="410"/>
      <c r="BP284" s="166"/>
      <c r="BQ284" s="144"/>
      <c r="BR284" s="144"/>
      <c r="BS284" s="161">
        <f t="shared" si="946"/>
        <v>5769231</v>
      </c>
      <c r="BT284" s="159">
        <v>0</v>
      </c>
      <c r="BU284" s="166">
        <f t="shared" si="947"/>
        <v>0</v>
      </c>
      <c r="BV284" s="166">
        <v>11000000</v>
      </c>
      <c r="BW284" s="166">
        <f t="shared" si="948"/>
        <v>11000000</v>
      </c>
      <c r="BX284" s="166">
        <f t="shared" si="949"/>
        <v>-5729519</v>
      </c>
      <c r="BY284" s="166"/>
      <c r="BZ284" s="166"/>
      <c r="CA284" s="171"/>
      <c r="CB284" s="166"/>
      <c r="CC284" s="166"/>
      <c r="CD284" s="166"/>
      <c r="CE284" s="413">
        <v>10000000</v>
      </c>
      <c r="CF284" s="413"/>
      <c r="CG284" s="413"/>
      <c r="CH284" s="413"/>
      <c r="CI284" s="413"/>
      <c r="CJ284" s="369">
        <f t="shared" si="951"/>
        <v>0</v>
      </c>
      <c r="CK284" s="369">
        <f t="shared" si="952"/>
        <v>10000000</v>
      </c>
      <c r="CL284" s="417"/>
      <c r="CM284" s="413">
        <f t="shared" si="953"/>
        <v>10000000</v>
      </c>
      <c r="CN284" s="413"/>
      <c r="CO284" s="369"/>
      <c r="CP284" s="369"/>
      <c r="CQ284" s="369">
        <f>CI284</f>
        <v>0</v>
      </c>
      <c r="CR284" s="369">
        <f t="shared" si="908"/>
        <v>0</v>
      </c>
      <c r="CS284" s="369">
        <f t="shared" si="909"/>
        <v>10000000</v>
      </c>
      <c r="CT284" s="173" t="s">
        <v>1095</v>
      </c>
      <c r="CU284" s="173" t="s">
        <v>1418</v>
      </c>
      <c r="CV284" s="450" t="s">
        <v>1629</v>
      </c>
      <c r="CW284" s="173" t="s">
        <v>2249</v>
      </c>
    </row>
    <row r="285" spans="1:101" ht="34.35" customHeight="1">
      <c r="A285" s="155">
        <f>SUBTOTAL(3,$C$11:C285)</f>
        <v>247</v>
      </c>
      <c r="B285" s="143" t="s">
        <v>1098</v>
      </c>
      <c r="C285" s="144" t="s">
        <v>1099</v>
      </c>
      <c r="D285" s="156" t="s">
        <v>101</v>
      </c>
      <c r="E285" s="157" t="str">
        <f>IF(CL285&gt;=400000000,"A1",IF(CL285&gt;=300000000,"A2",IF(CL285&gt;=240000000,"A3",IF(CL285&gt;=180000000,"A4",IF(CL285&gt;=120000000,"A5",IF(CL285&gt;=80000000,"A6",IF(CL285&gt;=40000000,"A7",IF(CL285&gt;=25000000,"B1",IF(CL285&gt;=12000000,"B2","B3")))))))))</f>
        <v>B3</v>
      </c>
      <c r="F285" s="158">
        <v>45392</v>
      </c>
      <c r="G285" s="159">
        <v>6300000</v>
      </c>
      <c r="H285" s="159"/>
      <c r="I285" s="160">
        <f t="shared" si="914"/>
        <v>5700000</v>
      </c>
      <c r="J285" s="160">
        <f t="shared" si="915"/>
        <v>0</v>
      </c>
      <c r="K285" s="161">
        <f t="shared" si="916"/>
        <v>5700000</v>
      </c>
      <c r="L285" s="161">
        <f t="shared" si="917"/>
        <v>12000000</v>
      </c>
      <c r="M285" s="162">
        <f t="shared" si="918"/>
        <v>0.8</v>
      </c>
      <c r="N285" s="163">
        <f t="shared" si="919"/>
        <v>4410000</v>
      </c>
      <c r="O285" s="163">
        <v>0</v>
      </c>
      <c r="P285" s="406">
        <v>10</v>
      </c>
      <c r="Q285" s="406">
        <v>0</v>
      </c>
      <c r="R285" s="406">
        <v>0</v>
      </c>
      <c r="S285" s="406">
        <v>2</v>
      </c>
      <c r="T285" s="406"/>
      <c r="U285" s="406"/>
      <c r="V285" s="406"/>
      <c r="W285" s="406"/>
      <c r="X285" s="389"/>
      <c r="Y285" s="406"/>
      <c r="Z285" s="406"/>
      <c r="AA285" s="406"/>
      <c r="AB285" s="406"/>
      <c r="AC285" s="406"/>
      <c r="AD285" s="406">
        <v>0</v>
      </c>
      <c r="AE285" s="164">
        <f t="shared" si="920"/>
        <v>0</v>
      </c>
      <c r="AF285" s="166">
        <f t="shared" si="921"/>
        <v>3692308</v>
      </c>
      <c r="AG285" s="166">
        <f t="shared" si="922"/>
        <v>0</v>
      </c>
      <c r="AH285" s="166">
        <f t="shared" si="923"/>
        <v>969231</v>
      </c>
      <c r="AI285" s="166">
        <f t="shared" si="924"/>
        <v>0</v>
      </c>
      <c r="AJ285" s="166">
        <f t="shared" si="925"/>
        <v>0</v>
      </c>
      <c r="AK285" s="166">
        <f t="shared" si="926"/>
        <v>0</v>
      </c>
      <c r="AL285" s="166">
        <f t="shared" si="927"/>
        <v>0</v>
      </c>
      <c r="AM285" s="166">
        <f t="shared" si="928"/>
        <v>0</v>
      </c>
      <c r="AN285" s="166">
        <f t="shared" si="929"/>
        <v>0</v>
      </c>
      <c r="AO285" s="167">
        <f t="shared" si="930"/>
        <v>0</v>
      </c>
      <c r="AP285" s="166">
        <v>0</v>
      </c>
      <c r="AQ285" s="166">
        <f t="shared" si="931"/>
        <v>4661539</v>
      </c>
      <c r="AR285" s="166"/>
      <c r="AS285" s="167"/>
      <c r="AT285" s="166"/>
      <c r="AU285" s="166"/>
      <c r="AV285" s="166">
        <f t="shared" si="932"/>
        <v>4661539</v>
      </c>
      <c r="AW285" s="166">
        <f t="shared" si="933"/>
        <v>504000</v>
      </c>
      <c r="AX285" s="166">
        <f t="shared" si="934"/>
        <v>94500</v>
      </c>
      <c r="AY285" s="166">
        <f t="shared" si="935"/>
        <v>63000</v>
      </c>
      <c r="AZ285" s="166">
        <f t="shared" si="936"/>
        <v>661500</v>
      </c>
      <c r="BA285" s="166">
        <f t="shared" si="937"/>
        <v>0</v>
      </c>
      <c r="BB285" s="166">
        <f t="shared" si="938"/>
        <v>220000</v>
      </c>
      <c r="BC285" s="166"/>
      <c r="BD285" s="166">
        <v>0</v>
      </c>
      <c r="BE285" s="166">
        <f t="shared" si="939"/>
        <v>881500</v>
      </c>
      <c r="BF285" s="166">
        <f t="shared" si="940"/>
        <v>3780039</v>
      </c>
      <c r="BG285" s="166">
        <f t="shared" si="941"/>
        <v>0</v>
      </c>
      <c r="BH285" s="166">
        <v>1</v>
      </c>
      <c r="BI285" s="159">
        <v>0</v>
      </c>
      <c r="BJ285" s="166">
        <f t="shared" si="942"/>
        <v>0</v>
      </c>
      <c r="BK285" s="166">
        <f t="shared" si="943"/>
        <v>1</v>
      </c>
      <c r="BL285" s="166">
        <v>0</v>
      </c>
      <c r="BM285" s="166">
        <f t="shared" si="944"/>
        <v>0</v>
      </c>
      <c r="BN285" s="166" t="str">
        <f t="shared" si="945"/>
        <v>Trừ tiền</v>
      </c>
      <c r="BO285" s="410"/>
      <c r="BP285" s="166"/>
      <c r="BQ285" s="144"/>
      <c r="BR285" s="144"/>
      <c r="BS285" s="161">
        <f t="shared" si="946"/>
        <v>4661539</v>
      </c>
      <c r="BT285" s="159">
        <v>0</v>
      </c>
      <c r="BU285" s="166">
        <f t="shared" si="947"/>
        <v>0</v>
      </c>
      <c r="BV285" s="166">
        <v>11000000</v>
      </c>
      <c r="BW285" s="166">
        <f t="shared" si="948"/>
        <v>11000000</v>
      </c>
      <c r="BX285" s="166">
        <f t="shared" si="949"/>
        <v>-6999961</v>
      </c>
      <c r="BY285" s="166"/>
      <c r="BZ285" s="166"/>
      <c r="CA285" s="171"/>
      <c r="CB285" s="166"/>
      <c r="CC285" s="166"/>
      <c r="CD285" s="166"/>
      <c r="CE285" s="413">
        <v>12000000</v>
      </c>
      <c r="CF285" s="413"/>
      <c r="CG285" s="413"/>
      <c r="CH285" s="413"/>
      <c r="CI285" s="413"/>
      <c r="CJ285" s="369">
        <f t="shared" si="951"/>
        <v>0</v>
      </c>
      <c r="CK285" s="369">
        <f t="shared" si="952"/>
        <v>12000000</v>
      </c>
      <c r="CL285" s="414"/>
      <c r="CM285" s="413">
        <f>CE285</f>
        <v>12000000</v>
      </c>
      <c r="CN285" s="413"/>
      <c r="CO285" s="369"/>
      <c r="CP285" s="369"/>
      <c r="CQ285" s="369"/>
      <c r="CR285" s="369">
        <f>SUM(CN285:CQ285)</f>
        <v>0</v>
      </c>
      <c r="CS285" s="369">
        <f>CM285+CR285</f>
        <v>12000000</v>
      </c>
      <c r="CT285" s="173" t="s">
        <v>1419</v>
      </c>
      <c r="CU285" s="173" t="s">
        <v>1418</v>
      </c>
      <c r="CV285" s="450" t="s">
        <v>1100</v>
      </c>
      <c r="CW285" s="173" t="s">
        <v>2249</v>
      </c>
    </row>
    <row r="286" spans="1:101" ht="34.35" customHeight="1">
      <c r="A286" s="155">
        <f>SUBTOTAL(3,$C$11:C286)</f>
        <v>248</v>
      </c>
      <c r="B286" s="394" t="s">
        <v>320</v>
      </c>
      <c r="C286" s="395" t="s">
        <v>321</v>
      </c>
      <c r="D286" s="396" t="s">
        <v>101</v>
      </c>
      <c r="E286" s="397" t="str">
        <f t="shared" si="950"/>
        <v>B3</v>
      </c>
      <c r="F286" s="398">
        <v>44693</v>
      </c>
      <c r="G286" s="329">
        <v>6300000</v>
      </c>
      <c r="H286" s="329"/>
      <c r="I286" s="160">
        <f t="shared" si="914"/>
        <v>5700000</v>
      </c>
      <c r="J286" s="160">
        <f t="shared" si="915"/>
        <v>0</v>
      </c>
      <c r="K286" s="161">
        <f t="shared" si="916"/>
        <v>5700000</v>
      </c>
      <c r="L286" s="161">
        <f t="shared" si="917"/>
        <v>12000000</v>
      </c>
      <c r="M286" s="162">
        <f t="shared" si="918"/>
        <v>0.8</v>
      </c>
      <c r="N286" s="163">
        <f t="shared" si="919"/>
        <v>4410000</v>
      </c>
      <c r="O286" s="163">
        <v>0</v>
      </c>
      <c r="P286" s="406">
        <v>11</v>
      </c>
      <c r="Q286" s="406">
        <v>0</v>
      </c>
      <c r="R286" s="406">
        <v>0</v>
      </c>
      <c r="S286" s="406">
        <v>2</v>
      </c>
      <c r="T286" s="406"/>
      <c r="U286" s="406"/>
      <c r="V286" s="406"/>
      <c r="W286" s="406"/>
      <c r="X286" s="389"/>
      <c r="Y286" s="406"/>
      <c r="Z286" s="406"/>
      <c r="AA286" s="406"/>
      <c r="AB286" s="406"/>
      <c r="AC286" s="406"/>
      <c r="AD286" s="406">
        <v>0</v>
      </c>
      <c r="AE286" s="164">
        <f t="shared" si="920"/>
        <v>0</v>
      </c>
      <c r="AF286" s="166">
        <f t="shared" si="921"/>
        <v>4061538</v>
      </c>
      <c r="AG286" s="166">
        <f t="shared" si="922"/>
        <v>0</v>
      </c>
      <c r="AH286" s="166">
        <f t="shared" si="923"/>
        <v>969231</v>
      </c>
      <c r="AI286" s="166">
        <f t="shared" si="924"/>
        <v>0</v>
      </c>
      <c r="AJ286" s="166">
        <f t="shared" si="925"/>
        <v>0</v>
      </c>
      <c r="AK286" s="166">
        <f t="shared" si="926"/>
        <v>0</v>
      </c>
      <c r="AL286" s="166">
        <f t="shared" si="927"/>
        <v>0</v>
      </c>
      <c r="AM286" s="166">
        <f t="shared" si="928"/>
        <v>0</v>
      </c>
      <c r="AN286" s="166">
        <f t="shared" si="929"/>
        <v>0</v>
      </c>
      <c r="AO286" s="167">
        <f t="shared" si="930"/>
        <v>0</v>
      </c>
      <c r="AP286" s="166">
        <v>0</v>
      </c>
      <c r="AQ286" s="166">
        <f t="shared" si="931"/>
        <v>5030769</v>
      </c>
      <c r="AR286" s="166"/>
      <c r="AS286" s="167"/>
      <c r="AT286" s="166"/>
      <c r="AU286" s="166"/>
      <c r="AV286" s="166">
        <f t="shared" si="932"/>
        <v>5030769</v>
      </c>
      <c r="AW286" s="166">
        <f t="shared" si="933"/>
        <v>504000</v>
      </c>
      <c r="AX286" s="166">
        <f t="shared" si="934"/>
        <v>94500</v>
      </c>
      <c r="AY286" s="166">
        <f t="shared" si="935"/>
        <v>63000</v>
      </c>
      <c r="AZ286" s="166">
        <f t="shared" si="936"/>
        <v>661500</v>
      </c>
      <c r="BA286" s="166">
        <f t="shared" si="937"/>
        <v>31500</v>
      </c>
      <c r="BB286" s="166">
        <f t="shared" si="938"/>
        <v>220000</v>
      </c>
      <c r="BC286" s="166"/>
      <c r="BD286" s="166">
        <v>0</v>
      </c>
      <c r="BE286" s="166">
        <f t="shared" si="939"/>
        <v>913000</v>
      </c>
      <c r="BF286" s="166">
        <f t="shared" si="940"/>
        <v>4117769</v>
      </c>
      <c r="BG286" s="166">
        <f t="shared" si="941"/>
        <v>0</v>
      </c>
      <c r="BH286" s="166">
        <v>1</v>
      </c>
      <c r="BI286" s="369" t="s">
        <v>40</v>
      </c>
      <c r="BJ286" s="166">
        <f t="shared" si="942"/>
        <v>0</v>
      </c>
      <c r="BK286" s="166">
        <f t="shared" si="943"/>
        <v>1</v>
      </c>
      <c r="BL286" s="166">
        <v>0</v>
      </c>
      <c r="BM286" s="166">
        <f t="shared" si="944"/>
        <v>0</v>
      </c>
      <c r="BN286" s="166" t="str">
        <f t="shared" si="945"/>
        <v>Trừ tiền</v>
      </c>
      <c r="BO286" s="410"/>
      <c r="BP286" s="166"/>
      <c r="BQ286" s="144"/>
      <c r="BR286" s="144"/>
      <c r="BS286" s="161">
        <f t="shared" si="946"/>
        <v>5030769</v>
      </c>
      <c r="BT286" s="159">
        <v>0</v>
      </c>
      <c r="BU286" s="166">
        <f t="shared" si="947"/>
        <v>0</v>
      </c>
      <c r="BV286" s="166">
        <v>11000000</v>
      </c>
      <c r="BW286" s="166">
        <f t="shared" si="948"/>
        <v>11000000</v>
      </c>
      <c r="BX286" s="166">
        <f t="shared" si="949"/>
        <v>-6630731</v>
      </c>
      <c r="BY286" s="166"/>
      <c r="BZ286" s="166"/>
      <c r="CA286" s="171"/>
      <c r="CB286" s="166"/>
      <c r="CC286" s="166"/>
      <c r="CD286" s="166"/>
      <c r="CE286" s="418">
        <v>12000000</v>
      </c>
      <c r="CF286" s="418">
        <v>0</v>
      </c>
      <c r="CG286" s="418">
        <v>0</v>
      </c>
      <c r="CH286" s="418">
        <v>0</v>
      </c>
      <c r="CI286" s="418"/>
      <c r="CJ286" s="419">
        <f t="shared" si="951"/>
        <v>0</v>
      </c>
      <c r="CK286" s="419">
        <f t="shared" si="952"/>
        <v>12000000</v>
      </c>
      <c r="CL286" s="420"/>
      <c r="CM286" s="418">
        <f t="shared" si="953"/>
        <v>12000000</v>
      </c>
      <c r="CN286" s="418">
        <f>CF286</f>
        <v>0</v>
      </c>
      <c r="CO286" s="419">
        <f t="shared" ref="CO286:CQ286" si="955">CG286</f>
        <v>0</v>
      </c>
      <c r="CP286" s="419">
        <f t="shared" si="955"/>
        <v>0</v>
      </c>
      <c r="CQ286" s="419">
        <f t="shared" si="955"/>
        <v>0</v>
      </c>
      <c r="CR286" s="419">
        <f t="shared" si="908"/>
        <v>0</v>
      </c>
      <c r="CS286" s="419">
        <f t="shared" si="909"/>
        <v>12000000</v>
      </c>
      <c r="CT286" s="173" t="s">
        <v>1419</v>
      </c>
      <c r="CU286" s="173" t="s">
        <v>2232</v>
      </c>
      <c r="CV286" s="450" t="s">
        <v>1661</v>
      </c>
      <c r="CW286" s="173" t="s">
        <v>2249</v>
      </c>
    </row>
    <row r="287" spans="1:101" ht="34.35" customHeight="1">
      <c r="A287" s="367" t="s">
        <v>2202</v>
      </c>
      <c r="B287" s="298" t="str">
        <f>"Phòng Quản lý đội xe: " &amp;"["&amp;COUNT(A288:A397)&amp; "]"</f>
        <v>Phòng Quản lý đội xe: [108]</v>
      </c>
      <c r="C287" s="284"/>
      <c r="D287" s="293"/>
      <c r="E287" s="293"/>
      <c r="F287" s="293"/>
      <c r="G287" s="293">
        <f>G288+G293</f>
        <v>466300000</v>
      </c>
      <c r="H287" s="293">
        <f t="shared" ref="H287:BS287" si="956">H288+H293</f>
        <v>38000000</v>
      </c>
      <c r="I287" s="293">
        <f t="shared" si="956"/>
        <v>559700000</v>
      </c>
      <c r="J287" s="293">
        <f t="shared" si="956"/>
        <v>32000000</v>
      </c>
      <c r="K287" s="293">
        <f t="shared" si="956"/>
        <v>591700000</v>
      </c>
      <c r="L287" s="293">
        <f t="shared" si="956"/>
        <v>1096000000</v>
      </c>
      <c r="M287" s="293"/>
      <c r="N287" s="293">
        <f t="shared" si="956"/>
        <v>395682000</v>
      </c>
      <c r="O287" s="293">
        <f t="shared" si="956"/>
        <v>0</v>
      </c>
      <c r="P287" s="294">
        <f t="shared" si="956"/>
        <v>1338</v>
      </c>
      <c r="Q287" s="294">
        <f t="shared" si="956"/>
        <v>0</v>
      </c>
      <c r="R287" s="294">
        <f t="shared" si="956"/>
        <v>0.79</v>
      </c>
      <c r="S287" s="294">
        <f t="shared" si="956"/>
        <v>1</v>
      </c>
      <c r="T287" s="294">
        <f t="shared" si="956"/>
        <v>0</v>
      </c>
      <c r="U287" s="294">
        <f t="shared" si="956"/>
        <v>0</v>
      </c>
      <c r="V287" s="294">
        <f t="shared" si="956"/>
        <v>0</v>
      </c>
      <c r="W287" s="294">
        <f t="shared" si="956"/>
        <v>0</v>
      </c>
      <c r="X287" s="294">
        <f t="shared" si="956"/>
        <v>0</v>
      </c>
      <c r="Y287" s="294">
        <f t="shared" si="956"/>
        <v>0</v>
      </c>
      <c r="Z287" s="294">
        <f t="shared" si="956"/>
        <v>0</v>
      </c>
      <c r="AA287" s="294">
        <f t="shared" si="956"/>
        <v>0</v>
      </c>
      <c r="AB287" s="294">
        <f t="shared" si="956"/>
        <v>0</v>
      </c>
      <c r="AC287" s="294">
        <f t="shared" si="956"/>
        <v>0</v>
      </c>
      <c r="AD287" s="294">
        <f t="shared" si="956"/>
        <v>0</v>
      </c>
      <c r="AE287" s="294">
        <f t="shared" si="956"/>
        <v>0</v>
      </c>
      <c r="AF287" s="293">
        <f t="shared" si="956"/>
        <v>518888460</v>
      </c>
      <c r="AG287" s="293">
        <f t="shared" si="956"/>
        <v>303846</v>
      </c>
      <c r="AH287" s="293">
        <f t="shared" si="956"/>
        <v>384615</v>
      </c>
      <c r="AI287" s="293">
        <f t="shared" si="956"/>
        <v>0</v>
      </c>
      <c r="AJ287" s="293">
        <f t="shared" si="956"/>
        <v>0</v>
      </c>
      <c r="AK287" s="293">
        <f t="shared" si="956"/>
        <v>0</v>
      </c>
      <c r="AL287" s="293">
        <f t="shared" si="956"/>
        <v>0</v>
      </c>
      <c r="AM287" s="293">
        <f t="shared" si="956"/>
        <v>0</v>
      </c>
      <c r="AN287" s="293">
        <f t="shared" si="956"/>
        <v>0</v>
      </c>
      <c r="AO287" s="293">
        <f t="shared" si="956"/>
        <v>0</v>
      </c>
      <c r="AP287" s="293">
        <f t="shared" si="956"/>
        <v>0</v>
      </c>
      <c r="AQ287" s="293">
        <f t="shared" si="956"/>
        <v>519576921</v>
      </c>
      <c r="AR287" s="293">
        <f t="shared" si="956"/>
        <v>0</v>
      </c>
      <c r="AS287" s="293">
        <f t="shared" si="956"/>
        <v>0</v>
      </c>
      <c r="AT287" s="293">
        <f t="shared" si="956"/>
        <v>0</v>
      </c>
      <c r="AU287" s="293">
        <f t="shared" si="956"/>
        <v>0</v>
      </c>
      <c r="AV287" s="293">
        <f t="shared" si="956"/>
        <v>519576921</v>
      </c>
      <c r="AW287" s="293">
        <f t="shared" si="956"/>
        <v>35704000</v>
      </c>
      <c r="AX287" s="293">
        <f t="shared" si="956"/>
        <v>7325400</v>
      </c>
      <c r="AY287" s="293">
        <f t="shared" si="956"/>
        <v>4463000</v>
      </c>
      <c r="AZ287" s="293">
        <f t="shared" si="956"/>
        <v>47492400</v>
      </c>
      <c r="BA287" s="293">
        <f t="shared" si="956"/>
        <v>1319000</v>
      </c>
      <c r="BB287" s="293">
        <f t="shared" si="956"/>
        <v>10780000</v>
      </c>
      <c r="BC287" s="293">
        <f t="shared" si="956"/>
        <v>0</v>
      </c>
      <c r="BD287" s="293">
        <f t="shared" si="956"/>
        <v>203400</v>
      </c>
      <c r="BE287" s="293">
        <f t="shared" si="956"/>
        <v>59794800</v>
      </c>
      <c r="BF287" s="293">
        <f t="shared" si="956"/>
        <v>459782121</v>
      </c>
      <c r="BG287" s="293">
        <f t="shared" si="956"/>
        <v>0</v>
      </c>
      <c r="BH287" s="293"/>
      <c r="BI287" s="293">
        <f t="shared" si="956"/>
        <v>0</v>
      </c>
      <c r="BJ287" s="293">
        <f t="shared" si="956"/>
        <v>0</v>
      </c>
      <c r="BK287" s="293"/>
      <c r="BL287" s="293">
        <f t="shared" si="956"/>
        <v>0</v>
      </c>
      <c r="BM287" s="293">
        <f t="shared" si="956"/>
        <v>0</v>
      </c>
      <c r="BN287" s="293">
        <f t="shared" si="956"/>
        <v>0</v>
      </c>
      <c r="BO287" s="293">
        <f t="shared" si="956"/>
        <v>0</v>
      </c>
      <c r="BP287" s="293">
        <f t="shared" si="956"/>
        <v>0</v>
      </c>
      <c r="BQ287" s="293">
        <f t="shared" si="956"/>
        <v>0</v>
      </c>
      <c r="BR287" s="293">
        <f t="shared" si="956"/>
        <v>0</v>
      </c>
      <c r="BS287" s="293">
        <f t="shared" si="956"/>
        <v>519576921</v>
      </c>
      <c r="BT287" s="293">
        <f t="shared" ref="BT287:CV287" si="957">BT288+BT293</f>
        <v>133</v>
      </c>
      <c r="BU287" s="293">
        <f t="shared" si="957"/>
        <v>585200000</v>
      </c>
      <c r="BV287" s="293">
        <f t="shared" si="957"/>
        <v>1188000000</v>
      </c>
      <c r="BW287" s="293">
        <f t="shared" si="957"/>
        <v>1773200000</v>
      </c>
      <c r="BX287" s="293">
        <f t="shared" si="957"/>
        <v>-1301115479</v>
      </c>
      <c r="BY287" s="293">
        <f t="shared" si="957"/>
        <v>0</v>
      </c>
      <c r="BZ287" s="293">
        <f t="shared" si="957"/>
        <v>0</v>
      </c>
      <c r="CA287" s="293">
        <f t="shared" si="957"/>
        <v>0</v>
      </c>
      <c r="CB287" s="293">
        <f t="shared" si="957"/>
        <v>0</v>
      </c>
      <c r="CC287" s="293">
        <f t="shared" si="957"/>
        <v>0</v>
      </c>
      <c r="CD287" s="293">
        <f t="shared" si="957"/>
        <v>0</v>
      </c>
      <c r="CE287" s="293">
        <f t="shared" si="957"/>
        <v>1064000000</v>
      </c>
      <c r="CF287" s="293">
        <f t="shared" si="957"/>
        <v>30000000</v>
      </c>
      <c r="CG287" s="293">
        <f t="shared" si="957"/>
        <v>2000000</v>
      </c>
      <c r="CH287" s="293">
        <f t="shared" si="957"/>
        <v>0</v>
      </c>
      <c r="CI287" s="293">
        <f t="shared" si="957"/>
        <v>0</v>
      </c>
      <c r="CJ287" s="293">
        <f t="shared" si="957"/>
        <v>32000000</v>
      </c>
      <c r="CK287" s="293">
        <f t="shared" si="957"/>
        <v>1096000000</v>
      </c>
      <c r="CL287" s="293">
        <f t="shared" si="957"/>
        <v>0</v>
      </c>
      <c r="CM287" s="293">
        <f t="shared" si="957"/>
        <v>1064000000</v>
      </c>
      <c r="CN287" s="293">
        <f t="shared" si="957"/>
        <v>30000000</v>
      </c>
      <c r="CO287" s="293">
        <f t="shared" si="957"/>
        <v>2000000</v>
      </c>
      <c r="CP287" s="293">
        <f t="shared" si="957"/>
        <v>0</v>
      </c>
      <c r="CQ287" s="293">
        <f t="shared" si="957"/>
        <v>0</v>
      </c>
      <c r="CR287" s="293">
        <f t="shared" si="957"/>
        <v>32000000</v>
      </c>
      <c r="CS287" s="293">
        <f t="shared" si="957"/>
        <v>1096000000</v>
      </c>
      <c r="CT287" s="293">
        <f t="shared" si="957"/>
        <v>0</v>
      </c>
      <c r="CU287" s="293">
        <f t="shared" si="957"/>
        <v>0</v>
      </c>
      <c r="CV287" s="445">
        <f t="shared" si="957"/>
        <v>0</v>
      </c>
      <c r="CW287" s="293"/>
    </row>
    <row r="288" spans="1:101" ht="34.35" customHeight="1">
      <c r="A288" s="401"/>
      <c r="B288" s="402" t="str">
        <f>"BP Quản lý đội xe &amp; thống kê chừng từ: " &amp;"["&amp;COUNT(A289:A292)&amp; "]"</f>
        <v>BP Quản lý đội xe &amp; thống kê chừng từ: [4]</v>
      </c>
      <c r="C288" s="370"/>
      <c r="D288" s="292"/>
      <c r="E288" s="292"/>
      <c r="F288" s="292"/>
      <c r="G288" s="292">
        <f>SUM(G289:G292)</f>
        <v>24010000</v>
      </c>
      <c r="H288" s="292">
        <f t="shared" ref="H288:BS288" si="958">SUM(H289:H292)</f>
        <v>0</v>
      </c>
      <c r="I288" s="292">
        <f t="shared" si="958"/>
        <v>26990000</v>
      </c>
      <c r="J288" s="292">
        <f t="shared" si="958"/>
        <v>1500000</v>
      </c>
      <c r="K288" s="292">
        <f t="shared" si="958"/>
        <v>28490000</v>
      </c>
      <c r="L288" s="292">
        <f t="shared" si="958"/>
        <v>52500000</v>
      </c>
      <c r="M288" s="292"/>
      <c r="N288" s="292">
        <f t="shared" si="958"/>
        <v>17122000</v>
      </c>
      <c r="O288" s="292">
        <f t="shared" si="958"/>
        <v>0</v>
      </c>
      <c r="P288" s="373">
        <f t="shared" si="958"/>
        <v>38</v>
      </c>
      <c r="Q288" s="373">
        <f t="shared" si="958"/>
        <v>0</v>
      </c>
      <c r="R288" s="373">
        <f t="shared" si="958"/>
        <v>0.79</v>
      </c>
      <c r="S288" s="373">
        <f t="shared" si="958"/>
        <v>1</v>
      </c>
      <c r="T288" s="373">
        <f t="shared" si="958"/>
        <v>0</v>
      </c>
      <c r="U288" s="373">
        <f t="shared" si="958"/>
        <v>0</v>
      </c>
      <c r="V288" s="373">
        <f t="shared" si="958"/>
        <v>0</v>
      </c>
      <c r="W288" s="373">
        <f t="shared" si="958"/>
        <v>0</v>
      </c>
      <c r="X288" s="373">
        <f t="shared" si="958"/>
        <v>0</v>
      </c>
      <c r="Y288" s="373">
        <f t="shared" si="958"/>
        <v>0</v>
      </c>
      <c r="Z288" s="373">
        <f t="shared" si="958"/>
        <v>0</v>
      </c>
      <c r="AA288" s="373">
        <f t="shared" si="958"/>
        <v>0</v>
      </c>
      <c r="AB288" s="373">
        <f t="shared" si="958"/>
        <v>0</v>
      </c>
      <c r="AC288" s="373">
        <f t="shared" si="958"/>
        <v>0</v>
      </c>
      <c r="AD288" s="373">
        <f t="shared" si="958"/>
        <v>0</v>
      </c>
      <c r="AE288" s="373">
        <f t="shared" si="958"/>
        <v>0</v>
      </c>
      <c r="AF288" s="292">
        <f t="shared" si="958"/>
        <v>17215385</v>
      </c>
      <c r="AG288" s="292">
        <f t="shared" si="958"/>
        <v>303846</v>
      </c>
      <c r="AH288" s="292">
        <f t="shared" si="958"/>
        <v>384615</v>
      </c>
      <c r="AI288" s="292">
        <f t="shared" si="958"/>
        <v>0</v>
      </c>
      <c r="AJ288" s="292">
        <f t="shared" si="958"/>
        <v>0</v>
      </c>
      <c r="AK288" s="292">
        <f t="shared" si="958"/>
        <v>0</v>
      </c>
      <c r="AL288" s="292">
        <f t="shared" si="958"/>
        <v>0</v>
      </c>
      <c r="AM288" s="292">
        <f t="shared" si="958"/>
        <v>0</v>
      </c>
      <c r="AN288" s="292">
        <f t="shared" si="958"/>
        <v>0</v>
      </c>
      <c r="AO288" s="292">
        <f t="shared" si="958"/>
        <v>0</v>
      </c>
      <c r="AP288" s="292">
        <f t="shared" si="958"/>
        <v>0</v>
      </c>
      <c r="AQ288" s="292">
        <f t="shared" si="958"/>
        <v>17903846</v>
      </c>
      <c r="AR288" s="292">
        <f t="shared" si="958"/>
        <v>0</v>
      </c>
      <c r="AS288" s="292">
        <f t="shared" si="958"/>
        <v>0</v>
      </c>
      <c r="AT288" s="292">
        <f t="shared" si="958"/>
        <v>0</v>
      </c>
      <c r="AU288" s="292">
        <f t="shared" si="958"/>
        <v>0</v>
      </c>
      <c r="AV288" s="292">
        <f t="shared" si="958"/>
        <v>17903846</v>
      </c>
      <c r="AW288" s="292">
        <f t="shared" si="958"/>
        <v>1442400</v>
      </c>
      <c r="AX288" s="292">
        <f t="shared" si="958"/>
        <v>270450</v>
      </c>
      <c r="AY288" s="292">
        <f t="shared" si="958"/>
        <v>180300</v>
      </c>
      <c r="AZ288" s="292">
        <f t="shared" si="958"/>
        <v>1893150</v>
      </c>
      <c r="BA288" s="292">
        <f t="shared" si="958"/>
        <v>90150</v>
      </c>
      <c r="BB288" s="292">
        <f t="shared" si="958"/>
        <v>550000</v>
      </c>
      <c r="BC288" s="292">
        <f t="shared" si="958"/>
        <v>0</v>
      </c>
      <c r="BD288" s="292">
        <f t="shared" si="958"/>
        <v>0</v>
      </c>
      <c r="BE288" s="292">
        <f t="shared" si="958"/>
        <v>2533300</v>
      </c>
      <c r="BF288" s="292">
        <f t="shared" si="958"/>
        <v>15370546</v>
      </c>
      <c r="BG288" s="292">
        <f t="shared" si="958"/>
        <v>0</v>
      </c>
      <c r="BH288" s="292"/>
      <c r="BI288" s="292">
        <f t="shared" si="958"/>
        <v>0</v>
      </c>
      <c r="BJ288" s="292">
        <f t="shared" si="958"/>
        <v>0</v>
      </c>
      <c r="BK288" s="292"/>
      <c r="BL288" s="292">
        <f t="shared" si="958"/>
        <v>0</v>
      </c>
      <c r="BM288" s="292">
        <f t="shared" si="958"/>
        <v>0</v>
      </c>
      <c r="BN288" s="292">
        <f t="shared" si="958"/>
        <v>0</v>
      </c>
      <c r="BO288" s="292">
        <f t="shared" si="958"/>
        <v>0</v>
      </c>
      <c r="BP288" s="292">
        <f t="shared" si="958"/>
        <v>0</v>
      </c>
      <c r="BQ288" s="292">
        <f t="shared" si="958"/>
        <v>0</v>
      </c>
      <c r="BR288" s="292">
        <f t="shared" si="958"/>
        <v>0</v>
      </c>
      <c r="BS288" s="292">
        <f t="shared" si="958"/>
        <v>17903846</v>
      </c>
      <c r="BT288" s="292">
        <f t="shared" ref="BT288:CV288" si="959">SUM(BT289:BT292)</f>
        <v>5</v>
      </c>
      <c r="BU288" s="292">
        <f t="shared" si="959"/>
        <v>22000000</v>
      </c>
      <c r="BV288" s="292">
        <f t="shared" si="959"/>
        <v>44000000</v>
      </c>
      <c r="BW288" s="292">
        <f t="shared" si="959"/>
        <v>66000000</v>
      </c>
      <c r="BX288" s="292">
        <f t="shared" si="959"/>
        <v>-49989304</v>
      </c>
      <c r="BY288" s="292">
        <f t="shared" si="959"/>
        <v>0</v>
      </c>
      <c r="BZ288" s="292">
        <f t="shared" si="959"/>
        <v>0</v>
      </c>
      <c r="CA288" s="292">
        <f t="shared" si="959"/>
        <v>0</v>
      </c>
      <c r="CB288" s="292">
        <f t="shared" si="959"/>
        <v>0</v>
      </c>
      <c r="CC288" s="292">
        <f t="shared" si="959"/>
        <v>0</v>
      </c>
      <c r="CD288" s="292">
        <f t="shared" si="959"/>
        <v>0</v>
      </c>
      <c r="CE288" s="292">
        <f t="shared" si="959"/>
        <v>51000000</v>
      </c>
      <c r="CF288" s="292">
        <f t="shared" si="959"/>
        <v>1500000</v>
      </c>
      <c r="CG288" s="292">
        <f t="shared" si="959"/>
        <v>0</v>
      </c>
      <c r="CH288" s="292">
        <f t="shared" si="959"/>
        <v>0</v>
      </c>
      <c r="CI288" s="292">
        <f t="shared" si="959"/>
        <v>0</v>
      </c>
      <c r="CJ288" s="292">
        <f t="shared" si="959"/>
        <v>1500000</v>
      </c>
      <c r="CK288" s="292">
        <f t="shared" si="959"/>
        <v>52500000</v>
      </c>
      <c r="CL288" s="292">
        <f t="shared" si="959"/>
        <v>0</v>
      </c>
      <c r="CM288" s="292">
        <f t="shared" si="959"/>
        <v>51000000</v>
      </c>
      <c r="CN288" s="292">
        <f t="shared" si="959"/>
        <v>1500000</v>
      </c>
      <c r="CO288" s="292">
        <f t="shared" si="959"/>
        <v>0</v>
      </c>
      <c r="CP288" s="292">
        <f t="shared" si="959"/>
        <v>0</v>
      </c>
      <c r="CQ288" s="292">
        <f t="shared" si="959"/>
        <v>0</v>
      </c>
      <c r="CR288" s="292">
        <f t="shared" si="959"/>
        <v>1500000</v>
      </c>
      <c r="CS288" s="292">
        <f t="shared" si="959"/>
        <v>52500000</v>
      </c>
      <c r="CT288" s="292">
        <f t="shared" si="959"/>
        <v>0</v>
      </c>
      <c r="CU288" s="292">
        <f t="shared" si="959"/>
        <v>0</v>
      </c>
      <c r="CV288" s="447">
        <f t="shared" si="959"/>
        <v>0</v>
      </c>
      <c r="CW288" s="292"/>
    </row>
    <row r="289" spans="1:101" ht="34.35" customHeight="1">
      <c r="A289" s="155">
        <f>SUBTOTAL(3,$C$11:C289)</f>
        <v>249</v>
      </c>
      <c r="B289" s="143" t="s">
        <v>324</v>
      </c>
      <c r="C289" s="144" t="s">
        <v>325</v>
      </c>
      <c r="D289" s="156" t="s">
        <v>101</v>
      </c>
      <c r="E289" s="157" t="str">
        <f>IF(CL289&gt;=400000000,"A1",IF(CL289&gt;=300000000,"A2",IF(CL289&gt;=240000000,"A3",IF(CL289&gt;=180000000,"A4",IF(CL289&gt;=120000000,"A5",IF(CL289&gt;=80000000,"A6",IF(CL289&gt;=40000000,"A7",IF(CL289&gt;=25000000,"B1",IF(CL289&gt;=12000000,"B2","B3")))))))))</f>
        <v>B3</v>
      </c>
      <c r="F289" s="158">
        <v>44774</v>
      </c>
      <c r="G289" s="159">
        <v>6640000</v>
      </c>
      <c r="H289" s="159"/>
      <c r="I289" s="160">
        <f t="shared" ref="I289:I292" si="960">IF(G289&gt;0,CM289-G289,CM289-H289)</f>
        <v>8360000</v>
      </c>
      <c r="J289" s="160">
        <f t="shared" ref="J289:J292" si="961">CR289</f>
        <v>0</v>
      </c>
      <c r="K289" s="161">
        <f t="shared" ref="K289:K292" si="962">SUM(I289:J289)</f>
        <v>8360000</v>
      </c>
      <c r="L289" s="161">
        <f t="shared" ref="L289:L292" si="963">IF(G289&gt;0,G289+K289,H289+K289)</f>
        <v>15000000</v>
      </c>
      <c r="M289" s="162">
        <f t="shared" ref="M289:M292" si="964">IF(CE289&gt;=11000000,80%,100%)</f>
        <v>0.8</v>
      </c>
      <c r="N289" s="163">
        <f t="shared" ref="N289:N292" si="965">ROUND(MAX(G289*70%,H289*70%,3640000),0)</f>
        <v>4648000</v>
      </c>
      <c r="O289" s="163">
        <v>0</v>
      </c>
      <c r="P289" s="406">
        <v>13</v>
      </c>
      <c r="Q289" s="406">
        <v>0</v>
      </c>
      <c r="R289" s="406">
        <v>0</v>
      </c>
      <c r="S289" s="406">
        <v>0</v>
      </c>
      <c r="T289" s="406"/>
      <c r="U289" s="406"/>
      <c r="V289" s="406"/>
      <c r="W289" s="406"/>
      <c r="X289" s="389"/>
      <c r="Y289" s="406"/>
      <c r="Z289" s="406"/>
      <c r="AA289" s="406"/>
      <c r="AB289" s="406"/>
      <c r="AC289" s="406"/>
      <c r="AD289" s="406">
        <v>0</v>
      </c>
      <c r="AE289" s="164">
        <f t="shared" ref="AE289:AE292" si="966">IF(OR(BL289="M1",BL289="M2",BL289="M3",BL289="M4"),P289+R289+S289+T289+U289,0)</f>
        <v>0</v>
      </c>
      <c r="AF289" s="166">
        <f t="shared" ref="AF289:AF292" si="967">ROUND(IF($P289=0,0,IF(OR($BJ289="lương tháng",$CE289&gt;=11000000),($L289/2-$L289/26*($CC$6-$P289))*$M289,$L289/26*$P289*$M289)),0)</f>
        <v>6000000</v>
      </c>
      <c r="AG289" s="166">
        <f t="shared" ref="AG289:AG292" si="968">ROUND(MAX((G289+I289)*M289/26*R289,(H289+I289)*M289/26*R289,G289/26*R289*150%,H289/26*R289*150%)*BK289,0)</f>
        <v>0</v>
      </c>
      <c r="AH289" s="166">
        <f t="shared" ref="AH289:AH292" si="969">ROUND(MAX((G289+I289)*M289/26*S289,(H289+I289)*M289/26*S289,G289/26*S289*200%,H289/26*S289*200%)*BK289,0)</f>
        <v>0</v>
      </c>
      <c r="AI289" s="166">
        <f t="shared" ref="AI289:AI292" si="970">ROUND(IF(BJ289="Lương tháng",L289/26*T289,MAX((G289+I289)/26*(T289+U289)*200%+G289/26*T289,(H289+I289)/26*(T289+U289)*200%+H289/26*T289,G289/26*(T289+U289)*300%+G289/26*T289,H289/26*(T289+U289)*300%+H289/26*T289)),0)</f>
        <v>0</v>
      </c>
      <c r="AJ289" s="166">
        <f t="shared" ref="AJ289:AJ292" si="971">ROUND(IF((P289+Q289)=0,0,IF(BJ289="Lương tháng",MAX((G289+I289)/26*V289,(H289+I289)/26*V289),MAX(G289/26*V289,H289/26*V289))),0)</f>
        <v>0</v>
      </c>
      <c r="AK289" s="166">
        <f t="shared" ref="AK289:AK292" si="972">ROUND(IF(G289&gt;0,G289/26*W289,H289/26*W289),0)</f>
        <v>0</v>
      </c>
      <c r="AL289" s="166">
        <f t="shared" ref="AL289:AL292" si="973">ROUND(N289/26*Y289+O289/26*Z289+MAX(G289/26*AA289,H289/26*AA289),0)</f>
        <v>0</v>
      </c>
      <c r="AM289" s="166">
        <f t="shared" ref="AM289:AM292" si="974">ROUND(IF(BJ289="Lương tháng",L289/26*AC289,L289/26*AC289+MAX((G289+I289)/26*AB289,(H289+I289)/26*AB289)),0)</f>
        <v>0</v>
      </c>
      <c r="AN289" s="166">
        <f t="shared" ref="AN289:AN292" si="975">ROUND(IF(BJ289="lương tháng",0,MAX((G289+I289)/26*AD289*30%,(H289+I289)/26*AD289*30%)*BK289),0)</f>
        <v>0</v>
      </c>
      <c r="AO289" s="167">
        <f t="shared" ref="AO289:AO292" si="976">ROUND(BM289*AE289,0)</f>
        <v>0</v>
      </c>
      <c r="AP289" s="166">
        <v>0</v>
      </c>
      <c r="AQ289" s="166">
        <f t="shared" ref="AQ289:AQ292" si="977">ROUND(SUM(AF289:AP289),0)</f>
        <v>6000000</v>
      </c>
      <c r="AR289" s="166"/>
      <c r="AS289" s="167"/>
      <c r="AT289" s="166"/>
      <c r="AU289" s="166"/>
      <c r="AV289" s="166">
        <f t="shared" ref="AV289:AV292" si="978">ROUND(SUM(AQ289:AT289)-AU289,0)</f>
        <v>6000000</v>
      </c>
      <c r="AW289" s="166">
        <f t="shared" ref="AW289:AW292" si="979">ROUND(IF($BH289=1,$G289*$AW$9,0),0)</f>
        <v>531200</v>
      </c>
      <c r="AX289" s="166">
        <f t="shared" ref="AX289:AX292" si="980">ROUND(IF($BH289=1,$G289*$AX$9,0),0)</f>
        <v>99600</v>
      </c>
      <c r="AY289" s="166">
        <f t="shared" ref="AY289:AY292" si="981">ROUND(IF($BH289=1,$G289*$AY$9,0),0)</f>
        <v>66400</v>
      </c>
      <c r="AZ289" s="166">
        <f t="shared" ref="AZ289:AZ292" si="982">SUM(AW289:AY289)</f>
        <v>697200</v>
      </c>
      <c r="BA289" s="166">
        <f t="shared" ref="BA289:BA292" si="983">ROUND(IF($BI289="1x",$G289*0.5%,0),0)</f>
        <v>33200</v>
      </c>
      <c r="BB289" s="166">
        <f t="shared" ref="BB289:BB292" si="984">IF(BN289="Xem lại",0,IF(CM289&lt;11000000,5000,IF(AND(CM289&gt;=11000000,CM289&lt;25000000),10000,IF(AND(CM289&gt;=25000000,CM289&lt;40000000),15000,IF(AND(CM289&gt;=40000000,CM289&lt;120000000),20000,IF(AND(CM289&gt;=120000000,CM289&lt;240000000),25000,30000)))))*$BB$9)</f>
        <v>220000</v>
      </c>
      <c r="BC289" s="166"/>
      <c r="BD289" s="166">
        <v>0</v>
      </c>
      <c r="BE289" s="166">
        <f t="shared" ref="BE289:BE292" si="985">ROUND(SUM(AZ289:BD289),0)</f>
        <v>950400</v>
      </c>
      <c r="BF289" s="166">
        <f t="shared" ref="BF289:BF292" si="986">ROUND(IF(AV289&gt;BE289,AV289-BE289,0),0)</f>
        <v>5049600</v>
      </c>
      <c r="BG289" s="166">
        <f t="shared" ref="BG289:BG292" si="987">ROUND(IF(BE289&gt;AV289,BE289-AV289,0),0)</f>
        <v>0</v>
      </c>
      <c r="BH289" s="166">
        <v>1</v>
      </c>
      <c r="BI289" s="369" t="s">
        <v>40</v>
      </c>
      <c r="BJ289" s="166">
        <f t="shared" ref="BJ289:BJ292" si="988">IF(AND(D289="QTNV CL",CM289&gt;=11000000),"Lương tháng",IF(CM289&gt;=18000000,"Lương tháng",0))</f>
        <v>0</v>
      </c>
      <c r="BK289" s="166">
        <f t="shared" ref="BK289:BK292" si="989">IF(BJ289="Lương tháng",0,1)</f>
        <v>1</v>
      </c>
      <c r="BL289" s="166">
        <v>0</v>
      </c>
      <c r="BM289" s="166">
        <f t="shared" ref="BM289:BM292" si="990">IF(BL289="M1",13000,IF(BL289="M2",20000,IF(BL289="M3",26000,IF(BL289="M4",32000,0))))</f>
        <v>0</v>
      </c>
      <c r="BN289" s="166" t="str">
        <f t="shared" ref="BN289:BN292" si="991">IF(AND(G289&gt;0,(P289+Q289)&gt;=5),"Trừ tiền","Xem lại")</f>
        <v>Trừ tiền</v>
      </c>
      <c r="BO289" s="410"/>
      <c r="BP289" s="166"/>
      <c r="BQ289" s="144"/>
      <c r="BR289" s="144"/>
      <c r="BS289" s="161">
        <f t="shared" ref="BS289:BS292" si="992">AQ289+SUM(BO289:BR289)-AN289-AO289-SUM(BY289:CA289)</f>
        <v>6000000</v>
      </c>
      <c r="BT289" s="159">
        <v>2</v>
      </c>
      <c r="BU289" s="166">
        <f t="shared" ref="BU289:BU292" si="993">BT289*4400000</f>
        <v>8800000</v>
      </c>
      <c r="BV289" s="166">
        <v>11000000</v>
      </c>
      <c r="BW289" s="166">
        <f t="shared" ref="BW289:BW292" si="994">BU289+BV289</f>
        <v>19800000</v>
      </c>
      <c r="BX289" s="166">
        <f t="shared" ref="BX289:BX292" si="995">BS289-SUM(CC289:CD289)-CB289-AZ289-BW289</f>
        <v>-14497200</v>
      </c>
      <c r="BY289" s="166"/>
      <c r="BZ289" s="166"/>
      <c r="CA289" s="171"/>
      <c r="CB289" s="166"/>
      <c r="CC289" s="166"/>
      <c r="CD289" s="166"/>
      <c r="CE289" s="413">
        <v>15000000</v>
      </c>
      <c r="CF289" s="413">
        <v>0</v>
      </c>
      <c r="CG289" s="413">
        <v>0</v>
      </c>
      <c r="CH289" s="413">
        <v>0</v>
      </c>
      <c r="CI289" s="413"/>
      <c r="CJ289" s="369">
        <f>SUM(CF289:CI289)</f>
        <v>0</v>
      </c>
      <c r="CK289" s="369">
        <f>CE289+CJ289</f>
        <v>15000000</v>
      </c>
      <c r="CL289" s="414"/>
      <c r="CM289" s="413">
        <f t="shared" ref="CM289:CQ290" si="996">CE289</f>
        <v>15000000</v>
      </c>
      <c r="CN289" s="413">
        <f t="shared" si="996"/>
        <v>0</v>
      </c>
      <c r="CO289" s="369">
        <f t="shared" si="996"/>
        <v>0</v>
      </c>
      <c r="CP289" s="369">
        <f t="shared" si="996"/>
        <v>0</v>
      </c>
      <c r="CQ289" s="369">
        <f t="shared" si="996"/>
        <v>0</v>
      </c>
      <c r="CR289" s="369">
        <f>SUM(CN289:CQ289)</f>
        <v>0</v>
      </c>
      <c r="CS289" s="369">
        <f>CM289+CR289</f>
        <v>15000000</v>
      </c>
      <c r="CT289" s="173" t="s">
        <v>1091</v>
      </c>
      <c r="CU289" s="173" t="s">
        <v>1418</v>
      </c>
      <c r="CV289" s="450" t="s">
        <v>1032</v>
      </c>
      <c r="CW289" s="173" t="s">
        <v>2249</v>
      </c>
    </row>
    <row r="290" spans="1:101" ht="34.35" customHeight="1">
      <c r="A290" s="155">
        <f>SUBTOTAL(3,$C$11:C290)</f>
        <v>250</v>
      </c>
      <c r="B290" s="143" t="s">
        <v>1738</v>
      </c>
      <c r="C290" s="144" t="s">
        <v>1739</v>
      </c>
      <c r="D290" s="156" t="s">
        <v>101</v>
      </c>
      <c r="E290" s="157" t="str">
        <f>IF(CL290&gt;=400000000,"A1",IF(CL290&gt;=300000000,"A2",IF(CL290&gt;=240000000,"A3",IF(CL290&gt;=180000000,"A4",IF(CL290&gt;=120000000,"A5",IF(CL290&gt;=80000000,"A6",IF(CL290&gt;=40000000,"A7",IF(CL290&gt;=25000000,"B1",IF(CL290&gt;=12000000,"B2","B3")))))))))</f>
        <v>B3</v>
      </c>
      <c r="F290" s="158">
        <v>45174</v>
      </c>
      <c r="G290" s="159">
        <v>4750000</v>
      </c>
      <c r="H290" s="159"/>
      <c r="I290" s="160">
        <f t="shared" si="960"/>
        <v>5250000</v>
      </c>
      <c r="J290" s="160">
        <f t="shared" si="961"/>
        <v>0</v>
      </c>
      <c r="K290" s="161">
        <f t="shared" si="962"/>
        <v>5250000</v>
      </c>
      <c r="L290" s="161">
        <f t="shared" si="963"/>
        <v>10000000</v>
      </c>
      <c r="M290" s="162">
        <f t="shared" si="964"/>
        <v>1</v>
      </c>
      <c r="N290" s="163">
        <f t="shared" si="965"/>
        <v>3640000</v>
      </c>
      <c r="O290" s="163">
        <v>0</v>
      </c>
      <c r="P290" s="406">
        <v>12</v>
      </c>
      <c r="Q290" s="406">
        <v>0</v>
      </c>
      <c r="R290" s="406">
        <v>0.79</v>
      </c>
      <c r="S290" s="406">
        <v>1</v>
      </c>
      <c r="T290" s="406"/>
      <c r="U290" s="406"/>
      <c r="V290" s="406"/>
      <c r="W290" s="406"/>
      <c r="X290" s="389"/>
      <c r="Y290" s="406"/>
      <c r="Z290" s="406"/>
      <c r="AA290" s="406"/>
      <c r="AB290" s="406"/>
      <c r="AC290" s="406"/>
      <c r="AD290" s="406">
        <v>0</v>
      </c>
      <c r="AE290" s="164">
        <f t="shared" si="966"/>
        <v>0</v>
      </c>
      <c r="AF290" s="166">
        <f t="shared" si="967"/>
        <v>4615385</v>
      </c>
      <c r="AG290" s="166">
        <f t="shared" si="968"/>
        <v>303846</v>
      </c>
      <c r="AH290" s="166">
        <f t="shared" si="969"/>
        <v>384615</v>
      </c>
      <c r="AI290" s="166">
        <f t="shared" si="970"/>
        <v>0</v>
      </c>
      <c r="AJ290" s="166">
        <f t="shared" si="971"/>
        <v>0</v>
      </c>
      <c r="AK290" s="166">
        <f t="shared" si="972"/>
        <v>0</v>
      </c>
      <c r="AL290" s="166">
        <f t="shared" si="973"/>
        <v>0</v>
      </c>
      <c r="AM290" s="166">
        <f t="shared" si="974"/>
        <v>0</v>
      </c>
      <c r="AN290" s="166">
        <f t="shared" si="975"/>
        <v>0</v>
      </c>
      <c r="AO290" s="167">
        <f t="shared" si="976"/>
        <v>0</v>
      </c>
      <c r="AP290" s="166">
        <v>0</v>
      </c>
      <c r="AQ290" s="166">
        <f t="shared" si="977"/>
        <v>5303846</v>
      </c>
      <c r="AR290" s="166"/>
      <c r="AS290" s="167"/>
      <c r="AT290" s="166"/>
      <c r="AU290" s="166"/>
      <c r="AV290" s="166">
        <f t="shared" si="978"/>
        <v>5303846</v>
      </c>
      <c r="AW290" s="166">
        <f t="shared" si="979"/>
        <v>380000</v>
      </c>
      <c r="AX290" s="166">
        <f t="shared" si="980"/>
        <v>71250</v>
      </c>
      <c r="AY290" s="166">
        <f t="shared" si="981"/>
        <v>47500</v>
      </c>
      <c r="AZ290" s="166">
        <f t="shared" si="982"/>
        <v>498750</v>
      </c>
      <c r="BA290" s="166">
        <f t="shared" si="983"/>
        <v>23750</v>
      </c>
      <c r="BB290" s="166">
        <f t="shared" si="984"/>
        <v>110000</v>
      </c>
      <c r="BC290" s="166"/>
      <c r="BD290" s="166">
        <v>0</v>
      </c>
      <c r="BE290" s="166">
        <f t="shared" si="985"/>
        <v>632500</v>
      </c>
      <c r="BF290" s="166">
        <f t="shared" si="986"/>
        <v>4671346</v>
      </c>
      <c r="BG290" s="166">
        <f t="shared" si="987"/>
        <v>0</v>
      </c>
      <c r="BH290" s="166">
        <v>1</v>
      </c>
      <c r="BI290" s="369" t="s">
        <v>40</v>
      </c>
      <c r="BJ290" s="166">
        <f t="shared" si="988"/>
        <v>0</v>
      </c>
      <c r="BK290" s="166">
        <f t="shared" si="989"/>
        <v>1</v>
      </c>
      <c r="BL290" s="166">
        <v>0</v>
      </c>
      <c r="BM290" s="166">
        <f t="shared" si="990"/>
        <v>0</v>
      </c>
      <c r="BN290" s="166" t="str">
        <f t="shared" si="991"/>
        <v>Trừ tiền</v>
      </c>
      <c r="BO290" s="410"/>
      <c r="BP290" s="166"/>
      <c r="BQ290" s="144"/>
      <c r="BR290" s="144"/>
      <c r="BS290" s="161">
        <f t="shared" si="992"/>
        <v>5303846</v>
      </c>
      <c r="BT290" s="159">
        <v>0</v>
      </c>
      <c r="BU290" s="166">
        <f t="shared" si="993"/>
        <v>0</v>
      </c>
      <c r="BV290" s="166">
        <v>11000000</v>
      </c>
      <c r="BW290" s="166">
        <f t="shared" si="994"/>
        <v>11000000</v>
      </c>
      <c r="BX290" s="166">
        <f t="shared" si="995"/>
        <v>-6194904</v>
      </c>
      <c r="BY290" s="166"/>
      <c r="BZ290" s="166"/>
      <c r="CA290" s="171"/>
      <c r="CB290" s="166"/>
      <c r="CC290" s="166"/>
      <c r="CD290" s="166"/>
      <c r="CE290" s="413">
        <v>10000000</v>
      </c>
      <c r="CF290" s="413"/>
      <c r="CG290" s="413">
        <v>0</v>
      </c>
      <c r="CH290" s="413">
        <v>0</v>
      </c>
      <c r="CI290" s="413"/>
      <c r="CJ290" s="369">
        <f>SUM(CF290:CI290)</f>
        <v>0</v>
      </c>
      <c r="CK290" s="369">
        <f>CE290+CJ290</f>
        <v>10000000</v>
      </c>
      <c r="CL290" s="417"/>
      <c r="CM290" s="413">
        <f t="shared" si="996"/>
        <v>10000000</v>
      </c>
      <c r="CN290" s="413">
        <f t="shared" si="996"/>
        <v>0</v>
      </c>
      <c r="CO290" s="369">
        <f t="shared" si="996"/>
        <v>0</v>
      </c>
      <c r="CP290" s="369">
        <f t="shared" si="996"/>
        <v>0</v>
      </c>
      <c r="CQ290" s="369">
        <f t="shared" si="996"/>
        <v>0</v>
      </c>
      <c r="CR290" s="369">
        <f>SUM(CN290:CQ290)</f>
        <v>0</v>
      </c>
      <c r="CS290" s="369">
        <f>CM290+CR290</f>
        <v>10000000</v>
      </c>
      <c r="CT290" s="173" t="s">
        <v>1632</v>
      </c>
      <c r="CU290" s="173" t="s">
        <v>1633</v>
      </c>
      <c r="CV290" s="450" t="s">
        <v>1740</v>
      </c>
      <c r="CW290" s="173" t="s">
        <v>2249</v>
      </c>
    </row>
    <row r="291" spans="1:101" ht="34.35" customHeight="1">
      <c r="A291" s="155">
        <f>SUBTOTAL(3,$C$11:C291)</f>
        <v>251</v>
      </c>
      <c r="B291" s="143" t="s">
        <v>1471</v>
      </c>
      <c r="C291" s="144" t="s">
        <v>1472</v>
      </c>
      <c r="D291" s="156" t="s">
        <v>101</v>
      </c>
      <c r="E291" s="157" t="str">
        <f>IF(CL291&gt;=400000000,"A1",IF(CL291&gt;=300000000,"A2",IF(CL291&gt;=240000000,"A3",IF(CL291&gt;=180000000,"A4",IF(CL291&gt;=120000000,"A5",IF(CL291&gt;=80000000,"A6",IF(CL291&gt;=40000000,"A7",IF(CL291&gt;=25000000,"B1",IF(CL291&gt;=12000000,"B2","B3")))))))))</f>
        <v>B3</v>
      </c>
      <c r="F291" s="158">
        <v>44313</v>
      </c>
      <c r="G291" s="159">
        <v>5980000</v>
      </c>
      <c r="H291" s="159"/>
      <c r="I291" s="160">
        <f t="shared" si="960"/>
        <v>5020000</v>
      </c>
      <c r="J291" s="160">
        <f t="shared" si="961"/>
        <v>0</v>
      </c>
      <c r="K291" s="161">
        <f t="shared" si="962"/>
        <v>5020000</v>
      </c>
      <c r="L291" s="161">
        <f t="shared" si="963"/>
        <v>11000000</v>
      </c>
      <c r="M291" s="162">
        <f t="shared" si="964"/>
        <v>0.8</v>
      </c>
      <c r="N291" s="163">
        <f t="shared" si="965"/>
        <v>4186000</v>
      </c>
      <c r="O291" s="163">
        <v>0</v>
      </c>
      <c r="P291" s="406">
        <v>0</v>
      </c>
      <c r="Q291" s="406">
        <v>0</v>
      </c>
      <c r="R291" s="406">
        <v>0</v>
      </c>
      <c r="S291" s="406">
        <v>0</v>
      </c>
      <c r="T291" s="406"/>
      <c r="U291" s="406"/>
      <c r="V291" s="406"/>
      <c r="W291" s="406"/>
      <c r="X291" s="389"/>
      <c r="Y291" s="406"/>
      <c r="Z291" s="406"/>
      <c r="AA291" s="406"/>
      <c r="AB291" s="406"/>
      <c r="AC291" s="406"/>
      <c r="AD291" s="406">
        <v>0</v>
      </c>
      <c r="AE291" s="164">
        <f t="shared" si="966"/>
        <v>0</v>
      </c>
      <c r="AF291" s="166">
        <f t="shared" si="967"/>
        <v>0</v>
      </c>
      <c r="AG291" s="166">
        <f t="shared" si="968"/>
        <v>0</v>
      </c>
      <c r="AH291" s="166">
        <f t="shared" si="969"/>
        <v>0</v>
      </c>
      <c r="AI291" s="166">
        <f t="shared" si="970"/>
        <v>0</v>
      </c>
      <c r="AJ291" s="166">
        <f t="shared" si="971"/>
        <v>0</v>
      </c>
      <c r="AK291" s="166">
        <f t="shared" si="972"/>
        <v>0</v>
      </c>
      <c r="AL291" s="166">
        <f t="shared" si="973"/>
        <v>0</v>
      </c>
      <c r="AM291" s="166">
        <f t="shared" si="974"/>
        <v>0</v>
      </c>
      <c r="AN291" s="166">
        <f t="shared" si="975"/>
        <v>0</v>
      </c>
      <c r="AO291" s="167">
        <f t="shared" si="976"/>
        <v>0</v>
      </c>
      <c r="AP291" s="166">
        <v>0</v>
      </c>
      <c r="AQ291" s="166">
        <f t="shared" si="977"/>
        <v>0</v>
      </c>
      <c r="AR291" s="166"/>
      <c r="AS291" s="167"/>
      <c r="AT291" s="166"/>
      <c r="AU291" s="166"/>
      <c r="AV291" s="166">
        <f t="shared" si="978"/>
        <v>0</v>
      </c>
      <c r="AW291" s="166">
        <f t="shared" si="979"/>
        <v>0</v>
      </c>
      <c r="AX291" s="166">
        <f t="shared" si="980"/>
        <v>0</v>
      </c>
      <c r="AY291" s="166">
        <f t="shared" si="981"/>
        <v>0</v>
      </c>
      <c r="AZ291" s="166">
        <f t="shared" si="982"/>
        <v>0</v>
      </c>
      <c r="BA291" s="166">
        <v>0</v>
      </c>
      <c r="BB291" s="166">
        <f t="shared" si="984"/>
        <v>0</v>
      </c>
      <c r="BC291" s="166"/>
      <c r="BD291" s="166">
        <v>0</v>
      </c>
      <c r="BE291" s="166">
        <f t="shared" si="985"/>
        <v>0</v>
      </c>
      <c r="BF291" s="166">
        <f t="shared" si="986"/>
        <v>0</v>
      </c>
      <c r="BG291" s="166">
        <f t="shared" si="987"/>
        <v>0</v>
      </c>
      <c r="BH291" s="166"/>
      <c r="BI291" s="369" t="s">
        <v>40</v>
      </c>
      <c r="BJ291" s="166">
        <f t="shared" si="988"/>
        <v>0</v>
      </c>
      <c r="BK291" s="166">
        <f t="shared" si="989"/>
        <v>1</v>
      </c>
      <c r="BL291" s="166">
        <v>0</v>
      </c>
      <c r="BM291" s="166">
        <f t="shared" si="990"/>
        <v>0</v>
      </c>
      <c r="BN291" s="166" t="str">
        <f t="shared" si="991"/>
        <v>Xem lại</v>
      </c>
      <c r="BO291" s="410"/>
      <c r="BP291" s="166"/>
      <c r="BQ291" s="144"/>
      <c r="BR291" s="144"/>
      <c r="BS291" s="161">
        <f t="shared" si="992"/>
        <v>0</v>
      </c>
      <c r="BT291" s="159">
        <v>1</v>
      </c>
      <c r="BU291" s="166">
        <f t="shared" si="993"/>
        <v>4400000</v>
      </c>
      <c r="BV291" s="166">
        <v>11000000</v>
      </c>
      <c r="BW291" s="166">
        <f t="shared" si="994"/>
        <v>15400000</v>
      </c>
      <c r="BX291" s="166">
        <f t="shared" si="995"/>
        <v>-15400000</v>
      </c>
      <c r="BY291" s="166"/>
      <c r="BZ291" s="166"/>
      <c r="CA291" s="171"/>
      <c r="CB291" s="166"/>
      <c r="CC291" s="166"/>
      <c r="CD291" s="166"/>
      <c r="CE291" s="413">
        <v>11000000</v>
      </c>
      <c r="CF291" s="413"/>
      <c r="CG291" s="413"/>
      <c r="CH291" s="413"/>
      <c r="CI291" s="413"/>
      <c r="CJ291" s="369">
        <f>SUM(CF291:CI291)</f>
        <v>0</v>
      </c>
      <c r="CK291" s="369">
        <f>CE291+CJ291</f>
        <v>11000000</v>
      </c>
      <c r="CL291" s="417"/>
      <c r="CM291" s="413">
        <f>CE291</f>
        <v>11000000</v>
      </c>
      <c r="CN291" s="413"/>
      <c r="CO291" s="369"/>
      <c r="CP291" s="369"/>
      <c r="CQ291" s="369">
        <f>CI291</f>
        <v>0</v>
      </c>
      <c r="CR291" s="369">
        <f>SUM(CN291:CQ291)</f>
        <v>0</v>
      </c>
      <c r="CS291" s="369">
        <f>CM291+CR291</f>
        <v>11000000</v>
      </c>
      <c r="CT291" s="173" t="s">
        <v>1794</v>
      </c>
      <c r="CU291" s="173" t="s">
        <v>1633</v>
      </c>
      <c r="CV291" s="450" t="s">
        <v>1634</v>
      </c>
      <c r="CW291" s="173" t="s">
        <v>2249</v>
      </c>
    </row>
    <row r="292" spans="1:101" ht="34.35" customHeight="1">
      <c r="A292" s="155">
        <f>SUBTOTAL(3,$C$11:C292)</f>
        <v>252</v>
      </c>
      <c r="B292" s="143" t="s">
        <v>340</v>
      </c>
      <c r="C292" s="144" t="s">
        <v>341</v>
      </c>
      <c r="D292" s="156" t="s">
        <v>101</v>
      </c>
      <c r="E292" s="157" t="str">
        <f>IF(CL292&gt;=400000000,"A1",IF(CL292&gt;=300000000,"A2",IF(CL292&gt;=240000000,"A3",IF(CL292&gt;=180000000,"A4",IF(CL292&gt;=120000000,"A5",IF(CL292&gt;=80000000,"A6",IF(CL292&gt;=40000000,"A7",IF(CL292&gt;=25000000,"B1",IF(CL292&gt;=12000000,"B2","B3")))))))))</f>
        <v>B3</v>
      </c>
      <c r="F292" s="158">
        <v>40667</v>
      </c>
      <c r="G292" s="159">
        <v>6640000</v>
      </c>
      <c r="H292" s="159"/>
      <c r="I292" s="160">
        <f t="shared" si="960"/>
        <v>8360000</v>
      </c>
      <c r="J292" s="160">
        <f t="shared" si="961"/>
        <v>1500000</v>
      </c>
      <c r="K292" s="161">
        <f t="shared" si="962"/>
        <v>9860000</v>
      </c>
      <c r="L292" s="161">
        <f t="shared" si="963"/>
        <v>16500000</v>
      </c>
      <c r="M292" s="162">
        <f t="shared" si="964"/>
        <v>0.8</v>
      </c>
      <c r="N292" s="163">
        <f t="shared" si="965"/>
        <v>4648000</v>
      </c>
      <c r="O292" s="163">
        <v>0</v>
      </c>
      <c r="P292" s="406">
        <v>13</v>
      </c>
      <c r="Q292" s="406">
        <v>0</v>
      </c>
      <c r="R292" s="406">
        <v>0</v>
      </c>
      <c r="S292" s="406">
        <v>0</v>
      </c>
      <c r="T292" s="406"/>
      <c r="U292" s="406"/>
      <c r="V292" s="406"/>
      <c r="W292" s="406"/>
      <c r="X292" s="389"/>
      <c r="Y292" s="406"/>
      <c r="Z292" s="406"/>
      <c r="AA292" s="406"/>
      <c r="AB292" s="406"/>
      <c r="AC292" s="406"/>
      <c r="AD292" s="406">
        <v>0</v>
      </c>
      <c r="AE292" s="164">
        <f t="shared" si="966"/>
        <v>0</v>
      </c>
      <c r="AF292" s="166">
        <f t="shared" si="967"/>
        <v>6600000</v>
      </c>
      <c r="AG292" s="166">
        <f t="shared" si="968"/>
        <v>0</v>
      </c>
      <c r="AH292" s="166">
        <f t="shared" si="969"/>
        <v>0</v>
      </c>
      <c r="AI292" s="166">
        <f t="shared" si="970"/>
        <v>0</v>
      </c>
      <c r="AJ292" s="166">
        <f t="shared" si="971"/>
        <v>0</v>
      </c>
      <c r="AK292" s="166">
        <f t="shared" si="972"/>
        <v>0</v>
      </c>
      <c r="AL292" s="166">
        <f t="shared" si="973"/>
        <v>0</v>
      </c>
      <c r="AM292" s="166">
        <f t="shared" si="974"/>
        <v>0</v>
      </c>
      <c r="AN292" s="166">
        <f t="shared" si="975"/>
        <v>0</v>
      </c>
      <c r="AO292" s="167">
        <f t="shared" si="976"/>
        <v>0</v>
      </c>
      <c r="AP292" s="166">
        <v>0</v>
      </c>
      <c r="AQ292" s="166">
        <f t="shared" si="977"/>
        <v>6600000</v>
      </c>
      <c r="AR292" s="166"/>
      <c r="AS292" s="167"/>
      <c r="AT292" s="166"/>
      <c r="AU292" s="166"/>
      <c r="AV292" s="166">
        <f t="shared" si="978"/>
        <v>6600000</v>
      </c>
      <c r="AW292" s="166">
        <f t="shared" si="979"/>
        <v>531200</v>
      </c>
      <c r="AX292" s="166">
        <f t="shared" si="980"/>
        <v>99600</v>
      </c>
      <c r="AY292" s="166">
        <f t="shared" si="981"/>
        <v>66400</v>
      </c>
      <c r="AZ292" s="166">
        <f t="shared" si="982"/>
        <v>697200</v>
      </c>
      <c r="BA292" s="166">
        <f t="shared" si="983"/>
        <v>33200</v>
      </c>
      <c r="BB292" s="166">
        <f t="shared" si="984"/>
        <v>220000</v>
      </c>
      <c r="BC292" s="166"/>
      <c r="BD292" s="166">
        <v>0</v>
      </c>
      <c r="BE292" s="166">
        <f t="shared" si="985"/>
        <v>950400</v>
      </c>
      <c r="BF292" s="166">
        <f t="shared" si="986"/>
        <v>5649600</v>
      </c>
      <c r="BG292" s="166">
        <f t="shared" si="987"/>
        <v>0</v>
      </c>
      <c r="BH292" s="166">
        <v>1</v>
      </c>
      <c r="BI292" s="369" t="s">
        <v>40</v>
      </c>
      <c r="BJ292" s="166">
        <f t="shared" si="988"/>
        <v>0</v>
      </c>
      <c r="BK292" s="166">
        <f t="shared" si="989"/>
        <v>1</v>
      </c>
      <c r="BL292" s="166">
        <v>0</v>
      </c>
      <c r="BM292" s="166">
        <f t="shared" si="990"/>
        <v>0</v>
      </c>
      <c r="BN292" s="166" t="str">
        <f t="shared" si="991"/>
        <v>Trừ tiền</v>
      </c>
      <c r="BO292" s="410"/>
      <c r="BP292" s="166"/>
      <c r="BQ292" s="144"/>
      <c r="BR292" s="144"/>
      <c r="BS292" s="161">
        <f t="shared" si="992"/>
        <v>6600000</v>
      </c>
      <c r="BT292" s="159">
        <v>2</v>
      </c>
      <c r="BU292" s="166">
        <f t="shared" si="993"/>
        <v>8800000</v>
      </c>
      <c r="BV292" s="166">
        <v>11000000</v>
      </c>
      <c r="BW292" s="166">
        <f t="shared" si="994"/>
        <v>19800000</v>
      </c>
      <c r="BX292" s="166">
        <f t="shared" si="995"/>
        <v>-13897200</v>
      </c>
      <c r="BY292" s="166"/>
      <c r="BZ292" s="166"/>
      <c r="CA292" s="171"/>
      <c r="CB292" s="166"/>
      <c r="CC292" s="166"/>
      <c r="CD292" s="166"/>
      <c r="CE292" s="413">
        <v>15000000</v>
      </c>
      <c r="CF292" s="413">
        <f>CE292*10%</f>
        <v>1500000</v>
      </c>
      <c r="CG292" s="413">
        <v>0</v>
      </c>
      <c r="CH292" s="413">
        <v>0</v>
      </c>
      <c r="CI292" s="413"/>
      <c r="CJ292" s="369">
        <f>SUM(CF292:CI292)</f>
        <v>1500000</v>
      </c>
      <c r="CK292" s="369">
        <f>CE292+CJ292</f>
        <v>16500000</v>
      </c>
      <c r="CL292" s="417"/>
      <c r="CM292" s="413">
        <f>CE292</f>
        <v>15000000</v>
      </c>
      <c r="CN292" s="413">
        <f>CF292</f>
        <v>1500000</v>
      </c>
      <c r="CO292" s="369">
        <f>CG292</f>
        <v>0</v>
      </c>
      <c r="CP292" s="369">
        <f>CH292</f>
        <v>0</v>
      </c>
      <c r="CQ292" s="369">
        <f>CI292</f>
        <v>0</v>
      </c>
      <c r="CR292" s="369">
        <f>SUM(CN292:CQ292)</f>
        <v>1500000</v>
      </c>
      <c r="CS292" s="369">
        <f>CM292+CR292</f>
        <v>16500000</v>
      </c>
      <c r="CT292" s="173" t="s">
        <v>1794</v>
      </c>
      <c r="CU292" s="173" t="s">
        <v>1633</v>
      </c>
      <c r="CV292" s="450" t="s">
        <v>1635</v>
      </c>
      <c r="CW292" s="173" t="s">
        <v>2249</v>
      </c>
    </row>
    <row r="293" spans="1:101" ht="34.35" customHeight="1">
      <c r="A293" s="401"/>
      <c r="B293" s="402" t="str">
        <f>"Đội Lái xe đầu kéo VC HH Nông nghiệp: " &amp;"["&amp;COUNT(A294:A397)&amp; "]"</f>
        <v>Đội Lái xe đầu kéo VC HH Nông nghiệp: [104]</v>
      </c>
      <c r="C293" s="370"/>
      <c r="D293" s="292"/>
      <c r="E293" s="292"/>
      <c r="F293" s="292"/>
      <c r="G293" s="292">
        <f t="shared" ref="G293:L293" si="997">SUM(G294:G397)</f>
        <v>442290000</v>
      </c>
      <c r="H293" s="292">
        <f t="shared" si="997"/>
        <v>38000000</v>
      </c>
      <c r="I293" s="292">
        <f t="shared" si="997"/>
        <v>532710000</v>
      </c>
      <c r="J293" s="292">
        <f t="shared" si="997"/>
        <v>30500000</v>
      </c>
      <c r="K293" s="292">
        <f t="shared" si="997"/>
        <v>563210000</v>
      </c>
      <c r="L293" s="292">
        <f t="shared" si="997"/>
        <v>1043500000</v>
      </c>
      <c r="M293" s="292"/>
      <c r="N293" s="292">
        <f t="shared" ref="N293:BG293" si="998">SUM(N294:N397)</f>
        <v>378560000</v>
      </c>
      <c r="O293" s="292">
        <f t="shared" si="998"/>
        <v>0</v>
      </c>
      <c r="P293" s="373">
        <f t="shared" si="998"/>
        <v>1300</v>
      </c>
      <c r="Q293" s="373">
        <f t="shared" si="998"/>
        <v>0</v>
      </c>
      <c r="R293" s="373">
        <f t="shared" si="998"/>
        <v>0</v>
      </c>
      <c r="S293" s="373">
        <f t="shared" si="998"/>
        <v>0</v>
      </c>
      <c r="T293" s="373">
        <f t="shared" si="998"/>
        <v>0</v>
      </c>
      <c r="U293" s="373">
        <f t="shared" si="998"/>
        <v>0</v>
      </c>
      <c r="V293" s="373">
        <f t="shared" si="998"/>
        <v>0</v>
      </c>
      <c r="W293" s="373">
        <f t="shared" si="998"/>
        <v>0</v>
      </c>
      <c r="X293" s="373">
        <f t="shared" si="998"/>
        <v>0</v>
      </c>
      <c r="Y293" s="373">
        <f t="shared" si="998"/>
        <v>0</v>
      </c>
      <c r="Z293" s="373">
        <f t="shared" si="998"/>
        <v>0</v>
      </c>
      <c r="AA293" s="373">
        <f t="shared" si="998"/>
        <v>0</v>
      </c>
      <c r="AB293" s="373">
        <f t="shared" si="998"/>
        <v>0</v>
      </c>
      <c r="AC293" s="373">
        <f t="shared" si="998"/>
        <v>0</v>
      </c>
      <c r="AD293" s="373">
        <f t="shared" si="998"/>
        <v>0</v>
      </c>
      <c r="AE293" s="373">
        <f t="shared" si="998"/>
        <v>0</v>
      </c>
      <c r="AF293" s="292">
        <f t="shared" si="998"/>
        <v>501673075</v>
      </c>
      <c r="AG293" s="292">
        <f t="shared" si="998"/>
        <v>0</v>
      </c>
      <c r="AH293" s="292">
        <f t="shared" si="998"/>
        <v>0</v>
      </c>
      <c r="AI293" s="292">
        <f t="shared" si="998"/>
        <v>0</v>
      </c>
      <c r="AJ293" s="292">
        <f t="shared" si="998"/>
        <v>0</v>
      </c>
      <c r="AK293" s="292">
        <f t="shared" si="998"/>
        <v>0</v>
      </c>
      <c r="AL293" s="292">
        <f t="shared" si="998"/>
        <v>0</v>
      </c>
      <c r="AM293" s="292">
        <f t="shared" si="998"/>
        <v>0</v>
      </c>
      <c r="AN293" s="292">
        <f t="shared" si="998"/>
        <v>0</v>
      </c>
      <c r="AO293" s="292">
        <f t="shared" si="998"/>
        <v>0</v>
      </c>
      <c r="AP293" s="292">
        <f t="shared" si="998"/>
        <v>0</v>
      </c>
      <c r="AQ293" s="292">
        <f t="shared" si="998"/>
        <v>501673075</v>
      </c>
      <c r="AR293" s="292">
        <f t="shared" si="998"/>
        <v>0</v>
      </c>
      <c r="AS293" s="292">
        <f t="shared" si="998"/>
        <v>0</v>
      </c>
      <c r="AT293" s="292">
        <f t="shared" si="998"/>
        <v>0</v>
      </c>
      <c r="AU293" s="292">
        <f t="shared" si="998"/>
        <v>0</v>
      </c>
      <c r="AV293" s="292">
        <f t="shared" si="998"/>
        <v>501673075</v>
      </c>
      <c r="AW293" s="292">
        <f t="shared" si="998"/>
        <v>34261600</v>
      </c>
      <c r="AX293" s="292">
        <f t="shared" si="998"/>
        <v>7054950</v>
      </c>
      <c r="AY293" s="292">
        <f t="shared" si="998"/>
        <v>4282700</v>
      </c>
      <c r="AZ293" s="292">
        <f t="shared" si="998"/>
        <v>45599250</v>
      </c>
      <c r="BA293" s="292">
        <f t="shared" si="998"/>
        <v>1228850</v>
      </c>
      <c r="BB293" s="292">
        <f t="shared" si="998"/>
        <v>10230000</v>
      </c>
      <c r="BC293" s="292">
        <f t="shared" si="998"/>
        <v>0</v>
      </c>
      <c r="BD293" s="292">
        <f t="shared" si="998"/>
        <v>203400</v>
      </c>
      <c r="BE293" s="292">
        <f t="shared" si="998"/>
        <v>57261500</v>
      </c>
      <c r="BF293" s="292">
        <f t="shared" si="998"/>
        <v>444411575</v>
      </c>
      <c r="BG293" s="292">
        <f t="shared" si="998"/>
        <v>0</v>
      </c>
      <c r="BH293" s="292"/>
      <c r="BI293" s="292">
        <f>SUM(BI294:BI397)</f>
        <v>0</v>
      </c>
      <c r="BJ293" s="292">
        <f>SUM(BJ294:BJ397)</f>
        <v>0</v>
      </c>
      <c r="BK293" s="292"/>
      <c r="BL293" s="292">
        <f t="shared" ref="BL293:CV293" si="999">SUM(BL294:BL397)</f>
        <v>0</v>
      </c>
      <c r="BM293" s="292">
        <f t="shared" si="999"/>
        <v>0</v>
      </c>
      <c r="BN293" s="292">
        <f t="shared" si="999"/>
        <v>0</v>
      </c>
      <c r="BO293" s="292">
        <f t="shared" si="999"/>
        <v>0</v>
      </c>
      <c r="BP293" s="292">
        <f t="shared" si="999"/>
        <v>0</v>
      </c>
      <c r="BQ293" s="292">
        <f t="shared" si="999"/>
        <v>0</v>
      </c>
      <c r="BR293" s="292">
        <f t="shared" si="999"/>
        <v>0</v>
      </c>
      <c r="BS293" s="292">
        <f t="shared" si="999"/>
        <v>501673075</v>
      </c>
      <c r="BT293" s="292">
        <f t="shared" si="999"/>
        <v>128</v>
      </c>
      <c r="BU293" s="292">
        <f t="shared" si="999"/>
        <v>563200000</v>
      </c>
      <c r="BV293" s="292">
        <f t="shared" si="999"/>
        <v>1144000000</v>
      </c>
      <c r="BW293" s="292">
        <f t="shared" si="999"/>
        <v>1707200000</v>
      </c>
      <c r="BX293" s="292">
        <f t="shared" si="999"/>
        <v>-1251126175</v>
      </c>
      <c r="BY293" s="292">
        <f t="shared" si="999"/>
        <v>0</v>
      </c>
      <c r="BZ293" s="292">
        <f t="shared" si="999"/>
        <v>0</v>
      </c>
      <c r="CA293" s="292">
        <f t="shared" si="999"/>
        <v>0</v>
      </c>
      <c r="CB293" s="292">
        <f t="shared" si="999"/>
        <v>0</v>
      </c>
      <c r="CC293" s="292">
        <f t="shared" si="999"/>
        <v>0</v>
      </c>
      <c r="CD293" s="292">
        <f t="shared" si="999"/>
        <v>0</v>
      </c>
      <c r="CE293" s="292">
        <f t="shared" si="999"/>
        <v>1013000000</v>
      </c>
      <c r="CF293" s="292">
        <f t="shared" si="999"/>
        <v>28500000</v>
      </c>
      <c r="CG293" s="292">
        <f t="shared" si="999"/>
        <v>2000000</v>
      </c>
      <c r="CH293" s="292">
        <f t="shared" si="999"/>
        <v>0</v>
      </c>
      <c r="CI293" s="292">
        <f t="shared" si="999"/>
        <v>0</v>
      </c>
      <c r="CJ293" s="292">
        <f t="shared" si="999"/>
        <v>30500000</v>
      </c>
      <c r="CK293" s="292">
        <f t="shared" si="999"/>
        <v>1043500000</v>
      </c>
      <c r="CL293" s="292">
        <f t="shared" si="999"/>
        <v>0</v>
      </c>
      <c r="CM293" s="292">
        <f t="shared" si="999"/>
        <v>1013000000</v>
      </c>
      <c r="CN293" s="292">
        <f t="shared" si="999"/>
        <v>28500000</v>
      </c>
      <c r="CO293" s="292">
        <f t="shared" si="999"/>
        <v>2000000</v>
      </c>
      <c r="CP293" s="292">
        <f t="shared" si="999"/>
        <v>0</v>
      </c>
      <c r="CQ293" s="292">
        <f t="shared" si="999"/>
        <v>0</v>
      </c>
      <c r="CR293" s="292">
        <f t="shared" si="999"/>
        <v>30500000</v>
      </c>
      <c r="CS293" s="292">
        <f t="shared" si="999"/>
        <v>1043500000</v>
      </c>
      <c r="CT293" s="292">
        <f t="shared" si="999"/>
        <v>0</v>
      </c>
      <c r="CU293" s="292">
        <f t="shared" si="999"/>
        <v>0</v>
      </c>
      <c r="CV293" s="447">
        <f t="shared" si="999"/>
        <v>0</v>
      </c>
      <c r="CW293" s="292"/>
    </row>
    <row r="294" spans="1:101" ht="34.35" customHeight="1">
      <c r="A294" s="155">
        <f>SUBTOTAL(3,$C$11:C294)</f>
        <v>253</v>
      </c>
      <c r="B294" s="143" t="s">
        <v>495</v>
      </c>
      <c r="C294" s="144" t="s">
        <v>496</v>
      </c>
      <c r="D294" s="156" t="s">
        <v>101</v>
      </c>
      <c r="E294" s="157" t="str">
        <f>IF(CL294&gt;=400000000,"A1",IF(CL294&gt;=300000000,"A2",IF(CL294&gt;=240000000,"A3",IF(CL294&gt;=180000000,"A4",IF(CL294&gt;=120000000,"A5",IF(CL294&gt;=80000000,"A6",IF(CL294&gt;=40000000,"A7",IF(CL294&gt;=25000000,"B1",IF(CL294&gt;=12000000,"B2","B3")))))))))</f>
        <v>B3</v>
      </c>
      <c r="F294" s="158">
        <v>42110</v>
      </c>
      <c r="G294" s="159">
        <v>4520000</v>
      </c>
      <c r="H294" s="159"/>
      <c r="I294" s="160">
        <f t="shared" ref="I294:I357" si="1000">IF(G294&gt;0,CM294-G294,CM294-H294)</f>
        <v>5480000</v>
      </c>
      <c r="J294" s="160">
        <f t="shared" ref="J294:J357" si="1001">CR294</f>
        <v>1500000</v>
      </c>
      <c r="K294" s="161">
        <f t="shared" ref="K294:K357" si="1002">SUM(I294:J294)</f>
        <v>6980000</v>
      </c>
      <c r="L294" s="161">
        <f t="shared" ref="L294:L357" si="1003">IF(G294&gt;0,G294+K294,H294+K294)</f>
        <v>11500000</v>
      </c>
      <c r="M294" s="162">
        <f t="shared" ref="M294:M357" si="1004">IF(CE294&gt;=11000000,80%,100%)</f>
        <v>1</v>
      </c>
      <c r="N294" s="163">
        <f t="shared" ref="N294:N357" si="1005">ROUND(MAX(G294*70%,H294*70%,3640000),0)</f>
        <v>3640000</v>
      </c>
      <c r="O294" s="163">
        <v>0</v>
      </c>
      <c r="P294" s="406">
        <v>13</v>
      </c>
      <c r="Q294" s="406">
        <v>0</v>
      </c>
      <c r="R294" s="406">
        <v>0</v>
      </c>
      <c r="S294" s="406">
        <v>0</v>
      </c>
      <c r="T294" s="406"/>
      <c r="U294" s="406"/>
      <c r="V294" s="406"/>
      <c r="W294" s="406"/>
      <c r="X294" s="389"/>
      <c r="Y294" s="406"/>
      <c r="Z294" s="406"/>
      <c r="AA294" s="406"/>
      <c r="AB294" s="406"/>
      <c r="AC294" s="406"/>
      <c r="AD294" s="406">
        <v>0</v>
      </c>
      <c r="AE294" s="164">
        <f t="shared" ref="AE294:AE357" si="1006">IF(OR(BL294="M1",BL294="M2",BL294="M3",BL294="M4"),P294+R294+S294+T294+U294,0)</f>
        <v>0</v>
      </c>
      <c r="AF294" s="166">
        <f t="shared" ref="AF294:AF357" si="1007">ROUND(IF($P294=0,0,IF(OR($BJ294="lương tháng",$CE294&gt;=11000000),($L294/2-$L294/26*($CC$6-$P294))*$M294,$L294/26*$P294*$M294)),0)</f>
        <v>5750000</v>
      </c>
      <c r="AG294" s="166">
        <f t="shared" ref="AG294:AG357" si="1008">ROUND(MAX((G294+I294)*M294/26*R294,(H294+I294)*M294/26*R294,G294/26*R294*150%,H294/26*R294*150%)*BK294,0)</f>
        <v>0</v>
      </c>
      <c r="AH294" s="166">
        <f t="shared" ref="AH294:AH357" si="1009">ROUND(MAX((G294+I294)*M294/26*S294,(H294+I294)*M294/26*S294,G294/26*S294*200%,H294/26*S294*200%)*BK294,0)</f>
        <v>0</v>
      </c>
      <c r="AI294" s="166">
        <f t="shared" ref="AI294:AI357" si="1010">ROUND(IF(BJ294="Lương tháng",L294/26*T294,MAX((G294+I294)/26*(T294+U294)*200%+G294/26*T294,(H294+I294)/26*(T294+U294)*200%+H294/26*T294,G294/26*(T294+U294)*300%+G294/26*T294,H294/26*(T294+U294)*300%+H294/26*T294)),0)</f>
        <v>0</v>
      </c>
      <c r="AJ294" s="166">
        <f t="shared" ref="AJ294:AJ357" si="1011">ROUND(IF((P294+Q294)=0,0,IF(BJ294="Lương tháng",MAX((G294+I294)/26*V294,(H294+I294)/26*V294),MAX(G294/26*V294,H294/26*V294))),0)</f>
        <v>0</v>
      </c>
      <c r="AK294" s="166">
        <f t="shared" ref="AK294:AK357" si="1012">ROUND(IF(G294&gt;0,G294/26*W294,H294/26*W294),0)</f>
        <v>0</v>
      </c>
      <c r="AL294" s="166">
        <f t="shared" ref="AL294:AL357" si="1013">ROUND(N294/26*Y294+O294/26*Z294+MAX(G294/26*AA294,H294/26*AA294),0)</f>
        <v>0</v>
      </c>
      <c r="AM294" s="166">
        <f t="shared" ref="AM294:AM357" si="1014">ROUND(IF(BJ294="Lương tháng",L294/26*AC294,L294/26*AC294+MAX((G294+I294)/26*AB294,(H294+I294)/26*AB294)),0)</f>
        <v>0</v>
      </c>
      <c r="AN294" s="166">
        <f t="shared" ref="AN294:AN357" si="1015">ROUND(IF(BJ294="lương tháng",0,MAX((G294+I294)/26*AD294*30%,(H294+I294)/26*AD294*30%)*BK294),0)</f>
        <v>0</v>
      </c>
      <c r="AO294" s="167">
        <f t="shared" ref="AO294:AO357" si="1016">ROUND(BM294*AE294,0)</f>
        <v>0</v>
      </c>
      <c r="AP294" s="166">
        <v>0</v>
      </c>
      <c r="AQ294" s="166">
        <f t="shared" ref="AQ294:AQ357" si="1017">ROUND(SUM(AF294:AP294),0)</f>
        <v>5750000</v>
      </c>
      <c r="AR294" s="166">
        <v>0</v>
      </c>
      <c r="AS294" s="167"/>
      <c r="AT294" s="166"/>
      <c r="AU294" s="166"/>
      <c r="AV294" s="166">
        <f t="shared" ref="AV294:AV357" si="1018">ROUND(SUM(AQ294:AT294)-AU294,0)</f>
        <v>5750000</v>
      </c>
      <c r="AW294" s="166">
        <f t="shared" ref="AW294:AW357" si="1019">ROUND(IF($BH294=1,$G294*$AW$9,0),0)</f>
        <v>361600</v>
      </c>
      <c r="AX294" s="166">
        <f t="shared" ref="AX294:AX357" si="1020">ROUND(IF($BH294=1,$G294*$AX$9,0),0)</f>
        <v>67800</v>
      </c>
      <c r="AY294" s="166">
        <f t="shared" ref="AY294:AY357" si="1021">ROUND(IF($BH294=1,$G294*$AY$9,0),0)</f>
        <v>45200</v>
      </c>
      <c r="AZ294" s="166">
        <f t="shared" ref="AZ294:AZ357" si="1022">SUM(AW294:AY294)</f>
        <v>474600</v>
      </c>
      <c r="BA294" s="166">
        <f t="shared" ref="BA294:BA357" si="1023">ROUND(IF($BI294="1x",$G294*0.5%,0),0)</f>
        <v>22600</v>
      </c>
      <c r="BB294" s="166">
        <f t="shared" ref="BB294:BB357" si="1024">IF(BN294="Xem lại",0,IF(CM294&lt;11000000,5000,IF(AND(CM294&gt;=11000000,CM294&lt;25000000),10000,IF(AND(CM294&gt;=25000000,CM294&lt;40000000),15000,IF(AND(CM294&gt;=40000000,CM294&lt;120000000),20000,IF(AND(CM294&gt;=120000000,CM294&lt;240000000),25000,30000)))))*$BB$9)</f>
        <v>110000</v>
      </c>
      <c r="BC294" s="166"/>
      <c r="BD294" s="166">
        <v>0</v>
      </c>
      <c r="BE294" s="166">
        <f t="shared" ref="BE294:BE357" si="1025">ROUND(SUM(AZ294:BD294),0)</f>
        <v>607200</v>
      </c>
      <c r="BF294" s="166">
        <f t="shared" ref="BF294:BF357" si="1026">ROUND(IF(AV294&gt;BE294,AV294-BE294,0),0)</f>
        <v>5142800</v>
      </c>
      <c r="BG294" s="166">
        <f t="shared" ref="BG294:BG357" si="1027">ROUND(IF(BE294&gt;AV294,BE294-AV294,0),0)</f>
        <v>0</v>
      </c>
      <c r="BH294" s="166">
        <v>1</v>
      </c>
      <c r="BI294" s="369" t="s">
        <v>40</v>
      </c>
      <c r="BJ294" s="166">
        <f t="shared" ref="BJ294:BJ357" si="1028">IF(AND(D294="QTNV CL",CM294&gt;=11000000),"Lương tháng",IF(CM294&gt;=18000000,"Lương tháng",0))</f>
        <v>0</v>
      </c>
      <c r="BK294" s="166">
        <f t="shared" ref="BK294:BK357" si="1029">IF(BJ294="Lương tháng",0,1)</f>
        <v>1</v>
      </c>
      <c r="BL294" s="166">
        <v>0</v>
      </c>
      <c r="BM294" s="166">
        <f t="shared" ref="BM294:BM357" si="1030">IF(BL294="M1",13000,IF(BL294="M2",20000,IF(BL294="M3",26000,IF(BL294="M4",32000,0))))</f>
        <v>0</v>
      </c>
      <c r="BN294" s="166" t="str">
        <f t="shared" ref="BN294:BN357" si="1031">IF(AND(G294&gt;0,(P294+Q294)&gt;=5),"Trừ tiền","Xem lại")</f>
        <v>Trừ tiền</v>
      </c>
      <c r="BO294" s="410"/>
      <c r="BP294" s="166"/>
      <c r="BQ294" s="144"/>
      <c r="BR294" s="144"/>
      <c r="BS294" s="161">
        <f t="shared" ref="BS294:BS357" si="1032">AQ294+SUM(BO294:BR294)-AN294-AO294-SUM(BY294:CA294)</f>
        <v>5750000</v>
      </c>
      <c r="BT294" s="159">
        <v>3</v>
      </c>
      <c r="BU294" s="166">
        <f t="shared" ref="BU294:BU357" si="1033">BT294*4400000</f>
        <v>13200000</v>
      </c>
      <c r="BV294" s="166">
        <v>11000000</v>
      </c>
      <c r="BW294" s="166">
        <f t="shared" ref="BW294:BW357" si="1034">BU294+BV294</f>
        <v>24200000</v>
      </c>
      <c r="BX294" s="166">
        <f t="shared" ref="BX294:BX357" si="1035">BS294-SUM(CC294:CD294)-CB294-AZ294-BW294</f>
        <v>-18924600</v>
      </c>
      <c r="BY294" s="166"/>
      <c r="BZ294" s="166"/>
      <c r="CA294" s="171"/>
      <c r="CB294" s="166"/>
      <c r="CC294" s="166"/>
      <c r="CD294" s="166"/>
      <c r="CE294" s="413">
        <v>10000000</v>
      </c>
      <c r="CF294" s="413">
        <f>CE294*5%</f>
        <v>500000</v>
      </c>
      <c r="CG294" s="413">
        <v>1000000</v>
      </c>
      <c r="CH294" s="413">
        <v>0</v>
      </c>
      <c r="CI294" s="413"/>
      <c r="CJ294" s="369">
        <f>SUM(CF294:CI294)</f>
        <v>1500000</v>
      </c>
      <c r="CK294" s="369">
        <f>CE294+CJ294</f>
        <v>11500000</v>
      </c>
      <c r="CL294" s="414"/>
      <c r="CM294" s="413">
        <f>CE294</f>
        <v>10000000</v>
      </c>
      <c r="CN294" s="413">
        <f>CF294</f>
        <v>500000</v>
      </c>
      <c r="CO294" s="369">
        <f>CG294</f>
        <v>1000000</v>
      </c>
      <c r="CP294" s="369">
        <f>CH294</f>
        <v>0</v>
      </c>
      <c r="CQ294" s="369">
        <f>CI294</f>
        <v>0</v>
      </c>
      <c r="CR294" s="369">
        <f>SUM(CN294:CQ294)</f>
        <v>1500000</v>
      </c>
      <c r="CS294" s="369">
        <f>CM294+CR294</f>
        <v>11500000</v>
      </c>
      <c r="CT294" s="173" t="s">
        <v>1761</v>
      </c>
      <c r="CU294" s="173" t="s">
        <v>1062</v>
      </c>
      <c r="CV294" s="450" t="s">
        <v>1036</v>
      </c>
      <c r="CW294" s="173" t="s">
        <v>2249</v>
      </c>
    </row>
    <row r="295" spans="1:101" ht="34.35" customHeight="1">
      <c r="A295" s="155">
        <f>SUBTOTAL(3,$C$11:C295)</f>
        <v>254</v>
      </c>
      <c r="B295" s="143" t="s">
        <v>1079</v>
      </c>
      <c r="C295" s="144" t="s">
        <v>1080</v>
      </c>
      <c r="D295" s="156" t="s">
        <v>101</v>
      </c>
      <c r="E295" s="157" t="str">
        <f t="shared" ref="E295:E358" si="1036">IF(CL295&gt;=400000000,"A1",IF(CL295&gt;=300000000,"A2",IF(CL295&gt;=240000000,"A3",IF(CL295&gt;=180000000,"A4",IF(CL295&gt;=120000000,"A5",IF(CL295&gt;=80000000,"A6",IF(CL295&gt;=40000000,"A7",IF(CL295&gt;=25000000,"B1",IF(CL295&gt;=12000000,"B2","B3")))))))))</f>
        <v>B3</v>
      </c>
      <c r="F295" s="158">
        <v>45246</v>
      </c>
      <c r="G295" s="159">
        <v>4520000</v>
      </c>
      <c r="H295" s="159"/>
      <c r="I295" s="160">
        <f t="shared" si="1000"/>
        <v>5480000</v>
      </c>
      <c r="J295" s="160">
        <f t="shared" si="1001"/>
        <v>0</v>
      </c>
      <c r="K295" s="161">
        <f t="shared" si="1002"/>
        <v>5480000</v>
      </c>
      <c r="L295" s="161">
        <f t="shared" si="1003"/>
        <v>10000000</v>
      </c>
      <c r="M295" s="162">
        <f t="shared" si="1004"/>
        <v>1</v>
      </c>
      <c r="N295" s="163">
        <f t="shared" si="1005"/>
        <v>3640000</v>
      </c>
      <c r="O295" s="163">
        <v>0</v>
      </c>
      <c r="P295" s="406">
        <v>13</v>
      </c>
      <c r="Q295" s="406">
        <v>0</v>
      </c>
      <c r="R295" s="406">
        <v>0</v>
      </c>
      <c r="S295" s="406">
        <v>0</v>
      </c>
      <c r="T295" s="406"/>
      <c r="U295" s="406"/>
      <c r="V295" s="406"/>
      <c r="W295" s="406"/>
      <c r="X295" s="389"/>
      <c r="Y295" s="406"/>
      <c r="Z295" s="406"/>
      <c r="AA295" s="406"/>
      <c r="AB295" s="406"/>
      <c r="AC295" s="406"/>
      <c r="AD295" s="406">
        <v>0</v>
      </c>
      <c r="AE295" s="164">
        <f t="shared" si="1006"/>
        <v>0</v>
      </c>
      <c r="AF295" s="166">
        <f t="shared" si="1007"/>
        <v>5000000</v>
      </c>
      <c r="AG295" s="166">
        <f t="shared" si="1008"/>
        <v>0</v>
      </c>
      <c r="AH295" s="166">
        <f t="shared" si="1009"/>
        <v>0</v>
      </c>
      <c r="AI295" s="166">
        <f t="shared" si="1010"/>
        <v>0</v>
      </c>
      <c r="AJ295" s="166">
        <f t="shared" si="1011"/>
        <v>0</v>
      </c>
      <c r="AK295" s="166">
        <f t="shared" si="1012"/>
        <v>0</v>
      </c>
      <c r="AL295" s="166">
        <f t="shared" si="1013"/>
        <v>0</v>
      </c>
      <c r="AM295" s="166">
        <f t="shared" si="1014"/>
        <v>0</v>
      </c>
      <c r="AN295" s="166">
        <f t="shared" si="1015"/>
        <v>0</v>
      </c>
      <c r="AO295" s="167">
        <f t="shared" si="1016"/>
        <v>0</v>
      </c>
      <c r="AP295" s="166">
        <v>0</v>
      </c>
      <c r="AQ295" s="166">
        <f t="shared" si="1017"/>
        <v>5000000</v>
      </c>
      <c r="AR295" s="166"/>
      <c r="AS295" s="167"/>
      <c r="AT295" s="166"/>
      <c r="AU295" s="166"/>
      <c r="AV295" s="166">
        <f t="shared" si="1018"/>
        <v>5000000</v>
      </c>
      <c r="AW295" s="166">
        <f t="shared" si="1019"/>
        <v>361600</v>
      </c>
      <c r="AX295" s="166">
        <f t="shared" si="1020"/>
        <v>67800</v>
      </c>
      <c r="AY295" s="166">
        <f t="shared" si="1021"/>
        <v>45200</v>
      </c>
      <c r="AZ295" s="166">
        <f t="shared" si="1022"/>
        <v>474600</v>
      </c>
      <c r="BA295" s="166">
        <f t="shared" si="1023"/>
        <v>22600</v>
      </c>
      <c r="BB295" s="166">
        <f t="shared" si="1024"/>
        <v>110000</v>
      </c>
      <c r="BC295" s="166"/>
      <c r="BD295" s="166">
        <v>0</v>
      </c>
      <c r="BE295" s="166">
        <f t="shared" si="1025"/>
        <v>607200</v>
      </c>
      <c r="BF295" s="166">
        <f t="shared" si="1026"/>
        <v>4392800</v>
      </c>
      <c r="BG295" s="166">
        <f t="shared" si="1027"/>
        <v>0</v>
      </c>
      <c r="BH295" s="166">
        <v>1</v>
      </c>
      <c r="BI295" s="369" t="s">
        <v>40</v>
      </c>
      <c r="BJ295" s="166">
        <f t="shared" si="1028"/>
        <v>0</v>
      </c>
      <c r="BK295" s="166">
        <f t="shared" si="1029"/>
        <v>1</v>
      </c>
      <c r="BL295" s="166">
        <v>0</v>
      </c>
      <c r="BM295" s="166">
        <f t="shared" si="1030"/>
        <v>0</v>
      </c>
      <c r="BN295" s="166" t="str">
        <f t="shared" si="1031"/>
        <v>Trừ tiền</v>
      </c>
      <c r="BO295" s="410"/>
      <c r="BP295" s="166"/>
      <c r="BQ295" s="144"/>
      <c r="BR295" s="144"/>
      <c r="BS295" s="161">
        <f t="shared" si="1032"/>
        <v>5000000</v>
      </c>
      <c r="BT295" s="159">
        <v>2</v>
      </c>
      <c r="BU295" s="166">
        <f t="shared" si="1033"/>
        <v>8800000</v>
      </c>
      <c r="BV295" s="166">
        <v>11000000</v>
      </c>
      <c r="BW295" s="166">
        <f t="shared" si="1034"/>
        <v>19800000</v>
      </c>
      <c r="BX295" s="166">
        <f t="shared" si="1035"/>
        <v>-15274600</v>
      </c>
      <c r="BY295" s="166"/>
      <c r="BZ295" s="166"/>
      <c r="CA295" s="171"/>
      <c r="CB295" s="166"/>
      <c r="CC295" s="166"/>
      <c r="CD295" s="166"/>
      <c r="CE295" s="413">
        <v>10000000</v>
      </c>
      <c r="CF295" s="413">
        <v>0</v>
      </c>
      <c r="CG295" s="413">
        <v>0</v>
      </c>
      <c r="CH295" s="413">
        <v>0</v>
      </c>
      <c r="CI295" s="413"/>
      <c r="CJ295" s="369">
        <f t="shared" ref="CJ295:CJ355" si="1037">SUM(CF295:CI295)</f>
        <v>0</v>
      </c>
      <c r="CK295" s="369">
        <f t="shared" ref="CK295:CK355" si="1038">CE295+CJ295</f>
        <v>10000000</v>
      </c>
      <c r="CL295" s="414"/>
      <c r="CM295" s="413">
        <f t="shared" ref="CM295:CQ351" si="1039">CE295</f>
        <v>10000000</v>
      </c>
      <c r="CN295" s="413">
        <f t="shared" si="1039"/>
        <v>0</v>
      </c>
      <c r="CO295" s="369">
        <f t="shared" si="1039"/>
        <v>0</v>
      </c>
      <c r="CP295" s="369">
        <f t="shared" si="1039"/>
        <v>0</v>
      </c>
      <c r="CQ295" s="369">
        <f t="shared" si="1039"/>
        <v>0</v>
      </c>
      <c r="CR295" s="369">
        <f t="shared" ref="CR295:CR355" si="1040">SUM(CN295:CQ295)</f>
        <v>0</v>
      </c>
      <c r="CS295" s="369">
        <f t="shared" ref="CS295:CS355" si="1041">CM295+CR295</f>
        <v>10000000</v>
      </c>
      <c r="CT295" s="173" t="s">
        <v>1759</v>
      </c>
      <c r="CU295" s="173" t="s">
        <v>1062</v>
      </c>
      <c r="CV295" s="450">
        <v>0</v>
      </c>
      <c r="CW295" s="173" t="s">
        <v>2249</v>
      </c>
    </row>
    <row r="296" spans="1:101" ht="34.35" customHeight="1">
      <c r="A296" s="155">
        <f>SUBTOTAL(3,$C$11:C296)</f>
        <v>255</v>
      </c>
      <c r="B296" s="143" t="s">
        <v>1081</v>
      </c>
      <c r="C296" s="144" t="s">
        <v>1082</v>
      </c>
      <c r="D296" s="156" t="s">
        <v>101</v>
      </c>
      <c r="E296" s="157" t="str">
        <f t="shared" si="1036"/>
        <v>B3</v>
      </c>
      <c r="F296" s="158">
        <v>45246</v>
      </c>
      <c r="G296" s="159">
        <v>4520000</v>
      </c>
      <c r="H296" s="159"/>
      <c r="I296" s="160">
        <f t="shared" si="1000"/>
        <v>5480000</v>
      </c>
      <c r="J296" s="160">
        <f t="shared" si="1001"/>
        <v>0</v>
      </c>
      <c r="K296" s="161">
        <f t="shared" si="1002"/>
        <v>5480000</v>
      </c>
      <c r="L296" s="161">
        <f t="shared" si="1003"/>
        <v>10000000</v>
      </c>
      <c r="M296" s="162">
        <f t="shared" si="1004"/>
        <v>1</v>
      </c>
      <c r="N296" s="163">
        <f t="shared" si="1005"/>
        <v>3640000</v>
      </c>
      <c r="O296" s="163">
        <v>0</v>
      </c>
      <c r="P296" s="406">
        <v>8</v>
      </c>
      <c r="Q296" s="406">
        <v>0</v>
      </c>
      <c r="R296" s="406">
        <v>0</v>
      </c>
      <c r="S296" s="406">
        <v>0</v>
      </c>
      <c r="T296" s="406"/>
      <c r="U296" s="406"/>
      <c r="V296" s="406"/>
      <c r="W296" s="406"/>
      <c r="X296" s="389"/>
      <c r="Y296" s="406"/>
      <c r="Z296" s="406"/>
      <c r="AA296" s="406"/>
      <c r="AB296" s="406"/>
      <c r="AC296" s="406"/>
      <c r="AD296" s="406">
        <v>0</v>
      </c>
      <c r="AE296" s="164">
        <f t="shared" si="1006"/>
        <v>0</v>
      </c>
      <c r="AF296" s="166">
        <f t="shared" si="1007"/>
        <v>3076923</v>
      </c>
      <c r="AG296" s="166">
        <f t="shared" si="1008"/>
        <v>0</v>
      </c>
      <c r="AH296" s="166">
        <f t="shared" si="1009"/>
        <v>0</v>
      </c>
      <c r="AI296" s="166">
        <f t="shared" si="1010"/>
        <v>0</v>
      </c>
      <c r="AJ296" s="166">
        <f t="shared" si="1011"/>
        <v>0</v>
      </c>
      <c r="AK296" s="166">
        <f t="shared" si="1012"/>
        <v>0</v>
      </c>
      <c r="AL296" s="166">
        <f t="shared" si="1013"/>
        <v>0</v>
      </c>
      <c r="AM296" s="166">
        <f t="shared" si="1014"/>
        <v>0</v>
      </c>
      <c r="AN296" s="166">
        <f t="shared" si="1015"/>
        <v>0</v>
      </c>
      <c r="AO296" s="167">
        <f t="shared" si="1016"/>
        <v>0</v>
      </c>
      <c r="AP296" s="166">
        <v>0</v>
      </c>
      <c r="AQ296" s="166">
        <f t="shared" si="1017"/>
        <v>3076923</v>
      </c>
      <c r="AR296" s="166"/>
      <c r="AS296" s="167"/>
      <c r="AT296" s="166"/>
      <c r="AU296" s="166"/>
      <c r="AV296" s="166">
        <f t="shared" si="1018"/>
        <v>3076923</v>
      </c>
      <c r="AW296" s="166">
        <f t="shared" si="1019"/>
        <v>361600</v>
      </c>
      <c r="AX296" s="166">
        <f t="shared" si="1020"/>
        <v>67800</v>
      </c>
      <c r="AY296" s="166">
        <f t="shared" si="1021"/>
        <v>45200</v>
      </c>
      <c r="AZ296" s="166">
        <f t="shared" si="1022"/>
        <v>474600</v>
      </c>
      <c r="BA296" s="166">
        <f t="shared" si="1023"/>
        <v>22600</v>
      </c>
      <c r="BB296" s="166">
        <f t="shared" si="1024"/>
        <v>110000</v>
      </c>
      <c r="BC296" s="166"/>
      <c r="BD296" s="166">
        <v>0</v>
      </c>
      <c r="BE296" s="166">
        <f t="shared" si="1025"/>
        <v>607200</v>
      </c>
      <c r="BF296" s="166">
        <f t="shared" si="1026"/>
        <v>2469723</v>
      </c>
      <c r="BG296" s="166">
        <f t="shared" si="1027"/>
        <v>0</v>
      </c>
      <c r="BH296" s="166">
        <v>1</v>
      </c>
      <c r="BI296" s="369" t="s">
        <v>40</v>
      </c>
      <c r="BJ296" s="166">
        <f t="shared" si="1028"/>
        <v>0</v>
      </c>
      <c r="BK296" s="166">
        <f t="shared" si="1029"/>
        <v>1</v>
      </c>
      <c r="BL296" s="166">
        <v>0</v>
      </c>
      <c r="BM296" s="166">
        <f t="shared" si="1030"/>
        <v>0</v>
      </c>
      <c r="BN296" s="166" t="str">
        <f t="shared" si="1031"/>
        <v>Trừ tiền</v>
      </c>
      <c r="BO296" s="410"/>
      <c r="BP296" s="166"/>
      <c r="BQ296" s="144"/>
      <c r="BR296" s="144"/>
      <c r="BS296" s="161">
        <f t="shared" si="1032"/>
        <v>3076923</v>
      </c>
      <c r="BT296" s="159">
        <v>3</v>
      </c>
      <c r="BU296" s="166">
        <f t="shared" si="1033"/>
        <v>13200000</v>
      </c>
      <c r="BV296" s="166">
        <v>11000000</v>
      </c>
      <c r="BW296" s="166">
        <f t="shared" si="1034"/>
        <v>24200000</v>
      </c>
      <c r="BX296" s="166">
        <f t="shared" si="1035"/>
        <v>-21597677</v>
      </c>
      <c r="BY296" s="166"/>
      <c r="BZ296" s="166"/>
      <c r="CA296" s="171"/>
      <c r="CB296" s="166"/>
      <c r="CC296" s="166"/>
      <c r="CD296" s="166"/>
      <c r="CE296" s="413">
        <v>10000000</v>
      </c>
      <c r="CF296" s="413">
        <v>0</v>
      </c>
      <c r="CG296" s="413">
        <v>0</v>
      </c>
      <c r="CH296" s="413">
        <v>0</v>
      </c>
      <c r="CI296" s="413"/>
      <c r="CJ296" s="369">
        <f t="shared" si="1037"/>
        <v>0</v>
      </c>
      <c r="CK296" s="369">
        <f t="shared" si="1038"/>
        <v>10000000</v>
      </c>
      <c r="CL296" s="414"/>
      <c r="CM296" s="413">
        <f t="shared" si="1039"/>
        <v>10000000</v>
      </c>
      <c r="CN296" s="413">
        <f t="shared" si="1039"/>
        <v>0</v>
      </c>
      <c r="CO296" s="369">
        <f t="shared" si="1039"/>
        <v>0</v>
      </c>
      <c r="CP296" s="369">
        <f t="shared" si="1039"/>
        <v>0</v>
      </c>
      <c r="CQ296" s="369">
        <f t="shared" si="1039"/>
        <v>0</v>
      </c>
      <c r="CR296" s="369">
        <f t="shared" si="1040"/>
        <v>0</v>
      </c>
      <c r="CS296" s="369">
        <f t="shared" si="1041"/>
        <v>10000000</v>
      </c>
      <c r="CT296" s="173" t="s">
        <v>1759</v>
      </c>
      <c r="CU296" s="173" t="s">
        <v>1062</v>
      </c>
      <c r="CV296" s="450" t="s">
        <v>1093</v>
      </c>
      <c r="CW296" s="173" t="s">
        <v>2249</v>
      </c>
    </row>
    <row r="297" spans="1:101" ht="34.35" customHeight="1">
      <c r="A297" s="155">
        <f>SUBTOTAL(3,$C$11:C297)</f>
        <v>256</v>
      </c>
      <c r="B297" s="143" t="s">
        <v>1083</v>
      </c>
      <c r="C297" s="144" t="s">
        <v>1084</v>
      </c>
      <c r="D297" s="156" t="s">
        <v>101</v>
      </c>
      <c r="E297" s="157" t="str">
        <f t="shared" si="1036"/>
        <v>B3</v>
      </c>
      <c r="F297" s="158">
        <v>45246</v>
      </c>
      <c r="G297" s="159">
        <v>4520000</v>
      </c>
      <c r="H297" s="159"/>
      <c r="I297" s="160">
        <f t="shared" si="1000"/>
        <v>5480000</v>
      </c>
      <c r="J297" s="160">
        <f t="shared" si="1001"/>
        <v>0</v>
      </c>
      <c r="K297" s="161">
        <f t="shared" si="1002"/>
        <v>5480000</v>
      </c>
      <c r="L297" s="161">
        <f t="shared" si="1003"/>
        <v>10000000</v>
      </c>
      <c r="M297" s="162">
        <f t="shared" si="1004"/>
        <v>1</v>
      </c>
      <c r="N297" s="163">
        <f t="shared" si="1005"/>
        <v>3640000</v>
      </c>
      <c r="O297" s="163">
        <v>0</v>
      </c>
      <c r="P297" s="406">
        <v>13</v>
      </c>
      <c r="Q297" s="406">
        <v>0</v>
      </c>
      <c r="R297" s="406">
        <v>0</v>
      </c>
      <c r="S297" s="406">
        <v>0</v>
      </c>
      <c r="T297" s="406"/>
      <c r="U297" s="406"/>
      <c r="V297" s="406"/>
      <c r="W297" s="406"/>
      <c r="X297" s="389"/>
      <c r="Y297" s="406"/>
      <c r="Z297" s="406"/>
      <c r="AA297" s="406"/>
      <c r="AB297" s="406"/>
      <c r="AC297" s="406"/>
      <c r="AD297" s="406">
        <v>0</v>
      </c>
      <c r="AE297" s="164">
        <f t="shared" si="1006"/>
        <v>0</v>
      </c>
      <c r="AF297" s="166">
        <f t="shared" si="1007"/>
        <v>5000000</v>
      </c>
      <c r="AG297" s="166">
        <f t="shared" si="1008"/>
        <v>0</v>
      </c>
      <c r="AH297" s="166">
        <f t="shared" si="1009"/>
        <v>0</v>
      </c>
      <c r="AI297" s="166">
        <f t="shared" si="1010"/>
        <v>0</v>
      </c>
      <c r="AJ297" s="166">
        <f t="shared" si="1011"/>
        <v>0</v>
      </c>
      <c r="AK297" s="166">
        <f t="shared" si="1012"/>
        <v>0</v>
      </c>
      <c r="AL297" s="166">
        <f t="shared" si="1013"/>
        <v>0</v>
      </c>
      <c r="AM297" s="166">
        <f t="shared" si="1014"/>
        <v>0</v>
      </c>
      <c r="AN297" s="166">
        <f t="shared" si="1015"/>
        <v>0</v>
      </c>
      <c r="AO297" s="167">
        <f t="shared" si="1016"/>
        <v>0</v>
      </c>
      <c r="AP297" s="166">
        <v>0</v>
      </c>
      <c r="AQ297" s="166">
        <f t="shared" si="1017"/>
        <v>5000000</v>
      </c>
      <c r="AR297" s="166"/>
      <c r="AS297" s="167"/>
      <c r="AT297" s="166"/>
      <c r="AU297" s="166"/>
      <c r="AV297" s="166">
        <f t="shared" si="1018"/>
        <v>5000000</v>
      </c>
      <c r="AW297" s="166">
        <f t="shared" si="1019"/>
        <v>361600</v>
      </c>
      <c r="AX297" s="166">
        <f t="shared" si="1020"/>
        <v>67800</v>
      </c>
      <c r="AY297" s="166">
        <f t="shared" si="1021"/>
        <v>45200</v>
      </c>
      <c r="AZ297" s="166">
        <f t="shared" si="1022"/>
        <v>474600</v>
      </c>
      <c r="BA297" s="166">
        <f t="shared" si="1023"/>
        <v>22600</v>
      </c>
      <c r="BB297" s="166">
        <f t="shared" si="1024"/>
        <v>110000</v>
      </c>
      <c r="BC297" s="166"/>
      <c r="BD297" s="166">
        <v>0</v>
      </c>
      <c r="BE297" s="166">
        <f t="shared" si="1025"/>
        <v>607200</v>
      </c>
      <c r="BF297" s="166">
        <f t="shared" si="1026"/>
        <v>4392800</v>
      </c>
      <c r="BG297" s="166">
        <f t="shared" si="1027"/>
        <v>0</v>
      </c>
      <c r="BH297" s="166">
        <v>1</v>
      </c>
      <c r="BI297" s="369" t="s">
        <v>40</v>
      </c>
      <c r="BJ297" s="166">
        <f t="shared" si="1028"/>
        <v>0</v>
      </c>
      <c r="BK297" s="166">
        <f t="shared" si="1029"/>
        <v>1</v>
      </c>
      <c r="BL297" s="166">
        <v>0</v>
      </c>
      <c r="BM297" s="166">
        <f t="shared" si="1030"/>
        <v>0</v>
      </c>
      <c r="BN297" s="166" t="str">
        <f t="shared" si="1031"/>
        <v>Trừ tiền</v>
      </c>
      <c r="BO297" s="410"/>
      <c r="BP297" s="166"/>
      <c r="BQ297" s="144"/>
      <c r="BR297" s="144"/>
      <c r="BS297" s="161">
        <f t="shared" si="1032"/>
        <v>5000000</v>
      </c>
      <c r="BT297" s="159">
        <v>1</v>
      </c>
      <c r="BU297" s="166">
        <f t="shared" si="1033"/>
        <v>4400000</v>
      </c>
      <c r="BV297" s="166">
        <v>11000000</v>
      </c>
      <c r="BW297" s="166">
        <f t="shared" si="1034"/>
        <v>15400000</v>
      </c>
      <c r="BX297" s="166">
        <f t="shared" si="1035"/>
        <v>-10874600</v>
      </c>
      <c r="BY297" s="166"/>
      <c r="BZ297" s="166"/>
      <c r="CA297" s="171"/>
      <c r="CB297" s="166"/>
      <c r="CC297" s="166"/>
      <c r="CD297" s="166"/>
      <c r="CE297" s="413">
        <v>10000000</v>
      </c>
      <c r="CF297" s="413">
        <v>0</v>
      </c>
      <c r="CG297" s="413">
        <v>0</v>
      </c>
      <c r="CH297" s="413">
        <v>0</v>
      </c>
      <c r="CI297" s="413"/>
      <c r="CJ297" s="369">
        <f t="shared" si="1037"/>
        <v>0</v>
      </c>
      <c r="CK297" s="369">
        <f t="shared" si="1038"/>
        <v>10000000</v>
      </c>
      <c r="CL297" s="414"/>
      <c r="CM297" s="413">
        <f t="shared" si="1039"/>
        <v>10000000</v>
      </c>
      <c r="CN297" s="413">
        <f t="shared" si="1039"/>
        <v>0</v>
      </c>
      <c r="CO297" s="369">
        <f t="shared" si="1039"/>
        <v>0</v>
      </c>
      <c r="CP297" s="369">
        <f t="shared" si="1039"/>
        <v>0</v>
      </c>
      <c r="CQ297" s="369">
        <f t="shared" si="1039"/>
        <v>0</v>
      </c>
      <c r="CR297" s="369">
        <f t="shared" si="1040"/>
        <v>0</v>
      </c>
      <c r="CS297" s="369">
        <f t="shared" si="1041"/>
        <v>10000000</v>
      </c>
      <c r="CT297" s="173" t="s">
        <v>1759</v>
      </c>
      <c r="CU297" s="173" t="s">
        <v>1062</v>
      </c>
      <c r="CV297" s="450" t="s">
        <v>1782</v>
      </c>
      <c r="CW297" s="173" t="s">
        <v>2249</v>
      </c>
    </row>
    <row r="298" spans="1:101" ht="34.35" customHeight="1">
      <c r="A298" s="155">
        <f>SUBTOTAL(3,$C$11:C298)</f>
        <v>257</v>
      </c>
      <c r="B298" s="143" t="s">
        <v>1516</v>
      </c>
      <c r="C298" s="144" t="s">
        <v>1517</v>
      </c>
      <c r="D298" s="156" t="s">
        <v>101</v>
      </c>
      <c r="E298" s="157" t="str">
        <f t="shared" si="1036"/>
        <v>B3</v>
      </c>
      <c r="F298" s="158">
        <v>45246</v>
      </c>
      <c r="G298" s="159">
        <v>4520000</v>
      </c>
      <c r="H298" s="159"/>
      <c r="I298" s="160">
        <f t="shared" si="1000"/>
        <v>5480000</v>
      </c>
      <c r="J298" s="160">
        <f t="shared" si="1001"/>
        <v>0</v>
      </c>
      <c r="K298" s="161">
        <f t="shared" si="1002"/>
        <v>5480000</v>
      </c>
      <c r="L298" s="161">
        <f t="shared" si="1003"/>
        <v>10000000</v>
      </c>
      <c r="M298" s="162">
        <f t="shared" si="1004"/>
        <v>1</v>
      </c>
      <c r="N298" s="163">
        <f t="shared" si="1005"/>
        <v>3640000</v>
      </c>
      <c r="O298" s="163">
        <v>0</v>
      </c>
      <c r="P298" s="406">
        <v>13</v>
      </c>
      <c r="Q298" s="406">
        <v>0</v>
      </c>
      <c r="R298" s="406">
        <v>0</v>
      </c>
      <c r="S298" s="406">
        <v>0</v>
      </c>
      <c r="T298" s="406"/>
      <c r="U298" s="406"/>
      <c r="V298" s="406"/>
      <c r="W298" s="406"/>
      <c r="X298" s="389"/>
      <c r="Y298" s="406"/>
      <c r="Z298" s="406"/>
      <c r="AA298" s="406"/>
      <c r="AB298" s="406"/>
      <c r="AC298" s="406"/>
      <c r="AD298" s="406">
        <v>0</v>
      </c>
      <c r="AE298" s="164">
        <f t="shared" si="1006"/>
        <v>0</v>
      </c>
      <c r="AF298" s="166">
        <f t="shared" si="1007"/>
        <v>5000000</v>
      </c>
      <c r="AG298" s="166">
        <f t="shared" si="1008"/>
        <v>0</v>
      </c>
      <c r="AH298" s="166">
        <f t="shared" si="1009"/>
        <v>0</v>
      </c>
      <c r="AI298" s="166">
        <f t="shared" si="1010"/>
        <v>0</v>
      </c>
      <c r="AJ298" s="166">
        <f t="shared" si="1011"/>
        <v>0</v>
      </c>
      <c r="AK298" s="166">
        <f t="shared" si="1012"/>
        <v>0</v>
      </c>
      <c r="AL298" s="166">
        <f t="shared" si="1013"/>
        <v>0</v>
      </c>
      <c r="AM298" s="166">
        <f t="shared" si="1014"/>
        <v>0</v>
      </c>
      <c r="AN298" s="166">
        <f t="shared" si="1015"/>
        <v>0</v>
      </c>
      <c r="AO298" s="167">
        <f t="shared" si="1016"/>
        <v>0</v>
      </c>
      <c r="AP298" s="166">
        <v>0</v>
      </c>
      <c r="AQ298" s="166">
        <f t="shared" si="1017"/>
        <v>5000000</v>
      </c>
      <c r="AR298" s="166"/>
      <c r="AS298" s="167"/>
      <c r="AT298" s="166"/>
      <c r="AU298" s="166"/>
      <c r="AV298" s="166">
        <f t="shared" si="1018"/>
        <v>5000000</v>
      </c>
      <c r="AW298" s="166">
        <f t="shared" si="1019"/>
        <v>361600</v>
      </c>
      <c r="AX298" s="166">
        <f t="shared" si="1020"/>
        <v>67800</v>
      </c>
      <c r="AY298" s="166">
        <f t="shared" si="1021"/>
        <v>45200</v>
      </c>
      <c r="AZ298" s="166">
        <f t="shared" si="1022"/>
        <v>474600</v>
      </c>
      <c r="BA298" s="166">
        <f t="shared" si="1023"/>
        <v>0</v>
      </c>
      <c r="BB298" s="166">
        <f t="shared" si="1024"/>
        <v>110000</v>
      </c>
      <c r="BC298" s="166"/>
      <c r="BD298" s="166">
        <v>0</v>
      </c>
      <c r="BE298" s="166">
        <f t="shared" si="1025"/>
        <v>584600</v>
      </c>
      <c r="BF298" s="166">
        <f t="shared" si="1026"/>
        <v>4415400</v>
      </c>
      <c r="BG298" s="166">
        <f t="shared" si="1027"/>
        <v>0</v>
      </c>
      <c r="BH298" s="166">
        <v>1</v>
      </c>
      <c r="BI298" s="159">
        <v>0</v>
      </c>
      <c r="BJ298" s="166">
        <f t="shared" si="1028"/>
        <v>0</v>
      </c>
      <c r="BK298" s="166">
        <f t="shared" si="1029"/>
        <v>1</v>
      </c>
      <c r="BL298" s="166">
        <v>0</v>
      </c>
      <c r="BM298" s="166">
        <f t="shared" si="1030"/>
        <v>0</v>
      </c>
      <c r="BN298" s="166" t="str">
        <f t="shared" si="1031"/>
        <v>Trừ tiền</v>
      </c>
      <c r="BO298" s="410"/>
      <c r="BP298" s="166"/>
      <c r="BQ298" s="144"/>
      <c r="BR298" s="144"/>
      <c r="BS298" s="161">
        <f t="shared" si="1032"/>
        <v>5000000</v>
      </c>
      <c r="BT298" s="159">
        <v>2</v>
      </c>
      <c r="BU298" s="166">
        <f t="shared" si="1033"/>
        <v>8800000</v>
      </c>
      <c r="BV298" s="166">
        <v>11000000</v>
      </c>
      <c r="BW298" s="166">
        <f t="shared" si="1034"/>
        <v>19800000</v>
      </c>
      <c r="BX298" s="166">
        <f t="shared" si="1035"/>
        <v>-15274600</v>
      </c>
      <c r="BY298" s="166"/>
      <c r="BZ298" s="166"/>
      <c r="CA298" s="171"/>
      <c r="CB298" s="166"/>
      <c r="CC298" s="166"/>
      <c r="CD298" s="166"/>
      <c r="CE298" s="413">
        <v>10000000</v>
      </c>
      <c r="CF298" s="413">
        <v>0</v>
      </c>
      <c r="CG298" s="413">
        <v>0</v>
      </c>
      <c r="CH298" s="413">
        <v>0</v>
      </c>
      <c r="CI298" s="413"/>
      <c r="CJ298" s="369">
        <f t="shared" si="1037"/>
        <v>0</v>
      </c>
      <c r="CK298" s="369">
        <f t="shared" si="1038"/>
        <v>10000000</v>
      </c>
      <c r="CL298" s="414"/>
      <c r="CM298" s="413">
        <f t="shared" si="1039"/>
        <v>10000000</v>
      </c>
      <c r="CN298" s="413">
        <f t="shared" si="1039"/>
        <v>0</v>
      </c>
      <c r="CO298" s="369">
        <f t="shared" si="1039"/>
        <v>0</v>
      </c>
      <c r="CP298" s="369">
        <f t="shared" si="1039"/>
        <v>0</v>
      </c>
      <c r="CQ298" s="369">
        <f t="shared" si="1039"/>
        <v>0</v>
      </c>
      <c r="CR298" s="369">
        <f t="shared" si="1040"/>
        <v>0</v>
      </c>
      <c r="CS298" s="369">
        <f t="shared" si="1041"/>
        <v>10000000</v>
      </c>
      <c r="CT298" s="173" t="s">
        <v>1759</v>
      </c>
      <c r="CU298" s="173" t="s">
        <v>1062</v>
      </c>
      <c r="CV298" s="450">
        <v>0</v>
      </c>
      <c r="CW298" s="173" t="s">
        <v>2249</v>
      </c>
    </row>
    <row r="299" spans="1:101" ht="34.35" customHeight="1">
      <c r="A299" s="155">
        <f>SUBTOTAL(3,$C$11:C299)</f>
        <v>258</v>
      </c>
      <c r="B299" s="244" t="s">
        <v>666</v>
      </c>
      <c r="C299" s="253" t="s">
        <v>667</v>
      </c>
      <c r="D299" s="156" t="s">
        <v>101</v>
      </c>
      <c r="E299" s="157" t="str">
        <f t="shared" si="1036"/>
        <v>B3</v>
      </c>
      <c r="F299" s="158">
        <v>42110</v>
      </c>
      <c r="G299" s="159">
        <v>4520000</v>
      </c>
      <c r="H299" s="159"/>
      <c r="I299" s="160">
        <f t="shared" si="1000"/>
        <v>5480000</v>
      </c>
      <c r="J299" s="160">
        <f t="shared" si="1001"/>
        <v>1000000</v>
      </c>
      <c r="K299" s="161">
        <f t="shared" si="1002"/>
        <v>6480000</v>
      </c>
      <c r="L299" s="161">
        <f t="shared" si="1003"/>
        <v>11000000</v>
      </c>
      <c r="M299" s="162">
        <f t="shared" si="1004"/>
        <v>1</v>
      </c>
      <c r="N299" s="163">
        <f t="shared" si="1005"/>
        <v>3640000</v>
      </c>
      <c r="O299" s="163">
        <v>0</v>
      </c>
      <c r="P299" s="406">
        <v>13</v>
      </c>
      <c r="Q299" s="406">
        <v>0</v>
      </c>
      <c r="R299" s="406">
        <v>0</v>
      </c>
      <c r="S299" s="406">
        <v>0</v>
      </c>
      <c r="T299" s="406"/>
      <c r="U299" s="406"/>
      <c r="V299" s="406"/>
      <c r="W299" s="406"/>
      <c r="X299" s="389"/>
      <c r="Y299" s="406"/>
      <c r="Z299" s="406"/>
      <c r="AA299" s="406"/>
      <c r="AB299" s="406"/>
      <c r="AC299" s="406"/>
      <c r="AD299" s="406">
        <v>0</v>
      </c>
      <c r="AE299" s="164">
        <f t="shared" si="1006"/>
        <v>0</v>
      </c>
      <c r="AF299" s="166">
        <f t="shared" si="1007"/>
        <v>5500000</v>
      </c>
      <c r="AG299" s="166">
        <f t="shared" si="1008"/>
        <v>0</v>
      </c>
      <c r="AH299" s="166">
        <f t="shared" si="1009"/>
        <v>0</v>
      </c>
      <c r="AI299" s="166">
        <f t="shared" si="1010"/>
        <v>0</v>
      </c>
      <c r="AJ299" s="166">
        <f t="shared" si="1011"/>
        <v>0</v>
      </c>
      <c r="AK299" s="166">
        <f t="shared" si="1012"/>
        <v>0</v>
      </c>
      <c r="AL299" s="166">
        <f t="shared" si="1013"/>
        <v>0</v>
      </c>
      <c r="AM299" s="166">
        <f t="shared" si="1014"/>
        <v>0</v>
      </c>
      <c r="AN299" s="166">
        <f t="shared" si="1015"/>
        <v>0</v>
      </c>
      <c r="AO299" s="167">
        <f t="shared" si="1016"/>
        <v>0</v>
      </c>
      <c r="AP299" s="166">
        <v>0</v>
      </c>
      <c r="AQ299" s="166">
        <f t="shared" si="1017"/>
        <v>5500000</v>
      </c>
      <c r="AR299" s="166">
        <v>0</v>
      </c>
      <c r="AS299" s="167"/>
      <c r="AT299" s="166"/>
      <c r="AU299" s="166"/>
      <c r="AV299" s="166">
        <f t="shared" si="1018"/>
        <v>5500000</v>
      </c>
      <c r="AW299" s="166">
        <f t="shared" si="1019"/>
        <v>361600</v>
      </c>
      <c r="AX299" s="166">
        <f t="shared" si="1020"/>
        <v>67800</v>
      </c>
      <c r="AY299" s="166">
        <f t="shared" si="1021"/>
        <v>45200</v>
      </c>
      <c r="AZ299" s="166">
        <f t="shared" si="1022"/>
        <v>474600</v>
      </c>
      <c r="BA299" s="166">
        <f t="shared" si="1023"/>
        <v>22600</v>
      </c>
      <c r="BB299" s="166">
        <f t="shared" si="1024"/>
        <v>110000</v>
      </c>
      <c r="BC299" s="166"/>
      <c r="BD299" s="166">
        <v>0</v>
      </c>
      <c r="BE299" s="166">
        <f t="shared" si="1025"/>
        <v>607200</v>
      </c>
      <c r="BF299" s="166">
        <f t="shared" si="1026"/>
        <v>4892800</v>
      </c>
      <c r="BG299" s="166">
        <f t="shared" si="1027"/>
        <v>0</v>
      </c>
      <c r="BH299" s="166">
        <v>1</v>
      </c>
      <c r="BI299" s="369" t="s">
        <v>40</v>
      </c>
      <c r="BJ299" s="166">
        <f t="shared" si="1028"/>
        <v>0</v>
      </c>
      <c r="BK299" s="166">
        <f t="shared" si="1029"/>
        <v>1</v>
      </c>
      <c r="BL299" s="166">
        <v>0</v>
      </c>
      <c r="BM299" s="166">
        <f t="shared" si="1030"/>
        <v>0</v>
      </c>
      <c r="BN299" s="166" t="str">
        <f t="shared" si="1031"/>
        <v>Trừ tiền</v>
      </c>
      <c r="BO299" s="410"/>
      <c r="BP299" s="166"/>
      <c r="BQ299" s="144"/>
      <c r="BR299" s="144"/>
      <c r="BS299" s="161">
        <f t="shared" si="1032"/>
        <v>5500000</v>
      </c>
      <c r="BT299" s="159">
        <v>0</v>
      </c>
      <c r="BU299" s="166">
        <f t="shared" si="1033"/>
        <v>0</v>
      </c>
      <c r="BV299" s="166">
        <v>11000000</v>
      </c>
      <c r="BW299" s="166">
        <f t="shared" si="1034"/>
        <v>11000000</v>
      </c>
      <c r="BX299" s="166">
        <f t="shared" si="1035"/>
        <v>-5974600</v>
      </c>
      <c r="BY299" s="166"/>
      <c r="BZ299" s="166"/>
      <c r="CA299" s="171"/>
      <c r="CB299" s="166"/>
      <c r="CC299" s="166"/>
      <c r="CD299" s="166"/>
      <c r="CE299" s="413">
        <v>10000000</v>
      </c>
      <c r="CF299" s="413">
        <f>CE299*10%</f>
        <v>1000000</v>
      </c>
      <c r="CG299" s="413">
        <v>0</v>
      </c>
      <c r="CH299" s="413">
        <v>0</v>
      </c>
      <c r="CI299" s="413"/>
      <c r="CJ299" s="369">
        <f t="shared" si="1037"/>
        <v>1000000</v>
      </c>
      <c r="CK299" s="369">
        <f t="shared" si="1038"/>
        <v>11000000</v>
      </c>
      <c r="CL299" s="414"/>
      <c r="CM299" s="413">
        <f t="shared" si="1039"/>
        <v>10000000</v>
      </c>
      <c r="CN299" s="413">
        <f t="shared" si="1039"/>
        <v>1000000</v>
      </c>
      <c r="CO299" s="369">
        <f t="shared" si="1039"/>
        <v>0</v>
      </c>
      <c r="CP299" s="369">
        <f t="shared" si="1039"/>
        <v>0</v>
      </c>
      <c r="CQ299" s="369">
        <f t="shared" si="1039"/>
        <v>0</v>
      </c>
      <c r="CR299" s="369">
        <f t="shared" si="1040"/>
        <v>1000000</v>
      </c>
      <c r="CS299" s="369">
        <f t="shared" si="1041"/>
        <v>11000000</v>
      </c>
      <c r="CT299" s="173" t="s">
        <v>1759</v>
      </c>
      <c r="CU299" s="173" t="s">
        <v>1062</v>
      </c>
      <c r="CV299" s="450" t="s">
        <v>1690</v>
      </c>
      <c r="CW299" s="173" t="s">
        <v>2249</v>
      </c>
    </row>
    <row r="300" spans="1:101" ht="34.35" customHeight="1">
      <c r="A300" s="155">
        <f>SUBTOTAL(3,$C$11:C300)</f>
        <v>259</v>
      </c>
      <c r="B300" s="143" t="s">
        <v>350</v>
      </c>
      <c r="C300" s="144" t="s">
        <v>351</v>
      </c>
      <c r="D300" s="156" t="s">
        <v>101</v>
      </c>
      <c r="E300" s="157" t="str">
        <f t="shared" si="1036"/>
        <v>B3</v>
      </c>
      <c r="F300" s="158">
        <v>44662</v>
      </c>
      <c r="G300" s="159">
        <v>4520000</v>
      </c>
      <c r="H300" s="159"/>
      <c r="I300" s="160">
        <f t="shared" si="1000"/>
        <v>5480000</v>
      </c>
      <c r="J300" s="160">
        <f t="shared" si="1001"/>
        <v>0</v>
      </c>
      <c r="K300" s="161">
        <f t="shared" si="1002"/>
        <v>5480000</v>
      </c>
      <c r="L300" s="161">
        <f t="shared" si="1003"/>
        <v>10000000</v>
      </c>
      <c r="M300" s="162">
        <f t="shared" si="1004"/>
        <v>1</v>
      </c>
      <c r="N300" s="163">
        <f t="shared" si="1005"/>
        <v>3640000</v>
      </c>
      <c r="O300" s="163">
        <v>0</v>
      </c>
      <c r="P300" s="406">
        <v>13</v>
      </c>
      <c r="Q300" s="406">
        <v>0</v>
      </c>
      <c r="R300" s="406">
        <v>0</v>
      </c>
      <c r="S300" s="406">
        <v>0</v>
      </c>
      <c r="T300" s="406"/>
      <c r="U300" s="406"/>
      <c r="V300" s="406"/>
      <c r="W300" s="406"/>
      <c r="X300" s="389"/>
      <c r="Y300" s="406"/>
      <c r="Z300" s="406"/>
      <c r="AA300" s="406"/>
      <c r="AB300" s="406"/>
      <c r="AC300" s="406"/>
      <c r="AD300" s="406">
        <v>0</v>
      </c>
      <c r="AE300" s="164">
        <f t="shared" si="1006"/>
        <v>0</v>
      </c>
      <c r="AF300" s="166">
        <f t="shared" si="1007"/>
        <v>5000000</v>
      </c>
      <c r="AG300" s="166">
        <f t="shared" si="1008"/>
        <v>0</v>
      </c>
      <c r="AH300" s="166">
        <f t="shared" si="1009"/>
        <v>0</v>
      </c>
      <c r="AI300" s="166">
        <f t="shared" si="1010"/>
        <v>0</v>
      </c>
      <c r="AJ300" s="166">
        <f t="shared" si="1011"/>
        <v>0</v>
      </c>
      <c r="AK300" s="166">
        <f t="shared" si="1012"/>
        <v>0</v>
      </c>
      <c r="AL300" s="166">
        <f t="shared" si="1013"/>
        <v>0</v>
      </c>
      <c r="AM300" s="166">
        <f t="shared" si="1014"/>
        <v>0</v>
      </c>
      <c r="AN300" s="166">
        <f t="shared" si="1015"/>
        <v>0</v>
      </c>
      <c r="AO300" s="167">
        <f t="shared" si="1016"/>
        <v>0</v>
      </c>
      <c r="AP300" s="166">
        <v>0</v>
      </c>
      <c r="AQ300" s="166">
        <f t="shared" si="1017"/>
        <v>5000000</v>
      </c>
      <c r="AR300" s="166"/>
      <c r="AS300" s="167"/>
      <c r="AT300" s="166"/>
      <c r="AU300" s="166"/>
      <c r="AV300" s="166">
        <f t="shared" si="1018"/>
        <v>5000000</v>
      </c>
      <c r="AW300" s="166">
        <f t="shared" si="1019"/>
        <v>361600</v>
      </c>
      <c r="AX300" s="166">
        <f t="shared" si="1020"/>
        <v>67800</v>
      </c>
      <c r="AY300" s="166">
        <f t="shared" si="1021"/>
        <v>45200</v>
      </c>
      <c r="AZ300" s="166">
        <f t="shared" si="1022"/>
        <v>474600</v>
      </c>
      <c r="BA300" s="166">
        <f t="shared" si="1023"/>
        <v>0</v>
      </c>
      <c r="BB300" s="166">
        <f t="shared" si="1024"/>
        <v>110000</v>
      </c>
      <c r="BC300" s="166"/>
      <c r="BD300" s="166">
        <v>0</v>
      </c>
      <c r="BE300" s="166">
        <f t="shared" si="1025"/>
        <v>584600</v>
      </c>
      <c r="BF300" s="166">
        <f t="shared" si="1026"/>
        <v>4415400</v>
      </c>
      <c r="BG300" s="166">
        <f t="shared" si="1027"/>
        <v>0</v>
      </c>
      <c r="BH300" s="166">
        <v>1</v>
      </c>
      <c r="BI300" s="159">
        <v>0</v>
      </c>
      <c r="BJ300" s="166">
        <f t="shared" si="1028"/>
        <v>0</v>
      </c>
      <c r="BK300" s="166">
        <f t="shared" si="1029"/>
        <v>1</v>
      </c>
      <c r="BL300" s="166">
        <v>0</v>
      </c>
      <c r="BM300" s="166">
        <f t="shared" si="1030"/>
        <v>0</v>
      </c>
      <c r="BN300" s="166" t="str">
        <f t="shared" si="1031"/>
        <v>Trừ tiền</v>
      </c>
      <c r="BO300" s="410"/>
      <c r="BP300" s="166"/>
      <c r="BQ300" s="144"/>
      <c r="BR300" s="144"/>
      <c r="BS300" s="161">
        <f t="shared" si="1032"/>
        <v>5000000</v>
      </c>
      <c r="BT300" s="159">
        <v>0</v>
      </c>
      <c r="BU300" s="166">
        <f t="shared" si="1033"/>
        <v>0</v>
      </c>
      <c r="BV300" s="166">
        <v>11000000</v>
      </c>
      <c r="BW300" s="166">
        <f t="shared" si="1034"/>
        <v>11000000</v>
      </c>
      <c r="BX300" s="166">
        <f t="shared" si="1035"/>
        <v>-6474600</v>
      </c>
      <c r="BY300" s="166"/>
      <c r="BZ300" s="166"/>
      <c r="CA300" s="171"/>
      <c r="CB300" s="166"/>
      <c r="CC300" s="166"/>
      <c r="CD300" s="166"/>
      <c r="CE300" s="413">
        <v>10000000</v>
      </c>
      <c r="CF300" s="413">
        <v>0</v>
      </c>
      <c r="CG300" s="413">
        <v>0</v>
      </c>
      <c r="CH300" s="413">
        <v>0</v>
      </c>
      <c r="CI300" s="413"/>
      <c r="CJ300" s="369">
        <f t="shared" si="1037"/>
        <v>0</v>
      </c>
      <c r="CK300" s="369">
        <f t="shared" si="1038"/>
        <v>10000000</v>
      </c>
      <c r="CL300" s="414"/>
      <c r="CM300" s="413">
        <f t="shared" si="1039"/>
        <v>10000000</v>
      </c>
      <c r="CN300" s="413">
        <f t="shared" si="1039"/>
        <v>0</v>
      </c>
      <c r="CO300" s="369">
        <f t="shared" si="1039"/>
        <v>0</v>
      </c>
      <c r="CP300" s="369">
        <f t="shared" si="1039"/>
        <v>0</v>
      </c>
      <c r="CQ300" s="369">
        <f t="shared" si="1039"/>
        <v>0</v>
      </c>
      <c r="CR300" s="369">
        <f t="shared" si="1040"/>
        <v>0</v>
      </c>
      <c r="CS300" s="369">
        <f t="shared" si="1041"/>
        <v>10000000</v>
      </c>
      <c r="CT300" s="173" t="s">
        <v>1759</v>
      </c>
      <c r="CU300" s="173" t="s">
        <v>1062</v>
      </c>
      <c r="CV300" s="450" t="s">
        <v>1692</v>
      </c>
      <c r="CW300" s="173" t="s">
        <v>2249</v>
      </c>
    </row>
    <row r="301" spans="1:101" ht="34.35" customHeight="1">
      <c r="A301" s="155">
        <f>SUBTOTAL(3,$C$11:C301)</f>
        <v>260</v>
      </c>
      <c r="B301" s="143" t="s">
        <v>356</v>
      </c>
      <c r="C301" s="144" t="s">
        <v>357</v>
      </c>
      <c r="D301" s="156" t="s">
        <v>101</v>
      </c>
      <c r="E301" s="157" t="str">
        <f t="shared" si="1036"/>
        <v>B3</v>
      </c>
      <c r="F301" s="158">
        <v>42110</v>
      </c>
      <c r="G301" s="159">
        <v>4750000</v>
      </c>
      <c r="H301" s="159"/>
      <c r="I301" s="160">
        <f t="shared" si="1000"/>
        <v>5250000</v>
      </c>
      <c r="J301" s="160">
        <f t="shared" si="1001"/>
        <v>1000000</v>
      </c>
      <c r="K301" s="161">
        <f t="shared" si="1002"/>
        <v>6250000</v>
      </c>
      <c r="L301" s="161">
        <f t="shared" si="1003"/>
        <v>11000000</v>
      </c>
      <c r="M301" s="162">
        <f t="shared" si="1004"/>
        <v>1</v>
      </c>
      <c r="N301" s="163">
        <f t="shared" si="1005"/>
        <v>3640000</v>
      </c>
      <c r="O301" s="163">
        <v>0</v>
      </c>
      <c r="P301" s="406">
        <v>13</v>
      </c>
      <c r="Q301" s="406">
        <v>0</v>
      </c>
      <c r="R301" s="406">
        <v>0</v>
      </c>
      <c r="S301" s="406">
        <v>0</v>
      </c>
      <c r="T301" s="406"/>
      <c r="U301" s="406"/>
      <c r="V301" s="406"/>
      <c r="W301" s="406"/>
      <c r="X301" s="389"/>
      <c r="Y301" s="406"/>
      <c r="Z301" s="406"/>
      <c r="AA301" s="406"/>
      <c r="AB301" s="406"/>
      <c r="AC301" s="406"/>
      <c r="AD301" s="406">
        <v>0</v>
      </c>
      <c r="AE301" s="164">
        <f t="shared" si="1006"/>
        <v>0</v>
      </c>
      <c r="AF301" s="166">
        <f t="shared" si="1007"/>
        <v>5500000</v>
      </c>
      <c r="AG301" s="166">
        <f t="shared" si="1008"/>
        <v>0</v>
      </c>
      <c r="AH301" s="166">
        <f t="shared" si="1009"/>
        <v>0</v>
      </c>
      <c r="AI301" s="166">
        <f t="shared" si="1010"/>
        <v>0</v>
      </c>
      <c r="AJ301" s="166">
        <f t="shared" si="1011"/>
        <v>0</v>
      </c>
      <c r="AK301" s="166">
        <f t="shared" si="1012"/>
        <v>0</v>
      </c>
      <c r="AL301" s="166">
        <f t="shared" si="1013"/>
        <v>0</v>
      </c>
      <c r="AM301" s="166">
        <f t="shared" si="1014"/>
        <v>0</v>
      </c>
      <c r="AN301" s="166">
        <f t="shared" si="1015"/>
        <v>0</v>
      </c>
      <c r="AO301" s="167">
        <f t="shared" si="1016"/>
        <v>0</v>
      </c>
      <c r="AP301" s="166">
        <v>0</v>
      </c>
      <c r="AQ301" s="166">
        <f t="shared" si="1017"/>
        <v>5500000</v>
      </c>
      <c r="AR301" s="166">
        <v>0</v>
      </c>
      <c r="AS301" s="167"/>
      <c r="AT301" s="166"/>
      <c r="AU301" s="166"/>
      <c r="AV301" s="166">
        <f t="shared" si="1018"/>
        <v>5500000</v>
      </c>
      <c r="AW301" s="166">
        <f t="shared" si="1019"/>
        <v>380000</v>
      </c>
      <c r="AX301" s="166">
        <f t="shared" si="1020"/>
        <v>71250</v>
      </c>
      <c r="AY301" s="166">
        <f t="shared" si="1021"/>
        <v>47500</v>
      </c>
      <c r="AZ301" s="166">
        <f t="shared" si="1022"/>
        <v>498750</v>
      </c>
      <c r="BA301" s="166">
        <f t="shared" si="1023"/>
        <v>23750</v>
      </c>
      <c r="BB301" s="166">
        <f t="shared" si="1024"/>
        <v>110000</v>
      </c>
      <c r="BC301" s="166"/>
      <c r="BD301" s="166">
        <v>0</v>
      </c>
      <c r="BE301" s="166">
        <f t="shared" si="1025"/>
        <v>632500</v>
      </c>
      <c r="BF301" s="166">
        <f t="shared" si="1026"/>
        <v>4867500</v>
      </c>
      <c r="BG301" s="166">
        <f t="shared" si="1027"/>
        <v>0</v>
      </c>
      <c r="BH301" s="166">
        <v>1</v>
      </c>
      <c r="BI301" s="369" t="s">
        <v>40</v>
      </c>
      <c r="BJ301" s="166">
        <f t="shared" si="1028"/>
        <v>0</v>
      </c>
      <c r="BK301" s="166">
        <f t="shared" si="1029"/>
        <v>1</v>
      </c>
      <c r="BL301" s="166">
        <v>0</v>
      </c>
      <c r="BM301" s="166">
        <f t="shared" si="1030"/>
        <v>0</v>
      </c>
      <c r="BN301" s="166" t="str">
        <f t="shared" si="1031"/>
        <v>Trừ tiền</v>
      </c>
      <c r="BO301" s="410"/>
      <c r="BP301" s="166"/>
      <c r="BQ301" s="144"/>
      <c r="BR301" s="144"/>
      <c r="BS301" s="161">
        <f t="shared" si="1032"/>
        <v>5500000</v>
      </c>
      <c r="BT301" s="159">
        <v>5</v>
      </c>
      <c r="BU301" s="166">
        <f t="shared" si="1033"/>
        <v>22000000</v>
      </c>
      <c r="BV301" s="166">
        <v>11000000</v>
      </c>
      <c r="BW301" s="166">
        <f t="shared" si="1034"/>
        <v>33000000</v>
      </c>
      <c r="BX301" s="166">
        <f t="shared" si="1035"/>
        <v>-27998750</v>
      </c>
      <c r="BY301" s="166"/>
      <c r="BZ301" s="166"/>
      <c r="CA301" s="171"/>
      <c r="CB301" s="166"/>
      <c r="CC301" s="166"/>
      <c r="CD301" s="166"/>
      <c r="CE301" s="413">
        <v>10000000</v>
      </c>
      <c r="CF301" s="413">
        <f>CE301*10%</f>
        <v>1000000</v>
      </c>
      <c r="CG301" s="413">
        <v>0</v>
      </c>
      <c r="CH301" s="413">
        <v>0</v>
      </c>
      <c r="CI301" s="413"/>
      <c r="CJ301" s="369">
        <f t="shared" si="1037"/>
        <v>1000000</v>
      </c>
      <c r="CK301" s="369">
        <f t="shared" si="1038"/>
        <v>11000000</v>
      </c>
      <c r="CL301" s="414"/>
      <c r="CM301" s="413">
        <f t="shared" si="1039"/>
        <v>10000000</v>
      </c>
      <c r="CN301" s="413">
        <f t="shared" si="1039"/>
        <v>1000000</v>
      </c>
      <c r="CO301" s="369">
        <f t="shared" si="1039"/>
        <v>0</v>
      </c>
      <c r="CP301" s="369">
        <f t="shared" si="1039"/>
        <v>0</v>
      </c>
      <c r="CQ301" s="369">
        <f t="shared" si="1039"/>
        <v>0</v>
      </c>
      <c r="CR301" s="369">
        <f t="shared" si="1040"/>
        <v>1000000</v>
      </c>
      <c r="CS301" s="369">
        <f t="shared" si="1041"/>
        <v>11000000</v>
      </c>
      <c r="CT301" s="173" t="s">
        <v>1759</v>
      </c>
      <c r="CU301" s="173" t="s">
        <v>1062</v>
      </c>
      <c r="CV301" s="450" t="s">
        <v>1694</v>
      </c>
      <c r="CW301" s="173" t="s">
        <v>2249</v>
      </c>
    </row>
    <row r="302" spans="1:101" ht="34.35" customHeight="1">
      <c r="A302" s="155">
        <f>SUBTOTAL(3,$C$11:C302)</f>
        <v>261</v>
      </c>
      <c r="B302" s="143" t="s">
        <v>358</v>
      </c>
      <c r="C302" s="144" t="s">
        <v>359</v>
      </c>
      <c r="D302" s="156" t="s">
        <v>101</v>
      </c>
      <c r="E302" s="157" t="str">
        <f t="shared" si="1036"/>
        <v>B3</v>
      </c>
      <c r="F302" s="158">
        <v>42110</v>
      </c>
      <c r="G302" s="159">
        <v>4520000</v>
      </c>
      <c r="H302" s="159"/>
      <c r="I302" s="160">
        <f t="shared" si="1000"/>
        <v>5480000</v>
      </c>
      <c r="J302" s="160">
        <f t="shared" si="1001"/>
        <v>1000000</v>
      </c>
      <c r="K302" s="161">
        <f t="shared" si="1002"/>
        <v>6480000</v>
      </c>
      <c r="L302" s="161">
        <f t="shared" si="1003"/>
        <v>11000000</v>
      </c>
      <c r="M302" s="162">
        <f t="shared" si="1004"/>
        <v>1</v>
      </c>
      <c r="N302" s="163">
        <f t="shared" si="1005"/>
        <v>3640000</v>
      </c>
      <c r="O302" s="163">
        <v>0</v>
      </c>
      <c r="P302" s="406">
        <v>13</v>
      </c>
      <c r="Q302" s="406">
        <v>0</v>
      </c>
      <c r="R302" s="406">
        <v>0</v>
      </c>
      <c r="S302" s="406">
        <v>0</v>
      </c>
      <c r="T302" s="406"/>
      <c r="U302" s="406"/>
      <c r="V302" s="406"/>
      <c r="W302" s="406"/>
      <c r="X302" s="389"/>
      <c r="Y302" s="406"/>
      <c r="Z302" s="406"/>
      <c r="AA302" s="406"/>
      <c r="AB302" s="406"/>
      <c r="AC302" s="406"/>
      <c r="AD302" s="406">
        <v>0</v>
      </c>
      <c r="AE302" s="164">
        <f t="shared" si="1006"/>
        <v>0</v>
      </c>
      <c r="AF302" s="166">
        <f t="shared" si="1007"/>
        <v>5500000</v>
      </c>
      <c r="AG302" s="166">
        <f t="shared" si="1008"/>
        <v>0</v>
      </c>
      <c r="AH302" s="166">
        <f t="shared" si="1009"/>
        <v>0</v>
      </c>
      <c r="AI302" s="166">
        <f t="shared" si="1010"/>
        <v>0</v>
      </c>
      <c r="AJ302" s="166">
        <f t="shared" si="1011"/>
        <v>0</v>
      </c>
      <c r="AK302" s="166">
        <f t="shared" si="1012"/>
        <v>0</v>
      </c>
      <c r="AL302" s="166">
        <f t="shared" si="1013"/>
        <v>0</v>
      </c>
      <c r="AM302" s="166">
        <f t="shared" si="1014"/>
        <v>0</v>
      </c>
      <c r="AN302" s="166">
        <f t="shared" si="1015"/>
        <v>0</v>
      </c>
      <c r="AO302" s="167">
        <f t="shared" si="1016"/>
        <v>0</v>
      </c>
      <c r="AP302" s="166">
        <v>0</v>
      </c>
      <c r="AQ302" s="166">
        <f t="shared" si="1017"/>
        <v>5500000</v>
      </c>
      <c r="AR302" s="166">
        <v>0</v>
      </c>
      <c r="AS302" s="167"/>
      <c r="AT302" s="166"/>
      <c r="AU302" s="166"/>
      <c r="AV302" s="166">
        <f t="shared" si="1018"/>
        <v>5500000</v>
      </c>
      <c r="AW302" s="166">
        <f t="shared" si="1019"/>
        <v>361600</v>
      </c>
      <c r="AX302" s="166">
        <f t="shared" si="1020"/>
        <v>67800</v>
      </c>
      <c r="AY302" s="166">
        <f t="shared" si="1021"/>
        <v>45200</v>
      </c>
      <c r="AZ302" s="166">
        <f t="shared" si="1022"/>
        <v>474600</v>
      </c>
      <c r="BA302" s="166">
        <f t="shared" si="1023"/>
        <v>22600</v>
      </c>
      <c r="BB302" s="166">
        <f t="shared" si="1024"/>
        <v>110000</v>
      </c>
      <c r="BC302" s="166"/>
      <c r="BD302" s="166">
        <v>0</v>
      </c>
      <c r="BE302" s="166">
        <f t="shared" si="1025"/>
        <v>607200</v>
      </c>
      <c r="BF302" s="166">
        <f t="shared" si="1026"/>
        <v>4892800</v>
      </c>
      <c r="BG302" s="166">
        <f t="shared" si="1027"/>
        <v>0</v>
      </c>
      <c r="BH302" s="166">
        <v>1</v>
      </c>
      <c r="BI302" s="369" t="s">
        <v>40</v>
      </c>
      <c r="BJ302" s="166">
        <f t="shared" si="1028"/>
        <v>0</v>
      </c>
      <c r="BK302" s="166">
        <f t="shared" si="1029"/>
        <v>1</v>
      </c>
      <c r="BL302" s="166">
        <v>0</v>
      </c>
      <c r="BM302" s="166">
        <f t="shared" si="1030"/>
        <v>0</v>
      </c>
      <c r="BN302" s="166" t="str">
        <f t="shared" si="1031"/>
        <v>Trừ tiền</v>
      </c>
      <c r="BO302" s="410"/>
      <c r="BP302" s="166"/>
      <c r="BQ302" s="144"/>
      <c r="BR302" s="144"/>
      <c r="BS302" s="161">
        <f t="shared" si="1032"/>
        <v>5500000</v>
      </c>
      <c r="BT302" s="159">
        <v>3</v>
      </c>
      <c r="BU302" s="166">
        <f t="shared" si="1033"/>
        <v>13200000</v>
      </c>
      <c r="BV302" s="166">
        <v>11000000</v>
      </c>
      <c r="BW302" s="166">
        <f t="shared" si="1034"/>
        <v>24200000</v>
      </c>
      <c r="BX302" s="166">
        <f t="shared" si="1035"/>
        <v>-19174600</v>
      </c>
      <c r="BY302" s="166"/>
      <c r="BZ302" s="166"/>
      <c r="CA302" s="171"/>
      <c r="CB302" s="166"/>
      <c r="CC302" s="166"/>
      <c r="CD302" s="166"/>
      <c r="CE302" s="413">
        <v>10000000</v>
      </c>
      <c r="CF302" s="413">
        <f>CE302*10%</f>
        <v>1000000</v>
      </c>
      <c r="CG302" s="413">
        <v>0</v>
      </c>
      <c r="CH302" s="413">
        <v>0</v>
      </c>
      <c r="CI302" s="413"/>
      <c r="CJ302" s="369">
        <f t="shared" si="1037"/>
        <v>1000000</v>
      </c>
      <c r="CK302" s="369">
        <f t="shared" si="1038"/>
        <v>11000000</v>
      </c>
      <c r="CL302" s="414"/>
      <c r="CM302" s="413">
        <f t="shared" si="1039"/>
        <v>10000000</v>
      </c>
      <c r="CN302" s="413">
        <f t="shared" si="1039"/>
        <v>1000000</v>
      </c>
      <c r="CO302" s="369">
        <f t="shared" si="1039"/>
        <v>0</v>
      </c>
      <c r="CP302" s="369">
        <f t="shared" si="1039"/>
        <v>0</v>
      </c>
      <c r="CQ302" s="369">
        <f t="shared" si="1039"/>
        <v>0</v>
      </c>
      <c r="CR302" s="369">
        <f t="shared" si="1040"/>
        <v>1000000</v>
      </c>
      <c r="CS302" s="369">
        <f t="shared" si="1041"/>
        <v>11000000</v>
      </c>
      <c r="CT302" s="173" t="s">
        <v>1759</v>
      </c>
      <c r="CU302" s="173" t="s">
        <v>1062</v>
      </c>
      <c r="CV302" s="450" t="s">
        <v>1693</v>
      </c>
      <c r="CW302" s="173" t="s">
        <v>2249</v>
      </c>
    </row>
    <row r="303" spans="1:101" ht="34.35" customHeight="1">
      <c r="A303" s="155">
        <f>SUBTOTAL(3,$C$11:C303)</f>
        <v>262</v>
      </c>
      <c r="B303" s="143" t="s">
        <v>362</v>
      </c>
      <c r="C303" s="144" t="s">
        <v>363</v>
      </c>
      <c r="D303" s="156" t="s">
        <v>101</v>
      </c>
      <c r="E303" s="157" t="str">
        <f t="shared" si="1036"/>
        <v>B3</v>
      </c>
      <c r="F303" s="158">
        <v>42110</v>
      </c>
      <c r="G303" s="159">
        <v>4520000</v>
      </c>
      <c r="H303" s="159"/>
      <c r="I303" s="160">
        <f t="shared" si="1000"/>
        <v>5480000</v>
      </c>
      <c r="J303" s="160">
        <f t="shared" si="1001"/>
        <v>1000000</v>
      </c>
      <c r="K303" s="161">
        <f t="shared" si="1002"/>
        <v>6480000</v>
      </c>
      <c r="L303" s="161">
        <f t="shared" si="1003"/>
        <v>11000000</v>
      </c>
      <c r="M303" s="162">
        <f t="shared" si="1004"/>
        <v>1</v>
      </c>
      <c r="N303" s="163">
        <f t="shared" si="1005"/>
        <v>3640000</v>
      </c>
      <c r="O303" s="163">
        <v>0</v>
      </c>
      <c r="P303" s="406">
        <v>13</v>
      </c>
      <c r="Q303" s="406">
        <v>0</v>
      </c>
      <c r="R303" s="406">
        <v>0</v>
      </c>
      <c r="S303" s="406">
        <v>0</v>
      </c>
      <c r="T303" s="406"/>
      <c r="U303" s="406"/>
      <c r="V303" s="406"/>
      <c r="W303" s="406"/>
      <c r="X303" s="389"/>
      <c r="Y303" s="406"/>
      <c r="Z303" s="406"/>
      <c r="AA303" s="406"/>
      <c r="AB303" s="406"/>
      <c r="AC303" s="406"/>
      <c r="AD303" s="406">
        <v>0</v>
      </c>
      <c r="AE303" s="164">
        <f t="shared" si="1006"/>
        <v>0</v>
      </c>
      <c r="AF303" s="166">
        <f t="shared" si="1007"/>
        <v>5500000</v>
      </c>
      <c r="AG303" s="166">
        <f t="shared" si="1008"/>
        <v>0</v>
      </c>
      <c r="AH303" s="166">
        <f t="shared" si="1009"/>
        <v>0</v>
      </c>
      <c r="AI303" s="166">
        <f t="shared" si="1010"/>
        <v>0</v>
      </c>
      <c r="AJ303" s="166">
        <f t="shared" si="1011"/>
        <v>0</v>
      </c>
      <c r="AK303" s="166">
        <f t="shared" si="1012"/>
        <v>0</v>
      </c>
      <c r="AL303" s="166">
        <f t="shared" si="1013"/>
        <v>0</v>
      </c>
      <c r="AM303" s="166">
        <f t="shared" si="1014"/>
        <v>0</v>
      </c>
      <c r="AN303" s="166">
        <f t="shared" si="1015"/>
        <v>0</v>
      </c>
      <c r="AO303" s="167">
        <f t="shared" si="1016"/>
        <v>0</v>
      </c>
      <c r="AP303" s="166">
        <v>0</v>
      </c>
      <c r="AQ303" s="166">
        <f t="shared" si="1017"/>
        <v>5500000</v>
      </c>
      <c r="AR303" s="166">
        <v>0</v>
      </c>
      <c r="AS303" s="167"/>
      <c r="AT303" s="166"/>
      <c r="AU303" s="166"/>
      <c r="AV303" s="166">
        <f t="shared" si="1018"/>
        <v>5500000</v>
      </c>
      <c r="AW303" s="166">
        <f t="shared" si="1019"/>
        <v>361600</v>
      </c>
      <c r="AX303" s="166">
        <f t="shared" si="1020"/>
        <v>67800</v>
      </c>
      <c r="AY303" s="166">
        <f t="shared" si="1021"/>
        <v>45200</v>
      </c>
      <c r="AZ303" s="166">
        <f t="shared" si="1022"/>
        <v>474600</v>
      </c>
      <c r="BA303" s="166">
        <f t="shared" si="1023"/>
        <v>22600</v>
      </c>
      <c r="BB303" s="166">
        <f t="shared" si="1024"/>
        <v>110000</v>
      </c>
      <c r="BC303" s="166"/>
      <c r="BD303" s="166">
        <v>0</v>
      </c>
      <c r="BE303" s="166">
        <f t="shared" si="1025"/>
        <v>607200</v>
      </c>
      <c r="BF303" s="166">
        <f t="shared" si="1026"/>
        <v>4892800</v>
      </c>
      <c r="BG303" s="166">
        <f t="shared" si="1027"/>
        <v>0</v>
      </c>
      <c r="BH303" s="166">
        <v>1</v>
      </c>
      <c r="BI303" s="369" t="s">
        <v>40</v>
      </c>
      <c r="BJ303" s="166">
        <f t="shared" si="1028"/>
        <v>0</v>
      </c>
      <c r="BK303" s="166">
        <f t="shared" si="1029"/>
        <v>1</v>
      </c>
      <c r="BL303" s="166">
        <v>0</v>
      </c>
      <c r="BM303" s="166">
        <f t="shared" si="1030"/>
        <v>0</v>
      </c>
      <c r="BN303" s="166" t="str">
        <f t="shared" si="1031"/>
        <v>Trừ tiền</v>
      </c>
      <c r="BO303" s="410"/>
      <c r="BP303" s="166"/>
      <c r="BQ303" s="144"/>
      <c r="BR303" s="144"/>
      <c r="BS303" s="161">
        <f t="shared" si="1032"/>
        <v>5500000</v>
      </c>
      <c r="BT303" s="159">
        <v>2</v>
      </c>
      <c r="BU303" s="166">
        <f t="shared" si="1033"/>
        <v>8800000</v>
      </c>
      <c r="BV303" s="166">
        <v>11000000</v>
      </c>
      <c r="BW303" s="166">
        <f t="shared" si="1034"/>
        <v>19800000</v>
      </c>
      <c r="BX303" s="166">
        <f t="shared" si="1035"/>
        <v>-14774600</v>
      </c>
      <c r="BY303" s="166"/>
      <c r="BZ303" s="166"/>
      <c r="CA303" s="171"/>
      <c r="CB303" s="166"/>
      <c r="CC303" s="166"/>
      <c r="CD303" s="166"/>
      <c r="CE303" s="413">
        <v>10000000</v>
      </c>
      <c r="CF303" s="413">
        <f t="shared" ref="CF303:CF304" si="1042">CE303*10%</f>
        <v>1000000</v>
      </c>
      <c r="CG303" s="413">
        <v>0</v>
      </c>
      <c r="CH303" s="413">
        <v>0</v>
      </c>
      <c r="CI303" s="413"/>
      <c r="CJ303" s="369">
        <f t="shared" si="1037"/>
        <v>1000000</v>
      </c>
      <c r="CK303" s="369">
        <f t="shared" si="1038"/>
        <v>11000000</v>
      </c>
      <c r="CL303" s="414"/>
      <c r="CM303" s="413">
        <f t="shared" si="1039"/>
        <v>10000000</v>
      </c>
      <c r="CN303" s="413">
        <f t="shared" si="1039"/>
        <v>1000000</v>
      </c>
      <c r="CO303" s="369">
        <f t="shared" si="1039"/>
        <v>0</v>
      </c>
      <c r="CP303" s="369">
        <f t="shared" si="1039"/>
        <v>0</v>
      </c>
      <c r="CQ303" s="369">
        <f t="shared" si="1039"/>
        <v>0</v>
      </c>
      <c r="CR303" s="369">
        <f t="shared" si="1040"/>
        <v>1000000</v>
      </c>
      <c r="CS303" s="369">
        <f t="shared" si="1041"/>
        <v>11000000</v>
      </c>
      <c r="CT303" s="173" t="s">
        <v>1759</v>
      </c>
      <c r="CU303" s="173" t="s">
        <v>1062</v>
      </c>
      <c r="CV303" s="450" t="s">
        <v>1696</v>
      </c>
      <c r="CW303" s="173" t="s">
        <v>2249</v>
      </c>
    </row>
    <row r="304" spans="1:101" ht="34.35" customHeight="1">
      <c r="A304" s="155">
        <f>SUBTOTAL(3,$C$11:C304)</f>
        <v>263</v>
      </c>
      <c r="B304" s="143" t="s">
        <v>368</v>
      </c>
      <c r="C304" s="144" t="s">
        <v>369</v>
      </c>
      <c r="D304" s="156" t="s">
        <v>101</v>
      </c>
      <c r="E304" s="157" t="str">
        <f t="shared" si="1036"/>
        <v>B3</v>
      </c>
      <c r="F304" s="158">
        <v>42110</v>
      </c>
      <c r="G304" s="159">
        <v>4520000</v>
      </c>
      <c r="H304" s="159"/>
      <c r="I304" s="160">
        <f t="shared" si="1000"/>
        <v>5480000</v>
      </c>
      <c r="J304" s="160">
        <f t="shared" si="1001"/>
        <v>1000000</v>
      </c>
      <c r="K304" s="161">
        <f t="shared" si="1002"/>
        <v>6480000</v>
      </c>
      <c r="L304" s="161">
        <f t="shared" si="1003"/>
        <v>11000000</v>
      </c>
      <c r="M304" s="162">
        <f t="shared" si="1004"/>
        <v>1</v>
      </c>
      <c r="N304" s="163">
        <f t="shared" si="1005"/>
        <v>3640000</v>
      </c>
      <c r="O304" s="163">
        <v>0</v>
      </c>
      <c r="P304" s="406">
        <v>13</v>
      </c>
      <c r="Q304" s="406">
        <v>0</v>
      </c>
      <c r="R304" s="406">
        <v>0</v>
      </c>
      <c r="S304" s="406">
        <v>0</v>
      </c>
      <c r="T304" s="406"/>
      <c r="U304" s="406"/>
      <c r="V304" s="406"/>
      <c r="W304" s="406"/>
      <c r="X304" s="389"/>
      <c r="Y304" s="406"/>
      <c r="Z304" s="406"/>
      <c r="AA304" s="406"/>
      <c r="AB304" s="406"/>
      <c r="AC304" s="406"/>
      <c r="AD304" s="406">
        <v>0</v>
      </c>
      <c r="AE304" s="164">
        <f t="shared" si="1006"/>
        <v>0</v>
      </c>
      <c r="AF304" s="166">
        <f t="shared" si="1007"/>
        <v>5500000</v>
      </c>
      <c r="AG304" s="166">
        <f t="shared" si="1008"/>
        <v>0</v>
      </c>
      <c r="AH304" s="166">
        <f t="shared" si="1009"/>
        <v>0</v>
      </c>
      <c r="AI304" s="166">
        <f t="shared" si="1010"/>
        <v>0</v>
      </c>
      <c r="AJ304" s="166">
        <f t="shared" si="1011"/>
        <v>0</v>
      </c>
      <c r="AK304" s="166">
        <f t="shared" si="1012"/>
        <v>0</v>
      </c>
      <c r="AL304" s="166">
        <f t="shared" si="1013"/>
        <v>0</v>
      </c>
      <c r="AM304" s="166">
        <f t="shared" si="1014"/>
        <v>0</v>
      </c>
      <c r="AN304" s="166">
        <f t="shared" si="1015"/>
        <v>0</v>
      </c>
      <c r="AO304" s="167">
        <f t="shared" si="1016"/>
        <v>0</v>
      </c>
      <c r="AP304" s="166">
        <v>0</v>
      </c>
      <c r="AQ304" s="166">
        <f t="shared" si="1017"/>
        <v>5500000</v>
      </c>
      <c r="AR304" s="166">
        <v>0</v>
      </c>
      <c r="AS304" s="167"/>
      <c r="AT304" s="166"/>
      <c r="AU304" s="166"/>
      <c r="AV304" s="166">
        <f t="shared" si="1018"/>
        <v>5500000</v>
      </c>
      <c r="AW304" s="166">
        <f t="shared" si="1019"/>
        <v>361600</v>
      </c>
      <c r="AX304" s="166">
        <f t="shared" si="1020"/>
        <v>67800</v>
      </c>
      <c r="AY304" s="166">
        <f t="shared" si="1021"/>
        <v>45200</v>
      </c>
      <c r="AZ304" s="166">
        <f t="shared" si="1022"/>
        <v>474600</v>
      </c>
      <c r="BA304" s="166">
        <f t="shared" si="1023"/>
        <v>22600</v>
      </c>
      <c r="BB304" s="166">
        <f t="shared" si="1024"/>
        <v>110000</v>
      </c>
      <c r="BC304" s="166"/>
      <c r="BD304" s="166">
        <v>0</v>
      </c>
      <c r="BE304" s="166">
        <f t="shared" si="1025"/>
        <v>607200</v>
      </c>
      <c r="BF304" s="166">
        <f t="shared" si="1026"/>
        <v>4892800</v>
      </c>
      <c r="BG304" s="166">
        <f t="shared" si="1027"/>
        <v>0</v>
      </c>
      <c r="BH304" s="166">
        <v>1</v>
      </c>
      <c r="BI304" s="369" t="s">
        <v>40</v>
      </c>
      <c r="BJ304" s="166">
        <f t="shared" si="1028"/>
        <v>0</v>
      </c>
      <c r="BK304" s="166">
        <f t="shared" si="1029"/>
        <v>1</v>
      </c>
      <c r="BL304" s="166">
        <v>0</v>
      </c>
      <c r="BM304" s="166">
        <f t="shared" si="1030"/>
        <v>0</v>
      </c>
      <c r="BN304" s="166" t="str">
        <f t="shared" si="1031"/>
        <v>Trừ tiền</v>
      </c>
      <c r="BO304" s="410"/>
      <c r="BP304" s="166"/>
      <c r="BQ304" s="144"/>
      <c r="BR304" s="144"/>
      <c r="BS304" s="161">
        <f t="shared" si="1032"/>
        <v>5500000</v>
      </c>
      <c r="BT304" s="159">
        <v>2</v>
      </c>
      <c r="BU304" s="166">
        <f t="shared" si="1033"/>
        <v>8800000</v>
      </c>
      <c r="BV304" s="166">
        <v>11000000</v>
      </c>
      <c r="BW304" s="166">
        <f t="shared" si="1034"/>
        <v>19800000</v>
      </c>
      <c r="BX304" s="166">
        <f t="shared" si="1035"/>
        <v>-14774600</v>
      </c>
      <c r="BY304" s="166"/>
      <c r="BZ304" s="166"/>
      <c r="CA304" s="171"/>
      <c r="CB304" s="166"/>
      <c r="CC304" s="166"/>
      <c r="CD304" s="166"/>
      <c r="CE304" s="413">
        <v>10000000</v>
      </c>
      <c r="CF304" s="413">
        <f t="shared" si="1042"/>
        <v>1000000</v>
      </c>
      <c r="CG304" s="413">
        <v>0</v>
      </c>
      <c r="CH304" s="413">
        <v>0</v>
      </c>
      <c r="CI304" s="413"/>
      <c r="CJ304" s="369">
        <f t="shared" si="1037"/>
        <v>1000000</v>
      </c>
      <c r="CK304" s="369">
        <f t="shared" si="1038"/>
        <v>11000000</v>
      </c>
      <c r="CL304" s="414"/>
      <c r="CM304" s="413">
        <f t="shared" si="1039"/>
        <v>10000000</v>
      </c>
      <c r="CN304" s="413">
        <f t="shared" si="1039"/>
        <v>1000000</v>
      </c>
      <c r="CO304" s="369">
        <f t="shared" si="1039"/>
        <v>0</v>
      </c>
      <c r="CP304" s="369">
        <f t="shared" si="1039"/>
        <v>0</v>
      </c>
      <c r="CQ304" s="369">
        <f t="shared" si="1039"/>
        <v>0</v>
      </c>
      <c r="CR304" s="369">
        <f t="shared" si="1040"/>
        <v>1000000</v>
      </c>
      <c r="CS304" s="369">
        <f t="shared" si="1041"/>
        <v>11000000</v>
      </c>
      <c r="CT304" s="173" t="s">
        <v>1759</v>
      </c>
      <c r="CU304" s="173" t="s">
        <v>1062</v>
      </c>
      <c r="CV304" s="450" t="s">
        <v>1695</v>
      </c>
      <c r="CW304" s="173" t="s">
        <v>2249</v>
      </c>
    </row>
    <row r="305" spans="1:101" ht="34.35" customHeight="1">
      <c r="A305" s="155">
        <f>SUBTOTAL(3,$C$11:C305)</f>
        <v>264</v>
      </c>
      <c r="B305" s="143" t="s">
        <v>384</v>
      </c>
      <c r="C305" s="144" t="s">
        <v>385</v>
      </c>
      <c r="D305" s="156" t="s">
        <v>101</v>
      </c>
      <c r="E305" s="157" t="str">
        <f t="shared" si="1036"/>
        <v>B3</v>
      </c>
      <c r="F305" s="158">
        <v>38980</v>
      </c>
      <c r="G305" s="159">
        <v>4750000</v>
      </c>
      <c r="H305" s="159"/>
      <c r="I305" s="160">
        <f t="shared" si="1000"/>
        <v>5250000</v>
      </c>
      <c r="J305" s="160">
        <f t="shared" si="1001"/>
        <v>1000000</v>
      </c>
      <c r="K305" s="161">
        <f t="shared" si="1002"/>
        <v>6250000</v>
      </c>
      <c r="L305" s="161">
        <f t="shared" si="1003"/>
        <v>11000000</v>
      </c>
      <c r="M305" s="162">
        <f t="shared" si="1004"/>
        <v>1</v>
      </c>
      <c r="N305" s="163">
        <f t="shared" si="1005"/>
        <v>3640000</v>
      </c>
      <c r="O305" s="163">
        <v>0</v>
      </c>
      <c r="P305" s="406">
        <v>13</v>
      </c>
      <c r="Q305" s="406">
        <v>0</v>
      </c>
      <c r="R305" s="406">
        <v>0</v>
      </c>
      <c r="S305" s="406">
        <v>0</v>
      </c>
      <c r="T305" s="406"/>
      <c r="U305" s="406"/>
      <c r="V305" s="406"/>
      <c r="W305" s="406"/>
      <c r="X305" s="389"/>
      <c r="Y305" s="406"/>
      <c r="Z305" s="406"/>
      <c r="AA305" s="406"/>
      <c r="AB305" s="406"/>
      <c r="AC305" s="406"/>
      <c r="AD305" s="406">
        <v>0</v>
      </c>
      <c r="AE305" s="164">
        <f t="shared" si="1006"/>
        <v>0</v>
      </c>
      <c r="AF305" s="166">
        <f t="shared" si="1007"/>
        <v>5500000</v>
      </c>
      <c r="AG305" s="166">
        <f t="shared" si="1008"/>
        <v>0</v>
      </c>
      <c r="AH305" s="166">
        <f t="shared" si="1009"/>
        <v>0</v>
      </c>
      <c r="AI305" s="166">
        <f t="shared" si="1010"/>
        <v>0</v>
      </c>
      <c r="AJ305" s="166">
        <f t="shared" si="1011"/>
        <v>0</v>
      </c>
      <c r="AK305" s="166">
        <f t="shared" si="1012"/>
        <v>0</v>
      </c>
      <c r="AL305" s="166">
        <f t="shared" si="1013"/>
        <v>0</v>
      </c>
      <c r="AM305" s="166">
        <f t="shared" si="1014"/>
        <v>0</v>
      </c>
      <c r="AN305" s="166">
        <f t="shared" si="1015"/>
        <v>0</v>
      </c>
      <c r="AO305" s="167">
        <f t="shared" si="1016"/>
        <v>0</v>
      </c>
      <c r="AP305" s="166">
        <v>0</v>
      </c>
      <c r="AQ305" s="166">
        <f t="shared" si="1017"/>
        <v>5500000</v>
      </c>
      <c r="AR305" s="166">
        <v>0</v>
      </c>
      <c r="AS305" s="167"/>
      <c r="AT305" s="166"/>
      <c r="AU305" s="166"/>
      <c r="AV305" s="166">
        <f t="shared" si="1018"/>
        <v>5500000</v>
      </c>
      <c r="AW305" s="166">
        <f t="shared" si="1019"/>
        <v>380000</v>
      </c>
      <c r="AX305" s="166">
        <f t="shared" si="1020"/>
        <v>71250</v>
      </c>
      <c r="AY305" s="166">
        <f t="shared" si="1021"/>
        <v>47500</v>
      </c>
      <c r="AZ305" s="166">
        <f t="shared" si="1022"/>
        <v>498750</v>
      </c>
      <c r="BA305" s="166">
        <f t="shared" si="1023"/>
        <v>23750</v>
      </c>
      <c r="BB305" s="166">
        <f t="shared" si="1024"/>
        <v>110000</v>
      </c>
      <c r="BC305" s="166"/>
      <c r="BD305" s="166">
        <v>0</v>
      </c>
      <c r="BE305" s="166">
        <f t="shared" si="1025"/>
        <v>632500</v>
      </c>
      <c r="BF305" s="166">
        <f t="shared" si="1026"/>
        <v>4867500</v>
      </c>
      <c r="BG305" s="166">
        <f t="shared" si="1027"/>
        <v>0</v>
      </c>
      <c r="BH305" s="166">
        <v>1</v>
      </c>
      <c r="BI305" s="369" t="s">
        <v>40</v>
      </c>
      <c r="BJ305" s="166">
        <f t="shared" si="1028"/>
        <v>0</v>
      </c>
      <c r="BK305" s="166">
        <f t="shared" si="1029"/>
        <v>1</v>
      </c>
      <c r="BL305" s="166">
        <v>0</v>
      </c>
      <c r="BM305" s="166">
        <f t="shared" si="1030"/>
        <v>0</v>
      </c>
      <c r="BN305" s="166" t="str">
        <f t="shared" si="1031"/>
        <v>Trừ tiền</v>
      </c>
      <c r="BO305" s="410"/>
      <c r="BP305" s="166"/>
      <c r="BQ305" s="144"/>
      <c r="BR305" s="144"/>
      <c r="BS305" s="161">
        <f t="shared" si="1032"/>
        <v>5500000</v>
      </c>
      <c r="BT305" s="159">
        <v>3</v>
      </c>
      <c r="BU305" s="166">
        <f t="shared" si="1033"/>
        <v>13200000</v>
      </c>
      <c r="BV305" s="166">
        <v>11000000</v>
      </c>
      <c r="BW305" s="166">
        <f t="shared" si="1034"/>
        <v>24200000</v>
      </c>
      <c r="BX305" s="166">
        <f t="shared" si="1035"/>
        <v>-19198750</v>
      </c>
      <c r="BY305" s="166"/>
      <c r="BZ305" s="166"/>
      <c r="CA305" s="171"/>
      <c r="CB305" s="166"/>
      <c r="CC305" s="166"/>
      <c r="CD305" s="166"/>
      <c r="CE305" s="413">
        <v>10000000</v>
      </c>
      <c r="CF305" s="413">
        <f>CE305*10%</f>
        <v>1000000</v>
      </c>
      <c r="CG305" s="413">
        <v>0</v>
      </c>
      <c r="CH305" s="413">
        <v>0</v>
      </c>
      <c r="CI305" s="413"/>
      <c r="CJ305" s="369">
        <f t="shared" si="1037"/>
        <v>1000000</v>
      </c>
      <c r="CK305" s="369">
        <f t="shared" si="1038"/>
        <v>11000000</v>
      </c>
      <c r="CL305" s="414"/>
      <c r="CM305" s="413">
        <f t="shared" si="1039"/>
        <v>10000000</v>
      </c>
      <c r="CN305" s="413">
        <f t="shared" si="1039"/>
        <v>1000000</v>
      </c>
      <c r="CO305" s="369">
        <f t="shared" si="1039"/>
        <v>0</v>
      </c>
      <c r="CP305" s="369">
        <f t="shared" si="1039"/>
        <v>0</v>
      </c>
      <c r="CQ305" s="369">
        <f t="shared" si="1039"/>
        <v>0</v>
      </c>
      <c r="CR305" s="369">
        <f t="shared" si="1040"/>
        <v>1000000</v>
      </c>
      <c r="CS305" s="369">
        <f t="shared" si="1041"/>
        <v>11000000</v>
      </c>
      <c r="CT305" s="173" t="s">
        <v>1759</v>
      </c>
      <c r="CU305" s="173" t="s">
        <v>1062</v>
      </c>
      <c r="CV305" s="450" t="s">
        <v>1697</v>
      </c>
      <c r="CW305" s="173" t="s">
        <v>2249</v>
      </c>
    </row>
    <row r="306" spans="1:101" ht="34.35" customHeight="1">
      <c r="A306" s="155">
        <f>SUBTOTAL(3,$C$11:C306)</f>
        <v>265</v>
      </c>
      <c r="B306" s="143" t="s">
        <v>390</v>
      </c>
      <c r="C306" s="144" t="s">
        <v>391</v>
      </c>
      <c r="D306" s="156" t="s">
        <v>101</v>
      </c>
      <c r="E306" s="157" t="str">
        <f t="shared" si="1036"/>
        <v>B3</v>
      </c>
      <c r="F306" s="158">
        <v>42110</v>
      </c>
      <c r="G306" s="159">
        <v>4520000</v>
      </c>
      <c r="H306" s="159"/>
      <c r="I306" s="160">
        <f t="shared" si="1000"/>
        <v>5480000</v>
      </c>
      <c r="J306" s="160">
        <f t="shared" si="1001"/>
        <v>1000000</v>
      </c>
      <c r="K306" s="161">
        <f t="shared" si="1002"/>
        <v>6480000</v>
      </c>
      <c r="L306" s="161">
        <f t="shared" si="1003"/>
        <v>11000000</v>
      </c>
      <c r="M306" s="162">
        <f t="shared" si="1004"/>
        <v>1</v>
      </c>
      <c r="N306" s="163">
        <f t="shared" si="1005"/>
        <v>3640000</v>
      </c>
      <c r="O306" s="163">
        <v>0</v>
      </c>
      <c r="P306" s="406">
        <v>13</v>
      </c>
      <c r="Q306" s="406">
        <v>0</v>
      </c>
      <c r="R306" s="406">
        <v>0</v>
      </c>
      <c r="S306" s="406">
        <v>0</v>
      </c>
      <c r="T306" s="406"/>
      <c r="U306" s="406"/>
      <c r="V306" s="406"/>
      <c r="W306" s="406"/>
      <c r="X306" s="389"/>
      <c r="Y306" s="406"/>
      <c r="Z306" s="406"/>
      <c r="AA306" s="406"/>
      <c r="AB306" s="406"/>
      <c r="AC306" s="406"/>
      <c r="AD306" s="406">
        <v>0</v>
      </c>
      <c r="AE306" s="164">
        <f t="shared" si="1006"/>
        <v>0</v>
      </c>
      <c r="AF306" s="166">
        <f t="shared" si="1007"/>
        <v>5500000</v>
      </c>
      <c r="AG306" s="166">
        <f t="shared" si="1008"/>
        <v>0</v>
      </c>
      <c r="AH306" s="166">
        <f t="shared" si="1009"/>
        <v>0</v>
      </c>
      <c r="AI306" s="166">
        <f t="shared" si="1010"/>
        <v>0</v>
      </c>
      <c r="AJ306" s="166">
        <f t="shared" si="1011"/>
        <v>0</v>
      </c>
      <c r="AK306" s="166">
        <f t="shared" si="1012"/>
        <v>0</v>
      </c>
      <c r="AL306" s="166">
        <f t="shared" si="1013"/>
        <v>0</v>
      </c>
      <c r="AM306" s="166">
        <f t="shared" si="1014"/>
        <v>0</v>
      </c>
      <c r="AN306" s="166">
        <f t="shared" si="1015"/>
        <v>0</v>
      </c>
      <c r="AO306" s="167">
        <f t="shared" si="1016"/>
        <v>0</v>
      </c>
      <c r="AP306" s="166">
        <v>0</v>
      </c>
      <c r="AQ306" s="166">
        <f t="shared" si="1017"/>
        <v>5500000</v>
      </c>
      <c r="AR306" s="166"/>
      <c r="AS306" s="167"/>
      <c r="AT306" s="166"/>
      <c r="AU306" s="166"/>
      <c r="AV306" s="166">
        <f t="shared" si="1018"/>
        <v>5500000</v>
      </c>
      <c r="AW306" s="166">
        <f t="shared" si="1019"/>
        <v>361600</v>
      </c>
      <c r="AX306" s="166">
        <f t="shared" si="1020"/>
        <v>67800</v>
      </c>
      <c r="AY306" s="166">
        <f t="shared" si="1021"/>
        <v>45200</v>
      </c>
      <c r="AZ306" s="166">
        <f t="shared" si="1022"/>
        <v>474600</v>
      </c>
      <c r="BA306" s="166">
        <f t="shared" si="1023"/>
        <v>22600</v>
      </c>
      <c r="BB306" s="166">
        <f t="shared" si="1024"/>
        <v>110000</v>
      </c>
      <c r="BC306" s="166"/>
      <c r="BD306" s="166">
        <v>0</v>
      </c>
      <c r="BE306" s="166">
        <f t="shared" si="1025"/>
        <v>607200</v>
      </c>
      <c r="BF306" s="166">
        <f t="shared" si="1026"/>
        <v>4892800</v>
      </c>
      <c r="BG306" s="166">
        <f t="shared" si="1027"/>
        <v>0</v>
      </c>
      <c r="BH306" s="166">
        <v>1</v>
      </c>
      <c r="BI306" s="369" t="s">
        <v>40</v>
      </c>
      <c r="BJ306" s="166">
        <f t="shared" si="1028"/>
        <v>0</v>
      </c>
      <c r="BK306" s="166">
        <f t="shared" si="1029"/>
        <v>1</v>
      </c>
      <c r="BL306" s="166">
        <v>0</v>
      </c>
      <c r="BM306" s="166">
        <f t="shared" si="1030"/>
        <v>0</v>
      </c>
      <c r="BN306" s="166" t="str">
        <f t="shared" si="1031"/>
        <v>Trừ tiền</v>
      </c>
      <c r="BO306" s="410"/>
      <c r="BP306" s="166"/>
      <c r="BQ306" s="144"/>
      <c r="BR306" s="144"/>
      <c r="BS306" s="161">
        <f t="shared" si="1032"/>
        <v>5500000</v>
      </c>
      <c r="BT306" s="159">
        <v>1</v>
      </c>
      <c r="BU306" s="166">
        <f t="shared" si="1033"/>
        <v>4400000</v>
      </c>
      <c r="BV306" s="166">
        <v>11000000</v>
      </c>
      <c r="BW306" s="166">
        <f t="shared" si="1034"/>
        <v>15400000</v>
      </c>
      <c r="BX306" s="166">
        <f t="shared" si="1035"/>
        <v>-10374600</v>
      </c>
      <c r="BY306" s="166"/>
      <c r="BZ306" s="166"/>
      <c r="CA306" s="171"/>
      <c r="CB306" s="166"/>
      <c r="CC306" s="166"/>
      <c r="CD306" s="166"/>
      <c r="CE306" s="413">
        <v>10000000</v>
      </c>
      <c r="CF306" s="413">
        <f>CE306*10%</f>
        <v>1000000</v>
      </c>
      <c r="CG306" s="413">
        <v>0</v>
      </c>
      <c r="CH306" s="413">
        <v>0</v>
      </c>
      <c r="CI306" s="413"/>
      <c r="CJ306" s="369">
        <f t="shared" si="1037"/>
        <v>1000000</v>
      </c>
      <c r="CK306" s="369">
        <f t="shared" si="1038"/>
        <v>11000000</v>
      </c>
      <c r="CL306" s="414"/>
      <c r="CM306" s="413">
        <f t="shared" si="1039"/>
        <v>10000000</v>
      </c>
      <c r="CN306" s="413">
        <f t="shared" si="1039"/>
        <v>1000000</v>
      </c>
      <c r="CO306" s="369">
        <f t="shared" si="1039"/>
        <v>0</v>
      </c>
      <c r="CP306" s="369">
        <f t="shared" si="1039"/>
        <v>0</v>
      </c>
      <c r="CQ306" s="369">
        <f t="shared" si="1039"/>
        <v>0</v>
      </c>
      <c r="CR306" s="369">
        <f t="shared" si="1040"/>
        <v>1000000</v>
      </c>
      <c r="CS306" s="369">
        <f t="shared" si="1041"/>
        <v>11000000</v>
      </c>
      <c r="CT306" s="173" t="s">
        <v>1759</v>
      </c>
      <c r="CU306" s="173" t="s">
        <v>1062</v>
      </c>
      <c r="CV306" s="450" t="s">
        <v>1698</v>
      </c>
      <c r="CW306" s="173" t="s">
        <v>2249</v>
      </c>
    </row>
    <row r="307" spans="1:101" ht="34.35" customHeight="1">
      <c r="A307" s="155">
        <f>SUBTOTAL(3,$C$11:C307)</f>
        <v>266</v>
      </c>
      <c r="B307" s="143" t="s">
        <v>392</v>
      </c>
      <c r="C307" s="144" t="s">
        <v>393</v>
      </c>
      <c r="D307" s="156" t="s">
        <v>101</v>
      </c>
      <c r="E307" s="157" t="str">
        <f t="shared" si="1036"/>
        <v>B3</v>
      </c>
      <c r="F307" s="158">
        <v>40490</v>
      </c>
      <c r="G307" s="159">
        <v>4750000</v>
      </c>
      <c r="H307" s="159"/>
      <c r="I307" s="160">
        <f t="shared" si="1000"/>
        <v>5250000</v>
      </c>
      <c r="J307" s="160">
        <f t="shared" si="1001"/>
        <v>1000000</v>
      </c>
      <c r="K307" s="161">
        <f t="shared" si="1002"/>
        <v>6250000</v>
      </c>
      <c r="L307" s="161">
        <f t="shared" si="1003"/>
        <v>11000000</v>
      </c>
      <c r="M307" s="162">
        <f t="shared" si="1004"/>
        <v>1</v>
      </c>
      <c r="N307" s="163">
        <f t="shared" si="1005"/>
        <v>3640000</v>
      </c>
      <c r="O307" s="163">
        <v>0</v>
      </c>
      <c r="P307" s="406">
        <v>13</v>
      </c>
      <c r="Q307" s="406">
        <v>0</v>
      </c>
      <c r="R307" s="406">
        <v>0</v>
      </c>
      <c r="S307" s="406">
        <v>0</v>
      </c>
      <c r="T307" s="406"/>
      <c r="U307" s="406"/>
      <c r="V307" s="406"/>
      <c r="W307" s="406"/>
      <c r="X307" s="389"/>
      <c r="Y307" s="406"/>
      <c r="Z307" s="406"/>
      <c r="AA307" s="406"/>
      <c r="AB307" s="406"/>
      <c r="AC307" s="406"/>
      <c r="AD307" s="406">
        <v>0</v>
      </c>
      <c r="AE307" s="164">
        <f t="shared" si="1006"/>
        <v>0</v>
      </c>
      <c r="AF307" s="166">
        <f t="shared" si="1007"/>
        <v>5500000</v>
      </c>
      <c r="AG307" s="166">
        <f t="shared" si="1008"/>
        <v>0</v>
      </c>
      <c r="AH307" s="166">
        <f t="shared" si="1009"/>
        <v>0</v>
      </c>
      <c r="AI307" s="166">
        <f t="shared" si="1010"/>
        <v>0</v>
      </c>
      <c r="AJ307" s="166">
        <f t="shared" si="1011"/>
        <v>0</v>
      </c>
      <c r="AK307" s="166">
        <f t="shared" si="1012"/>
        <v>0</v>
      </c>
      <c r="AL307" s="166">
        <f t="shared" si="1013"/>
        <v>0</v>
      </c>
      <c r="AM307" s="166">
        <f t="shared" si="1014"/>
        <v>0</v>
      </c>
      <c r="AN307" s="166">
        <f t="shared" si="1015"/>
        <v>0</v>
      </c>
      <c r="AO307" s="167">
        <f t="shared" si="1016"/>
        <v>0</v>
      </c>
      <c r="AP307" s="166">
        <v>0</v>
      </c>
      <c r="AQ307" s="166">
        <f t="shared" si="1017"/>
        <v>5500000</v>
      </c>
      <c r="AR307" s="166">
        <v>0</v>
      </c>
      <c r="AS307" s="167"/>
      <c r="AT307" s="166"/>
      <c r="AU307" s="166"/>
      <c r="AV307" s="166">
        <f t="shared" si="1018"/>
        <v>5500000</v>
      </c>
      <c r="AW307" s="166">
        <f t="shared" si="1019"/>
        <v>380000</v>
      </c>
      <c r="AX307" s="166">
        <f t="shared" si="1020"/>
        <v>71250</v>
      </c>
      <c r="AY307" s="166">
        <f t="shared" si="1021"/>
        <v>47500</v>
      </c>
      <c r="AZ307" s="166">
        <f t="shared" si="1022"/>
        <v>498750</v>
      </c>
      <c r="BA307" s="166">
        <f t="shared" si="1023"/>
        <v>23750</v>
      </c>
      <c r="BB307" s="166">
        <f t="shared" si="1024"/>
        <v>110000</v>
      </c>
      <c r="BC307" s="166"/>
      <c r="BD307" s="166">
        <v>0</v>
      </c>
      <c r="BE307" s="166">
        <f t="shared" si="1025"/>
        <v>632500</v>
      </c>
      <c r="BF307" s="166">
        <f t="shared" si="1026"/>
        <v>4867500</v>
      </c>
      <c r="BG307" s="166">
        <f t="shared" si="1027"/>
        <v>0</v>
      </c>
      <c r="BH307" s="166">
        <v>1</v>
      </c>
      <c r="BI307" s="369" t="s">
        <v>40</v>
      </c>
      <c r="BJ307" s="166">
        <f t="shared" si="1028"/>
        <v>0</v>
      </c>
      <c r="BK307" s="166">
        <f t="shared" si="1029"/>
        <v>1</v>
      </c>
      <c r="BL307" s="166">
        <v>0</v>
      </c>
      <c r="BM307" s="166">
        <f t="shared" si="1030"/>
        <v>0</v>
      </c>
      <c r="BN307" s="166" t="str">
        <f t="shared" si="1031"/>
        <v>Trừ tiền</v>
      </c>
      <c r="BO307" s="410"/>
      <c r="BP307" s="166"/>
      <c r="BQ307" s="144"/>
      <c r="BR307" s="144"/>
      <c r="BS307" s="161">
        <f t="shared" si="1032"/>
        <v>5500000</v>
      </c>
      <c r="BT307" s="159">
        <v>2</v>
      </c>
      <c r="BU307" s="166">
        <f t="shared" si="1033"/>
        <v>8800000</v>
      </c>
      <c r="BV307" s="166">
        <v>11000000</v>
      </c>
      <c r="BW307" s="166">
        <f t="shared" si="1034"/>
        <v>19800000</v>
      </c>
      <c r="BX307" s="166">
        <f t="shared" si="1035"/>
        <v>-14798750</v>
      </c>
      <c r="BY307" s="166"/>
      <c r="BZ307" s="166"/>
      <c r="CA307" s="171"/>
      <c r="CB307" s="166"/>
      <c r="CC307" s="166"/>
      <c r="CD307" s="166"/>
      <c r="CE307" s="413">
        <v>10000000</v>
      </c>
      <c r="CF307" s="413">
        <f>CE307*10%</f>
        <v>1000000</v>
      </c>
      <c r="CG307" s="413">
        <v>0</v>
      </c>
      <c r="CH307" s="413">
        <v>0</v>
      </c>
      <c r="CI307" s="413"/>
      <c r="CJ307" s="369">
        <f t="shared" si="1037"/>
        <v>1000000</v>
      </c>
      <c r="CK307" s="369">
        <f t="shared" si="1038"/>
        <v>11000000</v>
      </c>
      <c r="CL307" s="414"/>
      <c r="CM307" s="413">
        <f t="shared" si="1039"/>
        <v>10000000</v>
      </c>
      <c r="CN307" s="413">
        <f t="shared" si="1039"/>
        <v>1000000</v>
      </c>
      <c r="CO307" s="369">
        <f t="shared" si="1039"/>
        <v>0</v>
      </c>
      <c r="CP307" s="369">
        <f t="shared" si="1039"/>
        <v>0</v>
      </c>
      <c r="CQ307" s="369">
        <f t="shared" si="1039"/>
        <v>0</v>
      </c>
      <c r="CR307" s="369">
        <f t="shared" si="1040"/>
        <v>1000000</v>
      </c>
      <c r="CS307" s="369">
        <f t="shared" si="1041"/>
        <v>11000000</v>
      </c>
      <c r="CT307" s="173" t="s">
        <v>1759</v>
      </c>
      <c r="CU307" s="173" t="s">
        <v>1062</v>
      </c>
      <c r="CV307" s="460" t="s">
        <v>2327</v>
      </c>
      <c r="CW307" s="173" t="s">
        <v>2249</v>
      </c>
    </row>
    <row r="308" spans="1:101" ht="34.35" customHeight="1">
      <c r="A308" s="155">
        <f>SUBTOTAL(3,$C$11:C308)</f>
        <v>267</v>
      </c>
      <c r="B308" s="143" t="s">
        <v>1527</v>
      </c>
      <c r="C308" s="144" t="s">
        <v>1528</v>
      </c>
      <c r="D308" s="156" t="s">
        <v>101</v>
      </c>
      <c r="E308" s="157" t="str">
        <f t="shared" si="1036"/>
        <v>B3</v>
      </c>
      <c r="F308" s="158">
        <v>43989</v>
      </c>
      <c r="G308" s="159">
        <v>4520000</v>
      </c>
      <c r="H308" s="159"/>
      <c r="I308" s="160">
        <f t="shared" si="1000"/>
        <v>5480000</v>
      </c>
      <c r="J308" s="160">
        <f t="shared" si="1001"/>
        <v>0</v>
      </c>
      <c r="K308" s="161">
        <f t="shared" si="1002"/>
        <v>5480000</v>
      </c>
      <c r="L308" s="161">
        <f t="shared" si="1003"/>
        <v>10000000</v>
      </c>
      <c r="M308" s="162">
        <f t="shared" si="1004"/>
        <v>1</v>
      </c>
      <c r="N308" s="163">
        <f t="shared" si="1005"/>
        <v>3640000</v>
      </c>
      <c r="O308" s="163">
        <v>0</v>
      </c>
      <c r="P308" s="406">
        <v>13</v>
      </c>
      <c r="Q308" s="406">
        <v>0</v>
      </c>
      <c r="R308" s="406">
        <v>0</v>
      </c>
      <c r="S308" s="406">
        <v>0</v>
      </c>
      <c r="T308" s="406"/>
      <c r="U308" s="406"/>
      <c r="V308" s="406"/>
      <c r="W308" s="406"/>
      <c r="X308" s="389"/>
      <c r="Y308" s="406"/>
      <c r="Z308" s="406"/>
      <c r="AA308" s="406"/>
      <c r="AB308" s="406"/>
      <c r="AC308" s="406"/>
      <c r="AD308" s="406">
        <v>0</v>
      </c>
      <c r="AE308" s="164">
        <f t="shared" si="1006"/>
        <v>0</v>
      </c>
      <c r="AF308" s="166">
        <f t="shared" si="1007"/>
        <v>5000000</v>
      </c>
      <c r="AG308" s="166">
        <f t="shared" si="1008"/>
        <v>0</v>
      </c>
      <c r="AH308" s="166">
        <f t="shared" si="1009"/>
        <v>0</v>
      </c>
      <c r="AI308" s="166">
        <f t="shared" si="1010"/>
        <v>0</v>
      </c>
      <c r="AJ308" s="166">
        <f t="shared" si="1011"/>
        <v>0</v>
      </c>
      <c r="AK308" s="166">
        <f t="shared" si="1012"/>
        <v>0</v>
      </c>
      <c r="AL308" s="166">
        <f t="shared" si="1013"/>
        <v>0</v>
      </c>
      <c r="AM308" s="166">
        <f t="shared" si="1014"/>
        <v>0</v>
      </c>
      <c r="AN308" s="166">
        <f t="shared" si="1015"/>
        <v>0</v>
      </c>
      <c r="AO308" s="167">
        <f t="shared" si="1016"/>
        <v>0</v>
      </c>
      <c r="AP308" s="166">
        <v>0</v>
      </c>
      <c r="AQ308" s="166">
        <f t="shared" si="1017"/>
        <v>5000000</v>
      </c>
      <c r="AR308" s="166"/>
      <c r="AS308" s="167"/>
      <c r="AT308" s="166"/>
      <c r="AU308" s="166"/>
      <c r="AV308" s="166">
        <f t="shared" si="1018"/>
        <v>5000000</v>
      </c>
      <c r="AW308" s="166">
        <f t="shared" si="1019"/>
        <v>361600</v>
      </c>
      <c r="AX308" s="166">
        <f t="shared" si="1020"/>
        <v>67800</v>
      </c>
      <c r="AY308" s="166">
        <f t="shared" si="1021"/>
        <v>45200</v>
      </c>
      <c r="AZ308" s="166">
        <f t="shared" si="1022"/>
        <v>474600</v>
      </c>
      <c r="BA308" s="166">
        <f t="shared" si="1023"/>
        <v>22600</v>
      </c>
      <c r="BB308" s="166">
        <f t="shared" si="1024"/>
        <v>110000</v>
      </c>
      <c r="BC308" s="166"/>
      <c r="BD308" s="166">
        <v>0</v>
      </c>
      <c r="BE308" s="166">
        <f t="shared" si="1025"/>
        <v>607200</v>
      </c>
      <c r="BF308" s="166">
        <f t="shared" si="1026"/>
        <v>4392800</v>
      </c>
      <c r="BG308" s="166">
        <f t="shared" si="1027"/>
        <v>0</v>
      </c>
      <c r="BH308" s="166">
        <v>1</v>
      </c>
      <c r="BI308" s="369" t="s">
        <v>40</v>
      </c>
      <c r="BJ308" s="166">
        <f t="shared" si="1028"/>
        <v>0</v>
      </c>
      <c r="BK308" s="166">
        <f t="shared" si="1029"/>
        <v>1</v>
      </c>
      <c r="BL308" s="166">
        <v>0</v>
      </c>
      <c r="BM308" s="166">
        <f t="shared" si="1030"/>
        <v>0</v>
      </c>
      <c r="BN308" s="166" t="str">
        <f t="shared" si="1031"/>
        <v>Trừ tiền</v>
      </c>
      <c r="BO308" s="410"/>
      <c r="BP308" s="166"/>
      <c r="BQ308" s="144"/>
      <c r="BR308" s="144"/>
      <c r="BS308" s="161">
        <f t="shared" si="1032"/>
        <v>5000000</v>
      </c>
      <c r="BT308" s="159">
        <v>4</v>
      </c>
      <c r="BU308" s="166">
        <f t="shared" si="1033"/>
        <v>17600000</v>
      </c>
      <c r="BV308" s="166">
        <v>11000000</v>
      </c>
      <c r="BW308" s="166">
        <f t="shared" si="1034"/>
        <v>28600000</v>
      </c>
      <c r="BX308" s="166">
        <f t="shared" si="1035"/>
        <v>-24074600</v>
      </c>
      <c r="BY308" s="166"/>
      <c r="BZ308" s="166"/>
      <c r="CA308" s="171"/>
      <c r="CB308" s="166"/>
      <c r="CC308" s="166"/>
      <c r="CD308" s="166"/>
      <c r="CE308" s="413">
        <v>10000000</v>
      </c>
      <c r="CF308" s="413">
        <v>0</v>
      </c>
      <c r="CG308" s="413">
        <v>0</v>
      </c>
      <c r="CH308" s="413">
        <v>0</v>
      </c>
      <c r="CI308" s="413"/>
      <c r="CJ308" s="369">
        <f t="shared" si="1037"/>
        <v>0</v>
      </c>
      <c r="CK308" s="369">
        <f t="shared" si="1038"/>
        <v>10000000</v>
      </c>
      <c r="CL308" s="414"/>
      <c r="CM308" s="413">
        <f t="shared" si="1039"/>
        <v>10000000</v>
      </c>
      <c r="CN308" s="413">
        <f t="shared" si="1039"/>
        <v>0</v>
      </c>
      <c r="CO308" s="369">
        <f t="shared" si="1039"/>
        <v>0</v>
      </c>
      <c r="CP308" s="369">
        <f t="shared" si="1039"/>
        <v>0</v>
      </c>
      <c r="CQ308" s="369">
        <f t="shared" si="1039"/>
        <v>0</v>
      </c>
      <c r="CR308" s="369">
        <f t="shared" si="1040"/>
        <v>0</v>
      </c>
      <c r="CS308" s="369">
        <f t="shared" si="1041"/>
        <v>10000000</v>
      </c>
      <c r="CT308" s="173" t="s">
        <v>1759</v>
      </c>
      <c r="CU308" s="173" t="s">
        <v>1062</v>
      </c>
      <c r="CV308" s="450" t="s">
        <v>1699</v>
      </c>
      <c r="CW308" s="173" t="s">
        <v>2249</v>
      </c>
    </row>
    <row r="309" spans="1:101" ht="34.35" customHeight="1">
      <c r="A309" s="155">
        <f>SUBTOTAL(3,$C$11:C309)</f>
        <v>268</v>
      </c>
      <c r="B309" s="246" t="s">
        <v>1531</v>
      </c>
      <c r="C309" s="247" t="s">
        <v>1532</v>
      </c>
      <c r="D309" s="156" t="s">
        <v>101</v>
      </c>
      <c r="E309" s="157" t="str">
        <f t="shared" si="1036"/>
        <v>B3</v>
      </c>
      <c r="F309" s="158">
        <v>45391</v>
      </c>
      <c r="G309" s="159">
        <v>4520000</v>
      </c>
      <c r="H309" s="159"/>
      <c r="I309" s="160">
        <f t="shared" si="1000"/>
        <v>5480000</v>
      </c>
      <c r="J309" s="160">
        <f t="shared" si="1001"/>
        <v>0</v>
      </c>
      <c r="K309" s="161">
        <f t="shared" si="1002"/>
        <v>5480000</v>
      </c>
      <c r="L309" s="161">
        <f t="shared" si="1003"/>
        <v>10000000</v>
      </c>
      <c r="M309" s="162">
        <f t="shared" si="1004"/>
        <v>1</v>
      </c>
      <c r="N309" s="163">
        <f t="shared" si="1005"/>
        <v>3640000</v>
      </c>
      <c r="O309" s="163">
        <v>0</v>
      </c>
      <c r="P309" s="406">
        <v>13</v>
      </c>
      <c r="Q309" s="406">
        <v>0</v>
      </c>
      <c r="R309" s="406">
        <v>0</v>
      </c>
      <c r="S309" s="406">
        <v>0</v>
      </c>
      <c r="T309" s="406"/>
      <c r="U309" s="406"/>
      <c r="V309" s="406"/>
      <c r="W309" s="406"/>
      <c r="X309" s="389"/>
      <c r="Y309" s="406"/>
      <c r="Z309" s="406"/>
      <c r="AA309" s="406"/>
      <c r="AB309" s="406"/>
      <c r="AC309" s="406"/>
      <c r="AD309" s="406">
        <v>0</v>
      </c>
      <c r="AE309" s="164">
        <f t="shared" si="1006"/>
        <v>0</v>
      </c>
      <c r="AF309" s="166">
        <f t="shared" si="1007"/>
        <v>5000000</v>
      </c>
      <c r="AG309" s="166">
        <f t="shared" si="1008"/>
        <v>0</v>
      </c>
      <c r="AH309" s="166">
        <f t="shared" si="1009"/>
        <v>0</v>
      </c>
      <c r="AI309" s="166">
        <f t="shared" si="1010"/>
        <v>0</v>
      </c>
      <c r="AJ309" s="166">
        <f t="shared" si="1011"/>
        <v>0</v>
      </c>
      <c r="AK309" s="166">
        <f t="shared" si="1012"/>
        <v>0</v>
      </c>
      <c r="AL309" s="166">
        <f t="shared" si="1013"/>
        <v>0</v>
      </c>
      <c r="AM309" s="166">
        <f t="shared" si="1014"/>
        <v>0</v>
      </c>
      <c r="AN309" s="166">
        <f t="shared" si="1015"/>
        <v>0</v>
      </c>
      <c r="AO309" s="167">
        <f t="shared" si="1016"/>
        <v>0</v>
      </c>
      <c r="AP309" s="166">
        <v>0</v>
      </c>
      <c r="AQ309" s="166">
        <f t="shared" si="1017"/>
        <v>5000000</v>
      </c>
      <c r="AR309" s="166"/>
      <c r="AS309" s="167"/>
      <c r="AT309" s="166"/>
      <c r="AU309" s="166"/>
      <c r="AV309" s="166">
        <f t="shared" si="1018"/>
        <v>5000000</v>
      </c>
      <c r="AW309" s="166">
        <f t="shared" si="1019"/>
        <v>361600</v>
      </c>
      <c r="AX309" s="166">
        <f t="shared" si="1020"/>
        <v>67800</v>
      </c>
      <c r="AY309" s="166">
        <f t="shared" si="1021"/>
        <v>45200</v>
      </c>
      <c r="AZ309" s="166">
        <f t="shared" si="1022"/>
        <v>474600</v>
      </c>
      <c r="BA309" s="166">
        <f t="shared" si="1023"/>
        <v>0</v>
      </c>
      <c r="BB309" s="166">
        <f t="shared" si="1024"/>
        <v>110000</v>
      </c>
      <c r="BC309" s="166"/>
      <c r="BD309" s="166">
        <v>0</v>
      </c>
      <c r="BE309" s="166">
        <f t="shared" si="1025"/>
        <v>584600</v>
      </c>
      <c r="BF309" s="166">
        <f t="shared" si="1026"/>
        <v>4415400</v>
      </c>
      <c r="BG309" s="166">
        <f t="shared" si="1027"/>
        <v>0</v>
      </c>
      <c r="BH309" s="166">
        <v>1</v>
      </c>
      <c r="BI309" s="159">
        <v>0</v>
      </c>
      <c r="BJ309" s="166">
        <f t="shared" si="1028"/>
        <v>0</v>
      </c>
      <c r="BK309" s="166">
        <f t="shared" si="1029"/>
        <v>1</v>
      </c>
      <c r="BL309" s="166">
        <v>0</v>
      </c>
      <c r="BM309" s="166">
        <f t="shared" si="1030"/>
        <v>0</v>
      </c>
      <c r="BN309" s="166" t="str">
        <f t="shared" si="1031"/>
        <v>Trừ tiền</v>
      </c>
      <c r="BO309" s="410"/>
      <c r="BP309" s="166"/>
      <c r="BQ309" s="144"/>
      <c r="BR309" s="144"/>
      <c r="BS309" s="161">
        <f t="shared" si="1032"/>
        <v>5000000</v>
      </c>
      <c r="BT309" s="159">
        <v>1</v>
      </c>
      <c r="BU309" s="166">
        <f t="shared" si="1033"/>
        <v>4400000</v>
      </c>
      <c r="BV309" s="166">
        <v>11000000</v>
      </c>
      <c r="BW309" s="166">
        <f t="shared" si="1034"/>
        <v>15400000</v>
      </c>
      <c r="BX309" s="166">
        <f t="shared" si="1035"/>
        <v>-10874600</v>
      </c>
      <c r="BY309" s="166"/>
      <c r="BZ309" s="166"/>
      <c r="CA309" s="171"/>
      <c r="CB309" s="166"/>
      <c r="CC309" s="166"/>
      <c r="CD309" s="166"/>
      <c r="CE309" s="413">
        <v>10000000</v>
      </c>
      <c r="CF309" s="413"/>
      <c r="CG309" s="413"/>
      <c r="CH309" s="413"/>
      <c r="CI309" s="413"/>
      <c r="CJ309" s="369">
        <f t="shared" si="1037"/>
        <v>0</v>
      </c>
      <c r="CK309" s="369">
        <f t="shared" si="1038"/>
        <v>10000000</v>
      </c>
      <c r="CL309" s="414"/>
      <c r="CM309" s="413">
        <f t="shared" si="1039"/>
        <v>10000000</v>
      </c>
      <c r="CN309" s="413"/>
      <c r="CO309" s="369"/>
      <c r="CP309" s="369"/>
      <c r="CQ309" s="369"/>
      <c r="CR309" s="369">
        <f t="shared" si="1040"/>
        <v>0</v>
      </c>
      <c r="CS309" s="369">
        <f t="shared" si="1041"/>
        <v>10000000</v>
      </c>
      <c r="CT309" s="173" t="s">
        <v>1759</v>
      </c>
      <c r="CU309" s="173" t="s">
        <v>1062</v>
      </c>
      <c r="CV309" s="450" t="s">
        <v>1763</v>
      </c>
      <c r="CW309" s="173" t="s">
        <v>2249</v>
      </c>
    </row>
    <row r="310" spans="1:101" ht="34.35" customHeight="1">
      <c r="A310" s="155">
        <f>SUBTOTAL(3,$C$11:C310)</f>
        <v>269</v>
      </c>
      <c r="B310" s="246" t="s">
        <v>1533</v>
      </c>
      <c r="C310" s="247" t="s">
        <v>1534</v>
      </c>
      <c r="D310" s="156" t="s">
        <v>101</v>
      </c>
      <c r="E310" s="157" t="str">
        <f t="shared" si="1036"/>
        <v>B3</v>
      </c>
      <c r="F310" s="158">
        <v>45385</v>
      </c>
      <c r="G310" s="159">
        <v>4520000</v>
      </c>
      <c r="H310" s="159"/>
      <c r="I310" s="160">
        <f t="shared" si="1000"/>
        <v>5480000</v>
      </c>
      <c r="J310" s="160">
        <f t="shared" si="1001"/>
        <v>0</v>
      </c>
      <c r="K310" s="161">
        <f t="shared" si="1002"/>
        <v>5480000</v>
      </c>
      <c r="L310" s="161">
        <f t="shared" si="1003"/>
        <v>10000000</v>
      </c>
      <c r="M310" s="162">
        <f t="shared" si="1004"/>
        <v>1</v>
      </c>
      <c r="N310" s="163">
        <f t="shared" si="1005"/>
        <v>3640000</v>
      </c>
      <c r="O310" s="163">
        <v>0</v>
      </c>
      <c r="P310" s="406">
        <v>13</v>
      </c>
      <c r="Q310" s="406">
        <v>0</v>
      </c>
      <c r="R310" s="406">
        <v>0</v>
      </c>
      <c r="S310" s="406">
        <v>0</v>
      </c>
      <c r="T310" s="406"/>
      <c r="U310" s="406"/>
      <c r="V310" s="406"/>
      <c r="W310" s="406"/>
      <c r="X310" s="389"/>
      <c r="Y310" s="406"/>
      <c r="Z310" s="406"/>
      <c r="AA310" s="406"/>
      <c r="AB310" s="406"/>
      <c r="AC310" s="406"/>
      <c r="AD310" s="406">
        <v>0</v>
      </c>
      <c r="AE310" s="164">
        <f t="shared" si="1006"/>
        <v>0</v>
      </c>
      <c r="AF310" s="166">
        <f t="shared" si="1007"/>
        <v>5000000</v>
      </c>
      <c r="AG310" s="166">
        <f t="shared" si="1008"/>
        <v>0</v>
      </c>
      <c r="AH310" s="166">
        <f t="shared" si="1009"/>
        <v>0</v>
      </c>
      <c r="AI310" s="166">
        <f t="shared" si="1010"/>
        <v>0</v>
      </c>
      <c r="AJ310" s="166">
        <f t="shared" si="1011"/>
        <v>0</v>
      </c>
      <c r="AK310" s="166">
        <f t="shared" si="1012"/>
        <v>0</v>
      </c>
      <c r="AL310" s="166">
        <f t="shared" si="1013"/>
        <v>0</v>
      </c>
      <c r="AM310" s="166">
        <f t="shared" si="1014"/>
        <v>0</v>
      </c>
      <c r="AN310" s="166">
        <f t="shared" si="1015"/>
        <v>0</v>
      </c>
      <c r="AO310" s="167">
        <f t="shared" si="1016"/>
        <v>0</v>
      </c>
      <c r="AP310" s="166">
        <v>0</v>
      </c>
      <c r="AQ310" s="166">
        <f t="shared" si="1017"/>
        <v>5000000</v>
      </c>
      <c r="AR310" s="166">
        <v>0</v>
      </c>
      <c r="AS310" s="167"/>
      <c r="AT310" s="166"/>
      <c r="AU310" s="166"/>
      <c r="AV310" s="166">
        <f t="shared" si="1018"/>
        <v>5000000</v>
      </c>
      <c r="AW310" s="166">
        <f t="shared" si="1019"/>
        <v>361600</v>
      </c>
      <c r="AX310" s="166">
        <f t="shared" si="1020"/>
        <v>67800</v>
      </c>
      <c r="AY310" s="166">
        <f t="shared" si="1021"/>
        <v>45200</v>
      </c>
      <c r="AZ310" s="166">
        <f t="shared" si="1022"/>
        <v>474600</v>
      </c>
      <c r="BA310" s="166">
        <f t="shared" si="1023"/>
        <v>22600</v>
      </c>
      <c r="BB310" s="166">
        <f t="shared" si="1024"/>
        <v>110000</v>
      </c>
      <c r="BC310" s="166"/>
      <c r="BD310" s="166">
        <v>0</v>
      </c>
      <c r="BE310" s="166">
        <f t="shared" si="1025"/>
        <v>607200</v>
      </c>
      <c r="BF310" s="166">
        <f t="shared" si="1026"/>
        <v>4392800</v>
      </c>
      <c r="BG310" s="166">
        <f t="shared" si="1027"/>
        <v>0</v>
      </c>
      <c r="BH310" s="166">
        <v>1</v>
      </c>
      <c r="BI310" s="369" t="s">
        <v>40</v>
      </c>
      <c r="BJ310" s="166">
        <f t="shared" si="1028"/>
        <v>0</v>
      </c>
      <c r="BK310" s="166">
        <f t="shared" si="1029"/>
        <v>1</v>
      </c>
      <c r="BL310" s="166">
        <v>0</v>
      </c>
      <c r="BM310" s="166">
        <f t="shared" si="1030"/>
        <v>0</v>
      </c>
      <c r="BN310" s="166" t="str">
        <f t="shared" si="1031"/>
        <v>Trừ tiền</v>
      </c>
      <c r="BO310" s="410"/>
      <c r="BP310" s="166"/>
      <c r="BQ310" s="144"/>
      <c r="BR310" s="144"/>
      <c r="BS310" s="161">
        <f t="shared" si="1032"/>
        <v>5000000</v>
      </c>
      <c r="BT310" s="159">
        <v>3</v>
      </c>
      <c r="BU310" s="166">
        <f t="shared" si="1033"/>
        <v>13200000</v>
      </c>
      <c r="BV310" s="166">
        <v>11000000</v>
      </c>
      <c r="BW310" s="166">
        <f t="shared" si="1034"/>
        <v>24200000</v>
      </c>
      <c r="BX310" s="166">
        <f t="shared" si="1035"/>
        <v>-19674600</v>
      </c>
      <c r="BY310" s="166"/>
      <c r="BZ310" s="166"/>
      <c r="CA310" s="171"/>
      <c r="CB310" s="166"/>
      <c r="CC310" s="166"/>
      <c r="CD310" s="166"/>
      <c r="CE310" s="413">
        <v>10000000</v>
      </c>
      <c r="CF310" s="413"/>
      <c r="CG310" s="413"/>
      <c r="CH310" s="413"/>
      <c r="CI310" s="413"/>
      <c r="CJ310" s="369">
        <f t="shared" si="1037"/>
        <v>0</v>
      </c>
      <c r="CK310" s="369">
        <f t="shared" si="1038"/>
        <v>10000000</v>
      </c>
      <c r="CL310" s="414"/>
      <c r="CM310" s="413">
        <f t="shared" si="1039"/>
        <v>10000000</v>
      </c>
      <c r="CN310" s="413"/>
      <c r="CO310" s="369"/>
      <c r="CP310" s="369"/>
      <c r="CQ310" s="369"/>
      <c r="CR310" s="369">
        <f t="shared" si="1040"/>
        <v>0</v>
      </c>
      <c r="CS310" s="369">
        <f t="shared" si="1041"/>
        <v>10000000</v>
      </c>
      <c r="CT310" s="173" t="s">
        <v>1759</v>
      </c>
      <c r="CU310" s="173" t="s">
        <v>1062</v>
      </c>
      <c r="CV310" s="450" t="s">
        <v>1702</v>
      </c>
      <c r="CW310" s="173" t="s">
        <v>2249</v>
      </c>
    </row>
    <row r="311" spans="1:101" ht="34.35" customHeight="1">
      <c r="A311" s="155">
        <f>SUBTOTAL(3,$C$11:C311)</f>
        <v>270</v>
      </c>
      <c r="B311" s="246" t="s">
        <v>1535</v>
      </c>
      <c r="C311" s="247" t="s">
        <v>482</v>
      </c>
      <c r="D311" s="156" t="s">
        <v>101</v>
      </c>
      <c r="E311" s="157" t="str">
        <f t="shared" si="1036"/>
        <v>B3</v>
      </c>
      <c r="F311" s="158">
        <v>45391</v>
      </c>
      <c r="G311" s="159">
        <v>4520000</v>
      </c>
      <c r="H311" s="159"/>
      <c r="I311" s="160">
        <f t="shared" si="1000"/>
        <v>5480000</v>
      </c>
      <c r="J311" s="160">
        <f t="shared" si="1001"/>
        <v>0</v>
      </c>
      <c r="K311" s="161">
        <f t="shared" si="1002"/>
        <v>5480000</v>
      </c>
      <c r="L311" s="161">
        <f t="shared" si="1003"/>
        <v>10000000</v>
      </c>
      <c r="M311" s="162">
        <f t="shared" si="1004"/>
        <v>1</v>
      </c>
      <c r="N311" s="163">
        <f t="shared" si="1005"/>
        <v>3640000</v>
      </c>
      <c r="O311" s="163">
        <v>0</v>
      </c>
      <c r="P311" s="406">
        <v>13</v>
      </c>
      <c r="Q311" s="406">
        <v>0</v>
      </c>
      <c r="R311" s="406">
        <v>0</v>
      </c>
      <c r="S311" s="406">
        <v>0</v>
      </c>
      <c r="T311" s="406"/>
      <c r="U311" s="406"/>
      <c r="V311" s="406"/>
      <c r="W311" s="406"/>
      <c r="X311" s="389"/>
      <c r="Y311" s="406"/>
      <c r="Z311" s="406"/>
      <c r="AA311" s="406"/>
      <c r="AB311" s="406"/>
      <c r="AC311" s="406"/>
      <c r="AD311" s="406">
        <v>0</v>
      </c>
      <c r="AE311" s="164">
        <f t="shared" si="1006"/>
        <v>0</v>
      </c>
      <c r="AF311" s="166">
        <f t="shared" si="1007"/>
        <v>5000000</v>
      </c>
      <c r="AG311" s="166">
        <f t="shared" si="1008"/>
        <v>0</v>
      </c>
      <c r="AH311" s="166">
        <f t="shared" si="1009"/>
        <v>0</v>
      </c>
      <c r="AI311" s="166">
        <f t="shared" si="1010"/>
        <v>0</v>
      </c>
      <c r="AJ311" s="166">
        <f t="shared" si="1011"/>
        <v>0</v>
      </c>
      <c r="AK311" s="166">
        <f t="shared" si="1012"/>
        <v>0</v>
      </c>
      <c r="AL311" s="166">
        <f t="shared" si="1013"/>
        <v>0</v>
      </c>
      <c r="AM311" s="166">
        <f t="shared" si="1014"/>
        <v>0</v>
      </c>
      <c r="AN311" s="166">
        <f t="shared" si="1015"/>
        <v>0</v>
      </c>
      <c r="AO311" s="167">
        <f t="shared" si="1016"/>
        <v>0</v>
      </c>
      <c r="AP311" s="166">
        <v>0</v>
      </c>
      <c r="AQ311" s="166">
        <f t="shared" si="1017"/>
        <v>5000000</v>
      </c>
      <c r="AR311" s="166"/>
      <c r="AS311" s="167"/>
      <c r="AT311" s="166"/>
      <c r="AU311" s="166"/>
      <c r="AV311" s="166">
        <f t="shared" si="1018"/>
        <v>5000000</v>
      </c>
      <c r="AW311" s="166">
        <f t="shared" si="1019"/>
        <v>361600</v>
      </c>
      <c r="AX311" s="166">
        <f t="shared" si="1020"/>
        <v>67800</v>
      </c>
      <c r="AY311" s="166">
        <f t="shared" si="1021"/>
        <v>45200</v>
      </c>
      <c r="AZ311" s="166">
        <f t="shared" si="1022"/>
        <v>474600</v>
      </c>
      <c r="BA311" s="166">
        <f t="shared" si="1023"/>
        <v>0</v>
      </c>
      <c r="BB311" s="166">
        <f t="shared" si="1024"/>
        <v>110000</v>
      </c>
      <c r="BC311" s="166"/>
      <c r="BD311" s="166">
        <v>0</v>
      </c>
      <c r="BE311" s="166">
        <f t="shared" si="1025"/>
        <v>584600</v>
      </c>
      <c r="BF311" s="166">
        <f t="shared" si="1026"/>
        <v>4415400</v>
      </c>
      <c r="BG311" s="166">
        <f t="shared" si="1027"/>
        <v>0</v>
      </c>
      <c r="BH311" s="166">
        <v>1</v>
      </c>
      <c r="BI311" s="159">
        <v>0</v>
      </c>
      <c r="BJ311" s="166">
        <f t="shared" si="1028"/>
        <v>0</v>
      </c>
      <c r="BK311" s="166">
        <f t="shared" si="1029"/>
        <v>1</v>
      </c>
      <c r="BL311" s="166">
        <v>0</v>
      </c>
      <c r="BM311" s="166">
        <f t="shared" si="1030"/>
        <v>0</v>
      </c>
      <c r="BN311" s="166" t="str">
        <f t="shared" si="1031"/>
        <v>Trừ tiền</v>
      </c>
      <c r="BO311" s="410"/>
      <c r="BP311" s="166"/>
      <c r="BQ311" s="144"/>
      <c r="BR311" s="144"/>
      <c r="BS311" s="161">
        <f t="shared" si="1032"/>
        <v>5000000</v>
      </c>
      <c r="BT311" s="159">
        <v>0</v>
      </c>
      <c r="BU311" s="166">
        <f t="shared" si="1033"/>
        <v>0</v>
      </c>
      <c r="BV311" s="166">
        <v>11000000</v>
      </c>
      <c r="BW311" s="166">
        <f t="shared" si="1034"/>
        <v>11000000</v>
      </c>
      <c r="BX311" s="166">
        <f t="shared" si="1035"/>
        <v>-6474600</v>
      </c>
      <c r="BY311" s="166"/>
      <c r="BZ311" s="166"/>
      <c r="CA311" s="171"/>
      <c r="CB311" s="166"/>
      <c r="CC311" s="166"/>
      <c r="CD311" s="166"/>
      <c r="CE311" s="413">
        <v>10000000</v>
      </c>
      <c r="CF311" s="413"/>
      <c r="CG311" s="413"/>
      <c r="CH311" s="413"/>
      <c r="CI311" s="413"/>
      <c r="CJ311" s="369">
        <f t="shared" si="1037"/>
        <v>0</v>
      </c>
      <c r="CK311" s="369">
        <f t="shared" si="1038"/>
        <v>10000000</v>
      </c>
      <c r="CL311" s="414"/>
      <c r="CM311" s="413">
        <f t="shared" si="1039"/>
        <v>10000000</v>
      </c>
      <c r="CN311" s="413"/>
      <c r="CO311" s="369"/>
      <c r="CP311" s="369"/>
      <c r="CQ311" s="369"/>
      <c r="CR311" s="369">
        <f t="shared" si="1040"/>
        <v>0</v>
      </c>
      <c r="CS311" s="369">
        <f t="shared" si="1041"/>
        <v>10000000</v>
      </c>
      <c r="CT311" s="173" t="s">
        <v>1759</v>
      </c>
      <c r="CU311" s="173" t="s">
        <v>1062</v>
      </c>
      <c r="CV311" s="450" t="s">
        <v>1701</v>
      </c>
      <c r="CW311" s="173" t="s">
        <v>2249</v>
      </c>
    </row>
    <row r="312" spans="1:101" ht="34.35" customHeight="1">
      <c r="A312" s="155">
        <f>SUBTOTAL(3,$C$11:C312)</f>
        <v>271</v>
      </c>
      <c r="B312" s="246" t="s">
        <v>1536</v>
      </c>
      <c r="C312" s="247" t="s">
        <v>1537</v>
      </c>
      <c r="D312" s="156" t="s">
        <v>101</v>
      </c>
      <c r="E312" s="157" t="str">
        <f t="shared" si="1036"/>
        <v>B3</v>
      </c>
      <c r="F312" s="158">
        <v>45399</v>
      </c>
      <c r="G312" s="159">
        <v>4520000</v>
      </c>
      <c r="H312" s="159"/>
      <c r="I312" s="160">
        <f t="shared" si="1000"/>
        <v>5480000</v>
      </c>
      <c r="J312" s="160">
        <f t="shared" si="1001"/>
        <v>0</v>
      </c>
      <c r="K312" s="161">
        <f t="shared" si="1002"/>
        <v>5480000</v>
      </c>
      <c r="L312" s="161">
        <f t="shared" si="1003"/>
        <v>10000000</v>
      </c>
      <c r="M312" s="162">
        <f t="shared" si="1004"/>
        <v>1</v>
      </c>
      <c r="N312" s="163">
        <f t="shared" si="1005"/>
        <v>3640000</v>
      </c>
      <c r="O312" s="163">
        <v>0</v>
      </c>
      <c r="P312" s="406">
        <v>13</v>
      </c>
      <c r="Q312" s="406">
        <v>0</v>
      </c>
      <c r="R312" s="406">
        <v>0</v>
      </c>
      <c r="S312" s="406">
        <v>0</v>
      </c>
      <c r="T312" s="406"/>
      <c r="U312" s="406"/>
      <c r="V312" s="406"/>
      <c r="W312" s="406"/>
      <c r="X312" s="389"/>
      <c r="Y312" s="406"/>
      <c r="Z312" s="406"/>
      <c r="AA312" s="406"/>
      <c r="AB312" s="406"/>
      <c r="AC312" s="406"/>
      <c r="AD312" s="406">
        <v>0</v>
      </c>
      <c r="AE312" s="164">
        <f t="shared" si="1006"/>
        <v>0</v>
      </c>
      <c r="AF312" s="166">
        <f t="shared" si="1007"/>
        <v>5000000</v>
      </c>
      <c r="AG312" s="166">
        <f t="shared" si="1008"/>
        <v>0</v>
      </c>
      <c r="AH312" s="166">
        <f t="shared" si="1009"/>
        <v>0</v>
      </c>
      <c r="AI312" s="166">
        <f t="shared" si="1010"/>
        <v>0</v>
      </c>
      <c r="AJ312" s="166">
        <f t="shared" si="1011"/>
        <v>0</v>
      </c>
      <c r="AK312" s="166">
        <f t="shared" si="1012"/>
        <v>0</v>
      </c>
      <c r="AL312" s="166">
        <f t="shared" si="1013"/>
        <v>0</v>
      </c>
      <c r="AM312" s="166">
        <f t="shared" si="1014"/>
        <v>0</v>
      </c>
      <c r="AN312" s="166">
        <f t="shared" si="1015"/>
        <v>0</v>
      </c>
      <c r="AO312" s="167">
        <f t="shared" si="1016"/>
        <v>0</v>
      </c>
      <c r="AP312" s="166">
        <v>0</v>
      </c>
      <c r="AQ312" s="166">
        <f t="shared" si="1017"/>
        <v>5000000</v>
      </c>
      <c r="AR312" s="166">
        <v>0</v>
      </c>
      <c r="AS312" s="167"/>
      <c r="AT312" s="166"/>
      <c r="AU312" s="166"/>
      <c r="AV312" s="166">
        <f t="shared" si="1018"/>
        <v>5000000</v>
      </c>
      <c r="AW312" s="166">
        <f t="shared" si="1019"/>
        <v>361600</v>
      </c>
      <c r="AX312" s="166">
        <f t="shared" si="1020"/>
        <v>67800</v>
      </c>
      <c r="AY312" s="166">
        <f t="shared" si="1021"/>
        <v>45200</v>
      </c>
      <c r="AZ312" s="166">
        <f t="shared" si="1022"/>
        <v>474600</v>
      </c>
      <c r="BA312" s="166">
        <f t="shared" si="1023"/>
        <v>22600</v>
      </c>
      <c r="BB312" s="166">
        <f t="shared" si="1024"/>
        <v>110000</v>
      </c>
      <c r="BC312" s="166"/>
      <c r="BD312" s="166">
        <v>0</v>
      </c>
      <c r="BE312" s="166">
        <f t="shared" si="1025"/>
        <v>607200</v>
      </c>
      <c r="BF312" s="166">
        <f t="shared" si="1026"/>
        <v>4392800</v>
      </c>
      <c r="BG312" s="166">
        <f t="shared" si="1027"/>
        <v>0</v>
      </c>
      <c r="BH312" s="166">
        <v>1</v>
      </c>
      <c r="BI312" s="369" t="s">
        <v>40</v>
      </c>
      <c r="BJ312" s="166">
        <f t="shared" si="1028"/>
        <v>0</v>
      </c>
      <c r="BK312" s="166">
        <f t="shared" si="1029"/>
        <v>1</v>
      </c>
      <c r="BL312" s="166">
        <v>0</v>
      </c>
      <c r="BM312" s="166">
        <f t="shared" si="1030"/>
        <v>0</v>
      </c>
      <c r="BN312" s="166" t="str">
        <f t="shared" si="1031"/>
        <v>Trừ tiền</v>
      </c>
      <c r="BO312" s="410"/>
      <c r="BP312" s="166"/>
      <c r="BQ312" s="144"/>
      <c r="BR312" s="144"/>
      <c r="BS312" s="161">
        <f t="shared" si="1032"/>
        <v>5000000</v>
      </c>
      <c r="BT312" s="159">
        <v>2</v>
      </c>
      <c r="BU312" s="166">
        <f t="shared" si="1033"/>
        <v>8800000</v>
      </c>
      <c r="BV312" s="166">
        <v>11000000</v>
      </c>
      <c r="BW312" s="166">
        <f t="shared" si="1034"/>
        <v>19800000</v>
      </c>
      <c r="BX312" s="166">
        <f t="shared" si="1035"/>
        <v>-15274600</v>
      </c>
      <c r="BY312" s="166"/>
      <c r="BZ312" s="166"/>
      <c r="CA312" s="171"/>
      <c r="CB312" s="166"/>
      <c r="CC312" s="166"/>
      <c r="CD312" s="166"/>
      <c r="CE312" s="413">
        <v>10000000</v>
      </c>
      <c r="CF312" s="413"/>
      <c r="CG312" s="413"/>
      <c r="CH312" s="413"/>
      <c r="CI312" s="413"/>
      <c r="CJ312" s="369">
        <f t="shared" si="1037"/>
        <v>0</v>
      </c>
      <c r="CK312" s="369">
        <f t="shared" si="1038"/>
        <v>10000000</v>
      </c>
      <c r="CL312" s="414"/>
      <c r="CM312" s="413">
        <f t="shared" si="1039"/>
        <v>10000000</v>
      </c>
      <c r="CN312" s="413"/>
      <c r="CO312" s="369"/>
      <c r="CP312" s="369"/>
      <c r="CQ312" s="369"/>
      <c r="CR312" s="369">
        <f t="shared" si="1040"/>
        <v>0</v>
      </c>
      <c r="CS312" s="369">
        <f t="shared" si="1041"/>
        <v>10000000</v>
      </c>
      <c r="CT312" s="173" t="s">
        <v>1759</v>
      </c>
      <c r="CU312" s="173" t="s">
        <v>1062</v>
      </c>
      <c r="CV312" s="450" t="s">
        <v>1700</v>
      </c>
      <c r="CW312" s="173" t="s">
        <v>2249</v>
      </c>
    </row>
    <row r="313" spans="1:101" ht="34.35" customHeight="1">
      <c r="A313" s="155">
        <f>SUBTOTAL(3,$C$11:C313)</f>
        <v>272</v>
      </c>
      <c r="B313" s="143" t="s">
        <v>346</v>
      </c>
      <c r="C313" s="144" t="s">
        <v>347</v>
      </c>
      <c r="D313" s="156" t="s">
        <v>101</v>
      </c>
      <c r="E313" s="157" t="str">
        <f t="shared" si="1036"/>
        <v>B3</v>
      </c>
      <c r="F313" s="158">
        <v>44662</v>
      </c>
      <c r="G313" s="159">
        <v>4520000</v>
      </c>
      <c r="H313" s="159"/>
      <c r="I313" s="160">
        <f t="shared" si="1000"/>
        <v>5480000</v>
      </c>
      <c r="J313" s="160">
        <f t="shared" si="1001"/>
        <v>0</v>
      </c>
      <c r="K313" s="161">
        <f t="shared" si="1002"/>
        <v>5480000</v>
      </c>
      <c r="L313" s="161">
        <f t="shared" si="1003"/>
        <v>10000000</v>
      </c>
      <c r="M313" s="162">
        <f t="shared" si="1004"/>
        <v>1</v>
      </c>
      <c r="N313" s="163">
        <f t="shared" si="1005"/>
        <v>3640000</v>
      </c>
      <c r="O313" s="163">
        <v>0</v>
      </c>
      <c r="P313" s="406">
        <v>13</v>
      </c>
      <c r="Q313" s="406">
        <v>0</v>
      </c>
      <c r="R313" s="406">
        <v>0</v>
      </c>
      <c r="S313" s="406">
        <v>0</v>
      </c>
      <c r="T313" s="406"/>
      <c r="U313" s="406"/>
      <c r="V313" s="406"/>
      <c r="W313" s="406"/>
      <c r="X313" s="389"/>
      <c r="Y313" s="406"/>
      <c r="Z313" s="406"/>
      <c r="AA313" s="406"/>
      <c r="AB313" s="406"/>
      <c r="AC313" s="406"/>
      <c r="AD313" s="406">
        <v>0</v>
      </c>
      <c r="AE313" s="164">
        <f t="shared" si="1006"/>
        <v>0</v>
      </c>
      <c r="AF313" s="166">
        <f t="shared" si="1007"/>
        <v>5000000</v>
      </c>
      <c r="AG313" s="166">
        <f t="shared" si="1008"/>
        <v>0</v>
      </c>
      <c r="AH313" s="166">
        <f t="shared" si="1009"/>
        <v>0</v>
      </c>
      <c r="AI313" s="166">
        <f t="shared" si="1010"/>
        <v>0</v>
      </c>
      <c r="AJ313" s="166">
        <f t="shared" si="1011"/>
        <v>0</v>
      </c>
      <c r="AK313" s="166">
        <f t="shared" si="1012"/>
        <v>0</v>
      </c>
      <c r="AL313" s="166">
        <f t="shared" si="1013"/>
        <v>0</v>
      </c>
      <c r="AM313" s="166">
        <f t="shared" si="1014"/>
        <v>0</v>
      </c>
      <c r="AN313" s="166">
        <f t="shared" si="1015"/>
        <v>0</v>
      </c>
      <c r="AO313" s="167">
        <f t="shared" si="1016"/>
        <v>0</v>
      </c>
      <c r="AP313" s="166">
        <v>0</v>
      </c>
      <c r="AQ313" s="166">
        <f t="shared" si="1017"/>
        <v>5000000</v>
      </c>
      <c r="AR313" s="166"/>
      <c r="AS313" s="167"/>
      <c r="AT313" s="166"/>
      <c r="AU313" s="166"/>
      <c r="AV313" s="166">
        <f t="shared" si="1018"/>
        <v>5000000</v>
      </c>
      <c r="AW313" s="166">
        <f t="shared" si="1019"/>
        <v>361600</v>
      </c>
      <c r="AX313" s="166">
        <f t="shared" si="1020"/>
        <v>67800</v>
      </c>
      <c r="AY313" s="166">
        <f t="shared" si="1021"/>
        <v>45200</v>
      </c>
      <c r="AZ313" s="166">
        <f t="shared" si="1022"/>
        <v>474600</v>
      </c>
      <c r="BA313" s="166">
        <f t="shared" si="1023"/>
        <v>0</v>
      </c>
      <c r="BB313" s="166">
        <f t="shared" si="1024"/>
        <v>110000</v>
      </c>
      <c r="BC313" s="166"/>
      <c r="BD313" s="166">
        <v>0</v>
      </c>
      <c r="BE313" s="166">
        <f t="shared" si="1025"/>
        <v>584600</v>
      </c>
      <c r="BF313" s="166">
        <f t="shared" si="1026"/>
        <v>4415400</v>
      </c>
      <c r="BG313" s="166">
        <f t="shared" si="1027"/>
        <v>0</v>
      </c>
      <c r="BH313" s="166">
        <v>1</v>
      </c>
      <c r="BI313" s="159">
        <v>0</v>
      </c>
      <c r="BJ313" s="166">
        <f t="shared" si="1028"/>
        <v>0</v>
      </c>
      <c r="BK313" s="166">
        <f t="shared" si="1029"/>
        <v>1</v>
      </c>
      <c r="BL313" s="166">
        <v>0</v>
      </c>
      <c r="BM313" s="166">
        <f t="shared" si="1030"/>
        <v>0</v>
      </c>
      <c r="BN313" s="166" t="str">
        <f t="shared" si="1031"/>
        <v>Trừ tiền</v>
      </c>
      <c r="BO313" s="410"/>
      <c r="BP313" s="166"/>
      <c r="BQ313" s="144"/>
      <c r="BR313" s="144"/>
      <c r="BS313" s="161">
        <f t="shared" si="1032"/>
        <v>5000000</v>
      </c>
      <c r="BT313" s="159">
        <v>3</v>
      </c>
      <c r="BU313" s="166">
        <f t="shared" si="1033"/>
        <v>13200000</v>
      </c>
      <c r="BV313" s="166">
        <v>11000000</v>
      </c>
      <c r="BW313" s="166">
        <f t="shared" si="1034"/>
        <v>24200000</v>
      </c>
      <c r="BX313" s="166">
        <f t="shared" si="1035"/>
        <v>-19674600</v>
      </c>
      <c r="BY313" s="166"/>
      <c r="BZ313" s="166"/>
      <c r="CA313" s="171"/>
      <c r="CB313" s="166"/>
      <c r="CC313" s="166"/>
      <c r="CD313" s="166"/>
      <c r="CE313" s="413">
        <v>10000000</v>
      </c>
      <c r="CF313" s="413">
        <v>0</v>
      </c>
      <c r="CG313" s="413">
        <v>0</v>
      </c>
      <c r="CH313" s="413">
        <v>0</v>
      </c>
      <c r="CI313" s="413"/>
      <c r="CJ313" s="369">
        <f t="shared" si="1037"/>
        <v>0</v>
      </c>
      <c r="CK313" s="369">
        <f t="shared" si="1038"/>
        <v>10000000</v>
      </c>
      <c r="CL313" s="414"/>
      <c r="CM313" s="413">
        <f t="shared" si="1039"/>
        <v>10000000</v>
      </c>
      <c r="CN313" s="413">
        <f>CF313</f>
        <v>0</v>
      </c>
      <c r="CO313" s="369">
        <f>CG313</f>
        <v>0</v>
      </c>
      <c r="CP313" s="369">
        <f>CH313</f>
        <v>0</v>
      </c>
      <c r="CQ313" s="369">
        <f>CI313</f>
        <v>0</v>
      </c>
      <c r="CR313" s="369">
        <f t="shared" si="1040"/>
        <v>0</v>
      </c>
      <c r="CS313" s="369">
        <f t="shared" si="1041"/>
        <v>10000000</v>
      </c>
      <c r="CT313" s="173" t="s">
        <v>1759</v>
      </c>
      <c r="CU313" s="173" t="s">
        <v>1062</v>
      </c>
      <c r="CV313" s="450" t="s">
        <v>1691</v>
      </c>
      <c r="CW313" s="173" t="s">
        <v>2249</v>
      </c>
    </row>
    <row r="314" spans="1:101" ht="34.35" customHeight="1">
      <c r="A314" s="155">
        <f>SUBTOTAL(3,$C$11:C314)</f>
        <v>273</v>
      </c>
      <c r="B314" s="143" t="s">
        <v>1548</v>
      </c>
      <c r="C314" s="144" t="s">
        <v>1549</v>
      </c>
      <c r="D314" s="156" t="s">
        <v>101</v>
      </c>
      <c r="E314" s="157" t="str">
        <f t="shared" si="1036"/>
        <v>B3</v>
      </c>
      <c r="F314" s="158">
        <v>45591</v>
      </c>
      <c r="G314" s="159">
        <v>4520000</v>
      </c>
      <c r="H314" s="159"/>
      <c r="I314" s="160">
        <f t="shared" si="1000"/>
        <v>4980000</v>
      </c>
      <c r="J314" s="160">
        <f t="shared" si="1001"/>
        <v>0</v>
      </c>
      <c r="K314" s="161">
        <f t="shared" si="1002"/>
        <v>4980000</v>
      </c>
      <c r="L314" s="161">
        <f t="shared" si="1003"/>
        <v>9500000</v>
      </c>
      <c r="M314" s="162">
        <f t="shared" si="1004"/>
        <v>1</v>
      </c>
      <c r="N314" s="163">
        <f t="shared" si="1005"/>
        <v>3640000</v>
      </c>
      <c r="O314" s="163">
        <v>0</v>
      </c>
      <c r="P314" s="406">
        <v>13</v>
      </c>
      <c r="Q314" s="406">
        <v>0</v>
      </c>
      <c r="R314" s="406">
        <v>0</v>
      </c>
      <c r="S314" s="406">
        <v>0</v>
      </c>
      <c r="T314" s="406"/>
      <c r="U314" s="406"/>
      <c r="V314" s="406"/>
      <c r="W314" s="406"/>
      <c r="X314" s="389"/>
      <c r="Y314" s="406"/>
      <c r="Z314" s="406"/>
      <c r="AA314" s="406"/>
      <c r="AB314" s="406"/>
      <c r="AC314" s="406"/>
      <c r="AD314" s="406">
        <v>0</v>
      </c>
      <c r="AE314" s="164">
        <f t="shared" si="1006"/>
        <v>0</v>
      </c>
      <c r="AF314" s="166">
        <f t="shared" si="1007"/>
        <v>4750000</v>
      </c>
      <c r="AG314" s="166">
        <f t="shared" si="1008"/>
        <v>0</v>
      </c>
      <c r="AH314" s="166">
        <f t="shared" si="1009"/>
        <v>0</v>
      </c>
      <c r="AI314" s="166">
        <f t="shared" si="1010"/>
        <v>0</v>
      </c>
      <c r="AJ314" s="166">
        <f t="shared" si="1011"/>
        <v>0</v>
      </c>
      <c r="AK314" s="166">
        <f t="shared" si="1012"/>
        <v>0</v>
      </c>
      <c r="AL314" s="166">
        <f t="shared" si="1013"/>
        <v>0</v>
      </c>
      <c r="AM314" s="166">
        <f t="shared" si="1014"/>
        <v>0</v>
      </c>
      <c r="AN314" s="166">
        <f t="shared" si="1015"/>
        <v>0</v>
      </c>
      <c r="AO314" s="167">
        <f t="shared" si="1016"/>
        <v>0</v>
      </c>
      <c r="AP314" s="166">
        <v>0</v>
      </c>
      <c r="AQ314" s="166">
        <f t="shared" si="1017"/>
        <v>4750000</v>
      </c>
      <c r="AR314" s="166"/>
      <c r="AS314" s="167"/>
      <c r="AT314" s="166"/>
      <c r="AU314" s="166"/>
      <c r="AV314" s="166">
        <f t="shared" si="1018"/>
        <v>4750000</v>
      </c>
      <c r="AW314" s="166">
        <f t="shared" si="1019"/>
        <v>361600</v>
      </c>
      <c r="AX314" s="166">
        <f t="shared" si="1020"/>
        <v>67800</v>
      </c>
      <c r="AY314" s="166">
        <f t="shared" si="1021"/>
        <v>45200</v>
      </c>
      <c r="AZ314" s="166">
        <f t="shared" si="1022"/>
        <v>474600</v>
      </c>
      <c r="BA314" s="166">
        <f t="shared" si="1023"/>
        <v>0</v>
      </c>
      <c r="BB314" s="166">
        <f t="shared" si="1024"/>
        <v>110000</v>
      </c>
      <c r="BC314" s="166"/>
      <c r="BD314" s="166">
        <v>0</v>
      </c>
      <c r="BE314" s="166">
        <f t="shared" si="1025"/>
        <v>584600</v>
      </c>
      <c r="BF314" s="166">
        <f t="shared" si="1026"/>
        <v>4165400</v>
      </c>
      <c r="BG314" s="166">
        <f t="shared" si="1027"/>
        <v>0</v>
      </c>
      <c r="BH314" s="166">
        <v>1</v>
      </c>
      <c r="BI314" s="159">
        <v>0</v>
      </c>
      <c r="BJ314" s="166">
        <f t="shared" si="1028"/>
        <v>0</v>
      </c>
      <c r="BK314" s="166">
        <f t="shared" si="1029"/>
        <v>1</v>
      </c>
      <c r="BL314" s="166">
        <v>0</v>
      </c>
      <c r="BM314" s="166">
        <f t="shared" si="1030"/>
        <v>0</v>
      </c>
      <c r="BN314" s="166" t="str">
        <f t="shared" si="1031"/>
        <v>Trừ tiền</v>
      </c>
      <c r="BO314" s="410"/>
      <c r="BP314" s="166"/>
      <c r="BQ314" s="144"/>
      <c r="BR314" s="144"/>
      <c r="BS314" s="161">
        <f t="shared" si="1032"/>
        <v>4750000</v>
      </c>
      <c r="BT314" s="159">
        <v>0</v>
      </c>
      <c r="BU314" s="166">
        <f t="shared" si="1033"/>
        <v>0</v>
      </c>
      <c r="BV314" s="166">
        <v>11000000</v>
      </c>
      <c r="BW314" s="166">
        <f t="shared" si="1034"/>
        <v>11000000</v>
      </c>
      <c r="BX314" s="166">
        <f t="shared" si="1035"/>
        <v>-6724600</v>
      </c>
      <c r="BY314" s="166"/>
      <c r="BZ314" s="166"/>
      <c r="CA314" s="171"/>
      <c r="CB314" s="166"/>
      <c r="CC314" s="166"/>
      <c r="CD314" s="166"/>
      <c r="CE314" s="413">
        <v>9500000</v>
      </c>
      <c r="CF314" s="413"/>
      <c r="CG314" s="413"/>
      <c r="CH314" s="413"/>
      <c r="CI314" s="413"/>
      <c r="CJ314" s="369">
        <f t="shared" si="1037"/>
        <v>0</v>
      </c>
      <c r="CK314" s="369">
        <f t="shared" si="1038"/>
        <v>9500000</v>
      </c>
      <c r="CL314" s="414"/>
      <c r="CM314" s="413">
        <f t="shared" si="1039"/>
        <v>9500000</v>
      </c>
      <c r="CN314" s="413"/>
      <c r="CO314" s="369"/>
      <c r="CP314" s="369"/>
      <c r="CQ314" s="369"/>
      <c r="CR314" s="369">
        <f t="shared" si="1040"/>
        <v>0</v>
      </c>
      <c r="CS314" s="369">
        <f t="shared" si="1041"/>
        <v>9500000</v>
      </c>
      <c r="CT314" s="173" t="s">
        <v>1759</v>
      </c>
      <c r="CU314" s="173" t="s">
        <v>1062</v>
      </c>
      <c r="CV314" s="450" t="s">
        <v>1706</v>
      </c>
      <c r="CW314" s="173" t="s">
        <v>2249</v>
      </c>
    </row>
    <row r="315" spans="1:101" ht="34.35" customHeight="1">
      <c r="A315" s="155">
        <f>SUBTOTAL(3,$C$11:C315)</f>
        <v>274</v>
      </c>
      <c r="B315" s="143" t="s">
        <v>1576</v>
      </c>
      <c r="C315" s="144" t="s">
        <v>1577</v>
      </c>
      <c r="D315" s="156" t="s">
        <v>101</v>
      </c>
      <c r="E315" s="157" t="str">
        <f t="shared" si="1036"/>
        <v>B3</v>
      </c>
      <c r="F315" s="158">
        <v>45719</v>
      </c>
      <c r="G315" s="159">
        <v>4520000</v>
      </c>
      <c r="H315" s="159"/>
      <c r="I315" s="160">
        <f t="shared" si="1000"/>
        <v>4980000</v>
      </c>
      <c r="J315" s="160">
        <f t="shared" si="1001"/>
        <v>0</v>
      </c>
      <c r="K315" s="161">
        <f t="shared" si="1002"/>
        <v>4980000</v>
      </c>
      <c r="L315" s="161">
        <f t="shared" si="1003"/>
        <v>9500000</v>
      </c>
      <c r="M315" s="162">
        <f t="shared" si="1004"/>
        <v>1</v>
      </c>
      <c r="N315" s="163">
        <f t="shared" si="1005"/>
        <v>3640000</v>
      </c>
      <c r="O315" s="163">
        <v>0</v>
      </c>
      <c r="P315" s="406">
        <v>13</v>
      </c>
      <c r="Q315" s="406">
        <v>0</v>
      </c>
      <c r="R315" s="406">
        <v>0</v>
      </c>
      <c r="S315" s="406">
        <v>0</v>
      </c>
      <c r="T315" s="406"/>
      <c r="U315" s="406"/>
      <c r="V315" s="406"/>
      <c r="W315" s="406"/>
      <c r="X315" s="389"/>
      <c r="Y315" s="406"/>
      <c r="Z315" s="406"/>
      <c r="AA315" s="406"/>
      <c r="AB315" s="406"/>
      <c r="AC315" s="406"/>
      <c r="AD315" s="406">
        <v>0</v>
      </c>
      <c r="AE315" s="164">
        <f t="shared" si="1006"/>
        <v>0</v>
      </c>
      <c r="AF315" s="166">
        <f t="shared" si="1007"/>
        <v>4750000</v>
      </c>
      <c r="AG315" s="166">
        <f t="shared" si="1008"/>
        <v>0</v>
      </c>
      <c r="AH315" s="166">
        <f t="shared" si="1009"/>
        <v>0</v>
      </c>
      <c r="AI315" s="166">
        <f t="shared" si="1010"/>
        <v>0</v>
      </c>
      <c r="AJ315" s="166">
        <f t="shared" si="1011"/>
        <v>0</v>
      </c>
      <c r="AK315" s="166">
        <f t="shared" si="1012"/>
        <v>0</v>
      </c>
      <c r="AL315" s="166">
        <f t="shared" si="1013"/>
        <v>0</v>
      </c>
      <c r="AM315" s="166">
        <f t="shared" si="1014"/>
        <v>0</v>
      </c>
      <c r="AN315" s="166">
        <f t="shared" si="1015"/>
        <v>0</v>
      </c>
      <c r="AO315" s="167">
        <f t="shared" si="1016"/>
        <v>0</v>
      </c>
      <c r="AP315" s="166">
        <v>0</v>
      </c>
      <c r="AQ315" s="166">
        <f t="shared" si="1017"/>
        <v>4750000</v>
      </c>
      <c r="AR315" s="166"/>
      <c r="AS315" s="167"/>
      <c r="AT315" s="166"/>
      <c r="AU315" s="166"/>
      <c r="AV315" s="166">
        <f t="shared" si="1018"/>
        <v>4750000</v>
      </c>
      <c r="AW315" s="166">
        <f t="shared" si="1019"/>
        <v>361600</v>
      </c>
      <c r="AX315" s="166">
        <f t="shared" si="1020"/>
        <v>67800</v>
      </c>
      <c r="AY315" s="166">
        <f t="shared" si="1021"/>
        <v>45200</v>
      </c>
      <c r="AZ315" s="166">
        <f t="shared" si="1022"/>
        <v>474600</v>
      </c>
      <c r="BA315" s="166">
        <f t="shared" si="1023"/>
        <v>0</v>
      </c>
      <c r="BB315" s="166">
        <f t="shared" si="1024"/>
        <v>110000</v>
      </c>
      <c r="BC315" s="166"/>
      <c r="BD315" s="166">
        <v>0</v>
      </c>
      <c r="BE315" s="166">
        <f t="shared" si="1025"/>
        <v>584600</v>
      </c>
      <c r="BF315" s="166">
        <f t="shared" si="1026"/>
        <v>4165400</v>
      </c>
      <c r="BG315" s="166">
        <f t="shared" si="1027"/>
        <v>0</v>
      </c>
      <c r="BH315" s="166">
        <v>1</v>
      </c>
      <c r="BI315" s="159">
        <v>0</v>
      </c>
      <c r="BJ315" s="166">
        <f t="shared" si="1028"/>
        <v>0</v>
      </c>
      <c r="BK315" s="166">
        <f t="shared" si="1029"/>
        <v>1</v>
      </c>
      <c r="BL315" s="166">
        <v>0</v>
      </c>
      <c r="BM315" s="166">
        <f t="shared" si="1030"/>
        <v>0</v>
      </c>
      <c r="BN315" s="166" t="str">
        <f t="shared" si="1031"/>
        <v>Trừ tiền</v>
      </c>
      <c r="BO315" s="410"/>
      <c r="BP315" s="166"/>
      <c r="BQ315" s="144"/>
      <c r="BR315" s="144"/>
      <c r="BS315" s="161">
        <f t="shared" si="1032"/>
        <v>4750000</v>
      </c>
      <c r="BT315" s="159">
        <v>0</v>
      </c>
      <c r="BU315" s="166">
        <f t="shared" si="1033"/>
        <v>0</v>
      </c>
      <c r="BV315" s="166">
        <v>11000000</v>
      </c>
      <c r="BW315" s="166">
        <f t="shared" si="1034"/>
        <v>11000000</v>
      </c>
      <c r="BX315" s="166">
        <f t="shared" si="1035"/>
        <v>-6724600</v>
      </c>
      <c r="BY315" s="166"/>
      <c r="BZ315" s="166"/>
      <c r="CA315" s="171"/>
      <c r="CB315" s="166"/>
      <c r="CC315" s="166"/>
      <c r="CD315" s="166"/>
      <c r="CE315" s="413">
        <v>9500000</v>
      </c>
      <c r="CF315" s="413"/>
      <c r="CG315" s="413"/>
      <c r="CH315" s="413"/>
      <c r="CI315" s="413"/>
      <c r="CJ315" s="369">
        <f t="shared" si="1037"/>
        <v>0</v>
      </c>
      <c r="CK315" s="369">
        <f t="shared" si="1038"/>
        <v>9500000</v>
      </c>
      <c r="CL315" s="414"/>
      <c r="CM315" s="413">
        <f t="shared" si="1039"/>
        <v>9500000</v>
      </c>
      <c r="CN315" s="413"/>
      <c r="CO315" s="369"/>
      <c r="CP315" s="369"/>
      <c r="CQ315" s="369"/>
      <c r="CR315" s="369">
        <f t="shared" si="1040"/>
        <v>0</v>
      </c>
      <c r="CS315" s="369">
        <f t="shared" si="1041"/>
        <v>9500000</v>
      </c>
      <c r="CT315" s="173" t="s">
        <v>1759</v>
      </c>
      <c r="CU315" s="173" t="s">
        <v>1062</v>
      </c>
      <c r="CV315" s="450" t="s">
        <v>1705</v>
      </c>
      <c r="CW315" s="173" t="s">
        <v>2249</v>
      </c>
    </row>
    <row r="316" spans="1:101" ht="34.35" customHeight="1">
      <c r="A316" s="155">
        <f>SUBTOTAL(3,$C$11:C316)</f>
        <v>275</v>
      </c>
      <c r="B316" s="143" t="s">
        <v>1578</v>
      </c>
      <c r="C316" s="144" t="s">
        <v>1579</v>
      </c>
      <c r="D316" s="156" t="s">
        <v>101</v>
      </c>
      <c r="E316" s="157" t="str">
        <f t="shared" si="1036"/>
        <v>B3</v>
      </c>
      <c r="F316" s="158">
        <v>45719</v>
      </c>
      <c r="G316" s="159">
        <v>4520000</v>
      </c>
      <c r="H316" s="159"/>
      <c r="I316" s="160">
        <f t="shared" si="1000"/>
        <v>4980000</v>
      </c>
      <c r="J316" s="160">
        <f t="shared" si="1001"/>
        <v>0</v>
      </c>
      <c r="K316" s="161">
        <f t="shared" si="1002"/>
        <v>4980000</v>
      </c>
      <c r="L316" s="161">
        <f t="shared" si="1003"/>
        <v>9500000</v>
      </c>
      <c r="M316" s="162">
        <f t="shared" si="1004"/>
        <v>1</v>
      </c>
      <c r="N316" s="163">
        <f t="shared" si="1005"/>
        <v>3640000</v>
      </c>
      <c r="O316" s="163">
        <v>0</v>
      </c>
      <c r="P316" s="406">
        <v>13</v>
      </c>
      <c r="Q316" s="406">
        <v>0</v>
      </c>
      <c r="R316" s="406">
        <v>0</v>
      </c>
      <c r="S316" s="406">
        <v>0</v>
      </c>
      <c r="T316" s="406"/>
      <c r="U316" s="406"/>
      <c r="V316" s="406"/>
      <c r="W316" s="406"/>
      <c r="X316" s="389"/>
      <c r="Y316" s="406"/>
      <c r="Z316" s="406"/>
      <c r="AA316" s="406"/>
      <c r="AB316" s="406"/>
      <c r="AC316" s="406"/>
      <c r="AD316" s="406">
        <v>0</v>
      </c>
      <c r="AE316" s="164">
        <f t="shared" si="1006"/>
        <v>0</v>
      </c>
      <c r="AF316" s="166">
        <f t="shared" si="1007"/>
        <v>4750000</v>
      </c>
      <c r="AG316" s="166">
        <f t="shared" si="1008"/>
        <v>0</v>
      </c>
      <c r="AH316" s="166">
        <f t="shared" si="1009"/>
        <v>0</v>
      </c>
      <c r="AI316" s="166">
        <f t="shared" si="1010"/>
        <v>0</v>
      </c>
      <c r="AJ316" s="166">
        <f t="shared" si="1011"/>
        <v>0</v>
      </c>
      <c r="AK316" s="166">
        <f t="shared" si="1012"/>
        <v>0</v>
      </c>
      <c r="AL316" s="166">
        <f t="shared" si="1013"/>
        <v>0</v>
      </c>
      <c r="AM316" s="166">
        <f t="shared" si="1014"/>
        <v>0</v>
      </c>
      <c r="AN316" s="166">
        <f t="shared" si="1015"/>
        <v>0</v>
      </c>
      <c r="AO316" s="167">
        <f t="shared" si="1016"/>
        <v>0</v>
      </c>
      <c r="AP316" s="166">
        <v>0</v>
      </c>
      <c r="AQ316" s="166">
        <f t="shared" si="1017"/>
        <v>4750000</v>
      </c>
      <c r="AR316" s="166"/>
      <c r="AS316" s="167"/>
      <c r="AT316" s="166"/>
      <c r="AU316" s="166"/>
      <c r="AV316" s="166">
        <f t="shared" si="1018"/>
        <v>4750000</v>
      </c>
      <c r="AW316" s="166">
        <f t="shared" si="1019"/>
        <v>361600</v>
      </c>
      <c r="AX316" s="166">
        <f t="shared" si="1020"/>
        <v>67800</v>
      </c>
      <c r="AY316" s="166">
        <f t="shared" si="1021"/>
        <v>45200</v>
      </c>
      <c r="AZ316" s="166">
        <f t="shared" si="1022"/>
        <v>474600</v>
      </c>
      <c r="BA316" s="166">
        <f t="shared" si="1023"/>
        <v>0</v>
      </c>
      <c r="BB316" s="166">
        <f t="shared" si="1024"/>
        <v>110000</v>
      </c>
      <c r="BC316" s="166"/>
      <c r="BD316" s="166">
        <v>0</v>
      </c>
      <c r="BE316" s="166">
        <f t="shared" si="1025"/>
        <v>584600</v>
      </c>
      <c r="BF316" s="166">
        <f t="shared" si="1026"/>
        <v>4165400</v>
      </c>
      <c r="BG316" s="166">
        <f t="shared" si="1027"/>
        <v>0</v>
      </c>
      <c r="BH316" s="166">
        <v>1</v>
      </c>
      <c r="BI316" s="159">
        <v>0</v>
      </c>
      <c r="BJ316" s="166">
        <f t="shared" si="1028"/>
        <v>0</v>
      </c>
      <c r="BK316" s="166">
        <f t="shared" si="1029"/>
        <v>1</v>
      </c>
      <c r="BL316" s="166">
        <v>0</v>
      </c>
      <c r="BM316" s="166">
        <f t="shared" si="1030"/>
        <v>0</v>
      </c>
      <c r="BN316" s="166" t="str">
        <f t="shared" si="1031"/>
        <v>Trừ tiền</v>
      </c>
      <c r="BO316" s="410"/>
      <c r="BP316" s="166"/>
      <c r="BQ316" s="144"/>
      <c r="BR316" s="144"/>
      <c r="BS316" s="161">
        <f t="shared" si="1032"/>
        <v>4750000</v>
      </c>
      <c r="BT316" s="159">
        <v>0</v>
      </c>
      <c r="BU316" s="166">
        <f t="shared" si="1033"/>
        <v>0</v>
      </c>
      <c r="BV316" s="166">
        <v>11000000</v>
      </c>
      <c r="BW316" s="166">
        <f t="shared" si="1034"/>
        <v>11000000</v>
      </c>
      <c r="BX316" s="166">
        <f t="shared" si="1035"/>
        <v>-6724600</v>
      </c>
      <c r="BY316" s="166"/>
      <c r="BZ316" s="166"/>
      <c r="CA316" s="171"/>
      <c r="CB316" s="166"/>
      <c r="CC316" s="166"/>
      <c r="CD316" s="166"/>
      <c r="CE316" s="413">
        <v>9500000</v>
      </c>
      <c r="CF316" s="413"/>
      <c r="CG316" s="413"/>
      <c r="CH316" s="413"/>
      <c r="CI316" s="413"/>
      <c r="CJ316" s="369">
        <f t="shared" si="1037"/>
        <v>0</v>
      </c>
      <c r="CK316" s="369">
        <f t="shared" si="1038"/>
        <v>9500000</v>
      </c>
      <c r="CL316" s="414"/>
      <c r="CM316" s="413">
        <f t="shared" si="1039"/>
        <v>9500000</v>
      </c>
      <c r="CN316" s="413"/>
      <c r="CO316" s="369"/>
      <c r="CP316" s="369"/>
      <c r="CQ316" s="369"/>
      <c r="CR316" s="369">
        <f t="shared" si="1040"/>
        <v>0</v>
      </c>
      <c r="CS316" s="369">
        <f t="shared" si="1041"/>
        <v>9500000</v>
      </c>
      <c r="CT316" s="173" t="s">
        <v>1759</v>
      </c>
      <c r="CU316" s="173" t="s">
        <v>1062</v>
      </c>
      <c r="CV316" s="450" t="s">
        <v>1704</v>
      </c>
      <c r="CW316" s="173" t="s">
        <v>2249</v>
      </c>
    </row>
    <row r="317" spans="1:101" ht="34.35" customHeight="1">
      <c r="A317" s="155">
        <f>SUBTOTAL(3,$C$11:C317)</f>
        <v>276</v>
      </c>
      <c r="B317" s="143" t="s">
        <v>1580</v>
      </c>
      <c r="C317" s="144" t="s">
        <v>1581</v>
      </c>
      <c r="D317" s="156" t="s">
        <v>101</v>
      </c>
      <c r="E317" s="157" t="str">
        <f t="shared" si="1036"/>
        <v>B3</v>
      </c>
      <c r="F317" s="158">
        <v>45719</v>
      </c>
      <c r="G317" s="159">
        <v>4520000</v>
      </c>
      <c r="H317" s="159"/>
      <c r="I317" s="160">
        <f t="shared" si="1000"/>
        <v>4980000</v>
      </c>
      <c r="J317" s="160">
        <f t="shared" si="1001"/>
        <v>0</v>
      </c>
      <c r="K317" s="161">
        <f t="shared" si="1002"/>
        <v>4980000</v>
      </c>
      <c r="L317" s="161">
        <f t="shared" si="1003"/>
        <v>9500000</v>
      </c>
      <c r="M317" s="162">
        <f t="shared" si="1004"/>
        <v>1</v>
      </c>
      <c r="N317" s="163">
        <f t="shared" si="1005"/>
        <v>3640000</v>
      </c>
      <c r="O317" s="163">
        <v>0</v>
      </c>
      <c r="P317" s="406">
        <v>13</v>
      </c>
      <c r="Q317" s="406">
        <v>0</v>
      </c>
      <c r="R317" s="406">
        <v>0</v>
      </c>
      <c r="S317" s="406">
        <v>0</v>
      </c>
      <c r="T317" s="406"/>
      <c r="U317" s="406"/>
      <c r="V317" s="406"/>
      <c r="W317" s="406"/>
      <c r="X317" s="389"/>
      <c r="Y317" s="406"/>
      <c r="Z317" s="406"/>
      <c r="AA317" s="406"/>
      <c r="AB317" s="406"/>
      <c r="AC317" s="406"/>
      <c r="AD317" s="406">
        <v>0</v>
      </c>
      <c r="AE317" s="164">
        <f t="shared" si="1006"/>
        <v>0</v>
      </c>
      <c r="AF317" s="166">
        <f t="shared" si="1007"/>
        <v>4750000</v>
      </c>
      <c r="AG317" s="166">
        <f t="shared" si="1008"/>
        <v>0</v>
      </c>
      <c r="AH317" s="166">
        <f t="shared" si="1009"/>
        <v>0</v>
      </c>
      <c r="AI317" s="166">
        <f t="shared" si="1010"/>
        <v>0</v>
      </c>
      <c r="AJ317" s="166">
        <f t="shared" si="1011"/>
        <v>0</v>
      </c>
      <c r="AK317" s="166">
        <f t="shared" si="1012"/>
        <v>0</v>
      </c>
      <c r="AL317" s="166">
        <f t="shared" si="1013"/>
        <v>0</v>
      </c>
      <c r="AM317" s="166">
        <f t="shared" si="1014"/>
        <v>0</v>
      </c>
      <c r="AN317" s="166">
        <f t="shared" si="1015"/>
        <v>0</v>
      </c>
      <c r="AO317" s="167">
        <f t="shared" si="1016"/>
        <v>0</v>
      </c>
      <c r="AP317" s="166">
        <v>0</v>
      </c>
      <c r="AQ317" s="166">
        <f t="shared" si="1017"/>
        <v>4750000</v>
      </c>
      <c r="AR317" s="166"/>
      <c r="AS317" s="167"/>
      <c r="AT317" s="166"/>
      <c r="AU317" s="166"/>
      <c r="AV317" s="166">
        <f t="shared" si="1018"/>
        <v>4750000</v>
      </c>
      <c r="AW317" s="166">
        <f t="shared" si="1019"/>
        <v>361600</v>
      </c>
      <c r="AX317" s="166">
        <f t="shared" si="1020"/>
        <v>67800</v>
      </c>
      <c r="AY317" s="166">
        <f t="shared" si="1021"/>
        <v>45200</v>
      </c>
      <c r="AZ317" s="166">
        <f t="shared" si="1022"/>
        <v>474600</v>
      </c>
      <c r="BA317" s="166">
        <f t="shared" si="1023"/>
        <v>0</v>
      </c>
      <c r="BB317" s="166">
        <f t="shared" si="1024"/>
        <v>110000</v>
      </c>
      <c r="BC317" s="166"/>
      <c r="BD317" s="166">
        <v>0</v>
      </c>
      <c r="BE317" s="166">
        <f t="shared" si="1025"/>
        <v>584600</v>
      </c>
      <c r="BF317" s="166">
        <f t="shared" si="1026"/>
        <v>4165400</v>
      </c>
      <c r="BG317" s="166">
        <f t="shared" si="1027"/>
        <v>0</v>
      </c>
      <c r="BH317" s="166">
        <v>1</v>
      </c>
      <c r="BI317" s="159">
        <v>0</v>
      </c>
      <c r="BJ317" s="166">
        <f t="shared" si="1028"/>
        <v>0</v>
      </c>
      <c r="BK317" s="166">
        <f t="shared" si="1029"/>
        <v>1</v>
      </c>
      <c r="BL317" s="166">
        <v>0</v>
      </c>
      <c r="BM317" s="166">
        <f t="shared" si="1030"/>
        <v>0</v>
      </c>
      <c r="BN317" s="166" t="str">
        <f t="shared" si="1031"/>
        <v>Trừ tiền</v>
      </c>
      <c r="BO317" s="410"/>
      <c r="BP317" s="166"/>
      <c r="BQ317" s="144"/>
      <c r="BR317" s="144"/>
      <c r="BS317" s="161">
        <f t="shared" si="1032"/>
        <v>4750000</v>
      </c>
      <c r="BT317" s="159">
        <v>0</v>
      </c>
      <c r="BU317" s="166">
        <f t="shared" si="1033"/>
        <v>0</v>
      </c>
      <c r="BV317" s="166">
        <v>11000000</v>
      </c>
      <c r="BW317" s="166">
        <f t="shared" si="1034"/>
        <v>11000000</v>
      </c>
      <c r="BX317" s="166">
        <f t="shared" si="1035"/>
        <v>-6724600</v>
      </c>
      <c r="BY317" s="166"/>
      <c r="BZ317" s="166"/>
      <c r="CA317" s="171"/>
      <c r="CB317" s="166"/>
      <c r="CC317" s="166"/>
      <c r="CD317" s="166"/>
      <c r="CE317" s="413">
        <v>9500000</v>
      </c>
      <c r="CF317" s="413"/>
      <c r="CG317" s="413"/>
      <c r="CH317" s="413"/>
      <c r="CI317" s="413"/>
      <c r="CJ317" s="369">
        <f t="shared" si="1037"/>
        <v>0</v>
      </c>
      <c r="CK317" s="369">
        <f t="shared" si="1038"/>
        <v>9500000</v>
      </c>
      <c r="CL317" s="414"/>
      <c r="CM317" s="413">
        <f t="shared" si="1039"/>
        <v>9500000</v>
      </c>
      <c r="CN317" s="413"/>
      <c r="CO317" s="369"/>
      <c r="CP317" s="369"/>
      <c r="CQ317" s="369"/>
      <c r="CR317" s="369">
        <f t="shared" si="1040"/>
        <v>0</v>
      </c>
      <c r="CS317" s="369">
        <f t="shared" si="1041"/>
        <v>9500000</v>
      </c>
      <c r="CT317" s="173" t="s">
        <v>1759</v>
      </c>
      <c r="CU317" s="173" t="s">
        <v>1062</v>
      </c>
      <c r="CV317" s="450">
        <v>0</v>
      </c>
      <c r="CW317" s="173" t="s">
        <v>2249</v>
      </c>
    </row>
    <row r="318" spans="1:101" ht="34.35" customHeight="1">
      <c r="A318" s="155">
        <f>SUBTOTAL(3,$C$11:C318)</f>
        <v>277</v>
      </c>
      <c r="B318" s="143" t="s">
        <v>1582</v>
      </c>
      <c r="C318" s="144" t="s">
        <v>1583</v>
      </c>
      <c r="D318" s="156" t="s">
        <v>101</v>
      </c>
      <c r="E318" s="157" t="str">
        <f t="shared" si="1036"/>
        <v>B3</v>
      </c>
      <c r="F318" s="158">
        <v>45719</v>
      </c>
      <c r="G318" s="159">
        <v>4520000</v>
      </c>
      <c r="H318" s="159"/>
      <c r="I318" s="160">
        <f t="shared" si="1000"/>
        <v>4980000</v>
      </c>
      <c r="J318" s="160">
        <f t="shared" si="1001"/>
        <v>0</v>
      </c>
      <c r="K318" s="161">
        <f t="shared" si="1002"/>
        <v>4980000</v>
      </c>
      <c r="L318" s="161">
        <f t="shared" si="1003"/>
        <v>9500000</v>
      </c>
      <c r="M318" s="162">
        <f t="shared" si="1004"/>
        <v>1</v>
      </c>
      <c r="N318" s="163">
        <f t="shared" si="1005"/>
        <v>3640000</v>
      </c>
      <c r="O318" s="163">
        <v>0</v>
      </c>
      <c r="P318" s="406">
        <v>13</v>
      </c>
      <c r="Q318" s="406">
        <v>0</v>
      </c>
      <c r="R318" s="406">
        <v>0</v>
      </c>
      <c r="S318" s="406">
        <v>0</v>
      </c>
      <c r="T318" s="406"/>
      <c r="U318" s="406"/>
      <c r="V318" s="406"/>
      <c r="W318" s="406"/>
      <c r="X318" s="389"/>
      <c r="Y318" s="406"/>
      <c r="Z318" s="406"/>
      <c r="AA318" s="406"/>
      <c r="AB318" s="406"/>
      <c r="AC318" s="406"/>
      <c r="AD318" s="406">
        <v>0</v>
      </c>
      <c r="AE318" s="164">
        <f t="shared" si="1006"/>
        <v>0</v>
      </c>
      <c r="AF318" s="166">
        <f t="shared" si="1007"/>
        <v>4750000</v>
      </c>
      <c r="AG318" s="166">
        <f t="shared" si="1008"/>
        <v>0</v>
      </c>
      <c r="AH318" s="166">
        <f t="shared" si="1009"/>
        <v>0</v>
      </c>
      <c r="AI318" s="166">
        <f t="shared" si="1010"/>
        <v>0</v>
      </c>
      <c r="AJ318" s="166">
        <f t="shared" si="1011"/>
        <v>0</v>
      </c>
      <c r="AK318" s="166">
        <f t="shared" si="1012"/>
        <v>0</v>
      </c>
      <c r="AL318" s="166">
        <f t="shared" si="1013"/>
        <v>0</v>
      </c>
      <c r="AM318" s="166">
        <f t="shared" si="1014"/>
        <v>0</v>
      </c>
      <c r="AN318" s="166">
        <f t="shared" si="1015"/>
        <v>0</v>
      </c>
      <c r="AO318" s="167">
        <f t="shared" si="1016"/>
        <v>0</v>
      </c>
      <c r="AP318" s="166">
        <v>0</v>
      </c>
      <c r="AQ318" s="166">
        <f t="shared" si="1017"/>
        <v>4750000</v>
      </c>
      <c r="AR318" s="166"/>
      <c r="AS318" s="167"/>
      <c r="AT318" s="166"/>
      <c r="AU318" s="166"/>
      <c r="AV318" s="166">
        <f t="shared" si="1018"/>
        <v>4750000</v>
      </c>
      <c r="AW318" s="166">
        <f t="shared" si="1019"/>
        <v>361600</v>
      </c>
      <c r="AX318" s="166">
        <f t="shared" si="1020"/>
        <v>67800</v>
      </c>
      <c r="AY318" s="166">
        <f t="shared" si="1021"/>
        <v>45200</v>
      </c>
      <c r="AZ318" s="166">
        <f t="shared" si="1022"/>
        <v>474600</v>
      </c>
      <c r="BA318" s="166">
        <f t="shared" si="1023"/>
        <v>22600</v>
      </c>
      <c r="BB318" s="166">
        <f t="shared" si="1024"/>
        <v>110000</v>
      </c>
      <c r="BC318" s="166"/>
      <c r="BD318" s="166">
        <v>0</v>
      </c>
      <c r="BE318" s="166">
        <f t="shared" si="1025"/>
        <v>607200</v>
      </c>
      <c r="BF318" s="166">
        <f t="shared" si="1026"/>
        <v>4142800</v>
      </c>
      <c r="BG318" s="166">
        <f t="shared" si="1027"/>
        <v>0</v>
      </c>
      <c r="BH318" s="166">
        <v>1</v>
      </c>
      <c r="BI318" s="369" t="s">
        <v>40</v>
      </c>
      <c r="BJ318" s="166">
        <f t="shared" si="1028"/>
        <v>0</v>
      </c>
      <c r="BK318" s="166">
        <f t="shared" si="1029"/>
        <v>1</v>
      </c>
      <c r="BL318" s="166">
        <v>0</v>
      </c>
      <c r="BM318" s="166">
        <f t="shared" si="1030"/>
        <v>0</v>
      </c>
      <c r="BN318" s="166" t="str">
        <f t="shared" si="1031"/>
        <v>Trừ tiền</v>
      </c>
      <c r="BO318" s="410"/>
      <c r="BP318" s="166"/>
      <c r="BQ318" s="144"/>
      <c r="BR318" s="144"/>
      <c r="BS318" s="161">
        <f t="shared" si="1032"/>
        <v>4750000</v>
      </c>
      <c r="BT318" s="159">
        <v>2</v>
      </c>
      <c r="BU318" s="166">
        <f t="shared" si="1033"/>
        <v>8800000</v>
      </c>
      <c r="BV318" s="166">
        <v>11000000</v>
      </c>
      <c r="BW318" s="166">
        <f t="shared" si="1034"/>
        <v>19800000</v>
      </c>
      <c r="BX318" s="166">
        <f t="shared" si="1035"/>
        <v>-15524600</v>
      </c>
      <c r="BY318" s="166"/>
      <c r="BZ318" s="166"/>
      <c r="CA318" s="171"/>
      <c r="CB318" s="166"/>
      <c r="CC318" s="166"/>
      <c r="CD318" s="166"/>
      <c r="CE318" s="413">
        <v>9500000</v>
      </c>
      <c r="CF318" s="413"/>
      <c r="CG318" s="413"/>
      <c r="CH318" s="413"/>
      <c r="CI318" s="413"/>
      <c r="CJ318" s="369">
        <f t="shared" si="1037"/>
        <v>0</v>
      </c>
      <c r="CK318" s="369">
        <f t="shared" si="1038"/>
        <v>9500000</v>
      </c>
      <c r="CL318" s="414"/>
      <c r="CM318" s="413">
        <f t="shared" si="1039"/>
        <v>9500000</v>
      </c>
      <c r="CN318" s="413"/>
      <c r="CO318" s="369"/>
      <c r="CP318" s="369"/>
      <c r="CQ318" s="369"/>
      <c r="CR318" s="369">
        <f t="shared" si="1040"/>
        <v>0</v>
      </c>
      <c r="CS318" s="369">
        <f t="shared" si="1041"/>
        <v>9500000</v>
      </c>
      <c r="CT318" s="173" t="s">
        <v>1759</v>
      </c>
      <c r="CU318" s="173" t="s">
        <v>1062</v>
      </c>
      <c r="CV318" s="450" t="s">
        <v>1703</v>
      </c>
      <c r="CW318" s="173" t="s">
        <v>2249</v>
      </c>
    </row>
    <row r="319" spans="1:101" ht="34.35" customHeight="1">
      <c r="A319" s="155">
        <f>SUBTOTAL(3,$C$11:C319)</f>
        <v>278</v>
      </c>
      <c r="B319" s="246" t="s">
        <v>1562</v>
      </c>
      <c r="C319" s="247" t="s">
        <v>1563</v>
      </c>
      <c r="D319" s="156" t="s">
        <v>101</v>
      </c>
      <c r="E319" s="157" t="str">
        <f t="shared" si="1036"/>
        <v>B3</v>
      </c>
      <c r="F319" s="158">
        <v>45709</v>
      </c>
      <c r="G319" s="159">
        <v>4520000</v>
      </c>
      <c r="H319" s="159"/>
      <c r="I319" s="160">
        <f t="shared" si="1000"/>
        <v>4980000</v>
      </c>
      <c r="J319" s="160">
        <f t="shared" si="1001"/>
        <v>0</v>
      </c>
      <c r="K319" s="161">
        <f t="shared" si="1002"/>
        <v>4980000</v>
      </c>
      <c r="L319" s="161">
        <f t="shared" si="1003"/>
        <v>9500000</v>
      </c>
      <c r="M319" s="162">
        <f t="shared" si="1004"/>
        <v>1</v>
      </c>
      <c r="N319" s="163">
        <f t="shared" si="1005"/>
        <v>3640000</v>
      </c>
      <c r="O319" s="163">
        <v>0</v>
      </c>
      <c r="P319" s="406">
        <v>13</v>
      </c>
      <c r="Q319" s="406">
        <v>0</v>
      </c>
      <c r="R319" s="406">
        <v>0</v>
      </c>
      <c r="S319" s="406">
        <v>0</v>
      </c>
      <c r="T319" s="406"/>
      <c r="U319" s="406"/>
      <c r="V319" s="406"/>
      <c r="W319" s="406"/>
      <c r="X319" s="389"/>
      <c r="Y319" s="406"/>
      <c r="Z319" s="406"/>
      <c r="AA319" s="406"/>
      <c r="AB319" s="406"/>
      <c r="AC319" s="406"/>
      <c r="AD319" s="406">
        <v>0</v>
      </c>
      <c r="AE319" s="164">
        <f t="shared" si="1006"/>
        <v>0</v>
      </c>
      <c r="AF319" s="166">
        <f t="shared" si="1007"/>
        <v>4750000</v>
      </c>
      <c r="AG319" s="166">
        <f t="shared" si="1008"/>
        <v>0</v>
      </c>
      <c r="AH319" s="166">
        <f t="shared" si="1009"/>
        <v>0</v>
      </c>
      <c r="AI319" s="166">
        <f t="shared" si="1010"/>
        <v>0</v>
      </c>
      <c r="AJ319" s="166">
        <f t="shared" si="1011"/>
        <v>0</v>
      </c>
      <c r="AK319" s="166">
        <f t="shared" si="1012"/>
        <v>0</v>
      </c>
      <c r="AL319" s="166">
        <f t="shared" si="1013"/>
        <v>0</v>
      </c>
      <c r="AM319" s="166">
        <f t="shared" si="1014"/>
        <v>0</v>
      </c>
      <c r="AN319" s="166">
        <f t="shared" si="1015"/>
        <v>0</v>
      </c>
      <c r="AO319" s="167">
        <f t="shared" si="1016"/>
        <v>0</v>
      </c>
      <c r="AP319" s="166">
        <v>0</v>
      </c>
      <c r="AQ319" s="166">
        <f t="shared" si="1017"/>
        <v>4750000</v>
      </c>
      <c r="AR319" s="166"/>
      <c r="AS319" s="167"/>
      <c r="AT319" s="166"/>
      <c r="AU319" s="166"/>
      <c r="AV319" s="166">
        <f t="shared" si="1018"/>
        <v>4750000</v>
      </c>
      <c r="AW319" s="166">
        <f t="shared" si="1019"/>
        <v>361600</v>
      </c>
      <c r="AX319" s="166">
        <f t="shared" si="1020"/>
        <v>67800</v>
      </c>
      <c r="AY319" s="166">
        <f t="shared" si="1021"/>
        <v>45200</v>
      </c>
      <c r="AZ319" s="166">
        <f t="shared" si="1022"/>
        <v>474600</v>
      </c>
      <c r="BA319" s="166">
        <f t="shared" si="1023"/>
        <v>22600</v>
      </c>
      <c r="BB319" s="166">
        <f t="shared" si="1024"/>
        <v>110000</v>
      </c>
      <c r="BC319" s="166"/>
      <c r="BD319" s="166">
        <v>0</v>
      </c>
      <c r="BE319" s="166">
        <f t="shared" si="1025"/>
        <v>607200</v>
      </c>
      <c r="BF319" s="166">
        <f t="shared" si="1026"/>
        <v>4142800</v>
      </c>
      <c r="BG319" s="166">
        <f t="shared" si="1027"/>
        <v>0</v>
      </c>
      <c r="BH319" s="166">
        <v>1</v>
      </c>
      <c r="BI319" s="369" t="s">
        <v>40</v>
      </c>
      <c r="BJ319" s="166">
        <f t="shared" si="1028"/>
        <v>0</v>
      </c>
      <c r="BK319" s="166">
        <f t="shared" si="1029"/>
        <v>1</v>
      </c>
      <c r="BL319" s="166">
        <v>0</v>
      </c>
      <c r="BM319" s="166">
        <f t="shared" si="1030"/>
        <v>0</v>
      </c>
      <c r="BN319" s="166" t="str">
        <f t="shared" si="1031"/>
        <v>Trừ tiền</v>
      </c>
      <c r="BO319" s="410"/>
      <c r="BP319" s="166"/>
      <c r="BQ319" s="144"/>
      <c r="BR319" s="144"/>
      <c r="BS319" s="161">
        <f t="shared" si="1032"/>
        <v>4750000</v>
      </c>
      <c r="BT319" s="159">
        <v>4</v>
      </c>
      <c r="BU319" s="166">
        <f t="shared" si="1033"/>
        <v>17600000</v>
      </c>
      <c r="BV319" s="166">
        <v>11000000</v>
      </c>
      <c r="BW319" s="166">
        <f t="shared" si="1034"/>
        <v>28600000</v>
      </c>
      <c r="BX319" s="166">
        <f t="shared" si="1035"/>
        <v>-24324600</v>
      </c>
      <c r="BY319" s="166"/>
      <c r="BZ319" s="166"/>
      <c r="CA319" s="171"/>
      <c r="CB319" s="166"/>
      <c r="CC319" s="166"/>
      <c r="CD319" s="166"/>
      <c r="CE319" s="413">
        <v>9500000</v>
      </c>
      <c r="CF319" s="413"/>
      <c r="CG319" s="413"/>
      <c r="CH319" s="413"/>
      <c r="CI319" s="413"/>
      <c r="CJ319" s="369">
        <f t="shared" si="1037"/>
        <v>0</v>
      </c>
      <c r="CK319" s="369">
        <f t="shared" si="1038"/>
        <v>9500000</v>
      </c>
      <c r="CL319" s="414"/>
      <c r="CM319" s="413">
        <f t="shared" si="1039"/>
        <v>9500000</v>
      </c>
      <c r="CN319" s="413"/>
      <c r="CO319" s="369"/>
      <c r="CP319" s="369"/>
      <c r="CQ319" s="369"/>
      <c r="CR319" s="369">
        <f t="shared" si="1040"/>
        <v>0</v>
      </c>
      <c r="CS319" s="369">
        <f t="shared" si="1041"/>
        <v>9500000</v>
      </c>
      <c r="CT319" s="173" t="s">
        <v>1759</v>
      </c>
      <c r="CU319" s="173" t="s">
        <v>1062</v>
      </c>
      <c r="CV319" s="450" t="s">
        <v>1709</v>
      </c>
      <c r="CW319" s="173" t="s">
        <v>2249</v>
      </c>
    </row>
    <row r="320" spans="1:101" ht="34.35" customHeight="1">
      <c r="A320" s="155">
        <f>SUBTOTAL(3,$C$11:C320)</f>
        <v>279</v>
      </c>
      <c r="B320" s="143" t="s">
        <v>1590</v>
      </c>
      <c r="C320" s="144" t="s">
        <v>1591</v>
      </c>
      <c r="D320" s="156" t="s">
        <v>101</v>
      </c>
      <c r="E320" s="157" t="str">
        <f t="shared" si="1036"/>
        <v>B3</v>
      </c>
      <c r="F320" s="158">
        <v>45742</v>
      </c>
      <c r="G320" s="159">
        <v>4520000</v>
      </c>
      <c r="H320" s="159"/>
      <c r="I320" s="160">
        <f t="shared" si="1000"/>
        <v>4980000</v>
      </c>
      <c r="J320" s="160">
        <f t="shared" si="1001"/>
        <v>0</v>
      </c>
      <c r="K320" s="161">
        <f t="shared" si="1002"/>
        <v>4980000</v>
      </c>
      <c r="L320" s="161">
        <f t="shared" si="1003"/>
        <v>9500000</v>
      </c>
      <c r="M320" s="162">
        <f t="shared" si="1004"/>
        <v>1</v>
      </c>
      <c r="N320" s="163">
        <f t="shared" si="1005"/>
        <v>3640000</v>
      </c>
      <c r="O320" s="163">
        <v>0</v>
      </c>
      <c r="P320" s="406">
        <v>13</v>
      </c>
      <c r="Q320" s="406">
        <v>0</v>
      </c>
      <c r="R320" s="406">
        <v>0</v>
      </c>
      <c r="S320" s="406">
        <v>0</v>
      </c>
      <c r="T320" s="406"/>
      <c r="U320" s="406"/>
      <c r="V320" s="406"/>
      <c r="W320" s="406"/>
      <c r="X320" s="389"/>
      <c r="Y320" s="406"/>
      <c r="Z320" s="406"/>
      <c r="AA320" s="406"/>
      <c r="AB320" s="406"/>
      <c r="AC320" s="406"/>
      <c r="AD320" s="406">
        <v>0</v>
      </c>
      <c r="AE320" s="164">
        <f t="shared" si="1006"/>
        <v>0</v>
      </c>
      <c r="AF320" s="166">
        <f t="shared" si="1007"/>
        <v>4750000</v>
      </c>
      <c r="AG320" s="166">
        <f t="shared" si="1008"/>
        <v>0</v>
      </c>
      <c r="AH320" s="166">
        <f t="shared" si="1009"/>
        <v>0</v>
      </c>
      <c r="AI320" s="166">
        <f t="shared" si="1010"/>
        <v>0</v>
      </c>
      <c r="AJ320" s="166">
        <f t="shared" si="1011"/>
        <v>0</v>
      </c>
      <c r="AK320" s="166">
        <f t="shared" si="1012"/>
        <v>0</v>
      </c>
      <c r="AL320" s="166">
        <f t="shared" si="1013"/>
        <v>0</v>
      </c>
      <c r="AM320" s="166">
        <f t="shared" si="1014"/>
        <v>0</v>
      </c>
      <c r="AN320" s="166">
        <f t="shared" si="1015"/>
        <v>0</v>
      </c>
      <c r="AO320" s="167">
        <f t="shared" si="1016"/>
        <v>0</v>
      </c>
      <c r="AP320" s="166">
        <v>0</v>
      </c>
      <c r="AQ320" s="166">
        <f t="shared" si="1017"/>
        <v>4750000</v>
      </c>
      <c r="AR320" s="166"/>
      <c r="AS320" s="167"/>
      <c r="AT320" s="166"/>
      <c r="AU320" s="166"/>
      <c r="AV320" s="166">
        <f t="shared" si="1018"/>
        <v>4750000</v>
      </c>
      <c r="AW320" s="166">
        <f t="shared" si="1019"/>
        <v>361600</v>
      </c>
      <c r="AX320" s="166">
        <f t="shared" si="1020"/>
        <v>67800</v>
      </c>
      <c r="AY320" s="166">
        <f t="shared" si="1021"/>
        <v>45200</v>
      </c>
      <c r="AZ320" s="166">
        <f t="shared" si="1022"/>
        <v>474600</v>
      </c>
      <c r="BA320" s="166">
        <f t="shared" si="1023"/>
        <v>0</v>
      </c>
      <c r="BB320" s="166">
        <f t="shared" si="1024"/>
        <v>110000</v>
      </c>
      <c r="BC320" s="166"/>
      <c r="BD320" s="166">
        <v>0</v>
      </c>
      <c r="BE320" s="166">
        <f t="shared" si="1025"/>
        <v>584600</v>
      </c>
      <c r="BF320" s="166">
        <f t="shared" si="1026"/>
        <v>4165400</v>
      </c>
      <c r="BG320" s="166">
        <f t="shared" si="1027"/>
        <v>0</v>
      </c>
      <c r="BH320" s="166">
        <v>1</v>
      </c>
      <c r="BI320" s="159">
        <v>0</v>
      </c>
      <c r="BJ320" s="166">
        <f t="shared" si="1028"/>
        <v>0</v>
      </c>
      <c r="BK320" s="166">
        <f t="shared" si="1029"/>
        <v>1</v>
      </c>
      <c r="BL320" s="166">
        <v>0</v>
      </c>
      <c r="BM320" s="166">
        <f t="shared" si="1030"/>
        <v>0</v>
      </c>
      <c r="BN320" s="166" t="str">
        <f t="shared" si="1031"/>
        <v>Trừ tiền</v>
      </c>
      <c r="BO320" s="410"/>
      <c r="BP320" s="166"/>
      <c r="BQ320" s="144"/>
      <c r="BR320" s="144"/>
      <c r="BS320" s="161">
        <f t="shared" si="1032"/>
        <v>4750000</v>
      </c>
      <c r="BT320" s="159">
        <v>0</v>
      </c>
      <c r="BU320" s="166">
        <f t="shared" si="1033"/>
        <v>0</v>
      </c>
      <c r="BV320" s="166">
        <v>11000000</v>
      </c>
      <c r="BW320" s="166">
        <f t="shared" si="1034"/>
        <v>11000000</v>
      </c>
      <c r="BX320" s="166">
        <f t="shared" si="1035"/>
        <v>-6724600</v>
      </c>
      <c r="BY320" s="166"/>
      <c r="BZ320" s="166"/>
      <c r="CA320" s="171"/>
      <c r="CB320" s="166"/>
      <c r="CC320" s="166"/>
      <c r="CD320" s="166"/>
      <c r="CE320" s="413">
        <v>9500000</v>
      </c>
      <c r="CF320" s="413"/>
      <c r="CG320" s="413"/>
      <c r="CH320" s="413"/>
      <c r="CI320" s="413"/>
      <c r="CJ320" s="369">
        <f t="shared" si="1037"/>
        <v>0</v>
      </c>
      <c r="CK320" s="369">
        <f t="shared" si="1038"/>
        <v>9500000</v>
      </c>
      <c r="CL320" s="414"/>
      <c r="CM320" s="413">
        <f t="shared" si="1039"/>
        <v>9500000</v>
      </c>
      <c r="CN320" s="413"/>
      <c r="CO320" s="369"/>
      <c r="CP320" s="369"/>
      <c r="CQ320" s="369"/>
      <c r="CR320" s="369">
        <f t="shared" si="1040"/>
        <v>0</v>
      </c>
      <c r="CS320" s="369">
        <f t="shared" si="1041"/>
        <v>9500000</v>
      </c>
      <c r="CT320" s="173" t="s">
        <v>1759</v>
      </c>
      <c r="CU320" s="173" t="s">
        <v>1062</v>
      </c>
      <c r="CV320" s="450" t="s">
        <v>1708</v>
      </c>
      <c r="CW320" s="173" t="s">
        <v>2249</v>
      </c>
    </row>
    <row r="321" spans="1:101" ht="34.35" customHeight="1">
      <c r="A321" s="155">
        <f>SUBTOTAL(3,$C$11:C321)</f>
        <v>280</v>
      </c>
      <c r="B321" s="143" t="s">
        <v>1592</v>
      </c>
      <c r="C321" s="144" t="s">
        <v>1593</v>
      </c>
      <c r="D321" s="156" t="s">
        <v>101</v>
      </c>
      <c r="E321" s="157" t="str">
        <f t="shared" si="1036"/>
        <v>B3</v>
      </c>
      <c r="F321" s="158">
        <v>45742</v>
      </c>
      <c r="G321" s="159">
        <v>4520000</v>
      </c>
      <c r="H321" s="159"/>
      <c r="I321" s="160">
        <f t="shared" si="1000"/>
        <v>4980000</v>
      </c>
      <c r="J321" s="160">
        <f t="shared" si="1001"/>
        <v>0</v>
      </c>
      <c r="K321" s="161">
        <f t="shared" si="1002"/>
        <v>4980000</v>
      </c>
      <c r="L321" s="161">
        <f t="shared" si="1003"/>
        <v>9500000</v>
      </c>
      <c r="M321" s="162">
        <f t="shared" si="1004"/>
        <v>1</v>
      </c>
      <c r="N321" s="163">
        <f t="shared" si="1005"/>
        <v>3640000</v>
      </c>
      <c r="O321" s="163">
        <v>0</v>
      </c>
      <c r="P321" s="406">
        <v>13</v>
      </c>
      <c r="Q321" s="406">
        <v>0</v>
      </c>
      <c r="R321" s="406">
        <v>0</v>
      </c>
      <c r="S321" s="406">
        <v>0</v>
      </c>
      <c r="T321" s="406"/>
      <c r="U321" s="406"/>
      <c r="V321" s="406"/>
      <c r="W321" s="406"/>
      <c r="X321" s="389"/>
      <c r="Y321" s="406"/>
      <c r="Z321" s="406"/>
      <c r="AA321" s="406"/>
      <c r="AB321" s="406"/>
      <c r="AC321" s="406"/>
      <c r="AD321" s="406">
        <v>0</v>
      </c>
      <c r="AE321" s="164">
        <f t="shared" si="1006"/>
        <v>0</v>
      </c>
      <c r="AF321" s="166">
        <f t="shared" si="1007"/>
        <v>4750000</v>
      </c>
      <c r="AG321" s="166">
        <f t="shared" si="1008"/>
        <v>0</v>
      </c>
      <c r="AH321" s="166">
        <f t="shared" si="1009"/>
        <v>0</v>
      </c>
      <c r="AI321" s="166">
        <f t="shared" si="1010"/>
        <v>0</v>
      </c>
      <c r="AJ321" s="166">
        <f t="shared" si="1011"/>
        <v>0</v>
      </c>
      <c r="AK321" s="166">
        <f t="shared" si="1012"/>
        <v>0</v>
      </c>
      <c r="AL321" s="166">
        <f t="shared" si="1013"/>
        <v>0</v>
      </c>
      <c r="AM321" s="166">
        <f t="shared" si="1014"/>
        <v>0</v>
      </c>
      <c r="AN321" s="166">
        <f t="shared" si="1015"/>
        <v>0</v>
      </c>
      <c r="AO321" s="167">
        <f t="shared" si="1016"/>
        <v>0</v>
      </c>
      <c r="AP321" s="166">
        <v>0</v>
      </c>
      <c r="AQ321" s="166">
        <f t="shared" si="1017"/>
        <v>4750000</v>
      </c>
      <c r="AR321" s="166"/>
      <c r="AS321" s="167"/>
      <c r="AT321" s="166"/>
      <c r="AU321" s="166"/>
      <c r="AV321" s="166">
        <f t="shared" si="1018"/>
        <v>4750000</v>
      </c>
      <c r="AW321" s="166">
        <f t="shared" si="1019"/>
        <v>361600</v>
      </c>
      <c r="AX321" s="166">
        <f t="shared" si="1020"/>
        <v>67800</v>
      </c>
      <c r="AY321" s="166">
        <f t="shared" si="1021"/>
        <v>45200</v>
      </c>
      <c r="AZ321" s="166">
        <f t="shared" si="1022"/>
        <v>474600</v>
      </c>
      <c r="BA321" s="166">
        <f t="shared" si="1023"/>
        <v>0</v>
      </c>
      <c r="BB321" s="166">
        <f t="shared" si="1024"/>
        <v>110000</v>
      </c>
      <c r="BC321" s="166"/>
      <c r="BD321" s="166">
        <v>0</v>
      </c>
      <c r="BE321" s="166">
        <f t="shared" si="1025"/>
        <v>584600</v>
      </c>
      <c r="BF321" s="166">
        <f t="shared" si="1026"/>
        <v>4165400</v>
      </c>
      <c r="BG321" s="166">
        <f t="shared" si="1027"/>
        <v>0</v>
      </c>
      <c r="BH321" s="166">
        <v>1</v>
      </c>
      <c r="BI321" s="159">
        <v>0</v>
      </c>
      <c r="BJ321" s="166">
        <f t="shared" si="1028"/>
        <v>0</v>
      </c>
      <c r="BK321" s="166">
        <f t="shared" si="1029"/>
        <v>1</v>
      </c>
      <c r="BL321" s="166">
        <v>0</v>
      </c>
      <c r="BM321" s="166">
        <f t="shared" si="1030"/>
        <v>0</v>
      </c>
      <c r="BN321" s="166" t="str">
        <f t="shared" si="1031"/>
        <v>Trừ tiền</v>
      </c>
      <c r="BO321" s="410"/>
      <c r="BP321" s="166"/>
      <c r="BQ321" s="144"/>
      <c r="BR321" s="144"/>
      <c r="BS321" s="161">
        <f t="shared" si="1032"/>
        <v>4750000</v>
      </c>
      <c r="BT321" s="159">
        <v>0</v>
      </c>
      <c r="BU321" s="166">
        <f t="shared" si="1033"/>
        <v>0</v>
      </c>
      <c r="BV321" s="166">
        <v>11000000</v>
      </c>
      <c r="BW321" s="166">
        <f t="shared" si="1034"/>
        <v>11000000</v>
      </c>
      <c r="BX321" s="166">
        <f t="shared" si="1035"/>
        <v>-6724600</v>
      </c>
      <c r="BY321" s="166"/>
      <c r="BZ321" s="166"/>
      <c r="CA321" s="171"/>
      <c r="CB321" s="166"/>
      <c r="CC321" s="166"/>
      <c r="CD321" s="166"/>
      <c r="CE321" s="413">
        <v>9500000</v>
      </c>
      <c r="CF321" s="413"/>
      <c r="CG321" s="413"/>
      <c r="CH321" s="413"/>
      <c r="CI321" s="413"/>
      <c r="CJ321" s="369">
        <f t="shared" si="1037"/>
        <v>0</v>
      </c>
      <c r="CK321" s="369">
        <f t="shared" si="1038"/>
        <v>9500000</v>
      </c>
      <c r="CL321" s="414"/>
      <c r="CM321" s="413">
        <f t="shared" si="1039"/>
        <v>9500000</v>
      </c>
      <c r="CN321" s="413"/>
      <c r="CO321" s="369"/>
      <c r="CP321" s="369"/>
      <c r="CQ321" s="369"/>
      <c r="CR321" s="369">
        <f t="shared" si="1040"/>
        <v>0</v>
      </c>
      <c r="CS321" s="369">
        <f t="shared" si="1041"/>
        <v>9500000</v>
      </c>
      <c r="CT321" s="173" t="s">
        <v>1759</v>
      </c>
      <c r="CU321" s="173" t="s">
        <v>1062</v>
      </c>
      <c r="CV321" s="450" t="s">
        <v>1707</v>
      </c>
      <c r="CW321" s="173" t="s">
        <v>2249</v>
      </c>
    </row>
    <row r="322" spans="1:101" ht="34.35" customHeight="1">
      <c r="A322" s="155">
        <f>SUBTOTAL(3,$C$11:C322)</f>
        <v>281</v>
      </c>
      <c r="B322" s="246" t="s">
        <v>1720</v>
      </c>
      <c r="C322" s="252" t="s">
        <v>1719</v>
      </c>
      <c r="D322" s="156" t="s">
        <v>101</v>
      </c>
      <c r="E322" s="157" t="str">
        <f t="shared" si="1036"/>
        <v>B3</v>
      </c>
      <c r="F322" s="158">
        <v>45766</v>
      </c>
      <c r="G322" s="159">
        <v>4750000</v>
      </c>
      <c r="H322" s="159"/>
      <c r="I322" s="160">
        <f t="shared" si="1000"/>
        <v>4750000</v>
      </c>
      <c r="J322" s="160">
        <f t="shared" si="1001"/>
        <v>0</v>
      </c>
      <c r="K322" s="161">
        <f t="shared" si="1002"/>
        <v>4750000</v>
      </c>
      <c r="L322" s="161">
        <f t="shared" si="1003"/>
        <v>9500000</v>
      </c>
      <c r="M322" s="162">
        <f t="shared" si="1004"/>
        <v>1</v>
      </c>
      <c r="N322" s="163">
        <f t="shared" si="1005"/>
        <v>3640000</v>
      </c>
      <c r="O322" s="163">
        <v>0</v>
      </c>
      <c r="P322" s="406">
        <v>13</v>
      </c>
      <c r="Q322" s="406">
        <v>0</v>
      </c>
      <c r="R322" s="406">
        <v>0</v>
      </c>
      <c r="S322" s="406">
        <v>0</v>
      </c>
      <c r="T322" s="406"/>
      <c r="U322" s="406"/>
      <c r="V322" s="406"/>
      <c r="W322" s="406"/>
      <c r="X322" s="389"/>
      <c r="Y322" s="406"/>
      <c r="Z322" s="406"/>
      <c r="AA322" s="406"/>
      <c r="AB322" s="406"/>
      <c r="AC322" s="406"/>
      <c r="AD322" s="406">
        <v>0</v>
      </c>
      <c r="AE322" s="164">
        <f t="shared" si="1006"/>
        <v>0</v>
      </c>
      <c r="AF322" s="166">
        <f t="shared" si="1007"/>
        <v>4750000</v>
      </c>
      <c r="AG322" s="166">
        <f t="shared" si="1008"/>
        <v>0</v>
      </c>
      <c r="AH322" s="166">
        <f t="shared" si="1009"/>
        <v>0</v>
      </c>
      <c r="AI322" s="166">
        <f t="shared" si="1010"/>
        <v>0</v>
      </c>
      <c r="AJ322" s="166">
        <f t="shared" si="1011"/>
        <v>0</v>
      </c>
      <c r="AK322" s="166">
        <f t="shared" si="1012"/>
        <v>0</v>
      </c>
      <c r="AL322" s="166">
        <f t="shared" si="1013"/>
        <v>0</v>
      </c>
      <c r="AM322" s="166">
        <f t="shared" si="1014"/>
        <v>0</v>
      </c>
      <c r="AN322" s="166">
        <f t="shared" si="1015"/>
        <v>0</v>
      </c>
      <c r="AO322" s="167">
        <f t="shared" si="1016"/>
        <v>0</v>
      </c>
      <c r="AP322" s="166">
        <v>0</v>
      </c>
      <c r="AQ322" s="166">
        <f t="shared" si="1017"/>
        <v>4750000</v>
      </c>
      <c r="AR322" s="166"/>
      <c r="AS322" s="167"/>
      <c r="AT322" s="166"/>
      <c r="AU322" s="166"/>
      <c r="AV322" s="166">
        <f t="shared" si="1018"/>
        <v>4750000</v>
      </c>
      <c r="AW322" s="166">
        <f t="shared" si="1019"/>
        <v>380000</v>
      </c>
      <c r="AX322" s="166">
        <f t="shared" si="1020"/>
        <v>71250</v>
      </c>
      <c r="AY322" s="166">
        <f t="shared" si="1021"/>
        <v>47500</v>
      </c>
      <c r="AZ322" s="166">
        <f t="shared" si="1022"/>
        <v>498750</v>
      </c>
      <c r="BA322" s="166">
        <f t="shared" si="1023"/>
        <v>0</v>
      </c>
      <c r="BB322" s="166">
        <f t="shared" si="1024"/>
        <v>110000</v>
      </c>
      <c r="BC322" s="166"/>
      <c r="BD322" s="166">
        <v>0</v>
      </c>
      <c r="BE322" s="166">
        <f t="shared" si="1025"/>
        <v>608750</v>
      </c>
      <c r="BF322" s="166">
        <f t="shared" si="1026"/>
        <v>4141250</v>
      </c>
      <c r="BG322" s="166">
        <f t="shared" si="1027"/>
        <v>0</v>
      </c>
      <c r="BH322" s="166">
        <v>1</v>
      </c>
      <c r="BI322" s="159">
        <v>0</v>
      </c>
      <c r="BJ322" s="166">
        <f t="shared" si="1028"/>
        <v>0</v>
      </c>
      <c r="BK322" s="166">
        <f t="shared" si="1029"/>
        <v>1</v>
      </c>
      <c r="BL322" s="166">
        <v>0</v>
      </c>
      <c r="BM322" s="166">
        <f t="shared" si="1030"/>
        <v>0</v>
      </c>
      <c r="BN322" s="166" t="str">
        <f t="shared" si="1031"/>
        <v>Trừ tiền</v>
      </c>
      <c r="BO322" s="410"/>
      <c r="BP322" s="166"/>
      <c r="BQ322" s="144"/>
      <c r="BR322" s="144"/>
      <c r="BS322" s="161">
        <f t="shared" si="1032"/>
        <v>4750000</v>
      </c>
      <c r="BT322" s="159">
        <v>0</v>
      </c>
      <c r="BU322" s="166">
        <f t="shared" si="1033"/>
        <v>0</v>
      </c>
      <c r="BV322" s="166">
        <v>11000000</v>
      </c>
      <c r="BW322" s="166">
        <f t="shared" si="1034"/>
        <v>11000000</v>
      </c>
      <c r="BX322" s="166">
        <f t="shared" si="1035"/>
        <v>-6748750</v>
      </c>
      <c r="BY322" s="166"/>
      <c r="BZ322" s="166"/>
      <c r="CA322" s="171"/>
      <c r="CB322" s="166"/>
      <c r="CC322" s="166"/>
      <c r="CD322" s="166"/>
      <c r="CE322" s="413">
        <v>9500000</v>
      </c>
      <c r="CF322" s="413"/>
      <c r="CG322" s="413"/>
      <c r="CH322" s="413"/>
      <c r="CI322" s="413"/>
      <c r="CJ322" s="369">
        <f t="shared" si="1037"/>
        <v>0</v>
      </c>
      <c r="CK322" s="369">
        <f t="shared" si="1038"/>
        <v>9500000</v>
      </c>
      <c r="CL322" s="414"/>
      <c r="CM322" s="413">
        <f t="shared" si="1039"/>
        <v>9500000</v>
      </c>
      <c r="CN322" s="413"/>
      <c r="CO322" s="369"/>
      <c r="CP322" s="369"/>
      <c r="CQ322" s="369"/>
      <c r="CR322" s="369">
        <f t="shared" si="1040"/>
        <v>0</v>
      </c>
      <c r="CS322" s="369">
        <f t="shared" si="1041"/>
        <v>9500000</v>
      </c>
      <c r="CT322" s="173" t="s">
        <v>1759</v>
      </c>
      <c r="CU322" s="173" t="s">
        <v>1062</v>
      </c>
      <c r="CV322" s="450" t="s">
        <v>1718</v>
      </c>
      <c r="CW322" s="173" t="s">
        <v>2249</v>
      </c>
    </row>
    <row r="323" spans="1:101" ht="34.35" customHeight="1">
      <c r="A323" s="155">
        <f>SUBTOTAL(3,$C$11:C323)</f>
        <v>282</v>
      </c>
      <c r="B323" s="143" t="s">
        <v>1717</v>
      </c>
      <c r="C323" s="144" t="s">
        <v>1716</v>
      </c>
      <c r="D323" s="156" t="s">
        <v>101</v>
      </c>
      <c r="E323" s="157" t="str">
        <f t="shared" si="1036"/>
        <v>B3</v>
      </c>
      <c r="F323" s="158">
        <v>45783</v>
      </c>
      <c r="G323" s="159">
        <v>4750000</v>
      </c>
      <c r="H323" s="159"/>
      <c r="I323" s="160">
        <f t="shared" si="1000"/>
        <v>4750000</v>
      </c>
      <c r="J323" s="160">
        <f t="shared" si="1001"/>
        <v>0</v>
      </c>
      <c r="K323" s="161">
        <f t="shared" si="1002"/>
        <v>4750000</v>
      </c>
      <c r="L323" s="161">
        <f t="shared" si="1003"/>
        <v>9500000</v>
      </c>
      <c r="M323" s="162">
        <f t="shared" si="1004"/>
        <v>1</v>
      </c>
      <c r="N323" s="163">
        <f t="shared" si="1005"/>
        <v>3640000</v>
      </c>
      <c r="O323" s="163">
        <v>0</v>
      </c>
      <c r="P323" s="406">
        <v>13</v>
      </c>
      <c r="Q323" s="406">
        <v>0</v>
      </c>
      <c r="R323" s="406">
        <v>0</v>
      </c>
      <c r="S323" s="406">
        <v>0</v>
      </c>
      <c r="T323" s="406"/>
      <c r="U323" s="406"/>
      <c r="V323" s="406"/>
      <c r="W323" s="406"/>
      <c r="X323" s="389"/>
      <c r="Y323" s="406"/>
      <c r="Z323" s="406"/>
      <c r="AA323" s="406"/>
      <c r="AB323" s="406"/>
      <c r="AC323" s="406"/>
      <c r="AD323" s="406">
        <v>0</v>
      </c>
      <c r="AE323" s="164">
        <f t="shared" si="1006"/>
        <v>0</v>
      </c>
      <c r="AF323" s="166">
        <f t="shared" si="1007"/>
        <v>4750000</v>
      </c>
      <c r="AG323" s="166">
        <f t="shared" si="1008"/>
        <v>0</v>
      </c>
      <c r="AH323" s="166">
        <f t="shared" si="1009"/>
        <v>0</v>
      </c>
      <c r="AI323" s="166">
        <f t="shared" si="1010"/>
        <v>0</v>
      </c>
      <c r="AJ323" s="166">
        <f t="shared" si="1011"/>
        <v>0</v>
      </c>
      <c r="AK323" s="166">
        <f t="shared" si="1012"/>
        <v>0</v>
      </c>
      <c r="AL323" s="166">
        <f t="shared" si="1013"/>
        <v>0</v>
      </c>
      <c r="AM323" s="166">
        <f t="shared" si="1014"/>
        <v>0</v>
      </c>
      <c r="AN323" s="166">
        <f t="shared" si="1015"/>
        <v>0</v>
      </c>
      <c r="AO323" s="167">
        <f t="shared" si="1016"/>
        <v>0</v>
      </c>
      <c r="AP323" s="166">
        <v>0</v>
      </c>
      <c r="AQ323" s="166">
        <f t="shared" si="1017"/>
        <v>4750000</v>
      </c>
      <c r="AR323" s="166">
        <v>0</v>
      </c>
      <c r="AS323" s="167"/>
      <c r="AT323" s="166"/>
      <c r="AU323" s="166"/>
      <c r="AV323" s="166">
        <f t="shared" si="1018"/>
        <v>4750000</v>
      </c>
      <c r="AW323" s="166">
        <f t="shared" si="1019"/>
        <v>380000</v>
      </c>
      <c r="AX323" s="166">
        <f t="shared" si="1020"/>
        <v>71250</v>
      </c>
      <c r="AY323" s="166">
        <f t="shared" si="1021"/>
        <v>47500</v>
      </c>
      <c r="AZ323" s="166">
        <f t="shared" si="1022"/>
        <v>498750</v>
      </c>
      <c r="BA323" s="166">
        <f t="shared" si="1023"/>
        <v>0</v>
      </c>
      <c r="BB323" s="166">
        <f t="shared" si="1024"/>
        <v>110000</v>
      </c>
      <c r="BC323" s="166"/>
      <c r="BD323" s="166">
        <v>0</v>
      </c>
      <c r="BE323" s="166">
        <f t="shared" si="1025"/>
        <v>608750</v>
      </c>
      <c r="BF323" s="166">
        <f t="shared" si="1026"/>
        <v>4141250</v>
      </c>
      <c r="BG323" s="166">
        <f t="shared" si="1027"/>
        <v>0</v>
      </c>
      <c r="BH323" s="166">
        <v>1</v>
      </c>
      <c r="BI323" s="159">
        <v>0</v>
      </c>
      <c r="BJ323" s="166">
        <f t="shared" si="1028"/>
        <v>0</v>
      </c>
      <c r="BK323" s="166">
        <f t="shared" si="1029"/>
        <v>1</v>
      </c>
      <c r="BL323" s="166">
        <v>0</v>
      </c>
      <c r="BM323" s="166">
        <f t="shared" si="1030"/>
        <v>0</v>
      </c>
      <c r="BN323" s="166" t="str">
        <f t="shared" si="1031"/>
        <v>Trừ tiền</v>
      </c>
      <c r="BO323" s="410"/>
      <c r="BP323" s="166"/>
      <c r="BQ323" s="144"/>
      <c r="BR323" s="144"/>
      <c r="BS323" s="161">
        <f t="shared" si="1032"/>
        <v>4750000</v>
      </c>
      <c r="BT323" s="159">
        <v>0</v>
      </c>
      <c r="BU323" s="166">
        <f t="shared" si="1033"/>
        <v>0</v>
      </c>
      <c r="BV323" s="166">
        <v>11000000</v>
      </c>
      <c r="BW323" s="166">
        <f t="shared" si="1034"/>
        <v>11000000</v>
      </c>
      <c r="BX323" s="166">
        <f t="shared" si="1035"/>
        <v>-6748750</v>
      </c>
      <c r="BY323" s="166"/>
      <c r="BZ323" s="166"/>
      <c r="CA323" s="171"/>
      <c r="CB323" s="166"/>
      <c r="CC323" s="166"/>
      <c r="CD323" s="166"/>
      <c r="CE323" s="413">
        <v>9500000</v>
      </c>
      <c r="CF323" s="413"/>
      <c r="CG323" s="413"/>
      <c r="CH323" s="413"/>
      <c r="CI323" s="413"/>
      <c r="CJ323" s="369">
        <f t="shared" si="1037"/>
        <v>0</v>
      </c>
      <c r="CK323" s="369">
        <f t="shared" si="1038"/>
        <v>9500000</v>
      </c>
      <c r="CL323" s="414"/>
      <c r="CM323" s="413">
        <f t="shared" si="1039"/>
        <v>9500000</v>
      </c>
      <c r="CN323" s="413"/>
      <c r="CO323" s="369"/>
      <c r="CP323" s="369"/>
      <c r="CQ323" s="369"/>
      <c r="CR323" s="369">
        <f t="shared" si="1040"/>
        <v>0</v>
      </c>
      <c r="CS323" s="369">
        <f t="shared" si="1041"/>
        <v>9500000</v>
      </c>
      <c r="CT323" s="173" t="s">
        <v>1759</v>
      </c>
      <c r="CU323" s="173" t="s">
        <v>1062</v>
      </c>
      <c r="CV323" s="450" t="s">
        <v>1764</v>
      </c>
      <c r="CW323" s="173" t="s">
        <v>2249</v>
      </c>
    </row>
    <row r="324" spans="1:101" ht="34.35" customHeight="1">
      <c r="A324" s="155">
        <f>SUBTOTAL(3,$C$11:C324)</f>
        <v>283</v>
      </c>
      <c r="B324" s="143" t="s">
        <v>1715</v>
      </c>
      <c r="C324" s="144" t="s">
        <v>1714</v>
      </c>
      <c r="D324" s="156" t="s">
        <v>101</v>
      </c>
      <c r="E324" s="157" t="str">
        <f t="shared" si="1036"/>
        <v>B3</v>
      </c>
      <c r="F324" s="158">
        <v>44730</v>
      </c>
      <c r="G324" s="159">
        <v>4300000</v>
      </c>
      <c r="H324" s="159"/>
      <c r="I324" s="160">
        <f t="shared" si="1000"/>
        <v>5200000</v>
      </c>
      <c r="J324" s="160">
        <f t="shared" si="1001"/>
        <v>0</v>
      </c>
      <c r="K324" s="161">
        <f t="shared" si="1002"/>
        <v>5200000</v>
      </c>
      <c r="L324" s="161">
        <f t="shared" si="1003"/>
        <v>9500000</v>
      </c>
      <c r="M324" s="162">
        <f t="shared" si="1004"/>
        <v>1</v>
      </c>
      <c r="N324" s="163">
        <f t="shared" si="1005"/>
        <v>3640000</v>
      </c>
      <c r="O324" s="163">
        <v>0</v>
      </c>
      <c r="P324" s="406">
        <v>13</v>
      </c>
      <c r="Q324" s="406">
        <v>0</v>
      </c>
      <c r="R324" s="406">
        <v>0</v>
      </c>
      <c r="S324" s="406">
        <v>0</v>
      </c>
      <c r="T324" s="406"/>
      <c r="U324" s="406"/>
      <c r="V324" s="406"/>
      <c r="W324" s="406"/>
      <c r="X324" s="389"/>
      <c r="Y324" s="406"/>
      <c r="Z324" s="406"/>
      <c r="AA324" s="406"/>
      <c r="AB324" s="406"/>
      <c r="AC324" s="406"/>
      <c r="AD324" s="406">
        <v>0</v>
      </c>
      <c r="AE324" s="164">
        <f t="shared" si="1006"/>
        <v>0</v>
      </c>
      <c r="AF324" s="166">
        <f t="shared" si="1007"/>
        <v>4750000</v>
      </c>
      <c r="AG324" s="166">
        <f t="shared" si="1008"/>
        <v>0</v>
      </c>
      <c r="AH324" s="166">
        <f t="shared" si="1009"/>
        <v>0</v>
      </c>
      <c r="AI324" s="166">
        <f t="shared" si="1010"/>
        <v>0</v>
      </c>
      <c r="AJ324" s="166">
        <f t="shared" si="1011"/>
        <v>0</v>
      </c>
      <c r="AK324" s="166">
        <f t="shared" si="1012"/>
        <v>0</v>
      </c>
      <c r="AL324" s="166">
        <f t="shared" si="1013"/>
        <v>0</v>
      </c>
      <c r="AM324" s="166">
        <f t="shared" si="1014"/>
        <v>0</v>
      </c>
      <c r="AN324" s="166">
        <f t="shared" si="1015"/>
        <v>0</v>
      </c>
      <c r="AO324" s="167">
        <f t="shared" si="1016"/>
        <v>0</v>
      </c>
      <c r="AP324" s="166">
        <v>0</v>
      </c>
      <c r="AQ324" s="166">
        <f t="shared" si="1017"/>
        <v>4750000</v>
      </c>
      <c r="AR324" s="166"/>
      <c r="AS324" s="167"/>
      <c r="AT324" s="166"/>
      <c r="AU324" s="166"/>
      <c r="AV324" s="166">
        <f t="shared" si="1018"/>
        <v>4750000</v>
      </c>
      <c r="AW324" s="166">
        <f t="shared" si="1019"/>
        <v>344000</v>
      </c>
      <c r="AX324" s="166">
        <f t="shared" si="1020"/>
        <v>64500</v>
      </c>
      <c r="AY324" s="166">
        <f t="shared" si="1021"/>
        <v>43000</v>
      </c>
      <c r="AZ324" s="166">
        <f t="shared" si="1022"/>
        <v>451500</v>
      </c>
      <c r="BA324" s="166">
        <f t="shared" si="1023"/>
        <v>21500</v>
      </c>
      <c r="BB324" s="166">
        <f t="shared" si="1024"/>
        <v>110000</v>
      </c>
      <c r="BC324" s="166"/>
      <c r="BD324" s="166">
        <v>0</v>
      </c>
      <c r="BE324" s="166">
        <f t="shared" si="1025"/>
        <v>583000</v>
      </c>
      <c r="BF324" s="166">
        <f t="shared" si="1026"/>
        <v>4167000</v>
      </c>
      <c r="BG324" s="166">
        <f t="shared" si="1027"/>
        <v>0</v>
      </c>
      <c r="BH324" s="166">
        <v>1</v>
      </c>
      <c r="BI324" s="369" t="s">
        <v>40</v>
      </c>
      <c r="BJ324" s="166">
        <f t="shared" si="1028"/>
        <v>0</v>
      </c>
      <c r="BK324" s="166">
        <f t="shared" si="1029"/>
        <v>1</v>
      </c>
      <c r="BL324" s="166">
        <v>0</v>
      </c>
      <c r="BM324" s="166">
        <f t="shared" si="1030"/>
        <v>0</v>
      </c>
      <c r="BN324" s="166" t="str">
        <f t="shared" si="1031"/>
        <v>Trừ tiền</v>
      </c>
      <c r="BO324" s="410"/>
      <c r="BP324" s="166"/>
      <c r="BQ324" s="144"/>
      <c r="BR324" s="144"/>
      <c r="BS324" s="161">
        <f t="shared" si="1032"/>
        <v>4750000</v>
      </c>
      <c r="BT324" s="159">
        <v>0</v>
      </c>
      <c r="BU324" s="166">
        <f t="shared" si="1033"/>
        <v>0</v>
      </c>
      <c r="BV324" s="166">
        <v>11000000</v>
      </c>
      <c r="BW324" s="166">
        <f t="shared" si="1034"/>
        <v>11000000</v>
      </c>
      <c r="BX324" s="166">
        <f t="shared" si="1035"/>
        <v>-6701500</v>
      </c>
      <c r="BY324" s="166"/>
      <c r="BZ324" s="166"/>
      <c r="CA324" s="171"/>
      <c r="CB324" s="166"/>
      <c r="CC324" s="166"/>
      <c r="CD324" s="166"/>
      <c r="CE324" s="413">
        <v>9500000</v>
      </c>
      <c r="CF324" s="413"/>
      <c r="CG324" s="413"/>
      <c r="CH324" s="413"/>
      <c r="CI324" s="413"/>
      <c r="CJ324" s="369">
        <f t="shared" si="1037"/>
        <v>0</v>
      </c>
      <c r="CK324" s="369">
        <f t="shared" si="1038"/>
        <v>9500000</v>
      </c>
      <c r="CL324" s="414"/>
      <c r="CM324" s="413">
        <f t="shared" si="1039"/>
        <v>9500000</v>
      </c>
      <c r="CN324" s="413"/>
      <c r="CO324" s="369"/>
      <c r="CP324" s="369"/>
      <c r="CQ324" s="369"/>
      <c r="CR324" s="369">
        <f t="shared" si="1040"/>
        <v>0</v>
      </c>
      <c r="CS324" s="369">
        <f t="shared" si="1041"/>
        <v>9500000</v>
      </c>
      <c r="CT324" s="173" t="s">
        <v>1759</v>
      </c>
      <c r="CU324" s="173" t="s">
        <v>1062</v>
      </c>
      <c r="CV324" s="450" t="s">
        <v>1767</v>
      </c>
      <c r="CW324" s="173" t="s">
        <v>2249</v>
      </c>
    </row>
    <row r="325" spans="1:101" ht="34.35" customHeight="1">
      <c r="A325" s="155">
        <f>SUBTOTAL(3,$C$11:C325)</f>
        <v>284</v>
      </c>
      <c r="B325" s="390" t="s">
        <v>1713</v>
      </c>
      <c r="C325" s="247" t="s">
        <v>1712</v>
      </c>
      <c r="D325" s="156" t="s">
        <v>101</v>
      </c>
      <c r="E325" s="157" t="str">
        <f t="shared" si="1036"/>
        <v>B3</v>
      </c>
      <c r="F325" s="158">
        <v>44109</v>
      </c>
      <c r="G325" s="159">
        <v>4520000</v>
      </c>
      <c r="H325" s="159"/>
      <c r="I325" s="160">
        <f t="shared" si="1000"/>
        <v>4980000</v>
      </c>
      <c r="J325" s="160">
        <f t="shared" si="1001"/>
        <v>0</v>
      </c>
      <c r="K325" s="161">
        <f t="shared" si="1002"/>
        <v>4980000</v>
      </c>
      <c r="L325" s="161">
        <f t="shared" si="1003"/>
        <v>9500000</v>
      </c>
      <c r="M325" s="162">
        <f t="shared" si="1004"/>
        <v>1</v>
      </c>
      <c r="N325" s="163">
        <f t="shared" si="1005"/>
        <v>3640000</v>
      </c>
      <c r="O325" s="163">
        <v>0</v>
      </c>
      <c r="P325" s="406">
        <v>12</v>
      </c>
      <c r="Q325" s="406">
        <v>0</v>
      </c>
      <c r="R325" s="406">
        <v>0</v>
      </c>
      <c r="S325" s="406">
        <v>0</v>
      </c>
      <c r="T325" s="406"/>
      <c r="U325" s="406"/>
      <c r="V325" s="406"/>
      <c r="W325" s="406"/>
      <c r="X325" s="389"/>
      <c r="Y325" s="406"/>
      <c r="Z325" s="406"/>
      <c r="AA325" s="406"/>
      <c r="AB325" s="406"/>
      <c r="AC325" s="406"/>
      <c r="AD325" s="406">
        <v>0</v>
      </c>
      <c r="AE325" s="164">
        <f t="shared" si="1006"/>
        <v>0</v>
      </c>
      <c r="AF325" s="166">
        <f t="shared" si="1007"/>
        <v>4384615</v>
      </c>
      <c r="AG325" s="166">
        <f t="shared" si="1008"/>
        <v>0</v>
      </c>
      <c r="AH325" s="166">
        <f t="shared" si="1009"/>
        <v>0</v>
      </c>
      <c r="AI325" s="166">
        <f t="shared" si="1010"/>
        <v>0</v>
      </c>
      <c r="AJ325" s="166">
        <f t="shared" si="1011"/>
        <v>0</v>
      </c>
      <c r="AK325" s="166">
        <f t="shared" si="1012"/>
        <v>0</v>
      </c>
      <c r="AL325" s="166">
        <f t="shared" si="1013"/>
        <v>0</v>
      </c>
      <c r="AM325" s="166">
        <f t="shared" si="1014"/>
        <v>0</v>
      </c>
      <c r="AN325" s="166">
        <f t="shared" si="1015"/>
        <v>0</v>
      </c>
      <c r="AO325" s="167">
        <f t="shared" si="1016"/>
        <v>0</v>
      </c>
      <c r="AP325" s="166">
        <v>0</v>
      </c>
      <c r="AQ325" s="166">
        <f t="shared" si="1017"/>
        <v>4384615</v>
      </c>
      <c r="AR325" s="166"/>
      <c r="AS325" s="167"/>
      <c r="AT325" s="166"/>
      <c r="AU325" s="166"/>
      <c r="AV325" s="166">
        <f t="shared" si="1018"/>
        <v>4384615</v>
      </c>
      <c r="AW325" s="166">
        <f t="shared" si="1019"/>
        <v>361600</v>
      </c>
      <c r="AX325" s="166">
        <f t="shared" si="1020"/>
        <v>67800</v>
      </c>
      <c r="AY325" s="166">
        <f t="shared" si="1021"/>
        <v>45200</v>
      </c>
      <c r="AZ325" s="166">
        <f t="shared" si="1022"/>
        <v>474600</v>
      </c>
      <c r="BA325" s="166">
        <f t="shared" si="1023"/>
        <v>22600</v>
      </c>
      <c r="BB325" s="166">
        <f t="shared" si="1024"/>
        <v>110000</v>
      </c>
      <c r="BC325" s="166"/>
      <c r="BD325" s="166">
        <v>0</v>
      </c>
      <c r="BE325" s="166">
        <f t="shared" si="1025"/>
        <v>607200</v>
      </c>
      <c r="BF325" s="166">
        <f t="shared" si="1026"/>
        <v>3777415</v>
      </c>
      <c r="BG325" s="166">
        <f t="shared" si="1027"/>
        <v>0</v>
      </c>
      <c r="BH325" s="166">
        <v>1</v>
      </c>
      <c r="BI325" s="369" t="s">
        <v>40</v>
      </c>
      <c r="BJ325" s="166">
        <f t="shared" si="1028"/>
        <v>0</v>
      </c>
      <c r="BK325" s="166">
        <f t="shared" si="1029"/>
        <v>1</v>
      </c>
      <c r="BL325" s="166">
        <v>0</v>
      </c>
      <c r="BM325" s="166">
        <f t="shared" si="1030"/>
        <v>0</v>
      </c>
      <c r="BN325" s="166" t="str">
        <f t="shared" si="1031"/>
        <v>Trừ tiền</v>
      </c>
      <c r="BO325" s="410"/>
      <c r="BP325" s="166"/>
      <c r="BQ325" s="144"/>
      <c r="BR325" s="144"/>
      <c r="BS325" s="161">
        <f t="shared" si="1032"/>
        <v>4384615</v>
      </c>
      <c r="BT325" s="159">
        <v>0</v>
      </c>
      <c r="BU325" s="166">
        <f t="shared" si="1033"/>
        <v>0</v>
      </c>
      <c r="BV325" s="166">
        <v>11000000</v>
      </c>
      <c r="BW325" s="166">
        <f t="shared" si="1034"/>
        <v>11000000</v>
      </c>
      <c r="BX325" s="166">
        <f t="shared" si="1035"/>
        <v>-7089985</v>
      </c>
      <c r="BY325" s="166"/>
      <c r="BZ325" s="166"/>
      <c r="CA325" s="171"/>
      <c r="CB325" s="166"/>
      <c r="CC325" s="166"/>
      <c r="CD325" s="166"/>
      <c r="CE325" s="413">
        <v>9500000</v>
      </c>
      <c r="CF325" s="413"/>
      <c r="CG325" s="413"/>
      <c r="CH325" s="413"/>
      <c r="CI325" s="413"/>
      <c r="CJ325" s="369">
        <f t="shared" si="1037"/>
        <v>0</v>
      </c>
      <c r="CK325" s="369">
        <f t="shared" si="1038"/>
        <v>9500000</v>
      </c>
      <c r="CL325" s="414"/>
      <c r="CM325" s="413">
        <f t="shared" si="1039"/>
        <v>9500000</v>
      </c>
      <c r="CN325" s="413"/>
      <c r="CO325" s="369"/>
      <c r="CP325" s="369"/>
      <c r="CQ325" s="369"/>
      <c r="CR325" s="369">
        <f t="shared" si="1040"/>
        <v>0</v>
      </c>
      <c r="CS325" s="369">
        <f t="shared" si="1041"/>
        <v>9500000</v>
      </c>
      <c r="CT325" s="173" t="s">
        <v>1759</v>
      </c>
      <c r="CU325" s="173" t="s">
        <v>1062</v>
      </c>
      <c r="CV325" s="450" t="s">
        <v>1711</v>
      </c>
      <c r="CW325" s="173" t="s">
        <v>2249</v>
      </c>
    </row>
    <row r="326" spans="1:101" ht="34.35" customHeight="1">
      <c r="A326" s="155">
        <f>SUBTOTAL(3,$C$11:C326)</f>
        <v>285</v>
      </c>
      <c r="B326" s="143" t="s">
        <v>410</v>
      </c>
      <c r="C326" s="144" t="s">
        <v>411</v>
      </c>
      <c r="D326" s="156" t="s">
        <v>101</v>
      </c>
      <c r="E326" s="157" t="str">
        <f t="shared" si="1036"/>
        <v>B3</v>
      </c>
      <c r="F326" s="158">
        <v>42110</v>
      </c>
      <c r="G326" s="159">
        <v>4520000</v>
      </c>
      <c r="H326" s="159"/>
      <c r="I326" s="160">
        <f t="shared" si="1000"/>
        <v>5480000</v>
      </c>
      <c r="J326" s="160">
        <f t="shared" si="1001"/>
        <v>1000000</v>
      </c>
      <c r="K326" s="161">
        <f t="shared" si="1002"/>
        <v>6480000</v>
      </c>
      <c r="L326" s="161">
        <f t="shared" si="1003"/>
        <v>11000000</v>
      </c>
      <c r="M326" s="162">
        <f t="shared" si="1004"/>
        <v>1</v>
      </c>
      <c r="N326" s="163">
        <f t="shared" si="1005"/>
        <v>3640000</v>
      </c>
      <c r="O326" s="163">
        <v>0</v>
      </c>
      <c r="P326" s="406">
        <v>13</v>
      </c>
      <c r="Q326" s="406">
        <v>0</v>
      </c>
      <c r="R326" s="406">
        <v>0</v>
      </c>
      <c r="S326" s="406">
        <v>0</v>
      </c>
      <c r="T326" s="406"/>
      <c r="U326" s="406"/>
      <c r="V326" s="406"/>
      <c r="W326" s="406"/>
      <c r="X326" s="389"/>
      <c r="Y326" s="406"/>
      <c r="Z326" s="406"/>
      <c r="AA326" s="406"/>
      <c r="AB326" s="406"/>
      <c r="AC326" s="406"/>
      <c r="AD326" s="406">
        <v>0</v>
      </c>
      <c r="AE326" s="164">
        <f t="shared" si="1006"/>
        <v>0</v>
      </c>
      <c r="AF326" s="166">
        <f t="shared" si="1007"/>
        <v>5500000</v>
      </c>
      <c r="AG326" s="166">
        <f t="shared" si="1008"/>
        <v>0</v>
      </c>
      <c r="AH326" s="166">
        <f t="shared" si="1009"/>
        <v>0</v>
      </c>
      <c r="AI326" s="166">
        <f t="shared" si="1010"/>
        <v>0</v>
      </c>
      <c r="AJ326" s="166">
        <f t="shared" si="1011"/>
        <v>0</v>
      </c>
      <c r="AK326" s="166">
        <f t="shared" si="1012"/>
        <v>0</v>
      </c>
      <c r="AL326" s="166">
        <f t="shared" si="1013"/>
        <v>0</v>
      </c>
      <c r="AM326" s="166">
        <f t="shared" si="1014"/>
        <v>0</v>
      </c>
      <c r="AN326" s="166">
        <f t="shared" si="1015"/>
        <v>0</v>
      </c>
      <c r="AO326" s="167">
        <f t="shared" si="1016"/>
        <v>0</v>
      </c>
      <c r="AP326" s="166">
        <v>0</v>
      </c>
      <c r="AQ326" s="166">
        <f t="shared" si="1017"/>
        <v>5500000</v>
      </c>
      <c r="AR326" s="166">
        <v>0</v>
      </c>
      <c r="AS326" s="167"/>
      <c r="AT326" s="166"/>
      <c r="AU326" s="166"/>
      <c r="AV326" s="166">
        <f t="shared" si="1018"/>
        <v>5500000</v>
      </c>
      <c r="AW326" s="166">
        <f t="shared" si="1019"/>
        <v>361600</v>
      </c>
      <c r="AX326" s="166">
        <f t="shared" si="1020"/>
        <v>67800</v>
      </c>
      <c r="AY326" s="166">
        <f t="shared" si="1021"/>
        <v>45200</v>
      </c>
      <c r="AZ326" s="166">
        <f t="shared" si="1022"/>
        <v>474600</v>
      </c>
      <c r="BA326" s="166">
        <f t="shared" si="1023"/>
        <v>22600</v>
      </c>
      <c r="BB326" s="166">
        <f t="shared" si="1024"/>
        <v>110000</v>
      </c>
      <c r="BC326" s="166"/>
      <c r="BD326" s="166">
        <v>0</v>
      </c>
      <c r="BE326" s="166">
        <f t="shared" si="1025"/>
        <v>607200</v>
      </c>
      <c r="BF326" s="166">
        <f t="shared" si="1026"/>
        <v>4892800</v>
      </c>
      <c r="BG326" s="166">
        <f t="shared" si="1027"/>
        <v>0</v>
      </c>
      <c r="BH326" s="166">
        <v>1</v>
      </c>
      <c r="BI326" s="369" t="s">
        <v>40</v>
      </c>
      <c r="BJ326" s="166">
        <f t="shared" si="1028"/>
        <v>0</v>
      </c>
      <c r="BK326" s="166">
        <f t="shared" si="1029"/>
        <v>1</v>
      </c>
      <c r="BL326" s="166">
        <v>0</v>
      </c>
      <c r="BM326" s="166">
        <f t="shared" si="1030"/>
        <v>0</v>
      </c>
      <c r="BN326" s="166" t="str">
        <f t="shared" si="1031"/>
        <v>Trừ tiền</v>
      </c>
      <c r="BO326" s="410"/>
      <c r="BP326" s="166"/>
      <c r="BQ326" s="144"/>
      <c r="BR326" s="144"/>
      <c r="BS326" s="161">
        <f t="shared" si="1032"/>
        <v>5500000</v>
      </c>
      <c r="BT326" s="159">
        <v>3</v>
      </c>
      <c r="BU326" s="166">
        <f t="shared" si="1033"/>
        <v>13200000</v>
      </c>
      <c r="BV326" s="166">
        <v>11000000</v>
      </c>
      <c r="BW326" s="166">
        <f t="shared" si="1034"/>
        <v>24200000</v>
      </c>
      <c r="BX326" s="166">
        <f t="shared" si="1035"/>
        <v>-19174600</v>
      </c>
      <c r="BY326" s="166"/>
      <c r="BZ326" s="166"/>
      <c r="CA326" s="171"/>
      <c r="CB326" s="166"/>
      <c r="CC326" s="166"/>
      <c r="CD326" s="166"/>
      <c r="CE326" s="413">
        <v>10000000</v>
      </c>
      <c r="CF326" s="413">
        <f>CE326*10%</f>
        <v>1000000</v>
      </c>
      <c r="CG326" s="413">
        <v>0</v>
      </c>
      <c r="CH326" s="413">
        <v>0</v>
      </c>
      <c r="CI326" s="413"/>
      <c r="CJ326" s="369">
        <f t="shared" si="1037"/>
        <v>1000000</v>
      </c>
      <c r="CK326" s="369">
        <f t="shared" si="1038"/>
        <v>11000000</v>
      </c>
      <c r="CL326" s="414"/>
      <c r="CM326" s="413">
        <f t="shared" si="1039"/>
        <v>10000000</v>
      </c>
      <c r="CN326" s="413">
        <f t="shared" si="1039"/>
        <v>1000000</v>
      </c>
      <c r="CO326" s="369">
        <f t="shared" si="1039"/>
        <v>0</v>
      </c>
      <c r="CP326" s="369">
        <f t="shared" si="1039"/>
        <v>0</v>
      </c>
      <c r="CQ326" s="369">
        <f t="shared" si="1039"/>
        <v>0</v>
      </c>
      <c r="CR326" s="369">
        <f t="shared" si="1040"/>
        <v>1000000</v>
      </c>
      <c r="CS326" s="369">
        <f t="shared" si="1041"/>
        <v>11000000</v>
      </c>
      <c r="CT326" s="173" t="s">
        <v>1759</v>
      </c>
      <c r="CU326" s="173" t="s">
        <v>1062</v>
      </c>
      <c r="CV326" s="450" t="s">
        <v>1710</v>
      </c>
      <c r="CW326" s="173" t="s">
        <v>2249</v>
      </c>
    </row>
    <row r="327" spans="1:101" ht="34.35" customHeight="1">
      <c r="A327" s="155">
        <f>SUBTOTAL(3,$C$11:C327)</f>
        <v>286</v>
      </c>
      <c r="B327" s="143" t="s">
        <v>416</v>
      </c>
      <c r="C327" s="144" t="s">
        <v>417</v>
      </c>
      <c r="D327" s="156" t="s">
        <v>101</v>
      </c>
      <c r="E327" s="157" t="str">
        <f t="shared" si="1036"/>
        <v>B3</v>
      </c>
      <c r="F327" s="158">
        <v>40855</v>
      </c>
      <c r="G327" s="159">
        <v>4750000</v>
      </c>
      <c r="H327" s="159"/>
      <c r="I327" s="160">
        <f t="shared" si="1000"/>
        <v>5250000</v>
      </c>
      <c r="J327" s="160">
        <f t="shared" si="1001"/>
        <v>1000000</v>
      </c>
      <c r="K327" s="161">
        <f t="shared" si="1002"/>
        <v>6250000</v>
      </c>
      <c r="L327" s="161">
        <f t="shared" si="1003"/>
        <v>11000000</v>
      </c>
      <c r="M327" s="162">
        <f t="shared" si="1004"/>
        <v>1</v>
      </c>
      <c r="N327" s="163">
        <f t="shared" si="1005"/>
        <v>3640000</v>
      </c>
      <c r="O327" s="163">
        <v>0</v>
      </c>
      <c r="P327" s="406">
        <v>12</v>
      </c>
      <c r="Q327" s="406">
        <v>0</v>
      </c>
      <c r="R327" s="406">
        <v>0</v>
      </c>
      <c r="S327" s="406">
        <v>0</v>
      </c>
      <c r="T327" s="406"/>
      <c r="U327" s="406"/>
      <c r="V327" s="406"/>
      <c r="W327" s="406"/>
      <c r="X327" s="389"/>
      <c r="Y327" s="406"/>
      <c r="Z327" s="406"/>
      <c r="AA327" s="406"/>
      <c r="AB327" s="406"/>
      <c r="AC327" s="406"/>
      <c r="AD327" s="406">
        <v>0</v>
      </c>
      <c r="AE327" s="164">
        <f t="shared" si="1006"/>
        <v>0</v>
      </c>
      <c r="AF327" s="166">
        <f t="shared" si="1007"/>
        <v>5076923</v>
      </c>
      <c r="AG327" s="166">
        <f t="shared" si="1008"/>
        <v>0</v>
      </c>
      <c r="AH327" s="166">
        <f t="shared" si="1009"/>
        <v>0</v>
      </c>
      <c r="AI327" s="166">
        <f t="shared" si="1010"/>
        <v>0</v>
      </c>
      <c r="AJ327" s="166">
        <f t="shared" si="1011"/>
        <v>0</v>
      </c>
      <c r="AK327" s="166">
        <f t="shared" si="1012"/>
        <v>0</v>
      </c>
      <c r="AL327" s="166">
        <f t="shared" si="1013"/>
        <v>0</v>
      </c>
      <c r="AM327" s="166">
        <f t="shared" si="1014"/>
        <v>0</v>
      </c>
      <c r="AN327" s="166">
        <f t="shared" si="1015"/>
        <v>0</v>
      </c>
      <c r="AO327" s="167">
        <f t="shared" si="1016"/>
        <v>0</v>
      </c>
      <c r="AP327" s="166">
        <v>0</v>
      </c>
      <c r="AQ327" s="166">
        <f t="shared" si="1017"/>
        <v>5076923</v>
      </c>
      <c r="AR327" s="166">
        <v>0</v>
      </c>
      <c r="AS327" s="167"/>
      <c r="AT327" s="166"/>
      <c r="AU327" s="166"/>
      <c r="AV327" s="166">
        <f t="shared" si="1018"/>
        <v>5076923</v>
      </c>
      <c r="AW327" s="166">
        <f t="shared" si="1019"/>
        <v>380000</v>
      </c>
      <c r="AX327" s="166">
        <f t="shared" si="1020"/>
        <v>71250</v>
      </c>
      <c r="AY327" s="166">
        <f t="shared" si="1021"/>
        <v>47500</v>
      </c>
      <c r="AZ327" s="166">
        <f t="shared" si="1022"/>
        <v>498750</v>
      </c>
      <c r="BA327" s="166">
        <f t="shared" si="1023"/>
        <v>23750</v>
      </c>
      <c r="BB327" s="166">
        <f t="shared" si="1024"/>
        <v>110000</v>
      </c>
      <c r="BC327" s="166"/>
      <c r="BD327" s="166">
        <v>0</v>
      </c>
      <c r="BE327" s="166">
        <f t="shared" si="1025"/>
        <v>632500</v>
      </c>
      <c r="BF327" s="166">
        <f t="shared" si="1026"/>
        <v>4444423</v>
      </c>
      <c r="BG327" s="166">
        <f t="shared" si="1027"/>
        <v>0</v>
      </c>
      <c r="BH327" s="166">
        <v>1</v>
      </c>
      <c r="BI327" s="369" t="s">
        <v>40</v>
      </c>
      <c r="BJ327" s="166">
        <f t="shared" si="1028"/>
        <v>0</v>
      </c>
      <c r="BK327" s="166">
        <f t="shared" si="1029"/>
        <v>1</v>
      </c>
      <c r="BL327" s="166">
        <v>0</v>
      </c>
      <c r="BM327" s="166">
        <f t="shared" si="1030"/>
        <v>0</v>
      </c>
      <c r="BN327" s="166" t="str">
        <f t="shared" si="1031"/>
        <v>Trừ tiền</v>
      </c>
      <c r="BO327" s="410"/>
      <c r="BP327" s="166"/>
      <c r="BQ327" s="144"/>
      <c r="BR327" s="144"/>
      <c r="BS327" s="161">
        <f t="shared" si="1032"/>
        <v>5076923</v>
      </c>
      <c r="BT327" s="159">
        <v>1</v>
      </c>
      <c r="BU327" s="166">
        <f t="shared" si="1033"/>
        <v>4400000</v>
      </c>
      <c r="BV327" s="166">
        <v>11000000</v>
      </c>
      <c r="BW327" s="166">
        <f t="shared" si="1034"/>
        <v>15400000</v>
      </c>
      <c r="BX327" s="166">
        <f t="shared" si="1035"/>
        <v>-10821827</v>
      </c>
      <c r="BY327" s="166"/>
      <c r="BZ327" s="166"/>
      <c r="CA327" s="171"/>
      <c r="CB327" s="166"/>
      <c r="CC327" s="166"/>
      <c r="CD327" s="166"/>
      <c r="CE327" s="413">
        <v>10000000</v>
      </c>
      <c r="CF327" s="413">
        <f>CE327*10%</f>
        <v>1000000</v>
      </c>
      <c r="CG327" s="413">
        <v>0</v>
      </c>
      <c r="CH327" s="413">
        <v>0</v>
      </c>
      <c r="CI327" s="413"/>
      <c r="CJ327" s="369">
        <f t="shared" si="1037"/>
        <v>1000000</v>
      </c>
      <c r="CK327" s="369">
        <f t="shared" si="1038"/>
        <v>11000000</v>
      </c>
      <c r="CL327" s="414"/>
      <c r="CM327" s="413">
        <f t="shared" si="1039"/>
        <v>10000000</v>
      </c>
      <c r="CN327" s="413">
        <f t="shared" si="1039"/>
        <v>1000000</v>
      </c>
      <c r="CO327" s="369">
        <f t="shared" si="1039"/>
        <v>0</v>
      </c>
      <c r="CP327" s="369">
        <f t="shared" si="1039"/>
        <v>0</v>
      </c>
      <c r="CQ327" s="369">
        <f t="shared" si="1039"/>
        <v>0</v>
      </c>
      <c r="CR327" s="369">
        <f t="shared" si="1040"/>
        <v>1000000</v>
      </c>
      <c r="CS327" s="369">
        <f t="shared" si="1041"/>
        <v>11000000</v>
      </c>
      <c r="CT327" s="173" t="s">
        <v>1759</v>
      </c>
      <c r="CU327" s="173" t="s">
        <v>1062</v>
      </c>
      <c r="CV327" s="450" t="s">
        <v>1723</v>
      </c>
      <c r="CW327" s="173" t="s">
        <v>2249</v>
      </c>
    </row>
    <row r="328" spans="1:101" ht="34.35" customHeight="1">
      <c r="A328" s="155">
        <f>SUBTOTAL(3,$C$11:C328)</f>
        <v>287</v>
      </c>
      <c r="B328" s="143" t="s">
        <v>418</v>
      </c>
      <c r="C328" s="144" t="s">
        <v>419</v>
      </c>
      <c r="D328" s="156" t="s">
        <v>101</v>
      </c>
      <c r="E328" s="157" t="str">
        <f t="shared" si="1036"/>
        <v>B3</v>
      </c>
      <c r="F328" s="158">
        <v>41641</v>
      </c>
      <c r="G328" s="159">
        <v>4520000</v>
      </c>
      <c r="H328" s="159"/>
      <c r="I328" s="160">
        <f t="shared" si="1000"/>
        <v>5480000</v>
      </c>
      <c r="J328" s="160">
        <f t="shared" si="1001"/>
        <v>1000000</v>
      </c>
      <c r="K328" s="161">
        <f t="shared" si="1002"/>
        <v>6480000</v>
      </c>
      <c r="L328" s="161">
        <f t="shared" si="1003"/>
        <v>11000000</v>
      </c>
      <c r="M328" s="162">
        <f t="shared" si="1004"/>
        <v>1</v>
      </c>
      <c r="N328" s="163">
        <f t="shared" si="1005"/>
        <v>3640000</v>
      </c>
      <c r="O328" s="163">
        <v>0</v>
      </c>
      <c r="P328" s="406">
        <v>2</v>
      </c>
      <c r="Q328" s="406">
        <v>0</v>
      </c>
      <c r="R328" s="406">
        <v>0</v>
      </c>
      <c r="S328" s="406">
        <v>0</v>
      </c>
      <c r="T328" s="406"/>
      <c r="U328" s="406"/>
      <c r="V328" s="406"/>
      <c r="W328" s="406"/>
      <c r="X328" s="389"/>
      <c r="Y328" s="406"/>
      <c r="Z328" s="406"/>
      <c r="AA328" s="406"/>
      <c r="AB328" s="406"/>
      <c r="AC328" s="406"/>
      <c r="AD328" s="406">
        <v>0</v>
      </c>
      <c r="AE328" s="164">
        <f t="shared" si="1006"/>
        <v>0</v>
      </c>
      <c r="AF328" s="166">
        <f t="shared" si="1007"/>
        <v>846154</v>
      </c>
      <c r="AG328" s="166">
        <f t="shared" si="1008"/>
        <v>0</v>
      </c>
      <c r="AH328" s="166">
        <f t="shared" si="1009"/>
        <v>0</v>
      </c>
      <c r="AI328" s="166">
        <f t="shared" si="1010"/>
        <v>0</v>
      </c>
      <c r="AJ328" s="166">
        <f t="shared" si="1011"/>
        <v>0</v>
      </c>
      <c r="AK328" s="166">
        <f t="shared" si="1012"/>
        <v>0</v>
      </c>
      <c r="AL328" s="166">
        <f t="shared" si="1013"/>
        <v>0</v>
      </c>
      <c r="AM328" s="166">
        <f t="shared" si="1014"/>
        <v>0</v>
      </c>
      <c r="AN328" s="166">
        <f t="shared" si="1015"/>
        <v>0</v>
      </c>
      <c r="AO328" s="167">
        <f t="shared" si="1016"/>
        <v>0</v>
      </c>
      <c r="AP328" s="166">
        <v>0</v>
      </c>
      <c r="AQ328" s="166">
        <f t="shared" si="1017"/>
        <v>846154</v>
      </c>
      <c r="AR328" s="166"/>
      <c r="AS328" s="167"/>
      <c r="AT328" s="166"/>
      <c r="AU328" s="166"/>
      <c r="AV328" s="166">
        <f t="shared" si="1018"/>
        <v>846154</v>
      </c>
      <c r="AW328" s="166">
        <v>0</v>
      </c>
      <c r="AX328" s="166">
        <f>ROUND(IF($BH328=1,$G328*4.5%,0),0)</f>
        <v>203400</v>
      </c>
      <c r="AY328" s="166">
        <v>0</v>
      </c>
      <c r="AZ328" s="166">
        <f t="shared" si="1022"/>
        <v>203400</v>
      </c>
      <c r="BA328" s="166">
        <v>0</v>
      </c>
      <c r="BB328" s="166">
        <f t="shared" si="1024"/>
        <v>0</v>
      </c>
      <c r="BC328" s="166"/>
      <c r="BD328" s="166">
        <v>0</v>
      </c>
      <c r="BE328" s="166">
        <f t="shared" si="1025"/>
        <v>203400</v>
      </c>
      <c r="BF328" s="166">
        <f t="shared" si="1026"/>
        <v>642754</v>
      </c>
      <c r="BG328" s="166">
        <f t="shared" si="1027"/>
        <v>0</v>
      </c>
      <c r="BH328" s="166">
        <v>1</v>
      </c>
      <c r="BI328" s="369" t="s">
        <v>40</v>
      </c>
      <c r="BJ328" s="166">
        <f t="shared" si="1028"/>
        <v>0</v>
      </c>
      <c r="BK328" s="166">
        <f t="shared" si="1029"/>
        <v>1</v>
      </c>
      <c r="BL328" s="166">
        <v>0</v>
      </c>
      <c r="BM328" s="166">
        <f t="shared" si="1030"/>
        <v>0</v>
      </c>
      <c r="BN328" s="166" t="str">
        <f t="shared" si="1031"/>
        <v>Xem lại</v>
      </c>
      <c r="BO328" s="410"/>
      <c r="BP328" s="166"/>
      <c r="BQ328" s="144"/>
      <c r="BR328" s="144"/>
      <c r="BS328" s="161">
        <f t="shared" si="1032"/>
        <v>846154</v>
      </c>
      <c r="BT328" s="159">
        <v>2</v>
      </c>
      <c r="BU328" s="166">
        <f t="shared" si="1033"/>
        <v>8800000</v>
      </c>
      <c r="BV328" s="166">
        <v>11000000</v>
      </c>
      <c r="BW328" s="166">
        <f t="shared" si="1034"/>
        <v>19800000</v>
      </c>
      <c r="BX328" s="166">
        <f t="shared" si="1035"/>
        <v>-19157246</v>
      </c>
      <c r="BY328" s="166"/>
      <c r="BZ328" s="166"/>
      <c r="CA328" s="171"/>
      <c r="CB328" s="166"/>
      <c r="CC328" s="166"/>
      <c r="CD328" s="166"/>
      <c r="CE328" s="413">
        <v>10000000</v>
      </c>
      <c r="CF328" s="413">
        <f>CE328*10%</f>
        <v>1000000</v>
      </c>
      <c r="CG328" s="413">
        <v>0</v>
      </c>
      <c r="CH328" s="413">
        <v>0</v>
      </c>
      <c r="CI328" s="413"/>
      <c r="CJ328" s="369">
        <f t="shared" si="1037"/>
        <v>1000000</v>
      </c>
      <c r="CK328" s="369">
        <f t="shared" si="1038"/>
        <v>11000000</v>
      </c>
      <c r="CL328" s="414"/>
      <c r="CM328" s="413">
        <f t="shared" si="1039"/>
        <v>10000000</v>
      </c>
      <c r="CN328" s="413">
        <f t="shared" si="1039"/>
        <v>1000000</v>
      </c>
      <c r="CO328" s="369">
        <f t="shared" si="1039"/>
        <v>0</v>
      </c>
      <c r="CP328" s="369">
        <f t="shared" si="1039"/>
        <v>0</v>
      </c>
      <c r="CQ328" s="369">
        <f t="shared" si="1039"/>
        <v>0</v>
      </c>
      <c r="CR328" s="369">
        <f t="shared" si="1040"/>
        <v>1000000</v>
      </c>
      <c r="CS328" s="369">
        <f t="shared" si="1041"/>
        <v>11000000</v>
      </c>
      <c r="CT328" s="173" t="s">
        <v>1759</v>
      </c>
      <c r="CU328" s="173" t="s">
        <v>1062</v>
      </c>
      <c r="CV328" s="450">
        <v>0</v>
      </c>
      <c r="CW328" s="173" t="s">
        <v>2249</v>
      </c>
    </row>
    <row r="329" spans="1:101" ht="34.35" customHeight="1">
      <c r="A329" s="155">
        <f>SUBTOTAL(3,$C$11:C329)</f>
        <v>288</v>
      </c>
      <c r="B329" s="143" t="s">
        <v>420</v>
      </c>
      <c r="C329" s="144" t="s">
        <v>421</v>
      </c>
      <c r="D329" s="156" t="s">
        <v>101</v>
      </c>
      <c r="E329" s="157" t="str">
        <f t="shared" si="1036"/>
        <v>B3</v>
      </c>
      <c r="F329" s="158">
        <v>42110</v>
      </c>
      <c r="G329" s="159">
        <v>4520000</v>
      </c>
      <c r="H329" s="159"/>
      <c r="I329" s="160">
        <f t="shared" si="1000"/>
        <v>5480000</v>
      </c>
      <c r="J329" s="160">
        <f t="shared" si="1001"/>
        <v>1000000</v>
      </c>
      <c r="K329" s="161">
        <f t="shared" si="1002"/>
        <v>6480000</v>
      </c>
      <c r="L329" s="161">
        <f t="shared" si="1003"/>
        <v>11000000</v>
      </c>
      <c r="M329" s="162">
        <f t="shared" si="1004"/>
        <v>1</v>
      </c>
      <c r="N329" s="163">
        <f t="shared" si="1005"/>
        <v>3640000</v>
      </c>
      <c r="O329" s="163">
        <v>0</v>
      </c>
      <c r="P329" s="406">
        <v>13</v>
      </c>
      <c r="Q329" s="406">
        <v>0</v>
      </c>
      <c r="R329" s="406">
        <v>0</v>
      </c>
      <c r="S329" s="406">
        <v>0</v>
      </c>
      <c r="T329" s="406"/>
      <c r="U329" s="406"/>
      <c r="V329" s="406"/>
      <c r="W329" s="406"/>
      <c r="X329" s="389"/>
      <c r="Y329" s="406"/>
      <c r="Z329" s="406"/>
      <c r="AA329" s="406"/>
      <c r="AB329" s="406"/>
      <c r="AC329" s="406"/>
      <c r="AD329" s="406">
        <v>0</v>
      </c>
      <c r="AE329" s="164">
        <f t="shared" si="1006"/>
        <v>0</v>
      </c>
      <c r="AF329" s="166">
        <f t="shared" si="1007"/>
        <v>5500000</v>
      </c>
      <c r="AG329" s="166">
        <f t="shared" si="1008"/>
        <v>0</v>
      </c>
      <c r="AH329" s="166">
        <f t="shared" si="1009"/>
        <v>0</v>
      </c>
      <c r="AI329" s="166">
        <f t="shared" si="1010"/>
        <v>0</v>
      </c>
      <c r="AJ329" s="166">
        <f t="shared" si="1011"/>
        <v>0</v>
      </c>
      <c r="AK329" s="166">
        <f t="shared" si="1012"/>
        <v>0</v>
      </c>
      <c r="AL329" s="166">
        <f t="shared" si="1013"/>
        <v>0</v>
      </c>
      <c r="AM329" s="166">
        <f t="shared" si="1014"/>
        <v>0</v>
      </c>
      <c r="AN329" s="166">
        <f t="shared" si="1015"/>
        <v>0</v>
      </c>
      <c r="AO329" s="167">
        <f t="shared" si="1016"/>
        <v>0</v>
      </c>
      <c r="AP329" s="166">
        <v>0</v>
      </c>
      <c r="AQ329" s="166">
        <f t="shared" si="1017"/>
        <v>5500000</v>
      </c>
      <c r="AR329" s="166">
        <v>0</v>
      </c>
      <c r="AS329" s="167"/>
      <c r="AT329" s="166"/>
      <c r="AU329" s="166"/>
      <c r="AV329" s="166">
        <f t="shared" si="1018"/>
        <v>5500000</v>
      </c>
      <c r="AW329" s="166">
        <f t="shared" si="1019"/>
        <v>361600</v>
      </c>
      <c r="AX329" s="166">
        <f t="shared" si="1020"/>
        <v>67800</v>
      </c>
      <c r="AY329" s="166">
        <f t="shared" si="1021"/>
        <v>45200</v>
      </c>
      <c r="AZ329" s="166">
        <f t="shared" si="1022"/>
        <v>474600</v>
      </c>
      <c r="BA329" s="166">
        <f t="shared" si="1023"/>
        <v>22600</v>
      </c>
      <c r="BB329" s="166">
        <f t="shared" si="1024"/>
        <v>110000</v>
      </c>
      <c r="BC329" s="166"/>
      <c r="BD329" s="166">
        <v>0</v>
      </c>
      <c r="BE329" s="166">
        <f t="shared" si="1025"/>
        <v>607200</v>
      </c>
      <c r="BF329" s="166">
        <f t="shared" si="1026"/>
        <v>4892800</v>
      </c>
      <c r="BG329" s="166">
        <f t="shared" si="1027"/>
        <v>0</v>
      </c>
      <c r="BH329" s="166">
        <v>1</v>
      </c>
      <c r="BI329" s="369" t="s">
        <v>40</v>
      </c>
      <c r="BJ329" s="166">
        <f t="shared" si="1028"/>
        <v>0</v>
      </c>
      <c r="BK329" s="166">
        <f t="shared" si="1029"/>
        <v>1</v>
      </c>
      <c r="BL329" s="166">
        <v>0</v>
      </c>
      <c r="BM329" s="166">
        <f t="shared" si="1030"/>
        <v>0</v>
      </c>
      <c r="BN329" s="166" t="str">
        <f t="shared" si="1031"/>
        <v>Trừ tiền</v>
      </c>
      <c r="BO329" s="410"/>
      <c r="BP329" s="166"/>
      <c r="BQ329" s="144"/>
      <c r="BR329" s="144"/>
      <c r="BS329" s="161">
        <f t="shared" si="1032"/>
        <v>5500000</v>
      </c>
      <c r="BT329" s="159">
        <v>2</v>
      </c>
      <c r="BU329" s="166">
        <f t="shared" si="1033"/>
        <v>8800000</v>
      </c>
      <c r="BV329" s="166">
        <v>11000000</v>
      </c>
      <c r="BW329" s="166">
        <f t="shared" si="1034"/>
        <v>19800000</v>
      </c>
      <c r="BX329" s="166">
        <f t="shared" si="1035"/>
        <v>-14774600</v>
      </c>
      <c r="BY329" s="166"/>
      <c r="BZ329" s="166"/>
      <c r="CA329" s="171"/>
      <c r="CB329" s="166"/>
      <c r="CC329" s="166"/>
      <c r="CD329" s="166"/>
      <c r="CE329" s="413">
        <v>10000000</v>
      </c>
      <c r="CF329" s="413">
        <f t="shared" ref="CF329:CF330" si="1043">CE329*10%</f>
        <v>1000000</v>
      </c>
      <c r="CG329" s="413">
        <v>0</v>
      </c>
      <c r="CH329" s="413">
        <v>0</v>
      </c>
      <c r="CI329" s="413"/>
      <c r="CJ329" s="369">
        <f t="shared" si="1037"/>
        <v>1000000</v>
      </c>
      <c r="CK329" s="369">
        <f t="shared" si="1038"/>
        <v>11000000</v>
      </c>
      <c r="CL329" s="414"/>
      <c r="CM329" s="413">
        <f t="shared" si="1039"/>
        <v>10000000</v>
      </c>
      <c r="CN329" s="413">
        <f t="shared" si="1039"/>
        <v>1000000</v>
      </c>
      <c r="CO329" s="369">
        <f t="shared" si="1039"/>
        <v>0</v>
      </c>
      <c r="CP329" s="369">
        <f t="shared" si="1039"/>
        <v>0</v>
      </c>
      <c r="CQ329" s="369">
        <f t="shared" si="1039"/>
        <v>0</v>
      </c>
      <c r="CR329" s="369">
        <f t="shared" si="1040"/>
        <v>1000000</v>
      </c>
      <c r="CS329" s="369">
        <f t="shared" si="1041"/>
        <v>11000000</v>
      </c>
      <c r="CT329" s="173" t="s">
        <v>1759</v>
      </c>
      <c r="CU329" s="173" t="s">
        <v>1062</v>
      </c>
      <c r="CV329" s="450" t="s">
        <v>1722</v>
      </c>
      <c r="CW329" s="173" t="s">
        <v>2249</v>
      </c>
    </row>
    <row r="330" spans="1:101" ht="34.35" customHeight="1">
      <c r="A330" s="155">
        <f>SUBTOTAL(3,$C$11:C330)</f>
        <v>289</v>
      </c>
      <c r="B330" s="143" t="s">
        <v>422</v>
      </c>
      <c r="C330" s="144" t="s">
        <v>423</v>
      </c>
      <c r="D330" s="156" t="s">
        <v>101</v>
      </c>
      <c r="E330" s="157" t="str">
        <f t="shared" si="1036"/>
        <v>B3</v>
      </c>
      <c r="F330" s="158">
        <v>42110</v>
      </c>
      <c r="G330" s="159">
        <v>4520000</v>
      </c>
      <c r="H330" s="159"/>
      <c r="I330" s="160">
        <f t="shared" si="1000"/>
        <v>5480000</v>
      </c>
      <c r="J330" s="160">
        <f t="shared" si="1001"/>
        <v>1000000</v>
      </c>
      <c r="K330" s="161">
        <f t="shared" si="1002"/>
        <v>6480000</v>
      </c>
      <c r="L330" s="161">
        <f t="shared" si="1003"/>
        <v>11000000</v>
      </c>
      <c r="M330" s="162">
        <f t="shared" si="1004"/>
        <v>1</v>
      </c>
      <c r="N330" s="163">
        <f t="shared" si="1005"/>
        <v>3640000</v>
      </c>
      <c r="O330" s="163">
        <v>0</v>
      </c>
      <c r="P330" s="406">
        <v>13</v>
      </c>
      <c r="Q330" s="406">
        <v>0</v>
      </c>
      <c r="R330" s="406">
        <v>0</v>
      </c>
      <c r="S330" s="406">
        <v>0</v>
      </c>
      <c r="T330" s="406"/>
      <c r="U330" s="406"/>
      <c r="V330" s="406"/>
      <c r="W330" s="406"/>
      <c r="X330" s="389"/>
      <c r="Y330" s="406"/>
      <c r="Z330" s="406"/>
      <c r="AA330" s="406"/>
      <c r="AB330" s="406"/>
      <c r="AC330" s="406"/>
      <c r="AD330" s="406">
        <v>0</v>
      </c>
      <c r="AE330" s="164">
        <f t="shared" si="1006"/>
        <v>0</v>
      </c>
      <c r="AF330" s="166">
        <f t="shared" si="1007"/>
        <v>5500000</v>
      </c>
      <c r="AG330" s="166">
        <f t="shared" si="1008"/>
        <v>0</v>
      </c>
      <c r="AH330" s="166">
        <f t="shared" si="1009"/>
        <v>0</v>
      </c>
      <c r="AI330" s="166">
        <f t="shared" si="1010"/>
        <v>0</v>
      </c>
      <c r="AJ330" s="166">
        <f t="shared" si="1011"/>
        <v>0</v>
      </c>
      <c r="AK330" s="166">
        <f t="shared" si="1012"/>
        <v>0</v>
      </c>
      <c r="AL330" s="166">
        <f t="shared" si="1013"/>
        <v>0</v>
      </c>
      <c r="AM330" s="166">
        <f t="shared" si="1014"/>
        <v>0</v>
      </c>
      <c r="AN330" s="166">
        <f t="shared" si="1015"/>
        <v>0</v>
      </c>
      <c r="AO330" s="167">
        <f t="shared" si="1016"/>
        <v>0</v>
      </c>
      <c r="AP330" s="166">
        <v>0</v>
      </c>
      <c r="AQ330" s="166">
        <f t="shared" si="1017"/>
        <v>5500000</v>
      </c>
      <c r="AR330" s="166">
        <v>0</v>
      </c>
      <c r="AS330" s="167"/>
      <c r="AT330" s="166"/>
      <c r="AU330" s="166"/>
      <c r="AV330" s="166">
        <f t="shared" si="1018"/>
        <v>5500000</v>
      </c>
      <c r="AW330" s="166">
        <f t="shared" si="1019"/>
        <v>361600</v>
      </c>
      <c r="AX330" s="166">
        <f t="shared" si="1020"/>
        <v>67800</v>
      </c>
      <c r="AY330" s="166">
        <f t="shared" si="1021"/>
        <v>45200</v>
      </c>
      <c r="AZ330" s="166">
        <f t="shared" si="1022"/>
        <v>474600</v>
      </c>
      <c r="BA330" s="166">
        <f t="shared" si="1023"/>
        <v>22600</v>
      </c>
      <c r="BB330" s="166">
        <f t="shared" si="1024"/>
        <v>110000</v>
      </c>
      <c r="BC330" s="166"/>
      <c r="BD330" s="166">
        <v>0</v>
      </c>
      <c r="BE330" s="166">
        <f t="shared" si="1025"/>
        <v>607200</v>
      </c>
      <c r="BF330" s="166">
        <f t="shared" si="1026"/>
        <v>4892800</v>
      </c>
      <c r="BG330" s="166">
        <f t="shared" si="1027"/>
        <v>0</v>
      </c>
      <c r="BH330" s="166">
        <v>1</v>
      </c>
      <c r="BI330" s="369" t="s">
        <v>40</v>
      </c>
      <c r="BJ330" s="166">
        <f t="shared" si="1028"/>
        <v>0</v>
      </c>
      <c r="BK330" s="166">
        <f t="shared" si="1029"/>
        <v>1</v>
      </c>
      <c r="BL330" s="166">
        <v>0</v>
      </c>
      <c r="BM330" s="166">
        <f t="shared" si="1030"/>
        <v>0</v>
      </c>
      <c r="BN330" s="166" t="str">
        <f t="shared" si="1031"/>
        <v>Trừ tiền</v>
      </c>
      <c r="BO330" s="410"/>
      <c r="BP330" s="166"/>
      <c r="BQ330" s="144"/>
      <c r="BR330" s="144"/>
      <c r="BS330" s="161">
        <f t="shared" si="1032"/>
        <v>5500000</v>
      </c>
      <c r="BT330" s="159">
        <v>2</v>
      </c>
      <c r="BU330" s="166">
        <f t="shared" si="1033"/>
        <v>8800000</v>
      </c>
      <c r="BV330" s="166">
        <v>11000000</v>
      </c>
      <c r="BW330" s="166">
        <f t="shared" si="1034"/>
        <v>19800000</v>
      </c>
      <c r="BX330" s="166">
        <f t="shared" si="1035"/>
        <v>-14774600</v>
      </c>
      <c r="BY330" s="166"/>
      <c r="BZ330" s="166"/>
      <c r="CA330" s="171"/>
      <c r="CB330" s="166"/>
      <c r="CC330" s="166"/>
      <c r="CD330" s="166"/>
      <c r="CE330" s="413">
        <v>10000000</v>
      </c>
      <c r="CF330" s="413">
        <f t="shared" si="1043"/>
        <v>1000000</v>
      </c>
      <c r="CG330" s="413">
        <v>0</v>
      </c>
      <c r="CH330" s="413">
        <v>0</v>
      </c>
      <c r="CI330" s="413"/>
      <c r="CJ330" s="369">
        <f t="shared" si="1037"/>
        <v>1000000</v>
      </c>
      <c r="CK330" s="369">
        <f t="shared" si="1038"/>
        <v>11000000</v>
      </c>
      <c r="CL330" s="414"/>
      <c r="CM330" s="413">
        <f t="shared" si="1039"/>
        <v>10000000</v>
      </c>
      <c r="CN330" s="413">
        <f t="shared" si="1039"/>
        <v>1000000</v>
      </c>
      <c r="CO330" s="369">
        <f t="shared" si="1039"/>
        <v>0</v>
      </c>
      <c r="CP330" s="369">
        <f t="shared" si="1039"/>
        <v>0</v>
      </c>
      <c r="CQ330" s="369">
        <f t="shared" si="1039"/>
        <v>0</v>
      </c>
      <c r="CR330" s="369">
        <f t="shared" si="1040"/>
        <v>1000000</v>
      </c>
      <c r="CS330" s="369">
        <f t="shared" si="1041"/>
        <v>11000000</v>
      </c>
      <c r="CT330" s="173" t="s">
        <v>1759</v>
      </c>
      <c r="CU330" s="173" t="s">
        <v>1062</v>
      </c>
      <c r="CV330" s="450" t="s">
        <v>1721</v>
      </c>
      <c r="CW330" s="173" t="s">
        <v>2249</v>
      </c>
    </row>
    <row r="331" spans="1:101" ht="34.35" customHeight="1">
      <c r="A331" s="155">
        <f>SUBTOTAL(3,$C$11:C331)</f>
        <v>290</v>
      </c>
      <c r="B331" s="143" t="s">
        <v>428</v>
      </c>
      <c r="C331" s="144" t="s">
        <v>429</v>
      </c>
      <c r="D331" s="156" t="s">
        <v>101</v>
      </c>
      <c r="E331" s="157" t="str">
        <f t="shared" si="1036"/>
        <v>B3</v>
      </c>
      <c r="F331" s="158">
        <v>44610</v>
      </c>
      <c r="G331" s="159">
        <v>4520000</v>
      </c>
      <c r="H331" s="159"/>
      <c r="I331" s="160">
        <f t="shared" si="1000"/>
        <v>5480000</v>
      </c>
      <c r="J331" s="160">
        <f t="shared" si="1001"/>
        <v>0</v>
      </c>
      <c r="K331" s="161">
        <f t="shared" si="1002"/>
        <v>5480000</v>
      </c>
      <c r="L331" s="161">
        <f t="shared" si="1003"/>
        <v>10000000</v>
      </c>
      <c r="M331" s="162">
        <f t="shared" si="1004"/>
        <v>1</v>
      </c>
      <c r="N331" s="163">
        <f t="shared" si="1005"/>
        <v>3640000</v>
      </c>
      <c r="O331" s="163">
        <v>0</v>
      </c>
      <c r="P331" s="406">
        <v>13</v>
      </c>
      <c r="Q331" s="406">
        <v>0</v>
      </c>
      <c r="R331" s="406">
        <v>0</v>
      </c>
      <c r="S331" s="406">
        <v>0</v>
      </c>
      <c r="T331" s="406"/>
      <c r="U331" s="406"/>
      <c r="V331" s="406"/>
      <c r="W331" s="406"/>
      <c r="X331" s="389"/>
      <c r="Y331" s="406"/>
      <c r="Z331" s="406"/>
      <c r="AA331" s="406"/>
      <c r="AB331" s="406"/>
      <c r="AC331" s="406"/>
      <c r="AD331" s="406">
        <v>0</v>
      </c>
      <c r="AE331" s="164">
        <f t="shared" si="1006"/>
        <v>0</v>
      </c>
      <c r="AF331" s="166">
        <f t="shared" si="1007"/>
        <v>5000000</v>
      </c>
      <c r="AG331" s="166">
        <f t="shared" si="1008"/>
        <v>0</v>
      </c>
      <c r="AH331" s="166">
        <f t="shared" si="1009"/>
        <v>0</v>
      </c>
      <c r="AI331" s="166">
        <f t="shared" si="1010"/>
        <v>0</v>
      </c>
      <c r="AJ331" s="166">
        <f t="shared" si="1011"/>
        <v>0</v>
      </c>
      <c r="AK331" s="166">
        <f t="shared" si="1012"/>
        <v>0</v>
      </c>
      <c r="AL331" s="166">
        <f t="shared" si="1013"/>
        <v>0</v>
      </c>
      <c r="AM331" s="166">
        <f t="shared" si="1014"/>
        <v>0</v>
      </c>
      <c r="AN331" s="166">
        <f t="shared" si="1015"/>
        <v>0</v>
      </c>
      <c r="AO331" s="167">
        <f t="shared" si="1016"/>
        <v>0</v>
      </c>
      <c r="AP331" s="166">
        <v>0</v>
      </c>
      <c r="AQ331" s="166">
        <f t="shared" si="1017"/>
        <v>5000000</v>
      </c>
      <c r="AR331" s="166"/>
      <c r="AS331" s="167"/>
      <c r="AT331" s="166"/>
      <c r="AU331" s="166"/>
      <c r="AV331" s="166">
        <f t="shared" si="1018"/>
        <v>5000000</v>
      </c>
      <c r="AW331" s="166">
        <f t="shared" si="1019"/>
        <v>361600</v>
      </c>
      <c r="AX331" s="166">
        <f t="shared" si="1020"/>
        <v>67800</v>
      </c>
      <c r="AY331" s="166">
        <f t="shared" si="1021"/>
        <v>45200</v>
      </c>
      <c r="AZ331" s="166">
        <f t="shared" si="1022"/>
        <v>474600</v>
      </c>
      <c r="BA331" s="166">
        <f t="shared" si="1023"/>
        <v>22600</v>
      </c>
      <c r="BB331" s="166">
        <f t="shared" si="1024"/>
        <v>110000</v>
      </c>
      <c r="BC331" s="166"/>
      <c r="BD331" s="166">
        <v>0</v>
      </c>
      <c r="BE331" s="166">
        <f t="shared" si="1025"/>
        <v>607200</v>
      </c>
      <c r="BF331" s="166">
        <f t="shared" si="1026"/>
        <v>4392800</v>
      </c>
      <c r="BG331" s="166">
        <f t="shared" si="1027"/>
        <v>0</v>
      </c>
      <c r="BH331" s="166">
        <v>1</v>
      </c>
      <c r="BI331" s="369" t="s">
        <v>40</v>
      </c>
      <c r="BJ331" s="166">
        <f t="shared" si="1028"/>
        <v>0</v>
      </c>
      <c r="BK331" s="166">
        <f t="shared" si="1029"/>
        <v>1</v>
      </c>
      <c r="BL331" s="166">
        <v>0</v>
      </c>
      <c r="BM331" s="166">
        <f t="shared" si="1030"/>
        <v>0</v>
      </c>
      <c r="BN331" s="166" t="str">
        <f t="shared" si="1031"/>
        <v>Trừ tiền</v>
      </c>
      <c r="BO331" s="410"/>
      <c r="BP331" s="166"/>
      <c r="BQ331" s="144"/>
      <c r="BR331" s="144"/>
      <c r="BS331" s="161">
        <f t="shared" si="1032"/>
        <v>5000000</v>
      </c>
      <c r="BT331" s="159">
        <v>2</v>
      </c>
      <c r="BU331" s="166">
        <f t="shared" si="1033"/>
        <v>8800000</v>
      </c>
      <c r="BV331" s="166">
        <v>11000000</v>
      </c>
      <c r="BW331" s="166">
        <f t="shared" si="1034"/>
        <v>19800000</v>
      </c>
      <c r="BX331" s="166">
        <f t="shared" si="1035"/>
        <v>-15274600</v>
      </c>
      <c r="BY331" s="166"/>
      <c r="BZ331" s="166"/>
      <c r="CA331" s="171"/>
      <c r="CB331" s="166"/>
      <c r="CC331" s="166"/>
      <c r="CD331" s="166"/>
      <c r="CE331" s="413">
        <v>10000000</v>
      </c>
      <c r="CF331" s="413">
        <v>0</v>
      </c>
      <c r="CG331" s="413">
        <v>0</v>
      </c>
      <c r="CH331" s="413">
        <v>0</v>
      </c>
      <c r="CI331" s="413"/>
      <c r="CJ331" s="369">
        <f t="shared" si="1037"/>
        <v>0</v>
      </c>
      <c r="CK331" s="369">
        <f t="shared" si="1038"/>
        <v>10000000</v>
      </c>
      <c r="CL331" s="414"/>
      <c r="CM331" s="413">
        <f t="shared" si="1039"/>
        <v>10000000</v>
      </c>
      <c r="CN331" s="413">
        <f t="shared" si="1039"/>
        <v>0</v>
      </c>
      <c r="CO331" s="369">
        <f t="shared" si="1039"/>
        <v>0</v>
      </c>
      <c r="CP331" s="369">
        <f t="shared" si="1039"/>
        <v>0</v>
      </c>
      <c r="CQ331" s="369">
        <f t="shared" si="1039"/>
        <v>0</v>
      </c>
      <c r="CR331" s="369">
        <f t="shared" si="1040"/>
        <v>0</v>
      </c>
      <c r="CS331" s="369">
        <f t="shared" si="1041"/>
        <v>10000000</v>
      </c>
      <c r="CT331" s="173" t="s">
        <v>1759</v>
      </c>
      <c r="CU331" s="173" t="s">
        <v>1062</v>
      </c>
      <c r="CV331" s="450" t="s">
        <v>1724</v>
      </c>
      <c r="CW331" s="173" t="s">
        <v>2249</v>
      </c>
    </row>
    <row r="332" spans="1:101" ht="34.35" customHeight="1">
      <c r="A332" s="155">
        <f>SUBTOTAL(3,$C$11:C332)</f>
        <v>291</v>
      </c>
      <c r="B332" s="143" t="s">
        <v>436</v>
      </c>
      <c r="C332" s="144" t="s">
        <v>437</v>
      </c>
      <c r="D332" s="156" t="s">
        <v>101</v>
      </c>
      <c r="E332" s="157" t="str">
        <f t="shared" si="1036"/>
        <v>B3</v>
      </c>
      <c r="F332" s="158">
        <v>42006</v>
      </c>
      <c r="G332" s="159">
        <v>4520000</v>
      </c>
      <c r="H332" s="159"/>
      <c r="I332" s="160">
        <f t="shared" si="1000"/>
        <v>5480000</v>
      </c>
      <c r="J332" s="160">
        <f t="shared" si="1001"/>
        <v>1000000</v>
      </c>
      <c r="K332" s="161">
        <f t="shared" si="1002"/>
        <v>6480000</v>
      </c>
      <c r="L332" s="161">
        <f t="shared" si="1003"/>
        <v>11000000</v>
      </c>
      <c r="M332" s="162">
        <f t="shared" si="1004"/>
        <v>1</v>
      </c>
      <c r="N332" s="163">
        <f t="shared" si="1005"/>
        <v>3640000</v>
      </c>
      <c r="O332" s="163">
        <v>0</v>
      </c>
      <c r="P332" s="406">
        <v>13</v>
      </c>
      <c r="Q332" s="406">
        <v>0</v>
      </c>
      <c r="R332" s="406">
        <v>0</v>
      </c>
      <c r="S332" s="406">
        <v>0</v>
      </c>
      <c r="T332" s="406"/>
      <c r="U332" s="406"/>
      <c r="V332" s="406"/>
      <c r="W332" s="406"/>
      <c r="X332" s="389"/>
      <c r="Y332" s="406"/>
      <c r="Z332" s="406"/>
      <c r="AA332" s="406"/>
      <c r="AB332" s="406"/>
      <c r="AC332" s="406"/>
      <c r="AD332" s="406">
        <v>0</v>
      </c>
      <c r="AE332" s="164">
        <f t="shared" si="1006"/>
        <v>0</v>
      </c>
      <c r="AF332" s="166">
        <f t="shared" si="1007"/>
        <v>5500000</v>
      </c>
      <c r="AG332" s="166">
        <f t="shared" si="1008"/>
        <v>0</v>
      </c>
      <c r="AH332" s="166">
        <f t="shared" si="1009"/>
        <v>0</v>
      </c>
      <c r="AI332" s="166">
        <f t="shared" si="1010"/>
        <v>0</v>
      </c>
      <c r="AJ332" s="166">
        <f t="shared" si="1011"/>
        <v>0</v>
      </c>
      <c r="AK332" s="166">
        <f t="shared" si="1012"/>
        <v>0</v>
      </c>
      <c r="AL332" s="166">
        <f t="shared" si="1013"/>
        <v>0</v>
      </c>
      <c r="AM332" s="166">
        <f t="shared" si="1014"/>
        <v>0</v>
      </c>
      <c r="AN332" s="166">
        <f t="shared" si="1015"/>
        <v>0</v>
      </c>
      <c r="AO332" s="167">
        <f t="shared" si="1016"/>
        <v>0</v>
      </c>
      <c r="AP332" s="166">
        <v>0</v>
      </c>
      <c r="AQ332" s="166">
        <f t="shared" si="1017"/>
        <v>5500000</v>
      </c>
      <c r="AR332" s="166">
        <v>0</v>
      </c>
      <c r="AS332" s="167"/>
      <c r="AT332" s="166"/>
      <c r="AU332" s="166"/>
      <c r="AV332" s="166">
        <f t="shared" si="1018"/>
        <v>5500000</v>
      </c>
      <c r="AW332" s="166">
        <f t="shared" si="1019"/>
        <v>361600</v>
      </c>
      <c r="AX332" s="166">
        <f t="shared" si="1020"/>
        <v>67800</v>
      </c>
      <c r="AY332" s="166">
        <f t="shared" si="1021"/>
        <v>45200</v>
      </c>
      <c r="AZ332" s="166">
        <f t="shared" si="1022"/>
        <v>474600</v>
      </c>
      <c r="BA332" s="166">
        <f t="shared" si="1023"/>
        <v>22600</v>
      </c>
      <c r="BB332" s="166">
        <f t="shared" si="1024"/>
        <v>110000</v>
      </c>
      <c r="BC332" s="166"/>
      <c r="BD332" s="166">
        <v>0</v>
      </c>
      <c r="BE332" s="166">
        <f t="shared" si="1025"/>
        <v>607200</v>
      </c>
      <c r="BF332" s="166">
        <f t="shared" si="1026"/>
        <v>4892800</v>
      </c>
      <c r="BG332" s="166">
        <f t="shared" si="1027"/>
        <v>0</v>
      </c>
      <c r="BH332" s="166">
        <v>1</v>
      </c>
      <c r="BI332" s="369" t="s">
        <v>40</v>
      </c>
      <c r="BJ332" s="166">
        <f t="shared" si="1028"/>
        <v>0</v>
      </c>
      <c r="BK332" s="166">
        <f t="shared" si="1029"/>
        <v>1</v>
      </c>
      <c r="BL332" s="166">
        <v>0</v>
      </c>
      <c r="BM332" s="166">
        <f t="shared" si="1030"/>
        <v>0</v>
      </c>
      <c r="BN332" s="166" t="str">
        <f t="shared" si="1031"/>
        <v>Trừ tiền</v>
      </c>
      <c r="BO332" s="410"/>
      <c r="BP332" s="166"/>
      <c r="BQ332" s="144"/>
      <c r="BR332" s="144"/>
      <c r="BS332" s="161">
        <f t="shared" si="1032"/>
        <v>5500000</v>
      </c>
      <c r="BT332" s="159">
        <v>2</v>
      </c>
      <c r="BU332" s="166">
        <f t="shared" si="1033"/>
        <v>8800000</v>
      </c>
      <c r="BV332" s="166">
        <v>11000000</v>
      </c>
      <c r="BW332" s="166">
        <f t="shared" si="1034"/>
        <v>19800000</v>
      </c>
      <c r="BX332" s="166">
        <f t="shared" si="1035"/>
        <v>-14774600</v>
      </c>
      <c r="BY332" s="166"/>
      <c r="BZ332" s="166"/>
      <c r="CA332" s="171"/>
      <c r="CB332" s="166"/>
      <c r="CC332" s="166"/>
      <c r="CD332" s="166"/>
      <c r="CE332" s="413">
        <v>10000000</v>
      </c>
      <c r="CF332" s="413">
        <f>CE332*10%</f>
        <v>1000000</v>
      </c>
      <c r="CG332" s="413">
        <v>0</v>
      </c>
      <c r="CH332" s="413">
        <v>0</v>
      </c>
      <c r="CI332" s="413"/>
      <c r="CJ332" s="369">
        <f t="shared" si="1037"/>
        <v>1000000</v>
      </c>
      <c r="CK332" s="369">
        <f t="shared" si="1038"/>
        <v>11000000</v>
      </c>
      <c r="CL332" s="414"/>
      <c r="CM332" s="413">
        <f t="shared" si="1039"/>
        <v>10000000</v>
      </c>
      <c r="CN332" s="413">
        <f t="shared" si="1039"/>
        <v>1000000</v>
      </c>
      <c r="CO332" s="369">
        <f t="shared" si="1039"/>
        <v>0</v>
      </c>
      <c r="CP332" s="369">
        <f t="shared" si="1039"/>
        <v>0</v>
      </c>
      <c r="CQ332" s="369">
        <f t="shared" si="1039"/>
        <v>0</v>
      </c>
      <c r="CR332" s="369">
        <f t="shared" si="1040"/>
        <v>1000000</v>
      </c>
      <c r="CS332" s="369">
        <f t="shared" si="1041"/>
        <v>11000000</v>
      </c>
      <c r="CT332" s="173" t="s">
        <v>1759</v>
      </c>
      <c r="CU332" s="173" t="s">
        <v>1062</v>
      </c>
      <c r="CV332" s="450" t="s">
        <v>1725</v>
      </c>
      <c r="CW332" s="173" t="s">
        <v>2249</v>
      </c>
    </row>
    <row r="333" spans="1:101" ht="34.35" customHeight="1">
      <c r="A333" s="155">
        <f>SUBTOTAL(3,$C$11:C333)</f>
        <v>292</v>
      </c>
      <c r="B333" s="143" t="s">
        <v>440</v>
      </c>
      <c r="C333" s="144" t="s">
        <v>441</v>
      </c>
      <c r="D333" s="156" t="s">
        <v>101</v>
      </c>
      <c r="E333" s="157" t="str">
        <f t="shared" si="1036"/>
        <v>B3</v>
      </c>
      <c r="F333" s="158">
        <v>44310</v>
      </c>
      <c r="G333" s="159">
        <v>4520000</v>
      </c>
      <c r="H333" s="159"/>
      <c r="I333" s="160">
        <f t="shared" si="1000"/>
        <v>5480000</v>
      </c>
      <c r="J333" s="160">
        <f t="shared" si="1001"/>
        <v>0</v>
      </c>
      <c r="K333" s="161">
        <f t="shared" si="1002"/>
        <v>5480000</v>
      </c>
      <c r="L333" s="161">
        <f t="shared" si="1003"/>
        <v>10000000</v>
      </c>
      <c r="M333" s="162">
        <f t="shared" si="1004"/>
        <v>1</v>
      </c>
      <c r="N333" s="163">
        <f t="shared" si="1005"/>
        <v>3640000</v>
      </c>
      <c r="O333" s="163">
        <v>0</v>
      </c>
      <c r="P333" s="406">
        <v>13</v>
      </c>
      <c r="Q333" s="406">
        <v>0</v>
      </c>
      <c r="R333" s="406">
        <v>0</v>
      </c>
      <c r="S333" s="406">
        <v>0</v>
      </c>
      <c r="T333" s="406"/>
      <c r="U333" s="406"/>
      <c r="V333" s="406"/>
      <c r="W333" s="406"/>
      <c r="X333" s="389"/>
      <c r="Y333" s="406"/>
      <c r="Z333" s="406"/>
      <c r="AA333" s="406"/>
      <c r="AB333" s="406"/>
      <c r="AC333" s="406"/>
      <c r="AD333" s="406">
        <v>0</v>
      </c>
      <c r="AE333" s="164">
        <f t="shared" si="1006"/>
        <v>0</v>
      </c>
      <c r="AF333" s="166">
        <f t="shared" si="1007"/>
        <v>5000000</v>
      </c>
      <c r="AG333" s="166">
        <f t="shared" si="1008"/>
        <v>0</v>
      </c>
      <c r="AH333" s="166">
        <f t="shared" si="1009"/>
        <v>0</v>
      </c>
      <c r="AI333" s="166">
        <f t="shared" si="1010"/>
        <v>0</v>
      </c>
      <c r="AJ333" s="166">
        <f t="shared" si="1011"/>
        <v>0</v>
      </c>
      <c r="AK333" s="166">
        <f t="shared" si="1012"/>
        <v>0</v>
      </c>
      <c r="AL333" s="166">
        <f t="shared" si="1013"/>
        <v>0</v>
      </c>
      <c r="AM333" s="166">
        <f t="shared" si="1014"/>
        <v>0</v>
      </c>
      <c r="AN333" s="166">
        <f t="shared" si="1015"/>
        <v>0</v>
      </c>
      <c r="AO333" s="167">
        <f t="shared" si="1016"/>
        <v>0</v>
      </c>
      <c r="AP333" s="166">
        <v>0</v>
      </c>
      <c r="AQ333" s="166">
        <f t="shared" si="1017"/>
        <v>5000000</v>
      </c>
      <c r="AR333" s="166"/>
      <c r="AS333" s="167"/>
      <c r="AT333" s="166"/>
      <c r="AU333" s="166"/>
      <c r="AV333" s="166">
        <f t="shared" si="1018"/>
        <v>5000000</v>
      </c>
      <c r="AW333" s="166">
        <f t="shared" si="1019"/>
        <v>361600</v>
      </c>
      <c r="AX333" s="166">
        <f t="shared" si="1020"/>
        <v>67800</v>
      </c>
      <c r="AY333" s="166">
        <f t="shared" si="1021"/>
        <v>45200</v>
      </c>
      <c r="AZ333" s="166">
        <f t="shared" si="1022"/>
        <v>474600</v>
      </c>
      <c r="BA333" s="166">
        <f t="shared" si="1023"/>
        <v>22600</v>
      </c>
      <c r="BB333" s="166">
        <f t="shared" si="1024"/>
        <v>110000</v>
      </c>
      <c r="BC333" s="166"/>
      <c r="BD333" s="166">
        <v>0</v>
      </c>
      <c r="BE333" s="166">
        <f t="shared" si="1025"/>
        <v>607200</v>
      </c>
      <c r="BF333" s="166">
        <f t="shared" si="1026"/>
        <v>4392800</v>
      </c>
      <c r="BG333" s="166">
        <f t="shared" si="1027"/>
        <v>0</v>
      </c>
      <c r="BH333" s="166">
        <v>1</v>
      </c>
      <c r="BI333" s="369" t="s">
        <v>40</v>
      </c>
      <c r="BJ333" s="166">
        <f t="shared" si="1028"/>
        <v>0</v>
      </c>
      <c r="BK333" s="166">
        <f t="shared" si="1029"/>
        <v>1</v>
      </c>
      <c r="BL333" s="166">
        <v>0</v>
      </c>
      <c r="BM333" s="166">
        <f t="shared" si="1030"/>
        <v>0</v>
      </c>
      <c r="BN333" s="166" t="str">
        <f t="shared" si="1031"/>
        <v>Trừ tiền</v>
      </c>
      <c r="BO333" s="410"/>
      <c r="BP333" s="166"/>
      <c r="BQ333" s="144"/>
      <c r="BR333" s="144"/>
      <c r="BS333" s="161">
        <f t="shared" si="1032"/>
        <v>5000000</v>
      </c>
      <c r="BT333" s="159">
        <v>4</v>
      </c>
      <c r="BU333" s="166">
        <f t="shared" si="1033"/>
        <v>17600000</v>
      </c>
      <c r="BV333" s="166">
        <v>11000000</v>
      </c>
      <c r="BW333" s="166">
        <f t="shared" si="1034"/>
        <v>28600000</v>
      </c>
      <c r="BX333" s="166">
        <f t="shared" si="1035"/>
        <v>-24074600</v>
      </c>
      <c r="BY333" s="166"/>
      <c r="BZ333" s="166"/>
      <c r="CA333" s="171"/>
      <c r="CB333" s="166"/>
      <c r="CC333" s="166"/>
      <c r="CD333" s="166"/>
      <c r="CE333" s="413">
        <v>10000000</v>
      </c>
      <c r="CF333" s="413">
        <v>0</v>
      </c>
      <c r="CG333" s="413">
        <v>0</v>
      </c>
      <c r="CH333" s="413">
        <v>0</v>
      </c>
      <c r="CI333" s="413"/>
      <c r="CJ333" s="369">
        <f t="shared" si="1037"/>
        <v>0</v>
      </c>
      <c r="CK333" s="369">
        <f t="shared" si="1038"/>
        <v>10000000</v>
      </c>
      <c r="CL333" s="414"/>
      <c r="CM333" s="413">
        <f t="shared" si="1039"/>
        <v>10000000</v>
      </c>
      <c r="CN333" s="413">
        <f t="shared" si="1039"/>
        <v>0</v>
      </c>
      <c r="CO333" s="369">
        <f t="shared" si="1039"/>
        <v>0</v>
      </c>
      <c r="CP333" s="369">
        <f t="shared" si="1039"/>
        <v>0</v>
      </c>
      <c r="CQ333" s="369">
        <f t="shared" si="1039"/>
        <v>0</v>
      </c>
      <c r="CR333" s="369">
        <f t="shared" si="1040"/>
        <v>0</v>
      </c>
      <c r="CS333" s="369">
        <f t="shared" si="1041"/>
        <v>10000000</v>
      </c>
      <c r="CT333" s="173" t="s">
        <v>1759</v>
      </c>
      <c r="CU333" s="173" t="s">
        <v>1062</v>
      </c>
      <c r="CV333" s="450" t="s">
        <v>1727</v>
      </c>
      <c r="CW333" s="173" t="s">
        <v>2249</v>
      </c>
    </row>
    <row r="334" spans="1:101" ht="34.35" customHeight="1">
      <c r="A334" s="155">
        <f>SUBTOTAL(3,$C$11:C334)</f>
        <v>293</v>
      </c>
      <c r="B334" s="143" t="s">
        <v>442</v>
      </c>
      <c r="C334" s="144" t="s">
        <v>443</v>
      </c>
      <c r="D334" s="156" t="s">
        <v>101</v>
      </c>
      <c r="E334" s="157" t="str">
        <f t="shared" si="1036"/>
        <v>B3</v>
      </c>
      <c r="F334" s="158">
        <v>41928</v>
      </c>
      <c r="G334" s="159">
        <v>4520000</v>
      </c>
      <c r="H334" s="159"/>
      <c r="I334" s="160">
        <f t="shared" si="1000"/>
        <v>5480000</v>
      </c>
      <c r="J334" s="160">
        <f t="shared" si="1001"/>
        <v>1000000</v>
      </c>
      <c r="K334" s="161">
        <f t="shared" si="1002"/>
        <v>6480000</v>
      </c>
      <c r="L334" s="161">
        <f t="shared" si="1003"/>
        <v>11000000</v>
      </c>
      <c r="M334" s="162">
        <f t="shared" si="1004"/>
        <v>1</v>
      </c>
      <c r="N334" s="163">
        <f t="shared" si="1005"/>
        <v>3640000</v>
      </c>
      <c r="O334" s="163">
        <v>0</v>
      </c>
      <c r="P334" s="406">
        <v>13</v>
      </c>
      <c r="Q334" s="406">
        <v>0</v>
      </c>
      <c r="R334" s="406">
        <v>0</v>
      </c>
      <c r="S334" s="406">
        <v>0</v>
      </c>
      <c r="T334" s="406"/>
      <c r="U334" s="406"/>
      <c r="V334" s="406"/>
      <c r="W334" s="406"/>
      <c r="X334" s="389"/>
      <c r="Y334" s="406"/>
      <c r="Z334" s="406"/>
      <c r="AA334" s="406"/>
      <c r="AB334" s="406"/>
      <c r="AC334" s="406"/>
      <c r="AD334" s="406">
        <v>0</v>
      </c>
      <c r="AE334" s="164">
        <f t="shared" si="1006"/>
        <v>0</v>
      </c>
      <c r="AF334" s="166">
        <f t="shared" si="1007"/>
        <v>5500000</v>
      </c>
      <c r="AG334" s="166">
        <f t="shared" si="1008"/>
        <v>0</v>
      </c>
      <c r="AH334" s="166">
        <f t="shared" si="1009"/>
        <v>0</v>
      </c>
      <c r="AI334" s="166">
        <f t="shared" si="1010"/>
        <v>0</v>
      </c>
      <c r="AJ334" s="166">
        <f t="shared" si="1011"/>
        <v>0</v>
      </c>
      <c r="AK334" s="166">
        <f t="shared" si="1012"/>
        <v>0</v>
      </c>
      <c r="AL334" s="166">
        <f t="shared" si="1013"/>
        <v>0</v>
      </c>
      <c r="AM334" s="166">
        <f t="shared" si="1014"/>
        <v>0</v>
      </c>
      <c r="AN334" s="166">
        <f t="shared" si="1015"/>
        <v>0</v>
      </c>
      <c r="AO334" s="167">
        <f t="shared" si="1016"/>
        <v>0</v>
      </c>
      <c r="AP334" s="166">
        <v>0</v>
      </c>
      <c r="AQ334" s="166">
        <f t="shared" si="1017"/>
        <v>5500000</v>
      </c>
      <c r="AR334" s="166">
        <v>0</v>
      </c>
      <c r="AS334" s="167"/>
      <c r="AT334" s="166"/>
      <c r="AU334" s="166"/>
      <c r="AV334" s="166">
        <f t="shared" si="1018"/>
        <v>5500000</v>
      </c>
      <c r="AW334" s="166">
        <f t="shared" si="1019"/>
        <v>361600</v>
      </c>
      <c r="AX334" s="166">
        <f t="shared" si="1020"/>
        <v>67800</v>
      </c>
      <c r="AY334" s="166">
        <f t="shared" si="1021"/>
        <v>45200</v>
      </c>
      <c r="AZ334" s="166">
        <f t="shared" si="1022"/>
        <v>474600</v>
      </c>
      <c r="BA334" s="166">
        <f t="shared" si="1023"/>
        <v>22600</v>
      </c>
      <c r="BB334" s="166">
        <f t="shared" si="1024"/>
        <v>110000</v>
      </c>
      <c r="BC334" s="166"/>
      <c r="BD334" s="166">
        <v>0</v>
      </c>
      <c r="BE334" s="166">
        <f t="shared" si="1025"/>
        <v>607200</v>
      </c>
      <c r="BF334" s="166">
        <f t="shared" si="1026"/>
        <v>4892800</v>
      </c>
      <c r="BG334" s="166">
        <f t="shared" si="1027"/>
        <v>0</v>
      </c>
      <c r="BH334" s="166">
        <v>1</v>
      </c>
      <c r="BI334" s="369" t="s">
        <v>40</v>
      </c>
      <c r="BJ334" s="166">
        <f t="shared" si="1028"/>
        <v>0</v>
      </c>
      <c r="BK334" s="166">
        <f t="shared" si="1029"/>
        <v>1</v>
      </c>
      <c r="BL334" s="166">
        <v>0</v>
      </c>
      <c r="BM334" s="166">
        <f t="shared" si="1030"/>
        <v>0</v>
      </c>
      <c r="BN334" s="166" t="str">
        <f t="shared" si="1031"/>
        <v>Trừ tiền</v>
      </c>
      <c r="BO334" s="410"/>
      <c r="BP334" s="166"/>
      <c r="BQ334" s="144"/>
      <c r="BR334" s="144"/>
      <c r="BS334" s="161">
        <f t="shared" si="1032"/>
        <v>5500000</v>
      </c>
      <c r="BT334" s="159">
        <v>3</v>
      </c>
      <c r="BU334" s="166">
        <f t="shared" si="1033"/>
        <v>13200000</v>
      </c>
      <c r="BV334" s="166">
        <v>11000000</v>
      </c>
      <c r="BW334" s="166">
        <f t="shared" si="1034"/>
        <v>24200000</v>
      </c>
      <c r="BX334" s="166">
        <f t="shared" si="1035"/>
        <v>-19174600</v>
      </c>
      <c r="BY334" s="166"/>
      <c r="BZ334" s="166"/>
      <c r="CA334" s="171"/>
      <c r="CB334" s="166"/>
      <c r="CC334" s="166"/>
      <c r="CD334" s="166"/>
      <c r="CE334" s="413">
        <v>10000000</v>
      </c>
      <c r="CF334" s="413">
        <f t="shared" ref="CF334:CF339" si="1044">CE334*10%</f>
        <v>1000000</v>
      </c>
      <c r="CG334" s="413">
        <v>0</v>
      </c>
      <c r="CH334" s="413">
        <v>0</v>
      </c>
      <c r="CI334" s="413"/>
      <c r="CJ334" s="369">
        <f t="shared" si="1037"/>
        <v>1000000</v>
      </c>
      <c r="CK334" s="369">
        <f t="shared" si="1038"/>
        <v>11000000</v>
      </c>
      <c r="CL334" s="414"/>
      <c r="CM334" s="413">
        <f t="shared" si="1039"/>
        <v>10000000</v>
      </c>
      <c r="CN334" s="413">
        <f t="shared" si="1039"/>
        <v>1000000</v>
      </c>
      <c r="CO334" s="369">
        <f t="shared" si="1039"/>
        <v>0</v>
      </c>
      <c r="CP334" s="369">
        <f t="shared" si="1039"/>
        <v>0</v>
      </c>
      <c r="CQ334" s="369">
        <f t="shared" si="1039"/>
        <v>0</v>
      </c>
      <c r="CR334" s="369">
        <f t="shared" si="1040"/>
        <v>1000000</v>
      </c>
      <c r="CS334" s="369">
        <f t="shared" si="1041"/>
        <v>11000000</v>
      </c>
      <c r="CT334" s="173" t="s">
        <v>1759</v>
      </c>
      <c r="CU334" s="173" t="s">
        <v>1062</v>
      </c>
      <c r="CV334" s="450" t="s">
        <v>1726</v>
      </c>
      <c r="CW334" s="173" t="s">
        <v>2249</v>
      </c>
    </row>
    <row r="335" spans="1:101" ht="34.35" customHeight="1">
      <c r="A335" s="155">
        <f>SUBTOTAL(3,$C$11:C335)</f>
        <v>294</v>
      </c>
      <c r="B335" s="143" t="s">
        <v>454</v>
      </c>
      <c r="C335" s="144" t="s">
        <v>455</v>
      </c>
      <c r="D335" s="156" t="s">
        <v>101</v>
      </c>
      <c r="E335" s="157" t="str">
        <f t="shared" si="1036"/>
        <v>B3</v>
      </c>
      <c r="F335" s="158">
        <v>42110</v>
      </c>
      <c r="G335" s="159">
        <v>4520000</v>
      </c>
      <c r="H335" s="159"/>
      <c r="I335" s="160">
        <f t="shared" si="1000"/>
        <v>5480000</v>
      </c>
      <c r="J335" s="160">
        <f t="shared" si="1001"/>
        <v>1000000</v>
      </c>
      <c r="K335" s="161">
        <f t="shared" si="1002"/>
        <v>6480000</v>
      </c>
      <c r="L335" s="161">
        <f t="shared" si="1003"/>
        <v>11000000</v>
      </c>
      <c r="M335" s="162">
        <f t="shared" si="1004"/>
        <v>1</v>
      </c>
      <c r="N335" s="163">
        <f t="shared" si="1005"/>
        <v>3640000</v>
      </c>
      <c r="O335" s="163">
        <v>0</v>
      </c>
      <c r="P335" s="406">
        <v>13</v>
      </c>
      <c r="Q335" s="406">
        <v>0</v>
      </c>
      <c r="R335" s="406">
        <v>0</v>
      </c>
      <c r="S335" s="406">
        <v>0</v>
      </c>
      <c r="T335" s="406"/>
      <c r="U335" s="406"/>
      <c r="V335" s="406"/>
      <c r="W335" s="406"/>
      <c r="X335" s="389"/>
      <c r="Y335" s="406"/>
      <c r="Z335" s="406"/>
      <c r="AA335" s="406"/>
      <c r="AB335" s="406"/>
      <c r="AC335" s="406"/>
      <c r="AD335" s="406">
        <v>0</v>
      </c>
      <c r="AE335" s="164">
        <f t="shared" si="1006"/>
        <v>0</v>
      </c>
      <c r="AF335" s="166">
        <f t="shared" si="1007"/>
        <v>5500000</v>
      </c>
      <c r="AG335" s="166">
        <f t="shared" si="1008"/>
        <v>0</v>
      </c>
      <c r="AH335" s="166">
        <f t="shared" si="1009"/>
        <v>0</v>
      </c>
      <c r="AI335" s="166">
        <f t="shared" si="1010"/>
        <v>0</v>
      </c>
      <c r="AJ335" s="166">
        <f t="shared" si="1011"/>
        <v>0</v>
      </c>
      <c r="AK335" s="166">
        <f t="shared" si="1012"/>
        <v>0</v>
      </c>
      <c r="AL335" s="166">
        <f t="shared" si="1013"/>
        <v>0</v>
      </c>
      <c r="AM335" s="166">
        <f t="shared" si="1014"/>
        <v>0</v>
      </c>
      <c r="AN335" s="166">
        <f t="shared" si="1015"/>
        <v>0</v>
      </c>
      <c r="AO335" s="167">
        <f t="shared" si="1016"/>
        <v>0</v>
      </c>
      <c r="AP335" s="166">
        <v>0</v>
      </c>
      <c r="AQ335" s="166">
        <f t="shared" si="1017"/>
        <v>5500000</v>
      </c>
      <c r="AR335" s="166">
        <v>0</v>
      </c>
      <c r="AS335" s="167"/>
      <c r="AT335" s="166"/>
      <c r="AU335" s="166"/>
      <c r="AV335" s="166">
        <f t="shared" si="1018"/>
        <v>5500000</v>
      </c>
      <c r="AW335" s="166">
        <f t="shared" si="1019"/>
        <v>361600</v>
      </c>
      <c r="AX335" s="166">
        <f t="shared" si="1020"/>
        <v>67800</v>
      </c>
      <c r="AY335" s="166">
        <f t="shared" si="1021"/>
        <v>45200</v>
      </c>
      <c r="AZ335" s="166">
        <f t="shared" si="1022"/>
        <v>474600</v>
      </c>
      <c r="BA335" s="166">
        <f t="shared" si="1023"/>
        <v>22600</v>
      </c>
      <c r="BB335" s="166">
        <f t="shared" si="1024"/>
        <v>110000</v>
      </c>
      <c r="BC335" s="166"/>
      <c r="BD335" s="166">
        <v>0</v>
      </c>
      <c r="BE335" s="166">
        <f t="shared" si="1025"/>
        <v>607200</v>
      </c>
      <c r="BF335" s="166">
        <f t="shared" si="1026"/>
        <v>4892800</v>
      </c>
      <c r="BG335" s="166">
        <f t="shared" si="1027"/>
        <v>0</v>
      </c>
      <c r="BH335" s="166">
        <v>1</v>
      </c>
      <c r="BI335" s="369" t="s">
        <v>40</v>
      </c>
      <c r="BJ335" s="166">
        <f t="shared" si="1028"/>
        <v>0</v>
      </c>
      <c r="BK335" s="166">
        <f t="shared" si="1029"/>
        <v>1</v>
      </c>
      <c r="BL335" s="166">
        <v>0</v>
      </c>
      <c r="BM335" s="166">
        <f t="shared" si="1030"/>
        <v>0</v>
      </c>
      <c r="BN335" s="166" t="str">
        <f t="shared" si="1031"/>
        <v>Trừ tiền</v>
      </c>
      <c r="BO335" s="410"/>
      <c r="BP335" s="166"/>
      <c r="BQ335" s="144"/>
      <c r="BR335" s="144"/>
      <c r="BS335" s="161">
        <f t="shared" si="1032"/>
        <v>5500000</v>
      </c>
      <c r="BT335" s="159">
        <v>1</v>
      </c>
      <c r="BU335" s="166">
        <f t="shared" si="1033"/>
        <v>4400000</v>
      </c>
      <c r="BV335" s="166">
        <v>11000000</v>
      </c>
      <c r="BW335" s="166">
        <f t="shared" si="1034"/>
        <v>15400000</v>
      </c>
      <c r="BX335" s="166">
        <f t="shared" si="1035"/>
        <v>-10374600</v>
      </c>
      <c r="BY335" s="166"/>
      <c r="BZ335" s="166"/>
      <c r="CA335" s="171"/>
      <c r="CB335" s="166"/>
      <c r="CC335" s="166"/>
      <c r="CD335" s="166"/>
      <c r="CE335" s="413">
        <v>10000000</v>
      </c>
      <c r="CF335" s="413">
        <f t="shared" si="1044"/>
        <v>1000000</v>
      </c>
      <c r="CG335" s="413">
        <v>0</v>
      </c>
      <c r="CH335" s="413">
        <v>0</v>
      </c>
      <c r="CI335" s="413"/>
      <c r="CJ335" s="369">
        <f t="shared" si="1037"/>
        <v>1000000</v>
      </c>
      <c r="CK335" s="369">
        <f t="shared" si="1038"/>
        <v>11000000</v>
      </c>
      <c r="CL335" s="414"/>
      <c r="CM335" s="413">
        <f t="shared" si="1039"/>
        <v>10000000</v>
      </c>
      <c r="CN335" s="413">
        <f t="shared" si="1039"/>
        <v>1000000</v>
      </c>
      <c r="CO335" s="369">
        <f t="shared" si="1039"/>
        <v>0</v>
      </c>
      <c r="CP335" s="369">
        <f t="shared" si="1039"/>
        <v>0</v>
      </c>
      <c r="CQ335" s="369">
        <f t="shared" si="1039"/>
        <v>0</v>
      </c>
      <c r="CR335" s="369">
        <f t="shared" si="1040"/>
        <v>1000000</v>
      </c>
      <c r="CS335" s="369">
        <f t="shared" si="1041"/>
        <v>11000000</v>
      </c>
      <c r="CT335" s="173" t="s">
        <v>1759</v>
      </c>
      <c r="CU335" s="173" t="s">
        <v>1062</v>
      </c>
      <c r="CV335" s="450">
        <v>0</v>
      </c>
      <c r="CW335" s="173" t="s">
        <v>2249</v>
      </c>
    </row>
    <row r="336" spans="1:101" ht="34.35" customHeight="1">
      <c r="A336" s="155">
        <f>SUBTOTAL(3,$C$11:C336)</f>
        <v>295</v>
      </c>
      <c r="B336" s="143" t="s">
        <v>460</v>
      </c>
      <c r="C336" s="144" t="s">
        <v>461</v>
      </c>
      <c r="D336" s="156" t="s">
        <v>101</v>
      </c>
      <c r="E336" s="157" t="str">
        <f t="shared" si="1036"/>
        <v>B3</v>
      </c>
      <c r="F336" s="158">
        <v>42110</v>
      </c>
      <c r="G336" s="159">
        <v>4520000</v>
      </c>
      <c r="H336" s="159"/>
      <c r="I336" s="160">
        <f t="shared" si="1000"/>
        <v>5480000</v>
      </c>
      <c r="J336" s="160">
        <f t="shared" si="1001"/>
        <v>1000000</v>
      </c>
      <c r="K336" s="161">
        <f t="shared" si="1002"/>
        <v>6480000</v>
      </c>
      <c r="L336" s="161">
        <f t="shared" si="1003"/>
        <v>11000000</v>
      </c>
      <c r="M336" s="162">
        <f t="shared" si="1004"/>
        <v>1</v>
      </c>
      <c r="N336" s="163">
        <f t="shared" si="1005"/>
        <v>3640000</v>
      </c>
      <c r="O336" s="163">
        <v>0</v>
      </c>
      <c r="P336" s="406">
        <v>13</v>
      </c>
      <c r="Q336" s="406">
        <v>0</v>
      </c>
      <c r="R336" s="406">
        <v>0</v>
      </c>
      <c r="S336" s="406">
        <v>0</v>
      </c>
      <c r="T336" s="406"/>
      <c r="U336" s="406"/>
      <c r="V336" s="406"/>
      <c r="W336" s="406"/>
      <c r="X336" s="389"/>
      <c r="Y336" s="406"/>
      <c r="Z336" s="406"/>
      <c r="AA336" s="406"/>
      <c r="AB336" s="406"/>
      <c r="AC336" s="406"/>
      <c r="AD336" s="406">
        <v>0</v>
      </c>
      <c r="AE336" s="164">
        <f t="shared" si="1006"/>
        <v>0</v>
      </c>
      <c r="AF336" s="166">
        <f t="shared" si="1007"/>
        <v>5500000</v>
      </c>
      <c r="AG336" s="166">
        <f t="shared" si="1008"/>
        <v>0</v>
      </c>
      <c r="AH336" s="166">
        <f t="shared" si="1009"/>
        <v>0</v>
      </c>
      <c r="AI336" s="166">
        <f t="shared" si="1010"/>
        <v>0</v>
      </c>
      <c r="AJ336" s="166">
        <f t="shared" si="1011"/>
        <v>0</v>
      </c>
      <c r="AK336" s="166">
        <f t="shared" si="1012"/>
        <v>0</v>
      </c>
      <c r="AL336" s="166">
        <f t="shared" si="1013"/>
        <v>0</v>
      </c>
      <c r="AM336" s="166">
        <f t="shared" si="1014"/>
        <v>0</v>
      </c>
      <c r="AN336" s="166">
        <f t="shared" si="1015"/>
        <v>0</v>
      </c>
      <c r="AO336" s="167">
        <f t="shared" si="1016"/>
        <v>0</v>
      </c>
      <c r="AP336" s="166">
        <v>0</v>
      </c>
      <c r="AQ336" s="166">
        <f t="shared" si="1017"/>
        <v>5500000</v>
      </c>
      <c r="AR336" s="166">
        <v>0</v>
      </c>
      <c r="AS336" s="167"/>
      <c r="AT336" s="166"/>
      <c r="AU336" s="166"/>
      <c r="AV336" s="166">
        <f t="shared" si="1018"/>
        <v>5500000</v>
      </c>
      <c r="AW336" s="166">
        <f t="shared" si="1019"/>
        <v>361600</v>
      </c>
      <c r="AX336" s="166">
        <f t="shared" si="1020"/>
        <v>67800</v>
      </c>
      <c r="AY336" s="166">
        <f t="shared" si="1021"/>
        <v>45200</v>
      </c>
      <c r="AZ336" s="166">
        <f t="shared" si="1022"/>
        <v>474600</v>
      </c>
      <c r="BA336" s="166">
        <f t="shared" si="1023"/>
        <v>22600</v>
      </c>
      <c r="BB336" s="166">
        <f t="shared" si="1024"/>
        <v>110000</v>
      </c>
      <c r="BC336" s="166"/>
      <c r="BD336" s="166">
        <v>0</v>
      </c>
      <c r="BE336" s="166">
        <f t="shared" si="1025"/>
        <v>607200</v>
      </c>
      <c r="BF336" s="166">
        <f t="shared" si="1026"/>
        <v>4892800</v>
      </c>
      <c r="BG336" s="166">
        <f t="shared" si="1027"/>
        <v>0</v>
      </c>
      <c r="BH336" s="166">
        <v>1</v>
      </c>
      <c r="BI336" s="369" t="s">
        <v>40</v>
      </c>
      <c r="BJ336" s="166">
        <f t="shared" si="1028"/>
        <v>0</v>
      </c>
      <c r="BK336" s="166">
        <f t="shared" si="1029"/>
        <v>1</v>
      </c>
      <c r="BL336" s="166">
        <v>0</v>
      </c>
      <c r="BM336" s="166">
        <f t="shared" si="1030"/>
        <v>0</v>
      </c>
      <c r="BN336" s="166" t="str">
        <f t="shared" si="1031"/>
        <v>Trừ tiền</v>
      </c>
      <c r="BO336" s="410"/>
      <c r="BP336" s="166"/>
      <c r="BQ336" s="144"/>
      <c r="BR336" s="144"/>
      <c r="BS336" s="161">
        <f t="shared" si="1032"/>
        <v>5500000</v>
      </c>
      <c r="BT336" s="159">
        <v>2</v>
      </c>
      <c r="BU336" s="166">
        <f t="shared" si="1033"/>
        <v>8800000</v>
      </c>
      <c r="BV336" s="166">
        <v>11000000</v>
      </c>
      <c r="BW336" s="166">
        <f t="shared" si="1034"/>
        <v>19800000</v>
      </c>
      <c r="BX336" s="166">
        <f t="shared" si="1035"/>
        <v>-14774600</v>
      </c>
      <c r="BY336" s="166"/>
      <c r="BZ336" s="166"/>
      <c r="CA336" s="171"/>
      <c r="CB336" s="166"/>
      <c r="CC336" s="166"/>
      <c r="CD336" s="166"/>
      <c r="CE336" s="413">
        <v>10000000</v>
      </c>
      <c r="CF336" s="413">
        <f t="shared" si="1044"/>
        <v>1000000</v>
      </c>
      <c r="CG336" s="413">
        <v>0</v>
      </c>
      <c r="CH336" s="413">
        <v>0</v>
      </c>
      <c r="CI336" s="413"/>
      <c r="CJ336" s="369">
        <f t="shared" si="1037"/>
        <v>1000000</v>
      </c>
      <c r="CK336" s="369">
        <f t="shared" si="1038"/>
        <v>11000000</v>
      </c>
      <c r="CL336" s="414"/>
      <c r="CM336" s="413">
        <f t="shared" si="1039"/>
        <v>10000000</v>
      </c>
      <c r="CN336" s="413">
        <f t="shared" si="1039"/>
        <v>1000000</v>
      </c>
      <c r="CO336" s="369">
        <f t="shared" si="1039"/>
        <v>0</v>
      </c>
      <c r="CP336" s="369">
        <f t="shared" si="1039"/>
        <v>0</v>
      </c>
      <c r="CQ336" s="369">
        <f t="shared" si="1039"/>
        <v>0</v>
      </c>
      <c r="CR336" s="369">
        <f t="shared" si="1040"/>
        <v>1000000</v>
      </c>
      <c r="CS336" s="369">
        <f t="shared" si="1041"/>
        <v>11000000</v>
      </c>
      <c r="CT336" s="173" t="s">
        <v>1759</v>
      </c>
      <c r="CU336" s="173" t="s">
        <v>1062</v>
      </c>
      <c r="CV336" s="450" t="s">
        <v>1765</v>
      </c>
      <c r="CW336" s="173" t="s">
        <v>2249</v>
      </c>
    </row>
    <row r="337" spans="1:101" ht="34.35" customHeight="1">
      <c r="A337" s="155">
        <f>SUBTOTAL(3,$C$11:C337)</f>
        <v>296</v>
      </c>
      <c r="B337" s="143" t="s">
        <v>462</v>
      </c>
      <c r="C337" s="144" t="s">
        <v>463</v>
      </c>
      <c r="D337" s="156" t="s">
        <v>101</v>
      </c>
      <c r="E337" s="157" t="str">
        <f t="shared" si="1036"/>
        <v>B3</v>
      </c>
      <c r="F337" s="158">
        <v>38986</v>
      </c>
      <c r="G337" s="159">
        <v>4520000</v>
      </c>
      <c r="H337" s="159"/>
      <c r="I337" s="160">
        <f t="shared" si="1000"/>
        <v>5480000</v>
      </c>
      <c r="J337" s="160">
        <f t="shared" si="1001"/>
        <v>1000000</v>
      </c>
      <c r="K337" s="161">
        <f t="shared" si="1002"/>
        <v>6480000</v>
      </c>
      <c r="L337" s="161">
        <f t="shared" si="1003"/>
        <v>11000000</v>
      </c>
      <c r="M337" s="162">
        <f t="shared" si="1004"/>
        <v>1</v>
      </c>
      <c r="N337" s="163">
        <f t="shared" si="1005"/>
        <v>3640000</v>
      </c>
      <c r="O337" s="163">
        <v>0</v>
      </c>
      <c r="P337" s="406">
        <v>13</v>
      </c>
      <c r="Q337" s="406">
        <v>0</v>
      </c>
      <c r="R337" s="406">
        <v>0</v>
      </c>
      <c r="S337" s="406">
        <v>0</v>
      </c>
      <c r="T337" s="406"/>
      <c r="U337" s="406"/>
      <c r="V337" s="406"/>
      <c r="W337" s="406"/>
      <c r="X337" s="389"/>
      <c r="Y337" s="406"/>
      <c r="Z337" s="406"/>
      <c r="AA337" s="406"/>
      <c r="AB337" s="406"/>
      <c r="AC337" s="406"/>
      <c r="AD337" s="406">
        <v>0</v>
      </c>
      <c r="AE337" s="164">
        <f t="shared" si="1006"/>
        <v>0</v>
      </c>
      <c r="AF337" s="166">
        <f t="shared" si="1007"/>
        <v>5500000</v>
      </c>
      <c r="AG337" s="166">
        <f t="shared" si="1008"/>
        <v>0</v>
      </c>
      <c r="AH337" s="166">
        <f t="shared" si="1009"/>
        <v>0</v>
      </c>
      <c r="AI337" s="166">
        <f t="shared" si="1010"/>
        <v>0</v>
      </c>
      <c r="AJ337" s="166">
        <f t="shared" si="1011"/>
        <v>0</v>
      </c>
      <c r="AK337" s="166">
        <f t="shared" si="1012"/>
        <v>0</v>
      </c>
      <c r="AL337" s="166">
        <f t="shared" si="1013"/>
        <v>0</v>
      </c>
      <c r="AM337" s="166">
        <f t="shared" si="1014"/>
        <v>0</v>
      </c>
      <c r="AN337" s="166">
        <f t="shared" si="1015"/>
        <v>0</v>
      </c>
      <c r="AO337" s="167">
        <f t="shared" si="1016"/>
        <v>0</v>
      </c>
      <c r="AP337" s="166">
        <v>0</v>
      </c>
      <c r="AQ337" s="166">
        <f t="shared" si="1017"/>
        <v>5500000</v>
      </c>
      <c r="AR337" s="166">
        <v>0</v>
      </c>
      <c r="AS337" s="167"/>
      <c r="AT337" s="166"/>
      <c r="AU337" s="166"/>
      <c r="AV337" s="166">
        <f t="shared" si="1018"/>
        <v>5500000</v>
      </c>
      <c r="AW337" s="166">
        <f t="shared" si="1019"/>
        <v>361600</v>
      </c>
      <c r="AX337" s="166">
        <f t="shared" si="1020"/>
        <v>67800</v>
      </c>
      <c r="AY337" s="166">
        <f t="shared" si="1021"/>
        <v>45200</v>
      </c>
      <c r="AZ337" s="166">
        <f t="shared" si="1022"/>
        <v>474600</v>
      </c>
      <c r="BA337" s="166">
        <f t="shared" si="1023"/>
        <v>22600</v>
      </c>
      <c r="BB337" s="166">
        <f t="shared" si="1024"/>
        <v>110000</v>
      </c>
      <c r="BC337" s="166"/>
      <c r="BD337" s="166">
        <v>0</v>
      </c>
      <c r="BE337" s="166">
        <f t="shared" si="1025"/>
        <v>607200</v>
      </c>
      <c r="BF337" s="166">
        <f t="shared" si="1026"/>
        <v>4892800</v>
      </c>
      <c r="BG337" s="166">
        <f t="shared" si="1027"/>
        <v>0</v>
      </c>
      <c r="BH337" s="166">
        <v>1</v>
      </c>
      <c r="BI337" s="369" t="s">
        <v>40</v>
      </c>
      <c r="BJ337" s="166">
        <f t="shared" si="1028"/>
        <v>0</v>
      </c>
      <c r="BK337" s="166">
        <f t="shared" si="1029"/>
        <v>1</v>
      </c>
      <c r="BL337" s="166">
        <v>0</v>
      </c>
      <c r="BM337" s="166">
        <f t="shared" si="1030"/>
        <v>0</v>
      </c>
      <c r="BN337" s="166" t="str">
        <f t="shared" si="1031"/>
        <v>Trừ tiền</v>
      </c>
      <c r="BO337" s="410"/>
      <c r="BP337" s="166"/>
      <c r="BQ337" s="144"/>
      <c r="BR337" s="144"/>
      <c r="BS337" s="161">
        <f t="shared" si="1032"/>
        <v>5500000</v>
      </c>
      <c r="BT337" s="159">
        <v>3</v>
      </c>
      <c r="BU337" s="166">
        <f t="shared" si="1033"/>
        <v>13200000</v>
      </c>
      <c r="BV337" s="166">
        <v>11000000</v>
      </c>
      <c r="BW337" s="166">
        <f t="shared" si="1034"/>
        <v>24200000</v>
      </c>
      <c r="BX337" s="166">
        <f t="shared" si="1035"/>
        <v>-19174600</v>
      </c>
      <c r="BY337" s="166"/>
      <c r="BZ337" s="166"/>
      <c r="CA337" s="171"/>
      <c r="CB337" s="166"/>
      <c r="CC337" s="166"/>
      <c r="CD337" s="166"/>
      <c r="CE337" s="413">
        <v>10000000</v>
      </c>
      <c r="CF337" s="413">
        <f t="shared" si="1044"/>
        <v>1000000</v>
      </c>
      <c r="CG337" s="413">
        <v>0</v>
      </c>
      <c r="CH337" s="413">
        <v>0</v>
      </c>
      <c r="CI337" s="413"/>
      <c r="CJ337" s="369">
        <f t="shared" si="1037"/>
        <v>1000000</v>
      </c>
      <c r="CK337" s="369">
        <f t="shared" si="1038"/>
        <v>11000000</v>
      </c>
      <c r="CL337" s="414"/>
      <c r="CM337" s="413">
        <f t="shared" si="1039"/>
        <v>10000000</v>
      </c>
      <c r="CN337" s="413">
        <f t="shared" si="1039"/>
        <v>1000000</v>
      </c>
      <c r="CO337" s="369">
        <f t="shared" si="1039"/>
        <v>0</v>
      </c>
      <c r="CP337" s="369">
        <f t="shared" si="1039"/>
        <v>0</v>
      </c>
      <c r="CQ337" s="369">
        <f t="shared" si="1039"/>
        <v>0</v>
      </c>
      <c r="CR337" s="369">
        <f t="shared" si="1040"/>
        <v>1000000</v>
      </c>
      <c r="CS337" s="369">
        <f t="shared" si="1041"/>
        <v>11000000</v>
      </c>
      <c r="CT337" s="173" t="s">
        <v>1759</v>
      </c>
      <c r="CU337" s="173" t="s">
        <v>1062</v>
      </c>
      <c r="CV337" s="450" t="s">
        <v>1730</v>
      </c>
      <c r="CW337" s="173" t="s">
        <v>2249</v>
      </c>
    </row>
    <row r="338" spans="1:101" ht="34.35" customHeight="1">
      <c r="A338" s="155">
        <f>SUBTOTAL(3,$C$11:C338)</f>
        <v>297</v>
      </c>
      <c r="B338" s="143" t="s">
        <v>464</v>
      </c>
      <c r="C338" s="144" t="s">
        <v>465</v>
      </c>
      <c r="D338" s="156" t="s">
        <v>101</v>
      </c>
      <c r="E338" s="157" t="str">
        <f t="shared" si="1036"/>
        <v>B3</v>
      </c>
      <c r="F338" s="158">
        <v>40026</v>
      </c>
      <c r="G338" s="159">
        <v>4750000</v>
      </c>
      <c r="H338" s="159"/>
      <c r="I338" s="160">
        <f t="shared" si="1000"/>
        <v>5250000</v>
      </c>
      <c r="J338" s="160">
        <f t="shared" si="1001"/>
        <v>1000000</v>
      </c>
      <c r="K338" s="161">
        <f t="shared" si="1002"/>
        <v>6250000</v>
      </c>
      <c r="L338" s="161">
        <f t="shared" si="1003"/>
        <v>11000000</v>
      </c>
      <c r="M338" s="162">
        <f t="shared" si="1004"/>
        <v>1</v>
      </c>
      <c r="N338" s="163">
        <f t="shared" si="1005"/>
        <v>3640000</v>
      </c>
      <c r="O338" s="163">
        <v>0</v>
      </c>
      <c r="P338" s="406">
        <v>13</v>
      </c>
      <c r="Q338" s="406">
        <v>0</v>
      </c>
      <c r="R338" s="406">
        <v>0</v>
      </c>
      <c r="S338" s="406">
        <v>0</v>
      </c>
      <c r="T338" s="406"/>
      <c r="U338" s="406"/>
      <c r="V338" s="406"/>
      <c r="W338" s="406"/>
      <c r="X338" s="389"/>
      <c r="Y338" s="406"/>
      <c r="Z338" s="406"/>
      <c r="AA338" s="406"/>
      <c r="AB338" s="406"/>
      <c r="AC338" s="406"/>
      <c r="AD338" s="406">
        <v>0</v>
      </c>
      <c r="AE338" s="164">
        <f t="shared" si="1006"/>
        <v>0</v>
      </c>
      <c r="AF338" s="166">
        <f t="shared" si="1007"/>
        <v>5500000</v>
      </c>
      <c r="AG338" s="166">
        <f t="shared" si="1008"/>
        <v>0</v>
      </c>
      <c r="AH338" s="166">
        <f t="shared" si="1009"/>
        <v>0</v>
      </c>
      <c r="AI338" s="166">
        <f t="shared" si="1010"/>
        <v>0</v>
      </c>
      <c r="AJ338" s="166">
        <f t="shared" si="1011"/>
        <v>0</v>
      </c>
      <c r="AK338" s="166">
        <f t="shared" si="1012"/>
        <v>0</v>
      </c>
      <c r="AL338" s="166">
        <f t="shared" si="1013"/>
        <v>0</v>
      </c>
      <c r="AM338" s="166">
        <f t="shared" si="1014"/>
        <v>0</v>
      </c>
      <c r="AN338" s="166">
        <f t="shared" si="1015"/>
        <v>0</v>
      </c>
      <c r="AO338" s="167">
        <f t="shared" si="1016"/>
        <v>0</v>
      </c>
      <c r="AP338" s="166">
        <v>0</v>
      </c>
      <c r="AQ338" s="166">
        <f t="shared" si="1017"/>
        <v>5500000</v>
      </c>
      <c r="AR338" s="166">
        <v>0</v>
      </c>
      <c r="AS338" s="167"/>
      <c r="AT338" s="166"/>
      <c r="AU338" s="166"/>
      <c r="AV338" s="166">
        <f t="shared" si="1018"/>
        <v>5500000</v>
      </c>
      <c r="AW338" s="166">
        <f t="shared" si="1019"/>
        <v>380000</v>
      </c>
      <c r="AX338" s="166">
        <f t="shared" si="1020"/>
        <v>71250</v>
      </c>
      <c r="AY338" s="166">
        <f t="shared" si="1021"/>
        <v>47500</v>
      </c>
      <c r="AZ338" s="166">
        <f t="shared" si="1022"/>
        <v>498750</v>
      </c>
      <c r="BA338" s="166">
        <f t="shared" si="1023"/>
        <v>23750</v>
      </c>
      <c r="BB338" s="166">
        <f t="shared" si="1024"/>
        <v>110000</v>
      </c>
      <c r="BC338" s="166"/>
      <c r="BD338" s="166">
        <v>0</v>
      </c>
      <c r="BE338" s="166">
        <f t="shared" si="1025"/>
        <v>632500</v>
      </c>
      <c r="BF338" s="166">
        <f t="shared" si="1026"/>
        <v>4867500</v>
      </c>
      <c r="BG338" s="166">
        <f t="shared" si="1027"/>
        <v>0</v>
      </c>
      <c r="BH338" s="166">
        <v>1</v>
      </c>
      <c r="BI338" s="369" t="s">
        <v>40</v>
      </c>
      <c r="BJ338" s="166">
        <f t="shared" si="1028"/>
        <v>0</v>
      </c>
      <c r="BK338" s="166">
        <f t="shared" si="1029"/>
        <v>1</v>
      </c>
      <c r="BL338" s="166">
        <v>0</v>
      </c>
      <c r="BM338" s="166">
        <f t="shared" si="1030"/>
        <v>0</v>
      </c>
      <c r="BN338" s="166" t="str">
        <f t="shared" si="1031"/>
        <v>Trừ tiền</v>
      </c>
      <c r="BO338" s="410"/>
      <c r="BP338" s="166"/>
      <c r="BQ338" s="144"/>
      <c r="BR338" s="144"/>
      <c r="BS338" s="161">
        <f t="shared" si="1032"/>
        <v>5500000</v>
      </c>
      <c r="BT338" s="159">
        <v>1</v>
      </c>
      <c r="BU338" s="166">
        <f t="shared" si="1033"/>
        <v>4400000</v>
      </c>
      <c r="BV338" s="166">
        <v>11000000</v>
      </c>
      <c r="BW338" s="166">
        <f t="shared" si="1034"/>
        <v>15400000</v>
      </c>
      <c r="BX338" s="166">
        <f t="shared" si="1035"/>
        <v>-10398750</v>
      </c>
      <c r="BY338" s="166"/>
      <c r="BZ338" s="166"/>
      <c r="CA338" s="171"/>
      <c r="CB338" s="166"/>
      <c r="CC338" s="166"/>
      <c r="CD338" s="166"/>
      <c r="CE338" s="413">
        <v>10000000</v>
      </c>
      <c r="CF338" s="413">
        <f t="shared" si="1044"/>
        <v>1000000</v>
      </c>
      <c r="CG338" s="413">
        <v>0</v>
      </c>
      <c r="CH338" s="413">
        <v>0</v>
      </c>
      <c r="CI338" s="413"/>
      <c r="CJ338" s="369">
        <f t="shared" si="1037"/>
        <v>1000000</v>
      </c>
      <c r="CK338" s="369">
        <f t="shared" si="1038"/>
        <v>11000000</v>
      </c>
      <c r="CL338" s="414"/>
      <c r="CM338" s="413">
        <f t="shared" si="1039"/>
        <v>10000000</v>
      </c>
      <c r="CN338" s="413">
        <f t="shared" si="1039"/>
        <v>1000000</v>
      </c>
      <c r="CO338" s="369">
        <f t="shared" si="1039"/>
        <v>0</v>
      </c>
      <c r="CP338" s="369">
        <f t="shared" si="1039"/>
        <v>0</v>
      </c>
      <c r="CQ338" s="369">
        <f t="shared" si="1039"/>
        <v>0</v>
      </c>
      <c r="CR338" s="369">
        <f t="shared" si="1040"/>
        <v>1000000</v>
      </c>
      <c r="CS338" s="369">
        <f t="shared" si="1041"/>
        <v>11000000</v>
      </c>
      <c r="CT338" s="173" t="s">
        <v>1759</v>
      </c>
      <c r="CU338" s="173" t="s">
        <v>1062</v>
      </c>
      <c r="CV338" s="450" t="s">
        <v>1729</v>
      </c>
      <c r="CW338" s="173" t="s">
        <v>2249</v>
      </c>
    </row>
    <row r="339" spans="1:101" ht="34.35" customHeight="1">
      <c r="A339" s="155">
        <f>SUBTOTAL(3,$C$11:C339)</f>
        <v>298</v>
      </c>
      <c r="B339" s="143" t="s">
        <v>446</v>
      </c>
      <c r="C339" s="144" t="s">
        <v>447</v>
      </c>
      <c r="D339" s="156" t="s">
        <v>101</v>
      </c>
      <c r="E339" s="157" t="str">
        <f t="shared" si="1036"/>
        <v>B3</v>
      </c>
      <c r="F339" s="158">
        <v>42110</v>
      </c>
      <c r="G339" s="159">
        <v>4520000</v>
      </c>
      <c r="H339" s="159"/>
      <c r="I339" s="160">
        <f t="shared" si="1000"/>
        <v>5480000</v>
      </c>
      <c r="J339" s="160">
        <f t="shared" si="1001"/>
        <v>1000000</v>
      </c>
      <c r="K339" s="161">
        <f t="shared" si="1002"/>
        <v>6480000</v>
      </c>
      <c r="L339" s="161">
        <f t="shared" si="1003"/>
        <v>11000000</v>
      </c>
      <c r="M339" s="162">
        <f t="shared" si="1004"/>
        <v>1</v>
      </c>
      <c r="N339" s="163">
        <f t="shared" si="1005"/>
        <v>3640000</v>
      </c>
      <c r="O339" s="163">
        <v>0</v>
      </c>
      <c r="P339" s="406">
        <v>13</v>
      </c>
      <c r="Q339" s="406">
        <v>0</v>
      </c>
      <c r="R339" s="406">
        <v>0</v>
      </c>
      <c r="S339" s="406">
        <v>0</v>
      </c>
      <c r="T339" s="406"/>
      <c r="U339" s="406"/>
      <c r="V339" s="406"/>
      <c r="W339" s="406"/>
      <c r="X339" s="389"/>
      <c r="Y339" s="406"/>
      <c r="Z339" s="406"/>
      <c r="AA339" s="406"/>
      <c r="AB339" s="406"/>
      <c r="AC339" s="406"/>
      <c r="AD339" s="406">
        <v>0</v>
      </c>
      <c r="AE339" s="164">
        <f t="shared" si="1006"/>
        <v>0</v>
      </c>
      <c r="AF339" s="166">
        <f t="shared" si="1007"/>
        <v>5500000</v>
      </c>
      <c r="AG339" s="166">
        <f t="shared" si="1008"/>
        <v>0</v>
      </c>
      <c r="AH339" s="166">
        <f t="shared" si="1009"/>
        <v>0</v>
      </c>
      <c r="AI339" s="166">
        <f t="shared" si="1010"/>
        <v>0</v>
      </c>
      <c r="AJ339" s="166">
        <f t="shared" si="1011"/>
        <v>0</v>
      </c>
      <c r="AK339" s="166">
        <f t="shared" si="1012"/>
        <v>0</v>
      </c>
      <c r="AL339" s="166">
        <f t="shared" si="1013"/>
        <v>0</v>
      </c>
      <c r="AM339" s="166">
        <f t="shared" si="1014"/>
        <v>0</v>
      </c>
      <c r="AN339" s="166">
        <f t="shared" si="1015"/>
        <v>0</v>
      </c>
      <c r="AO339" s="167">
        <f t="shared" si="1016"/>
        <v>0</v>
      </c>
      <c r="AP339" s="166">
        <v>0</v>
      </c>
      <c r="AQ339" s="166">
        <f t="shared" si="1017"/>
        <v>5500000</v>
      </c>
      <c r="AR339" s="166">
        <v>0</v>
      </c>
      <c r="AS339" s="167"/>
      <c r="AT339" s="166"/>
      <c r="AU339" s="166"/>
      <c r="AV339" s="166">
        <f t="shared" si="1018"/>
        <v>5500000</v>
      </c>
      <c r="AW339" s="166">
        <f t="shared" si="1019"/>
        <v>361600</v>
      </c>
      <c r="AX339" s="166">
        <f t="shared" si="1020"/>
        <v>67800</v>
      </c>
      <c r="AY339" s="166">
        <f t="shared" si="1021"/>
        <v>45200</v>
      </c>
      <c r="AZ339" s="166">
        <f t="shared" si="1022"/>
        <v>474600</v>
      </c>
      <c r="BA339" s="166">
        <f t="shared" si="1023"/>
        <v>22600</v>
      </c>
      <c r="BB339" s="166">
        <f t="shared" si="1024"/>
        <v>110000</v>
      </c>
      <c r="BC339" s="166"/>
      <c r="BD339" s="166">
        <v>0</v>
      </c>
      <c r="BE339" s="166">
        <f t="shared" si="1025"/>
        <v>607200</v>
      </c>
      <c r="BF339" s="166">
        <f t="shared" si="1026"/>
        <v>4892800</v>
      </c>
      <c r="BG339" s="166">
        <f t="shared" si="1027"/>
        <v>0</v>
      </c>
      <c r="BH339" s="166">
        <v>1</v>
      </c>
      <c r="BI339" s="369" t="s">
        <v>40</v>
      </c>
      <c r="BJ339" s="166">
        <f t="shared" si="1028"/>
        <v>0</v>
      </c>
      <c r="BK339" s="166">
        <f t="shared" si="1029"/>
        <v>1</v>
      </c>
      <c r="BL339" s="166">
        <v>0</v>
      </c>
      <c r="BM339" s="166">
        <f t="shared" si="1030"/>
        <v>0</v>
      </c>
      <c r="BN339" s="166" t="str">
        <f t="shared" si="1031"/>
        <v>Trừ tiền</v>
      </c>
      <c r="BO339" s="410"/>
      <c r="BP339" s="166"/>
      <c r="BQ339" s="144"/>
      <c r="BR339" s="144"/>
      <c r="BS339" s="161">
        <f t="shared" si="1032"/>
        <v>5500000</v>
      </c>
      <c r="BT339" s="159">
        <v>3</v>
      </c>
      <c r="BU339" s="166">
        <f t="shared" si="1033"/>
        <v>13200000</v>
      </c>
      <c r="BV339" s="166">
        <v>11000000</v>
      </c>
      <c r="BW339" s="166">
        <f t="shared" si="1034"/>
        <v>24200000</v>
      </c>
      <c r="BX339" s="166">
        <f t="shared" si="1035"/>
        <v>-19174600</v>
      </c>
      <c r="BY339" s="166"/>
      <c r="BZ339" s="166"/>
      <c r="CA339" s="171"/>
      <c r="CB339" s="166"/>
      <c r="CC339" s="166"/>
      <c r="CD339" s="166"/>
      <c r="CE339" s="413">
        <v>10000000</v>
      </c>
      <c r="CF339" s="413">
        <f t="shared" si="1044"/>
        <v>1000000</v>
      </c>
      <c r="CG339" s="413">
        <v>0</v>
      </c>
      <c r="CH339" s="413">
        <v>0</v>
      </c>
      <c r="CI339" s="413"/>
      <c r="CJ339" s="369">
        <f t="shared" si="1037"/>
        <v>1000000</v>
      </c>
      <c r="CK339" s="369">
        <f t="shared" si="1038"/>
        <v>11000000</v>
      </c>
      <c r="CL339" s="414"/>
      <c r="CM339" s="413">
        <f t="shared" si="1039"/>
        <v>10000000</v>
      </c>
      <c r="CN339" s="413">
        <f t="shared" si="1039"/>
        <v>1000000</v>
      </c>
      <c r="CO339" s="369">
        <f t="shared" si="1039"/>
        <v>0</v>
      </c>
      <c r="CP339" s="369">
        <f t="shared" si="1039"/>
        <v>0</v>
      </c>
      <c r="CQ339" s="369">
        <f t="shared" si="1039"/>
        <v>0</v>
      </c>
      <c r="CR339" s="369">
        <f t="shared" si="1040"/>
        <v>1000000</v>
      </c>
      <c r="CS339" s="369">
        <f t="shared" si="1041"/>
        <v>11000000</v>
      </c>
      <c r="CT339" s="173" t="s">
        <v>1759</v>
      </c>
      <c r="CU339" s="173" t="s">
        <v>1062</v>
      </c>
      <c r="CV339" s="450" t="s">
        <v>1728</v>
      </c>
      <c r="CW339" s="173" t="s">
        <v>2249</v>
      </c>
    </row>
    <row r="340" spans="1:101" ht="34.35" customHeight="1">
      <c r="A340" s="155">
        <f>SUBTOTAL(3,$C$11:C340)</f>
        <v>299</v>
      </c>
      <c r="B340" s="143" t="s">
        <v>474</v>
      </c>
      <c r="C340" s="144" t="s">
        <v>475</v>
      </c>
      <c r="D340" s="156" t="s">
        <v>101</v>
      </c>
      <c r="E340" s="157" t="str">
        <f t="shared" si="1036"/>
        <v>B3</v>
      </c>
      <c r="F340" s="158">
        <v>44310</v>
      </c>
      <c r="G340" s="159">
        <v>4520000</v>
      </c>
      <c r="H340" s="159"/>
      <c r="I340" s="160">
        <f t="shared" si="1000"/>
        <v>5480000</v>
      </c>
      <c r="J340" s="160">
        <f t="shared" si="1001"/>
        <v>0</v>
      </c>
      <c r="K340" s="161">
        <f t="shared" si="1002"/>
        <v>5480000</v>
      </c>
      <c r="L340" s="161">
        <f t="shared" si="1003"/>
        <v>10000000</v>
      </c>
      <c r="M340" s="162">
        <f t="shared" si="1004"/>
        <v>1</v>
      </c>
      <c r="N340" s="163">
        <f t="shared" si="1005"/>
        <v>3640000</v>
      </c>
      <c r="O340" s="163">
        <v>0</v>
      </c>
      <c r="P340" s="406">
        <v>13</v>
      </c>
      <c r="Q340" s="406">
        <v>0</v>
      </c>
      <c r="R340" s="406">
        <v>0</v>
      </c>
      <c r="S340" s="406">
        <v>0</v>
      </c>
      <c r="T340" s="406"/>
      <c r="U340" s="406"/>
      <c r="V340" s="406"/>
      <c r="W340" s="406"/>
      <c r="X340" s="389"/>
      <c r="Y340" s="406"/>
      <c r="Z340" s="406"/>
      <c r="AA340" s="406"/>
      <c r="AB340" s="406"/>
      <c r="AC340" s="406"/>
      <c r="AD340" s="406">
        <v>0</v>
      </c>
      <c r="AE340" s="164">
        <f t="shared" si="1006"/>
        <v>0</v>
      </c>
      <c r="AF340" s="166">
        <f t="shared" si="1007"/>
        <v>5000000</v>
      </c>
      <c r="AG340" s="166">
        <f t="shared" si="1008"/>
        <v>0</v>
      </c>
      <c r="AH340" s="166">
        <f t="shared" si="1009"/>
        <v>0</v>
      </c>
      <c r="AI340" s="166">
        <f t="shared" si="1010"/>
        <v>0</v>
      </c>
      <c r="AJ340" s="166">
        <f t="shared" si="1011"/>
        <v>0</v>
      </c>
      <c r="AK340" s="166">
        <f t="shared" si="1012"/>
        <v>0</v>
      </c>
      <c r="AL340" s="166">
        <f t="shared" si="1013"/>
        <v>0</v>
      </c>
      <c r="AM340" s="166">
        <f t="shared" si="1014"/>
        <v>0</v>
      </c>
      <c r="AN340" s="166">
        <f t="shared" si="1015"/>
        <v>0</v>
      </c>
      <c r="AO340" s="167">
        <f t="shared" si="1016"/>
        <v>0</v>
      </c>
      <c r="AP340" s="166">
        <v>0</v>
      </c>
      <c r="AQ340" s="166">
        <f t="shared" si="1017"/>
        <v>5000000</v>
      </c>
      <c r="AR340" s="166"/>
      <c r="AS340" s="167"/>
      <c r="AT340" s="166"/>
      <c r="AU340" s="166"/>
      <c r="AV340" s="166">
        <f t="shared" si="1018"/>
        <v>5000000</v>
      </c>
      <c r="AW340" s="166">
        <f t="shared" si="1019"/>
        <v>361600</v>
      </c>
      <c r="AX340" s="166">
        <f t="shared" si="1020"/>
        <v>67800</v>
      </c>
      <c r="AY340" s="166">
        <f t="shared" si="1021"/>
        <v>45200</v>
      </c>
      <c r="AZ340" s="166">
        <f t="shared" si="1022"/>
        <v>474600</v>
      </c>
      <c r="BA340" s="166">
        <f t="shared" si="1023"/>
        <v>22600</v>
      </c>
      <c r="BB340" s="166">
        <f t="shared" si="1024"/>
        <v>110000</v>
      </c>
      <c r="BC340" s="166"/>
      <c r="BD340" s="166">
        <v>0</v>
      </c>
      <c r="BE340" s="166">
        <f t="shared" si="1025"/>
        <v>607200</v>
      </c>
      <c r="BF340" s="166">
        <f t="shared" si="1026"/>
        <v>4392800</v>
      </c>
      <c r="BG340" s="166">
        <f t="shared" si="1027"/>
        <v>0</v>
      </c>
      <c r="BH340" s="166">
        <v>1</v>
      </c>
      <c r="BI340" s="369" t="s">
        <v>40</v>
      </c>
      <c r="BJ340" s="166">
        <f t="shared" si="1028"/>
        <v>0</v>
      </c>
      <c r="BK340" s="166">
        <f t="shared" si="1029"/>
        <v>1</v>
      </c>
      <c r="BL340" s="166">
        <v>0</v>
      </c>
      <c r="BM340" s="166">
        <f t="shared" si="1030"/>
        <v>0</v>
      </c>
      <c r="BN340" s="166" t="str">
        <f t="shared" si="1031"/>
        <v>Trừ tiền</v>
      </c>
      <c r="BO340" s="410"/>
      <c r="BP340" s="166"/>
      <c r="BQ340" s="144"/>
      <c r="BR340" s="144"/>
      <c r="BS340" s="161">
        <f t="shared" si="1032"/>
        <v>5000000</v>
      </c>
      <c r="BT340" s="159">
        <v>3</v>
      </c>
      <c r="BU340" s="166">
        <f t="shared" si="1033"/>
        <v>13200000</v>
      </c>
      <c r="BV340" s="166">
        <v>11000000</v>
      </c>
      <c r="BW340" s="166">
        <f t="shared" si="1034"/>
        <v>24200000</v>
      </c>
      <c r="BX340" s="166">
        <f t="shared" si="1035"/>
        <v>-19674600</v>
      </c>
      <c r="BY340" s="166"/>
      <c r="BZ340" s="166"/>
      <c r="CA340" s="171"/>
      <c r="CB340" s="166"/>
      <c r="CC340" s="166"/>
      <c r="CD340" s="166"/>
      <c r="CE340" s="413">
        <v>10000000</v>
      </c>
      <c r="CF340" s="413">
        <v>0</v>
      </c>
      <c r="CG340" s="413">
        <v>0</v>
      </c>
      <c r="CH340" s="413">
        <v>0</v>
      </c>
      <c r="CI340" s="413"/>
      <c r="CJ340" s="369">
        <f t="shared" si="1037"/>
        <v>0</v>
      </c>
      <c r="CK340" s="369">
        <f t="shared" si="1038"/>
        <v>10000000</v>
      </c>
      <c r="CL340" s="414"/>
      <c r="CM340" s="413">
        <f t="shared" si="1039"/>
        <v>10000000</v>
      </c>
      <c r="CN340" s="413">
        <f t="shared" si="1039"/>
        <v>0</v>
      </c>
      <c r="CO340" s="369">
        <f t="shared" si="1039"/>
        <v>0</v>
      </c>
      <c r="CP340" s="369">
        <f t="shared" si="1039"/>
        <v>0</v>
      </c>
      <c r="CQ340" s="369">
        <f t="shared" si="1039"/>
        <v>0</v>
      </c>
      <c r="CR340" s="369">
        <f t="shared" si="1040"/>
        <v>0</v>
      </c>
      <c r="CS340" s="369">
        <f t="shared" si="1041"/>
        <v>10000000</v>
      </c>
      <c r="CT340" s="173" t="s">
        <v>1759</v>
      </c>
      <c r="CU340" s="173" t="s">
        <v>1062</v>
      </c>
      <c r="CV340" s="450">
        <v>0</v>
      </c>
      <c r="CW340" s="173" t="s">
        <v>2249</v>
      </c>
    </row>
    <row r="341" spans="1:101" ht="34.35" customHeight="1">
      <c r="A341" s="155">
        <f>SUBTOTAL(3,$C$11:C341)</f>
        <v>300</v>
      </c>
      <c r="B341" s="143" t="s">
        <v>483</v>
      </c>
      <c r="C341" s="144" t="s">
        <v>484</v>
      </c>
      <c r="D341" s="156" t="s">
        <v>101</v>
      </c>
      <c r="E341" s="157" t="str">
        <f t="shared" si="1036"/>
        <v>B3</v>
      </c>
      <c r="F341" s="158">
        <v>45043</v>
      </c>
      <c r="G341" s="159">
        <v>4520000</v>
      </c>
      <c r="H341" s="159"/>
      <c r="I341" s="160">
        <f t="shared" si="1000"/>
        <v>5480000</v>
      </c>
      <c r="J341" s="160">
        <f t="shared" si="1001"/>
        <v>0</v>
      </c>
      <c r="K341" s="161">
        <f t="shared" si="1002"/>
        <v>5480000</v>
      </c>
      <c r="L341" s="161">
        <f t="shared" si="1003"/>
        <v>10000000</v>
      </c>
      <c r="M341" s="162">
        <f t="shared" si="1004"/>
        <v>1</v>
      </c>
      <c r="N341" s="163">
        <f t="shared" si="1005"/>
        <v>3640000</v>
      </c>
      <c r="O341" s="163">
        <v>0</v>
      </c>
      <c r="P341" s="406">
        <v>13</v>
      </c>
      <c r="Q341" s="406">
        <v>0</v>
      </c>
      <c r="R341" s="406">
        <v>0</v>
      </c>
      <c r="S341" s="406">
        <v>0</v>
      </c>
      <c r="T341" s="406"/>
      <c r="U341" s="406"/>
      <c r="V341" s="406"/>
      <c r="W341" s="406"/>
      <c r="X341" s="389"/>
      <c r="Y341" s="406"/>
      <c r="Z341" s="406"/>
      <c r="AA341" s="406"/>
      <c r="AB341" s="406"/>
      <c r="AC341" s="406"/>
      <c r="AD341" s="406">
        <v>0</v>
      </c>
      <c r="AE341" s="164">
        <f t="shared" si="1006"/>
        <v>0</v>
      </c>
      <c r="AF341" s="166">
        <f t="shared" si="1007"/>
        <v>5000000</v>
      </c>
      <c r="AG341" s="166">
        <f t="shared" si="1008"/>
        <v>0</v>
      </c>
      <c r="AH341" s="166">
        <f t="shared" si="1009"/>
        <v>0</v>
      </c>
      <c r="AI341" s="166">
        <f t="shared" si="1010"/>
        <v>0</v>
      </c>
      <c r="AJ341" s="166">
        <f t="shared" si="1011"/>
        <v>0</v>
      </c>
      <c r="AK341" s="166">
        <f t="shared" si="1012"/>
        <v>0</v>
      </c>
      <c r="AL341" s="166">
        <f t="shared" si="1013"/>
        <v>0</v>
      </c>
      <c r="AM341" s="166">
        <f t="shared" si="1014"/>
        <v>0</v>
      </c>
      <c r="AN341" s="166">
        <f t="shared" si="1015"/>
        <v>0</v>
      </c>
      <c r="AO341" s="167">
        <f t="shared" si="1016"/>
        <v>0</v>
      </c>
      <c r="AP341" s="166">
        <v>0</v>
      </c>
      <c r="AQ341" s="166">
        <f t="shared" si="1017"/>
        <v>5000000</v>
      </c>
      <c r="AR341" s="166"/>
      <c r="AS341" s="167"/>
      <c r="AT341" s="166"/>
      <c r="AU341" s="166"/>
      <c r="AV341" s="166">
        <f t="shared" si="1018"/>
        <v>5000000</v>
      </c>
      <c r="AW341" s="166">
        <f t="shared" si="1019"/>
        <v>361600</v>
      </c>
      <c r="AX341" s="166">
        <f t="shared" si="1020"/>
        <v>67800</v>
      </c>
      <c r="AY341" s="166">
        <f t="shared" si="1021"/>
        <v>45200</v>
      </c>
      <c r="AZ341" s="166">
        <f t="shared" si="1022"/>
        <v>474600</v>
      </c>
      <c r="BA341" s="166">
        <f t="shared" si="1023"/>
        <v>22600</v>
      </c>
      <c r="BB341" s="166">
        <f t="shared" si="1024"/>
        <v>110000</v>
      </c>
      <c r="BC341" s="166"/>
      <c r="BD341" s="166">
        <v>0</v>
      </c>
      <c r="BE341" s="166">
        <f t="shared" si="1025"/>
        <v>607200</v>
      </c>
      <c r="BF341" s="166">
        <f t="shared" si="1026"/>
        <v>4392800</v>
      </c>
      <c r="BG341" s="166">
        <f t="shared" si="1027"/>
        <v>0</v>
      </c>
      <c r="BH341" s="166">
        <v>1</v>
      </c>
      <c r="BI341" s="369" t="s">
        <v>40</v>
      </c>
      <c r="BJ341" s="166">
        <f t="shared" si="1028"/>
        <v>0</v>
      </c>
      <c r="BK341" s="166">
        <f t="shared" si="1029"/>
        <v>1</v>
      </c>
      <c r="BL341" s="166">
        <v>0</v>
      </c>
      <c r="BM341" s="166">
        <f t="shared" si="1030"/>
        <v>0</v>
      </c>
      <c r="BN341" s="166" t="str">
        <f t="shared" si="1031"/>
        <v>Trừ tiền</v>
      </c>
      <c r="BO341" s="410"/>
      <c r="BP341" s="166"/>
      <c r="BQ341" s="144"/>
      <c r="BR341" s="144"/>
      <c r="BS341" s="161">
        <f t="shared" si="1032"/>
        <v>5000000</v>
      </c>
      <c r="BT341" s="159">
        <v>2</v>
      </c>
      <c r="BU341" s="166">
        <f t="shared" si="1033"/>
        <v>8800000</v>
      </c>
      <c r="BV341" s="166">
        <v>11000000</v>
      </c>
      <c r="BW341" s="166">
        <f t="shared" si="1034"/>
        <v>19800000</v>
      </c>
      <c r="BX341" s="166">
        <f t="shared" si="1035"/>
        <v>-15274600</v>
      </c>
      <c r="BY341" s="166"/>
      <c r="BZ341" s="166"/>
      <c r="CA341" s="171"/>
      <c r="CB341" s="166"/>
      <c r="CC341" s="166"/>
      <c r="CD341" s="166"/>
      <c r="CE341" s="413">
        <v>10000000</v>
      </c>
      <c r="CF341" s="413">
        <v>0</v>
      </c>
      <c r="CG341" s="413">
        <v>0</v>
      </c>
      <c r="CH341" s="413">
        <v>0</v>
      </c>
      <c r="CI341" s="413"/>
      <c r="CJ341" s="369">
        <f t="shared" si="1037"/>
        <v>0</v>
      </c>
      <c r="CK341" s="369">
        <f t="shared" si="1038"/>
        <v>10000000</v>
      </c>
      <c r="CL341" s="414"/>
      <c r="CM341" s="413">
        <f t="shared" si="1039"/>
        <v>10000000</v>
      </c>
      <c r="CN341" s="413">
        <f t="shared" si="1039"/>
        <v>0</v>
      </c>
      <c r="CO341" s="369">
        <f t="shared" si="1039"/>
        <v>0</v>
      </c>
      <c r="CP341" s="369">
        <f t="shared" si="1039"/>
        <v>0</v>
      </c>
      <c r="CQ341" s="369">
        <f t="shared" si="1039"/>
        <v>0</v>
      </c>
      <c r="CR341" s="369">
        <f t="shared" si="1040"/>
        <v>0</v>
      </c>
      <c r="CS341" s="369">
        <f t="shared" si="1041"/>
        <v>10000000</v>
      </c>
      <c r="CT341" s="173" t="s">
        <v>1759</v>
      </c>
      <c r="CU341" s="173" t="s">
        <v>1062</v>
      </c>
      <c r="CV341" s="450" t="s">
        <v>1731</v>
      </c>
      <c r="CW341" s="173" t="s">
        <v>2249</v>
      </c>
    </row>
    <row r="342" spans="1:101" ht="34.35" customHeight="1">
      <c r="A342" s="155">
        <f>SUBTOTAL(3,$C$11:C342)</f>
        <v>301</v>
      </c>
      <c r="B342" s="246" t="s">
        <v>986</v>
      </c>
      <c r="C342" s="247" t="s">
        <v>987</v>
      </c>
      <c r="D342" s="156" t="s">
        <v>101</v>
      </c>
      <c r="E342" s="157" t="str">
        <f t="shared" si="1036"/>
        <v>B3</v>
      </c>
      <c r="F342" s="158">
        <v>42522</v>
      </c>
      <c r="G342" s="159">
        <v>4090000</v>
      </c>
      <c r="H342" s="159"/>
      <c r="I342" s="160">
        <f t="shared" si="1000"/>
        <v>5910000</v>
      </c>
      <c r="J342" s="160">
        <f t="shared" si="1001"/>
        <v>500000</v>
      </c>
      <c r="K342" s="161">
        <f t="shared" si="1002"/>
        <v>6410000</v>
      </c>
      <c r="L342" s="161">
        <f t="shared" si="1003"/>
        <v>10500000</v>
      </c>
      <c r="M342" s="162">
        <f t="shared" si="1004"/>
        <v>1</v>
      </c>
      <c r="N342" s="163">
        <f t="shared" si="1005"/>
        <v>3640000</v>
      </c>
      <c r="O342" s="163">
        <v>0</v>
      </c>
      <c r="P342" s="406">
        <v>13</v>
      </c>
      <c r="Q342" s="406">
        <v>0</v>
      </c>
      <c r="R342" s="406">
        <v>0</v>
      </c>
      <c r="S342" s="406">
        <v>0</v>
      </c>
      <c r="T342" s="406"/>
      <c r="U342" s="406"/>
      <c r="V342" s="406"/>
      <c r="W342" s="406"/>
      <c r="X342" s="389"/>
      <c r="Y342" s="406"/>
      <c r="Z342" s="406"/>
      <c r="AA342" s="406"/>
      <c r="AB342" s="406"/>
      <c r="AC342" s="406"/>
      <c r="AD342" s="406">
        <v>0</v>
      </c>
      <c r="AE342" s="164">
        <f t="shared" si="1006"/>
        <v>0</v>
      </c>
      <c r="AF342" s="166">
        <f t="shared" si="1007"/>
        <v>5250000</v>
      </c>
      <c r="AG342" s="166">
        <f t="shared" si="1008"/>
        <v>0</v>
      </c>
      <c r="AH342" s="166">
        <f t="shared" si="1009"/>
        <v>0</v>
      </c>
      <c r="AI342" s="166">
        <f t="shared" si="1010"/>
        <v>0</v>
      </c>
      <c r="AJ342" s="166">
        <f t="shared" si="1011"/>
        <v>0</v>
      </c>
      <c r="AK342" s="166">
        <f t="shared" si="1012"/>
        <v>0</v>
      </c>
      <c r="AL342" s="166">
        <f t="shared" si="1013"/>
        <v>0</v>
      </c>
      <c r="AM342" s="166">
        <f t="shared" si="1014"/>
        <v>0</v>
      </c>
      <c r="AN342" s="166">
        <f t="shared" si="1015"/>
        <v>0</v>
      </c>
      <c r="AO342" s="167">
        <f t="shared" si="1016"/>
        <v>0</v>
      </c>
      <c r="AP342" s="166">
        <v>0</v>
      </c>
      <c r="AQ342" s="166">
        <f t="shared" si="1017"/>
        <v>5250000</v>
      </c>
      <c r="AR342" s="166">
        <v>0</v>
      </c>
      <c r="AS342" s="167"/>
      <c r="AT342" s="166"/>
      <c r="AU342" s="166"/>
      <c r="AV342" s="166">
        <f t="shared" si="1018"/>
        <v>5250000</v>
      </c>
      <c r="AW342" s="166">
        <f t="shared" si="1019"/>
        <v>327200</v>
      </c>
      <c r="AX342" s="166">
        <f t="shared" si="1020"/>
        <v>61350</v>
      </c>
      <c r="AY342" s="166">
        <f t="shared" si="1021"/>
        <v>40900</v>
      </c>
      <c r="AZ342" s="166">
        <f t="shared" si="1022"/>
        <v>429450</v>
      </c>
      <c r="BA342" s="166">
        <f t="shared" si="1023"/>
        <v>20450</v>
      </c>
      <c r="BB342" s="166">
        <f t="shared" si="1024"/>
        <v>110000</v>
      </c>
      <c r="BC342" s="166"/>
      <c r="BD342" s="166">
        <v>0</v>
      </c>
      <c r="BE342" s="166">
        <f t="shared" si="1025"/>
        <v>559900</v>
      </c>
      <c r="BF342" s="166">
        <f t="shared" si="1026"/>
        <v>4690100</v>
      </c>
      <c r="BG342" s="166">
        <f t="shared" si="1027"/>
        <v>0</v>
      </c>
      <c r="BH342" s="166">
        <v>1</v>
      </c>
      <c r="BI342" s="369" t="s">
        <v>40</v>
      </c>
      <c r="BJ342" s="166">
        <f t="shared" si="1028"/>
        <v>0</v>
      </c>
      <c r="BK342" s="166">
        <f t="shared" si="1029"/>
        <v>1</v>
      </c>
      <c r="BL342" s="166">
        <v>0</v>
      </c>
      <c r="BM342" s="166">
        <f t="shared" si="1030"/>
        <v>0</v>
      </c>
      <c r="BN342" s="166" t="str">
        <f t="shared" si="1031"/>
        <v>Trừ tiền</v>
      </c>
      <c r="BO342" s="410"/>
      <c r="BP342" s="166"/>
      <c r="BQ342" s="144"/>
      <c r="BR342" s="144"/>
      <c r="BS342" s="161">
        <f t="shared" si="1032"/>
        <v>5250000</v>
      </c>
      <c r="BT342" s="159">
        <v>3</v>
      </c>
      <c r="BU342" s="166">
        <f t="shared" si="1033"/>
        <v>13200000</v>
      </c>
      <c r="BV342" s="166">
        <v>11000000</v>
      </c>
      <c r="BW342" s="166">
        <f t="shared" si="1034"/>
        <v>24200000</v>
      </c>
      <c r="BX342" s="166">
        <f t="shared" si="1035"/>
        <v>-19379450</v>
      </c>
      <c r="BY342" s="166"/>
      <c r="BZ342" s="166"/>
      <c r="CA342" s="171"/>
      <c r="CB342" s="166"/>
      <c r="CC342" s="166"/>
      <c r="CD342" s="166"/>
      <c r="CE342" s="413">
        <v>10000000</v>
      </c>
      <c r="CF342" s="413">
        <f>CE342*5%</f>
        <v>500000</v>
      </c>
      <c r="CG342" s="413">
        <v>0</v>
      </c>
      <c r="CH342" s="413">
        <v>0</v>
      </c>
      <c r="CI342" s="413"/>
      <c r="CJ342" s="369">
        <f t="shared" si="1037"/>
        <v>500000</v>
      </c>
      <c r="CK342" s="369">
        <f t="shared" si="1038"/>
        <v>10500000</v>
      </c>
      <c r="CL342" s="414"/>
      <c r="CM342" s="413">
        <f t="shared" si="1039"/>
        <v>10000000</v>
      </c>
      <c r="CN342" s="413">
        <f t="shared" si="1039"/>
        <v>500000</v>
      </c>
      <c r="CO342" s="369">
        <f t="shared" si="1039"/>
        <v>0</v>
      </c>
      <c r="CP342" s="369">
        <f t="shared" si="1039"/>
        <v>0</v>
      </c>
      <c r="CQ342" s="369">
        <f t="shared" si="1039"/>
        <v>0</v>
      </c>
      <c r="CR342" s="369">
        <f t="shared" si="1040"/>
        <v>500000</v>
      </c>
      <c r="CS342" s="369">
        <f t="shared" si="1041"/>
        <v>10500000</v>
      </c>
      <c r="CT342" s="173" t="s">
        <v>1759</v>
      </c>
      <c r="CU342" s="173" t="s">
        <v>1062</v>
      </c>
      <c r="CV342" s="450" t="s">
        <v>1732</v>
      </c>
      <c r="CW342" s="173" t="s">
        <v>2249</v>
      </c>
    </row>
    <row r="343" spans="1:101" ht="34.35" customHeight="1">
      <c r="A343" s="155">
        <f>SUBTOTAL(3,$C$11:C343)</f>
        <v>302</v>
      </c>
      <c r="B343" s="143" t="s">
        <v>750</v>
      </c>
      <c r="C343" s="144" t="s">
        <v>751</v>
      </c>
      <c r="D343" s="156" t="s">
        <v>101</v>
      </c>
      <c r="E343" s="157" t="str">
        <f t="shared" si="1036"/>
        <v>B3</v>
      </c>
      <c r="F343" s="158">
        <v>42871</v>
      </c>
      <c r="G343" s="159">
        <v>4090000</v>
      </c>
      <c r="H343" s="159"/>
      <c r="I343" s="160">
        <f t="shared" si="1000"/>
        <v>5910000</v>
      </c>
      <c r="J343" s="160">
        <f t="shared" si="1001"/>
        <v>500000</v>
      </c>
      <c r="K343" s="161">
        <f t="shared" si="1002"/>
        <v>6410000</v>
      </c>
      <c r="L343" s="161">
        <f t="shared" si="1003"/>
        <v>10500000</v>
      </c>
      <c r="M343" s="162">
        <f t="shared" si="1004"/>
        <v>1</v>
      </c>
      <c r="N343" s="163">
        <f t="shared" si="1005"/>
        <v>3640000</v>
      </c>
      <c r="O343" s="163">
        <v>0</v>
      </c>
      <c r="P343" s="406">
        <v>13</v>
      </c>
      <c r="Q343" s="406">
        <v>0</v>
      </c>
      <c r="R343" s="406">
        <v>0</v>
      </c>
      <c r="S343" s="406">
        <v>0</v>
      </c>
      <c r="T343" s="406"/>
      <c r="U343" s="406"/>
      <c r="V343" s="406"/>
      <c r="W343" s="406"/>
      <c r="X343" s="389"/>
      <c r="Y343" s="406"/>
      <c r="Z343" s="406"/>
      <c r="AA343" s="406"/>
      <c r="AB343" s="406"/>
      <c r="AC343" s="406"/>
      <c r="AD343" s="406">
        <v>0</v>
      </c>
      <c r="AE343" s="164">
        <f t="shared" si="1006"/>
        <v>0</v>
      </c>
      <c r="AF343" s="166">
        <f t="shared" si="1007"/>
        <v>5250000</v>
      </c>
      <c r="AG343" s="166">
        <f t="shared" si="1008"/>
        <v>0</v>
      </c>
      <c r="AH343" s="166">
        <f t="shared" si="1009"/>
        <v>0</v>
      </c>
      <c r="AI343" s="166">
        <f t="shared" si="1010"/>
        <v>0</v>
      </c>
      <c r="AJ343" s="166">
        <f t="shared" si="1011"/>
        <v>0</v>
      </c>
      <c r="AK343" s="166">
        <f t="shared" si="1012"/>
        <v>0</v>
      </c>
      <c r="AL343" s="166">
        <f t="shared" si="1013"/>
        <v>0</v>
      </c>
      <c r="AM343" s="166">
        <f t="shared" si="1014"/>
        <v>0</v>
      </c>
      <c r="AN343" s="166">
        <f t="shared" si="1015"/>
        <v>0</v>
      </c>
      <c r="AO343" s="167">
        <f t="shared" si="1016"/>
        <v>0</v>
      </c>
      <c r="AP343" s="166">
        <v>0</v>
      </c>
      <c r="AQ343" s="166">
        <f t="shared" si="1017"/>
        <v>5250000</v>
      </c>
      <c r="AR343" s="166">
        <v>0</v>
      </c>
      <c r="AS343" s="167"/>
      <c r="AT343" s="166"/>
      <c r="AU343" s="166"/>
      <c r="AV343" s="166">
        <f t="shared" si="1018"/>
        <v>5250000</v>
      </c>
      <c r="AW343" s="166">
        <f t="shared" si="1019"/>
        <v>327200</v>
      </c>
      <c r="AX343" s="166">
        <f t="shared" si="1020"/>
        <v>61350</v>
      </c>
      <c r="AY343" s="166">
        <f t="shared" si="1021"/>
        <v>40900</v>
      </c>
      <c r="AZ343" s="166">
        <f t="shared" si="1022"/>
        <v>429450</v>
      </c>
      <c r="BA343" s="166">
        <f t="shared" si="1023"/>
        <v>20450</v>
      </c>
      <c r="BB343" s="166">
        <f t="shared" si="1024"/>
        <v>110000</v>
      </c>
      <c r="BC343" s="166"/>
      <c r="BD343" s="166">
        <v>0</v>
      </c>
      <c r="BE343" s="166">
        <f t="shared" si="1025"/>
        <v>559900</v>
      </c>
      <c r="BF343" s="166">
        <f t="shared" si="1026"/>
        <v>4690100</v>
      </c>
      <c r="BG343" s="166">
        <f t="shared" si="1027"/>
        <v>0</v>
      </c>
      <c r="BH343" s="166">
        <v>1</v>
      </c>
      <c r="BI343" s="369" t="s">
        <v>40</v>
      </c>
      <c r="BJ343" s="166">
        <f t="shared" si="1028"/>
        <v>0</v>
      </c>
      <c r="BK343" s="166">
        <f t="shared" si="1029"/>
        <v>1</v>
      </c>
      <c r="BL343" s="166">
        <v>0</v>
      </c>
      <c r="BM343" s="166">
        <f t="shared" si="1030"/>
        <v>0</v>
      </c>
      <c r="BN343" s="166" t="str">
        <f t="shared" si="1031"/>
        <v>Trừ tiền</v>
      </c>
      <c r="BO343" s="410"/>
      <c r="BP343" s="166"/>
      <c r="BQ343" s="144"/>
      <c r="BR343" s="144"/>
      <c r="BS343" s="161">
        <f t="shared" si="1032"/>
        <v>5250000</v>
      </c>
      <c r="BT343" s="159">
        <v>2</v>
      </c>
      <c r="BU343" s="166">
        <f t="shared" si="1033"/>
        <v>8800000</v>
      </c>
      <c r="BV343" s="166">
        <v>11000000</v>
      </c>
      <c r="BW343" s="166">
        <f t="shared" si="1034"/>
        <v>19800000</v>
      </c>
      <c r="BX343" s="166">
        <f t="shared" si="1035"/>
        <v>-14979450</v>
      </c>
      <c r="BY343" s="166"/>
      <c r="BZ343" s="166"/>
      <c r="CA343" s="171"/>
      <c r="CB343" s="166"/>
      <c r="CC343" s="166"/>
      <c r="CD343" s="166"/>
      <c r="CE343" s="413">
        <v>10000000</v>
      </c>
      <c r="CF343" s="413">
        <f>CE343*5%</f>
        <v>500000</v>
      </c>
      <c r="CG343" s="413">
        <v>0</v>
      </c>
      <c r="CH343" s="413">
        <v>0</v>
      </c>
      <c r="CI343" s="413"/>
      <c r="CJ343" s="369">
        <f t="shared" si="1037"/>
        <v>500000</v>
      </c>
      <c r="CK343" s="369">
        <f t="shared" si="1038"/>
        <v>10500000</v>
      </c>
      <c r="CL343" s="414"/>
      <c r="CM343" s="413">
        <f t="shared" si="1039"/>
        <v>10000000</v>
      </c>
      <c r="CN343" s="413">
        <f t="shared" si="1039"/>
        <v>500000</v>
      </c>
      <c r="CO343" s="369">
        <f t="shared" si="1039"/>
        <v>0</v>
      </c>
      <c r="CP343" s="369">
        <f t="shared" si="1039"/>
        <v>0</v>
      </c>
      <c r="CQ343" s="369">
        <f t="shared" si="1039"/>
        <v>0</v>
      </c>
      <c r="CR343" s="369">
        <f t="shared" si="1040"/>
        <v>500000</v>
      </c>
      <c r="CS343" s="369">
        <f t="shared" si="1041"/>
        <v>10500000</v>
      </c>
      <c r="CT343" s="173" t="s">
        <v>1759</v>
      </c>
      <c r="CU343" s="173" t="s">
        <v>1062</v>
      </c>
      <c r="CV343" s="450" t="s">
        <v>1733</v>
      </c>
      <c r="CW343" s="173" t="s">
        <v>2249</v>
      </c>
    </row>
    <row r="344" spans="1:101" ht="34.35" customHeight="1">
      <c r="A344" s="155">
        <f>SUBTOTAL(3,$C$11:C344)</f>
        <v>303</v>
      </c>
      <c r="B344" s="143" t="s">
        <v>1076</v>
      </c>
      <c r="C344" s="144" t="s">
        <v>245</v>
      </c>
      <c r="D344" s="156" t="s">
        <v>101</v>
      </c>
      <c r="E344" s="157" t="str">
        <f t="shared" si="1036"/>
        <v>B3</v>
      </c>
      <c r="F344" s="158">
        <v>45014</v>
      </c>
      <c r="G344" s="159">
        <v>4520000</v>
      </c>
      <c r="H344" s="159"/>
      <c r="I344" s="160">
        <f t="shared" si="1000"/>
        <v>5480000</v>
      </c>
      <c r="J344" s="160">
        <f t="shared" si="1001"/>
        <v>0</v>
      </c>
      <c r="K344" s="161">
        <f t="shared" si="1002"/>
        <v>5480000</v>
      </c>
      <c r="L344" s="161">
        <f t="shared" si="1003"/>
        <v>10000000</v>
      </c>
      <c r="M344" s="162">
        <f t="shared" si="1004"/>
        <v>1</v>
      </c>
      <c r="N344" s="163">
        <f t="shared" si="1005"/>
        <v>3640000</v>
      </c>
      <c r="O344" s="163">
        <v>0</v>
      </c>
      <c r="P344" s="406">
        <v>13</v>
      </c>
      <c r="Q344" s="406">
        <v>0</v>
      </c>
      <c r="R344" s="406">
        <v>0</v>
      </c>
      <c r="S344" s="406">
        <v>0</v>
      </c>
      <c r="T344" s="406"/>
      <c r="U344" s="406"/>
      <c r="V344" s="406"/>
      <c r="W344" s="406"/>
      <c r="X344" s="389"/>
      <c r="Y344" s="406"/>
      <c r="Z344" s="406"/>
      <c r="AA344" s="406"/>
      <c r="AB344" s="406"/>
      <c r="AC344" s="406"/>
      <c r="AD344" s="406">
        <v>0</v>
      </c>
      <c r="AE344" s="164">
        <f t="shared" si="1006"/>
        <v>0</v>
      </c>
      <c r="AF344" s="166">
        <f t="shared" si="1007"/>
        <v>5000000</v>
      </c>
      <c r="AG344" s="166">
        <f t="shared" si="1008"/>
        <v>0</v>
      </c>
      <c r="AH344" s="166">
        <f t="shared" si="1009"/>
        <v>0</v>
      </c>
      <c r="AI344" s="166">
        <f t="shared" si="1010"/>
        <v>0</v>
      </c>
      <c r="AJ344" s="166">
        <f t="shared" si="1011"/>
        <v>0</v>
      </c>
      <c r="AK344" s="166">
        <f t="shared" si="1012"/>
        <v>0</v>
      </c>
      <c r="AL344" s="166">
        <f t="shared" si="1013"/>
        <v>0</v>
      </c>
      <c r="AM344" s="166">
        <f t="shared" si="1014"/>
        <v>0</v>
      </c>
      <c r="AN344" s="166">
        <f t="shared" si="1015"/>
        <v>0</v>
      </c>
      <c r="AO344" s="167">
        <f t="shared" si="1016"/>
        <v>0</v>
      </c>
      <c r="AP344" s="166">
        <v>0</v>
      </c>
      <c r="AQ344" s="166">
        <f t="shared" si="1017"/>
        <v>5000000</v>
      </c>
      <c r="AR344" s="166"/>
      <c r="AS344" s="167"/>
      <c r="AT344" s="166"/>
      <c r="AU344" s="166"/>
      <c r="AV344" s="166">
        <f t="shared" si="1018"/>
        <v>5000000</v>
      </c>
      <c r="AW344" s="166">
        <f t="shared" si="1019"/>
        <v>361600</v>
      </c>
      <c r="AX344" s="166">
        <f t="shared" si="1020"/>
        <v>67800</v>
      </c>
      <c r="AY344" s="166">
        <f t="shared" si="1021"/>
        <v>45200</v>
      </c>
      <c r="AZ344" s="166">
        <f t="shared" si="1022"/>
        <v>474600</v>
      </c>
      <c r="BA344" s="166">
        <f t="shared" si="1023"/>
        <v>22600</v>
      </c>
      <c r="BB344" s="166">
        <f t="shared" si="1024"/>
        <v>110000</v>
      </c>
      <c r="BC344" s="166"/>
      <c r="BD344" s="166">
        <v>0</v>
      </c>
      <c r="BE344" s="166">
        <f t="shared" si="1025"/>
        <v>607200</v>
      </c>
      <c r="BF344" s="166">
        <f t="shared" si="1026"/>
        <v>4392800</v>
      </c>
      <c r="BG344" s="166">
        <f t="shared" si="1027"/>
        <v>0</v>
      </c>
      <c r="BH344" s="166">
        <v>1</v>
      </c>
      <c r="BI344" s="369" t="s">
        <v>40</v>
      </c>
      <c r="BJ344" s="166">
        <f t="shared" si="1028"/>
        <v>0</v>
      </c>
      <c r="BK344" s="166">
        <f t="shared" si="1029"/>
        <v>1</v>
      </c>
      <c r="BL344" s="166">
        <v>0</v>
      </c>
      <c r="BM344" s="166">
        <f t="shared" si="1030"/>
        <v>0</v>
      </c>
      <c r="BN344" s="166" t="str">
        <f t="shared" si="1031"/>
        <v>Trừ tiền</v>
      </c>
      <c r="BO344" s="410"/>
      <c r="BP344" s="166"/>
      <c r="BQ344" s="144"/>
      <c r="BR344" s="144"/>
      <c r="BS344" s="161">
        <f t="shared" si="1032"/>
        <v>5000000</v>
      </c>
      <c r="BT344" s="159">
        <v>2</v>
      </c>
      <c r="BU344" s="166">
        <f t="shared" si="1033"/>
        <v>8800000</v>
      </c>
      <c r="BV344" s="166">
        <v>11000000</v>
      </c>
      <c r="BW344" s="166">
        <f t="shared" si="1034"/>
        <v>19800000</v>
      </c>
      <c r="BX344" s="166">
        <f t="shared" si="1035"/>
        <v>-15274600</v>
      </c>
      <c r="BY344" s="166"/>
      <c r="BZ344" s="166"/>
      <c r="CA344" s="171"/>
      <c r="CB344" s="166"/>
      <c r="CC344" s="166"/>
      <c r="CD344" s="166"/>
      <c r="CE344" s="413">
        <v>10000000</v>
      </c>
      <c r="CF344" s="413">
        <v>0</v>
      </c>
      <c r="CG344" s="413">
        <v>0</v>
      </c>
      <c r="CH344" s="413">
        <v>0</v>
      </c>
      <c r="CI344" s="413"/>
      <c r="CJ344" s="369">
        <f t="shared" si="1037"/>
        <v>0</v>
      </c>
      <c r="CK344" s="369">
        <f t="shared" si="1038"/>
        <v>10000000</v>
      </c>
      <c r="CL344" s="414"/>
      <c r="CM344" s="413">
        <f t="shared" si="1039"/>
        <v>10000000</v>
      </c>
      <c r="CN344" s="413">
        <f t="shared" si="1039"/>
        <v>0</v>
      </c>
      <c r="CO344" s="369">
        <f t="shared" si="1039"/>
        <v>0</v>
      </c>
      <c r="CP344" s="369">
        <f t="shared" si="1039"/>
        <v>0</v>
      </c>
      <c r="CQ344" s="369">
        <f t="shared" si="1039"/>
        <v>0</v>
      </c>
      <c r="CR344" s="369">
        <f t="shared" si="1040"/>
        <v>0</v>
      </c>
      <c r="CS344" s="369">
        <f t="shared" si="1041"/>
        <v>10000000</v>
      </c>
      <c r="CT344" s="173" t="s">
        <v>1759</v>
      </c>
      <c r="CU344" s="173" t="s">
        <v>1062</v>
      </c>
      <c r="CV344" s="450" t="s">
        <v>1077</v>
      </c>
      <c r="CW344" s="173" t="s">
        <v>2249</v>
      </c>
    </row>
    <row r="345" spans="1:101" ht="34.35" customHeight="1">
      <c r="A345" s="155">
        <f>SUBTOTAL(3,$C$11:C345)</f>
        <v>304</v>
      </c>
      <c r="B345" s="143" t="s">
        <v>354</v>
      </c>
      <c r="C345" s="144" t="s">
        <v>355</v>
      </c>
      <c r="D345" s="156" t="s">
        <v>101</v>
      </c>
      <c r="E345" s="157" t="str">
        <f t="shared" si="1036"/>
        <v>B3</v>
      </c>
      <c r="F345" s="158">
        <v>44090</v>
      </c>
      <c r="G345" s="159">
        <v>4520000</v>
      </c>
      <c r="H345" s="159"/>
      <c r="I345" s="160">
        <f t="shared" si="1000"/>
        <v>5480000</v>
      </c>
      <c r="J345" s="160">
        <f t="shared" si="1001"/>
        <v>500000</v>
      </c>
      <c r="K345" s="161">
        <f t="shared" si="1002"/>
        <v>5980000</v>
      </c>
      <c r="L345" s="161">
        <f t="shared" si="1003"/>
        <v>10500000</v>
      </c>
      <c r="M345" s="162">
        <f t="shared" si="1004"/>
        <v>1</v>
      </c>
      <c r="N345" s="163">
        <f t="shared" si="1005"/>
        <v>3640000</v>
      </c>
      <c r="O345" s="163">
        <v>0</v>
      </c>
      <c r="P345" s="406">
        <v>13</v>
      </c>
      <c r="Q345" s="406">
        <v>0</v>
      </c>
      <c r="R345" s="406">
        <v>0</v>
      </c>
      <c r="S345" s="406">
        <v>0</v>
      </c>
      <c r="T345" s="406"/>
      <c r="U345" s="406"/>
      <c r="V345" s="406"/>
      <c r="W345" s="406"/>
      <c r="X345" s="389"/>
      <c r="Y345" s="406"/>
      <c r="Z345" s="406"/>
      <c r="AA345" s="406"/>
      <c r="AB345" s="406"/>
      <c r="AC345" s="406"/>
      <c r="AD345" s="406">
        <v>0</v>
      </c>
      <c r="AE345" s="164">
        <f t="shared" si="1006"/>
        <v>0</v>
      </c>
      <c r="AF345" s="166">
        <f t="shared" si="1007"/>
        <v>5250000</v>
      </c>
      <c r="AG345" s="166">
        <f t="shared" si="1008"/>
        <v>0</v>
      </c>
      <c r="AH345" s="166">
        <f t="shared" si="1009"/>
        <v>0</v>
      </c>
      <c r="AI345" s="166">
        <f t="shared" si="1010"/>
        <v>0</v>
      </c>
      <c r="AJ345" s="166">
        <f t="shared" si="1011"/>
        <v>0</v>
      </c>
      <c r="AK345" s="166">
        <f t="shared" si="1012"/>
        <v>0</v>
      </c>
      <c r="AL345" s="166">
        <f t="shared" si="1013"/>
        <v>0</v>
      </c>
      <c r="AM345" s="166">
        <f t="shared" si="1014"/>
        <v>0</v>
      </c>
      <c r="AN345" s="166">
        <f t="shared" si="1015"/>
        <v>0</v>
      </c>
      <c r="AO345" s="167">
        <f t="shared" si="1016"/>
        <v>0</v>
      </c>
      <c r="AP345" s="166">
        <v>0</v>
      </c>
      <c r="AQ345" s="166">
        <f t="shared" si="1017"/>
        <v>5250000</v>
      </c>
      <c r="AR345" s="166"/>
      <c r="AS345" s="167"/>
      <c r="AT345" s="166"/>
      <c r="AU345" s="166"/>
      <c r="AV345" s="166">
        <f t="shared" si="1018"/>
        <v>5250000</v>
      </c>
      <c r="AW345" s="166">
        <f t="shared" si="1019"/>
        <v>361600</v>
      </c>
      <c r="AX345" s="166">
        <f t="shared" si="1020"/>
        <v>67800</v>
      </c>
      <c r="AY345" s="166">
        <f t="shared" si="1021"/>
        <v>45200</v>
      </c>
      <c r="AZ345" s="166">
        <f t="shared" si="1022"/>
        <v>474600</v>
      </c>
      <c r="BA345" s="166">
        <f t="shared" si="1023"/>
        <v>22600</v>
      </c>
      <c r="BB345" s="166">
        <f t="shared" si="1024"/>
        <v>110000</v>
      </c>
      <c r="BC345" s="166"/>
      <c r="BD345" s="166">
        <v>0</v>
      </c>
      <c r="BE345" s="166">
        <f t="shared" si="1025"/>
        <v>607200</v>
      </c>
      <c r="BF345" s="166">
        <f t="shared" si="1026"/>
        <v>4642800</v>
      </c>
      <c r="BG345" s="166">
        <f t="shared" si="1027"/>
        <v>0</v>
      </c>
      <c r="BH345" s="166">
        <v>1</v>
      </c>
      <c r="BI345" s="369" t="s">
        <v>40</v>
      </c>
      <c r="BJ345" s="166">
        <f t="shared" si="1028"/>
        <v>0</v>
      </c>
      <c r="BK345" s="166">
        <f t="shared" si="1029"/>
        <v>1</v>
      </c>
      <c r="BL345" s="166">
        <v>0</v>
      </c>
      <c r="BM345" s="166">
        <f t="shared" si="1030"/>
        <v>0</v>
      </c>
      <c r="BN345" s="166" t="str">
        <f t="shared" si="1031"/>
        <v>Trừ tiền</v>
      </c>
      <c r="BO345" s="410"/>
      <c r="BP345" s="166"/>
      <c r="BQ345" s="144"/>
      <c r="BR345" s="144"/>
      <c r="BS345" s="161">
        <f t="shared" si="1032"/>
        <v>5250000</v>
      </c>
      <c r="BT345" s="159">
        <v>3</v>
      </c>
      <c r="BU345" s="166">
        <f t="shared" si="1033"/>
        <v>13200000</v>
      </c>
      <c r="BV345" s="166">
        <v>11000000</v>
      </c>
      <c r="BW345" s="166">
        <f t="shared" si="1034"/>
        <v>24200000</v>
      </c>
      <c r="BX345" s="166">
        <f t="shared" si="1035"/>
        <v>-19424600</v>
      </c>
      <c r="BY345" s="166"/>
      <c r="BZ345" s="166"/>
      <c r="CA345" s="171"/>
      <c r="CB345" s="166"/>
      <c r="CC345" s="166"/>
      <c r="CD345" s="166"/>
      <c r="CE345" s="413">
        <v>10000000</v>
      </c>
      <c r="CF345" s="413">
        <f>CE345*5%</f>
        <v>500000</v>
      </c>
      <c r="CG345" s="413">
        <v>0</v>
      </c>
      <c r="CH345" s="413">
        <v>0</v>
      </c>
      <c r="CI345" s="413"/>
      <c r="CJ345" s="369">
        <f t="shared" si="1037"/>
        <v>500000</v>
      </c>
      <c r="CK345" s="369">
        <f t="shared" si="1038"/>
        <v>10500000</v>
      </c>
      <c r="CL345" s="414"/>
      <c r="CM345" s="413">
        <f t="shared" si="1039"/>
        <v>10000000</v>
      </c>
      <c r="CN345" s="413">
        <f t="shared" si="1039"/>
        <v>500000</v>
      </c>
      <c r="CO345" s="369">
        <f t="shared" si="1039"/>
        <v>0</v>
      </c>
      <c r="CP345" s="369">
        <f t="shared" si="1039"/>
        <v>0</v>
      </c>
      <c r="CQ345" s="369">
        <f t="shared" si="1039"/>
        <v>0</v>
      </c>
      <c r="CR345" s="369">
        <f t="shared" si="1040"/>
        <v>500000</v>
      </c>
      <c r="CS345" s="369">
        <f t="shared" si="1041"/>
        <v>10500000</v>
      </c>
      <c r="CT345" s="173" t="s">
        <v>1759</v>
      </c>
      <c r="CU345" s="173" t="s">
        <v>1062</v>
      </c>
      <c r="CV345" s="450" t="s">
        <v>1033</v>
      </c>
      <c r="CW345" s="173" t="s">
        <v>2249</v>
      </c>
    </row>
    <row r="346" spans="1:101" ht="34.35" customHeight="1">
      <c r="A346" s="155">
        <f>SUBTOTAL(3,$C$11:C346)</f>
        <v>305</v>
      </c>
      <c r="B346" s="143" t="s">
        <v>398</v>
      </c>
      <c r="C346" s="144" t="s">
        <v>399</v>
      </c>
      <c r="D346" s="156" t="s">
        <v>101</v>
      </c>
      <c r="E346" s="157" t="str">
        <f t="shared" si="1036"/>
        <v>B3</v>
      </c>
      <c r="F346" s="158">
        <v>41928</v>
      </c>
      <c r="G346" s="159">
        <v>4520000</v>
      </c>
      <c r="H346" s="159"/>
      <c r="I346" s="160">
        <f t="shared" si="1000"/>
        <v>5480000</v>
      </c>
      <c r="J346" s="160">
        <f t="shared" si="1001"/>
        <v>1000000</v>
      </c>
      <c r="K346" s="161">
        <f t="shared" si="1002"/>
        <v>6480000</v>
      </c>
      <c r="L346" s="161">
        <f t="shared" si="1003"/>
        <v>11000000</v>
      </c>
      <c r="M346" s="162">
        <f t="shared" si="1004"/>
        <v>1</v>
      </c>
      <c r="N346" s="163">
        <f t="shared" si="1005"/>
        <v>3640000</v>
      </c>
      <c r="O346" s="163">
        <v>0</v>
      </c>
      <c r="P346" s="406">
        <v>13</v>
      </c>
      <c r="Q346" s="406">
        <v>0</v>
      </c>
      <c r="R346" s="406">
        <v>0</v>
      </c>
      <c r="S346" s="406">
        <v>0</v>
      </c>
      <c r="T346" s="406"/>
      <c r="U346" s="406"/>
      <c r="V346" s="406"/>
      <c r="W346" s="406"/>
      <c r="X346" s="389"/>
      <c r="Y346" s="406"/>
      <c r="Z346" s="406"/>
      <c r="AA346" s="406"/>
      <c r="AB346" s="406"/>
      <c r="AC346" s="406"/>
      <c r="AD346" s="406">
        <v>0</v>
      </c>
      <c r="AE346" s="164">
        <f t="shared" si="1006"/>
        <v>0</v>
      </c>
      <c r="AF346" s="166">
        <f t="shared" si="1007"/>
        <v>5500000</v>
      </c>
      <c r="AG346" s="166">
        <f t="shared" si="1008"/>
        <v>0</v>
      </c>
      <c r="AH346" s="166">
        <f t="shared" si="1009"/>
        <v>0</v>
      </c>
      <c r="AI346" s="166">
        <f t="shared" si="1010"/>
        <v>0</v>
      </c>
      <c r="AJ346" s="166">
        <f t="shared" si="1011"/>
        <v>0</v>
      </c>
      <c r="AK346" s="166">
        <f t="shared" si="1012"/>
        <v>0</v>
      </c>
      <c r="AL346" s="166">
        <f t="shared" si="1013"/>
        <v>0</v>
      </c>
      <c r="AM346" s="166">
        <f t="shared" si="1014"/>
        <v>0</v>
      </c>
      <c r="AN346" s="166">
        <f t="shared" si="1015"/>
        <v>0</v>
      </c>
      <c r="AO346" s="167">
        <f t="shared" si="1016"/>
        <v>0</v>
      </c>
      <c r="AP346" s="166">
        <v>0</v>
      </c>
      <c r="AQ346" s="166">
        <f t="shared" si="1017"/>
        <v>5500000</v>
      </c>
      <c r="AR346" s="166">
        <v>0</v>
      </c>
      <c r="AS346" s="167"/>
      <c r="AT346" s="166"/>
      <c r="AU346" s="166"/>
      <c r="AV346" s="166">
        <f t="shared" si="1018"/>
        <v>5500000</v>
      </c>
      <c r="AW346" s="166">
        <f t="shared" si="1019"/>
        <v>361600</v>
      </c>
      <c r="AX346" s="166">
        <f t="shared" si="1020"/>
        <v>67800</v>
      </c>
      <c r="AY346" s="166">
        <f t="shared" si="1021"/>
        <v>45200</v>
      </c>
      <c r="AZ346" s="166">
        <f t="shared" si="1022"/>
        <v>474600</v>
      </c>
      <c r="BA346" s="166">
        <f t="shared" si="1023"/>
        <v>22600</v>
      </c>
      <c r="BB346" s="166">
        <f t="shared" si="1024"/>
        <v>110000</v>
      </c>
      <c r="BC346" s="166"/>
      <c r="BD346" s="166">
        <v>0</v>
      </c>
      <c r="BE346" s="166">
        <f t="shared" si="1025"/>
        <v>607200</v>
      </c>
      <c r="BF346" s="166">
        <f t="shared" si="1026"/>
        <v>4892800</v>
      </c>
      <c r="BG346" s="166">
        <f t="shared" si="1027"/>
        <v>0</v>
      </c>
      <c r="BH346" s="166">
        <v>1</v>
      </c>
      <c r="BI346" s="369" t="s">
        <v>40</v>
      </c>
      <c r="BJ346" s="166">
        <f t="shared" si="1028"/>
        <v>0</v>
      </c>
      <c r="BK346" s="166">
        <f t="shared" si="1029"/>
        <v>1</v>
      </c>
      <c r="BL346" s="166">
        <v>0</v>
      </c>
      <c r="BM346" s="166">
        <f t="shared" si="1030"/>
        <v>0</v>
      </c>
      <c r="BN346" s="166" t="str">
        <f t="shared" si="1031"/>
        <v>Trừ tiền</v>
      </c>
      <c r="BO346" s="410"/>
      <c r="BP346" s="166"/>
      <c r="BQ346" s="144"/>
      <c r="BR346" s="144"/>
      <c r="BS346" s="161">
        <f t="shared" si="1032"/>
        <v>5500000</v>
      </c>
      <c r="BT346" s="159">
        <v>1</v>
      </c>
      <c r="BU346" s="166">
        <f t="shared" si="1033"/>
        <v>4400000</v>
      </c>
      <c r="BV346" s="166">
        <v>11000000</v>
      </c>
      <c r="BW346" s="166">
        <f t="shared" si="1034"/>
        <v>15400000</v>
      </c>
      <c r="BX346" s="166">
        <f t="shared" si="1035"/>
        <v>-10374600</v>
      </c>
      <c r="BY346" s="166"/>
      <c r="BZ346" s="166"/>
      <c r="CA346" s="171"/>
      <c r="CB346" s="166"/>
      <c r="CC346" s="166"/>
      <c r="CD346" s="166"/>
      <c r="CE346" s="413">
        <v>10000000</v>
      </c>
      <c r="CF346" s="413">
        <f>CE346*10%</f>
        <v>1000000</v>
      </c>
      <c r="CG346" s="413">
        <v>0</v>
      </c>
      <c r="CH346" s="413">
        <v>0</v>
      </c>
      <c r="CI346" s="413"/>
      <c r="CJ346" s="369">
        <f t="shared" si="1037"/>
        <v>1000000</v>
      </c>
      <c r="CK346" s="369">
        <f t="shared" si="1038"/>
        <v>11000000</v>
      </c>
      <c r="CL346" s="414"/>
      <c r="CM346" s="413">
        <f t="shared" si="1039"/>
        <v>10000000</v>
      </c>
      <c r="CN346" s="413">
        <f t="shared" si="1039"/>
        <v>1000000</v>
      </c>
      <c r="CO346" s="369">
        <f t="shared" si="1039"/>
        <v>0</v>
      </c>
      <c r="CP346" s="369">
        <f t="shared" si="1039"/>
        <v>0</v>
      </c>
      <c r="CQ346" s="369">
        <f t="shared" si="1039"/>
        <v>0</v>
      </c>
      <c r="CR346" s="369">
        <f t="shared" si="1040"/>
        <v>1000000</v>
      </c>
      <c r="CS346" s="369">
        <f t="shared" si="1041"/>
        <v>11000000</v>
      </c>
      <c r="CT346" s="173" t="s">
        <v>1759</v>
      </c>
      <c r="CU346" s="173" t="s">
        <v>1062</v>
      </c>
      <c r="CV346" s="450">
        <v>0</v>
      </c>
      <c r="CW346" s="173" t="s">
        <v>2249</v>
      </c>
    </row>
    <row r="347" spans="1:101" ht="34.35" customHeight="1">
      <c r="A347" s="155">
        <f>SUBTOTAL(3,$C$11:C347)</f>
        <v>306</v>
      </c>
      <c r="B347" s="143" t="s">
        <v>402</v>
      </c>
      <c r="C347" s="144" t="s">
        <v>403</v>
      </c>
      <c r="D347" s="156" t="s">
        <v>101</v>
      </c>
      <c r="E347" s="157" t="str">
        <f t="shared" si="1036"/>
        <v>B3</v>
      </c>
      <c r="F347" s="158">
        <v>44652</v>
      </c>
      <c r="G347" s="159">
        <v>4520000</v>
      </c>
      <c r="H347" s="159"/>
      <c r="I347" s="160">
        <f t="shared" si="1000"/>
        <v>5480000</v>
      </c>
      <c r="J347" s="160">
        <f t="shared" si="1001"/>
        <v>0</v>
      </c>
      <c r="K347" s="161">
        <f t="shared" si="1002"/>
        <v>5480000</v>
      </c>
      <c r="L347" s="161">
        <f t="shared" si="1003"/>
        <v>10000000</v>
      </c>
      <c r="M347" s="162">
        <f t="shared" si="1004"/>
        <v>1</v>
      </c>
      <c r="N347" s="163">
        <f t="shared" si="1005"/>
        <v>3640000</v>
      </c>
      <c r="O347" s="163">
        <v>0</v>
      </c>
      <c r="P347" s="406">
        <v>13</v>
      </c>
      <c r="Q347" s="406">
        <v>0</v>
      </c>
      <c r="R347" s="406">
        <v>0</v>
      </c>
      <c r="S347" s="406">
        <v>0</v>
      </c>
      <c r="T347" s="406"/>
      <c r="U347" s="406"/>
      <c r="V347" s="406"/>
      <c r="W347" s="406"/>
      <c r="X347" s="389"/>
      <c r="Y347" s="406"/>
      <c r="Z347" s="406"/>
      <c r="AA347" s="406"/>
      <c r="AB347" s="406"/>
      <c r="AC347" s="406"/>
      <c r="AD347" s="406">
        <v>0</v>
      </c>
      <c r="AE347" s="164">
        <f t="shared" si="1006"/>
        <v>0</v>
      </c>
      <c r="AF347" s="166">
        <f t="shared" si="1007"/>
        <v>5000000</v>
      </c>
      <c r="AG347" s="166">
        <f t="shared" si="1008"/>
        <v>0</v>
      </c>
      <c r="AH347" s="166">
        <f t="shared" si="1009"/>
        <v>0</v>
      </c>
      <c r="AI347" s="166">
        <f t="shared" si="1010"/>
        <v>0</v>
      </c>
      <c r="AJ347" s="166">
        <f t="shared" si="1011"/>
        <v>0</v>
      </c>
      <c r="AK347" s="166">
        <f t="shared" si="1012"/>
        <v>0</v>
      </c>
      <c r="AL347" s="166">
        <f t="shared" si="1013"/>
        <v>0</v>
      </c>
      <c r="AM347" s="166">
        <f t="shared" si="1014"/>
        <v>0</v>
      </c>
      <c r="AN347" s="166">
        <f t="shared" si="1015"/>
        <v>0</v>
      </c>
      <c r="AO347" s="167">
        <f t="shared" si="1016"/>
        <v>0</v>
      </c>
      <c r="AP347" s="166">
        <v>0</v>
      </c>
      <c r="AQ347" s="166">
        <f t="shared" si="1017"/>
        <v>5000000</v>
      </c>
      <c r="AR347" s="166"/>
      <c r="AS347" s="167"/>
      <c r="AT347" s="166"/>
      <c r="AU347" s="166"/>
      <c r="AV347" s="166">
        <f t="shared" si="1018"/>
        <v>5000000</v>
      </c>
      <c r="AW347" s="166">
        <f t="shared" si="1019"/>
        <v>361600</v>
      </c>
      <c r="AX347" s="166">
        <f t="shared" si="1020"/>
        <v>67800</v>
      </c>
      <c r="AY347" s="166">
        <f t="shared" si="1021"/>
        <v>45200</v>
      </c>
      <c r="AZ347" s="166">
        <f t="shared" si="1022"/>
        <v>474600</v>
      </c>
      <c r="BA347" s="166">
        <f t="shared" si="1023"/>
        <v>22600</v>
      </c>
      <c r="BB347" s="166">
        <f t="shared" si="1024"/>
        <v>110000</v>
      </c>
      <c r="BC347" s="166"/>
      <c r="BD347" s="166">
        <v>0</v>
      </c>
      <c r="BE347" s="166">
        <f t="shared" si="1025"/>
        <v>607200</v>
      </c>
      <c r="BF347" s="166">
        <f t="shared" si="1026"/>
        <v>4392800</v>
      </c>
      <c r="BG347" s="166">
        <f t="shared" si="1027"/>
        <v>0</v>
      </c>
      <c r="BH347" s="166">
        <v>1</v>
      </c>
      <c r="BI347" s="369" t="s">
        <v>40</v>
      </c>
      <c r="BJ347" s="166">
        <f t="shared" si="1028"/>
        <v>0</v>
      </c>
      <c r="BK347" s="166">
        <f t="shared" si="1029"/>
        <v>1</v>
      </c>
      <c r="BL347" s="166">
        <v>0</v>
      </c>
      <c r="BM347" s="166">
        <f t="shared" si="1030"/>
        <v>0</v>
      </c>
      <c r="BN347" s="166" t="str">
        <f t="shared" si="1031"/>
        <v>Trừ tiền</v>
      </c>
      <c r="BO347" s="410"/>
      <c r="BP347" s="166"/>
      <c r="BQ347" s="144"/>
      <c r="BR347" s="144"/>
      <c r="BS347" s="161">
        <f t="shared" si="1032"/>
        <v>5000000</v>
      </c>
      <c r="BT347" s="159">
        <v>2</v>
      </c>
      <c r="BU347" s="166">
        <f t="shared" si="1033"/>
        <v>8800000</v>
      </c>
      <c r="BV347" s="166">
        <v>11000000</v>
      </c>
      <c r="BW347" s="166">
        <f t="shared" si="1034"/>
        <v>19800000</v>
      </c>
      <c r="BX347" s="166">
        <f t="shared" si="1035"/>
        <v>-15274600</v>
      </c>
      <c r="BY347" s="166"/>
      <c r="BZ347" s="166"/>
      <c r="CA347" s="171"/>
      <c r="CB347" s="166"/>
      <c r="CC347" s="166"/>
      <c r="CD347" s="166"/>
      <c r="CE347" s="413">
        <v>10000000</v>
      </c>
      <c r="CF347" s="413">
        <v>0</v>
      </c>
      <c r="CG347" s="413">
        <v>0</v>
      </c>
      <c r="CH347" s="413">
        <v>0</v>
      </c>
      <c r="CI347" s="413"/>
      <c r="CJ347" s="369">
        <f t="shared" si="1037"/>
        <v>0</v>
      </c>
      <c r="CK347" s="369">
        <f t="shared" si="1038"/>
        <v>10000000</v>
      </c>
      <c r="CL347" s="414"/>
      <c r="CM347" s="413">
        <f t="shared" si="1039"/>
        <v>10000000</v>
      </c>
      <c r="CN347" s="413">
        <f t="shared" si="1039"/>
        <v>0</v>
      </c>
      <c r="CO347" s="369">
        <f t="shared" si="1039"/>
        <v>0</v>
      </c>
      <c r="CP347" s="369">
        <f t="shared" si="1039"/>
        <v>0</v>
      </c>
      <c r="CQ347" s="369">
        <f t="shared" si="1039"/>
        <v>0</v>
      </c>
      <c r="CR347" s="369">
        <f t="shared" si="1040"/>
        <v>0</v>
      </c>
      <c r="CS347" s="369">
        <f t="shared" si="1041"/>
        <v>10000000</v>
      </c>
      <c r="CT347" s="173" t="s">
        <v>1759</v>
      </c>
      <c r="CU347" s="173" t="s">
        <v>1062</v>
      </c>
      <c r="CV347" s="450" t="s">
        <v>1102</v>
      </c>
      <c r="CW347" s="173" t="s">
        <v>2249</v>
      </c>
    </row>
    <row r="348" spans="1:101" ht="34.35" customHeight="1">
      <c r="A348" s="155">
        <f>SUBTOTAL(3,$C$11:C348)</f>
        <v>307</v>
      </c>
      <c r="B348" s="143" t="s">
        <v>404</v>
      </c>
      <c r="C348" s="144" t="s">
        <v>405</v>
      </c>
      <c r="D348" s="156" t="s">
        <v>101</v>
      </c>
      <c r="E348" s="157" t="str">
        <f t="shared" si="1036"/>
        <v>B3</v>
      </c>
      <c r="F348" s="158">
        <v>44610</v>
      </c>
      <c r="G348" s="159">
        <v>4520000</v>
      </c>
      <c r="H348" s="159"/>
      <c r="I348" s="160">
        <f t="shared" si="1000"/>
        <v>5480000</v>
      </c>
      <c r="J348" s="160">
        <f t="shared" si="1001"/>
        <v>0</v>
      </c>
      <c r="K348" s="161">
        <f t="shared" si="1002"/>
        <v>5480000</v>
      </c>
      <c r="L348" s="161">
        <f t="shared" si="1003"/>
        <v>10000000</v>
      </c>
      <c r="M348" s="162">
        <f t="shared" si="1004"/>
        <v>1</v>
      </c>
      <c r="N348" s="163">
        <f t="shared" si="1005"/>
        <v>3640000</v>
      </c>
      <c r="O348" s="163">
        <v>0</v>
      </c>
      <c r="P348" s="406">
        <v>13</v>
      </c>
      <c r="Q348" s="406">
        <v>0</v>
      </c>
      <c r="R348" s="406">
        <v>0</v>
      </c>
      <c r="S348" s="406">
        <v>0</v>
      </c>
      <c r="T348" s="406"/>
      <c r="U348" s="406"/>
      <c r="V348" s="406"/>
      <c r="W348" s="406"/>
      <c r="X348" s="389"/>
      <c r="Y348" s="406"/>
      <c r="Z348" s="406"/>
      <c r="AA348" s="406"/>
      <c r="AB348" s="406"/>
      <c r="AC348" s="406"/>
      <c r="AD348" s="406">
        <v>0</v>
      </c>
      <c r="AE348" s="164">
        <f t="shared" si="1006"/>
        <v>0</v>
      </c>
      <c r="AF348" s="166">
        <f t="shared" si="1007"/>
        <v>5000000</v>
      </c>
      <c r="AG348" s="166">
        <f t="shared" si="1008"/>
        <v>0</v>
      </c>
      <c r="AH348" s="166">
        <f t="shared" si="1009"/>
        <v>0</v>
      </c>
      <c r="AI348" s="166">
        <f t="shared" si="1010"/>
        <v>0</v>
      </c>
      <c r="AJ348" s="166">
        <f t="shared" si="1011"/>
        <v>0</v>
      </c>
      <c r="AK348" s="166">
        <f t="shared" si="1012"/>
        <v>0</v>
      </c>
      <c r="AL348" s="166">
        <f t="shared" si="1013"/>
        <v>0</v>
      </c>
      <c r="AM348" s="166">
        <f t="shared" si="1014"/>
        <v>0</v>
      </c>
      <c r="AN348" s="166">
        <f t="shared" si="1015"/>
        <v>0</v>
      </c>
      <c r="AO348" s="167">
        <f t="shared" si="1016"/>
        <v>0</v>
      </c>
      <c r="AP348" s="166">
        <v>0</v>
      </c>
      <c r="AQ348" s="166">
        <f t="shared" si="1017"/>
        <v>5000000</v>
      </c>
      <c r="AR348" s="166"/>
      <c r="AS348" s="167"/>
      <c r="AT348" s="166"/>
      <c r="AU348" s="166"/>
      <c r="AV348" s="166">
        <f t="shared" si="1018"/>
        <v>5000000</v>
      </c>
      <c r="AW348" s="166">
        <f t="shared" si="1019"/>
        <v>361600</v>
      </c>
      <c r="AX348" s="166">
        <f t="shared" si="1020"/>
        <v>67800</v>
      </c>
      <c r="AY348" s="166">
        <f t="shared" si="1021"/>
        <v>45200</v>
      </c>
      <c r="AZ348" s="166">
        <f t="shared" si="1022"/>
        <v>474600</v>
      </c>
      <c r="BA348" s="166">
        <f t="shared" si="1023"/>
        <v>0</v>
      </c>
      <c r="BB348" s="166">
        <f t="shared" si="1024"/>
        <v>110000</v>
      </c>
      <c r="BC348" s="166"/>
      <c r="BD348" s="166">
        <v>0</v>
      </c>
      <c r="BE348" s="166">
        <f t="shared" si="1025"/>
        <v>584600</v>
      </c>
      <c r="BF348" s="166">
        <f t="shared" si="1026"/>
        <v>4415400</v>
      </c>
      <c r="BG348" s="166">
        <f t="shared" si="1027"/>
        <v>0</v>
      </c>
      <c r="BH348" s="166">
        <v>1</v>
      </c>
      <c r="BI348" s="159">
        <v>0</v>
      </c>
      <c r="BJ348" s="166">
        <f t="shared" si="1028"/>
        <v>0</v>
      </c>
      <c r="BK348" s="166">
        <f t="shared" si="1029"/>
        <v>1</v>
      </c>
      <c r="BL348" s="166">
        <v>0</v>
      </c>
      <c r="BM348" s="166">
        <f t="shared" si="1030"/>
        <v>0</v>
      </c>
      <c r="BN348" s="166" t="str">
        <f t="shared" si="1031"/>
        <v>Trừ tiền</v>
      </c>
      <c r="BO348" s="410"/>
      <c r="BP348" s="166"/>
      <c r="BQ348" s="144"/>
      <c r="BR348" s="144"/>
      <c r="BS348" s="161">
        <f t="shared" si="1032"/>
        <v>5000000</v>
      </c>
      <c r="BT348" s="159">
        <v>0</v>
      </c>
      <c r="BU348" s="166">
        <f t="shared" si="1033"/>
        <v>0</v>
      </c>
      <c r="BV348" s="166">
        <v>11000000</v>
      </c>
      <c r="BW348" s="166">
        <f t="shared" si="1034"/>
        <v>11000000</v>
      </c>
      <c r="BX348" s="166">
        <f t="shared" si="1035"/>
        <v>-6474600</v>
      </c>
      <c r="BY348" s="166"/>
      <c r="BZ348" s="166"/>
      <c r="CA348" s="171"/>
      <c r="CB348" s="166"/>
      <c r="CC348" s="166"/>
      <c r="CD348" s="166"/>
      <c r="CE348" s="413">
        <v>10000000</v>
      </c>
      <c r="CF348" s="413">
        <v>0</v>
      </c>
      <c r="CG348" s="413">
        <v>0</v>
      </c>
      <c r="CH348" s="413">
        <v>0</v>
      </c>
      <c r="CI348" s="413"/>
      <c r="CJ348" s="369">
        <f t="shared" si="1037"/>
        <v>0</v>
      </c>
      <c r="CK348" s="369">
        <f t="shared" si="1038"/>
        <v>10000000</v>
      </c>
      <c r="CL348" s="414"/>
      <c r="CM348" s="413">
        <f t="shared" si="1039"/>
        <v>10000000</v>
      </c>
      <c r="CN348" s="413">
        <f t="shared" si="1039"/>
        <v>0</v>
      </c>
      <c r="CO348" s="369">
        <f t="shared" si="1039"/>
        <v>0</v>
      </c>
      <c r="CP348" s="369">
        <f t="shared" si="1039"/>
        <v>0</v>
      </c>
      <c r="CQ348" s="369">
        <f t="shared" si="1039"/>
        <v>0</v>
      </c>
      <c r="CR348" s="369">
        <f t="shared" si="1040"/>
        <v>0</v>
      </c>
      <c r="CS348" s="369">
        <f t="shared" si="1041"/>
        <v>10000000</v>
      </c>
      <c r="CT348" s="173" t="s">
        <v>1759</v>
      </c>
      <c r="CU348" s="173" t="s">
        <v>1062</v>
      </c>
      <c r="CV348" s="450">
        <v>0</v>
      </c>
      <c r="CW348" s="173" t="s">
        <v>2249</v>
      </c>
    </row>
    <row r="349" spans="1:101" ht="34.35" customHeight="1">
      <c r="A349" s="155">
        <f>SUBTOTAL(3,$C$11:C349)</f>
        <v>308</v>
      </c>
      <c r="B349" s="143" t="s">
        <v>406</v>
      </c>
      <c r="C349" s="144" t="s">
        <v>407</v>
      </c>
      <c r="D349" s="156" t="s">
        <v>101</v>
      </c>
      <c r="E349" s="157" t="str">
        <f t="shared" si="1036"/>
        <v>B3</v>
      </c>
      <c r="F349" s="158">
        <v>44310</v>
      </c>
      <c r="G349" s="159">
        <v>4520000</v>
      </c>
      <c r="H349" s="159"/>
      <c r="I349" s="160">
        <f t="shared" si="1000"/>
        <v>5480000</v>
      </c>
      <c r="J349" s="160">
        <f t="shared" si="1001"/>
        <v>1000000</v>
      </c>
      <c r="K349" s="161">
        <f t="shared" si="1002"/>
        <v>6480000</v>
      </c>
      <c r="L349" s="161">
        <f t="shared" si="1003"/>
        <v>11000000</v>
      </c>
      <c r="M349" s="162">
        <f t="shared" si="1004"/>
        <v>1</v>
      </c>
      <c r="N349" s="163">
        <f t="shared" si="1005"/>
        <v>3640000</v>
      </c>
      <c r="O349" s="163">
        <v>0</v>
      </c>
      <c r="P349" s="406">
        <v>13</v>
      </c>
      <c r="Q349" s="406">
        <v>0</v>
      </c>
      <c r="R349" s="406">
        <v>0</v>
      </c>
      <c r="S349" s="406">
        <v>0</v>
      </c>
      <c r="T349" s="406"/>
      <c r="U349" s="406"/>
      <c r="V349" s="406"/>
      <c r="W349" s="406"/>
      <c r="X349" s="389"/>
      <c r="Y349" s="406"/>
      <c r="Z349" s="406"/>
      <c r="AA349" s="406"/>
      <c r="AB349" s="406"/>
      <c r="AC349" s="406"/>
      <c r="AD349" s="406">
        <v>0</v>
      </c>
      <c r="AE349" s="164">
        <f t="shared" si="1006"/>
        <v>0</v>
      </c>
      <c r="AF349" s="166">
        <f t="shared" si="1007"/>
        <v>5500000</v>
      </c>
      <c r="AG349" s="166">
        <f t="shared" si="1008"/>
        <v>0</v>
      </c>
      <c r="AH349" s="166">
        <f t="shared" si="1009"/>
        <v>0</v>
      </c>
      <c r="AI349" s="166">
        <f t="shared" si="1010"/>
        <v>0</v>
      </c>
      <c r="AJ349" s="166">
        <f t="shared" si="1011"/>
        <v>0</v>
      </c>
      <c r="AK349" s="166">
        <f t="shared" si="1012"/>
        <v>0</v>
      </c>
      <c r="AL349" s="166">
        <f t="shared" si="1013"/>
        <v>0</v>
      </c>
      <c r="AM349" s="166">
        <f t="shared" si="1014"/>
        <v>0</v>
      </c>
      <c r="AN349" s="166">
        <f t="shared" si="1015"/>
        <v>0</v>
      </c>
      <c r="AO349" s="167">
        <f t="shared" si="1016"/>
        <v>0</v>
      </c>
      <c r="AP349" s="166">
        <v>0</v>
      </c>
      <c r="AQ349" s="166">
        <f t="shared" si="1017"/>
        <v>5500000</v>
      </c>
      <c r="AR349" s="166"/>
      <c r="AS349" s="167"/>
      <c r="AT349" s="166"/>
      <c r="AU349" s="166"/>
      <c r="AV349" s="166">
        <f t="shared" si="1018"/>
        <v>5500000</v>
      </c>
      <c r="AW349" s="166">
        <f t="shared" si="1019"/>
        <v>361600</v>
      </c>
      <c r="AX349" s="166">
        <f t="shared" si="1020"/>
        <v>67800</v>
      </c>
      <c r="AY349" s="166">
        <f t="shared" si="1021"/>
        <v>45200</v>
      </c>
      <c r="AZ349" s="166">
        <f t="shared" si="1022"/>
        <v>474600</v>
      </c>
      <c r="BA349" s="166">
        <f t="shared" si="1023"/>
        <v>0</v>
      </c>
      <c r="BB349" s="166">
        <f t="shared" si="1024"/>
        <v>110000</v>
      </c>
      <c r="BC349" s="166"/>
      <c r="BD349" s="166">
        <v>0</v>
      </c>
      <c r="BE349" s="166">
        <f t="shared" si="1025"/>
        <v>584600</v>
      </c>
      <c r="BF349" s="166">
        <f t="shared" si="1026"/>
        <v>4915400</v>
      </c>
      <c r="BG349" s="166">
        <f t="shared" si="1027"/>
        <v>0</v>
      </c>
      <c r="BH349" s="166">
        <v>1</v>
      </c>
      <c r="BI349" s="159">
        <v>0</v>
      </c>
      <c r="BJ349" s="166">
        <f t="shared" si="1028"/>
        <v>0</v>
      </c>
      <c r="BK349" s="166">
        <f t="shared" si="1029"/>
        <v>1</v>
      </c>
      <c r="BL349" s="166">
        <v>0</v>
      </c>
      <c r="BM349" s="166">
        <f t="shared" si="1030"/>
        <v>0</v>
      </c>
      <c r="BN349" s="166" t="str">
        <f t="shared" si="1031"/>
        <v>Trừ tiền</v>
      </c>
      <c r="BO349" s="410"/>
      <c r="BP349" s="166"/>
      <c r="BQ349" s="144"/>
      <c r="BR349" s="144"/>
      <c r="BS349" s="161">
        <f t="shared" si="1032"/>
        <v>5500000</v>
      </c>
      <c r="BT349" s="159">
        <v>2</v>
      </c>
      <c r="BU349" s="166">
        <f t="shared" si="1033"/>
        <v>8800000</v>
      </c>
      <c r="BV349" s="166">
        <v>11000000</v>
      </c>
      <c r="BW349" s="166">
        <f t="shared" si="1034"/>
        <v>19800000</v>
      </c>
      <c r="BX349" s="166">
        <f t="shared" si="1035"/>
        <v>-14774600</v>
      </c>
      <c r="BY349" s="166"/>
      <c r="BZ349" s="166"/>
      <c r="CA349" s="171"/>
      <c r="CB349" s="166"/>
      <c r="CC349" s="166"/>
      <c r="CD349" s="166"/>
      <c r="CE349" s="413">
        <v>10000000</v>
      </c>
      <c r="CF349" s="413">
        <v>0</v>
      </c>
      <c r="CG349" s="413">
        <f>CE349*10%</f>
        <v>1000000</v>
      </c>
      <c r="CH349" s="413">
        <v>0</v>
      </c>
      <c r="CI349" s="413"/>
      <c r="CJ349" s="369">
        <f t="shared" si="1037"/>
        <v>1000000</v>
      </c>
      <c r="CK349" s="369">
        <f t="shared" si="1038"/>
        <v>11000000</v>
      </c>
      <c r="CL349" s="414"/>
      <c r="CM349" s="413">
        <f t="shared" si="1039"/>
        <v>10000000</v>
      </c>
      <c r="CN349" s="413">
        <f t="shared" si="1039"/>
        <v>0</v>
      </c>
      <c r="CO349" s="369">
        <f t="shared" si="1039"/>
        <v>1000000</v>
      </c>
      <c r="CP349" s="369">
        <f t="shared" si="1039"/>
        <v>0</v>
      </c>
      <c r="CQ349" s="369">
        <f t="shared" si="1039"/>
        <v>0</v>
      </c>
      <c r="CR349" s="369">
        <f t="shared" si="1040"/>
        <v>1000000</v>
      </c>
      <c r="CS349" s="369">
        <f t="shared" si="1041"/>
        <v>11000000</v>
      </c>
      <c r="CT349" s="173" t="s">
        <v>1761</v>
      </c>
      <c r="CU349" s="173" t="s">
        <v>1062</v>
      </c>
      <c r="CV349" s="450">
        <v>0</v>
      </c>
      <c r="CW349" s="173" t="s">
        <v>2249</v>
      </c>
    </row>
    <row r="350" spans="1:101" ht="34.35" customHeight="1">
      <c r="A350" s="155">
        <f>SUBTOTAL(3,$C$11:C350)</f>
        <v>309</v>
      </c>
      <c r="B350" s="143" t="s">
        <v>408</v>
      </c>
      <c r="C350" s="144" t="s">
        <v>409</v>
      </c>
      <c r="D350" s="156" t="s">
        <v>101</v>
      </c>
      <c r="E350" s="157" t="str">
        <f t="shared" si="1036"/>
        <v>B3</v>
      </c>
      <c r="F350" s="158">
        <v>42110</v>
      </c>
      <c r="G350" s="159">
        <v>4520000</v>
      </c>
      <c r="H350" s="159"/>
      <c r="I350" s="160">
        <f t="shared" si="1000"/>
        <v>5480000</v>
      </c>
      <c r="J350" s="160">
        <f t="shared" si="1001"/>
        <v>1000000</v>
      </c>
      <c r="K350" s="161">
        <f t="shared" si="1002"/>
        <v>6480000</v>
      </c>
      <c r="L350" s="161">
        <f t="shared" si="1003"/>
        <v>11000000</v>
      </c>
      <c r="M350" s="162">
        <f t="shared" si="1004"/>
        <v>1</v>
      </c>
      <c r="N350" s="163">
        <f t="shared" si="1005"/>
        <v>3640000</v>
      </c>
      <c r="O350" s="163">
        <v>0</v>
      </c>
      <c r="P350" s="406">
        <v>13</v>
      </c>
      <c r="Q350" s="406">
        <v>0</v>
      </c>
      <c r="R350" s="406">
        <v>0</v>
      </c>
      <c r="S350" s="406">
        <v>0</v>
      </c>
      <c r="T350" s="406"/>
      <c r="U350" s="406"/>
      <c r="V350" s="406"/>
      <c r="W350" s="406"/>
      <c r="X350" s="389"/>
      <c r="Y350" s="406"/>
      <c r="Z350" s="406"/>
      <c r="AA350" s="406"/>
      <c r="AB350" s="406"/>
      <c r="AC350" s="406"/>
      <c r="AD350" s="406">
        <v>0</v>
      </c>
      <c r="AE350" s="164">
        <f t="shared" si="1006"/>
        <v>0</v>
      </c>
      <c r="AF350" s="166">
        <f t="shared" si="1007"/>
        <v>5500000</v>
      </c>
      <c r="AG350" s="166">
        <f t="shared" si="1008"/>
        <v>0</v>
      </c>
      <c r="AH350" s="166">
        <f t="shared" si="1009"/>
        <v>0</v>
      </c>
      <c r="AI350" s="166">
        <f t="shared" si="1010"/>
        <v>0</v>
      </c>
      <c r="AJ350" s="166">
        <f t="shared" si="1011"/>
        <v>0</v>
      </c>
      <c r="AK350" s="166">
        <f t="shared" si="1012"/>
        <v>0</v>
      </c>
      <c r="AL350" s="166">
        <f t="shared" si="1013"/>
        <v>0</v>
      </c>
      <c r="AM350" s="166">
        <f t="shared" si="1014"/>
        <v>0</v>
      </c>
      <c r="AN350" s="166">
        <f t="shared" si="1015"/>
        <v>0</v>
      </c>
      <c r="AO350" s="167">
        <f t="shared" si="1016"/>
        <v>0</v>
      </c>
      <c r="AP350" s="166">
        <v>0</v>
      </c>
      <c r="AQ350" s="166">
        <f t="shared" si="1017"/>
        <v>5500000</v>
      </c>
      <c r="AR350" s="166">
        <v>0</v>
      </c>
      <c r="AS350" s="167"/>
      <c r="AT350" s="166"/>
      <c r="AU350" s="166"/>
      <c r="AV350" s="166">
        <f t="shared" si="1018"/>
        <v>5500000</v>
      </c>
      <c r="AW350" s="166">
        <f t="shared" si="1019"/>
        <v>361600</v>
      </c>
      <c r="AX350" s="166">
        <f t="shared" si="1020"/>
        <v>67800</v>
      </c>
      <c r="AY350" s="166">
        <f t="shared" si="1021"/>
        <v>45200</v>
      </c>
      <c r="AZ350" s="166">
        <f t="shared" si="1022"/>
        <v>474600</v>
      </c>
      <c r="BA350" s="166">
        <f t="shared" si="1023"/>
        <v>22600</v>
      </c>
      <c r="BB350" s="166">
        <f t="shared" si="1024"/>
        <v>110000</v>
      </c>
      <c r="BC350" s="166"/>
      <c r="BD350" s="166">
        <v>0</v>
      </c>
      <c r="BE350" s="166">
        <f t="shared" si="1025"/>
        <v>607200</v>
      </c>
      <c r="BF350" s="166">
        <f t="shared" si="1026"/>
        <v>4892800</v>
      </c>
      <c r="BG350" s="166">
        <f t="shared" si="1027"/>
        <v>0</v>
      </c>
      <c r="BH350" s="166">
        <v>1</v>
      </c>
      <c r="BI350" s="369" t="s">
        <v>40</v>
      </c>
      <c r="BJ350" s="166">
        <f t="shared" si="1028"/>
        <v>0</v>
      </c>
      <c r="BK350" s="166">
        <f t="shared" si="1029"/>
        <v>1</v>
      </c>
      <c r="BL350" s="166">
        <v>0</v>
      </c>
      <c r="BM350" s="166">
        <f t="shared" si="1030"/>
        <v>0</v>
      </c>
      <c r="BN350" s="166" t="str">
        <f t="shared" si="1031"/>
        <v>Trừ tiền</v>
      </c>
      <c r="BO350" s="410"/>
      <c r="BP350" s="166"/>
      <c r="BQ350" s="144"/>
      <c r="BR350" s="144"/>
      <c r="BS350" s="161">
        <f t="shared" si="1032"/>
        <v>5500000</v>
      </c>
      <c r="BT350" s="159">
        <v>2</v>
      </c>
      <c r="BU350" s="166">
        <f t="shared" si="1033"/>
        <v>8800000</v>
      </c>
      <c r="BV350" s="166">
        <v>11000000</v>
      </c>
      <c r="BW350" s="166">
        <f t="shared" si="1034"/>
        <v>19800000</v>
      </c>
      <c r="BX350" s="166">
        <f t="shared" si="1035"/>
        <v>-14774600</v>
      </c>
      <c r="BY350" s="166"/>
      <c r="BZ350" s="166"/>
      <c r="CA350" s="171"/>
      <c r="CB350" s="166"/>
      <c r="CC350" s="166"/>
      <c r="CD350" s="166"/>
      <c r="CE350" s="413">
        <v>10000000</v>
      </c>
      <c r="CF350" s="413">
        <f>CE350*10%</f>
        <v>1000000</v>
      </c>
      <c r="CG350" s="413">
        <v>0</v>
      </c>
      <c r="CH350" s="413">
        <v>0</v>
      </c>
      <c r="CI350" s="413"/>
      <c r="CJ350" s="369">
        <f t="shared" si="1037"/>
        <v>1000000</v>
      </c>
      <c r="CK350" s="369">
        <f t="shared" si="1038"/>
        <v>11000000</v>
      </c>
      <c r="CL350" s="414"/>
      <c r="CM350" s="413">
        <f t="shared" si="1039"/>
        <v>10000000</v>
      </c>
      <c r="CN350" s="413">
        <f t="shared" si="1039"/>
        <v>1000000</v>
      </c>
      <c r="CO350" s="369">
        <f t="shared" si="1039"/>
        <v>0</v>
      </c>
      <c r="CP350" s="369">
        <f t="shared" si="1039"/>
        <v>0</v>
      </c>
      <c r="CQ350" s="369">
        <f t="shared" si="1039"/>
        <v>0</v>
      </c>
      <c r="CR350" s="369">
        <f t="shared" si="1040"/>
        <v>1000000</v>
      </c>
      <c r="CS350" s="369">
        <f t="shared" si="1041"/>
        <v>11000000</v>
      </c>
      <c r="CT350" s="173" t="s">
        <v>1759</v>
      </c>
      <c r="CU350" s="173" t="s">
        <v>1062</v>
      </c>
      <c r="CV350" s="450" t="s">
        <v>1087</v>
      </c>
      <c r="CW350" s="173" t="s">
        <v>2249</v>
      </c>
    </row>
    <row r="351" spans="1:101" ht="34.35" customHeight="1">
      <c r="A351" s="155">
        <f>SUBTOTAL(3,$C$11:C351)</f>
        <v>310</v>
      </c>
      <c r="B351" s="143" t="s">
        <v>448</v>
      </c>
      <c r="C351" s="144" t="s">
        <v>449</v>
      </c>
      <c r="D351" s="156" t="s">
        <v>101</v>
      </c>
      <c r="E351" s="157" t="str">
        <f t="shared" si="1036"/>
        <v>B3</v>
      </c>
      <c r="F351" s="158">
        <v>42801</v>
      </c>
      <c r="G351" s="159">
        <v>4520000</v>
      </c>
      <c r="H351" s="159"/>
      <c r="I351" s="160">
        <f t="shared" si="1000"/>
        <v>5480000</v>
      </c>
      <c r="J351" s="160">
        <f t="shared" si="1001"/>
        <v>500000</v>
      </c>
      <c r="K351" s="161">
        <f t="shared" si="1002"/>
        <v>5980000</v>
      </c>
      <c r="L351" s="161">
        <f t="shared" si="1003"/>
        <v>10500000</v>
      </c>
      <c r="M351" s="162">
        <f t="shared" si="1004"/>
        <v>1</v>
      </c>
      <c r="N351" s="163">
        <f t="shared" si="1005"/>
        <v>3640000</v>
      </c>
      <c r="O351" s="163">
        <v>0</v>
      </c>
      <c r="P351" s="406">
        <v>13</v>
      </c>
      <c r="Q351" s="406">
        <v>0</v>
      </c>
      <c r="R351" s="406">
        <v>0</v>
      </c>
      <c r="S351" s="406">
        <v>0</v>
      </c>
      <c r="T351" s="406"/>
      <c r="U351" s="406"/>
      <c r="V351" s="406"/>
      <c r="W351" s="406"/>
      <c r="X351" s="389"/>
      <c r="Y351" s="406"/>
      <c r="Z351" s="406"/>
      <c r="AA351" s="406"/>
      <c r="AB351" s="406"/>
      <c r="AC351" s="406"/>
      <c r="AD351" s="406">
        <v>0</v>
      </c>
      <c r="AE351" s="164">
        <f t="shared" si="1006"/>
        <v>0</v>
      </c>
      <c r="AF351" s="166">
        <f t="shared" si="1007"/>
        <v>5250000</v>
      </c>
      <c r="AG351" s="166">
        <f t="shared" si="1008"/>
        <v>0</v>
      </c>
      <c r="AH351" s="166">
        <f t="shared" si="1009"/>
        <v>0</v>
      </c>
      <c r="AI351" s="166">
        <f t="shared" si="1010"/>
        <v>0</v>
      </c>
      <c r="AJ351" s="166">
        <f t="shared" si="1011"/>
        <v>0</v>
      </c>
      <c r="AK351" s="166">
        <f t="shared" si="1012"/>
        <v>0</v>
      </c>
      <c r="AL351" s="166">
        <f t="shared" si="1013"/>
        <v>0</v>
      </c>
      <c r="AM351" s="166">
        <f t="shared" si="1014"/>
        <v>0</v>
      </c>
      <c r="AN351" s="166">
        <f t="shared" si="1015"/>
        <v>0</v>
      </c>
      <c r="AO351" s="167">
        <f t="shared" si="1016"/>
        <v>0</v>
      </c>
      <c r="AP351" s="166">
        <v>0</v>
      </c>
      <c r="AQ351" s="166">
        <f t="shared" si="1017"/>
        <v>5250000</v>
      </c>
      <c r="AR351" s="166"/>
      <c r="AS351" s="167"/>
      <c r="AT351" s="166"/>
      <c r="AU351" s="166"/>
      <c r="AV351" s="166">
        <f t="shared" si="1018"/>
        <v>5250000</v>
      </c>
      <c r="AW351" s="166">
        <f t="shared" si="1019"/>
        <v>361600</v>
      </c>
      <c r="AX351" s="166">
        <f t="shared" si="1020"/>
        <v>67800</v>
      </c>
      <c r="AY351" s="166">
        <f t="shared" si="1021"/>
        <v>45200</v>
      </c>
      <c r="AZ351" s="166">
        <f t="shared" si="1022"/>
        <v>474600</v>
      </c>
      <c r="BA351" s="166">
        <f t="shared" si="1023"/>
        <v>22600</v>
      </c>
      <c r="BB351" s="166">
        <f t="shared" si="1024"/>
        <v>110000</v>
      </c>
      <c r="BC351" s="166"/>
      <c r="BD351" s="166">
        <v>0</v>
      </c>
      <c r="BE351" s="166">
        <f t="shared" si="1025"/>
        <v>607200</v>
      </c>
      <c r="BF351" s="166">
        <f t="shared" si="1026"/>
        <v>4642800</v>
      </c>
      <c r="BG351" s="166">
        <f t="shared" si="1027"/>
        <v>0</v>
      </c>
      <c r="BH351" s="166">
        <v>1</v>
      </c>
      <c r="BI351" s="369" t="s">
        <v>40</v>
      </c>
      <c r="BJ351" s="166">
        <f t="shared" si="1028"/>
        <v>0</v>
      </c>
      <c r="BK351" s="166">
        <f t="shared" si="1029"/>
        <v>1</v>
      </c>
      <c r="BL351" s="166">
        <v>0</v>
      </c>
      <c r="BM351" s="166">
        <f t="shared" si="1030"/>
        <v>0</v>
      </c>
      <c r="BN351" s="166" t="str">
        <f t="shared" si="1031"/>
        <v>Trừ tiền</v>
      </c>
      <c r="BO351" s="410"/>
      <c r="BP351" s="166"/>
      <c r="BQ351" s="144"/>
      <c r="BR351" s="144"/>
      <c r="BS351" s="161">
        <f t="shared" si="1032"/>
        <v>5250000</v>
      </c>
      <c r="BT351" s="159">
        <v>4</v>
      </c>
      <c r="BU351" s="166">
        <f t="shared" si="1033"/>
        <v>17600000</v>
      </c>
      <c r="BV351" s="166">
        <v>11000000</v>
      </c>
      <c r="BW351" s="166">
        <f t="shared" si="1034"/>
        <v>28600000</v>
      </c>
      <c r="BX351" s="166">
        <f t="shared" si="1035"/>
        <v>-23824600</v>
      </c>
      <c r="BY351" s="166"/>
      <c r="BZ351" s="166"/>
      <c r="CA351" s="171"/>
      <c r="CB351" s="166"/>
      <c r="CC351" s="166"/>
      <c r="CD351" s="166"/>
      <c r="CE351" s="413">
        <v>10000000</v>
      </c>
      <c r="CF351" s="413">
        <f t="shared" ref="CF351" si="1045">CE351*5%</f>
        <v>500000</v>
      </c>
      <c r="CG351" s="413">
        <v>0</v>
      </c>
      <c r="CH351" s="413">
        <v>0</v>
      </c>
      <c r="CI351" s="413"/>
      <c r="CJ351" s="369">
        <f t="shared" si="1037"/>
        <v>500000</v>
      </c>
      <c r="CK351" s="369">
        <f t="shared" si="1038"/>
        <v>10500000</v>
      </c>
      <c r="CL351" s="414"/>
      <c r="CM351" s="413">
        <f t="shared" si="1039"/>
        <v>10000000</v>
      </c>
      <c r="CN351" s="413">
        <f t="shared" si="1039"/>
        <v>500000</v>
      </c>
      <c r="CO351" s="369">
        <f t="shared" si="1039"/>
        <v>0</v>
      </c>
      <c r="CP351" s="369">
        <f t="shared" si="1039"/>
        <v>0</v>
      </c>
      <c r="CQ351" s="369">
        <f t="shared" si="1039"/>
        <v>0</v>
      </c>
      <c r="CR351" s="369">
        <f t="shared" si="1040"/>
        <v>500000</v>
      </c>
      <c r="CS351" s="369">
        <f t="shared" si="1041"/>
        <v>10500000</v>
      </c>
      <c r="CT351" s="173" t="s">
        <v>1759</v>
      </c>
      <c r="CU351" s="173" t="s">
        <v>1062</v>
      </c>
      <c r="CV351" s="450" t="s">
        <v>1088</v>
      </c>
      <c r="CW351" s="173" t="s">
        <v>2249</v>
      </c>
    </row>
    <row r="352" spans="1:101" ht="34.35" customHeight="1">
      <c r="A352" s="155">
        <f>SUBTOTAL(3,$C$11:C352)</f>
        <v>311</v>
      </c>
      <c r="B352" s="143" t="s">
        <v>476</v>
      </c>
      <c r="C352" s="144" t="s">
        <v>477</v>
      </c>
      <c r="D352" s="156" t="s">
        <v>101</v>
      </c>
      <c r="E352" s="157" t="str">
        <f t="shared" si="1036"/>
        <v>B3</v>
      </c>
      <c r="F352" s="158">
        <v>45029</v>
      </c>
      <c r="G352" s="159">
        <v>4520000</v>
      </c>
      <c r="H352" s="159"/>
      <c r="I352" s="160">
        <f t="shared" si="1000"/>
        <v>5480000</v>
      </c>
      <c r="J352" s="160">
        <f t="shared" si="1001"/>
        <v>0</v>
      </c>
      <c r="K352" s="161">
        <f t="shared" si="1002"/>
        <v>5480000</v>
      </c>
      <c r="L352" s="161">
        <f t="shared" si="1003"/>
        <v>10000000</v>
      </c>
      <c r="M352" s="162">
        <f t="shared" si="1004"/>
        <v>1</v>
      </c>
      <c r="N352" s="163">
        <f t="shared" si="1005"/>
        <v>3640000</v>
      </c>
      <c r="O352" s="163">
        <v>0</v>
      </c>
      <c r="P352" s="406">
        <v>13</v>
      </c>
      <c r="Q352" s="406">
        <v>0</v>
      </c>
      <c r="R352" s="406">
        <v>0</v>
      </c>
      <c r="S352" s="406">
        <v>0</v>
      </c>
      <c r="T352" s="406"/>
      <c r="U352" s="406"/>
      <c r="V352" s="406"/>
      <c r="W352" s="406"/>
      <c r="X352" s="389"/>
      <c r="Y352" s="406"/>
      <c r="Z352" s="406"/>
      <c r="AA352" s="406"/>
      <c r="AB352" s="406"/>
      <c r="AC352" s="406"/>
      <c r="AD352" s="406">
        <v>0</v>
      </c>
      <c r="AE352" s="164">
        <f t="shared" si="1006"/>
        <v>0</v>
      </c>
      <c r="AF352" s="166">
        <f t="shared" si="1007"/>
        <v>5000000</v>
      </c>
      <c r="AG352" s="166">
        <f t="shared" si="1008"/>
        <v>0</v>
      </c>
      <c r="AH352" s="166">
        <f t="shared" si="1009"/>
        <v>0</v>
      </c>
      <c r="AI352" s="166">
        <f t="shared" si="1010"/>
        <v>0</v>
      </c>
      <c r="AJ352" s="166">
        <f t="shared" si="1011"/>
        <v>0</v>
      </c>
      <c r="AK352" s="166">
        <f t="shared" si="1012"/>
        <v>0</v>
      </c>
      <c r="AL352" s="166">
        <f t="shared" si="1013"/>
        <v>0</v>
      </c>
      <c r="AM352" s="166">
        <f t="shared" si="1014"/>
        <v>0</v>
      </c>
      <c r="AN352" s="166">
        <f t="shared" si="1015"/>
        <v>0</v>
      </c>
      <c r="AO352" s="167">
        <f t="shared" si="1016"/>
        <v>0</v>
      </c>
      <c r="AP352" s="166">
        <v>0</v>
      </c>
      <c r="AQ352" s="166">
        <f t="shared" si="1017"/>
        <v>5000000</v>
      </c>
      <c r="AR352" s="166"/>
      <c r="AS352" s="167"/>
      <c r="AT352" s="166"/>
      <c r="AU352" s="166"/>
      <c r="AV352" s="166">
        <f t="shared" si="1018"/>
        <v>5000000</v>
      </c>
      <c r="AW352" s="166">
        <f t="shared" si="1019"/>
        <v>361600</v>
      </c>
      <c r="AX352" s="166">
        <f t="shared" si="1020"/>
        <v>67800</v>
      </c>
      <c r="AY352" s="166">
        <f t="shared" si="1021"/>
        <v>45200</v>
      </c>
      <c r="AZ352" s="166">
        <f t="shared" si="1022"/>
        <v>474600</v>
      </c>
      <c r="BA352" s="166">
        <f t="shared" si="1023"/>
        <v>22600</v>
      </c>
      <c r="BB352" s="166">
        <f t="shared" si="1024"/>
        <v>110000</v>
      </c>
      <c r="BC352" s="166"/>
      <c r="BD352" s="166">
        <v>0</v>
      </c>
      <c r="BE352" s="166">
        <f t="shared" si="1025"/>
        <v>607200</v>
      </c>
      <c r="BF352" s="166">
        <f t="shared" si="1026"/>
        <v>4392800</v>
      </c>
      <c r="BG352" s="166">
        <f t="shared" si="1027"/>
        <v>0</v>
      </c>
      <c r="BH352" s="166">
        <v>1</v>
      </c>
      <c r="BI352" s="369" t="s">
        <v>40</v>
      </c>
      <c r="BJ352" s="166">
        <f t="shared" si="1028"/>
        <v>0</v>
      </c>
      <c r="BK352" s="166">
        <f t="shared" si="1029"/>
        <v>1</v>
      </c>
      <c r="BL352" s="166">
        <v>0</v>
      </c>
      <c r="BM352" s="166">
        <f t="shared" si="1030"/>
        <v>0</v>
      </c>
      <c r="BN352" s="166" t="str">
        <f t="shared" si="1031"/>
        <v>Trừ tiền</v>
      </c>
      <c r="BO352" s="410"/>
      <c r="BP352" s="166"/>
      <c r="BQ352" s="144"/>
      <c r="BR352" s="144"/>
      <c r="BS352" s="161">
        <f t="shared" si="1032"/>
        <v>5000000</v>
      </c>
      <c r="BT352" s="159">
        <v>2</v>
      </c>
      <c r="BU352" s="166">
        <f t="shared" si="1033"/>
        <v>8800000</v>
      </c>
      <c r="BV352" s="166">
        <v>11000000</v>
      </c>
      <c r="BW352" s="166">
        <f t="shared" si="1034"/>
        <v>19800000</v>
      </c>
      <c r="BX352" s="166">
        <f t="shared" si="1035"/>
        <v>-15274600</v>
      </c>
      <c r="BY352" s="166"/>
      <c r="BZ352" s="166"/>
      <c r="CA352" s="171"/>
      <c r="CB352" s="166"/>
      <c r="CC352" s="166"/>
      <c r="CD352" s="166"/>
      <c r="CE352" s="413">
        <v>10000000</v>
      </c>
      <c r="CF352" s="413">
        <v>0</v>
      </c>
      <c r="CG352" s="413">
        <v>0</v>
      </c>
      <c r="CH352" s="413">
        <v>0</v>
      </c>
      <c r="CI352" s="413"/>
      <c r="CJ352" s="369">
        <f t="shared" si="1037"/>
        <v>0</v>
      </c>
      <c r="CK352" s="369">
        <f t="shared" si="1038"/>
        <v>10000000</v>
      </c>
      <c r="CL352" s="414"/>
      <c r="CM352" s="413">
        <f t="shared" ref="CM352:CQ356" si="1046">CE352</f>
        <v>10000000</v>
      </c>
      <c r="CN352" s="413">
        <f t="shared" si="1046"/>
        <v>0</v>
      </c>
      <c r="CO352" s="369">
        <f t="shared" si="1046"/>
        <v>0</v>
      </c>
      <c r="CP352" s="369">
        <f t="shared" si="1046"/>
        <v>0</v>
      </c>
      <c r="CQ352" s="369">
        <f t="shared" si="1046"/>
        <v>0</v>
      </c>
      <c r="CR352" s="369">
        <f t="shared" si="1040"/>
        <v>0</v>
      </c>
      <c r="CS352" s="369">
        <f t="shared" si="1041"/>
        <v>10000000</v>
      </c>
      <c r="CT352" s="173" t="s">
        <v>1759</v>
      </c>
      <c r="CU352" s="173" t="s">
        <v>1062</v>
      </c>
      <c r="CV352" s="450">
        <v>0</v>
      </c>
      <c r="CW352" s="173" t="s">
        <v>2249</v>
      </c>
    </row>
    <row r="353" spans="1:101" ht="34.35" customHeight="1">
      <c r="A353" s="155">
        <f>SUBTOTAL(3,$C$11:C353)</f>
        <v>312</v>
      </c>
      <c r="B353" s="143" t="s">
        <v>480</v>
      </c>
      <c r="C353" s="144" t="s">
        <v>481</v>
      </c>
      <c r="D353" s="156" t="s">
        <v>101</v>
      </c>
      <c r="E353" s="157" t="str">
        <f t="shared" si="1036"/>
        <v>B3</v>
      </c>
      <c r="F353" s="158">
        <v>45029</v>
      </c>
      <c r="G353" s="159">
        <v>4520000</v>
      </c>
      <c r="H353" s="159"/>
      <c r="I353" s="160">
        <f t="shared" si="1000"/>
        <v>5480000</v>
      </c>
      <c r="J353" s="160">
        <f t="shared" si="1001"/>
        <v>0</v>
      </c>
      <c r="K353" s="161">
        <f t="shared" si="1002"/>
        <v>5480000</v>
      </c>
      <c r="L353" s="161">
        <f t="shared" si="1003"/>
        <v>10000000</v>
      </c>
      <c r="M353" s="162">
        <f t="shared" si="1004"/>
        <v>1</v>
      </c>
      <c r="N353" s="163">
        <f t="shared" si="1005"/>
        <v>3640000</v>
      </c>
      <c r="O353" s="163">
        <v>0</v>
      </c>
      <c r="P353" s="406">
        <v>13</v>
      </c>
      <c r="Q353" s="406">
        <v>0</v>
      </c>
      <c r="R353" s="406">
        <v>0</v>
      </c>
      <c r="S353" s="406">
        <v>0</v>
      </c>
      <c r="T353" s="406"/>
      <c r="U353" s="406"/>
      <c r="V353" s="406"/>
      <c r="W353" s="406"/>
      <c r="X353" s="389"/>
      <c r="Y353" s="406"/>
      <c r="Z353" s="406"/>
      <c r="AA353" s="406"/>
      <c r="AB353" s="406"/>
      <c r="AC353" s="406"/>
      <c r="AD353" s="406">
        <v>0</v>
      </c>
      <c r="AE353" s="164">
        <f t="shared" si="1006"/>
        <v>0</v>
      </c>
      <c r="AF353" s="166">
        <f t="shared" si="1007"/>
        <v>5000000</v>
      </c>
      <c r="AG353" s="166">
        <f t="shared" si="1008"/>
        <v>0</v>
      </c>
      <c r="AH353" s="166">
        <f t="shared" si="1009"/>
        <v>0</v>
      </c>
      <c r="AI353" s="166">
        <f t="shared" si="1010"/>
        <v>0</v>
      </c>
      <c r="AJ353" s="166">
        <f t="shared" si="1011"/>
        <v>0</v>
      </c>
      <c r="AK353" s="166">
        <f t="shared" si="1012"/>
        <v>0</v>
      </c>
      <c r="AL353" s="166">
        <f t="shared" si="1013"/>
        <v>0</v>
      </c>
      <c r="AM353" s="166">
        <f t="shared" si="1014"/>
        <v>0</v>
      </c>
      <c r="AN353" s="166">
        <f t="shared" si="1015"/>
        <v>0</v>
      </c>
      <c r="AO353" s="167">
        <f t="shared" si="1016"/>
        <v>0</v>
      </c>
      <c r="AP353" s="166">
        <v>0</v>
      </c>
      <c r="AQ353" s="166">
        <f t="shared" si="1017"/>
        <v>5000000</v>
      </c>
      <c r="AR353" s="166">
        <v>0</v>
      </c>
      <c r="AS353" s="167"/>
      <c r="AT353" s="166"/>
      <c r="AU353" s="166"/>
      <c r="AV353" s="166">
        <f t="shared" si="1018"/>
        <v>5000000</v>
      </c>
      <c r="AW353" s="166">
        <f t="shared" si="1019"/>
        <v>361600</v>
      </c>
      <c r="AX353" s="166">
        <f t="shared" si="1020"/>
        <v>67800</v>
      </c>
      <c r="AY353" s="166">
        <f t="shared" si="1021"/>
        <v>45200</v>
      </c>
      <c r="AZ353" s="166">
        <f t="shared" si="1022"/>
        <v>474600</v>
      </c>
      <c r="BA353" s="166">
        <f t="shared" si="1023"/>
        <v>22600</v>
      </c>
      <c r="BB353" s="166">
        <f t="shared" si="1024"/>
        <v>110000</v>
      </c>
      <c r="BC353" s="166"/>
      <c r="BD353" s="166">
        <v>0</v>
      </c>
      <c r="BE353" s="166">
        <f t="shared" si="1025"/>
        <v>607200</v>
      </c>
      <c r="BF353" s="166">
        <f t="shared" si="1026"/>
        <v>4392800</v>
      </c>
      <c r="BG353" s="166">
        <f t="shared" si="1027"/>
        <v>0</v>
      </c>
      <c r="BH353" s="166">
        <v>1</v>
      </c>
      <c r="BI353" s="369" t="s">
        <v>40</v>
      </c>
      <c r="BJ353" s="166">
        <f t="shared" si="1028"/>
        <v>0</v>
      </c>
      <c r="BK353" s="166">
        <f t="shared" si="1029"/>
        <v>1</v>
      </c>
      <c r="BL353" s="166">
        <v>0</v>
      </c>
      <c r="BM353" s="166">
        <f t="shared" si="1030"/>
        <v>0</v>
      </c>
      <c r="BN353" s="166" t="str">
        <f t="shared" si="1031"/>
        <v>Trừ tiền</v>
      </c>
      <c r="BO353" s="410"/>
      <c r="BP353" s="166"/>
      <c r="BQ353" s="144"/>
      <c r="BR353" s="144"/>
      <c r="BS353" s="161">
        <f t="shared" si="1032"/>
        <v>5000000</v>
      </c>
      <c r="BT353" s="159">
        <v>2</v>
      </c>
      <c r="BU353" s="166">
        <f t="shared" si="1033"/>
        <v>8800000</v>
      </c>
      <c r="BV353" s="166">
        <v>11000000</v>
      </c>
      <c r="BW353" s="166">
        <f t="shared" si="1034"/>
        <v>19800000</v>
      </c>
      <c r="BX353" s="166">
        <f t="shared" si="1035"/>
        <v>-15274600</v>
      </c>
      <c r="BY353" s="166"/>
      <c r="BZ353" s="166"/>
      <c r="CA353" s="171"/>
      <c r="CB353" s="166"/>
      <c r="CC353" s="166"/>
      <c r="CD353" s="166"/>
      <c r="CE353" s="413">
        <v>10000000</v>
      </c>
      <c r="CF353" s="413">
        <v>0</v>
      </c>
      <c r="CG353" s="413">
        <v>0</v>
      </c>
      <c r="CH353" s="413">
        <v>0</v>
      </c>
      <c r="CI353" s="413"/>
      <c r="CJ353" s="369">
        <f t="shared" si="1037"/>
        <v>0</v>
      </c>
      <c r="CK353" s="369">
        <f t="shared" si="1038"/>
        <v>10000000</v>
      </c>
      <c r="CL353" s="414"/>
      <c r="CM353" s="413">
        <f t="shared" si="1046"/>
        <v>10000000</v>
      </c>
      <c r="CN353" s="413">
        <f t="shared" si="1046"/>
        <v>0</v>
      </c>
      <c r="CO353" s="369">
        <f t="shared" si="1046"/>
        <v>0</v>
      </c>
      <c r="CP353" s="369">
        <f t="shared" si="1046"/>
        <v>0</v>
      </c>
      <c r="CQ353" s="369">
        <f t="shared" si="1046"/>
        <v>0</v>
      </c>
      <c r="CR353" s="369">
        <f t="shared" si="1040"/>
        <v>0</v>
      </c>
      <c r="CS353" s="369">
        <f t="shared" si="1041"/>
        <v>10000000</v>
      </c>
      <c r="CT353" s="173" t="s">
        <v>1759</v>
      </c>
      <c r="CU353" s="173" t="s">
        <v>1062</v>
      </c>
      <c r="CV353" s="450" t="s">
        <v>1034</v>
      </c>
      <c r="CW353" s="173" t="s">
        <v>2249</v>
      </c>
    </row>
    <row r="354" spans="1:101" ht="34.35" customHeight="1">
      <c r="A354" s="155">
        <f>SUBTOTAL(3,$C$11:C354)</f>
        <v>313</v>
      </c>
      <c r="B354" s="143" t="s">
        <v>491</v>
      </c>
      <c r="C354" s="144" t="s">
        <v>492</v>
      </c>
      <c r="D354" s="156" t="s">
        <v>101</v>
      </c>
      <c r="E354" s="157" t="str">
        <f t="shared" si="1036"/>
        <v>B3</v>
      </c>
      <c r="F354" s="158">
        <v>44309</v>
      </c>
      <c r="G354" s="159">
        <v>4520000</v>
      </c>
      <c r="H354" s="159"/>
      <c r="I354" s="160">
        <f t="shared" si="1000"/>
        <v>5480000</v>
      </c>
      <c r="J354" s="160">
        <f t="shared" si="1001"/>
        <v>0</v>
      </c>
      <c r="K354" s="161">
        <f t="shared" si="1002"/>
        <v>5480000</v>
      </c>
      <c r="L354" s="161">
        <f t="shared" si="1003"/>
        <v>10000000</v>
      </c>
      <c r="M354" s="162">
        <f t="shared" si="1004"/>
        <v>1</v>
      </c>
      <c r="N354" s="163">
        <f t="shared" si="1005"/>
        <v>3640000</v>
      </c>
      <c r="O354" s="163">
        <v>0</v>
      </c>
      <c r="P354" s="406">
        <v>13</v>
      </c>
      <c r="Q354" s="406">
        <v>0</v>
      </c>
      <c r="R354" s="406">
        <v>0</v>
      </c>
      <c r="S354" s="406">
        <v>0</v>
      </c>
      <c r="T354" s="406"/>
      <c r="U354" s="406"/>
      <c r="V354" s="406"/>
      <c r="W354" s="406"/>
      <c r="X354" s="389"/>
      <c r="Y354" s="406"/>
      <c r="Z354" s="406"/>
      <c r="AA354" s="406"/>
      <c r="AB354" s="406"/>
      <c r="AC354" s="406"/>
      <c r="AD354" s="406">
        <v>0</v>
      </c>
      <c r="AE354" s="164">
        <f t="shared" si="1006"/>
        <v>0</v>
      </c>
      <c r="AF354" s="166">
        <f t="shared" si="1007"/>
        <v>5000000</v>
      </c>
      <c r="AG354" s="166">
        <f t="shared" si="1008"/>
        <v>0</v>
      </c>
      <c r="AH354" s="166">
        <f t="shared" si="1009"/>
        <v>0</v>
      </c>
      <c r="AI354" s="166">
        <f t="shared" si="1010"/>
        <v>0</v>
      </c>
      <c r="AJ354" s="166">
        <f t="shared" si="1011"/>
        <v>0</v>
      </c>
      <c r="AK354" s="166">
        <f t="shared" si="1012"/>
        <v>0</v>
      </c>
      <c r="AL354" s="166">
        <f t="shared" si="1013"/>
        <v>0</v>
      </c>
      <c r="AM354" s="166">
        <f t="shared" si="1014"/>
        <v>0</v>
      </c>
      <c r="AN354" s="166">
        <f t="shared" si="1015"/>
        <v>0</v>
      </c>
      <c r="AO354" s="167">
        <f t="shared" si="1016"/>
        <v>0</v>
      </c>
      <c r="AP354" s="166">
        <v>0</v>
      </c>
      <c r="AQ354" s="166">
        <f t="shared" si="1017"/>
        <v>5000000</v>
      </c>
      <c r="AR354" s="166"/>
      <c r="AS354" s="167"/>
      <c r="AT354" s="166"/>
      <c r="AU354" s="166"/>
      <c r="AV354" s="166">
        <f t="shared" si="1018"/>
        <v>5000000</v>
      </c>
      <c r="AW354" s="166">
        <f t="shared" si="1019"/>
        <v>361600</v>
      </c>
      <c r="AX354" s="166">
        <f t="shared" si="1020"/>
        <v>67800</v>
      </c>
      <c r="AY354" s="166">
        <f t="shared" si="1021"/>
        <v>45200</v>
      </c>
      <c r="AZ354" s="166">
        <f t="shared" si="1022"/>
        <v>474600</v>
      </c>
      <c r="BA354" s="166">
        <f t="shared" si="1023"/>
        <v>22600</v>
      </c>
      <c r="BB354" s="166">
        <f t="shared" si="1024"/>
        <v>110000</v>
      </c>
      <c r="BC354" s="166"/>
      <c r="BD354" s="166">
        <v>0</v>
      </c>
      <c r="BE354" s="166">
        <f t="shared" si="1025"/>
        <v>607200</v>
      </c>
      <c r="BF354" s="166">
        <f t="shared" si="1026"/>
        <v>4392800</v>
      </c>
      <c r="BG354" s="166">
        <f t="shared" si="1027"/>
        <v>0</v>
      </c>
      <c r="BH354" s="166">
        <v>1</v>
      </c>
      <c r="BI354" s="369" t="s">
        <v>40</v>
      </c>
      <c r="BJ354" s="166">
        <f t="shared" si="1028"/>
        <v>0</v>
      </c>
      <c r="BK354" s="166">
        <f t="shared" si="1029"/>
        <v>1</v>
      </c>
      <c r="BL354" s="166">
        <v>0</v>
      </c>
      <c r="BM354" s="166">
        <f t="shared" si="1030"/>
        <v>0</v>
      </c>
      <c r="BN354" s="166" t="str">
        <f t="shared" si="1031"/>
        <v>Trừ tiền</v>
      </c>
      <c r="BO354" s="410"/>
      <c r="BP354" s="166"/>
      <c r="BQ354" s="144"/>
      <c r="BR354" s="144"/>
      <c r="BS354" s="161">
        <f t="shared" si="1032"/>
        <v>5000000</v>
      </c>
      <c r="BT354" s="159">
        <v>1</v>
      </c>
      <c r="BU354" s="166">
        <f t="shared" si="1033"/>
        <v>4400000</v>
      </c>
      <c r="BV354" s="166">
        <v>11000000</v>
      </c>
      <c r="BW354" s="166">
        <f t="shared" si="1034"/>
        <v>15400000</v>
      </c>
      <c r="BX354" s="166">
        <f t="shared" si="1035"/>
        <v>-10874600</v>
      </c>
      <c r="BY354" s="166"/>
      <c r="BZ354" s="166"/>
      <c r="CA354" s="171"/>
      <c r="CB354" s="166"/>
      <c r="CC354" s="166"/>
      <c r="CD354" s="166"/>
      <c r="CE354" s="413">
        <v>10000000</v>
      </c>
      <c r="CF354" s="413">
        <v>0</v>
      </c>
      <c r="CG354" s="413">
        <v>0</v>
      </c>
      <c r="CH354" s="413">
        <v>0</v>
      </c>
      <c r="CI354" s="413"/>
      <c r="CJ354" s="369">
        <f t="shared" si="1037"/>
        <v>0</v>
      </c>
      <c r="CK354" s="369">
        <f t="shared" si="1038"/>
        <v>10000000</v>
      </c>
      <c r="CL354" s="414"/>
      <c r="CM354" s="413">
        <f t="shared" si="1046"/>
        <v>10000000</v>
      </c>
      <c r="CN354" s="413">
        <f t="shared" si="1046"/>
        <v>0</v>
      </c>
      <c r="CO354" s="369">
        <f t="shared" si="1046"/>
        <v>0</v>
      </c>
      <c r="CP354" s="369">
        <f t="shared" si="1046"/>
        <v>0</v>
      </c>
      <c r="CQ354" s="369">
        <f t="shared" si="1046"/>
        <v>0</v>
      </c>
      <c r="CR354" s="369">
        <f t="shared" si="1040"/>
        <v>0</v>
      </c>
      <c r="CS354" s="369">
        <f t="shared" si="1041"/>
        <v>10000000</v>
      </c>
      <c r="CT354" s="173" t="s">
        <v>1759</v>
      </c>
      <c r="CU354" s="173" t="s">
        <v>1062</v>
      </c>
      <c r="CV354" s="450" t="s">
        <v>1035</v>
      </c>
      <c r="CW354" s="173" t="s">
        <v>2249</v>
      </c>
    </row>
    <row r="355" spans="1:101" ht="34.35" customHeight="1">
      <c r="A355" s="155">
        <f>SUBTOTAL(3,$C$11:C355)</f>
        <v>314</v>
      </c>
      <c r="B355" s="143" t="s">
        <v>1020</v>
      </c>
      <c r="C355" s="144" t="s">
        <v>1021</v>
      </c>
      <c r="D355" s="156" t="s">
        <v>101</v>
      </c>
      <c r="E355" s="157" t="str">
        <f t="shared" si="1036"/>
        <v>B3</v>
      </c>
      <c r="F355" s="158">
        <v>42517</v>
      </c>
      <c r="G355" s="159">
        <v>4750000</v>
      </c>
      <c r="H355" s="159"/>
      <c r="I355" s="160">
        <f t="shared" si="1000"/>
        <v>5250000</v>
      </c>
      <c r="J355" s="160">
        <f t="shared" si="1001"/>
        <v>500000</v>
      </c>
      <c r="K355" s="161">
        <f t="shared" si="1002"/>
        <v>5750000</v>
      </c>
      <c r="L355" s="161">
        <f t="shared" si="1003"/>
        <v>10500000</v>
      </c>
      <c r="M355" s="162">
        <f t="shared" si="1004"/>
        <v>1</v>
      </c>
      <c r="N355" s="163">
        <f t="shared" si="1005"/>
        <v>3640000</v>
      </c>
      <c r="O355" s="163">
        <v>0</v>
      </c>
      <c r="P355" s="406">
        <v>13</v>
      </c>
      <c r="Q355" s="406">
        <v>0</v>
      </c>
      <c r="R355" s="406">
        <v>0</v>
      </c>
      <c r="S355" s="406">
        <v>0</v>
      </c>
      <c r="T355" s="406"/>
      <c r="U355" s="406"/>
      <c r="V355" s="406"/>
      <c r="W355" s="406"/>
      <c r="X355" s="389"/>
      <c r="Y355" s="406"/>
      <c r="Z355" s="406"/>
      <c r="AA355" s="406"/>
      <c r="AB355" s="406"/>
      <c r="AC355" s="406"/>
      <c r="AD355" s="406">
        <v>0</v>
      </c>
      <c r="AE355" s="164">
        <f t="shared" si="1006"/>
        <v>0</v>
      </c>
      <c r="AF355" s="166">
        <f t="shared" si="1007"/>
        <v>5250000</v>
      </c>
      <c r="AG355" s="166">
        <f t="shared" si="1008"/>
        <v>0</v>
      </c>
      <c r="AH355" s="166">
        <f t="shared" si="1009"/>
        <v>0</v>
      </c>
      <c r="AI355" s="166">
        <f t="shared" si="1010"/>
        <v>0</v>
      </c>
      <c r="AJ355" s="166">
        <f t="shared" si="1011"/>
        <v>0</v>
      </c>
      <c r="AK355" s="166">
        <f t="shared" si="1012"/>
        <v>0</v>
      </c>
      <c r="AL355" s="166">
        <f t="shared" si="1013"/>
        <v>0</v>
      </c>
      <c r="AM355" s="166">
        <f t="shared" si="1014"/>
        <v>0</v>
      </c>
      <c r="AN355" s="166">
        <f t="shared" si="1015"/>
        <v>0</v>
      </c>
      <c r="AO355" s="167">
        <f t="shared" si="1016"/>
        <v>0</v>
      </c>
      <c r="AP355" s="166">
        <v>0</v>
      </c>
      <c r="AQ355" s="166">
        <f t="shared" si="1017"/>
        <v>5250000</v>
      </c>
      <c r="AR355" s="166"/>
      <c r="AS355" s="167"/>
      <c r="AT355" s="166"/>
      <c r="AU355" s="166"/>
      <c r="AV355" s="166">
        <f t="shared" si="1018"/>
        <v>5250000</v>
      </c>
      <c r="AW355" s="166">
        <f t="shared" si="1019"/>
        <v>380000</v>
      </c>
      <c r="AX355" s="166">
        <f t="shared" si="1020"/>
        <v>71250</v>
      </c>
      <c r="AY355" s="166">
        <f t="shared" si="1021"/>
        <v>47500</v>
      </c>
      <c r="AZ355" s="166">
        <f t="shared" si="1022"/>
        <v>498750</v>
      </c>
      <c r="BA355" s="166">
        <f t="shared" si="1023"/>
        <v>23750</v>
      </c>
      <c r="BB355" s="166">
        <f t="shared" si="1024"/>
        <v>110000</v>
      </c>
      <c r="BC355" s="166"/>
      <c r="BD355" s="166">
        <v>0</v>
      </c>
      <c r="BE355" s="166">
        <f t="shared" si="1025"/>
        <v>632500</v>
      </c>
      <c r="BF355" s="166">
        <f t="shared" si="1026"/>
        <v>4617500</v>
      </c>
      <c r="BG355" s="166">
        <f t="shared" si="1027"/>
        <v>0</v>
      </c>
      <c r="BH355" s="166">
        <v>1</v>
      </c>
      <c r="BI355" s="369" t="s">
        <v>40</v>
      </c>
      <c r="BJ355" s="166">
        <f t="shared" si="1028"/>
        <v>0</v>
      </c>
      <c r="BK355" s="166">
        <f t="shared" si="1029"/>
        <v>1</v>
      </c>
      <c r="BL355" s="166">
        <v>0</v>
      </c>
      <c r="BM355" s="166">
        <f t="shared" si="1030"/>
        <v>0</v>
      </c>
      <c r="BN355" s="166" t="str">
        <f t="shared" si="1031"/>
        <v>Trừ tiền</v>
      </c>
      <c r="BO355" s="410"/>
      <c r="BP355" s="166"/>
      <c r="BQ355" s="144"/>
      <c r="BR355" s="144"/>
      <c r="BS355" s="161">
        <f t="shared" si="1032"/>
        <v>5250000</v>
      </c>
      <c r="BT355" s="159">
        <v>1</v>
      </c>
      <c r="BU355" s="166">
        <f t="shared" si="1033"/>
        <v>4400000</v>
      </c>
      <c r="BV355" s="166">
        <v>11000000</v>
      </c>
      <c r="BW355" s="166">
        <f t="shared" si="1034"/>
        <v>15400000</v>
      </c>
      <c r="BX355" s="166">
        <f t="shared" si="1035"/>
        <v>-10648750</v>
      </c>
      <c r="BY355" s="166"/>
      <c r="BZ355" s="166"/>
      <c r="CA355" s="171"/>
      <c r="CB355" s="166"/>
      <c r="CC355" s="166"/>
      <c r="CD355" s="166"/>
      <c r="CE355" s="413">
        <v>10000000</v>
      </c>
      <c r="CF355" s="413">
        <f>CE355*5%</f>
        <v>500000</v>
      </c>
      <c r="CG355" s="413">
        <v>0</v>
      </c>
      <c r="CH355" s="413">
        <v>0</v>
      </c>
      <c r="CI355" s="413"/>
      <c r="CJ355" s="369">
        <f t="shared" si="1037"/>
        <v>500000</v>
      </c>
      <c r="CK355" s="369">
        <f t="shared" si="1038"/>
        <v>10500000</v>
      </c>
      <c r="CL355" s="414"/>
      <c r="CM355" s="413">
        <f t="shared" si="1046"/>
        <v>10000000</v>
      </c>
      <c r="CN355" s="413">
        <f t="shared" si="1046"/>
        <v>500000</v>
      </c>
      <c r="CO355" s="369">
        <f t="shared" si="1046"/>
        <v>0</v>
      </c>
      <c r="CP355" s="369">
        <f t="shared" si="1046"/>
        <v>0</v>
      </c>
      <c r="CQ355" s="369">
        <f t="shared" si="1046"/>
        <v>0</v>
      </c>
      <c r="CR355" s="369">
        <f t="shared" si="1040"/>
        <v>500000</v>
      </c>
      <c r="CS355" s="369">
        <f t="shared" si="1041"/>
        <v>10500000</v>
      </c>
      <c r="CT355" s="173" t="s">
        <v>1759</v>
      </c>
      <c r="CU355" s="173" t="s">
        <v>1062</v>
      </c>
      <c r="CV355" s="450" t="s">
        <v>1040</v>
      </c>
      <c r="CW355" s="173" t="s">
        <v>2249</v>
      </c>
    </row>
    <row r="356" spans="1:101" ht="34.35" customHeight="1">
      <c r="A356" s="155">
        <f>SUBTOTAL(3,$C$11:C356)</f>
        <v>315</v>
      </c>
      <c r="B356" s="143" t="s">
        <v>966</v>
      </c>
      <c r="C356" s="144" t="s">
        <v>967</v>
      </c>
      <c r="D356" s="156" t="s">
        <v>101</v>
      </c>
      <c r="E356" s="157" t="str">
        <f t="shared" si="1036"/>
        <v>B3</v>
      </c>
      <c r="F356" s="158">
        <v>41594</v>
      </c>
      <c r="G356" s="159">
        <v>4750000</v>
      </c>
      <c r="H356" s="159"/>
      <c r="I356" s="160">
        <f t="shared" si="1000"/>
        <v>5250000</v>
      </c>
      <c r="J356" s="160">
        <f t="shared" si="1001"/>
        <v>1000000</v>
      </c>
      <c r="K356" s="161">
        <f t="shared" si="1002"/>
        <v>6250000</v>
      </c>
      <c r="L356" s="161">
        <f t="shared" si="1003"/>
        <v>11000000</v>
      </c>
      <c r="M356" s="162">
        <f t="shared" si="1004"/>
        <v>1</v>
      </c>
      <c r="N356" s="163">
        <f t="shared" si="1005"/>
        <v>3640000</v>
      </c>
      <c r="O356" s="163">
        <v>0</v>
      </c>
      <c r="P356" s="406">
        <v>13</v>
      </c>
      <c r="Q356" s="406">
        <v>0</v>
      </c>
      <c r="R356" s="406">
        <v>0</v>
      </c>
      <c r="S356" s="406">
        <v>0</v>
      </c>
      <c r="T356" s="406"/>
      <c r="U356" s="406"/>
      <c r="V356" s="406"/>
      <c r="W356" s="406"/>
      <c r="X356" s="389"/>
      <c r="Y356" s="406"/>
      <c r="Z356" s="406"/>
      <c r="AA356" s="406"/>
      <c r="AB356" s="406"/>
      <c r="AC356" s="406"/>
      <c r="AD356" s="406">
        <v>0</v>
      </c>
      <c r="AE356" s="164">
        <f t="shared" si="1006"/>
        <v>0</v>
      </c>
      <c r="AF356" s="166">
        <f t="shared" si="1007"/>
        <v>5500000</v>
      </c>
      <c r="AG356" s="166">
        <f t="shared" si="1008"/>
        <v>0</v>
      </c>
      <c r="AH356" s="166">
        <f t="shared" si="1009"/>
        <v>0</v>
      </c>
      <c r="AI356" s="166">
        <f t="shared" si="1010"/>
        <v>0</v>
      </c>
      <c r="AJ356" s="166">
        <f t="shared" si="1011"/>
        <v>0</v>
      </c>
      <c r="AK356" s="166">
        <f t="shared" si="1012"/>
        <v>0</v>
      </c>
      <c r="AL356" s="166">
        <f t="shared" si="1013"/>
        <v>0</v>
      </c>
      <c r="AM356" s="166">
        <f t="shared" si="1014"/>
        <v>0</v>
      </c>
      <c r="AN356" s="166">
        <f t="shared" si="1015"/>
        <v>0</v>
      </c>
      <c r="AO356" s="167">
        <f t="shared" si="1016"/>
        <v>0</v>
      </c>
      <c r="AP356" s="166">
        <v>0</v>
      </c>
      <c r="AQ356" s="166">
        <f t="shared" si="1017"/>
        <v>5500000</v>
      </c>
      <c r="AR356" s="166">
        <v>0</v>
      </c>
      <c r="AS356" s="167"/>
      <c r="AT356" s="166"/>
      <c r="AU356" s="166"/>
      <c r="AV356" s="166">
        <f t="shared" si="1018"/>
        <v>5500000</v>
      </c>
      <c r="AW356" s="166">
        <f t="shared" si="1019"/>
        <v>380000</v>
      </c>
      <c r="AX356" s="166">
        <f t="shared" si="1020"/>
        <v>71250</v>
      </c>
      <c r="AY356" s="166">
        <f t="shared" si="1021"/>
        <v>47500</v>
      </c>
      <c r="AZ356" s="166">
        <f t="shared" si="1022"/>
        <v>498750</v>
      </c>
      <c r="BA356" s="166">
        <f t="shared" si="1023"/>
        <v>23750</v>
      </c>
      <c r="BB356" s="166">
        <f t="shared" si="1024"/>
        <v>110000</v>
      </c>
      <c r="BC356" s="166"/>
      <c r="BD356" s="166">
        <v>0</v>
      </c>
      <c r="BE356" s="166">
        <f t="shared" si="1025"/>
        <v>632500</v>
      </c>
      <c r="BF356" s="166">
        <f t="shared" si="1026"/>
        <v>4867500</v>
      </c>
      <c r="BG356" s="166">
        <f t="shared" si="1027"/>
        <v>0</v>
      </c>
      <c r="BH356" s="166">
        <v>1</v>
      </c>
      <c r="BI356" s="369" t="s">
        <v>40</v>
      </c>
      <c r="BJ356" s="166">
        <f t="shared" si="1028"/>
        <v>0</v>
      </c>
      <c r="BK356" s="166">
        <f t="shared" si="1029"/>
        <v>1</v>
      </c>
      <c r="BL356" s="166">
        <v>0</v>
      </c>
      <c r="BM356" s="166">
        <f t="shared" si="1030"/>
        <v>0</v>
      </c>
      <c r="BN356" s="166" t="str">
        <f t="shared" si="1031"/>
        <v>Trừ tiền</v>
      </c>
      <c r="BO356" s="410"/>
      <c r="BP356" s="166"/>
      <c r="BQ356" s="144"/>
      <c r="BR356" s="144"/>
      <c r="BS356" s="161">
        <f t="shared" si="1032"/>
        <v>5500000</v>
      </c>
      <c r="BT356" s="159">
        <v>2</v>
      </c>
      <c r="BU356" s="166">
        <f t="shared" si="1033"/>
        <v>8800000</v>
      </c>
      <c r="BV356" s="166">
        <v>11000000</v>
      </c>
      <c r="BW356" s="166">
        <f t="shared" si="1034"/>
        <v>19800000</v>
      </c>
      <c r="BX356" s="166">
        <f t="shared" si="1035"/>
        <v>-14798750</v>
      </c>
      <c r="BY356" s="166"/>
      <c r="BZ356" s="166"/>
      <c r="CA356" s="171"/>
      <c r="CB356" s="166"/>
      <c r="CC356" s="166"/>
      <c r="CD356" s="166"/>
      <c r="CE356" s="413">
        <v>10000000</v>
      </c>
      <c r="CF356" s="413">
        <f>CE356*10%</f>
        <v>1000000</v>
      </c>
      <c r="CG356" s="413">
        <v>0</v>
      </c>
      <c r="CH356" s="413">
        <v>0</v>
      </c>
      <c r="CI356" s="413"/>
      <c r="CJ356" s="369">
        <f>SUM(CF356:CI356)</f>
        <v>1000000</v>
      </c>
      <c r="CK356" s="369">
        <f>CE356+CJ356</f>
        <v>11000000</v>
      </c>
      <c r="CL356" s="414"/>
      <c r="CM356" s="413">
        <f t="shared" si="1046"/>
        <v>10000000</v>
      </c>
      <c r="CN356" s="413">
        <f t="shared" si="1046"/>
        <v>1000000</v>
      </c>
      <c r="CO356" s="369">
        <f t="shared" si="1046"/>
        <v>0</v>
      </c>
      <c r="CP356" s="369">
        <f t="shared" si="1046"/>
        <v>0</v>
      </c>
      <c r="CQ356" s="369">
        <f t="shared" si="1046"/>
        <v>0</v>
      </c>
      <c r="CR356" s="369">
        <f>SUM(CN356:CQ356)</f>
        <v>1000000</v>
      </c>
      <c r="CS356" s="369">
        <f>CM356+CR356</f>
        <v>11000000</v>
      </c>
      <c r="CT356" s="173" t="s">
        <v>1759</v>
      </c>
      <c r="CU356" s="173" t="s">
        <v>1062</v>
      </c>
      <c r="CV356" s="450" t="s">
        <v>1041</v>
      </c>
      <c r="CW356" s="173" t="s">
        <v>2249</v>
      </c>
    </row>
    <row r="357" spans="1:101" ht="34.35" customHeight="1">
      <c r="A357" s="155">
        <f>SUBTOTAL(3,$C$11:C357)</f>
        <v>316</v>
      </c>
      <c r="B357" s="143" t="s">
        <v>1000</v>
      </c>
      <c r="C357" s="144" t="s">
        <v>1001</v>
      </c>
      <c r="D357" s="156" t="s">
        <v>101</v>
      </c>
      <c r="E357" s="157" t="str">
        <f t="shared" si="1036"/>
        <v>B3</v>
      </c>
      <c r="F357" s="158">
        <v>42339</v>
      </c>
      <c r="G357" s="159">
        <v>4520000</v>
      </c>
      <c r="H357" s="159"/>
      <c r="I357" s="160">
        <f t="shared" si="1000"/>
        <v>5480000</v>
      </c>
      <c r="J357" s="160">
        <f t="shared" si="1001"/>
        <v>500000</v>
      </c>
      <c r="K357" s="161">
        <f t="shared" si="1002"/>
        <v>5980000</v>
      </c>
      <c r="L357" s="161">
        <f t="shared" si="1003"/>
        <v>10500000</v>
      </c>
      <c r="M357" s="162">
        <f t="shared" si="1004"/>
        <v>1</v>
      </c>
      <c r="N357" s="163">
        <f t="shared" si="1005"/>
        <v>3640000</v>
      </c>
      <c r="O357" s="163">
        <v>0</v>
      </c>
      <c r="P357" s="406">
        <v>13</v>
      </c>
      <c r="Q357" s="406">
        <v>0</v>
      </c>
      <c r="R357" s="406">
        <v>0</v>
      </c>
      <c r="S357" s="406">
        <v>0</v>
      </c>
      <c r="T357" s="406"/>
      <c r="U357" s="406"/>
      <c r="V357" s="406"/>
      <c r="W357" s="406"/>
      <c r="X357" s="389"/>
      <c r="Y357" s="406"/>
      <c r="Z357" s="406"/>
      <c r="AA357" s="406"/>
      <c r="AB357" s="406"/>
      <c r="AC357" s="406"/>
      <c r="AD357" s="406">
        <v>0</v>
      </c>
      <c r="AE357" s="164">
        <f t="shared" si="1006"/>
        <v>0</v>
      </c>
      <c r="AF357" s="166">
        <f t="shared" si="1007"/>
        <v>5250000</v>
      </c>
      <c r="AG357" s="166">
        <f t="shared" si="1008"/>
        <v>0</v>
      </c>
      <c r="AH357" s="166">
        <f t="shared" si="1009"/>
        <v>0</v>
      </c>
      <c r="AI357" s="166">
        <f t="shared" si="1010"/>
        <v>0</v>
      </c>
      <c r="AJ357" s="166">
        <f t="shared" si="1011"/>
        <v>0</v>
      </c>
      <c r="AK357" s="166">
        <f t="shared" si="1012"/>
        <v>0</v>
      </c>
      <c r="AL357" s="166">
        <f t="shared" si="1013"/>
        <v>0</v>
      </c>
      <c r="AM357" s="166">
        <f t="shared" si="1014"/>
        <v>0</v>
      </c>
      <c r="AN357" s="166">
        <f t="shared" si="1015"/>
        <v>0</v>
      </c>
      <c r="AO357" s="167">
        <f t="shared" si="1016"/>
        <v>0</v>
      </c>
      <c r="AP357" s="166">
        <v>0</v>
      </c>
      <c r="AQ357" s="166">
        <f t="shared" si="1017"/>
        <v>5250000</v>
      </c>
      <c r="AR357" s="166">
        <v>0</v>
      </c>
      <c r="AS357" s="167"/>
      <c r="AT357" s="166"/>
      <c r="AU357" s="166"/>
      <c r="AV357" s="166">
        <f t="shared" si="1018"/>
        <v>5250000</v>
      </c>
      <c r="AW357" s="166">
        <f t="shared" si="1019"/>
        <v>361600</v>
      </c>
      <c r="AX357" s="166">
        <f t="shared" si="1020"/>
        <v>67800</v>
      </c>
      <c r="AY357" s="166">
        <f t="shared" si="1021"/>
        <v>45200</v>
      </c>
      <c r="AZ357" s="166">
        <f t="shared" si="1022"/>
        <v>474600</v>
      </c>
      <c r="BA357" s="166">
        <f t="shared" si="1023"/>
        <v>22600</v>
      </c>
      <c r="BB357" s="166">
        <f t="shared" si="1024"/>
        <v>110000</v>
      </c>
      <c r="BC357" s="166"/>
      <c r="BD357" s="166">
        <v>0</v>
      </c>
      <c r="BE357" s="166">
        <f t="shared" si="1025"/>
        <v>607200</v>
      </c>
      <c r="BF357" s="166">
        <f t="shared" si="1026"/>
        <v>4642800</v>
      </c>
      <c r="BG357" s="166">
        <f t="shared" si="1027"/>
        <v>0</v>
      </c>
      <c r="BH357" s="166">
        <v>1</v>
      </c>
      <c r="BI357" s="369" t="s">
        <v>40</v>
      </c>
      <c r="BJ357" s="166">
        <f t="shared" si="1028"/>
        <v>0</v>
      </c>
      <c r="BK357" s="166">
        <f t="shared" si="1029"/>
        <v>1</v>
      </c>
      <c r="BL357" s="166">
        <v>0</v>
      </c>
      <c r="BM357" s="166">
        <f t="shared" si="1030"/>
        <v>0</v>
      </c>
      <c r="BN357" s="166" t="str">
        <f t="shared" si="1031"/>
        <v>Trừ tiền</v>
      </c>
      <c r="BO357" s="410"/>
      <c r="BP357" s="166"/>
      <c r="BQ357" s="144"/>
      <c r="BR357" s="144"/>
      <c r="BS357" s="161">
        <f t="shared" si="1032"/>
        <v>5250000</v>
      </c>
      <c r="BT357" s="159">
        <v>3</v>
      </c>
      <c r="BU357" s="166">
        <f t="shared" si="1033"/>
        <v>13200000</v>
      </c>
      <c r="BV357" s="166">
        <v>11000000</v>
      </c>
      <c r="BW357" s="166">
        <f t="shared" si="1034"/>
        <v>24200000</v>
      </c>
      <c r="BX357" s="166">
        <f t="shared" si="1035"/>
        <v>-19424600</v>
      </c>
      <c r="BY357" s="166"/>
      <c r="BZ357" s="166"/>
      <c r="CA357" s="171"/>
      <c r="CB357" s="166"/>
      <c r="CC357" s="166"/>
      <c r="CD357" s="166"/>
      <c r="CE357" s="413">
        <v>10000000</v>
      </c>
      <c r="CF357" s="413">
        <f>CE357*5%</f>
        <v>500000</v>
      </c>
      <c r="CG357" s="413">
        <v>0</v>
      </c>
      <c r="CH357" s="413">
        <v>0</v>
      </c>
      <c r="CI357" s="413"/>
      <c r="CJ357" s="369">
        <f>SUM(CF357:CI357)</f>
        <v>500000</v>
      </c>
      <c r="CK357" s="369">
        <f>CE357+CJ357</f>
        <v>10500000</v>
      </c>
      <c r="CL357" s="414"/>
      <c r="CM357" s="413">
        <f>CE357</f>
        <v>10000000</v>
      </c>
      <c r="CN357" s="413">
        <f>CF357</f>
        <v>500000</v>
      </c>
      <c r="CO357" s="369">
        <f>CG357</f>
        <v>0</v>
      </c>
      <c r="CP357" s="369">
        <f>CH357</f>
        <v>0</v>
      </c>
      <c r="CQ357" s="369">
        <f>CI357</f>
        <v>0</v>
      </c>
      <c r="CR357" s="369">
        <f>SUM(CN357:CQ357)</f>
        <v>500000</v>
      </c>
      <c r="CS357" s="369">
        <f>CM357+CR357</f>
        <v>10500000</v>
      </c>
      <c r="CT357" s="173" t="s">
        <v>1759</v>
      </c>
      <c r="CU357" s="173" t="s">
        <v>1062</v>
      </c>
      <c r="CV357" s="450" t="s">
        <v>1038</v>
      </c>
      <c r="CW357" s="173" t="s">
        <v>2249</v>
      </c>
    </row>
    <row r="358" spans="1:101" ht="34.35" customHeight="1">
      <c r="A358" s="155">
        <f>SUBTOTAL(3,$C$11:C358)</f>
        <v>317</v>
      </c>
      <c r="B358" s="143" t="s">
        <v>1050</v>
      </c>
      <c r="C358" s="144" t="s">
        <v>1051</v>
      </c>
      <c r="D358" s="156" t="s">
        <v>101</v>
      </c>
      <c r="E358" s="157" t="str">
        <f t="shared" si="1036"/>
        <v>B3</v>
      </c>
      <c r="F358" s="158">
        <v>44287</v>
      </c>
      <c r="G358" s="159">
        <v>4520000</v>
      </c>
      <c r="H358" s="159"/>
      <c r="I358" s="160">
        <f t="shared" ref="I358:I397" si="1047">IF(G358&gt;0,CM358-G358,CM358-H358)</f>
        <v>5480000</v>
      </c>
      <c r="J358" s="160">
        <f t="shared" ref="J358:J397" si="1048">CR358</f>
        <v>0</v>
      </c>
      <c r="K358" s="161">
        <f t="shared" ref="K358:K397" si="1049">SUM(I358:J358)</f>
        <v>5480000</v>
      </c>
      <c r="L358" s="161">
        <f t="shared" ref="L358:L397" si="1050">IF(G358&gt;0,G358+K358,H358+K358)</f>
        <v>10000000</v>
      </c>
      <c r="M358" s="162">
        <f t="shared" ref="M358:M397" si="1051">IF(CE358&gt;=11000000,80%,100%)</f>
        <v>1</v>
      </c>
      <c r="N358" s="163">
        <f t="shared" ref="N358:N397" si="1052">ROUND(MAX(G358*70%,H358*70%,3640000),0)</f>
        <v>3640000</v>
      </c>
      <c r="O358" s="163">
        <v>0</v>
      </c>
      <c r="P358" s="406">
        <v>13</v>
      </c>
      <c r="Q358" s="406">
        <v>0</v>
      </c>
      <c r="R358" s="406">
        <v>0</v>
      </c>
      <c r="S358" s="406">
        <v>0</v>
      </c>
      <c r="T358" s="406"/>
      <c r="U358" s="406"/>
      <c r="V358" s="406"/>
      <c r="W358" s="406"/>
      <c r="X358" s="389"/>
      <c r="Y358" s="406"/>
      <c r="Z358" s="406"/>
      <c r="AA358" s="406"/>
      <c r="AB358" s="406"/>
      <c r="AC358" s="406"/>
      <c r="AD358" s="406">
        <v>0</v>
      </c>
      <c r="AE358" s="164">
        <f t="shared" ref="AE358:AE397" si="1053">IF(OR(BL358="M1",BL358="M2",BL358="M3",BL358="M4"),P358+R358+S358+T358+U358,0)</f>
        <v>0</v>
      </c>
      <c r="AF358" s="166">
        <f t="shared" ref="AF358:AF397" si="1054">ROUND(IF($P358=0,0,IF(OR($BJ358="lương tháng",$CE358&gt;=11000000),($L358/2-$L358/26*($CC$6-$P358))*$M358,$L358/26*$P358*$M358)),0)</f>
        <v>5000000</v>
      </c>
      <c r="AG358" s="166">
        <f t="shared" ref="AG358:AG397" si="1055">ROUND(MAX((G358+I358)*M358/26*R358,(H358+I358)*M358/26*R358,G358/26*R358*150%,H358/26*R358*150%)*BK358,0)</f>
        <v>0</v>
      </c>
      <c r="AH358" s="166">
        <f t="shared" ref="AH358:AH397" si="1056">ROUND(MAX((G358+I358)*M358/26*S358,(H358+I358)*M358/26*S358,G358/26*S358*200%,H358/26*S358*200%)*BK358,0)</f>
        <v>0</v>
      </c>
      <c r="AI358" s="166">
        <f t="shared" ref="AI358:AI397" si="1057">ROUND(IF(BJ358="Lương tháng",L358/26*T358,MAX((G358+I358)/26*(T358+U358)*200%+G358/26*T358,(H358+I358)/26*(T358+U358)*200%+H358/26*T358,G358/26*(T358+U358)*300%+G358/26*T358,H358/26*(T358+U358)*300%+H358/26*T358)),0)</f>
        <v>0</v>
      </c>
      <c r="AJ358" s="166">
        <f t="shared" ref="AJ358:AJ397" si="1058">ROUND(IF((P358+Q358)=0,0,IF(BJ358="Lương tháng",MAX((G358+I358)/26*V358,(H358+I358)/26*V358),MAX(G358/26*V358,H358/26*V358))),0)</f>
        <v>0</v>
      </c>
      <c r="AK358" s="166">
        <f t="shared" ref="AK358:AK397" si="1059">ROUND(IF(G358&gt;0,G358/26*W358,H358/26*W358),0)</f>
        <v>0</v>
      </c>
      <c r="AL358" s="166">
        <f t="shared" ref="AL358:AL397" si="1060">ROUND(N358/26*Y358+O358/26*Z358+MAX(G358/26*AA358,H358/26*AA358),0)</f>
        <v>0</v>
      </c>
      <c r="AM358" s="166">
        <f t="shared" ref="AM358:AM397" si="1061">ROUND(IF(BJ358="Lương tháng",L358/26*AC358,L358/26*AC358+MAX((G358+I358)/26*AB358,(H358+I358)/26*AB358)),0)</f>
        <v>0</v>
      </c>
      <c r="AN358" s="166">
        <f t="shared" ref="AN358:AN397" si="1062">ROUND(IF(BJ358="lương tháng",0,MAX((G358+I358)/26*AD358*30%,(H358+I358)/26*AD358*30%)*BK358),0)</f>
        <v>0</v>
      </c>
      <c r="AO358" s="167">
        <f t="shared" ref="AO358:AO397" si="1063">ROUND(BM358*AE358,0)</f>
        <v>0</v>
      </c>
      <c r="AP358" s="166">
        <v>0</v>
      </c>
      <c r="AQ358" s="166">
        <f t="shared" ref="AQ358:AQ397" si="1064">ROUND(SUM(AF358:AP358),0)</f>
        <v>5000000</v>
      </c>
      <c r="AR358" s="166"/>
      <c r="AS358" s="167"/>
      <c r="AT358" s="166"/>
      <c r="AU358" s="166"/>
      <c r="AV358" s="166">
        <f t="shared" ref="AV358:AV397" si="1065">ROUND(SUM(AQ358:AT358)-AU358,0)</f>
        <v>5000000</v>
      </c>
      <c r="AW358" s="166">
        <f t="shared" ref="AW358:AW397" si="1066">ROUND(IF($BH358=1,$G358*$AW$9,0),0)</f>
        <v>361600</v>
      </c>
      <c r="AX358" s="166">
        <f t="shared" ref="AX358:AX397" si="1067">ROUND(IF($BH358=1,$G358*$AX$9,0),0)</f>
        <v>67800</v>
      </c>
      <c r="AY358" s="166">
        <f t="shared" ref="AY358:AY397" si="1068">ROUND(IF($BH358=1,$G358*$AY$9,0),0)</f>
        <v>45200</v>
      </c>
      <c r="AZ358" s="166">
        <f t="shared" ref="AZ358:AZ397" si="1069">SUM(AW358:AY358)</f>
        <v>474600</v>
      </c>
      <c r="BA358" s="166">
        <f t="shared" ref="BA358:BA397" si="1070">ROUND(IF($BI358="1x",$G358*0.5%,0),0)</f>
        <v>22600</v>
      </c>
      <c r="BB358" s="166">
        <f t="shared" ref="BB358:BB397" si="1071">IF(BN358="Xem lại",0,IF(CM358&lt;11000000,5000,IF(AND(CM358&gt;=11000000,CM358&lt;25000000),10000,IF(AND(CM358&gt;=25000000,CM358&lt;40000000),15000,IF(AND(CM358&gt;=40000000,CM358&lt;120000000),20000,IF(AND(CM358&gt;=120000000,CM358&lt;240000000),25000,30000)))))*$BB$9)</f>
        <v>110000</v>
      </c>
      <c r="BC358" s="166"/>
      <c r="BD358" s="166">
        <v>0</v>
      </c>
      <c r="BE358" s="166">
        <f t="shared" ref="BE358:BE397" si="1072">ROUND(SUM(AZ358:BD358),0)</f>
        <v>607200</v>
      </c>
      <c r="BF358" s="166">
        <f t="shared" ref="BF358:BF397" si="1073">ROUND(IF(AV358&gt;BE358,AV358-BE358,0),0)</f>
        <v>4392800</v>
      </c>
      <c r="BG358" s="166">
        <f t="shared" ref="BG358:BG397" si="1074">ROUND(IF(BE358&gt;AV358,BE358-AV358,0),0)</f>
        <v>0</v>
      </c>
      <c r="BH358" s="166">
        <v>1</v>
      </c>
      <c r="BI358" s="369" t="s">
        <v>40</v>
      </c>
      <c r="BJ358" s="166">
        <f t="shared" ref="BJ358:BJ397" si="1075">IF(AND(D358="QTNV CL",CM358&gt;=11000000),"Lương tháng",IF(CM358&gt;=18000000,"Lương tháng",0))</f>
        <v>0</v>
      </c>
      <c r="BK358" s="166">
        <f t="shared" ref="BK358:BK397" si="1076">IF(BJ358="Lương tháng",0,1)</f>
        <v>1</v>
      </c>
      <c r="BL358" s="166">
        <v>0</v>
      </c>
      <c r="BM358" s="166">
        <f t="shared" ref="BM358:BM397" si="1077">IF(BL358="M1",13000,IF(BL358="M2",20000,IF(BL358="M3",26000,IF(BL358="M4",32000,0))))</f>
        <v>0</v>
      </c>
      <c r="BN358" s="166" t="str">
        <f t="shared" ref="BN358:BN397" si="1078">IF(AND(G358&gt;0,(P358+Q358)&gt;=5),"Trừ tiền","Xem lại")</f>
        <v>Trừ tiền</v>
      </c>
      <c r="BO358" s="410"/>
      <c r="BP358" s="166"/>
      <c r="BQ358" s="144"/>
      <c r="BR358" s="144"/>
      <c r="BS358" s="161">
        <f t="shared" ref="BS358:BS397" si="1079">AQ358+SUM(BO358:BR358)-AN358-AO358-SUM(BY358:CA358)</f>
        <v>5000000</v>
      </c>
      <c r="BT358" s="159">
        <v>2</v>
      </c>
      <c r="BU358" s="166">
        <f t="shared" ref="BU358:BU397" si="1080">BT358*4400000</f>
        <v>8800000</v>
      </c>
      <c r="BV358" s="166">
        <v>11000000</v>
      </c>
      <c r="BW358" s="166">
        <f t="shared" ref="BW358:BW397" si="1081">BU358+BV358</f>
        <v>19800000</v>
      </c>
      <c r="BX358" s="166">
        <f t="shared" ref="BX358:BX397" si="1082">BS358-SUM(CC358:CD358)-CB358-AZ358-BW358</f>
        <v>-15274600</v>
      </c>
      <c r="BY358" s="166"/>
      <c r="BZ358" s="166"/>
      <c r="CA358" s="171"/>
      <c r="CB358" s="166"/>
      <c r="CC358" s="166"/>
      <c r="CD358" s="166"/>
      <c r="CE358" s="413">
        <v>10000000</v>
      </c>
      <c r="CF358" s="413"/>
      <c r="CG358" s="413">
        <v>0</v>
      </c>
      <c r="CH358" s="413">
        <v>0</v>
      </c>
      <c r="CI358" s="413"/>
      <c r="CJ358" s="369">
        <f t="shared" ref="CJ358:CJ397" si="1083">SUM(CF358:CI358)</f>
        <v>0</v>
      </c>
      <c r="CK358" s="369">
        <f t="shared" ref="CK358:CK397" si="1084">CE358+CJ358</f>
        <v>10000000</v>
      </c>
      <c r="CL358" s="414"/>
      <c r="CM358" s="413">
        <f t="shared" ref="CM358:CQ373" si="1085">CE358</f>
        <v>10000000</v>
      </c>
      <c r="CN358" s="413">
        <f t="shared" si="1085"/>
        <v>0</v>
      </c>
      <c r="CO358" s="369">
        <f t="shared" si="1085"/>
        <v>0</v>
      </c>
      <c r="CP358" s="369">
        <f t="shared" si="1085"/>
        <v>0</v>
      </c>
      <c r="CQ358" s="369">
        <f t="shared" si="1085"/>
        <v>0</v>
      </c>
      <c r="CR358" s="369">
        <f t="shared" ref="CR358:CR397" si="1086">SUM(CN358:CQ358)</f>
        <v>0</v>
      </c>
      <c r="CS358" s="369">
        <f t="shared" ref="CS358:CS397" si="1087">CM358+CR358</f>
        <v>10000000</v>
      </c>
      <c r="CT358" s="173" t="s">
        <v>1759</v>
      </c>
      <c r="CU358" s="173" t="s">
        <v>1062</v>
      </c>
      <c r="CV358" s="450" t="s">
        <v>1054</v>
      </c>
      <c r="CW358" s="173" t="s">
        <v>2249</v>
      </c>
    </row>
    <row r="359" spans="1:101" ht="34.35" customHeight="1">
      <c r="A359" s="155">
        <f>SUBTOTAL(3,$C$11:C359)</f>
        <v>318</v>
      </c>
      <c r="B359" s="143" t="s">
        <v>633</v>
      </c>
      <c r="C359" s="144" t="s">
        <v>634</v>
      </c>
      <c r="D359" s="156" t="s">
        <v>101</v>
      </c>
      <c r="E359" s="157" t="str">
        <f>IF(CL359&gt;=400000000,"A1",IF(CL359&gt;=300000000,"A2",IF(CL359&gt;=240000000,"A3",IF(CL359&gt;=180000000,"A4",IF(CL359&gt;=120000000,"A5",IF(CL359&gt;=80000000,"A6",IF(CL359&gt;=40000000,"A7",IF(CL359&gt;=25000000,"B1",IF(CL359&gt;=12000000,"B2","B3")))))))))</f>
        <v>B3</v>
      </c>
      <c r="F359" s="158">
        <v>39307</v>
      </c>
      <c r="G359" s="159">
        <v>4750000</v>
      </c>
      <c r="H359" s="159"/>
      <c r="I359" s="160">
        <f>IF(G359&gt;0,CM359-G359,CM359-H359)</f>
        <v>5250000</v>
      </c>
      <c r="J359" s="160">
        <f>CR359</f>
        <v>1000000</v>
      </c>
      <c r="K359" s="161">
        <f>SUM(I359:J359)</f>
        <v>6250000</v>
      </c>
      <c r="L359" s="161">
        <f>IF(G359&gt;0,G359+K359,H359+K359)</f>
        <v>11000000</v>
      </c>
      <c r="M359" s="162">
        <f>IF(CE359&gt;=11000000,80%,100%)</f>
        <v>1</v>
      </c>
      <c r="N359" s="163">
        <f>ROUND(MAX(G359*70%,H359*70%,3640000),0)</f>
        <v>3640000</v>
      </c>
      <c r="O359" s="163">
        <v>0</v>
      </c>
      <c r="P359" s="406">
        <v>12</v>
      </c>
      <c r="Q359" s="406">
        <v>0</v>
      </c>
      <c r="R359" s="406">
        <v>0</v>
      </c>
      <c r="S359" s="406">
        <v>0</v>
      </c>
      <c r="T359" s="406"/>
      <c r="U359" s="406"/>
      <c r="V359" s="406"/>
      <c r="W359" s="406"/>
      <c r="X359" s="389"/>
      <c r="Y359" s="406"/>
      <c r="Z359" s="406"/>
      <c r="AA359" s="406"/>
      <c r="AB359" s="406"/>
      <c r="AC359" s="406"/>
      <c r="AD359" s="406">
        <v>0</v>
      </c>
      <c r="AE359" s="164">
        <f>IF(OR(BL359="M1",BL359="M2",BL359="M3",BL359="M4"),P359+R359+S359+T359+U359,0)</f>
        <v>0</v>
      </c>
      <c r="AF359" s="166">
        <f t="shared" si="1054"/>
        <v>5076923</v>
      </c>
      <c r="AG359" s="166">
        <f t="shared" si="1055"/>
        <v>0</v>
      </c>
      <c r="AH359" s="166">
        <f t="shared" si="1056"/>
        <v>0</v>
      </c>
      <c r="AI359" s="166">
        <f>ROUND(IF(BJ359="Lương tháng",L359/26*T359,MAX((G359+I359)/26*(T359+U359)*200%+G359/26*T359,(H359+I359)/26*(T359+U359)*200%+H359/26*T359,G359/26*(T359+U359)*300%+G359/26*T359,H359/26*(T359+U359)*300%+H359/26*T359)),0)</f>
        <v>0</v>
      </c>
      <c r="AJ359" s="166">
        <f>ROUND(IF((P359+Q359)=0,0,IF(BJ359="Lương tháng",MAX((G359+I359)/26*V359,(H359+I359)/26*V359),MAX(G359/26*V359,H359/26*V359))),0)</f>
        <v>0</v>
      </c>
      <c r="AK359" s="166">
        <f>ROUND(IF(G359&gt;0,G359/26*W359,H359/26*W359),0)</f>
        <v>0</v>
      </c>
      <c r="AL359" s="166">
        <f t="shared" si="1060"/>
        <v>0</v>
      </c>
      <c r="AM359" s="166">
        <f>ROUND(IF(BJ359="Lương tháng",L359/26*AC359,L359/26*AC359+MAX((G359+I359)/26*AB359,(H359+I359)/26*AB359)),0)</f>
        <v>0</v>
      </c>
      <c r="AN359" s="166">
        <f t="shared" si="1062"/>
        <v>0</v>
      </c>
      <c r="AO359" s="167">
        <f t="shared" si="1063"/>
        <v>0</v>
      </c>
      <c r="AP359" s="166">
        <v>0</v>
      </c>
      <c r="AQ359" s="166">
        <f t="shared" si="1064"/>
        <v>5076923</v>
      </c>
      <c r="AR359" s="166">
        <v>0</v>
      </c>
      <c r="AS359" s="167"/>
      <c r="AT359" s="166"/>
      <c r="AU359" s="166"/>
      <c r="AV359" s="166">
        <f t="shared" si="1065"/>
        <v>5076923</v>
      </c>
      <c r="AW359" s="166">
        <f>ROUND(IF($BH359=1,$G359*$AW$9,0),0)</f>
        <v>380000</v>
      </c>
      <c r="AX359" s="166">
        <f>ROUND(IF($BH359=1,$G359*$AX$9,0),0)</f>
        <v>71250</v>
      </c>
      <c r="AY359" s="166">
        <f>ROUND(IF($BH359=1,$G359*$AY$9,0),0)</f>
        <v>47500</v>
      </c>
      <c r="AZ359" s="166">
        <f t="shared" si="1069"/>
        <v>498750</v>
      </c>
      <c r="BA359" s="166">
        <f>ROUND(IF($BI359="1x",$G359*0.5%,0),0)</f>
        <v>23750</v>
      </c>
      <c r="BB359" s="166">
        <f>IF(BN359="Xem lại",0,IF(CM359&lt;11000000,5000,IF(AND(CM359&gt;=11000000,CM359&lt;25000000),10000,IF(AND(CM359&gt;=25000000,CM359&lt;40000000),15000,IF(AND(CM359&gt;=40000000,CM359&lt;120000000),20000,IF(AND(CM359&gt;=120000000,CM359&lt;240000000),25000,30000)))))*$BB$9)</f>
        <v>110000</v>
      </c>
      <c r="BC359" s="166"/>
      <c r="BD359" s="166">
        <v>0</v>
      </c>
      <c r="BE359" s="166">
        <f>ROUND(SUM(AZ359:BD359),0)</f>
        <v>632500</v>
      </c>
      <c r="BF359" s="166">
        <f>ROUND(IF(AV359&gt;BE359,AV359-BE359,0),0)</f>
        <v>4444423</v>
      </c>
      <c r="BG359" s="166">
        <f>ROUND(IF(BE359&gt;AV359,BE359-AV359,0),0)</f>
        <v>0</v>
      </c>
      <c r="BH359" s="166">
        <v>1</v>
      </c>
      <c r="BI359" s="369" t="s">
        <v>40</v>
      </c>
      <c r="BJ359" s="166">
        <f>IF(AND(D359="QTNV CL",CM359&gt;=11000000),"Lương tháng",IF(CM359&gt;=18000000,"Lương tháng",0))</f>
        <v>0</v>
      </c>
      <c r="BK359" s="166">
        <f>IF(BJ359="Lương tháng",0,1)</f>
        <v>1</v>
      </c>
      <c r="BL359" s="166">
        <v>0</v>
      </c>
      <c r="BM359" s="166">
        <f>IF(BL359="M1",13000,IF(BL359="M2",20000,IF(BL359="M3",26000,IF(BL359="M4",32000,0))))</f>
        <v>0</v>
      </c>
      <c r="BN359" s="166" t="str">
        <f>IF(AND(G359&gt;0,(P359+Q359)&gt;=5),"Trừ tiền","Xem lại")</f>
        <v>Trừ tiền</v>
      </c>
      <c r="BO359" s="410"/>
      <c r="BP359" s="166"/>
      <c r="BQ359" s="144"/>
      <c r="BR359" s="144"/>
      <c r="BS359" s="161">
        <f>AQ359+SUM(BO359:BR359)-AN359-AO359-SUM(BY359:CA359)</f>
        <v>5076923</v>
      </c>
      <c r="BT359" s="159">
        <v>2</v>
      </c>
      <c r="BU359" s="166">
        <f>BT359*4400000</f>
        <v>8800000</v>
      </c>
      <c r="BV359" s="166">
        <v>11000000</v>
      </c>
      <c r="BW359" s="166">
        <f>BU359+BV359</f>
        <v>19800000</v>
      </c>
      <c r="BX359" s="166">
        <f>BS359-SUM(CC359:CD359)-CB359-AZ359-BW359</f>
        <v>-15221827</v>
      </c>
      <c r="BY359" s="166"/>
      <c r="BZ359" s="166"/>
      <c r="CA359" s="171"/>
      <c r="CB359" s="166"/>
      <c r="CC359" s="166"/>
      <c r="CD359" s="166"/>
      <c r="CE359" s="413">
        <v>10000000</v>
      </c>
      <c r="CF359" s="413">
        <f>CE359*10%</f>
        <v>1000000</v>
      </c>
      <c r="CG359" s="413">
        <v>0</v>
      </c>
      <c r="CH359" s="413">
        <v>0</v>
      </c>
      <c r="CI359" s="413"/>
      <c r="CJ359" s="369">
        <f>SUM(CF359:CI359)</f>
        <v>1000000</v>
      </c>
      <c r="CK359" s="369">
        <f>CE359+CJ359</f>
        <v>11000000</v>
      </c>
      <c r="CL359" s="414"/>
      <c r="CM359" s="413">
        <f>CE359</f>
        <v>10000000</v>
      </c>
      <c r="CN359" s="413">
        <f>CF359</f>
        <v>1000000</v>
      </c>
      <c r="CO359" s="369">
        <f>CG359</f>
        <v>0</v>
      </c>
      <c r="CP359" s="369">
        <f>CH359</f>
        <v>0</v>
      </c>
      <c r="CQ359" s="369">
        <f>CI359</f>
        <v>0</v>
      </c>
      <c r="CR359" s="369">
        <f>SUM(CN359:CQ359)</f>
        <v>1000000</v>
      </c>
      <c r="CS359" s="369">
        <f>CM359+CR359</f>
        <v>11000000</v>
      </c>
      <c r="CT359" s="173" t="s">
        <v>1759</v>
      </c>
      <c r="CU359" s="173" t="s">
        <v>1062</v>
      </c>
      <c r="CV359" s="450" t="s">
        <v>1338</v>
      </c>
      <c r="CW359" s="173" t="s">
        <v>2249</v>
      </c>
    </row>
    <row r="360" spans="1:101" ht="34.35" customHeight="1">
      <c r="A360" s="155">
        <f>SUBTOTAL(3,$C$11:C360)</f>
        <v>319</v>
      </c>
      <c r="B360" s="143" t="s">
        <v>926</v>
      </c>
      <c r="C360" s="144" t="s">
        <v>927</v>
      </c>
      <c r="D360" s="156" t="s">
        <v>101</v>
      </c>
      <c r="E360" s="157" t="str">
        <f t="shared" ref="E360:E397" si="1088">IF(CL360&gt;=400000000,"A1",IF(CL360&gt;=300000000,"A2",IF(CL360&gt;=240000000,"A3",IF(CL360&gt;=180000000,"A4",IF(CL360&gt;=120000000,"A5",IF(CL360&gt;=80000000,"A6",IF(CL360&gt;=40000000,"A7",IF(CL360&gt;=25000000,"B1",IF(CL360&gt;=12000000,"B2","B3")))))))))</f>
        <v>B3</v>
      </c>
      <c r="F360" s="158">
        <v>42110</v>
      </c>
      <c r="G360" s="159">
        <v>4520000</v>
      </c>
      <c r="H360" s="159"/>
      <c r="I360" s="160">
        <f t="shared" si="1047"/>
        <v>5480000</v>
      </c>
      <c r="J360" s="160">
        <f t="shared" si="1048"/>
        <v>500000</v>
      </c>
      <c r="K360" s="161">
        <f t="shared" si="1049"/>
        <v>5980000</v>
      </c>
      <c r="L360" s="161">
        <f t="shared" si="1050"/>
        <v>10500000</v>
      </c>
      <c r="M360" s="162">
        <f t="shared" si="1051"/>
        <v>1</v>
      </c>
      <c r="N360" s="163">
        <f t="shared" si="1052"/>
        <v>3640000</v>
      </c>
      <c r="O360" s="163">
        <v>0</v>
      </c>
      <c r="P360" s="406">
        <v>7</v>
      </c>
      <c r="Q360" s="406">
        <v>0</v>
      </c>
      <c r="R360" s="406">
        <v>0</v>
      </c>
      <c r="S360" s="406">
        <v>0</v>
      </c>
      <c r="T360" s="406"/>
      <c r="U360" s="406"/>
      <c r="V360" s="406"/>
      <c r="W360" s="406"/>
      <c r="X360" s="389"/>
      <c r="Y360" s="406"/>
      <c r="Z360" s="406"/>
      <c r="AA360" s="406"/>
      <c r="AB360" s="406"/>
      <c r="AC360" s="406"/>
      <c r="AD360" s="406">
        <v>0</v>
      </c>
      <c r="AE360" s="164">
        <f t="shared" si="1053"/>
        <v>0</v>
      </c>
      <c r="AF360" s="166">
        <f t="shared" si="1054"/>
        <v>2826923</v>
      </c>
      <c r="AG360" s="166">
        <f t="shared" si="1055"/>
        <v>0</v>
      </c>
      <c r="AH360" s="166">
        <f t="shared" si="1056"/>
        <v>0</v>
      </c>
      <c r="AI360" s="166">
        <f t="shared" si="1057"/>
        <v>0</v>
      </c>
      <c r="AJ360" s="166">
        <f t="shared" si="1058"/>
        <v>0</v>
      </c>
      <c r="AK360" s="166">
        <f t="shared" si="1059"/>
        <v>0</v>
      </c>
      <c r="AL360" s="166">
        <f t="shared" si="1060"/>
        <v>0</v>
      </c>
      <c r="AM360" s="166">
        <f t="shared" si="1061"/>
        <v>0</v>
      </c>
      <c r="AN360" s="166">
        <f t="shared" si="1062"/>
        <v>0</v>
      </c>
      <c r="AO360" s="167">
        <f t="shared" si="1063"/>
        <v>0</v>
      </c>
      <c r="AP360" s="166">
        <v>0</v>
      </c>
      <c r="AQ360" s="166">
        <f t="shared" si="1064"/>
        <v>2826923</v>
      </c>
      <c r="AR360" s="166">
        <v>0</v>
      </c>
      <c r="AS360" s="167"/>
      <c r="AT360" s="166"/>
      <c r="AU360" s="166"/>
      <c r="AV360" s="166">
        <f t="shared" si="1065"/>
        <v>2826923</v>
      </c>
      <c r="AW360" s="166">
        <f t="shared" ref="AW360" si="1089">ROUND(IF($BH360=1,$G360*$AW$9,0),0)</f>
        <v>361600</v>
      </c>
      <c r="AX360" s="166">
        <f t="shared" ref="AX360" si="1090">ROUND(IF($BH360=1,$G360*$AX$9,0),0)</f>
        <v>67800</v>
      </c>
      <c r="AY360" s="166">
        <f t="shared" ref="AY360" si="1091">ROUND(IF($BH360=1,$G360*$AY$9,0),0)</f>
        <v>45200</v>
      </c>
      <c r="AZ360" s="166">
        <f t="shared" si="1069"/>
        <v>474600</v>
      </c>
      <c r="BA360" s="166">
        <f t="shared" si="1070"/>
        <v>22600</v>
      </c>
      <c r="BB360" s="166">
        <f t="shared" si="1071"/>
        <v>110000</v>
      </c>
      <c r="BC360" s="166"/>
      <c r="BD360" s="166">
        <v>203400</v>
      </c>
      <c r="BE360" s="166">
        <f t="shared" si="1072"/>
        <v>810600</v>
      </c>
      <c r="BF360" s="166">
        <f t="shared" si="1073"/>
        <v>2016323</v>
      </c>
      <c r="BG360" s="166">
        <f t="shared" si="1074"/>
        <v>0</v>
      </c>
      <c r="BH360" s="166">
        <v>1</v>
      </c>
      <c r="BI360" s="369" t="s">
        <v>40</v>
      </c>
      <c r="BJ360" s="166">
        <f t="shared" si="1075"/>
        <v>0</v>
      </c>
      <c r="BK360" s="166">
        <f t="shared" si="1076"/>
        <v>1</v>
      </c>
      <c r="BL360" s="166">
        <v>0</v>
      </c>
      <c r="BM360" s="166">
        <f t="shared" si="1077"/>
        <v>0</v>
      </c>
      <c r="BN360" s="166" t="str">
        <f t="shared" si="1078"/>
        <v>Trừ tiền</v>
      </c>
      <c r="BO360" s="410"/>
      <c r="BP360" s="166"/>
      <c r="BQ360" s="144"/>
      <c r="BR360" s="144"/>
      <c r="BS360" s="161">
        <f t="shared" si="1079"/>
        <v>2826923</v>
      </c>
      <c r="BT360" s="159">
        <v>2</v>
      </c>
      <c r="BU360" s="166">
        <f t="shared" si="1080"/>
        <v>8800000</v>
      </c>
      <c r="BV360" s="166">
        <v>11000000</v>
      </c>
      <c r="BW360" s="166">
        <f t="shared" si="1081"/>
        <v>19800000</v>
      </c>
      <c r="BX360" s="166">
        <f t="shared" si="1082"/>
        <v>-17447677</v>
      </c>
      <c r="BY360" s="166"/>
      <c r="BZ360" s="166"/>
      <c r="CA360" s="171"/>
      <c r="CB360" s="166"/>
      <c r="CC360" s="166"/>
      <c r="CD360" s="166"/>
      <c r="CE360" s="413">
        <v>10000000</v>
      </c>
      <c r="CF360" s="413">
        <f>CE360*5%</f>
        <v>500000</v>
      </c>
      <c r="CG360" s="413">
        <v>0</v>
      </c>
      <c r="CH360" s="413">
        <v>0</v>
      </c>
      <c r="CI360" s="413"/>
      <c r="CJ360" s="369">
        <f t="shared" si="1083"/>
        <v>500000</v>
      </c>
      <c r="CK360" s="369">
        <f t="shared" si="1084"/>
        <v>10500000</v>
      </c>
      <c r="CL360" s="414"/>
      <c r="CM360" s="413">
        <f t="shared" si="1085"/>
        <v>10000000</v>
      </c>
      <c r="CN360" s="413">
        <f t="shared" si="1085"/>
        <v>500000</v>
      </c>
      <c r="CO360" s="369">
        <f t="shared" si="1085"/>
        <v>0</v>
      </c>
      <c r="CP360" s="369">
        <f t="shared" si="1085"/>
        <v>0</v>
      </c>
      <c r="CQ360" s="369">
        <f t="shared" si="1085"/>
        <v>0</v>
      </c>
      <c r="CR360" s="369">
        <f t="shared" si="1086"/>
        <v>500000</v>
      </c>
      <c r="CS360" s="369">
        <f t="shared" si="1087"/>
        <v>10500000</v>
      </c>
      <c r="CT360" s="173" t="s">
        <v>1759</v>
      </c>
      <c r="CU360" s="173" t="s">
        <v>1062</v>
      </c>
      <c r="CV360" s="450" t="s">
        <v>1128</v>
      </c>
      <c r="CW360" s="173" t="s">
        <v>2249</v>
      </c>
    </row>
    <row r="361" spans="1:101" ht="34.35" customHeight="1">
      <c r="A361" s="155">
        <f>SUBTOTAL(3,$C$11:C361)</f>
        <v>320</v>
      </c>
      <c r="B361" s="451" t="s">
        <v>1129</v>
      </c>
      <c r="C361" s="376" t="s">
        <v>1130</v>
      </c>
      <c r="D361" s="156" t="s">
        <v>101</v>
      </c>
      <c r="E361" s="157" t="str">
        <f t="shared" si="1088"/>
        <v>B3</v>
      </c>
      <c r="F361" s="158">
        <v>45801</v>
      </c>
      <c r="G361" s="159">
        <v>4750000</v>
      </c>
      <c r="H361" s="159"/>
      <c r="I361" s="160">
        <f t="shared" si="1047"/>
        <v>4750000</v>
      </c>
      <c r="J361" s="160">
        <f t="shared" si="1048"/>
        <v>0</v>
      </c>
      <c r="K361" s="161">
        <f t="shared" si="1049"/>
        <v>4750000</v>
      </c>
      <c r="L361" s="161">
        <f t="shared" si="1050"/>
        <v>9500000</v>
      </c>
      <c r="M361" s="162">
        <f t="shared" si="1051"/>
        <v>1</v>
      </c>
      <c r="N361" s="163">
        <f t="shared" si="1052"/>
        <v>3640000</v>
      </c>
      <c r="O361" s="163">
        <v>0</v>
      </c>
      <c r="P361" s="406">
        <v>5</v>
      </c>
      <c r="Q361" s="406">
        <v>0</v>
      </c>
      <c r="R361" s="406">
        <v>0</v>
      </c>
      <c r="S361" s="406">
        <v>0</v>
      </c>
      <c r="T361" s="406"/>
      <c r="U361" s="406"/>
      <c r="V361" s="406"/>
      <c r="W361" s="406"/>
      <c r="X361" s="389"/>
      <c r="Y361" s="406"/>
      <c r="Z361" s="406"/>
      <c r="AA361" s="406"/>
      <c r="AB361" s="406"/>
      <c r="AC361" s="406"/>
      <c r="AD361" s="406">
        <v>0</v>
      </c>
      <c r="AE361" s="164">
        <f t="shared" si="1053"/>
        <v>0</v>
      </c>
      <c r="AF361" s="166">
        <f t="shared" si="1054"/>
        <v>1826923</v>
      </c>
      <c r="AG361" s="166">
        <f t="shared" si="1055"/>
        <v>0</v>
      </c>
      <c r="AH361" s="166">
        <f t="shared" si="1056"/>
        <v>0</v>
      </c>
      <c r="AI361" s="166">
        <f t="shared" si="1057"/>
        <v>0</v>
      </c>
      <c r="AJ361" s="166">
        <f t="shared" si="1058"/>
        <v>0</v>
      </c>
      <c r="AK361" s="166">
        <f t="shared" si="1059"/>
        <v>0</v>
      </c>
      <c r="AL361" s="166">
        <f t="shared" si="1060"/>
        <v>0</v>
      </c>
      <c r="AM361" s="166">
        <f t="shared" si="1061"/>
        <v>0</v>
      </c>
      <c r="AN361" s="166">
        <f t="shared" si="1062"/>
        <v>0</v>
      </c>
      <c r="AO361" s="167">
        <f t="shared" si="1063"/>
        <v>0</v>
      </c>
      <c r="AP361" s="166">
        <v>0</v>
      </c>
      <c r="AQ361" s="166">
        <f t="shared" si="1064"/>
        <v>1826923</v>
      </c>
      <c r="AR361" s="166"/>
      <c r="AS361" s="167"/>
      <c r="AT361" s="166"/>
      <c r="AU361" s="166"/>
      <c r="AV361" s="166">
        <f t="shared" si="1065"/>
        <v>1826923</v>
      </c>
      <c r="AW361" s="166">
        <v>0</v>
      </c>
      <c r="AX361" s="166">
        <f>ROUND(IF($BH361=1,$G361*4.5%,0),0)</f>
        <v>213750</v>
      </c>
      <c r="AY361" s="166">
        <v>0</v>
      </c>
      <c r="AZ361" s="166">
        <f t="shared" si="1069"/>
        <v>213750</v>
      </c>
      <c r="BA361" s="166">
        <f t="shared" si="1070"/>
        <v>0</v>
      </c>
      <c r="BB361" s="166">
        <v>0</v>
      </c>
      <c r="BC361" s="166"/>
      <c r="BD361" s="166">
        <v>0</v>
      </c>
      <c r="BE361" s="166">
        <f t="shared" si="1072"/>
        <v>213750</v>
      </c>
      <c r="BF361" s="166">
        <f t="shared" si="1073"/>
        <v>1613173</v>
      </c>
      <c r="BG361" s="166">
        <f t="shared" si="1074"/>
        <v>0</v>
      </c>
      <c r="BH361" s="166">
        <v>1</v>
      </c>
      <c r="BI361" s="159">
        <v>0</v>
      </c>
      <c r="BJ361" s="166">
        <f t="shared" si="1075"/>
        <v>0</v>
      </c>
      <c r="BK361" s="166">
        <f t="shared" si="1076"/>
        <v>1</v>
      </c>
      <c r="BL361" s="166">
        <v>0</v>
      </c>
      <c r="BM361" s="166">
        <f t="shared" si="1077"/>
        <v>0</v>
      </c>
      <c r="BN361" s="166" t="str">
        <f t="shared" si="1078"/>
        <v>Trừ tiền</v>
      </c>
      <c r="BO361" s="410"/>
      <c r="BP361" s="166"/>
      <c r="BQ361" s="144"/>
      <c r="BR361" s="144"/>
      <c r="BS361" s="161">
        <f t="shared" si="1079"/>
        <v>1826923</v>
      </c>
      <c r="BT361" s="159">
        <v>0</v>
      </c>
      <c r="BU361" s="166">
        <f t="shared" si="1080"/>
        <v>0</v>
      </c>
      <c r="BV361" s="166">
        <v>11000000</v>
      </c>
      <c r="BW361" s="166">
        <f t="shared" si="1081"/>
        <v>11000000</v>
      </c>
      <c r="BX361" s="166">
        <f t="shared" si="1082"/>
        <v>-9386827</v>
      </c>
      <c r="BY361" s="166"/>
      <c r="BZ361" s="166"/>
      <c r="CA361" s="171"/>
      <c r="CB361" s="166"/>
      <c r="CC361" s="166"/>
      <c r="CD361" s="166"/>
      <c r="CE361" s="413">
        <v>9500000</v>
      </c>
      <c r="CF361" s="413"/>
      <c r="CG361" s="413">
        <v>0</v>
      </c>
      <c r="CH361" s="413">
        <v>0</v>
      </c>
      <c r="CI361" s="413"/>
      <c r="CJ361" s="369">
        <f t="shared" si="1083"/>
        <v>0</v>
      </c>
      <c r="CK361" s="369">
        <f t="shared" si="1084"/>
        <v>9500000</v>
      </c>
      <c r="CL361" s="414"/>
      <c r="CM361" s="413">
        <f t="shared" si="1085"/>
        <v>9500000</v>
      </c>
      <c r="CN361" s="413">
        <f t="shared" si="1085"/>
        <v>0</v>
      </c>
      <c r="CO361" s="369">
        <f t="shared" si="1085"/>
        <v>0</v>
      </c>
      <c r="CP361" s="369">
        <f t="shared" si="1085"/>
        <v>0</v>
      </c>
      <c r="CQ361" s="369">
        <f t="shared" si="1085"/>
        <v>0</v>
      </c>
      <c r="CR361" s="369">
        <f t="shared" si="1086"/>
        <v>0</v>
      </c>
      <c r="CS361" s="369">
        <f t="shared" si="1087"/>
        <v>9500000</v>
      </c>
      <c r="CT361" s="173" t="s">
        <v>1759</v>
      </c>
      <c r="CU361" s="173" t="s">
        <v>1062</v>
      </c>
      <c r="CV361" s="450">
        <v>0</v>
      </c>
      <c r="CW361" s="173" t="s">
        <v>2249</v>
      </c>
    </row>
    <row r="362" spans="1:101" ht="34.35" customHeight="1">
      <c r="A362" s="155">
        <f>SUBTOTAL(3,$C$11:C362)</f>
        <v>321</v>
      </c>
      <c r="B362" s="246" t="s">
        <v>1137</v>
      </c>
      <c r="C362" s="247" t="s">
        <v>1138</v>
      </c>
      <c r="D362" s="156" t="s">
        <v>101</v>
      </c>
      <c r="E362" s="157" t="str">
        <f t="shared" si="1088"/>
        <v>B3</v>
      </c>
      <c r="F362" s="158">
        <v>45801</v>
      </c>
      <c r="G362" s="159">
        <v>4750000</v>
      </c>
      <c r="H362" s="159"/>
      <c r="I362" s="160">
        <f t="shared" si="1047"/>
        <v>4750000</v>
      </c>
      <c r="J362" s="160">
        <f t="shared" si="1048"/>
        <v>0</v>
      </c>
      <c r="K362" s="161">
        <f t="shared" si="1049"/>
        <v>4750000</v>
      </c>
      <c r="L362" s="161">
        <f t="shared" si="1050"/>
        <v>9500000</v>
      </c>
      <c r="M362" s="162">
        <f t="shared" si="1051"/>
        <v>1</v>
      </c>
      <c r="N362" s="163">
        <f t="shared" si="1052"/>
        <v>3640000</v>
      </c>
      <c r="O362" s="163">
        <v>0</v>
      </c>
      <c r="P362" s="406">
        <v>13</v>
      </c>
      <c r="Q362" s="406">
        <v>0</v>
      </c>
      <c r="R362" s="406">
        <v>0</v>
      </c>
      <c r="S362" s="406">
        <v>0</v>
      </c>
      <c r="T362" s="406"/>
      <c r="U362" s="406"/>
      <c r="V362" s="406"/>
      <c r="W362" s="406"/>
      <c r="X362" s="389"/>
      <c r="Y362" s="406"/>
      <c r="Z362" s="406"/>
      <c r="AA362" s="406"/>
      <c r="AB362" s="406"/>
      <c r="AC362" s="406"/>
      <c r="AD362" s="406">
        <v>0</v>
      </c>
      <c r="AE362" s="164">
        <f t="shared" si="1053"/>
        <v>0</v>
      </c>
      <c r="AF362" s="166">
        <f t="shared" si="1054"/>
        <v>4750000</v>
      </c>
      <c r="AG362" s="166">
        <f t="shared" si="1055"/>
        <v>0</v>
      </c>
      <c r="AH362" s="166">
        <f t="shared" si="1056"/>
        <v>0</v>
      </c>
      <c r="AI362" s="166">
        <f t="shared" si="1057"/>
        <v>0</v>
      </c>
      <c r="AJ362" s="166">
        <f t="shared" si="1058"/>
        <v>0</v>
      </c>
      <c r="AK362" s="166">
        <f t="shared" si="1059"/>
        <v>0</v>
      </c>
      <c r="AL362" s="166">
        <f t="shared" si="1060"/>
        <v>0</v>
      </c>
      <c r="AM362" s="166">
        <f t="shared" si="1061"/>
        <v>0</v>
      </c>
      <c r="AN362" s="166">
        <f t="shared" si="1062"/>
        <v>0</v>
      </c>
      <c r="AO362" s="167">
        <f t="shared" si="1063"/>
        <v>0</v>
      </c>
      <c r="AP362" s="166">
        <v>0</v>
      </c>
      <c r="AQ362" s="166">
        <f t="shared" si="1064"/>
        <v>4750000</v>
      </c>
      <c r="AR362" s="166"/>
      <c r="AS362" s="167"/>
      <c r="AT362" s="166"/>
      <c r="AU362" s="166"/>
      <c r="AV362" s="166">
        <f t="shared" si="1065"/>
        <v>4750000</v>
      </c>
      <c r="AW362" s="166">
        <f t="shared" si="1066"/>
        <v>380000</v>
      </c>
      <c r="AX362" s="166">
        <f t="shared" si="1067"/>
        <v>71250</v>
      </c>
      <c r="AY362" s="166">
        <f t="shared" si="1068"/>
        <v>47500</v>
      </c>
      <c r="AZ362" s="166">
        <f t="shared" si="1069"/>
        <v>498750</v>
      </c>
      <c r="BA362" s="166">
        <f t="shared" si="1070"/>
        <v>0</v>
      </c>
      <c r="BB362" s="166">
        <f t="shared" si="1071"/>
        <v>110000</v>
      </c>
      <c r="BC362" s="166"/>
      <c r="BD362" s="166">
        <v>0</v>
      </c>
      <c r="BE362" s="166">
        <f t="shared" si="1072"/>
        <v>608750</v>
      </c>
      <c r="BF362" s="166">
        <f t="shared" si="1073"/>
        <v>4141250</v>
      </c>
      <c r="BG362" s="166">
        <f t="shared" si="1074"/>
        <v>0</v>
      </c>
      <c r="BH362" s="166">
        <v>1</v>
      </c>
      <c r="BI362" s="159">
        <v>0</v>
      </c>
      <c r="BJ362" s="166">
        <f t="shared" si="1075"/>
        <v>0</v>
      </c>
      <c r="BK362" s="166">
        <f t="shared" si="1076"/>
        <v>1</v>
      </c>
      <c r="BL362" s="166">
        <v>0</v>
      </c>
      <c r="BM362" s="166">
        <f t="shared" si="1077"/>
        <v>0</v>
      </c>
      <c r="BN362" s="166" t="str">
        <f t="shared" si="1078"/>
        <v>Trừ tiền</v>
      </c>
      <c r="BO362" s="410"/>
      <c r="BP362" s="166"/>
      <c r="BQ362" s="144"/>
      <c r="BR362" s="144"/>
      <c r="BS362" s="161">
        <f t="shared" si="1079"/>
        <v>4750000</v>
      </c>
      <c r="BT362" s="159">
        <v>0</v>
      </c>
      <c r="BU362" s="166">
        <f t="shared" si="1080"/>
        <v>0</v>
      </c>
      <c r="BV362" s="166">
        <v>11000000</v>
      </c>
      <c r="BW362" s="166">
        <f t="shared" si="1081"/>
        <v>11000000</v>
      </c>
      <c r="BX362" s="166">
        <f t="shared" si="1082"/>
        <v>-6748750</v>
      </c>
      <c r="BY362" s="166"/>
      <c r="BZ362" s="166"/>
      <c r="CA362" s="171"/>
      <c r="CB362" s="166"/>
      <c r="CC362" s="166"/>
      <c r="CD362" s="166"/>
      <c r="CE362" s="413">
        <v>9500000</v>
      </c>
      <c r="CF362" s="413"/>
      <c r="CG362" s="413">
        <v>0</v>
      </c>
      <c r="CH362" s="413">
        <v>0</v>
      </c>
      <c r="CI362" s="413"/>
      <c r="CJ362" s="369">
        <f t="shared" si="1083"/>
        <v>0</v>
      </c>
      <c r="CK362" s="369">
        <f t="shared" si="1084"/>
        <v>9500000</v>
      </c>
      <c r="CL362" s="414"/>
      <c r="CM362" s="413">
        <f t="shared" si="1085"/>
        <v>9500000</v>
      </c>
      <c r="CN362" s="413">
        <f t="shared" si="1085"/>
        <v>0</v>
      </c>
      <c r="CO362" s="369">
        <f t="shared" si="1085"/>
        <v>0</v>
      </c>
      <c r="CP362" s="369">
        <f t="shared" si="1085"/>
        <v>0</v>
      </c>
      <c r="CQ362" s="369">
        <f t="shared" si="1085"/>
        <v>0</v>
      </c>
      <c r="CR362" s="369">
        <f t="shared" si="1086"/>
        <v>0</v>
      </c>
      <c r="CS362" s="369">
        <f t="shared" si="1087"/>
        <v>9500000</v>
      </c>
      <c r="CT362" s="173" t="s">
        <v>1759</v>
      </c>
      <c r="CU362" s="173" t="s">
        <v>1062</v>
      </c>
      <c r="CV362" s="450" t="s">
        <v>1139</v>
      </c>
      <c r="CW362" s="173" t="s">
        <v>2249</v>
      </c>
    </row>
    <row r="363" spans="1:101" ht="34.35" customHeight="1">
      <c r="A363" s="155">
        <f>SUBTOTAL(3,$C$11:C363)</f>
        <v>322</v>
      </c>
      <c r="B363" s="246" t="s">
        <v>466</v>
      </c>
      <c r="C363" s="247" t="s">
        <v>467</v>
      </c>
      <c r="D363" s="156" t="s">
        <v>101</v>
      </c>
      <c r="E363" s="157" t="str">
        <f t="shared" si="1088"/>
        <v>B3</v>
      </c>
      <c r="F363" s="158">
        <v>45811</v>
      </c>
      <c r="G363" s="159">
        <v>4750000</v>
      </c>
      <c r="H363" s="159"/>
      <c r="I363" s="160">
        <f t="shared" si="1047"/>
        <v>4750000</v>
      </c>
      <c r="J363" s="160">
        <f t="shared" si="1048"/>
        <v>0</v>
      </c>
      <c r="K363" s="161">
        <f t="shared" si="1049"/>
        <v>4750000</v>
      </c>
      <c r="L363" s="161">
        <f t="shared" si="1050"/>
        <v>9500000</v>
      </c>
      <c r="M363" s="162">
        <f t="shared" si="1051"/>
        <v>1</v>
      </c>
      <c r="N363" s="163">
        <f t="shared" si="1052"/>
        <v>3640000</v>
      </c>
      <c r="O363" s="163">
        <v>0</v>
      </c>
      <c r="P363" s="406">
        <v>12</v>
      </c>
      <c r="Q363" s="406">
        <v>0</v>
      </c>
      <c r="R363" s="406">
        <v>0</v>
      </c>
      <c r="S363" s="406">
        <v>0</v>
      </c>
      <c r="T363" s="406"/>
      <c r="U363" s="406"/>
      <c r="V363" s="406"/>
      <c r="W363" s="406"/>
      <c r="X363" s="389"/>
      <c r="Y363" s="406"/>
      <c r="Z363" s="406"/>
      <c r="AA363" s="406"/>
      <c r="AB363" s="406"/>
      <c r="AC363" s="406"/>
      <c r="AD363" s="406">
        <v>0</v>
      </c>
      <c r="AE363" s="164">
        <f t="shared" si="1053"/>
        <v>0</v>
      </c>
      <c r="AF363" s="166">
        <f t="shared" si="1054"/>
        <v>4384615</v>
      </c>
      <c r="AG363" s="166">
        <f t="shared" si="1055"/>
        <v>0</v>
      </c>
      <c r="AH363" s="166">
        <f t="shared" si="1056"/>
        <v>0</v>
      </c>
      <c r="AI363" s="166">
        <f t="shared" si="1057"/>
        <v>0</v>
      </c>
      <c r="AJ363" s="166">
        <f t="shared" si="1058"/>
        <v>0</v>
      </c>
      <c r="AK363" s="166">
        <f t="shared" si="1059"/>
        <v>0</v>
      </c>
      <c r="AL363" s="166">
        <f t="shared" si="1060"/>
        <v>0</v>
      </c>
      <c r="AM363" s="166">
        <f t="shared" si="1061"/>
        <v>0</v>
      </c>
      <c r="AN363" s="166">
        <f t="shared" si="1062"/>
        <v>0</v>
      </c>
      <c r="AO363" s="167">
        <f t="shared" si="1063"/>
        <v>0</v>
      </c>
      <c r="AP363" s="166">
        <v>0</v>
      </c>
      <c r="AQ363" s="166">
        <f t="shared" si="1064"/>
        <v>4384615</v>
      </c>
      <c r="AR363" s="166">
        <v>0</v>
      </c>
      <c r="AS363" s="167"/>
      <c r="AT363" s="166"/>
      <c r="AU363" s="166"/>
      <c r="AV363" s="166">
        <f t="shared" si="1065"/>
        <v>4384615</v>
      </c>
      <c r="AW363" s="166">
        <f t="shared" si="1066"/>
        <v>380000</v>
      </c>
      <c r="AX363" s="166">
        <f t="shared" si="1067"/>
        <v>71250</v>
      </c>
      <c r="AY363" s="166">
        <f t="shared" si="1068"/>
        <v>47500</v>
      </c>
      <c r="AZ363" s="166">
        <f t="shared" si="1069"/>
        <v>498750</v>
      </c>
      <c r="BA363" s="166">
        <f t="shared" si="1070"/>
        <v>0</v>
      </c>
      <c r="BB363" s="166">
        <f t="shared" si="1071"/>
        <v>110000</v>
      </c>
      <c r="BC363" s="166"/>
      <c r="BD363" s="166">
        <v>0</v>
      </c>
      <c r="BE363" s="166">
        <f t="shared" si="1072"/>
        <v>608750</v>
      </c>
      <c r="BF363" s="166">
        <f t="shared" si="1073"/>
        <v>3775865</v>
      </c>
      <c r="BG363" s="166">
        <f t="shared" si="1074"/>
        <v>0</v>
      </c>
      <c r="BH363" s="166">
        <v>1</v>
      </c>
      <c r="BI363" s="159">
        <v>0</v>
      </c>
      <c r="BJ363" s="166">
        <f t="shared" si="1075"/>
        <v>0</v>
      </c>
      <c r="BK363" s="166">
        <f t="shared" si="1076"/>
        <v>1</v>
      </c>
      <c r="BL363" s="166">
        <v>0</v>
      </c>
      <c r="BM363" s="166">
        <f t="shared" si="1077"/>
        <v>0</v>
      </c>
      <c r="BN363" s="166" t="str">
        <f t="shared" si="1078"/>
        <v>Trừ tiền</v>
      </c>
      <c r="BO363" s="410"/>
      <c r="BP363" s="166"/>
      <c r="BQ363" s="144"/>
      <c r="BR363" s="144"/>
      <c r="BS363" s="161">
        <f t="shared" si="1079"/>
        <v>4384615</v>
      </c>
      <c r="BT363" s="159">
        <v>0</v>
      </c>
      <c r="BU363" s="166">
        <f t="shared" si="1080"/>
        <v>0</v>
      </c>
      <c r="BV363" s="166">
        <v>11000000</v>
      </c>
      <c r="BW363" s="166">
        <f t="shared" si="1081"/>
        <v>11000000</v>
      </c>
      <c r="BX363" s="166">
        <f t="shared" si="1082"/>
        <v>-7114135</v>
      </c>
      <c r="BY363" s="166"/>
      <c r="BZ363" s="166"/>
      <c r="CA363" s="171"/>
      <c r="CB363" s="166"/>
      <c r="CC363" s="166"/>
      <c r="CD363" s="166"/>
      <c r="CE363" s="413">
        <v>9500000</v>
      </c>
      <c r="CF363" s="413"/>
      <c r="CG363" s="413"/>
      <c r="CH363" s="413"/>
      <c r="CI363" s="413"/>
      <c r="CJ363" s="369">
        <f t="shared" si="1083"/>
        <v>0</v>
      </c>
      <c r="CK363" s="369">
        <f t="shared" si="1084"/>
        <v>9500000</v>
      </c>
      <c r="CL363" s="414"/>
      <c r="CM363" s="413">
        <f t="shared" si="1085"/>
        <v>9500000</v>
      </c>
      <c r="CN363" s="413"/>
      <c r="CO363" s="369"/>
      <c r="CP363" s="369"/>
      <c r="CQ363" s="369"/>
      <c r="CR363" s="369">
        <f t="shared" si="1086"/>
        <v>0</v>
      </c>
      <c r="CS363" s="369">
        <f t="shared" si="1087"/>
        <v>9500000</v>
      </c>
      <c r="CT363" s="173" t="s">
        <v>1759</v>
      </c>
      <c r="CU363" s="173" t="s">
        <v>1062</v>
      </c>
      <c r="CV363" s="450" t="s">
        <v>2423</v>
      </c>
      <c r="CW363" s="173" t="s">
        <v>2249</v>
      </c>
    </row>
    <row r="364" spans="1:101" ht="34.35" customHeight="1">
      <c r="A364" s="155">
        <f>SUBTOTAL(3,$C$11:C364)</f>
        <v>323</v>
      </c>
      <c r="B364" s="451" t="s">
        <v>1142</v>
      </c>
      <c r="C364" s="376" t="s">
        <v>1140</v>
      </c>
      <c r="D364" s="156" t="s">
        <v>101</v>
      </c>
      <c r="E364" s="157" t="str">
        <f t="shared" si="1088"/>
        <v>B3</v>
      </c>
      <c r="F364" s="158">
        <v>45811</v>
      </c>
      <c r="G364" s="159">
        <v>4750000</v>
      </c>
      <c r="H364" s="159"/>
      <c r="I364" s="160">
        <f t="shared" si="1047"/>
        <v>4750000</v>
      </c>
      <c r="J364" s="160">
        <f t="shared" si="1048"/>
        <v>0</v>
      </c>
      <c r="K364" s="161">
        <f t="shared" si="1049"/>
        <v>4750000</v>
      </c>
      <c r="L364" s="161">
        <f t="shared" si="1050"/>
        <v>9500000</v>
      </c>
      <c r="M364" s="162">
        <f t="shared" si="1051"/>
        <v>1</v>
      </c>
      <c r="N364" s="163">
        <f t="shared" si="1052"/>
        <v>3640000</v>
      </c>
      <c r="O364" s="163">
        <v>0</v>
      </c>
      <c r="P364" s="406">
        <v>9</v>
      </c>
      <c r="Q364" s="406">
        <v>0</v>
      </c>
      <c r="R364" s="406">
        <v>0</v>
      </c>
      <c r="S364" s="406">
        <v>0</v>
      </c>
      <c r="T364" s="406"/>
      <c r="U364" s="406"/>
      <c r="V364" s="406"/>
      <c r="W364" s="406"/>
      <c r="X364" s="389"/>
      <c r="Y364" s="406"/>
      <c r="Z364" s="406"/>
      <c r="AA364" s="406"/>
      <c r="AB364" s="406"/>
      <c r="AC364" s="406"/>
      <c r="AD364" s="406">
        <v>0</v>
      </c>
      <c r="AE364" s="164">
        <f t="shared" si="1053"/>
        <v>0</v>
      </c>
      <c r="AF364" s="166">
        <f t="shared" si="1054"/>
        <v>3288462</v>
      </c>
      <c r="AG364" s="166">
        <f t="shared" si="1055"/>
        <v>0</v>
      </c>
      <c r="AH364" s="166">
        <f t="shared" si="1056"/>
        <v>0</v>
      </c>
      <c r="AI364" s="166">
        <f t="shared" si="1057"/>
        <v>0</v>
      </c>
      <c r="AJ364" s="166">
        <f t="shared" si="1058"/>
        <v>0</v>
      </c>
      <c r="AK364" s="166">
        <f t="shared" si="1059"/>
        <v>0</v>
      </c>
      <c r="AL364" s="166">
        <f t="shared" si="1060"/>
        <v>0</v>
      </c>
      <c r="AM364" s="166">
        <f t="shared" si="1061"/>
        <v>0</v>
      </c>
      <c r="AN364" s="166">
        <f t="shared" si="1062"/>
        <v>0</v>
      </c>
      <c r="AO364" s="167">
        <f t="shared" si="1063"/>
        <v>0</v>
      </c>
      <c r="AP364" s="166">
        <v>0</v>
      </c>
      <c r="AQ364" s="166">
        <f t="shared" si="1064"/>
        <v>3288462</v>
      </c>
      <c r="AR364" s="166"/>
      <c r="AS364" s="167"/>
      <c r="AT364" s="166"/>
      <c r="AU364" s="166"/>
      <c r="AV364" s="166">
        <f t="shared" si="1065"/>
        <v>3288462</v>
      </c>
      <c r="AW364" s="166">
        <v>0</v>
      </c>
      <c r="AX364" s="166">
        <f>ROUND(IF($BH364=1,$G364*4.5%,0),0)</f>
        <v>213750</v>
      </c>
      <c r="AY364" s="166">
        <v>0</v>
      </c>
      <c r="AZ364" s="166">
        <f t="shared" si="1069"/>
        <v>213750</v>
      </c>
      <c r="BA364" s="166">
        <f t="shared" si="1070"/>
        <v>0</v>
      </c>
      <c r="BB364" s="166">
        <v>0</v>
      </c>
      <c r="BC364" s="166"/>
      <c r="BD364" s="166">
        <v>0</v>
      </c>
      <c r="BE364" s="166">
        <f t="shared" si="1072"/>
        <v>213750</v>
      </c>
      <c r="BF364" s="166">
        <f t="shared" si="1073"/>
        <v>3074712</v>
      </c>
      <c r="BG364" s="166">
        <f t="shared" si="1074"/>
        <v>0</v>
      </c>
      <c r="BH364" s="166">
        <v>1</v>
      </c>
      <c r="BI364" s="159">
        <v>0</v>
      </c>
      <c r="BJ364" s="166">
        <f t="shared" si="1075"/>
        <v>0</v>
      </c>
      <c r="BK364" s="166">
        <f t="shared" si="1076"/>
        <v>1</v>
      </c>
      <c r="BL364" s="166">
        <v>0</v>
      </c>
      <c r="BM364" s="166">
        <f t="shared" si="1077"/>
        <v>0</v>
      </c>
      <c r="BN364" s="166" t="str">
        <f t="shared" si="1078"/>
        <v>Trừ tiền</v>
      </c>
      <c r="BO364" s="410"/>
      <c r="BP364" s="166"/>
      <c r="BQ364" s="144"/>
      <c r="BR364" s="144"/>
      <c r="BS364" s="161">
        <f t="shared" si="1079"/>
        <v>3288462</v>
      </c>
      <c r="BT364" s="159">
        <v>0</v>
      </c>
      <c r="BU364" s="166">
        <f t="shared" si="1080"/>
        <v>0</v>
      </c>
      <c r="BV364" s="166">
        <v>11000000</v>
      </c>
      <c r="BW364" s="166">
        <f t="shared" si="1081"/>
        <v>11000000</v>
      </c>
      <c r="BX364" s="166">
        <f t="shared" si="1082"/>
        <v>-7925288</v>
      </c>
      <c r="BY364" s="166"/>
      <c r="BZ364" s="166"/>
      <c r="CA364" s="171"/>
      <c r="CB364" s="166"/>
      <c r="CC364" s="166"/>
      <c r="CD364" s="166"/>
      <c r="CE364" s="413">
        <v>9500000</v>
      </c>
      <c r="CF364" s="413"/>
      <c r="CG364" s="413"/>
      <c r="CH364" s="413"/>
      <c r="CI364" s="413"/>
      <c r="CJ364" s="369">
        <f t="shared" si="1083"/>
        <v>0</v>
      </c>
      <c r="CK364" s="369">
        <f t="shared" si="1084"/>
        <v>9500000</v>
      </c>
      <c r="CL364" s="414"/>
      <c r="CM364" s="413">
        <f t="shared" si="1085"/>
        <v>9500000</v>
      </c>
      <c r="CN364" s="413"/>
      <c r="CO364" s="369"/>
      <c r="CP364" s="369"/>
      <c r="CQ364" s="369"/>
      <c r="CR364" s="369">
        <f t="shared" si="1086"/>
        <v>0</v>
      </c>
      <c r="CS364" s="369">
        <f t="shared" si="1087"/>
        <v>9500000</v>
      </c>
      <c r="CT364" s="173" t="s">
        <v>1759</v>
      </c>
      <c r="CU364" s="173" t="s">
        <v>1062</v>
      </c>
      <c r="CV364" s="450">
        <v>0</v>
      </c>
      <c r="CW364" s="173" t="s">
        <v>2249</v>
      </c>
    </row>
    <row r="365" spans="1:101" ht="34.35" customHeight="1">
      <c r="A365" s="155">
        <f>SUBTOTAL(3,$C$11:C365)</f>
        <v>324</v>
      </c>
      <c r="B365" s="246" t="s">
        <v>1143</v>
      </c>
      <c r="C365" s="247" t="s">
        <v>1141</v>
      </c>
      <c r="D365" s="156" t="s">
        <v>101</v>
      </c>
      <c r="E365" s="157" t="str">
        <f t="shared" si="1088"/>
        <v>B3</v>
      </c>
      <c r="F365" s="158">
        <v>45817</v>
      </c>
      <c r="G365" s="159">
        <v>4750000</v>
      </c>
      <c r="H365" s="159"/>
      <c r="I365" s="160">
        <f t="shared" si="1047"/>
        <v>4750000</v>
      </c>
      <c r="J365" s="160">
        <f t="shared" si="1048"/>
        <v>0</v>
      </c>
      <c r="K365" s="161">
        <f t="shared" si="1049"/>
        <v>4750000</v>
      </c>
      <c r="L365" s="161">
        <f t="shared" si="1050"/>
        <v>9500000</v>
      </c>
      <c r="M365" s="162">
        <f t="shared" si="1051"/>
        <v>1</v>
      </c>
      <c r="N365" s="163">
        <f t="shared" si="1052"/>
        <v>3640000</v>
      </c>
      <c r="O365" s="163">
        <v>0</v>
      </c>
      <c r="P365" s="406">
        <v>12</v>
      </c>
      <c r="Q365" s="406">
        <v>0</v>
      </c>
      <c r="R365" s="406">
        <v>0</v>
      </c>
      <c r="S365" s="406">
        <v>0</v>
      </c>
      <c r="T365" s="406"/>
      <c r="U365" s="406"/>
      <c r="V365" s="406"/>
      <c r="W365" s="406"/>
      <c r="X365" s="389"/>
      <c r="Y365" s="406"/>
      <c r="Z365" s="406"/>
      <c r="AA365" s="406"/>
      <c r="AB365" s="406"/>
      <c r="AC365" s="406"/>
      <c r="AD365" s="406">
        <v>0</v>
      </c>
      <c r="AE365" s="164">
        <f t="shared" si="1053"/>
        <v>0</v>
      </c>
      <c r="AF365" s="166">
        <f t="shared" si="1054"/>
        <v>4384615</v>
      </c>
      <c r="AG365" s="166">
        <f t="shared" si="1055"/>
        <v>0</v>
      </c>
      <c r="AH365" s="166">
        <f t="shared" si="1056"/>
        <v>0</v>
      </c>
      <c r="AI365" s="166">
        <f t="shared" si="1057"/>
        <v>0</v>
      </c>
      <c r="AJ365" s="166">
        <f t="shared" si="1058"/>
        <v>0</v>
      </c>
      <c r="AK365" s="166">
        <f t="shared" si="1059"/>
        <v>0</v>
      </c>
      <c r="AL365" s="166">
        <f t="shared" si="1060"/>
        <v>0</v>
      </c>
      <c r="AM365" s="166">
        <f t="shared" si="1061"/>
        <v>0</v>
      </c>
      <c r="AN365" s="166">
        <f t="shared" si="1062"/>
        <v>0</v>
      </c>
      <c r="AO365" s="167">
        <f t="shared" si="1063"/>
        <v>0</v>
      </c>
      <c r="AP365" s="166">
        <v>0</v>
      </c>
      <c r="AQ365" s="166">
        <f t="shared" si="1064"/>
        <v>4384615</v>
      </c>
      <c r="AR365" s="166"/>
      <c r="AS365" s="167"/>
      <c r="AT365" s="166"/>
      <c r="AU365" s="166"/>
      <c r="AV365" s="166">
        <f t="shared" si="1065"/>
        <v>4384615</v>
      </c>
      <c r="AW365" s="166">
        <f t="shared" si="1066"/>
        <v>380000</v>
      </c>
      <c r="AX365" s="166">
        <f t="shared" si="1067"/>
        <v>71250</v>
      </c>
      <c r="AY365" s="166">
        <f t="shared" si="1068"/>
        <v>47500</v>
      </c>
      <c r="AZ365" s="166">
        <f t="shared" si="1069"/>
        <v>498750</v>
      </c>
      <c r="BA365" s="166">
        <f t="shared" si="1070"/>
        <v>0</v>
      </c>
      <c r="BB365" s="166">
        <f t="shared" si="1071"/>
        <v>110000</v>
      </c>
      <c r="BC365" s="166"/>
      <c r="BD365" s="166">
        <v>0</v>
      </c>
      <c r="BE365" s="166">
        <f t="shared" si="1072"/>
        <v>608750</v>
      </c>
      <c r="BF365" s="166">
        <f t="shared" si="1073"/>
        <v>3775865</v>
      </c>
      <c r="BG365" s="166">
        <f t="shared" si="1074"/>
        <v>0</v>
      </c>
      <c r="BH365" s="166">
        <v>1</v>
      </c>
      <c r="BI365" s="159">
        <v>0</v>
      </c>
      <c r="BJ365" s="166">
        <f t="shared" si="1075"/>
        <v>0</v>
      </c>
      <c r="BK365" s="166">
        <f t="shared" si="1076"/>
        <v>1</v>
      </c>
      <c r="BL365" s="166">
        <v>0</v>
      </c>
      <c r="BM365" s="166">
        <f t="shared" si="1077"/>
        <v>0</v>
      </c>
      <c r="BN365" s="166" t="str">
        <f t="shared" si="1078"/>
        <v>Trừ tiền</v>
      </c>
      <c r="BO365" s="410"/>
      <c r="BP365" s="166"/>
      <c r="BQ365" s="144"/>
      <c r="BR365" s="144"/>
      <c r="BS365" s="161">
        <f t="shared" si="1079"/>
        <v>4384615</v>
      </c>
      <c r="BT365" s="159">
        <v>0</v>
      </c>
      <c r="BU365" s="166">
        <f t="shared" si="1080"/>
        <v>0</v>
      </c>
      <c r="BV365" s="166">
        <v>11000000</v>
      </c>
      <c r="BW365" s="166">
        <f t="shared" si="1081"/>
        <v>11000000</v>
      </c>
      <c r="BX365" s="166">
        <f t="shared" si="1082"/>
        <v>-7114135</v>
      </c>
      <c r="BY365" s="166"/>
      <c r="BZ365" s="166"/>
      <c r="CA365" s="171"/>
      <c r="CB365" s="166"/>
      <c r="CC365" s="166"/>
      <c r="CD365" s="166"/>
      <c r="CE365" s="413">
        <v>9500000</v>
      </c>
      <c r="CF365" s="413"/>
      <c r="CG365" s="413"/>
      <c r="CH365" s="413"/>
      <c r="CI365" s="413"/>
      <c r="CJ365" s="369">
        <f t="shared" si="1083"/>
        <v>0</v>
      </c>
      <c r="CK365" s="369">
        <f t="shared" si="1084"/>
        <v>9500000</v>
      </c>
      <c r="CL365" s="414"/>
      <c r="CM365" s="413">
        <f t="shared" si="1085"/>
        <v>9500000</v>
      </c>
      <c r="CN365" s="413"/>
      <c r="CO365" s="369"/>
      <c r="CP365" s="369"/>
      <c r="CQ365" s="369"/>
      <c r="CR365" s="369">
        <f t="shared" si="1086"/>
        <v>0</v>
      </c>
      <c r="CS365" s="369">
        <f t="shared" si="1087"/>
        <v>9500000</v>
      </c>
      <c r="CT365" s="173" t="s">
        <v>1759</v>
      </c>
      <c r="CU365" s="173" t="s">
        <v>1062</v>
      </c>
      <c r="CV365" s="450">
        <v>0</v>
      </c>
      <c r="CW365" s="173" t="s">
        <v>2249</v>
      </c>
    </row>
    <row r="366" spans="1:101" ht="34.35" customHeight="1">
      <c r="A366" s="155">
        <f>SUBTOTAL(3,$C$11:C366)</f>
        <v>325</v>
      </c>
      <c r="B366" s="328" t="s">
        <v>1396</v>
      </c>
      <c r="C366" s="247" t="s">
        <v>1395</v>
      </c>
      <c r="D366" s="156" t="s">
        <v>101</v>
      </c>
      <c r="E366" s="157" t="str">
        <f t="shared" si="1088"/>
        <v>B3</v>
      </c>
      <c r="F366" s="158">
        <v>45828</v>
      </c>
      <c r="G366" s="159">
        <v>4750000</v>
      </c>
      <c r="H366" s="329"/>
      <c r="I366" s="160">
        <f t="shared" si="1047"/>
        <v>4750000</v>
      </c>
      <c r="J366" s="160">
        <f t="shared" si="1048"/>
        <v>0</v>
      </c>
      <c r="K366" s="161">
        <f t="shared" si="1049"/>
        <v>4750000</v>
      </c>
      <c r="L366" s="161">
        <f t="shared" si="1050"/>
        <v>9500000</v>
      </c>
      <c r="M366" s="162">
        <f t="shared" si="1051"/>
        <v>1</v>
      </c>
      <c r="N366" s="163">
        <f t="shared" si="1052"/>
        <v>3640000</v>
      </c>
      <c r="O366" s="163">
        <v>0</v>
      </c>
      <c r="P366" s="406">
        <v>13</v>
      </c>
      <c r="Q366" s="406">
        <v>0</v>
      </c>
      <c r="R366" s="406">
        <v>0</v>
      </c>
      <c r="S366" s="406">
        <v>0</v>
      </c>
      <c r="T366" s="406"/>
      <c r="U366" s="406"/>
      <c r="V366" s="406"/>
      <c r="W366" s="406"/>
      <c r="X366" s="389"/>
      <c r="Y366" s="406"/>
      <c r="Z366" s="406"/>
      <c r="AA366" s="406"/>
      <c r="AB366" s="406"/>
      <c r="AC366" s="406"/>
      <c r="AD366" s="406">
        <v>0</v>
      </c>
      <c r="AE366" s="164">
        <f t="shared" si="1053"/>
        <v>0</v>
      </c>
      <c r="AF366" s="166">
        <f t="shared" si="1054"/>
        <v>4750000</v>
      </c>
      <c r="AG366" s="166">
        <f t="shared" si="1055"/>
        <v>0</v>
      </c>
      <c r="AH366" s="166">
        <f t="shared" si="1056"/>
        <v>0</v>
      </c>
      <c r="AI366" s="166">
        <f t="shared" si="1057"/>
        <v>0</v>
      </c>
      <c r="AJ366" s="166">
        <f t="shared" si="1058"/>
        <v>0</v>
      </c>
      <c r="AK366" s="166">
        <f t="shared" si="1059"/>
        <v>0</v>
      </c>
      <c r="AL366" s="166">
        <f t="shared" si="1060"/>
        <v>0</v>
      </c>
      <c r="AM366" s="166">
        <f t="shared" si="1061"/>
        <v>0</v>
      </c>
      <c r="AN366" s="166">
        <f t="shared" si="1062"/>
        <v>0</v>
      </c>
      <c r="AO366" s="167">
        <f t="shared" si="1063"/>
        <v>0</v>
      </c>
      <c r="AP366" s="166">
        <v>0</v>
      </c>
      <c r="AQ366" s="166">
        <f t="shared" si="1064"/>
        <v>4750000</v>
      </c>
      <c r="AR366" s="166"/>
      <c r="AS366" s="167"/>
      <c r="AT366" s="166"/>
      <c r="AU366" s="166"/>
      <c r="AV366" s="166">
        <f t="shared" si="1065"/>
        <v>4750000</v>
      </c>
      <c r="AW366" s="166">
        <f t="shared" si="1066"/>
        <v>380000</v>
      </c>
      <c r="AX366" s="166">
        <f t="shared" si="1067"/>
        <v>71250</v>
      </c>
      <c r="AY366" s="166">
        <f t="shared" si="1068"/>
        <v>47500</v>
      </c>
      <c r="AZ366" s="166">
        <f t="shared" si="1069"/>
        <v>498750</v>
      </c>
      <c r="BA366" s="166">
        <f t="shared" si="1070"/>
        <v>0</v>
      </c>
      <c r="BB366" s="166">
        <f t="shared" si="1071"/>
        <v>110000</v>
      </c>
      <c r="BC366" s="166"/>
      <c r="BD366" s="166">
        <v>0</v>
      </c>
      <c r="BE366" s="166">
        <f t="shared" si="1072"/>
        <v>608750</v>
      </c>
      <c r="BF366" s="166">
        <f t="shared" si="1073"/>
        <v>4141250</v>
      </c>
      <c r="BG366" s="166">
        <f t="shared" si="1074"/>
        <v>0</v>
      </c>
      <c r="BH366" s="166">
        <v>1</v>
      </c>
      <c r="BI366" s="159">
        <v>0</v>
      </c>
      <c r="BJ366" s="166">
        <f t="shared" si="1075"/>
        <v>0</v>
      </c>
      <c r="BK366" s="166">
        <f t="shared" si="1076"/>
        <v>1</v>
      </c>
      <c r="BL366" s="166">
        <v>0</v>
      </c>
      <c r="BM366" s="166">
        <f t="shared" si="1077"/>
        <v>0</v>
      </c>
      <c r="BN366" s="166" t="str">
        <f t="shared" si="1078"/>
        <v>Trừ tiền</v>
      </c>
      <c r="BO366" s="410"/>
      <c r="BP366" s="166"/>
      <c r="BQ366" s="144"/>
      <c r="BR366" s="144"/>
      <c r="BS366" s="161">
        <f t="shared" si="1079"/>
        <v>4750000</v>
      </c>
      <c r="BT366" s="159">
        <v>2</v>
      </c>
      <c r="BU366" s="166">
        <f t="shared" si="1080"/>
        <v>8800000</v>
      </c>
      <c r="BV366" s="166">
        <v>11000000</v>
      </c>
      <c r="BW366" s="166">
        <f t="shared" si="1081"/>
        <v>19800000</v>
      </c>
      <c r="BX366" s="166">
        <f t="shared" si="1082"/>
        <v>-15548750</v>
      </c>
      <c r="BY366" s="166"/>
      <c r="BZ366" s="166"/>
      <c r="CA366" s="171"/>
      <c r="CB366" s="166"/>
      <c r="CC366" s="166"/>
      <c r="CD366" s="166"/>
      <c r="CE366" s="413">
        <v>9500000</v>
      </c>
      <c r="CF366" s="413"/>
      <c r="CG366" s="413"/>
      <c r="CH366" s="413"/>
      <c r="CI366" s="413"/>
      <c r="CJ366" s="369">
        <f t="shared" si="1083"/>
        <v>0</v>
      </c>
      <c r="CK366" s="369">
        <f t="shared" si="1084"/>
        <v>9500000</v>
      </c>
      <c r="CL366" s="414"/>
      <c r="CM366" s="413">
        <f t="shared" si="1085"/>
        <v>9500000</v>
      </c>
      <c r="CN366" s="413"/>
      <c r="CO366" s="369"/>
      <c r="CP366" s="369"/>
      <c r="CQ366" s="369"/>
      <c r="CR366" s="369">
        <f t="shared" si="1086"/>
        <v>0</v>
      </c>
      <c r="CS366" s="369">
        <f t="shared" si="1087"/>
        <v>9500000</v>
      </c>
      <c r="CT366" s="173" t="s">
        <v>1759</v>
      </c>
      <c r="CU366" s="173" t="s">
        <v>1062</v>
      </c>
      <c r="CV366" s="450" t="s">
        <v>1766</v>
      </c>
      <c r="CW366" s="173" t="s">
        <v>2249</v>
      </c>
    </row>
    <row r="367" spans="1:101" ht="34.35" customHeight="1">
      <c r="A367" s="155">
        <f>SUBTOTAL(3,$C$11:C367)</f>
        <v>326</v>
      </c>
      <c r="B367" s="328" t="s">
        <v>1410</v>
      </c>
      <c r="C367" s="377" t="s">
        <v>1411</v>
      </c>
      <c r="D367" s="156" t="s">
        <v>101</v>
      </c>
      <c r="E367" s="157" t="str">
        <f t="shared" si="1088"/>
        <v>B3</v>
      </c>
      <c r="F367" s="158">
        <v>45840</v>
      </c>
      <c r="G367" s="330">
        <v>4750000</v>
      </c>
      <c r="H367" s="330"/>
      <c r="I367" s="160">
        <f t="shared" si="1047"/>
        <v>4750000</v>
      </c>
      <c r="J367" s="160">
        <f t="shared" si="1048"/>
        <v>0</v>
      </c>
      <c r="K367" s="161">
        <f t="shared" si="1049"/>
        <v>4750000</v>
      </c>
      <c r="L367" s="161">
        <f t="shared" si="1050"/>
        <v>9500000</v>
      </c>
      <c r="M367" s="162">
        <f t="shared" si="1051"/>
        <v>1</v>
      </c>
      <c r="N367" s="163">
        <f t="shared" si="1052"/>
        <v>3640000</v>
      </c>
      <c r="O367" s="163">
        <v>0</v>
      </c>
      <c r="P367" s="406">
        <v>12</v>
      </c>
      <c r="Q367" s="406">
        <v>0</v>
      </c>
      <c r="R367" s="406">
        <v>0</v>
      </c>
      <c r="S367" s="406">
        <v>0</v>
      </c>
      <c r="T367" s="406"/>
      <c r="U367" s="406"/>
      <c r="V367" s="406"/>
      <c r="W367" s="406"/>
      <c r="X367" s="389"/>
      <c r="Y367" s="406"/>
      <c r="Z367" s="406"/>
      <c r="AA367" s="406"/>
      <c r="AB367" s="406"/>
      <c r="AC367" s="406"/>
      <c r="AD367" s="406">
        <v>0</v>
      </c>
      <c r="AE367" s="164">
        <f t="shared" si="1053"/>
        <v>0</v>
      </c>
      <c r="AF367" s="166">
        <f t="shared" si="1054"/>
        <v>4384615</v>
      </c>
      <c r="AG367" s="166">
        <f t="shared" si="1055"/>
        <v>0</v>
      </c>
      <c r="AH367" s="166">
        <f t="shared" si="1056"/>
        <v>0</v>
      </c>
      <c r="AI367" s="166">
        <f t="shared" si="1057"/>
        <v>0</v>
      </c>
      <c r="AJ367" s="166">
        <f t="shared" si="1058"/>
        <v>0</v>
      </c>
      <c r="AK367" s="166">
        <f t="shared" si="1059"/>
        <v>0</v>
      </c>
      <c r="AL367" s="166">
        <f t="shared" si="1060"/>
        <v>0</v>
      </c>
      <c r="AM367" s="166">
        <f t="shared" si="1061"/>
        <v>0</v>
      </c>
      <c r="AN367" s="166">
        <f t="shared" si="1062"/>
        <v>0</v>
      </c>
      <c r="AO367" s="167">
        <f t="shared" si="1063"/>
        <v>0</v>
      </c>
      <c r="AP367" s="166">
        <v>0</v>
      </c>
      <c r="AQ367" s="166">
        <f t="shared" si="1064"/>
        <v>4384615</v>
      </c>
      <c r="AR367" s="166"/>
      <c r="AS367" s="167"/>
      <c r="AT367" s="166"/>
      <c r="AU367" s="166"/>
      <c r="AV367" s="166">
        <f t="shared" si="1065"/>
        <v>4384615</v>
      </c>
      <c r="AW367" s="166">
        <f t="shared" si="1066"/>
        <v>380000</v>
      </c>
      <c r="AX367" s="166">
        <f t="shared" si="1067"/>
        <v>71250</v>
      </c>
      <c r="AY367" s="166">
        <f t="shared" si="1068"/>
        <v>47500</v>
      </c>
      <c r="AZ367" s="166">
        <f t="shared" si="1069"/>
        <v>498750</v>
      </c>
      <c r="BA367" s="166">
        <f t="shared" si="1070"/>
        <v>0</v>
      </c>
      <c r="BB367" s="166">
        <f t="shared" si="1071"/>
        <v>110000</v>
      </c>
      <c r="BC367" s="166"/>
      <c r="BD367" s="166">
        <v>0</v>
      </c>
      <c r="BE367" s="166">
        <f t="shared" si="1072"/>
        <v>608750</v>
      </c>
      <c r="BF367" s="166">
        <f t="shared" si="1073"/>
        <v>3775865</v>
      </c>
      <c r="BG367" s="166">
        <f t="shared" si="1074"/>
        <v>0</v>
      </c>
      <c r="BH367" s="166">
        <v>1</v>
      </c>
      <c r="BI367" s="159">
        <v>0</v>
      </c>
      <c r="BJ367" s="166">
        <f t="shared" si="1075"/>
        <v>0</v>
      </c>
      <c r="BK367" s="166">
        <f t="shared" si="1076"/>
        <v>1</v>
      </c>
      <c r="BL367" s="166">
        <v>0</v>
      </c>
      <c r="BM367" s="166">
        <f t="shared" si="1077"/>
        <v>0</v>
      </c>
      <c r="BN367" s="166" t="str">
        <f t="shared" si="1078"/>
        <v>Trừ tiền</v>
      </c>
      <c r="BO367" s="410"/>
      <c r="BP367" s="166"/>
      <c r="BQ367" s="144"/>
      <c r="BR367" s="144"/>
      <c r="BS367" s="161">
        <f t="shared" si="1079"/>
        <v>4384615</v>
      </c>
      <c r="BT367" s="159">
        <v>1</v>
      </c>
      <c r="BU367" s="166">
        <f t="shared" si="1080"/>
        <v>4400000</v>
      </c>
      <c r="BV367" s="166">
        <v>11000000</v>
      </c>
      <c r="BW367" s="166">
        <f t="shared" si="1081"/>
        <v>15400000</v>
      </c>
      <c r="BX367" s="166">
        <f t="shared" si="1082"/>
        <v>-11514135</v>
      </c>
      <c r="BY367" s="166"/>
      <c r="BZ367" s="166"/>
      <c r="CA367" s="171"/>
      <c r="CB367" s="166"/>
      <c r="CC367" s="166"/>
      <c r="CD367" s="166"/>
      <c r="CE367" s="435">
        <v>9500000</v>
      </c>
      <c r="CF367" s="413"/>
      <c r="CG367" s="413"/>
      <c r="CH367" s="413"/>
      <c r="CI367" s="413"/>
      <c r="CJ367" s="369">
        <f t="shared" si="1083"/>
        <v>0</v>
      </c>
      <c r="CK367" s="369">
        <f t="shared" si="1084"/>
        <v>9500000</v>
      </c>
      <c r="CL367" s="414"/>
      <c r="CM367" s="413">
        <f t="shared" si="1085"/>
        <v>9500000</v>
      </c>
      <c r="CN367" s="413"/>
      <c r="CO367" s="369"/>
      <c r="CP367" s="369"/>
      <c r="CQ367" s="369"/>
      <c r="CR367" s="369">
        <f t="shared" si="1086"/>
        <v>0</v>
      </c>
      <c r="CS367" s="369">
        <f t="shared" si="1087"/>
        <v>9500000</v>
      </c>
      <c r="CT367" s="173" t="s">
        <v>1759</v>
      </c>
      <c r="CU367" s="173" t="s">
        <v>1062</v>
      </c>
      <c r="CV367" s="450" t="s">
        <v>2235</v>
      </c>
      <c r="CW367" s="173" t="s">
        <v>2249</v>
      </c>
    </row>
    <row r="368" spans="1:101" ht="34.35" customHeight="1">
      <c r="A368" s="155">
        <f>SUBTOTAL(3,$C$11:C368)</f>
        <v>327</v>
      </c>
      <c r="B368" s="328" t="s">
        <v>1420</v>
      </c>
      <c r="C368" s="377" t="s">
        <v>1414</v>
      </c>
      <c r="D368" s="156" t="s">
        <v>101</v>
      </c>
      <c r="E368" s="157" t="str">
        <f t="shared" si="1088"/>
        <v>B3</v>
      </c>
      <c r="F368" s="158">
        <v>45850</v>
      </c>
      <c r="G368" s="159">
        <v>4750000</v>
      </c>
      <c r="H368" s="330"/>
      <c r="I368" s="160">
        <f t="shared" si="1047"/>
        <v>4750000</v>
      </c>
      <c r="J368" s="160">
        <f t="shared" si="1048"/>
        <v>0</v>
      </c>
      <c r="K368" s="161">
        <f t="shared" si="1049"/>
        <v>4750000</v>
      </c>
      <c r="L368" s="161">
        <f t="shared" si="1050"/>
        <v>9500000</v>
      </c>
      <c r="M368" s="162">
        <f t="shared" si="1051"/>
        <v>1</v>
      </c>
      <c r="N368" s="163">
        <f t="shared" si="1052"/>
        <v>3640000</v>
      </c>
      <c r="O368" s="163">
        <v>0</v>
      </c>
      <c r="P368" s="406">
        <v>12</v>
      </c>
      <c r="Q368" s="406">
        <v>0</v>
      </c>
      <c r="R368" s="406">
        <v>0</v>
      </c>
      <c r="S368" s="406">
        <v>0</v>
      </c>
      <c r="T368" s="406"/>
      <c r="U368" s="406"/>
      <c r="V368" s="406"/>
      <c r="W368" s="406"/>
      <c r="X368" s="389"/>
      <c r="Y368" s="406"/>
      <c r="Z368" s="406"/>
      <c r="AA368" s="406"/>
      <c r="AB368" s="406"/>
      <c r="AC368" s="406"/>
      <c r="AD368" s="406">
        <v>0</v>
      </c>
      <c r="AE368" s="164">
        <f t="shared" si="1053"/>
        <v>0</v>
      </c>
      <c r="AF368" s="166">
        <f t="shared" si="1054"/>
        <v>4384615</v>
      </c>
      <c r="AG368" s="166">
        <f t="shared" si="1055"/>
        <v>0</v>
      </c>
      <c r="AH368" s="166">
        <f t="shared" si="1056"/>
        <v>0</v>
      </c>
      <c r="AI368" s="166">
        <f t="shared" si="1057"/>
        <v>0</v>
      </c>
      <c r="AJ368" s="166">
        <f t="shared" si="1058"/>
        <v>0</v>
      </c>
      <c r="AK368" s="166">
        <f t="shared" si="1059"/>
        <v>0</v>
      </c>
      <c r="AL368" s="166">
        <f t="shared" si="1060"/>
        <v>0</v>
      </c>
      <c r="AM368" s="166">
        <f t="shared" si="1061"/>
        <v>0</v>
      </c>
      <c r="AN368" s="166">
        <f t="shared" si="1062"/>
        <v>0</v>
      </c>
      <c r="AO368" s="167">
        <f t="shared" si="1063"/>
        <v>0</v>
      </c>
      <c r="AP368" s="166">
        <v>0</v>
      </c>
      <c r="AQ368" s="166">
        <f t="shared" si="1064"/>
        <v>4384615</v>
      </c>
      <c r="AR368" s="166"/>
      <c r="AS368" s="167"/>
      <c r="AT368" s="166"/>
      <c r="AU368" s="166"/>
      <c r="AV368" s="166">
        <f t="shared" si="1065"/>
        <v>4384615</v>
      </c>
      <c r="AW368" s="166">
        <f t="shared" si="1066"/>
        <v>380000</v>
      </c>
      <c r="AX368" s="166">
        <f t="shared" si="1067"/>
        <v>71250</v>
      </c>
      <c r="AY368" s="166">
        <f t="shared" si="1068"/>
        <v>47500</v>
      </c>
      <c r="AZ368" s="166">
        <f t="shared" si="1069"/>
        <v>498750</v>
      </c>
      <c r="BA368" s="166">
        <f t="shared" si="1070"/>
        <v>0</v>
      </c>
      <c r="BB368" s="166">
        <f t="shared" si="1071"/>
        <v>110000</v>
      </c>
      <c r="BC368" s="166"/>
      <c r="BD368" s="166">
        <v>0</v>
      </c>
      <c r="BE368" s="166">
        <f t="shared" si="1072"/>
        <v>608750</v>
      </c>
      <c r="BF368" s="166">
        <f t="shared" si="1073"/>
        <v>3775865</v>
      </c>
      <c r="BG368" s="166">
        <f t="shared" si="1074"/>
        <v>0</v>
      </c>
      <c r="BH368" s="166">
        <v>1</v>
      </c>
      <c r="BI368" s="159">
        <v>0</v>
      </c>
      <c r="BJ368" s="166">
        <f t="shared" si="1075"/>
        <v>0</v>
      </c>
      <c r="BK368" s="166">
        <f t="shared" si="1076"/>
        <v>1</v>
      </c>
      <c r="BL368" s="166">
        <v>0</v>
      </c>
      <c r="BM368" s="166">
        <f t="shared" si="1077"/>
        <v>0</v>
      </c>
      <c r="BN368" s="166" t="str">
        <f t="shared" si="1078"/>
        <v>Trừ tiền</v>
      </c>
      <c r="BO368" s="410"/>
      <c r="BP368" s="166"/>
      <c r="BQ368" s="144"/>
      <c r="BR368" s="144"/>
      <c r="BS368" s="161">
        <f t="shared" si="1079"/>
        <v>4384615</v>
      </c>
      <c r="BT368" s="159">
        <v>0</v>
      </c>
      <c r="BU368" s="166">
        <f t="shared" si="1080"/>
        <v>0</v>
      </c>
      <c r="BV368" s="166">
        <v>11000000</v>
      </c>
      <c r="BW368" s="166">
        <f t="shared" si="1081"/>
        <v>11000000</v>
      </c>
      <c r="BX368" s="166">
        <f t="shared" si="1082"/>
        <v>-7114135</v>
      </c>
      <c r="BY368" s="166"/>
      <c r="BZ368" s="166"/>
      <c r="CA368" s="171"/>
      <c r="CB368" s="166"/>
      <c r="CC368" s="166"/>
      <c r="CD368" s="166"/>
      <c r="CE368" s="435">
        <v>9500000</v>
      </c>
      <c r="CF368" s="413"/>
      <c r="CG368" s="413"/>
      <c r="CH368" s="413"/>
      <c r="CI368" s="413"/>
      <c r="CJ368" s="369">
        <f t="shared" si="1083"/>
        <v>0</v>
      </c>
      <c r="CK368" s="369">
        <f t="shared" si="1084"/>
        <v>9500000</v>
      </c>
      <c r="CL368" s="414"/>
      <c r="CM368" s="413">
        <f t="shared" si="1085"/>
        <v>9500000</v>
      </c>
      <c r="CN368" s="413"/>
      <c r="CO368" s="369"/>
      <c r="CP368" s="369"/>
      <c r="CQ368" s="369"/>
      <c r="CR368" s="369">
        <f t="shared" si="1086"/>
        <v>0</v>
      </c>
      <c r="CS368" s="369">
        <f t="shared" si="1087"/>
        <v>9500000</v>
      </c>
      <c r="CT368" s="173" t="s">
        <v>1759</v>
      </c>
      <c r="CU368" s="173" t="s">
        <v>1062</v>
      </c>
      <c r="CV368" s="460" t="s">
        <v>2250</v>
      </c>
      <c r="CW368" s="173" t="s">
        <v>2249</v>
      </c>
    </row>
    <row r="369" spans="1:101" ht="34.35" customHeight="1">
      <c r="A369" s="155">
        <f>SUBTOTAL(3,$C$11:C369)</f>
        <v>328</v>
      </c>
      <c r="B369" s="328" t="s">
        <v>1412</v>
      </c>
      <c r="C369" s="377" t="s">
        <v>1413</v>
      </c>
      <c r="D369" s="156" t="s">
        <v>101</v>
      </c>
      <c r="E369" s="157" t="str">
        <f t="shared" si="1088"/>
        <v>B3</v>
      </c>
      <c r="F369" s="158">
        <v>45840</v>
      </c>
      <c r="G369" s="330">
        <v>4750000</v>
      </c>
      <c r="H369" s="330"/>
      <c r="I369" s="160">
        <f t="shared" si="1047"/>
        <v>4750000</v>
      </c>
      <c r="J369" s="160">
        <f t="shared" si="1048"/>
        <v>0</v>
      </c>
      <c r="K369" s="161">
        <f t="shared" si="1049"/>
        <v>4750000</v>
      </c>
      <c r="L369" s="161">
        <f t="shared" si="1050"/>
        <v>9500000</v>
      </c>
      <c r="M369" s="162">
        <f t="shared" si="1051"/>
        <v>1</v>
      </c>
      <c r="N369" s="163">
        <f t="shared" si="1052"/>
        <v>3640000</v>
      </c>
      <c r="O369" s="163">
        <v>0</v>
      </c>
      <c r="P369" s="406">
        <v>13</v>
      </c>
      <c r="Q369" s="406">
        <v>0</v>
      </c>
      <c r="R369" s="406">
        <v>0</v>
      </c>
      <c r="S369" s="406">
        <v>0</v>
      </c>
      <c r="T369" s="406"/>
      <c r="U369" s="406"/>
      <c r="V369" s="406"/>
      <c r="W369" s="406"/>
      <c r="X369" s="389"/>
      <c r="Y369" s="406"/>
      <c r="Z369" s="406"/>
      <c r="AA369" s="406"/>
      <c r="AB369" s="406"/>
      <c r="AC369" s="406"/>
      <c r="AD369" s="406">
        <v>0</v>
      </c>
      <c r="AE369" s="164">
        <f t="shared" si="1053"/>
        <v>0</v>
      </c>
      <c r="AF369" s="166">
        <f t="shared" si="1054"/>
        <v>4750000</v>
      </c>
      <c r="AG369" s="166">
        <f t="shared" si="1055"/>
        <v>0</v>
      </c>
      <c r="AH369" s="166">
        <f t="shared" si="1056"/>
        <v>0</v>
      </c>
      <c r="AI369" s="166">
        <f t="shared" si="1057"/>
        <v>0</v>
      </c>
      <c r="AJ369" s="166">
        <f t="shared" si="1058"/>
        <v>0</v>
      </c>
      <c r="AK369" s="166">
        <f t="shared" si="1059"/>
        <v>0</v>
      </c>
      <c r="AL369" s="166">
        <f t="shared" si="1060"/>
        <v>0</v>
      </c>
      <c r="AM369" s="166">
        <f t="shared" si="1061"/>
        <v>0</v>
      </c>
      <c r="AN369" s="166">
        <f t="shared" si="1062"/>
        <v>0</v>
      </c>
      <c r="AO369" s="167">
        <f t="shared" si="1063"/>
        <v>0</v>
      </c>
      <c r="AP369" s="166">
        <v>0</v>
      </c>
      <c r="AQ369" s="166">
        <f t="shared" si="1064"/>
        <v>4750000</v>
      </c>
      <c r="AR369" s="166"/>
      <c r="AS369" s="167"/>
      <c r="AT369" s="166"/>
      <c r="AU369" s="166"/>
      <c r="AV369" s="166">
        <f t="shared" si="1065"/>
        <v>4750000</v>
      </c>
      <c r="AW369" s="166">
        <f t="shared" si="1066"/>
        <v>380000</v>
      </c>
      <c r="AX369" s="166">
        <f t="shared" si="1067"/>
        <v>71250</v>
      </c>
      <c r="AY369" s="166">
        <f t="shared" si="1068"/>
        <v>47500</v>
      </c>
      <c r="AZ369" s="166">
        <f t="shared" si="1069"/>
        <v>498750</v>
      </c>
      <c r="BA369" s="166">
        <f t="shared" si="1070"/>
        <v>23750</v>
      </c>
      <c r="BB369" s="166">
        <f t="shared" si="1071"/>
        <v>110000</v>
      </c>
      <c r="BC369" s="166"/>
      <c r="BD369" s="166">
        <v>0</v>
      </c>
      <c r="BE369" s="166">
        <f t="shared" si="1072"/>
        <v>632500</v>
      </c>
      <c r="BF369" s="166">
        <f t="shared" si="1073"/>
        <v>4117500</v>
      </c>
      <c r="BG369" s="166">
        <f t="shared" si="1074"/>
        <v>0</v>
      </c>
      <c r="BH369" s="166">
        <v>1</v>
      </c>
      <c r="BI369" s="369" t="s">
        <v>40</v>
      </c>
      <c r="BJ369" s="166">
        <f t="shared" si="1075"/>
        <v>0</v>
      </c>
      <c r="BK369" s="166">
        <f t="shared" si="1076"/>
        <v>1</v>
      </c>
      <c r="BL369" s="166">
        <v>0</v>
      </c>
      <c r="BM369" s="166">
        <f t="shared" si="1077"/>
        <v>0</v>
      </c>
      <c r="BN369" s="166" t="str">
        <f t="shared" si="1078"/>
        <v>Trừ tiền</v>
      </c>
      <c r="BO369" s="410"/>
      <c r="BP369" s="166"/>
      <c r="BQ369" s="144"/>
      <c r="BR369" s="144"/>
      <c r="BS369" s="161">
        <f t="shared" si="1079"/>
        <v>4750000</v>
      </c>
      <c r="BT369" s="159">
        <v>0</v>
      </c>
      <c r="BU369" s="166">
        <f t="shared" si="1080"/>
        <v>0</v>
      </c>
      <c r="BV369" s="166">
        <v>11000000</v>
      </c>
      <c r="BW369" s="166">
        <f t="shared" si="1081"/>
        <v>11000000</v>
      </c>
      <c r="BX369" s="166">
        <f t="shared" si="1082"/>
        <v>-6748750</v>
      </c>
      <c r="BY369" s="166"/>
      <c r="BZ369" s="166"/>
      <c r="CA369" s="171"/>
      <c r="CB369" s="166"/>
      <c r="CC369" s="166"/>
      <c r="CD369" s="166"/>
      <c r="CE369" s="413">
        <v>9500000</v>
      </c>
      <c r="CF369" s="413"/>
      <c r="CG369" s="413"/>
      <c r="CH369" s="413"/>
      <c r="CI369" s="413"/>
      <c r="CJ369" s="369">
        <f t="shared" si="1083"/>
        <v>0</v>
      </c>
      <c r="CK369" s="369">
        <f t="shared" si="1084"/>
        <v>9500000</v>
      </c>
      <c r="CL369" s="414"/>
      <c r="CM369" s="413">
        <f t="shared" si="1085"/>
        <v>9500000</v>
      </c>
      <c r="CN369" s="413"/>
      <c r="CO369" s="369"/>
      <c r="CP369" s="369"/>
      <c r="CQ369" s="369"/>
      <c r="CR369" s="369">
        <f t="shared" si="1086"/>
        <v>0</v>
      </c>
      <c r="CS369" s="369">
        <f t="shared" si="1087"/>
        <v>9500000</v>
      </c>
      <c r="CT369" s="173" t="s">
        <v>1759</v>
      </c>
      <c r="CU369" s="173" t="s">
        <v>1062</v>
      </c>
      <c r="CV369" s="450">
        <v>0</v>
      </c>
      <c r="CW369" s="173" t="s">
        <v>2249</v>
      </c>
    </row>
    <row r="370" spans="1:101" ht="34.35" customHeight="1">
      <c r="A370" s="155">
        <f>SUBTOTAL(3,$C$11:C370)</f>
        <v>329</v>
      </c>
      <c r="B370" s="328" t="s">
        <v>1427</v>
      </c>
      <c r="C370" s="377" t="s">
        <v>1428</v>
      </c>
      <c r="D370" s="156" t="s">
        <v>101</v>
      </c>
      <c r="E370" s="157" t="str">
        <f t="shared" si="1088"/>
        <v>B3</v>
      </c>
      <c r="F370" s="158">
        <v>45866</v>
      </c>
      <c r="G370" s="330">
        <v>4750000</v>
      </c>
      <c r="H370" s="330"/>
      <c r="I370" s="160">
        <f t="shared" si="1047"/>
        <v>4750000</v>
      </c>
      <c r="J370" s="160">
        <f t="shared" si="1048"/>
        <v>0</v>
      </c>
      <c r="K370" s="161">
        <f t="shared" si="1049"/>
        <v>4750000</v>
      </c>
      <c r="L370" s="161">
        <f t="shared" si="1050"/>
        <v>9500000</v>
      </c>
      <c r="M370" s="162">
        <f t="shared" si="1051"/>
        <v>1</v>
      </c>
      <c r="N370" s="163">
        <f t="shared" si="1052"/>
        <v>3640000</v>
      </c>
      <c r="O370" s="163">
        <v>0</v>
      </c>
      <c r="P370" s="406">
        <v>13</v>
      </c>
      <c r="Q370" s="406">
        <v>0</v>
      </c>
      <c r="R370" s="406">
        <v>0</v>
      </c>
      <c r="S370" s="406">
        <v>0</v>
      </c>
      <c r="T370" s="406"/>
      <c r="U370" s="406"/>
      <c r="V370" s="406"/>
      <c r="W370" s="406"/>
      <c r="X370" s="389"/>
      <c r="Y370" s="406"/>
      <c r="Z370" s="406"/>
      <c r="AA370" s="406"/>
      <c r="AB370" s="406"/>
      <c r="AC370" s="406"/>
      <c r="AD370" s="406">
        <v>0</v>
      </c>
      <c r="AE370" s="164">
        <f t="shared" si="1053"/>
        <v>0</v>
      </c>
      <c r="AF370" s="166">
        <f t="shared" si="1054"/>
        <v>4750000</v>
      </c>
      <c r="AG370" s="166">
        <f t="shared" si="1055"/>
        <v>0</v>
      </c>
      <c r="AH370" s="166">
        <f t="shared" si="1056"/>
        <v>0</v>
      </c>
      <c r="AI370" s="166">
        <f t="shared" si="1057"/>
        <v>0</v>
      </c>
      <c r="AJ370" s="166">
        <f t="shared" si="1058"/>
        <v>0</v>
      </c>
      <c r="AK370" s="166">
        <f t="shared" si="1059"/>
        <v>0</v>
      </c>
      <c r="AL370" s="166">
        <f t="shared" si="1060"/>
        <v>0</v>
      </c>
      <c r="AM370" s="166">
        <f t="shared" si="1061"/>
        <v>0</v>
      </c>
      <c r="AN370" s="166">
        <f t="shared" si="1062"/>
        <v>0</v>
      </c>
      <c r="AO370" s="167">
        <f t="shared" si="1063"/>
        <v>0</v>
      </c>
      <c r="AP370" s="166">
        <v>0</v>
      </c>
      <c r="AQ370" s="166">
        <f t="shared" si="1064"/>
        <v>4750000</v>
      </c>
      <c r="AR370" s="166"/>
      <c r="AS370" s="167"/>
      <c r="AT370" s="166"/>
      <c r="AU370" s="166"/>
      <c r="AV370" s="166">
        <f t="shared" si="1065"/>
        <v>4750000</v>
      </c>
      <c r="AW370" s="166">
        <f t="shared" si="1066"/>
        <v>380000</v>
      </c>
      <c r="AX370" s="166">
        <f t="shared" si="1067"/>
        <v>71250</v>
      </c>
      <c r="AY370" s="166">
        <f t="shared" si="1068"/>
        <v>47500</v>
      </c>
      <c r="AZ370" s="166">
        <f t="shared" si="1069"/>
        <v>498750</v>
      </c>
      <c r="BA370" s="166">
        <f t="shared" si="1070"/>
        <v>0</v>
      </c>
      <c r="BB370" s="166">
        <f t="shared" si="1071"/>
        <v>110000</v>
      </c>
      <c r="BC370" s="166"/>
      <c r="BD370" s="166">
        <v>0</v>
      </c>
      <c r="BE370" s="166">
        <f t="shared" si="1072"/>
        <v>608750</v>
      </c>
      <c r="BF370" s="166">
        <f t="shared" si="1073"/>
        <v>4141250</v>
      </c>
      <c r="BG370" s="166">
        <f t="shared" si="1074"/>
        <v>0</v>
      </c>
      <c r="BH370" s="166">
        <v>1</v>
      </c>
      <c r="BI370" s="159">
        <v>0</v>
      </c>
      <c r="BJ370" s="166">
        <f t="shared" si="1075"/>
        <v>0</v>
      </c>
      <c r="BK370" s="166">
        <f t="shared" si="1076"/>
        <v>1</v>
      </c>
      <c r="BL370" s="166">
        <v>0</v>
      </c>
      <c r="BM370" s="166">
        <f t="shared" si="1077"/>
        <v>0</v>
      </c>
      <c r="BN370" s="166" t="str">
        <f t="shared" si="1078"/>
        <v>Trừ tiền</v>
      </c>
      <c r="BO370" s="410"/>
      <c r="BP370" s="166"/>
      <c r="BQ370" s="144"/>
      <c r="BR370" s="144"/>
      <c r="BS370" s="161">
        <f t="shared" si="1079"/>
        <v>4750000</v>
      </c>
      <c r="BT370" s="159">
        <v>1</v>
      </c>
      <c r="BU370" s="166">
        <f t="shared" si="1080"/>
        <v>4400000</v>
      </c>
      <c r="BV370" s="166">
        <v>11000000</v>
      </c>
      <c r="BW370" s="166">
        <f t="shared" si="1081"/>
        <v>15400000</v>
      </c>
      <c r="BX370" s="166">
        <f t="shared" si="1082"/>
        <v>-11148750</v>
      </c>
      <c r="BY370" s="166"/>
      <c r="BZ370" s="166"/>
      <c r="CA370" s="171"/>
      <c r="CB370" s="166"/>
      <c r="CC370" s="166"/>
      <c r="CD370" s="166"/>
      <c r="CE370" s="421">
        <v>9500000</v>
      </c>
      <c r="CF370" s="413"/>
      <c r="CG370" s="413"/>
      <c r="CH370" s="413"/>
      <c r="CI370" s="413"/>
      <c r="CJ370" s="369">
        <f t="shared" si="1083"/>
        <v>0</v>
      </c>
      <c r="CK370" s="369">
        <f t="shared" si="1084"/>
        <v>9500000</v>
      </c>
      <c r="CL370" s="414"/>
      <c r="CM370" s="413">
        <f t="shared" si="1085"/>
        <v>9500000</v>
      </c>
      <c r="CN370" s="413"/>
      <c r="CO370" s="369"/>
      <c r="CP370" s="369"/>
      <c r="CQ370" s="369"/>
      <c r="CR370" s="369">
        <f t="shared" si="1086"/>
        <v>0</v>
      </c>
      <c r="CS370" s="369">
        <f t="shared" si="1087"/>
        <v>9500000</v>
      </c>
      <c r="CT370" s="173" t="s">
        <v>1759</v>
      </c>
      <c r="CU370" s="173" t="s">
        <v>1062</v>
      </c>
      <c r="CV370" s="450">
        <v>0</v>
      </c>
      <c r="CW370" s="173" t="s">
        <v>2249</v>
      </c>
    </row>
    <row r="371" spans="1:101" ht="34.35" customHeight="1">
      <c r="A371" s="155">
        <f>SUBTOTAL(3,$C$11:C371)</f>
        <v>330</v>
      </c>
      <c r="B371" s="328" t="s">
        <v>1429</v>
      </c>
      <c r="C371" s="377" t="s">
        <v>1430</v>
      </c>
      <c r="D371" s="156" t="s">
        <v>101</v>
      </c>
      <c r="E371" s="157" t="str">
        <f t="shared" si="1088"/>
        <v>B3</v>
      </c>
      <c r="F371" s="158">
        <v>45854</v>
      </c>
      <c r="G371" s="159">
        <v>4750000</v>
      </c>
      <c r="H371" s="330"/>
      <c r="I371" s="160">
        <f t="shared" si="1047"/>
        <v>4750000</v>
      </c>
      <c r="J371" s="160">
        <f t="shared" si="1048"/>
        <v>0</v>
      </c>
      <c r="K371" s="161">
        <f t="shared" si="1049"/>
        <v>4750000</v>
      </c>
      <c r="L371" s="161">
        <f t="shared" si="1050"/>
        <v>9500000</v>
      </c>
      <c r="M371" s="162">
        <f t="shared" si="1051"/>
        <v>1</v>
      </c>
      <c r="N371" s="163">
        <f t="shared" si="1052"/>
        <v>3640000</v>
      </c>
      <c r="O371" s="163">
        <v>0</v>
      </c>
      <c r="P371" s="406">
        <v>13</v>
      </c>
      <c r="Q371" s="406">
        <v>0</v>
      </c>
      <c r="R371" s="406">
        <v>0</v>
      </c>
      <c r="S371" s="406">
        <v>0</v>
      </c>
      <c r="T371" s="406"/>
      <c r="U371" s="406"/>
      <c r="V371" s="406"/>
      <c r="W371" s="406"/>
      <c r="X371" s="389"/>
      <c r="Y371" s="406"/>
      <c r="Z371" s="406"/>
      <c r="AA371" s="406"/>
      <c r="AB371" s="406"/>
      <c r="AC371" s="406"/>
      <c r="AD371" s="406">
        <v>0</v>
      </c>
      <c r="AE371" s="164">
        <f t="shared" si="1053"/>
        <v>0</v>
      </c>
      <c r="AF371" s="166">
        <f t="shared" si="1054"/>
        <v>4750000</v>
      </c>
      <c r="AG371" s="166">
        <f t="shared" si="1055"/>
        <v>0</v>
      </c>
      <c r="AH371" s="166">
        <f t="shared" si="1056"/>
        <v>0</v>
      </c>
      <c r="AI371" s="166">
        <f t="shared" si="1057"/>
        <v>0</v>
      </c>
      <c r="AJ371" s="166">
        <f t="shared" si="1058"/>
        <v>0</v>
      </c>
      <c r="AK371" s="166">
        <f t="shared" si="1059"/>
        <v>0</v>
      </c>
      <c r="AL371" s="166">
        <f t="shared" si="1060"/>
        <v>0</v>
      </c>
      <c r="AM371" s="166">
        <f t="shared" si="1061"/>
        <v>0</v>
      </c>
      <c r="AN371" s="166">
        <f t="shared" si="1062"/>
        <v>0</v>
      </c>
      <c r="AO371" s="167">
        <f t="shared" si="1063"/>
        <v>0</v>
      </c>
      <c r="AP371" s="166">
        <v>0</v>
      </c>
      <c r="AQ371" s="166">
        <f t="shared" si="1064"/>
        <v>4750000</v>
      </c>
      <c r="AR371" s="166"/>
      <c r="AS371" s="167"/>
      <c r="AT371" s="166"/>
      <c r="AU371" s="166"/>
      <c r="AV371" s="166">
        <f t="shared" si="1065"/>
        <v>4750000</v>
      </c>
      <c r="AW371" s="166">
        <f t="shared" si="1066"/>
        <v>380000</v>
      </c>
      <c r="AX371" s="166">
        <f t="shared" si="1067"/>
        <v>71250</v>
      </c>
      <c r="AY371" s="166">
        <f t="shared" si="1068"/>
        <v>47500</v>
      </c>
      <c r="AZ371" s="166">
        <f t="shared" si="1069"/>
        <v>498750</v>
      </c>
      <c r="BA371" s="166">
        <f t="shared" si="1070"/>
        <v>0</v>
      </c>
      <c r="BB371" s="166">
        <f t="shared" si="1071"/>
        <v>110000</v>
      </c>
      <c r="BC371" s="166"/>
      <c r="BD371" s="166">
        <v>0</v>
      </c>
      <c r="BE371" s="166">
        <f t="shared" si="1072"/>
        <v>608750</v>
      </c>
      <c r="BF371" s="166">
        <f t="shared" si="1073"/>
        <v>4141250</v>
      </c>
      <c r="BG371" s="166">
        <f t="shared" si="1074"/>
        <v>0</v>
      </c>
      <c r="BH371" s="166">
        <v>1</v>
      </c>
      <c r="BI371" s="159">
        <v>0</v>
      </c>
      <c r="BJ371" s="166">
        <f t="shared" si="1075"/>
        <v>0</v>
      </c>
      <c r="BK371" s="166">
        <f t="shared" si="1076"/>
        <v>1</v>
      </c>
      <c r="BL371" s="166">
        <v>0</v>
      </c>
      <c r="BM371" s="166">
        <f t="shared" si="1077"/>
        <v>0</v>
      </c>
      <c r="BN371" s="166" t="str">
        <f t="shared" si="1078"/>
        <v>Trừ tiền</v>
      </c>
      <c r="BO371" s="410"/>
      <c r="BP371" s="166"/>
      <c r="BQ371" s="144"/>
      <c r="BR371" s="144"/>
      <c r="BS371" s="161">
        <f t="shared" si="1079"/>
        <v>4750000</v>
      </c>
      <c r="BT371" s="159">
        <v>0</v>
      </c>
      <c r="BU371" s="166">
        <f t="shared" si="1080"/>
        <v>0</v>
      </c>
      <c r="BV371" s="166">
        <v>11000000</v>
      </c>
      <c r="BW371" s="166">
        <f t="shared" si="1081"/>
        <v>11000000</v>
      </c>
      <c r="BX371" s="166">
        <f t="shared" si="1082"/>
        <v>-6748750</v>
      </c>
      <c r="BY371" s="166"/>
      <c r="BZ371" s="166"/>
      <c r="CA371" s="171"/>
      <c r="CB371" s="166"/>
      <c r="CC371" s="166"/>
      <c r="CD371" s="166"/>
      <c r="CE371" s="421">
        <v>9500000</v>
      </c>
      <c r="CF371" s="413"/>
      <c r="CG371" s="413"/>
      <c r="CH371" s="413"/>
      <c r="CI371" s="413"/>
      <c r="CJ371" s="369">
        <f t="shared" si="1083"/>
        <v>0</v>
      </c>
      <c r="CK371" s="369">
        <f t="shared" si="1084"/>
        <v>9500000</v>
      </c>
      <c r="CL371" s="414"/>
      <c r="CM371" s="413">
        <f t="shared" si="1085"/>
        <v>9500000</v>
      </c>
      <c r="CN371" s="413"/>
      <c r="CO371" s="369"/>
      <c r="CP371" s="369"/>
      <c r="CQ371" s="369"/>
      <c r="CR371" s="369">
        <f t="shared" si="1086"/>
        <v>0</v>
      </c>
      <c r="CS371" s="369">
        <f t="shared" si="1087"/>
        <v>9500000</v>
      </c>
      <c r="CT371" s="173" t="s">
        <v>1759</v>
      </c>
      <c r="CU371" s="173" t="s">
        <v>1062</v>
      </c>
      <c r="CV371" s="450" t="s">
        <v>1780</v>
      </c>
      <c r="CW371" s="173" t="s">
        <v>2249</v>
      </c>
    </row>
    <row r="372" spans="1:101" ht="34.35" customHeight="1">
      <c r="A372" s="155">
        <f>SUBTOTAL(3,$C$11:C372)</f>
        <v>331</v>
      </c>
      <c r="B372" s="328" t="s">
        <v>1431</v>
      </c>
      <c r="C372" s="377" t="s">
        <v>1432</v>
      </c>
      <c r="D372" s="156" t="s">
        <v>101</v>
      </c>
      <c r="E372" s="157" t="str">
        <f t="shared" si="1088"/>
        <v>B3</v>
      </c>
      <c r="F372" s="158">
        <v>45859</v>
      </c>
      <c r="G372" s="330">
        <v>4750000</v>
      </c>
      <c r="H372" s="330"/>
      <c r="I372" s="160">
        <f t="shared" si="1047"/>
        <v>4750000</v>
      </c>
      <c r="J372" s="160">
        <f t="shared" si="1048"/>
        <v>0</v>
      </c>
      <c r="K372" s="161">
        <f t="shared" si="1049"/>
        <v>4750000</v>
      </c>
      <c r="L372" s="161">
        <f t="shared" si="1050"/>
        <v>9500000</v>
      </c>
      <c r="M372" s="162">
        <f t="shared" si="1051"/>
        <v>1</v>
      </c>
      <c r="N372" s="163">
        <f t="shared" si="1052"/>
        <v>3640000</v>
      </c>
      <c r="O372" s="163">
        <v>0</v>
      </c>
      <c r="P372" s="406">
        <v>13</v>
      </c>
      <c r="Q372" s="406">
        <v>0</v>
      </c>
      <c r="R372" s="406">
        <v>0</v>
      </c>
      <c r="S372" s="406">
        <v>0</v>
      </c>
      <c r="T372" s="406"/>
      <c r="U372" s="406"/>
      <c r="V372" s="406"/>
      <c r="W372" s="406"/>
      <c r="X372" s="389"/>
      <c r="Y372" s="406"/>
      <c r="Z372" s="406"/>
      <c r="AA372" s="406"/>
      <c r="AB372" s="406"/>
      <c r="AC372" s="406"/>
      <c r="AD372" s="406">
        <v>0</v>
      </c>
      <c r="AE372" s="164">
        <f t="shared" si="1053"/>
        <v>0</v>
      </c>
      <c r="AF372" s="166">
        <f t="shared" si="1054"/>
        <v>4750000</v>
      </c>
      <c r="AG372" s="166">
        <f t="shared" si="1055"/>
        <v>0</v>
      </c>
      <c r="AH372" s="166">
        <f t="shared" si="1056"/>
        <v>0</v>
      </c>
      <c r="AI372" s="166">
        <f t="shared" si="1057"/>
        <v>0</v>
      </c>
      <c r="AJ372" s="166">
        <f t="shared" si="1058"/>
        <v>0</v>
      </c>
      <c r="AK372" s="166">
        <f t="shared" si="1059"/>
        <v>0</v>
      </c>
      <c r="AL372" s="166">
        <f t="shared" si="1060"/>
        <v>0</v>
      </c>
      <c r="AM372" s="166">
        <f t="shared" si="1061"/>
        <v>0</v>
      </c>
      <c r="AN372" s="166">
        <f t="shared" si="1062"/>
        <v>0</v>
      </c>
      <c r="AO372" s="167">
        <f t="shared" si="1063"/>
        <v>0</v>
      </c>
      <c r="AP372" s="166">
        <v>0</v>
      </c>
      <c r="AQ372" s="166">
        <f t="shared" si="1064"/>
        <v>4750000</v>
      </c>
      <c r="AR372" s="166"/>
      <c r="AS372" s="167"/>
      <c r="AT372" s="166"/>
      <c r="AU372" s="166"/>
      <c r="AV372" s="166">
        <f t="shared" si="1065"/>
        <v>4750000</v>
      </c>
      <c r="AW372" s="166">
        <f t="shared" si="1066"/>
        <v>380000</v>
      </c>
      <c r="AX372" s="166">
        <f t="shared" si="1067"/>
        <v>71250</v>
      </c>
      <c r="AY372" s="166">
        <f t="shared" si="1068"/>
        <v>47500</v>
      </c>
      <c r="AZ372" s="166">
        <f t="shared" si="1069"/>
        <v>498750</v>
      </c>
      <c r="BA372" s="166">
        <f t="shared" si="1070"/>
        <v>0</v>
      </c>
      <c r="BB372" s="166">
        <f t="shared" si="1071"/>
        <v>110000</v>
      </c>
      <c r="BC372" s="166"/>
      <c r="BD372" s="166">
        <v>0</v>
      </c>
      <c r="BE372" s="166">
        <f t="shared" si="1072"/>
        <v>608750</v>
      </c>
      <c r="BF372" s="166">
        <f t="shared" si="1073"/>
        <v>4141250</v>
      </c>
      <c r="BG372" s="166">
        <f t="shared" si="1074"/>
        <v>0</v>
      </c>
      <c r="BH372" s="166">
        <v>1</v>
      </c>
      <c r="BI372" s="159">
        <v>0</v>
      </c>
      <c r="BJ372" s="166">
        <f t="shared" si="1075"/>
        <v>0</v>
      </c>
      <c r="BK372" s="166">
        <f t="shared" si="1076"/>
        <v>1</v>
      </c>
      <c r="BL372" s="166">
        <v>0</v>
      </c>
      <c r="BM372" s="166">
        <f t="shared" si="1077"/>
        <v>0</v>
      </c>
      <c r="BN372" s="166" t="str">
        <f t="shared" si="1078"/>
        <v>Trừ tiền</v>
      </c>
      <c r="BO372" s="410"/>
      <c r="BP372" s="166"/>
      <c r="BQ372" s="144"/>
      <c r="BR372" s="144"/>
      <c r="BS372" s="161">
        <f t="shared" si="1079"/>
        <v>4750000</v>
      </c>
      <c r="BT372" s="159">
        <v>0</v>
      </c>
      <c r="BU372" s="166">
        <f t="shared" si="1080"/>
        <v>0</v>
      </c>
      <c r="BV372" s="166">
        <v>11000000</v>
      </c>
      <c r="BW372" s="166">
        <f t="shared" si="1081"/>
        <v>11000000</v>
      </c>
      <c r="BX372" s="166">
        <f t="shared" si="1082"/>
        <v>-6748750</v>
      </c>
      <c r="BY372" s="166"/>
      <c r="BZ372" s="166"/>
      <c r="CA372" s="171"/>
      <c r="CB372" s="166"/>
      <c r="CC372" s="166"/>
      <c r="CD372" s="166"/>
      <c r="CE372" s="421">
        <v>9500000</v>
      </c>
      <c r="CF372" s="413"/>
      <c r="CG372" s="413"/>
      <c r="CH372" s="413"/>
      <c r="CI372" s="413"/>
      <c r="CJ372" s="369">
        <f t="shared" si="1083"/>
        <v>0</v>
      </c>
      <c r="CK372" s="369">
        <f t="shared" si="1084"/>
        <v>9500000</v>
      </c>
      <c r="CL372" s="414"/>
      <c r="CM372" s="413">
        <f t="shared" si="1085"/>
        <v>9500000</v>
      </c>
      <c r="CN372" s="413"/>
      <c r="CO372" s="369"/>
      <c r="CP372" s="369"/>
      <c r="CQ372" s="369"/>
      <c r="CR372" s="369">
        <f t="shared" si="1086"/>
        <v>0</v>
      </c>
      <c r="CS372" s="369">
        <f t="shared" si="1087"/>
        <v>9500000</v>
      </c>
      <c r="CT372" s="173" t="s">
        <v>1759</v>
      </c>
      <c r="CU372" s="173" t="s">
        <v>1062</v>
      </c>
      <c r="CV372" s="450" t="s">
        <v>1433</v>
      </c>
      <c r="CW372" s="173" t="s">
        <v>2249</v>
      </c>
    </row>
    <row r="373" spans="1:101" ht="34.35" customHeight="1">
      <c r="A373" s="155">
        <f>SUBTOTAL(3,$C$11:C373)</f>
        <v>332</v>
      </c>
      <c r="B373" s="328" t="s">
        <v>2357</v>
      </c>
      <c r="C373" s="377" t="s">
        <v>2358</v>
      </c>
      <c r="D373" s="156" t="s">
        <v>101</v>
      </c>
      <c r="E373" s="157" t="str">
        <f t="shared" si="1088"/>
        <v>B3</v>
      </c>
      <c r="F373" s="158">
        <v>45449</v>
      </c>
      <c r="G373" s="330">
        <v>4990000</v>
      </c>
      <c r="H373" s="330"/>
      <c r="I373" s="160">
        <f t="shared" si="1047"/>
        <v>5010000</v>
      </c>
      <c r="J373" s="160">
        <f t="shared" si="1048"/>
        <v>0</v>
      </c>
      <c r="K373" s="161">
        <f t="shared" si="1049"/>
        <v>5010000</v>
      </c>
      <c r="L373" s="161">
        <f t="shared" si="1050"/>
        <v>10000000</v>
      </c>
      <c r="M373" s="162">
        <f t="shared" si="1051"/>
        <v>1</v>
      </c>
      <c r="N373" s="163">
        <f t="shared" si="1052"/>
        <v>3640000</v>
      </c>
      <c r="O373" s="163">
        <v>0</v>
      </c>
      <c r="P373" s="406">
        <v>13</v>
      </c>
      <c r="Q373" s="406">
        <v>0</v>
      </c>
      <c r="R373" s="406">
        <v>0</v>
      </c>
      <c r="S373" s="406">
        <v>0</v>
      </c>
      <c r="T373" s="406"/>
      <c r="U373" s="406"/>
      <c r="V373" s="406"/>
      <c r="W373" s="406"/>
      <c r="X373" s="389"/>
      <c r="Y373" s="406"/>
      <c r="Z373" s="406"/>
      <c r="AA373" s="406"/>
      <c r="AB373" s="406"/>
      <c r="AC373" s="406"/>
      <c r="AD373" s="406">
        <v>0</v>
      </c>
      <c r="AE373" s="164">
        <f t="shared" si="1053"/>
        <v>0</v>
      </c>
      <c r="AF373" s="166">
        <f t="shared" si="1054"/>
        <v>5000000</v>
      </c>
      <c r="AG373" s="166">
        <f t="shared" si="1055"/>
        <v>0</v>
      </c>
      <c r="AH373" s="166">
        <f t="shared" si="1056"/>
        <v>0</v>
      </c>
      <c r="AI373" s="166">
        <f t="shared" si="1057"/>
        <v>0</v>
      </c>
      <c r="AJ373" s="166">
        <f t="shared" si="1058"/>
        <v>0</v>
      </c>
      <c r="AK373" s="166">
        <f t="shared" si="1059"/>
        <v>0</v>
      </c>
      <c r="AL373" s="166">
        <f t="shared" si="1060"/>
        <v>0</v>
      </c>
      <c r="AM373" s="166">
        <f t="shared" si="1061"/>
        <v>0</v>
      </c>
      <c r="AN373" s="166">
        <f t="shared" si="1062"/>
        <v>0</v>
      </c>
      <c r="AO373" s="167">
        <f t="shared" si="1063"/>
        <v>0</v>
      </c>
      <c r="AP373" s="166">
        <v>0</v>
      </c>
      <c r="AQ373" s="166">
        <f t="shared" si="1064"/>
        <v>5000000</v>
      </c>
      <c r="AR373" s="166"/>
      <c r="AS373" s="167"/>
      <c r="AT373" s="166"/>
      <c r="AU373" s="166"/>
      <c r="AV373" s="166">
        <f t="shared" si="1065"/>
        <v>5000000</v>
      </c>
      <c r="AW373" s="166">
        <f t="shared" si="1066"/>
        <v>399200</v>
      </c>
      <c r="AX373" s="166">
        <f t="shared" si="1067"/>
        <v>74850</v>
      </c>
      <c r="AY373" s="166">
        <f t="shared" si="1068"/>
        <v>49900</v>
      </c>
      <c r="AZ373" s="166">
        <f t="shared" si="1069"/>
        <v>523950</v>
      </c>
      <c r="BA373" s="166">
        <f t="shared" si="1070"/>
        <v>0</v>
      </c>
      <c r="BB373" s="166">
        <f t="shared" si="1071"/>
        <v>110000</v>
      </c>
      <c r="BC373" s="166"/>
      <c r="BD373" s="166">
        <v>0</v>
      </c>
      <c r="BE373" s="166">
        <f t="shared" si="1072"/>
        <v>633950</v>
      </c>
      <c r="BF373" s="166">
        <f t="shared" si="1073"/>
        <v>4366050</v>
      </c>
      <c r="BG373" s="166">
        <f t="shared" si="1074"/>
        <v>0</v>
      </c>
      <c r="BH373" s="166">
        <v>1</v>
      </c>
      <c r="BI373" s="159">
        <v>0</v>
      </c>
      <c r="BJ373" s="166">
        <f t="shared" si="1075"/>
        <v>0</v>
      </c>
      <c r="BK373" s="166">
        <f t="shared" si="1076"/>
        <v>1</v>
      </c>
      <c r="BL373" s="166">
        <v>0</v>
      </c>
      <c r="BM373" s="166">
        <f t="shared" si="1077"/>
        <v>0</v>
      </c>
      <c r="BN373" s="166" t="str">
        <f t="shared" si="1078"/>
        <v>Trừ tiền</v>
      </c>
      <c r="BO373" s="410"/>
      <c r="BP373" s="166"/>
      <c r="BQ373" s="144"/>
      <c r="BR373" s="144"/>
      <c r="BS373" s="161">
        <f t="shared" si="1079"/>
        <v>5000000</v>
      </c>
      <c r="BT373" s="159">
        <v>0</v>
      </c>
      <c r="BU373" s="166">
        <f t="shared" si="1080"/>
        <v>0</v>
      </c>
      <c r="BV373" s="166">
        <v>11000000</v>
      </c>
      <c r="BW373" s="166">
        <f t="shared" si="1081"/>
        <v>11000000</v>
      </c>
      <c r="BX373" s="166">
        <f t="shared" si="1082"/>
        <v>-6523950</v>
      </c>
      <c r="BY373" s="166"/>
      <c r="BZ373" s="166"/>
      <c r="CA373" s="171"/>
      <c r="CB373" s="166"/>
      <c r="CC373" s="166"/>
      <c r="CD373" s="166"/>
      <c r="CE373" s="421">
        <v>10000000</v>
      </c>
      <c r="CF373" s="413"/>
      <c r="CG373" s="413"/>
      <c r="CH373" s="413"/>
      <c r="CI373" s="413"/>
      <c r="CJ373" s="369">
        <f t="shared" si="1083"/>
        <v>0</v>
      </c>
      <c r="CK373" s="369">
        <f t="shared" si="1084"/>
        <v>10000000</v>
      </c>
      <c r="CL373" s="414"/>
      <c r="CM373" s="413">
        <f t="shared" si="1085"/>
        <v>10000000</v>
      </c>
      <c r="CN373" s="413"/>
      <c r="CO373" s="369"/>
      <c r="CP373" s="369"/>
      <c r="CQ373" s="369"/>
      <c r="CR373" s="369">
        <f t="shared" si="1086"/>
        <v>0</v>
      </c>
      <c r="CS373" s="369">
        <f t="shared" si="1087"/>
        <v>10000000</v>
      </c>
      <c r="CT373" s="173" t="s">
        <v>1759</v>
      </c>
      <c r="CU373" s="173" t="s">
        <v>1062</v>
      </c>
      <c r="CV373" s="450" t="s">
        <v>2359</v>
      </c>
      <c r="CW373" s="173" t="s">
        <v>2249</v>
      </c>
    </row>
    <row r="374" spans="1:101" ht="34.35" customHeight="1">
      <c r="A374" s="155">
        <f>SUBTOTAL(3,$C$11:C374)</f>
        <v>333</v>
      </c>
      <c r="B374" s="328" t="s">
        <v>1741</v>
      </c>
      <c r="C374" s="377" t="s">
        <v>1742</v>
      </c>
      <c r="D374" s="156" t="s">
        <v>101</v>
      </c>
      <c r="E374" s="157" t="str">
        <f t="shared" si="1088"/>
        <v>B3</v>
      </c>
      <c r="F374" s="158">
        <v>45871</v>
      </c>
      <c r="G374" s="330">
        <v>4750000</v>
      </c>
      <c r="H374" s="330"/>
      <c r="I374" s="160">
        <f t="shared" si="1047"/>
        <v>4750000</v>
      </c>
      <c r="J374" s="160">
        <f t="shared" si="1048"/>
        <v>0</v>
      </c>
      <c r="K374" s="161">
        <f t="shared" si="1049"/>
        <v>4750000</v>
      </c>
      <c r="L374" s="161">
        <f t="shared" si="1050"/>
        <v>9500000</v>
      </c>
      <c r="M374" s="162">
        <f t="shared" si="1051"/>
        <v>1</v>
      </c>
      <c r="N374" s="163">
        <f t="shared" si="1052"/>
        <v>3640000</v>
      </c>
      <c r="O374" s="163">
        <v>0</v>
      </c>
      <c r="P374" s="406">
        <v>13</v>
      </c>
      <c r="Q374" s="406">
        <v>0</v>
      </c>
      <c r="R374" s="406">
        <v>0</v>
      </c>
      <c r="S374" s="406">
        <v>0</v>
      </c>
      <c r="T374" s="406"/>
      <c r="U374" s="406"/>
      <c r="V374" s="406"/>
      <c r="W374" s="406"/>
      <c r="X374" s="389"/>
      <c r="Y374" s="406"/>
      <c r="Z374" s="406"/>
      <c r="AA374" s="406"/>
      <c r="AB374" s="406"/>
      <c r="AC374" s="406"/>
      <c r="AD374" s="406">
        <v>0</v>
      </c>
      <c r="AE374" s="164">
        <f t="shared" si="1053"/>
        <v>0</v>
      </c>
      <c r="AF374" s="166">
        <f t="shared" si="1054"/>
        <v>4750000</v>
      </c>
      <c r="AG374" s="166">
        <f t="shared" si="1055"/>
        <v>0</v>
      </c>
      <c r="AH374" s="166">
        <f t="shared" si="1056"/>
        <v>0</v>
      </c>
      <c r="AI374" s="166">
        <f t="shared" si="1057"/>
        <v>0</v>
      </c>
      <c r="AJ374" s="166">
        <f t="shared" si="1058"/>
        <v>0</v>
      </c>
      <c r="AK374" s="166">
        <f t="shared" si="1059"/>
        <v>0</v>
      </c>
      <c r="AL374" s="166">
        <f t="shared" si="1060"/>
        <v>0</v>
      </c>
      <c r="AM374" s="166">
        <f t="shared" si="1061"/>
        <v>0</v>
      </c>
      <c r="AN374" s="166">
        <f t="shared" si="1062"/>
        <v>0</v>
      </c>
      <c r="AO374" s="167">
        <f t="shared" si="1063"/>
        <v>0</v>
      </c>
      <c r="AP374" s="166">
        <v>0</v>
      </c>
      <c r="AQ374" s="166">
        <f t="shared" si="1064"/>
        <v>4750000</v>
      </c>
      <c r="AR374" s="166"/>
      <c r="AS374" s="167"/>
      <c r="AT374" s="166"/>
      <c r="AU374" s="166"/>
      <c r="AV374" s="166">
        <f t="shared" si="1065"/>
        <v>4750000</v>
      </c>
      <c r="AW374" s="166">
        <f t="shared" si="1066"/>
        <v>380000</v>
      </c>
      <c r="AX374" s="166">
        <f t="shared" si="1067"/>
        <v>71250</v>
      </c>
      <c r="AY374" s="166">
        <f t="shared" si="1068"/>
        <v>47500</v>
      </c>
      <c r="AZ374" s="166">
        <f t="shared" si="1069"/>
        <v>498750</v>
      </c>
      <c r="BA374" s="166">
        <f t="shared" si="1070"/>
        <v>0</v>
      </c>
      <c r="BB374" s="166">
        <f t="shared" si="1071"/>
        <v>110000</v>
      </c>
      <c r="BC374" s="166"/>
      <c r="BD374" s="166">
        <v>0</v>
      </c>
      <c r="BE374" s="166">
        <f t="shared" si="1072"/>
        <v>608750</v>
      </c>
      <c r="BF374" s="166">
        <f t="shared" si="1073"/>
        <v>4141250</v>
      </c>
      <c r="BG374" s="166">
        <f t="shared" si="1074"/>
        <v>0</v>
      </c>
      <c r="BH374" s="166">
        <v>1</v>
      </c>
      <c r="BI374" s="159">
        <v>0</v>
      </c>
      <c r="BJ374" s="166">
        <f t="shared" si="1075"/>
        <v>0</v>
      </c>
      <c r="BK374" s="166">
        <f t="shared" si="1076"/>
        <v>1</v>
      </c>
      <c r="BL374" s="166">
        <v>0</v>
      </c>
      <c r="BM374" s="166">
        <f t="shared" si="1077"/>
        <v>0</v>
      </c>
      <c r="BN374" s="166" t="str">
        <f t="shared" si="1078"/>
        <v>Trừ tiền</v>
      </c>
      <c r="BO374" s="410"/>
      <c r="BP374" s="166"/>
      <c r="BQ374" s="144"/>
      <c r="BR374" s="144"/>
      <c r="BS374" s="161">
        <f t="shared" si="1079"/>
        <v>4750000</v>
      </c>
      <c r="BT374" s="159">
        <v>0</v>
      </c>
      <c r="BU374" s="166">
        <f t="shared" si="1080"/>
        <v>0</v>
      </c>
      <c r="BV374" s="166">
        <v>11000000</v>
      </c>
      <c r="BW374" s="166">
        <f t="shared" si="1081"/>
        <v>11000000</v>
      </c>
      <c r="BX374" s="166">
        <f t="shared" si="1082"/>
        <v>-6748750</v>
      </c>
      <c r="BY374" s="166"/>
      <c r="BZ374" s="166"/>
      <c r="CA374" s="171"/>
      <c r="CB374" s="166"/>
      <c r="CC374" s="166"/>
      <c r="CD374" s="166"/>
      <c r="CE374" s="421">
        <v>9500000</v>
      </c>
      <c r="CF374" s="413"/>
      <c r="CG374" s="413"/>
      <c r="CH374" s="413"/>
      <c r="CI374" s="413"/>
      <c r="CJ374" s="369">
        <f t="shared" si="1083"/>
        <v>0</v>
      </c>
      <c r="CK374" s="369">
        <f t="shared" si="1084"/>
        <v>9500000</v>
      </c>
      <c r="CL374" s="414"/>
      <c r="CM374" s="413">
        <f t="shared" ref="CM374:CQ397" si="1092">CE374</f>
        <v>9500000</v>
      </c>
      <c r="CN374" s="413"/>
      <c r="CO374" s="369"/>
      <c r="CP374" s="369"/>
      <c r="CQ374" s="369"/>
      <c r="CR374" s="369">
        <f t="shared" si="1086"/>
        <v>0</v>
      </c>
      <c r="CS374" s="369">
        <f t="shared" si="1087"/>
        <v>9500000</v>
      </c>
      <c r="CT374" s="173" t="s">
        <v>1759</v>
      </c>
      <c r="CU374" s="173" t="s">
        <v>1062</v>
      </c>
      <c r="CV374" s="450">
        <v>0</v>
      </c>
      <c r="CW374" s="173" t="s">
        <v>2249</v>
      </c>
    </row>
    <row r="375" spans="1:101" ht="34.35" customHeight="1">
      <c r="A375" s="155">
        <f>SUBTOTAL(3,$C$11:C375)</f>
        <v>334</v>
      </c>
      <c r="B375" s="328" t="s">
        <v>982</v>
      </c>
      <c r="C375" s="377" t="s">
        <v>983</v>
      </c>
      <c r="D375" s="156" t="s">
        <v>101</v>
      </c>
      <c r="E375" s="157" t="str">
        <f t="shared" si="1088"/>
        <v>B3</v>
      </c>
      <c r="F375" s="158">
        <v>45880</v>
      </c>
      <c r="G375" s="330">
        <v>4750000</v>
      </c>
      <c r="H375" s="330"/>
      <c r="I375" s="160">
        <f t="shared" si="1047"/>
        <v>4750000</v>
      </c>
      <c r="J375" s="160">
        <f t="shared" si="1048"/>
        <v>0</v>
      </c>
      <c r="K375" s="161">
        <f t="shared" si="1049"/>
        <v>4750000</v>
      </c>
      <c r="L375" s="161">
        <f t="shared" si="1050"/>
        <v>9500000</v>
      </c>
      <c r="M375" s="162">
        <f t="shared" si="1051"/>
        <v>1</v>
      </c>
      <c r="N375" s="163">
        <f t="shared" si="1052"/>
        <v>3640000</v>
      </c>
      <c r="O375" s="163">
        <v>0</v>
      </c>
      <c r="P375" s="406">
        <v>6</v>
      </c>
      <c r="Q375" s="406">
        <v>0</v>
      </c>
      <c r="R375" s="406">
        <v>0</v>
      </c>
      <c r="S375" s="406">
        <v>0</v>
      </c>
      <c r="T375" s="406"/>
      <c r="U375" s="406"/>
      <c r="V375" s="406"/>
      <c r="W375" s="406"/>
      <c r="X375" s="389"/>
      <c r="Y375" s="406"/>
      <c r="Z375" s="406"/>
      <c r="AA375" s="406"/>
      <c r="AB375" s="406"/>
      <c r="AC375" s="406"/>
      <c r="AD375" s="406">
        <v>0</v>
      </c>
      <c r="AE375" s="164">
        <f t="shared" si="1053"/>
        <v>0</v>
      </c>
      <c r="AF375" s="166">
        <f t="shared" si="1054"/>
        <v>2192308</v>
      </c>
      <c r="AG375" s="166">
        <f t="shared" si="1055"/>
        <v>0</v>
      </c>
      <c r="AH375" s="166">
        <f t="shared" si="1056"/>
        <v>0</v>
      </c>
      <c r="AI375" s="166">
        <f t="shared" si="1057"/>
        <v>0</v>
      </c>
      <c r="AJ375" s="166">
        <f t="shared" si="1058"/>
        <v>0</v>
      </c>
      <c r="AK375" s="166">
        <f t="shared" si="1059"/>
        <v>0</v>
      </c>
      <c r="AL375" s="166">
        <f t="shared" si="1060"/>
        <v>0</v>
      </c>
      <c r="AM375" s="166">
        <f t="shared" si="1061"/>
        <v>0</v>
      </c>
      <c r="AN375" s="166">
        <f t="shared" si="1062"/>
        <v>0</v>
      </c>
      <c r="AO375" s="167">
        <f t="shared" si="1063"/>
        <v>0</v>
      </c>
      <c r="AP375" s="166">
        <v>0</v>
      </c>
      <c r="AQ375" s="166">
        <f t="shared" si="1064"/>
        <v>2192308</v>
      </c>
      <c r="AR375" s="166">
        <v>0</v>
      </c>
      <c r="AS375" s="167"/>
      <c r="AT375" s="166"/>
      <c r="AU375" s="166"/>
      <c r="AV375" s="166">
        <f t="shared" si="1065"/>
        <v>2192308</v>
      </c>
      <c r="AW375" s="166">
        <f t="shared" si="1066"/>
        <v>380000</v>
      </c>
      <c r="AX375" s="166">
        <f t="shared" si="1067"/>
        <v>71250</v>
      </c>
      <c r="AY375" s="166">
        <f t="shared" si="1068"/>
        <v>47500</v>
      </c>
      <c r="AZ375" s="166">
        <f t="shared" si="1069"/>
        <v>498750</v>
      </c>
      <c r="BA375" s="166">
        <f t="shared" si="1070"/>
        <v>0</v>
      </c>
      <c r="BB375" s="166">
        <f t="shared" si="1071"/>
        <v>110000</v>
      </c>
      <c r="BC375" s="166"/>
      <c r="BD375" s="166">
        <v>0</v>
      </c>
      <c r="BE375" s="166">
        <f t="shared" si="1072"/>
        <v>608750</v>
      </c>
      <c r="BF375" s="166">
        <f t="shared" si="1073"/>
        <v>1583558</v>
      </c>
      <c r="BG375" s="166">
        <f t="shared" si="1074"/>
        <v>0</v>
      </c>
      <c r="BH375" s="166">
        <v>1</v>
      </c>
      <c r="BI375" s="159">
        <v>0</v>
      </c>
      <c r="BJ375" s="166">
        <f t="shared" si="1075"/>
        <v>0</v>
      </c>
      <c r="BK375" s="166">
        <f t="shared" si="1076"/>
        <v>1</v>
      </c>
      <c r="BL375" s="166">
        <v>0</v>
      </c>
      <c r="BM375" s="166">
        <f t="shared" si="1077"/>
        <v>0</v>
      </c>
      <c r="BN375" s="166" t="str">
        <f t="shared" si="1078"/>
        <v>Trừ tiền</v>
      </c>
      <c r="BO375" s="410"/>
      <c r="BP375" s="166"/>
      <c r="BQ375" s="144"/>
      <c r="BR375" s="144"/>
      <c r="BS375" s="161">
        <f t="shared" si="1079"/>
        <v>2192308</v>
      </c>
      <c r="BT375" s="159">
        <v>0</v>
      </c>
      <c r="BU375" s="166">
        <f t="shared" si="1080"/>
        <v>0</v>
      </c>
      <c r="BV375" s="166">
        <v>11000000</v>
      </c>
      <c r="BW375" s="166">
        <f t="shared" si="1081"/>
        <v>11000000</v>
      </c>
      <c r="BX375" s="166">
        <f t="shared" si="1082"/>
        <v>-9306442</v>
      </c>
      <c r="BY375" s="166"/>
      <c r="BZ375" s="166"/>
      <c r="CA375" s="171"/>
      <c r="CB375" s="166"/>
      <c r="CC375" s="166"/>
      <c r="CD375" s="166"/>
      <c r="CE375" s="436">
        <v>9500000</v>
      </c>
      <c r="CF375" s="413"/>
      <c r="CG375" s="413"/>
      <c r="CH375" s="413"/>
      <c r="CI375" s="413"/>
      <c r="CJ375" s="369">
        <f t="shared" si="1083"/>
        <v>0</v>
      </c>
      <c r="CK375" s="369">
        <f t="shared" si="1084"/>
        <v>9500000</v>
      </c>
      <c r="CL375" s="414"/>
      <c r="CM375" s="413">
        <f t="shared" si="1092"/>
        <v>9500000</v>
      </c>
      <c r="CN375" s="413"/>
      <c r="CO375" s="369"/>
      <c r="CP375" s="369"/>
      <c r="CQ375" s="369"/>
      <c r="CR375" s="369">
        <f t="shared" si="1086"/>
        <v>0</v>
      </c>
      <c r="CS375" s="369">
        <f t="shared" si="1087"/>
        <v>9500000</v>
      </c>
      <c r="CT375" s="173" t="s">
        <v>1759</v>
      </c>
      <c r="CU375" s="173" t="s">
        <v>1062</v>
      </c>
      <c r="CV375" s="450" t="s">
        <v>2321</v>
      </c>
      <c r="CW375" s="173" t="s">
        <v>2249</v>
      </c>
    </row>
    <row r="376" spans="1:101" ht="34.35" customHeight="1">
      <c r="A376" s="155">
        <f>SUBTOTAL(3,$C$11:C376)</f>
        <v>335</v>
      </c>
      <c r="B376" s="328" t="s">
        <v>1743</v>
      </c>
      <c r="C376" s="377" t="s">
        <v>1744</v>
      </c>
      <c r="D376" s="156" t="s">
        <v>101</v>
      </c>
      <c r="E376" s="157" t="str">
        <f t="shared" si="1088"/>
        <v>B3</v>
      </c>
      <c r="F376" s="158">
        <v>45880</v>
      </c>
      <c r="G376" s="330">
        <v>4750000</v>
      </c>
      <c r="H376" s="330"/>
      <c r="I376" s="160">
        <f t="shared" si="1047"/>
        <v>4750000</v>
      </c>
      <c r="J376" s="160">
        <f t="shared" si="1048"/>
        <v>0</v>
      </c>
      <c r="K376" s="161">
        <f t="shared" si="1049"/>
        <v>4750000</v>
      </c>
      <c r="L376" s="161">
        <f t="shared" si="1050"/>
        <v>9500000</v>
      </c>
      <c r="M376" s="162">
        <f t="shared" si="1051"/>
        <v>1</v>
      </c>
      <c r="N376" s="163">
        <f t="shared" si="1052"/>
        <v>3640000</v>
      </c>
      <c r="O376" s="163">
        <v>0</v>
      </c>
      <c r="P376" s="406">
        <v>12</v>
      </c>
      <c r="Q376" s="406">
        <v>0</v>
      </c>
      <c r="R376" s="406">
        <v>0</v>
      </c>
      <c r="S376" s="406">
        <v>0</v>
      </c>
      <c r="T376" s="406"/>
      <c r="U376" s="406"/>
      <c r="V376" s="406"/>
      <c r="W376" s="406"/>
      <c r="X376" s="389"/>
      <c r="Y376" s="406"/>
      <c r="Z376" s="406"/>
      <c r="AA376" s="406"/>
      <c r="AB376" s="406"/>
      <c r="AC376" s="406"/>
      <c r="AD376" s="406">
        <v>0</v>
      </c>
      <c r="AE376" s="164">
        <f t="shared" si="1053"/>
        <v>0</v>
      </c>
      <c r="AF376" s="166">
        <f t="shared" si="1054"/>
        <v>4384615</v>
      </c>
      <c r="AG376" s="166">
        <f t="shared" si="1055"/>
        <v>0</v>
      </c>
      <c r="AH376" s="166">
        <f t="shared" si="1056"/>
        <v>0</v>
      </c>
      <c r="AI376" s="166">
        <f t="shared" si="1057"/>
        <v>0</v>
      </c>
      <c r="AJ376" s="166">
        <f t="shared" si="1058"/>
        <v>0</v>
      </c>
      <c r="AK376" s="166">
        <f t="shared" si="1059"/>
        <v>0</v>
      </c>
      <c r="AL376" s="166">
        <f t="shared" si="1060"/>
        <v>0</v>
      </c>
      <c r="AM376" s="166">
        <f t="shared" si="1061"/>
        <v>0</v>
      </c>
      <c r="AN376" s="166">
        <f t="shared" si="1062"/>
        <v>0</v>
      </c>
      <c r="AO376" s="167">
        <f t="shared" si="1063"/>
        <v>0</v>
      </c>
      <c r="AP376" s="166">
        <v>0</v>
      </c>
      <c r="AQ376" s="166">
        <f t="shared" si="1064"/>
        <v>4384615</v>
      </c>
      <c r="AR376" s="166"/>
      <c r="AS376" s="167"/>
      <c r="AT376" s="166"/>
      <c r="AU376" s="166"/>
      <c r="AV376" s="166">
        <f t="shared" si="1065"/>
        <v>4384615</v>
      </c>
      <c r="AW376" s="166">
        <f t="shared" si="1066"/>
        <v>380000</v>
      </c>
      <c r="AX376" s="166">
        <f t="shared" si="1067"/>
        <v>71250</v>
      </c>
      <c r="AY376" s="166">
        <f t="shared" si="1068"/>
        <v>47500</v>
      </c>
      <c r="AZ376" s="166">
        <f t="shared" si="1069"/>
        <v>498750</v>
      </c>
      <c r="BA376" s="166">
        <f t="shared" si="1070"/>
        <v>0</v>
      </c>
      <c r="BB376" s="166">
        <f t="shared" si="1071"/>
        <v>110000</v>
      </c>
      <c r="BC376" s="166"/>
      <c r="BD376" s="166">
        <v>0</v>
      </c>
      <c r="BE376" s="166">
        <f t="shared" si="1072"/>
        <v>608750</v>
      </c>
      <c r="BF376" s="166">
        <f t="shared" si="1073"/>
        <v>3775865</v>
      </c>
      <c r="BG376" s="166">
        <f t="shared" si="1074"/>
        <v>0</v>
      </c>
      <c r="BH376" s="166">
        <v>1</v>
      </c>
      <c r="BI376" s="159">
        <v>0</v>
      </c>
      <c r="BJ376" s="166">
        <f t="shared" si="1075"/>
        <v>0</v>
      </c>
      <c r="BK376" s="166">
        <f t="shared" si="1076"/>
        <v>1</v>
      </c>
      <c r="BL376" s="166">
        <v>0</v>
      </c>
      <c r="BM376" s="166">
        <f t="shared" si="1077"/>
        <v>0</v>
      </c>
      <c r="BN376" s="166" t="str">
        <f t="shared" si="1078"/>
        <v>Trừ tiền</v>
      </c>
      <c r="BO376" s="410"/>
      <c r="BP376" s="166"/>
      <c r="BQ376" s="144"/>
      <c r="BR376" s="144"/>
      <c r="BS376" s="161">
        <f t="shared" si="1079"/>
        <v>4384615</v>
      </c>
      <c r="BT376" s="159"/>
      <c r="BU376" s="166">
        <f t="shared" si="1080"/>
        <v>0</v>
      </c>
      <c r="BV376" s="166">
        <v>11000000</v>
      </c>
      <c r="BW376" s="166">
        <f t="shared" si="1081"/>
        <v>11000000</v>
      </c>
      <c r="BX376" s="166">
        <f t="shared" si="1082"/>
        <v>-7114135</v>
      </c>
      <c r="BY376" s="166"/>
      <c r="BZ376" s="166"/>
      <c r="CA376" s="171"/>
      <c r="CB376" s="166"/>
      <c r="CC376" s="166"/>
      <c r="CD376" s="166"/>
      <c r="CE376" s="436">
        <v>9500000</v>
      </c>
      <c r="CF376" s="413"/>
      <c r="CG376" s="413"/>
      <c r="CH376" s="413"/>
      <c r="CI376" s="413"/>
      <c r="CJ376" s="369">
        <f t="shared" si="1083"/>
        <v>0</v>
      </c>
      <c r="CK376" s="369">
        <f t="shared" si="1084"/>
        <v>9500000</v>
      </c>
      <c r="CL376" s="414"/>
      <c r="CM376" s="413">
        <f t="shared" si="1092"/>
        <v>9500000</v>
      </c>
      <c r="CN376" s="413"/>
      <c r="CO376" s="369"/>
      <c r="CP376" s="369"/>
      <c r="CQ376" s="369"/>
      <c r="CR376" s="369">
        <f t="shared" si="1086"/>
        <v>0</v>
      </c>
      <c r="CS376" s="369">
        <f t="shared" si="1087"/>
        <v>9500000</v>
      </c>
      <c r="CT376" s="173" t="s">
        <v>1759</v>
      </c>
      <c r="CU376" s="173" t="s">
        <v>1062</v>
      </c>
      <c r="CV376" s="450" t="s">
        <v>2236</v>
      </c>
      <c r="CW376" s="173" t="s">
        <v>2249</v>
      </c>
    </row>
    <row r="377" spans="1:101" ht="34.35" customHeight="1">
      <c r="A377" s="155">
        <f>SUBTOTAL(3,$C$11:C377)</f>
        <v>336</v>
      </c>
      <c r="B377" s="328" t="s">
        <v>1776</v>
      </c>
      <c r="C377" s="377" t="s">
        <v>1777</v>
      </c>
      <c r="D377" s="156" t="s">
        <v>101</v>
      </c>
      <c r="E377" s="157" t="str">
        <f t="shared" si="1088"/>
        <v>B3</v>
      </c>
      <c r="F377" s="158">
        <v>45894</v>
      </c>
      <c r="G377" s="330">
        <v>4750000</v>
      </c>
      <c r="H377" s="330"/>
      <c r="I377" s="160">
        <f t="shared" si="1047"/>
        <v>4750000</v>
      </c>
      <c r="J377" s="160">
        <f t="shared" si="1048"/>
        <v>0</v>
      </c>
      <c r="K377" s="161">
        <f t="shared" si="1049"/>
        <v>4750000</v>
      </c>
      <c r="L377" s="161">
        <f t="shared" si="1050"/>
        <v>9500000</v>
      </c>
      <c r="M377" s="162">
        <f t="shared" si="1051"/>
        <v>1</v>
      </c>
      <c r="N377" s="163">
        <f t="shared" si="1052"/>
        <v>3640000</v>
      </c>
      <c r="O377" s="163">
        <v>0</v>
      </c>
      <c r="P377" s="406">
        <v>13</v>
      </c>
      <c r="Q377" s="406">
        <v>0</v>
      </c>
      <c r="R377" s="406">
        <v>0</v>
      </c>
      <c r="S377" s="406">
        <v>0</v>
      </c>
      <c r="T377" s="406"/>
      <c r="U377" s="406"/>
      <c r="V377" s="406"/>
      <c r="W377" s="406"/>
      <c r="X377" s="389"/>
      <c r="Y377" s="406"/>
      <c r="Z377" s="406"/>
      <c r="AA377" s="406"/>
      <c r="AB377" s="406"/>
      <c r="AC377" s="406"/>
      <c r="AD377" s="406">
        <v>0</v>
      </c>
      <c r="AE377" s="164">
        <f t="shared" si="1053"/>
        <v>0</v>
      </c>
      <c r="AF377" s="166">
        <f t="shared" si="1054"/>
        <v>4750000</v>
      </c>
      <c r="AG377" s="166">
        <f t="shared" si="1055"/>
        <v>0</v>
      </c>
      <c r="AH377" s="166">
        <f t="shared" si="1056"/>
        <v>0</v>
      </c>
      <c r="AI377" s="166">
        <f t="shared" si="1057"/>
        <v>0</v>
      </c>
      <c r="AJ377" s="166">
        <f t="shared" si="1058"/>
        <v>0</v>
      </c>
      <c r="AK377" s="166">
        <f t="shared" si="1059"/>
        <v>0</v>
      </c>
      <c r="AL377" s="166">
        <f t="shared" si="1060"/>
        <v>0</v>
      </c>
      <c r="AM377" s="166">
        <f t="shared" si="1061"/>
        <v>0</v>
      </c>
      <c r="AN377" s="166">
        <f t="shared" si="1062"/>
        <v>0</v>
      </c>
      <c r="AO377" s="167">
        <f t="shared" si="1063"/>
        <v>0</v>
      </c>
      <c r="AP377" s="166">
        <v>0</v>
      </c>
      <c r="AQ377" s="166">
        <f t="shared" si="1064"/>
        <v>4750000</v>
      </c>
      <c r="AR377" s="166"/>
      <c r="AS377" s="167"/>
      <c r="AT377" s="166"/>
      <c r="AU377" s="166"/>
      <c r="AV377" s="166">
        <f t="shared" si="1065"/>
        <v>4750000</v>
      </c>
      <c r="AW377" s="166">
        <f t="shared" si="1066"/>
        <v>380000</v>
      </c>
      <c r="AX377" s="166">
        <f t="shared" si="1067"/>
        <v>71250</v>
      </c>
      <c r="AY377" s="166">
        <f t="shared" si="1068"/>
        <v>47500</v>
      </c>
      <c r="AZ377" s="166">
        <f t="shared" si="1069"/>
        <v>498750</v>
      </c>
      <c r="BA377" s="166">
        <f t="shared" si="1070"/>
        <v>0</v>
      </c>
      <c r="BB377" s="166">
        <f t="shared" si="1071"/>
        <v>110000</v>
      </c>
      <c r="BC377" s="166"/>
      <c r="BD377" s="166">
        <v>0</v>
      </c>
      <c r="BE377" s="166">
        <f t="shared" si="1072"/>
        <v>608750</v>
      </c>
      <c r="BF377" s="166">
        <f t="shared" si="1073"/>
        <v>4141250</v>
      </c>
      <c r="BG377" s="166">
        <f t="shared" si="1074"/>
        <v>0</v>
      </c>
      <c r="BH377" s="166">
        <v>1</v>
      </c>
      <c r="BI377" s="159">
        <v>0</v>
      </c>
      <c r="BJ377" s="166">
        <f t="shared" si="1075"/>
        <v>0</v>
      </c>
      <c r="BK377" s="166">
        <f t="shared" si="1076"/>
        <v>1</v>
      </c>
      <c r="BL377" s="166">
        <v>0</v>
      </c>
      <c r="BM377" s="166">
        <f t="shared" si="1077"/>
        <v>0</v>
      </c>
      <c r="BN377" s="166" t="str">
        <f t="shared" si="1078"/>
        <v>Trừ tiền</v>
      </c>
      <c r="BO377" s="410"/>
      <c r="BP377" s="166"/>
      <c r="BQ377" s="144"/>
      <c r="BR377" s="144"/>
      <c r="BS377" s="161">
        <f t="shared" si="1079"/>
        <v>4750000</v>
      </c>
      <c r="BT377" s="159"/>
      <c r="BU377" s="166">
        <f t="shared" si="1080"/>
        <v>0</v>
      </c>
      <c r="BV377" s="166">
        <v>11000000</v>
      </c>
      <c r="BW377" s="166">
        <f t="shared" si="1081"/>
        <v>11000000</v>
      </c>
      <c r="BX377" s="166">
        <f t="shared" si="1082"/>
        <v>-6748750</v>
      </c>
      <c r="BY377" s="166"/>
      <c r="BZ377" s="166"/>
      <c r="CA377" s="171"/>
      <c r="CB377" s="166"/>
      <c r="CC377" s="166"/>
      <c r="CD377" s="166"/>
      <c r="CE377" s="435">
        <v>9500000</v>
      </c>
      <c r="CF377" s="413"/>
      <c r="CG377" s="413"/>
      <c r="CH377" s="413"/>
      <c r="CI377" s="413"/>
      <c r="CJ377" s="369">
        <f t="shared" si="1083"/>
        <v>0</v>
      </c>
      <c r="CK377" s="369">
        <f t="shared" si="1084"/>
        <v>9500000</v>
      </c>
      <c r="CL377" s="414"/>
      <c r="CM377" s="413">
        <f t="shared" si="1092"/>
        <v>9500000</v>
      </c>
      <c r="CN377" s="413"/>
      <c r="CO377" s="369"/>
      <c r="CP377" s="369"/>
      <c r="CQ377" s="369"/>
      <c r="CR377" s="369">
        <f t="shared" si="1086"/>
        <v>0</v>
      </c>
      <c r="CS377" s="369">
        <f t="shared" si="1087"/>
        <v>9500000</v>
      </c>
      <c r="CT377" s="173" t="s">
        <v>1759</v>
      </c>
      <c r="CU377" s="173" t="s">
        <v>1062</v>
      </c>
      <c r="CV377" s="450">
        <v>0</v>
      </c>
      <c r="CW377" s="173" t="s">
        <v>2249</v>
      </c>
    </row>
    <row r="378" spans="1:101" ht="34.35" customHeight="1">
      <c r="A378" s="155">
        <f>SUBTOTAL(3,$C$11:C378)</f>
        <v>337</v>
      </c>
      <c r="B378" s="328" t="s">
        <v>1778</v>
      </c>
      <c r="C378" s="377" t="s">
        <v>1779</v>
      </c>
      <c r="D378" s="156" t="s">
        <v>101</v>
      </c>
      <c r="E378" s="157" t="str">
        <f t="shared" si="1088"/>
        <v>B3</v>
      </c>
      <c r="F378" s="158">
        <v>45890</v>
      </c>
      <c r="G378" s="330">
        <v>4750000</v>
      </c>
      <c r="H378" s="330"/>
      <c r="I378" s="160">
        <f t="shared" si="1047"/>
        <v>4750000</v>
      </c>
      <c r="J378" s="160">
        <f t="shared" si="1048"/>
        <v>0</v>
      </c>
      <c r="K378" s="161">
        <f t="shared" si="1049"/>
        <v>4750000</v>
      </c>
      <c r="L378" s="161">
        <f t="shared" si="1050"/>
        <v>9500000</v>
      </c>
      <c r="M378" s="162">
        <f t="shared" si="1051"/>
        <v>1</v>
      </c>
      <c r="N378" s="163">
        <f t="shared" si="1052"/>
        <v>3640000</v>
      </c>
      <c r="O378" s="163">
        <v>0</v>
      </c>
      <c r="P378" s="406">
        <v>13</v>
      </c>
      <c r="Q378" s="406">
        <v>0</v>
      </c>
      <c r="R378" s="406">
        <v>0</v>
      </c>
      <c r="S378" s="406">
        <v>0</v>
      </c>
      <c r="T378" s="406"/>
      <c r="U378" s="406"/>
      <c r="V378" s="406"/>
      <c r="W378" s="406"/>
      <c r="X378" s="389"/>
      <c r="Y378" s="406"/>
      <c r="Z378" s="406"/>
      <c r="AA378" s="406"/>
      <c r="AB378" s="406"/>
      <c r="AC378" s="406"/>
      <c r="AD378" s="406">
        <v>0</v>
      </c>
      <c r="AE378" s="164">
        <f t="shared" si="1053"/>
        <v>0</v>
      </c>
      <c r="AF378" s="166">
        <f t="shared" si="1054"/>
        <v>4750000</v>
      </c>
      <c r="AG378" s="166">
        <f t="shared" si="1055"/>
        <v>0</v>
      </c>
      <c r="AH378" s="166">
        <f t="shared" si="1056"/>
        <v>0</v>
      </c>
      <c r="AI378" s="166">
        <f t="shared" si="1057"/>
        <v>0</v>
      </c>
      <c r="AJ378" s="166">
        <f t="shared" si="1058"/>
        <v>0</v>
      </c>
      <c r="AK378" s="166">
        <f t="shared" si="1059"/>
        <v>0</v>
      </c>
      <c r="AL378" s="166">
        <f t="shared" si="1060"/>
        <v>0</v>
      </c>
      <c r="AM378" s="166">
        <f t="shared" si="1061"/>
        <v>0</v>
      </c>
      <c r="AN378" s="166">
        <f t="shared" si="1062"/>
        <v>0</v>
      </c>
      <c r="AO378" s="167">
        <f t="shared" si="1063"/>
        <v>0</v>
      </c>
      <c r="AP378" s="166">
        <v>0</v>
      </c>
      <c r="AQ378" s="166">
        <f t="shared" si="1064"/>
        <v>4750000</v>
      </c>
      <c r="AR378" s="166"/>
      <c r="AS378" s="167"/>
      <c r="AT378" s="166"/>
      <c r="AU378" s="166"/>
      <c r="AV378" s="166">
        <f t="shared" si="1065"/>
        <v>4750000</v>
      </c>
      <c r="AW378" s="166">
        <f t="shared" si="1066"/>
        <v>380000</v>
      </c>
      <c r="AX378" s="166">
        <f t="shared" si="1067"/>
        <v>71250</v>
      </c>
      <c r="AY378" s="166">
        <f t="shared" si="1068"/>
        <v>47500</v>
      </c>
      <c r="AZ378" s="166">
        <f t="shared" si="1069"/>
        <v>498750</v>
      </c>
      <c r="BA378" s="166">
        <f t="shared" si="1070"/>
        <v>0</v>
      </c>
      <c r="BB378" s="166">
        <f t="shared" si="1071"/>
        <v>110000</v>
      </c>
      <c r="BC378" s="166"/>
      <c r="BD378" s="166">
        <v>0</v>
      </c>
      <c r="BE378" s="166">
        <f t="shared" si="1072"/>
        <v>608750</v>
      </c>
      <c r="BF378" s="166">
        <f t="shared" si="1073"/>
        <v>4141250</v>
      </c>
      <c r="BG378" s="166">
        <f t="shared" si="1074"/>
        <v>0</v>
      </c>
      <c r="BH378" s="166">
        <v>1</v>
      </c>
      <c r="BI378" s="159">
        <v>0</v>
      </c>
      <c r="BJ378" s="166">
        <f t="shared" si="1075"/>
        <v>0</v>
      </c>
      <c r="BK378" s="166">
        <f t="shared" si="1076"/>
        <v>1</v>
      </c>
      <c r="BL378" s="166">
        <v>0</v>
      </c>
      <c r="BM378" s="166">
        <f t="shared" si="1077"/>
        <v>0</v>
      </c>
      <c r="BN378" s="166" t="str">
        <f t="shared" si="1078"/>
        <v>Trừ tiền</v>
      </c>
      <c r="BO378" s="410"/>
      <c r="BP378" s="166"/>
      <c r="BQ378" s="144"/>
      <c r="BR378" s="144"/>
      <c r="BS378" s="161">
        <f t="shared" si="1079"/>
        <v>4750000</v>
      </c>
      <c r="BT378" s="159"/>
      <c r="BU378" s="166">
        <f t="shared" si="1080"/>
        <v>0</v>
      </c>
      <c r="BV378" s="166">
        <v>11000000</v>
      </c>
      <c r="BW378" s="166">
        <f t="shared" si="1081"/>
        <v>11000000</v>
      </c>
      <c r="BX378" s="166">
        <f t="shared" si="1082"/>
        <v>-6748750</v>
      </c>
      <c r="BY378" s="166"/>
      <c r="BZ378" s="166"/>
      <c r="CA378" s="171"/>
      <c r="CB378" s="166"/>
      <c r="CC378" s="166"/>
      <c r="CD378" s="166"/>
      <c r="CE378" s="436">
        <v>9500000</v>
      </c>
      <c r="CF378" s="413"/>
      <c r="CG378" s="413"/>
      <c r="CH378" s="413"/>
      <c r="CI378" s="413"/>
      <c r="CJ378" s="369">
        <f t="shared" si="1083"/>
        <v>0</v>
      </c>
      <c r="CK378" s="369">
        <f t="shared" si="1084"/>
        <v>9500000</v>
      </c>
      <c r="CL378" s="414"/>
      <c r="CM378" s="413">
        <f t="shared" si="1092"/>
        <v>9500000</v>
      </c>
      <c r="CN378" s="413"/>
      <c r="CO378" s="369"/>
      <c r="CP378" s="369"/>
      <c r="CQ378" s="369"/>
      <c r="CR378" s="369">
        <f t="shared" si="1086"/>
        <v>0</v>
      </c>
      <c r="CS378" s="369">
        <f t="shared" si="1087"/>
        <v>9500000</v>
      </c>
      <c r="CT378" s="173" t="s">
        <v>1759</v>
      </c>
      <c r="CU378" s="173" t="s">
        <v>1062</v>
      </c>
      <c r="CV378" s="450" t="s">
        <v>2424</v>
      </c>
      <c r="CW378" s="173" t="s">
        <v>2249</v>
      </c>
    </row>
    <row r="379" spans="1:101" ht="34.35" customHeight="1">
      <c r="A379" s="155">
        <f>SUBTOTAL(3,$C$11:C379)</f>
        <v>338</v>
      </c>
      <c r="B379" s="328" t="s">
        <v>1784</v>
      </c>
      <c r="C379" s="377" t="s">
        <v>1785</v>
      </c>
      <c r="D379" s="156" t="s">
        <v>101</v>
      </c>
      <c r="E379" s="157" t="str">
        <f t="shared" si="1088"/>
        <v>B3</v>
      </c>
      <c r="F379" s="158">
        <v>45909</v>
      </c>
      <c r="G379" s="330">
        <v>4750000</v>
      </c>
      <c r="H379" s="330"/>
      <c r="I379" s="160">
        <f t="shared" si="1047"/>
        <v>4750000</v>
      </c>
      <c r="J379" s="160">
        <f t="shared" si="1048"/>
        <v>0</v>
      </c>
      <c r="K379" s="161">
        <f t="shared" si="1049"/>
        <v>4750000</v>
      </c>
      <c r="L379" s="161">
        <f t="shared" si="1050"/>
        <v>9500000</v>
      </c>
      <c r="M379" s="162">
        <f t="shared" si="1051"/>
        <v>1</v>
      </c>
      <c r="N379" s="163">
        <f t="shared" si="1052"/>
        <v>3640000</v>
      </c>
      <c r="O379" s="163">
        <v>0</v>
      </c>
      <c r="P379" s="406">
        <v>13</v>
      </c>
      <c r="Q379" s="406">
        <v>0</v>
      </c>
      <c r="R379" s="406">
        <v>0</v>
      </c>
      <c r="S379" s="406">
        <v>0</v>
      </c>
      <c r="T379" s="406"/>
      <c r="U379" s="406"/>
      <c r="V379" s="406"/>
      <c r="W379" s="406"/>
      <c r="X379" s="389"/>
      <c r="Y379" s="406"/>
      <c r="Z379" s="406"/>
      <c r="AA379" s="406"/>
      <c r="AB379" s="406"/>
      <c r="AC379" s="406"/>
      <c r="AD379" s="406">
        <v>0</v>
      </c>
      <c r="AE379" s="164">
        <f t="shared" si="1053"/>
        <v>0</v>
      </c>
      <c r="AF379" s="166">
        <f t="shared" si="1054"/>
        <v>4750000</v>
      </c>
      <c r="AG379" s="166">
        <f t="shared" si="1055"/>
        <v>0</v>
      </c>
      <c r="AH379" s="166">
        <f t="shared" si="1056"/>
        <v>0</v>
      </c>
      <c r="AI379" s="166">
        <f t="shared" si="1057"/>
        <v>0</v>
      </c>
      <c r="AJ379" s="166">
        <f t="shared" si="1058"/>
        <v>0</v>
      </c>
      <c r="AK379" s="166">
        <f t="shared" si="1059"/>
        <v>0</v>
      </c>
      <c r="AL379" s="166">
        <f t="shared" si="1060"/>
        <v>0</v>
      </c>
      <c r="AM379" s="166">
        <f t="shared" si="1061"/>
        <v>0</v>
      </c>
      <c r="AN379" s="166">
        <f t="shared" si="1062"/>
        <v>0</v>
      </c>
      <c r="AO379" s="167">
        <f t="shared" si="1063"/>
        <v>0</v>
      </c>
      <c r="AP379" s="166">
        <v>0</v>
      </c>
      <c r="AQ379" s="166">
        <f t="shared" si="1064"/>
        <v>4750000</v>
      </c>
      <c r="AR379" s="166"/>
      <c r="AS379" s="167"/>
      <c r="AT379" s="166"/>
      <c r="AU379" s="166"/>
      <c r="AV379" s="166">
        <f t="shared" si="1065"/>
        <v>4750000</v>
      </c>
      <c r="AW379" s="166">
        <f t="shared" si="1066"/>
        <v>380000</v>
      </c>
      <c r="AX379" s="166">
        <f t="shared" si="1067"/>
        <v>71250</v>
      </c>
      <c r="AY379" s="166">
        <f t="shared" si="1068"/>
        <v>47500</v>
      </c>
      <c r="AZ379" s="166">
        <f t="shared" si="1069"/>
        <v>498750</v>
      </c>
      <c r="BA379" s="166">
        <f t="shared" si="1070"/>
        <v>0</v>
      </c>
      <c r="BB379" s="166">
        <f t="shared" si="1071"/>
        <v>110000</v>
      </c>
      <c r="BC379" s="166"/>
      <c r="BD379" s="166">
        <v>0</v>
      </c>
      <c r="BE379" s="166">
        <f t="shared" si="1072"/>
        <v>608750</v>
      </c>
      <c r="BF379" s="166">
        <f t="shared" si="1073"/>
        <v>4141250</v>
      </c>
      <c r="BG379" s="166">
        <f t="shared" si="1074"/>
        <v>0</v>
      </c>
      <c r="BH379" s="166">
        <v>1</v>
      </c>
      <c r="BI379" s="159">
        <v>0</v>
      </c>
      <c r="BJ379" s="166">
        <f t="shared" si="1075"/>
        <v>0</v>
      </c>
      <c r="BK379" s="166">
        <f t="shared" si="1076"/>
        <v>1</v>
      </c>
      <c r="BL379" s="166">
        <v>0</v>
      </c>
      <c r="BM379" s="166">
        <f t="shared" si="1077"/>
        <v>0</v>
      </c>
      <c r="BN379" s="166" t="str">
        <f t="shared" si="1078"/>
        <v>Trừ tiền</v>
      </c>
      <c r="BO379" s="410"/>
      <c r="BP379" s="166"/>
      <c r="BQ379" s="144"/>
      <c r="BR379" s="144"/>
      <c r="BS379" s="161">
        <f t="shared" si="1079"/>
        <v>4750000</v>
      </c>
      <c r="BT379" s="159"/>
      <c r="BU379" s="166">
        <f t="shared" si="1080"/>
        <v>0</v>
      </c>
      <c r="BV379" s="166">
        <v>11000000</v>
      </c>
      <c r="BW379" s="166">
        <f t="shared" si="1081"/>
        <v>11000000</v>
      </c>
      <c r="BX379" s="166">
        <f t="shared" si="1082"/>
        <v>-6748750</v>
      </c>
      <c r="BY379" s="166"/>
      <c r="BZ379" s="166"/>
      <c r="CA379" s="171"/>
      <c r="CB379" s="166"/>
      <c r="CC379" s="166"/>
      <c r="CD379" s="166"/>
      <c r="CE379" s="436">
        <v>9500000</v>
      </c>
      <c r="CF379" s="413"/>
      <c r="CG379" s="413"/>
      <c r="CH379" s="413"/>
      <c r="CI379" s="413"/>
      <c r="CJ379" s="369">
        <f t="shared" si="1083"/>
        <v>0</v>
      </c>
      <c r="CK379" s="369">
        <f t="shared" si="1084"/>
        <v>9500000</v>
      </c>
      <c r="CL379" s="414"/>
      <c r="CM379" s="413">
        <f t="shared" si="1092"/>
        <v>9500000</v>
      </c>
      <c r="CN379" s="413"/>
      <c r="CO379" s="369"/>
      <c r="CP379" s="369"/>
      <c r="CQ379" s="369"/>
      <c r="CR379" s="369">
        <f t="shared" si="1086"/>
        <v>0</v>
      </c>
      <c r="CS379" s="369">
        <f t="shared" si="1087"/>
        <v>9500000</v>
      </c>
      <c r="CT379" s="173" t="s">
        <v>1759</v>
      </c>
      <c r="CU379" s="173" t="s">
        <v>1062</v>
      </c>
      <c r="CV379" s="450" t="s">
        <v>2322</v>
      </c>
      <c r="CW379" s="173" t="s">
        <v>2249</v>
      </c>
    </row>
    <row r="380" spans="1:101" ht="34.35" customHeight="1">
      <c r="A380" s="155">
        <f>SUBTOTAL(3,$C$11:C380)</f>
        <v>339</v>
      </c>
      <c r="B380" s="328" t="s">
        <v>1787</v>
      </c>
      <c r="C380" s="377" t="s">
        <v>1786</v>
      </c>
      <c r="D380" s="156" t="s">
        <v>101</v>
      </c>
      <c r="E380" s="157" t="str">
        <f t="shared" si="1088"/>
        <v>B3</v>
      </c>
      <c r="F380" s="158">
        <v>45909</v>
      </c>
      <c r="G380" s="330">
        <v>4750000</v>
      </c>
      <c r="H380" s="330"/>
      <c r="I380" s="160">
        <f t="shared" si="1047"/>
        <v>4750000</v>
      </c>
      <c r="J380" s="160">
        <f t="shared" si="1048"/>
        <v>0</v>
      </c>
      <c r="K380" s="161">
        <f t="shared" si="1049"/>
        <v>4750000</v>
      </c>
      <c r="L380" s="161">
        <f t="shared" si="1050"/>
        <v>9500000</v>
      </c>
      <c r="M380" s="162">
        <f t="shared" si="1051"/>
        <v>1</v>
      </c>
      <c r="N380" s="163">
        <f t="shared" si="1052"/>
        <v>3640000</v>
      </c>
      <c r="O380" s="163">
        <v>0</v>
      </c>
      <c r="P380" s="406">
        <v>13</v>
      </c>
      <c r="Q380" s="406">
        <v>0</v>
      </c>
      <c r="R380" s="406">
        <v>0</v>
      </c>
      <c r="S380" s="406">
        <v>0</v>
      </c>
      <c r="T380" s="406"/>
      <c r="U380" s="406"/>
      <c r="V380" s="406"/>
      <c r="W380" s="406"/>
      <c r="X380" s="389"/>
      <c r="Y380" s="406"/>
      <c r="Z380" s="406"/>
      <c r="AA380" s="406"/>
      <c r="AB380" s="406"/>
      <c r="AC380" s="406"/>
      <c r="AD380" s="406">
        <v>0</v>
      </c>
      <c r="AE380" s="164">
        <f t="shared" si="1053"/>
        <v>0</v>
      </c>
      <c r="AF380" s="166">
        <f t="shared" si="1054"/>
        <v>4750000</v>
      </c>
      <c r="AG380" s="166">
        <f t="shared" si="1055"/>
        <v>0</v>
      </c>
      <c r="AH380" s="166">
        <f t="shared" si="1056"/>
        <v>0</v>
      </c>
      <c r="AI380" s="166">
        <f t="shared" si="1057"/>
        <v>0</v>
      </c>
      <c r="AJ380" s="166">
        <f t="shared" si="1058"/>
        <v>0</v>
      </c>
      <c r="AK380" s="166">
        <f t="shared" si="1059"/>
        <v>0</v>
      </c>
      <c r="AL380" s="166">
        <f t="shared" si="1060"/>
        <v>0</v>
      </c>
      <c r="AM380" s="166">
        <f t="shared" si="1061"/>
        <v>0</v>
      </c>
      <c r="AN380" s="166">
        <f t="shared" si="1062"/>
        <v>0</v>
      </c>
      <c r="AO380" s="167">
        <f t="shared" si="1063"/>
        <v>0</v>
      </c>
      <c r="AP380" s="166">
        <v>0</v>
      </c>
      <c r="AQ380" s="166">
        <f t="shared" si="1064"/>
        <v>4750000</v>
      </c>
      <c r="AR380" s="166"/>
      <c r="AS380" s="167"/>
      <c r="AT380" s="166"/>
      <c r="AU380" s="166"/>
      <c r="AV380" s="166">
        <f t="shared" si="1065"/>
        <v>4750000</v>
      </c>
      <c r="AW380" s="166">
        <f t="shared" si="1066"/>
        <v>380000</v>
      </c>
      <c r="AX380" s="166">
        <f t="shared" si="1067"/>
        <v>71250</v>
      </c>
      <c r="AY380" s="166">
        <f t="shared" si="1068"/>
        <v>47500</v>
      </c>
      <c r="AZ380" s="166">
        <f t="shared" si="1069"/>
        <v>498750</v>
      </c>
      <c r="BA380" s="166">
        <f t="shared" si="1070"/>
        <v>0</v>
      </c>
      <c r="BB380" s="166">
        <f t="shared" si="1071"/>
        <v>110000</v>
      </c>
      <c r="BC380" s="166"/>
      <c r="BD380" s="166">
        <v>0</v>
      </c>
      <c r="BE380" s="166">
        <f t="shared" si="1072"/>
        <v>608750</v>
      </c>
      <c r="BF380" s="166">
        <f t="shared" si="1073"/>
        <v>4141250</v>
      </c>
      <c r="BG380" s="166">
        <f t="shared" si="1074"/>
        <v>0</v>
      </c>
      <c r="BH380" s="166">
        <v>1</v>
      </c>
      <c r="BI380" s="159">
        <v>0</v>
      </c>
      <c r="BJ380" s="166">
        <f t="shared" si="1075"/>
        <v>0</v>
      </c>
      <c r="BK380" s="166">
        <f t="shared" si="1076"/>
        <v>1</v>
      </c>
      <c r="BL380" s="166">
        <v>0</v>
      </c>
      <c r="BM380" s="166">
        <f t="shared" si="1077"/>
        <v>0</v>
      </c>
      <c r="BN380" s="166" t="str">
        <f t="shared" si="1078"/>
        <v>Trừ tiền</v>
      </c>
      <c r="BO380" s="410"/>
      <c r="BP380" s="166"/>
      <c r="BQ380" s="144"/>
      <c r="BR380" s="144"/>
      <c r="BS380" s="161">
        <f t="shared" si="1079"/>
        <v>4750000</v>
      </c>
      <c r="BT380" s="159"/>
      <c r="BU380" s="166">
        <f t="shared" si="1080"/>
        <v>0</v>
      </c>
      <c r="BV380" s="166">
        <v>11000000</v>
      </c>
      <c r="BW380" s="166">
        <f t="shared" si="1081"/>
        <v>11000000</v>
      </c>
      <c r="BX380" s="166">
        <f t="shared" si="1082"/>
        <v>-6748750</v>
      </c>
      <c r="BY380" s="166"/>
      <c r="BZ380" s="166"/>
      <c r="CA380" s="171"/>
      <c r="CB380" s="166"/>
      <c r="CC380" s="166"/>
      <c r="CD380" s="166"/>
      <c r="CE380" s="436">
        <v>9500000</v>
      </c>
      <c r="CF380" s="413"/>
      <c r="CG380" s="413"/>
      <c r="CH380" s="413"/>
      <c r="CI380" s="413"/>
      <c r="CJ380" s="369">
        <f t="shared" si="1083"/>
        <v>0</v>
      </c>
      <c r="CK380" s="369">
        <f t="shared" si="1084"/>
        <v>9500000</v>
      </c>
      <c r="CL380" s="414"/>
      <c r="CM380" s="413">
        <f t="shared" si="1092"/>
        <v>9500000</v>
      </c>
      <c r="CN380" s="413"/>
      <c r="CO380" s="369"/>
      <c r="CP380" s="369"/>
      <c r="CQ380" s="369"/>
      <c r="CR380" s="369">
        <f t="shared" si="1086"/>
        <v>0</v>
      </c>
      <c r="CS380" s="369">
        <f t="shared" si="1087"/>
        <v>9500000</v>
      </c>
      <c r="CT380" s="173" t="s">
        <v>1759</v>
      </c>
      <c r="CU380" s="173" t="s">
        <v>1062</v>
      </c>
      <c r="CV380" s="450" t="s">
        <v>2323</v>
      </c>
      <c r="CW380" s="173" t="s">
        <v>2249</v>
      </c>
    </row>
    <row r="381" spans="1:101" ht="34.35" customHeight="1">
      <c r="A381" s="155">
        <f>SUBTOTAL(3,$C$11:C381)</f>
        <v>340</v>
      </c>
      <c r="B381" s="272" t="s">
        <v>2292</v>
      </c>
      <c r="C381" s="469" t="s">
        <v>2293</v>
      </c>
      <c r="D381" s="156" t="s">
        <v>101</v>
      </c>
      <c r="E381" s="157" t="str">
        <f t="shared" si="1088"/>
        <v>B3</v>
      </c>
      <c r="F381" s="158">
        <v>45922</v>
      </c>
      <c r="G381" s="330">
        <v>4750000</v>
      </c>
      <c r="H381" s="330"/>
      <c r="I381" s="160">
        <f t="shared" si="1047"/>
        <v>4750000</v>
      </c>
      <c r="J381" s="160">
        <f t="shared" si="1048"/>
        <v>0</v>
      </c>
      <c r="K381" s="161">
        <f t="shared" si="1049"/>
        <v>4750000</v>
      </c>
      <c r="L381" s="161">
        <f t="shared" si="1050"/>
        <v>9500000</v>
      </c>
      <c r="M381" s="162">
        <f t="shared" si="1051"/>
        <v>1</v>
      </c>
      <c r="N381" s="163">
        <f t="shared" si="1052"/>
        <v>3640000</v>
      </c>
      <c r="O381" s="163">
        <v>0</v>
      </c>
      <c r="P381" s="406">
        <v>13</v>
      </c>
      <c r="Q381" s="406">
        <v>0</v>
      </c>
      <c r="R381" s="406">
        <v>0</v>
      </c>
      <c r="S381" s="406">
        <v>0</v>
      </c>
      <c r="T381" s="406"/>
      <c r="U381" s="406"/>
      <c r="V381" s="406"/>
      <c r="W381" s="406"/>
      <c r="X381" s="389"/>
      <c r="Y381" s="406"/>
      <c r="Z381" s="406"/>
      <c r="AA381" s="406"/>
      <c r="AB381" s="406"/>
      <c r="AC381" s="406"/>
      <c r="AD381" s="406">
        <v>0</v>
      </c>
      <c r="AE381" s="164">
        <f t="shared" si="1053"/>
        <v>0</v>
      </c>
      <c r="AF381" s="166">
        <f t="shared" si="1054"/>
        <v>4750000</v>
      </c>
      <c r="AG381" s="166">
        <f t="shared" si="1055"/>
        <v>0</v>
      </c>
      <c r="AH381" s="166">
        <f t="shared" si="1056"/>
        <v>0</v>
      </c>
      <c r="AI381" s="166">
        <f t="shared" si="1057"/>
        <v>0</v>
      </c>
      <c r="AJ381" s="166">
        <f t="shared" si="1058"/>
        <v>0</v>
      </c>
      <c r="AK381" s="166">
        <f t="shared" si="1059"/>
        <v>0</v>
      </c>
      <c r="AL381" s="166">
        <f t="shared" si="1060"/>
        <v>0</v>
      </c>
      <c r="AM381" s="166">
        <f t="shared" si="1061"/>
        <v>0</v>
      </c>
      <c r="AN381" s="166">
        <f t="shared" si="1062"/>
        <v>0</v>
      </c>
      <c r="AO381" s="167">
        <f t="shared" si="1063"/>
        <v>0</v>
      </c>
      <c r="AP381" s="166">
        <v>0</v>
      </c>
      <c r="AQ381" s="166">
        <f t="shared" si="1064"/>
        <v>4750000</v>
      </c>
      <c r="AR381" s="166"/>
      <c r="AS381" s="167"/>
      <c r="AT381" s="166"/>
      <c r="AU381" s="166"/>
      <c r="AV381" s="166">
        <f t="shared" si="1065"/>
        <v>4750000</v>
      </c>
      <c r="AW381" s="166">
        <f t="shared" si="1066"/>
        <v>380000</v>
      </c>
      <c r="AX381" s="166">
        <f t="shared" si="1067"/>
        <v>71250</v>
      </c>
      <c r="AY381" s="166">
        <f t="shared" si="1068"/>
        <v>47500</v>
      </c>
      <c r="AZ381" s="166">
        <f t="shared" si="1069"/>
        <v>498750</v>
      </c>
      <c r="BA381" s="166">
        <f t="shared" si="1070"/>
        <v>0</v>
      </c>
      <c r="BB381" s="166">
        <f t="shared" si="1071"/>
        <v>110000</v>
      </c>
      <c r="BC381" s="166"/>
      <c r="BD381" s="166">
        <v>0</v>
      </c>
      <c r="BE381" s="166">
        <f t="shared" si="1072"/>
        <v>608750</v>
      </c>
      <c r="BF381" s="166">
        <f t="shared" si="1073"/>
        <v>4141250</v>
      </c>
      <c r="BG381" s="166">
        <f t="shared" si="1074"/>
        <v>0</v>
      </c>
      <c r="BH381" s="166">
        <v>1</v>
      </c>
      <c r="BI381" s="159">
        <v>0</v>
      </c>
      <c r="BJ381" s="166">
        <f t="shared" si="1075"/>
        <v>0</v>
      </c>
      <c r="BK381" s="166">
        <f t="shared" si="1076"/>
        <v>1</v>
      </c>
      <c r="BL381" s="166">
        <v>0</v>
      </c>
      <c r="BM381" s="166">
        <f t="shared" si="1077"/>
        <v>0</v>
      </c>
      <c r="BN381" s="166" t="str">
        <f t="shared" si="1078"/>
        <v>Trừ tiền</v>
      </c>
      <c r="BO381" s="410"/>
      <c r="BP381" s="166"/>
      <c r="BQ381" s="144"/>
      <c r="BR381" s="144"/>
      <c r="BS381" s="161">
        <f t="shared" si="1079"/>
        <v>4750000</v>
      </c>
      <c r="BT381" s="159"/>
      <c r="BU381" s="166">
        <f t="shared" si="1080"/>
        <v>0</v>
      </c>
      <c r="BV381" s="166">
        <v>11000000</v>
      </c>
      <c r="BW381" s="166">
        <f t="shared" si="1081"/>
        <v>11000000</v>
      </c>
      <c r="BX381" s="166">
        <f t="shared" si="1082"/>
        <v>-6748750</v>
      </c>
      <c r="BY381" s="166"/>
      <c r="BZ381" s="166"/>
      <c r="CA381" s="171"/>
      <c r="CB381" s="166"/>
      <c r="CC381" s="166"/>
      <c r="CD381" s="166"/>
      <c r="CE381" s="435">
        <v>9500000</v>
      </c>
      <c r="CF381" s="413"/>
      <c r="CG381" s="413"/>
      <c r="CH381" s="413"/>
      <c r="CI381" s="413"/>
      <c r="CJ381" s="369">
        <f t="shared" si="1083"/>
        <v>0</v>
      </c>
      <c r="CK381" s="369">
        <f t="shared" si="1084"/>
        <v>9500000</v>
      </c>
      <c r="CL381" s="414"/>
      <c r="CM381" s="413">
        <f t="shared" si="1092"/>
        <v>9500000</v>
      </c>
      <c r="CN381" s="413"/>
      <c r="CO381" s="369"/>
      <c r="CP381" s="369"/>
      <c r="CQ381" s="369"/>
      <c r="CR381" s="369">
        <f t="shared" si="1086"/>
        <v>0</v>
      </c>
      <c r="CS381" s="369">
        <f t="shared" si="1087"/>
        <v>9500000</v>
      </c>
      <c r="CT381" s="173" t="s">
        <v>1759</v>
      </c>
      <c r="CU381" s="173" t="s">
        <v>1062</v>
      </c>
      <c r="CV381" s="460"/>
      <c r="CW381" s="173" t="s">
        <v>2249</v>
      </c>
    </row>
    <row r="382" spans="1:101" ht="34.35" customHeight="1">
      <c r="A382" s="155">
        <f>SUBTOTAL(3,$C$11:C382)</f>
        <v>341</v>
      </c>
      <c r="B382" s="272" t="s">
        <v>2288</v>
      </c>
      <c r="C382" s="469" t="s">
        <v>2289</v>
      </c>
      <c r="D382" s="156" t="s">
        <v>101</v>
      </c>
      <c r="E382" s="157" t="str">
        <f t="shared" si="1088"/>
        <v>B3</v>
      </c>
      <c r="F382" s="158">
        <v>45926</v>
      </c>
      <c r="G382" s="330">
        <v>4750000</v>
      </c>
      <c r="H382" s="330"/>
      <c r="I382" s="160">
        <f t="shared" si="1047"/>
        <v>4750000</v>
      </c>
      <c r="J382" s="160">
        <f t="shared" si="1048"/>
        <v>0</v>
      </c>
      <c r="K382" s="161">
        <f t="shared" si="1049"/>
        <v>4750000</v>
      </c>
      <c r="L382" s="161">
        <f t="shared" si="1050"/>
        <v>9500000</v>
      </c>
      <c r="M382" s="162">
        <f t="shared" si="1051"/>
        <v>1</v>
      </c>
      <c r="N382" s="163">
        <f t="shared" si="1052"/>
        <v>3640000</v>
      </c>
      <c r="O382" s="163">
        <v>0</v>
      </c>
      <c r="P382" s="406">
        <v>13</v>
      </c>
      <c r="Q382" s="406">
        <v>0</v>
      </c>
      <c r="R382" s="406">
        <v>0</v>
      </c>
      <c r="S382" s="406">
        <v>0</v>
      </c>
      <c r="T382" s="406"/>
      <c r="U382" s="406"/>
      <c r="V382" s="406"/>
      <c r="W382" s="406"/>
      <c r="X382" s="389"/>
      <c r="Y382" s="406"/>
      <c r="Z382" s="406"/>
      <c r="AA382" s="406"/>
      <c r="AB382" s="406"/>
      <c r="AC382" s="406"/>
      <c r="AD382" s="406">
        <v>0</v>
      </c>
      <c r="AE382" s="164">
        <f t="shared" si="1053"/>
        <v>0</v>
      </c>
      <c r="AF382" s="166">
        <f t="shared" si="1054"/>
        <v>4750000</v>
      </c>
      <c r="AG382" s="166">
        <f t="shared" si="1055"/>
        <v>0</v>
      </c>
      <c r="AH382" s="166">
        <f t="shared" si="1056"/>
        <v>0</v>
      </c>
      <c r="AI382" s="166">
        <f t="shared" si="1057"/>
        <v>0</v>
      </c>
      <c r="AJ382" s="166">
        <f t="shared" si="1058"/>
        <v>0</v>
      </c>
      <c r="AK382" s="166">
        <f t="shared" si="1059"/>
        <v>0</v>
      </c>
      <c r="AL382" s="166">
        <f t="shared" si="1060"/>
        <v>0</v>
      </c>
      <c r="AM382" s="166">
        <f t="shared" si="1061"/>
        <v>0</v>
      </c>
      <c r="AN382" s="166">
        <f t="shared" si="1062"/>
        <v>0</v>
      </c>
      <c r="AO382" s="167">
        <f t="shared" si="1063"/>
        <v>0</v>
      </c>
      <c r="AP382" s="166">
        <v>0</v>
      </c>
      <c r="AQ382" s="166">
        <f t="shared" si="1064"/>
        <v>4750000</v>
      </c>
      <c r="AR382" s="166"/>
      <c r="AS382" s="167"/>
      <c r="AT382" s="166"/>
      <c r="AU382" s="166"/>
      <c r="AV382" s="166">
        <f t="shared" si="1065"/>
        <v>4750000</v>
      </c>
      <c r="AW382" s="166">
        <f t="shared" si="1066"/>
        <v>380000</v>
      </c>
      <c r="AX382" s="166">
        <f t="shared" si="1067"/>
        <v>71250</v>
      </c>
      <c r="AY382" s="166">
        <f t="shared" si="1068"/>
        <v>47500</v>
      </c>
      <c r="AZ382" s="166">
        <f t="shared" si="1069"/>
        <v>498750</v>
      </c>
      <c r="BA382" s="166">
        <f t="shared" si="1070"/>
        <v>0</v>
      </c>
      <c r="BB382" s="166">
        <f t="shared" si="1071"/>
        <v>110000</v>
      </c>
      <c r="BC382" s="166"/>
      <c r="BD382" s="166">
        <v>0</v>
      </c>
      <c r="BE382" s="166">
        <f t="shared" si="1072"/>
        <v>608750</v>
      </c>
      <c r="BF382" s="166">
        <f t="shared" si="1073"/>
        <v>4141250</v>
      </c>
      <c r="BG382" s="166">
        <f t="shared" si="1074"/>
        <v>0</v>
      </c>
      <c r="BH382" s="166">
        <v>1</v>
      </c>
      <c r="BI382" s="159">
        <v>0</v>
      </c>
      <c r="BJ382" s="166">
        <f t="shared" si="1075"/>
        <v>0</v>
      </c>
      <c r="BK382" s="166">
        <f t="shared" si="1076"/>
        <v>1</v>
      </c>
      <c r="BL382" s="166">
        <v>0</v>
      </c>
      <c r="BM382" s="166">
        <f t="shared" si="1077"/>
        <v>0</v>
      </c>
      <c r="BN382" s="166" t="str">
        <f t="shared" si="1078"/>
        <v>Trừ tiền</v>
      </c>
      <c r="BO382" s="410"/>
      <c r="BP382" s="166"/>
      <c r="BQ382" s="144"/>
      <c r="BR382" s="144"/>
      <c r="BS382" s="161">
        <f t="shared" si="1079"/>
        <v>4750000</v>
      </c>
      <c r="BT382" s="159"/>
      <c r="BU382" s="166">
        <f t="shared" si="1080"/>
        <v>0</v>
      </c>
      <c r="BV382" s="166">
        <v>11000000</v>
      </c>
      <c r="BW382" s="166">
        <f t="shared" si="1081"/>
        <v>11000000</v>
      </c>
      <c r="BX382" s="166">
        <f t="shared" si="1082"/>
        <v>-6748750</v>
      </c>
      <c r="BY382" s="166"/>
      <c r="BZ382" s="166"/>
      <c r="CA382" s="171"/>
      <c r="CB382" s="166"/>
      <c r="CC382" s="166"/>
      <c r="CD382" s="166"/>
      <c r="CE382" s="435">
        <v>9500000</v>
      </c>
      <c r="CF382" s="413"/>
      <c r="CG382" s="413"/>
      <c r="CH382" s="413"/>
      <c r="CI382" s="413"/>
      <c r="CJ382" s="369">
        <f t="shared" si="1083"/>
        <v>0</v>
      </c>
      <c r="CK382" s="369">
        <f t="shared" si="1084"/>
        <v>9500000</v>
      </c>
      <c r="CL382" s="414"/>
      <c r="CM382" s="413">
        <f t="shared" si="1092"/>
        <v>9500000</v>
      </c>
      <c r="CN382" s="413"/>
      <c r="CO382" s="369"/>
      <c r="CP382" s="369"/>
      <c r="CQ382" s="369"/>
      <c r="CR382" s="369">
        <f t="shared" si="1086"/>
        <v>0</v>
      </c>
      <c r="CS382" s="369">
        <f t="shared" si="1087"/>
        <v>9500000</v>
      </c>
      <c r="CT382" s="173" t="s">
        <v>1759</v>
      </c>
      <c r="CU382" s="173" t="s">
        <v>1062</v>
      </c>
      <c r="CV382" s="460" t="s">
        <v>2326</v>
      </c>
      <c r="CW382" s="173" t="s">
        <v>2249</v>
      </c>
    </row>
    <row r="383" spans="1:101" ht="34.35" customHeight="1">
      <c r="A383" s="155">
        <f>SUBTOTAL(3,$C$11:C383)</f>
        <v>342</v>
      </c>
      <c r="B383" s="272" t="s">
        <v>2290</v>
      </c>
      <c r="C383" s="469" t="s">
        <v>2291</v>
      </c>
      <c r="D383" s="156" t="s">
        <v>101</v>
      </c>
      <c r="E383" s="157" t="str">
        <f t="shared" si="1088"/>
        <v>B3</v>
      </c>
      <c r="F383" s="158">
        <v>45917</v>
      </c>
      <c r="G383" s="330">
        <v>4750000</v>
      </c>
      <c r="H383" s="330"/>
      <c r="I383" s="160">
        <f t="shared" si="1047"/>
        <v>4750000</v>
      </c>
      <c r="J383" s="160">
        <f t="shared" si="1048"/>
        <v>0</v>
      </c>
      <c r="K383" s="161">
        <f t="shared" si="1049"/>
        <v>4750000</v>
      </c>
      <c r="L383" s="161">
        <f t="shared" si="1050"/>
        <v>9500000</v>
      </c>
      <c r="M383" s="162">
        <f t="shared" si="1051"/>
        <v>1</v>
      </c>
      <c r="N383" s="163">
        <f t="shared" si="1052"/>
        <v>3640000</v>
      </c>
      <c r="O383" s="163">
        <v>0</v>
      </c>
      <c r="P383" s="406">
        <v>13</v>
      </c>
      <c r="Q383" s="406">
        <v>0</v>
      </c>
      <c r="R383" s="406">
        <v>0</v>
      </c>
      <c r="S383" s="406">
        <v>0</v>
      </c>
      <c r="T383" s="406"/>
      <c r="U383" s="406"/>
      <c r="V383" s="406"/>
      <c r="W383" s="406"/>
      <c r="X383" s="389"/>
      <c r="Y383" s="406"/>
      <c r="Z383" s="406"/>
      <c r="AA383" s="406"/>
      <c r="AB383" s="406"/>
      <c r="AC383" s="406"/>
      <c r="AD383" s="406">
        <v>0</v>
      </c>
      <c r="AE383" s="164">
        <f t="shared" si="1053"/>
        <v>0</v>
      </c>
      <c r="AF383" s="166">
        <f t="shared" si="1054"/>
        <v>4750000</v>
      </c>
      <c r="AG383" s="166">
        <f t="shared" si="1055"/>
        <v>0</v>
      </c>
      <c r="AH383" s="166">
        <f t="shared" si="1056"/>
        <v>0</v>
      </c>
      <c r="AI383" s="166">
        <f t="shared" si="1057"/>
        <v>0</v>
      </c>
      <c r="AJ383" s="166">
        <f t="shared" si="1058"/>
        <v>0</v>
      </c>
      <c r="AK383" s="166">
        <f t="shared" si="1059"/>
        <v>0</v>
      </c>
      <c r="AL383" s="166">
        <f t="shared" si="1060"/>
        <v>0</v>
      </c>
      <c r="AM383" s="166">
        <f t="shared" si="1061"/>
        <v>0</v>
      </c>
      <c r="AN383" s="166">
        <f t="shared" si="1062"/>
        <v>0</v>
      </c>
      <c r="AO383" s="167">
        <f t="shared" si="1063"/>
        <v>0</v>
      </c>
      <c r="AP383" s="166">
        <v>0</v>
      </c>
      <c r="AQ383" s="166">
        <f t="shared" si="1064"/>
        <v>4750000</v>
      </c>
      <c r="AR383" s="166"/>
      <c r="AS383" s="167"/>
      <c r="AT383" s="166"/>
      <c r="AU383" s="166"/>
      <c r="AV383" s="166">
        <f t="shared" si="1065"/>
        <v>4750000</v>
      </c>
      <c r="AW383" s="166">
        <f t="shared" si="1066"/>
        <v>380000</v>
      </c>
      <c r="AX383" s="166">
        <f t="shared" si="1067"/>
        <v>71250</v>
      </c>
      <c r="AY383" s="166">
        <f t="shared" si="1068"/>
        <v>47500</v>
      </c>
      <c r="AZ383" s="166">
        <f t="shared" si="1069"/>
        <v>498750</v>
      </c>
      <c r="BA383" s="166">
        <f t="shared" si="1070"/>
        <v>0</v>
      </c>
      <c r="BB383" s="166">
        <f t="shared" si="1071"/>
        <v>110000</v>
      </c>
      <c r="BC383" s="166"/>
      <c r="BD383" s="166">
        <v>0</v>
      </c>
      <c r="BE383" s="166">
        <f t="shared" si="1072"/>
        <v>608750</v>
      </c>
      <c r="BF383" s="166">
        <f t="shared" si="1073"/>
        <v>4141250</v>
      </c>
      <c r="BG383" s="166">
        <f t="shared" si="1074"/>
        <v>0</v>
      </c>
      <c r="BH383" s="166">
        <v>1</v>
      </c>
      <c r="BI383" s="159">
        <v>0</v>
      </c>
      <c r="BJ383" s="166">
        <f t="shared" si="1075"/>
        <v>0</v>
      </c>
      <c r="BK383" s="166">
        <f t="shared" si="1076"/>
        <v>1</v>
      </c>
      <c r="BL383" s="166">
        <v>0</v>
      </c>
      <c r="BM383" s="166">
        <f t="shared" si="1077"/>
        <v>0</v>
      </c>
      <c r="BN383" s="166" t="str">
        <f t="shared" si="1078"/>
        <v>Trừ tiền</v>
      </c>
      <c r="BO383" s="410"/>
      <c r="BP383" s="166"/>
      <c r="BQ383" s="144"/>
      <c r="BR383" s="144"/>
      <c r="BS383" s="161">
        <f t="shared" si="1079"/>
        <v>4750000</v>
      </c>
      <c r="BT383" s="159"/>
      <c r="BU383" s="166">
        <f t="shared" si="1080"/>
        <v>0</v>
      </c>
      <c r="BV383" s="166">
        <v>11000000</v>
      </c>
      <c r="BW383" s="166">
        <f t="shared" si="1081"/>
        <v>11000000</v>
      </c>
      <c r="BX383" s="166">
        <f t="shared" si="1082"/>
        <v>-6748750</v>
      </c>
      <c r="BY383" s="166"/>
      <c r="BZ383" s="166"/>
      <c r="CA383" s="171"/>
      <c r="CB383" s="166"/>
      <c r="CC383" s="166"/>
      <c r="CD383" s="166"/>
      <c r="CE383" s="435">
        <v>9500000</v>
      </c>
      <c r="CF383" s="413"/>
      <c r="CG383" s="413"/>
      <c r="CH383" s="413"/>
      <c r="CI383" s="413"/>
      <c r="CJ383" s="369">
        <f t="shared" si="1083"/>
        <v>0</v>
      </c>
      <c r="CK383" s="369">
        <f t="shared" si="1084"/>
        <v>9500000</v>
      </c>
      <c r="CL383" s="414"/>
      <c r="CM383" s="413">
        <f t="shared" si="1092"/>
        <v>9500000</v>
      </c>
      <c r="CN383" s="413"/>
      <c r="CO383" s="369"/>
      <c r="CP383" s="369"/>
      <c r="CQ383" s="369"/>
      <c r="CR383" s="369">
        <f t="shared" si="1086"/>
        <v>0</v>
      </c>
      <c r="CS383" s="369">
        <f t="shared" si="1087"/>
        <v>9500000</v>
      </c>
      <c r="CT383" s="173" t="s">
        <v>1759</v>
      </c>
      <c r="CU383" s="173" t="s">
        <v>1062</v>
      </c>
      <c r="CV383" s="460"/>
      <c r="CW383" s="173" t="s">
        <v>2249</v>
      </c>
    </row>
    <row r="384" spans="1:101" ht="34.35" customHeight="1">
      <c r="A384" s="155">
        <f>SUBTOTAL(3,$C$11:C384)</f>
        <v>343</v>
      </c>
      <c r="B384" s="272" t="s">
        <v>2286</v>
      </c>
      <c r="C384" s="469" t="s">
        <v>2287</v>
      </c>
      <c r="D384" s="156" t="s">
        <v>101</v>
      </c>
      <c r="E384" s="157" t="str">
        <f t="shared" si="1088"/>
        <v>B3</v>
      </c>
      <c r="F384" s="158">
        <v>45922</v>
      </c>
      <c r="G384" s="330">
        <v>4750000</v>
      </c>
      <c r="H384" s="330"/>
      <c r="I384" s="160">
        <f t="shared" si="1047"/>
        <v>4750000</v>
      </c>
      <c r="J384" s="160">
        <f t="shared" si="1048"/>
        <v>0</v>
      </c>
      <c r="K384" s="161">
        <f t="shared" si="1049"/>
        <v>4750000</v>
      </c>
      <c r="L384" s="161">
        <f t="shared" si="1050"/>
        <v>9500000</v>
      </c>
      <c r="M384" s="162">
        <f t="shared" si="1051"/>
        <v>1</v>
      </c>
      <c r="N384" s="163">
        <f t="shared" si="1052"/>
        <v>3640000</v>
      </c>
      <c r="O384" s="163">
        <v>0</v>
      </c>
      <c r="P384" s="406">
        <v>13</v>
      </c>
      <c r="Q384" s="406">
        <v>0</v>
      </c>
      <c r="R384" s="406">
        <v>0</v>
      </c>
      <c r="S384" s="406">
        <v>0</v>
      </c>
      <c r="T384" s="406"/>
      <c r="U384" s="406"/>
      <c r="V384" s="406"/>
      <c r="W384" s="406"/>
      <c r="X384" s="389"/>
      <c r="Y384" s="406"/>
      <c r="Z384" s="406"/>
      <c r="AA384" s="406"/>
      <c r="AB384" s="406"/>
      <c r="AC384" s="406"/>
      <c r="AD384" s="406">
        <v>0</v>
      </c>
      <c r="AE384" s="164">
        <f t="shared" si="1053"/>
        <v>0</v>
      </c>
      <c r="AF384" s="166">
        <f t="shared" si="1054"/>
        <v>4750000</v>
      </c>
      <c r="AG384" s="166">
        <f t="shared" si="1055"/>
        <v>0</v>
      </c>
      <c r="AH384" s="166">
        <f t="shared" si="1056"/>
        <v>0</v>
      </c>
      <c r="AI384" s="166">
        <f t="shared" si="1057"/>
        <v>0</v>
      </c>
      <c r="AJ384" s="166">
        <f t="shared" si="1058"/>
        <v>0</v>
      </c>
      <c r="AK384" s="166">
        <f t="shared" si="1059"/>
        <v>0</v>
      </c>
      <c r="AL384" s="166">
        <f t="shared" si="1060"/>
        <v>0</v>
      </c>
      <c r="AM384" s="166">
        <f t="shared" si="1061"/>
        <v>0</v>
      </c>
      <c r="AN384" s="166">
        <f t="shared" si="1062"/>
        <v>0</v>
      </c>
      <c r="AO384" s="167">
        <f t="shared" si="1063"/>
        <v>0</v>
      </c>
      <c r="AP384" s="166">
        <v>0</v>
      </c>
      <c r="AQ384" s="166">
        <f t="shared" si="1064"/>
        <v>4750000</v>
      </c>
      <c r="AR384" s="166"/>
      <c r="AS384" s="167"/>
      <c r="AT384" s="166"/>
      <c r="AU384" s="166"/>
      <c r="AV384" s="166">
        <f t="shared" si="1065"/>
        <v>4750000</v>
      </c>
      <c r="AW384" s="166">
        <f t="shared" si="1066"/>
        <v>380000</v>
      </c>
      <c r="AX384" s="166">
        <f t="shared" si="1067"/>
        <v>71250</v>
      </c>
      <c r="AY384" s="166">
        <f t="shared" si="1068"/>
        <v>47500</v>
      </c>
      <c r="AZ384" s="166">
        <f t="shared" si="1069"/>
        <v>498750</v>
      </c>
      <c r="BA384" s="166">
        <f t="shared" si="1070"/>
        <v>0</v>
      </c>
      <c r="BB384" s="166">
        <f t="shared" si="1071"/>
        <v>110000</v>
      </c>
      <c r="BC384" s="166"/>
      <c r="BD384" s="166">
        <v>0</v>
      </c>
      <c r="BE384" s="166">
        <f t="shared" si="1072"/>
        <v>608750</v>
      </c>
      <c r="BF384" s="166">
        <f t="shared" si="1073"/>
        <v>4141250</v>
      </c>
      <c r="BG384" s="166">
        <f t="shared" si="1074"/>
        <v>0</v>
      </c>
      <c r="BH384" s="166">
        <v>1</v>
      </c>
      <c r="BI384" s="159">
        <v>0</v>
      </c>
      <c r="BJ384" s="166">
        <f t="shared" si="1075"/>
        <v>0</v>
      </c>
      <c r="BK384" s="166">
        <f t="shared" si="1076"/>
        <v>1</v>
      </c>
      <c r="BL384" s="166">
        <v>0</v>
      </c>
      <c r="BM384" s="166">
        <f t="shared" si="1077"/>
        <v>0</v>
      </c>
      <c r="BN384" s="166" t="str">
        <f t="shared" si="1078"/>
        <v>Trừ tiền</v>
      </c>
      <c r="BO384" s="410"/>
      <c r="BP384" s="166"/>
      <c r="BQ384" s="144"/>
      <c r="BR384" s="144"/>
      <c r="BS384" s="161">
        <f t="shared" si="1079"/>
        <v>4750000</v>
      </c>
      <c r="BT384" s="159"/>
      <c r="BU384" s="166">
        <f t="shared" si="1080"/>
        <v>0</v>
      </c>
      <c r="BV384" s="166">
        <v>11000000</v>
      </c>
      <c r="BW384" s="166">
        <f t="shared" si="1081"/>
        <v>11000000</v>
      </c>
      <c r="BX384" s="166">
        <f t="shared" si="1082"/>
        <v>-6748750</v>
      </c>
      <c r="BY384" s="166"/>
      <c r="BZ384" s="166"/>
      <c r="CA384" s="171"/>
      <c r="CB384" s="166"/>
      <c r="CC384" s="166"/>
      <c r="CD384" s="166"/>
      <c r="CE384" s="435">
        <v>9500000</v>
      </c>
      <c r="CF384" s="413"/>
      <c r="CG384" s="413"/>
      <c r="CH384" s="413"/>
      <c r="CI384" s="413"/>
      <c r="CJ384" s="369">
        <f t="shared" si="1083"/>
        <v>0</v>
      </c>
      <c r="CK384" s="369">
        <f t="shared" si="1084"/>
        <v>9500000</v>
      </c>
      <c r="CL384" s="414"/>
      <c r="CM384" s="413">
        <f t="shared" si="1092"/>
        <v>9500000</v>
      </c>
      <c r="CN384" s="413"/>
      <c r="CO384" s="369"/>
      <c r="CP384" s="369"/>
      <c r="CQ384" s="369"/>
      <c r="CR384" s="369">
        <f t="shared" si="1086"/>
        <v>0</v>
      </c>
      <c r="CS384" s="369">
        <f t="shared" si="1087"/>
        <v>9500000</v>
      </c>
      <c r="CT384" s="173" t="s">
        <v>1759</v>
      </c>
      <c r="CU384" s="173" t="s">
        <v>1062</v>
      </c>
      <c r="CV384" s="460" t="s">
        <v>2324</v>
      </c>
      <c r="CW384" s="173" t="s">
        <v>2249</v>
      </c>
    </row>
    <row r="385" spans="1:101" ht="34.35" customHeight="1">
      <c r="A385" s="155">
        <f>SUBTOTAL(3,$C$11:C385)</f>
        <v>344</v>
      </c>
      <c r="B385" s="272" t="s">
        <v>2300</v>
      </c>
      <c r="C385" s="469" t="s">
        <v>2301</v>
      </c>
      <c r="D385" s="156" t="s">
        <v>101</v>
      </c>
      <c r="E385" s="157" t="str">
        <f t="shared" si="1088"/>
        <v>B3</v>
      </c>
      <c r="F385" s="158">
        <v>45936</v>
      </c>
      <c r="G385" s="330">
        <v>4750000</v>
      </c>
      <c r="H385" s="330"/>
      <c r="I385" s="160">
        <f t="shared" si="1047"/>
        <v>4750000</v>
      </c>
      <c r="J385" s="160">
        <f t="shared" si="1048"/>
        <v>0</v>
      </c>
      <c r="K385" s="161">
        <f t="shared" si="1049"/>
        <v>4750000</v>
      </c>
      <c r="L385" s="161">
        <f t="shared" si="1050"/>
        <v>9500000</v>
      </c>
      <c r="M385" s="162">
        <f t="shared" si="1051"/>
        <v>1</v>
      </c>
      <c r="N385" s="163">
        <f t="shared" si="1052"/>
        <v>3640000</v>
      </c>
      <c r="O385" s="163">
        <v>0</v>
      </c>
      <c r="P385" s="406">
        <v>13</v>
      </c>
      <c r="Q385" s="406">
        <v>0</v>
      </c>
      <c r="R385" s="406">
        <v>0</v>
      </c>
      <c r="S385" s="406">
        <v>0</v>
      </c>
      <c r="T385" s="406"/>
      <c r="U385" s="406"/>
      <c r="V385" s="406"/>
      <c r="W385" s="406"/>
      <c r="X385" s="389"/>
      <c r="Y385" s="406"/>
      <c r="Z385" s="406"/>
      <c r="AA385" s="406"/>
      <c r="AB385" s="406"/>
      <c r="AC385" s="406"/>
      <c r="AD385" s="406">
        <v>0</v>
      </c>
      <c r="AE385" s="164">
        <f t="shared" si="1053"/>
        <v>0</v>
      </c>
      <c r="AF385" s="166">
        <f t="shared" si="1054"/>
        <v>4750000</v>
      </c>
      <c r="AG385" s="166">
        <f t="shared" si="1055"/>
        <v>0</v>
      </c>
      <c r="AH385" s="166">
        <f t="shared" si="1056"/>
        <v>0</v>
      </c>
      <c r="AI385" s="166">
        <f t="shared" si="1057"/>
        <v>0</v>
      </c>
      <c r="AJ385" s="166">
        <f t="shared" si="1058"/>
        <v>0</v>
      </c>
      <c r="AK385" s="166">
        <f t="shared" si="1059"/>
        <v>0</v>
      </c>
      <c r="AL385" s="166">
        <f t="shared" si="1060"/>
        <v>0</v>
      </c>
      <c r="AM385" s="166">
        <f t="shared" si="1061"/>
        <v>0</v>
      </c>
      <c r="AN385" s="166">
        <f t="shared" si="1062"/>
        <v>0</v>
      </c>
      <c r="AO385" s="167">
        <f t="shared" si="1063"/>
        <v>0</v>
      </c>
      <c r="AP385" s="166">
        <v>0</v>
      </c>
      <c r="AQ385" s="166">
        <f t="shared" si="1064"/>
        <v>4750000</v>
      </c>
      <c r="AR385" s="166"/>
      <c r="AS385" s="167"/>
      <c r="AT385" s="166"/>
      <c r="AU385" s="166"/>
      <c r="AV385" s="166">
        <f t="shared" si="1065"/>
        <v>4750000</v>
      </c>
      <c r="AW385" s="166">
        <f t="shared" si="1066"/>
        <v>380000</v>
      </c>
      <c r="AX385" s="166">
        <f t="shared" si="1067"/>
        <v>71250</v>
      </c>
      <c r="AY385" s="166">
        <f t="shared" si="1068"/>
        <v>47500</v>
      </c>
      <c r="AZ385" s="166">
        <f t="shared" si="1069"/>
        <v>498750</v>
      </c>
      <c r="BA385" s="166">
        <f t="shared" si="1070"/>
        <v>0</v>
      </c>
      <c r="BB385" s="166">
        <f t="shared" si="1071"/>
        <v>110000</v>
      </c>
      <c r="BC385" s="166"/>
      <c r="BD385" s="166">
        <v>0</v>
      </c>
      <c r="BE385" s="166">
        <f t="shared" si="1072"/>
        <v>608750</v>
      </c>
      <c r="BF385" s="166">
        <f t="shared" si="1073"/>
        <v>4141250</v>
      </c>
      <c r="BG385" s="166">
        <f t="shared" si="1074"/>
        <v>0</v>
      </c>
      <c r="BH385" s="166">
        <v>1</v>
      </c>
      <c r="BI385" s="159">
        <v>0</v>
      </c>
      <c r="BJ385" s="166">
        <f t="shared" si="1075"/>
        <v>0</v>
      </c>
      <c r="BK385" s="166">
        <f t="shared" si="1076"/>
        <v>1</v>
      </c>
      <c r="BL385" s="166">
        <v>0</v>
      </c>
      <c r="BM385" s="166">
        <f t="shared" si="1077"/>
        <v>0</v>
      </c>
      <c r="BN385" s="166" t="str">
        <f t="shared" si="1078"/>
        <v>Trừ tiền</v>
      </c>
      <c r="BO385" s="410"/>
      <c r="BP385" s="166"/>
      <c r="BQ385" s="144"/>
      <c r="BR385" s="144"/>
      <c r="BS385" s="161">
        <f t="shared" si="1079"/>
        <v>4750000</v>
      </c>
      <c r="BT385" s="159"/>
      <c r="BU385" s="166">
        <f t="shared" si="1080"/>
        <v>0</v>
      </c>
      <c r="BV385" s="166">
        <v>11000000</v>
      </c>
      <c r="BW385" s="166">
        <f t="shared" si="1081"/>
        <v>11000000</v>
      </c>
      <c r="BX385" s="166">
        <f t="shared" si="1082"/>
        <v>-6748750</v>
      </c>
      <c r="BY385" s="166"/>
      <c r="BZ385" s="166"/>
      <c r="CA385" s="171"/>
      <c r="CB385" s="166"/>
      <c r="CC385" s="166"/>
      <c r="CD385" s="166"/>
      <c r="CE385" s="435">
        <v>9500000</v>
      </c>
      <c r="CF385" s="413"/>
      <c r="CG385" s="413"/>
      <c r="CH385" s="413"/>
      <c r="CI385" s="413"/>
      <c r="CJ385" s="369">
        <f t="shared" ref="CJ385:CJ389" si="1093">SUM(CF385:CI385)</f>
        <v>0</v>
      </c>
      <c r="CK385" s="369">
        <f t="shared" si="1084"/>
        <v>9500000</v>
      </c>
      <c r="CL385" s="414"/>
      <c r="CM385" s="413">
        <f t="shared" si="1092"/>
        <v>9500000</v>
      </c>
      <c r="CN385" s="413"/>
      <c r="CO385" s="369"/>
      <c r="CP385" s="369"/>
      <c r="CQ385" s="369"/>
      <c r="CR385" s="369">
        <f t="shared" ref="CR385:CR389" si="1094">SUM(CN385:CQ385)</f>
        <v>0</v>
      </c>
      <c r="CS385" s="369">
        <f t="shared" si="1087"/>
        <v>9500000</v>
      </c>
      <c r="CT385" s="173" t="s">
        <v>1759</v>
      </c>
      <c r="CU385" s="173" t="s">
        <v>1062</v>
      </c>
      <c r="CV385" s="460" t="s">
        <v>2313</v>
      </c>
      <c r="CW385" s="173" t="s">
        <v>2249</v>
      </c>
    </row>
    <row r="386" spans="1:101" ht="34.35" customHeight="1">
      <c r="A386" s="155">
        <f>SUBTOTAL(3,$C$11:C386)</f>
        <v>345</v>
      </c>
      <c r="B386" s="272" t="s">
        <v>2302</v>
      </c>
      <c r="C386" s="469" t="s">
        <v>2303</v>
      </c>
      <c r="D386" s="156" t="s">
        <v>101</v>
      </c>
      <c r="E386" s="157" t="str">
        <f t="shared" si="1088"/>
        <v>B3</v>
      </c>
      <c r="F386" s="158">
        <v>45936</v>
      </c>
      <c r="G386" s="330">
        <v>4750000</v>
      </c>
      <c r="H386" s="330"/>
      <c r="I386" s="160">
        <f t="shared" si="1047"/>
        <v>4750000</v>
      </c>
      <c r="J386" s="160">
        <f t="shared" si="1048"/>
        <v>0</v>
      </c>
      <c r="K386" s="161">
        <f t="shared" si="1049"/>
        <v>4750000</v>
      </c>
      <c r="L386" s="161">
        <f t="shared" si="1050"/>
        <v>9500000</v>
      </c>
      <c r="M386" s="162">
        <f t="shared" si="1051"/>
        <v>1</v>
      </c>
      <c r="N386" s="163">
        <f t="shared" si="1052"/>
        <v>3640000</v>
      </c>
      <c r="O386" s="163">
        <v>0</v>
      </c>
      <c r="P386" s="406">
        <v>13</v>
      </c>
      <c r="Q386" s="406">
        <v>0</v>
      </c>
      <c r="R386" s="406">
        <v>0</v>
      </c>
      <c r="S386" s="406">
        <v>0</v>
      </c>
      <c r="T386" s="406"/>
      <c r="U386" s="406"/>
      <c r="V386" s="406"/>
      <c r="W386" s="406"/>
      <c r="X386" s="389"/>
      <c r="Y386" s="406"/>
      <c r="Z386" s="406"/>
      <c r="AA386" s="406"/>
      <c r="AB386" s="406"/>
      <c r="AC386" s="406"/>
      <c r="AD386" s="406">
        <v>0</v>
      </c>
      <c r="AE386" s="164">
        <f t="shared" si="1053"/>
        <v>0</v>
      </c>
      <c r="AF386" s="166">
        <f t="shared" si="1054"/>
        <v>4750000</v>
      </c>
      <c r="AG386" s="166">
        <f t="shared" si="1055"/>
        <v>0</v>
      </c>
      <c r="AH386" s="166">
        <f t="shared" si="1056"/>
        <v>0</v>
      </c>
      <c r="AI386" s="166">
        <f t="shared" si="1057"/>
        <v>0</v>
      </c>
      <c r="AJ386" s="166">
        <f t="shared" si="1058"/>
        <v>0</v>
      </c>
      <c r="AK386" s="166">
        <f t="shared" si="1059"/>
        <v>0</v>
      </c>
      <c r="AL386" s="166">
        <f t="shared" si="1060"/>
        <v>0</v>
      </c>
      <c r="AM386" s="166">
        <f t="shared" si="1061"/>
        <v>0</v>
      </c>
      <c r="AN386" s="166">
        <f t="shared" si="1062"/>
        <v>0</v>
      </c>
      <c r="AO386" s="167">
        <f t="shared" si="1063"/>
        <v>0</v>
      </c>
      <c r="AP386" s="166">
        <v>0</v>
      </c>
      <c r="AQ386" s="166">
        <f t="shared" si="1064"/>
        <v>4750000</v>
      </c>
      <c r="AR386" s="166"/>
      <c r="AS386" s="167"/>
      <c r="AT386" s="166"/>
      <c r="AU386" s="166"/>
      <c r="AV386" s="166">
        <f t="shared" si="1065"/>
        <v>4750000</v>
      </c>
      <c r="AW386" s="166">
        <f t="shared" si="1066"/>
        <v>380000</v>
      </c>
      <c r="AX386" s="166">
        <f t="shared" si="1067"/>
        <v>71250</v>
      </c>
      <c r="AY386" s="166">
        <f t="shared" si="1068"/>
        <v>47500</v>
      </c>
      <c r="AZ386" s="166">
        <f t="shared" si="1069"/>
        <v>498750</v>
      </c>
      <c r="BA386" s="166">
        <f t="shared" si="1070"/>
        <v>0</v>
      </c>
      <c r="BB386" s="166">
        <f t="shared" si="1071"/>
        <v>110000</v>
      </c>
      <c r="BC386" s="166"/>
      <c r="BD386" s="166">
        <v>0</v>
      </c>
      <c r="BE386" s="166">
        <f t="shared" si="1072"/>
        <v>608750</v>
      </c>
      <c r="BF386" s="166">
        <f t="shared" si="1073"/>
        <v>4141250</v>
      </c>
      <c r="BG386" s="166">
        <f t="shared" si="1074"/>
        <v>0</v>
      </c>
      <c r="BH386" s="166">
        <v>1</v>
      </c>
      <c r="BI386" s="159">
        <v>0</v>
      </c>
      <c r="BJ386" s="166">
        <f t="shared" si="1075"/>
        <v>0</v>
      </c>
      <c r="BK386" s="166">
        <f t="shared" si="1076"/>
        <v>1</v>
      </c>
      <c r="BL386" s="166">
        <v>0</v>
      </c>
      <c r="BM386" s="166">
        <f t="shared" si="1077"/>
        <v>0</v>
      </c>
      <c r="BN386" s="166" t="str">
        <f t="shared" si="1078"/>
        <v>Trừ tiền</v>
      </c>
      <c r="BO386" s="410"/>
      <c r="BP386" s="166"/>
      <c r="BQ386" s="144"/>
      <c r="BR386" s="144"/>
      <c r="BS386" s="161">
        <f t="shared" si="1079"/>
        <v>4750000</v>
      </c>
      <c r="BT386" s="159"/>
      <c r="BU386" s="166">
        <f t="shared" si="1080"/>
        <v>0</v>
      </c>
      <c r="BV386" s="166">
        <v>11000000</v>
      </c>
      <c r="BW386" s="166">
        <f t="shared" si="1081"/>
        <v>11000000</v>
      </c>
      <c r="BX386" s="166">
        <f t="shared" si="1082"/>
        <v>-6748750</v>
      </c>
      <c r="BY386" s="166"/>
      <c r="BZ386" s="166"/>
      <c r="CA386" s="171"/>
      <c r="CB386" s="166"/>
      <c r="CC386" s="166"/>
      <c r="CD386" s="166"/>
      <c r="CE386" s="435">
        <v>9500000</v>
      </c>
      <c r="CF386" s="413"/>
      <c r="CG386" s="413"/>
      <c r="CH386" s="413"/>
      <c r="CI386" s="413"/>
      <c r="CJ386" s="369">
        <f t="shared" si="1093"/>
        <v>0</v>
      </c>
      <c r="CK386" s="369">
        <f t="shared" si="1084"/>
        <v>9500000</v>
      </c>
      <c r="CL386" s="414"/>
      <c r="CM386" s="413">
        <f t="shared" si="1092"/>
        <v>9500000</v>
      </c>
      <c r="CN386" s="413"/>
      <c r="CO386" s="369"/>
      <c r="CP386" s="369"/>
      <c r="CQ386" s="369"/>
      <c r="CR386" s="369">
        <f t="shared" si="1094"/>
        <v>0</v>
      </c>
      <c r="CS386" s="369">
        <f t="shared" si="1087"/>
        <v>9500000</v>
      </c>
      <c r="CT386" s="173" t="s">
        <v>1759</v>
      </c>
      <c r="CU386" s="173" t="s">
        <v>1062</v>
      </c>
      <c r="CV386" s="450"/>
      <c r="CW386" s="173" t="s">
        <v>2249</v>
      </c>
    </row>
    <row r="387" spans="1:101" ht="34.35" customHeight="1">
      <c r="A387" s="155">
        <f>SUBTOTAL(3,$C$11:C387)</f>
        <v>346</v>
      </c>
      <c r="B387" s="272" t="s">
        <v>2304</v>
      </c>
      <c r="C387" s="469" t="s">
        <v>2305</v>
      </c>
      <c r="D387" s="156" t="s">
        <v>101</v>
      </c>
      <c r="E387" s="157" t="str">
        <f t="shared" si="1088"/>
        <v>B3</v>
      </c>
      <c r="F387" s="158">
        <v>45937</v>
      </c>
      <c r="G387" s="330">
        <v>4750000</v>
      </c>
      <c r="H387" s="330"/>
      <c r="I387" s="160">
        <f t="shared" si="1047"/>
        <v>4750000</v>
      </c>
      <c r="J387" s="160">
        <f t="shared" si="1048"/>
        <v>0</v>
      </c>
      <c r="K387" s="161">
        <f t="shared" si="1049"/>
        <v>4750000</v>
      </c>
      <c r="L387" s="161">
        <f t="shared" si="1050"/>
        <v>9500000</v>
      </c>
      <c r="M387" s="162">
        <f t="shared" si="1051"/>
        <v>1</v>
      </c>
      <c r="N387" s="163">
        <f t="shared" si="1052"/>
        <v>3640000</v>
      </c>
      <c r="O387" s="163">
        <v>0</v>
      </c>
      <c r="P387" s="406">
        <v>10</v>
      </c>
      <c r="Q387" s="406">
        <v>0</v>
      </c>
      <c r="R387" s="406">
        <v>0</v>
      </c>
      <c r="S387" s="406">
        <v>0</v>
      </c>
      <c r="T387" s="406"/>
      <c r="U387" s="406"/>
      <c r="V387" s="406"/>
      <c r="W387" s="406"/>
      <c r="X387" s="389"/>
      <c r="Y387" s="406"/>
      <c r="Z387" s="406"/>
      <c r="AA387" s="406"/>
      <c r="AB387" s="406"/>
      <c r="AC387" s="406"/>
      <c r="AD387" s="406">
        <v>0</v>
      </c>
      <c r="AE387" s="164">
        <f t="shared" si="1053"/>
        <v>0</v>
      </c>
      <c r="AF387" s="166">
        <f t="shared" si="1054"/>
        <v>3653846</v>
      </c>
      <c r="AG387" s="166">
        <f t="shared" si="1055"/>
        <v>0</v>
      </c>
      <c r="AH387" s="166">
        <f t="shared" si="1056"/>
        <v>0</v>
      </c>
      <c r="AI387" s="166">
        <f t="shared" si="1057"/>
        <v>0</v>
      </c>
      <c r="AJ387" s="166">
        <f t="shared" si="1058"/>
        <v>0</v>
      </c>
      <c r="AK387" s="166">
        <f t="shared" si="1059"/>
        <v>0</v>
      </c>
      <c r="AL387" s="166">
        <f t="shared" si="1060"/>
        <v>0</v>
      </c>
      <c r="AM387" s="166">
        <f t="shared" si="1061"/>
        <v>0</v>
      </c>
      <c r="AN387" s="166">
        <f t="shared" si="1062"/>
        <v>0</v>
      </c>
      <c r="AO387" s="167">
        <f t="shared" si="1063"/>
        <v>0</v>
      </c>
      <c r="AP387" s="166">
        <v>0</v>
      </c>
      <c r="AQ387" s="166">
        <f t="shared" si="1064"/>
        <v>3653846</v>
      </c>
      <c r="AR387" s="166"/>
      <c r="AS387" s="167"/>
      <c r="AT387" s="166"/>
      <c r="AU387" s="166"/>
      <c r="AV387" s="166">
        <f t="shared" si="1065"/>
        <v>3653846</v>
      </c>
      <c r="AW387" s="166">
        <f t="shared" si="1066"/>
        <v>380000</v>
      </c>
      <c r="AX387" s="166">
        <f t="shared" si="1067"/>
        <v>71250</v>
      </c>
      <c r="AY387" s="166">
        <f t="shared" si="1068"/>
        <v>47500</v>
      </c>
      <c r="AZ387" s="166">
        <f t="shared" si="1069"/>
        <v>498750</v>
      </c>
      <c r="BA387" s="166">
        <f t="shared" si="1070"/>
        <v>0</v>
      </c>
      <c r="BB387" s="166">
        <f t="shared" si="1071"/>
        <v>110000</v>
      </c>
      <c r="BC387" s="166"/>
      <c r="BD387" s="166">
        <v>0</v>
      </c>
      <c r="BE387" s="166">
        <f t="shared" si="1072"/>
        <v>608750</v>
      </c>
      <c r="BF387" s="166">
        <f t="shared" si="1073"/>
        <v>3045096</v>
      </c>
      <c r="BG387" s="166">
        <f t="shared" si="1074"/>
        <v>0</v>
      </c>
      <c r="BH387" s="166">
        <v>1</v>
      </c>
      <c r="BI387" s="159">
        <v>0</v>
      </c>
      <c r="BJ387" s="166">
        <f t="shared" si="1075"/>
        <v>0</v>
      </c>
      <c r="BK387" s="166">
        <f t="shared" si="1076"/>
        <v>1</v>
      </c>
      <c r="BL387" s="166">
        <v>0</v>
      </c>
      <c r="BM387" s="166">
        <f t="shared" si="1077"/>
        <v>0</v>
      </c>
      <c r="BN387" s="166" t="str">
        <f t="shared" si="1078"/>
        <v>Trừ tiền</v>
      </c>
      <c r="BO387" s="410"/>
      <c r="BP387" s="166"/>
      <c r="BQ387" s="144"/>
      <c r="BR387" s="144"/>
      <c r="BS387" s="161">
        <f t="shared" si="1079"/>
        <v>3653846</v>
      </c>
      <c r="BT387" s="159"/>
      <c r="BU387" s="166">
        <f t="shared" si="1080"/>
        <v>0</v>
      </c>
      <c r="BV387" s="166">
        <v>11000000</v>
      </c>
      <c r="BW387" s="166">
        <f t="shared" si="1081"/>
        <v>11000000</v>
      </c>
      <c r="BX387" s="166">
        <f t="shared" si="1082"/>
        <v>-7844904</v>
      </c>
      <c r="BY387" s="166"/>
      <c r="BZ387" s="166"/>
      <c r="CA387" s="171"/>
      <c r="CB387" s="166"/>
      <c r="CC387" s="166"/>
      <c r="CD387" s="166"/>
      <c r="CE387" s="435">
        <v>9500000</v>
      </c>
      <c r="CF387" s="413"/>
      <c r="CG387" s="413"/>
      <c r="CH387" s="413"/>
      <c r="CI387" s="413"/>
      <c r="CJ387" s="369">
        <f t="shared" si="1093"/>
        <v>0</v>
      </c>
      <c r="CK387" s="369">
        <f t="shared" si="1084"/>
        <v>9500000</v>
      </c>
      <c r="CL387" s="414"/>
      <c r="CM387" s="413">
        <f t="shared" si="1092"/>
        <v>9500000</v>
      </c>
      <c r="CN387" s="413"/>
      <c r="CO387" s="369"/>
      <c r="CP387" s="369"/>
      <c r="CQ387" s="369"/>
      <c r="CR387" s="369">
        <f t="shared" si="1094"/>
        <v>0</v>
      </c>
      <c r="CS387" s="369">
        <f t="shared" si="1087"/>
        <v>9500000</v>
      </c>
      <c r="CT387" s="173" t="s">
        <v>1759</v>
      </c>
      <c r="CU387" s="173" t="s">
        <v>1062</v>
      </c>
      <c r="CV387" s="450" t="s">
        <v>2425</v>
      </c>
      <c r="CW387" s="173" t="s">
        <v>2249</v>
      </c>
    </row>
    <row r="388" spans="1:101" ht="34.35" customHeight="1">
      <c r="A388" s="155">
        <f>SUBTOTAL(3,$C$11:C388)</f>
        <v>347</v>
      </c>
      <c r="B388" s="304" t="s">
        <v>2316</v>
      </c>
      <c r="C388" s="305" t="s">
        <v>226</v>
      </c>
      <c r="D388" s="156" t="s">
        <v>101</v>
      </c>
      <c r="E388" s="157" t="str">
        <f t="shared" si="1088"/>
        <v>B3</v>
      </c>
      <c r="F388" s="158">
        <v>45943</v>
      </c>
      <c r="G388" s="159"/>
      <c r="H388" s="330">
        <v>4750000</v>
      </c>
      <c r="I388" s="160">
        <f t="shared" si="1047"/>
        <v>4250000</v>
      </c>
      <c r="J388" s="160">
        <f t="shared" si="1048"/>
        <v>0</v>
      </c>
      <c r="K388" s="161">
        <f t="shared" si="1049"/>
        <v>4250000</v>
      </c>
      <c r="L388" s="161">
        <f t="shared" si="1050"/>
        <v>9000000</v>
      </c>
      <c r="M388" s="162">
        <f t="shared" si="1051"/>
        <v>1</v>
      </c>
      <c r="N388" s="163">
        <f t="shared" si="1052"/>
        <v>3640000</v>
      </c>
      <c r="O388" s="163">
        <v>0</v>
      </c>
      <c r="P388" s="406">
        <v>13</v>
      </c>
      <c r="Q388" s="406">
        <v>0</v>
      </c>
      <c r="R388" s="406">
        <v>0</v>
      </c>
      <c r="S388" s="406">
        <v>0</v>
      </c>
      <c r="T388" s="406"/>
      <c r="U388" s="406"/>
      <c r="V388" s="406"/>
      <c r="W388" s="406"/>
      <c r="X388" s="389"/>
      <c r="Y388" s="406"/>
      <c r="Z388" s="406"/>
      <c r="AA388" s="406"/>
      <c r="AB388" s="406"/>
      <c r="AC388" s="406"/>
      <c r="AD388" s="406">
        <v>0</v>
      </c>
      <c r="AE388" s="164">
        <f t="shared" si="1053"/>
        <v>0</v>
      </c>
      <c r="AF388" s="166">
        <f t="shared" si="1054"/>
        <v>4500000</v>
      </c>
      <c r="AG388" s="166">
        <f t="shared" si="1055"/>
        <v>0</v>
      </c>
      <c r="AH388" s="166">
        <f t="shared" si="1056"/>
        <v>0</v>
      </c>
      <c r="AI388" s="166">
        <f t="shared" si="1057"/>
        <v>0</v>
      </c>
      <c r="AJ388" s="166">
        <f t="shared" si="1058"/>
        <v>0</v>
      </c>
      <c r="AK388" s="166">
        <f t="shared" si="1059"/>
        <v>0</v>
      </c>
      <c r="AL388" s="166">
        <f t="shared" si="1060"/>
        <v>0</v>
      </c>
      <c r="AM388" s="166">
        <f t="shared" si="1061"/>
        <v>0</v>
      </c>
      <c r="AN388" s="166">
        <f t="shared" si="1062"/>
        <v>0</v>
      </c>
      <c r="AO388" s="167">
        <f t="shared" si="1063"/>
        <v>0</v>
      </c>
      <c r="AP388" s="166">
        <v>0</v>
      </c>
      <c r="AQ388" s="166">
        <f t="shared" si="1064"/>
        <v>4500000</v>
      </c>
      <c r="AR388" s="166"/>
      <c r="AS388" s="167"/>
      <c r="AT388" s="166"/>
      <c r="AU388" s="166"/>
      <c r="AV388" s="166">
        <f t="shared" si="1065"/>
        <v>4500000</v>
      </c>
      <c r="AW388" s="166">
        <f t="shared" si="1066"/>
        <v>0</v>
      </c>
      <c r="AX388" s="166">
        <f t="shared" si="1067"/>
        <v>0</v>
      </c>
      <c r="AY388" s="166">
        <f t="shared" si="1068"/>
        <v>0</v>
      </c>
      <c r="AZ388" s="166">
        <f t="shared" si="1069"/>
        <v>0</v>
      </c>
      <c r="BA388" s="166">
        <f t="shared" si="1070"/>
        <v>0</v>
      </c>
      <c r="BB388" s="166">
        <f t="shared" si="1071"/>
        <v>0</v>
      </c>
      <c r="BC388" s="166"/>
      <c r="BD388" s="166">
        <v>0</v>
      </c>
      <c r="BE388" s="166">
        <f t="shared" si="1072"/>
        <v>0</v>
      </c>
      <c r="BF388" s="166">
        <f t="shared" si="1073"/>
        <v>4500000</v>
      </c>
      <c r="BG388" s="166">
        <f t="shared" si="1074"/>
        <v>0</v>
      </c>
      <c r="BH388" s="166"/>
      <c r="BI388" s="159">
        <v>0</v>
      </c>
      <c r="BJ388" s="166">
        <f t="shared" si="1075"/>
        <v>0</v>
      </c>
      <c r="BK388" s="166">
        <f t="shared" si="1076"/>
        <v>1</v>
      </c>
      <c r="BL388" s="166">
        <v>0</v>
      </c>
      <c r="BM388" s="166">
        <f t="shared" si="1077"/>
        <v>0</v>
      </c>
      <c r="BN388" s="166" t="str">
        <f t="shared" si="1078"/>
        <v>Xem lại</v>
      </c>
      <c r="BO388" s="410"/>
      <c r="BP388" s="166"/>
      <c r="BQ388" s="144"/>
      <c r="BR388" s="144"/>
      <c r="BS388" s="161">
        <f t="shared" si="1079"/>
        <v>4500000</v>
      </c>
      <c r="BT388" s="159"/>
      <c r="BU388" s="166">
        <f t="shared" si="1080"/>
        <v>0</v>
      </c>
      <c r="BV388" s="166">
        <v>11000000</v>
      </c>
      <c r="BW388" s="166">
        <f t="shared" si="1081"/>
        <v>11000000</v>
      </c>
      <c r="BX388" s="166">
        <f t="shared" si="1082"/>
        <v>-6500000</v>
      </c>
      <c r="BY388" s="166"/>
      <c r="BZ388" s="166"/>
      <c r="CA388" s="171"/>
      <c r="CB388" s="166"/>
      <c r="CC388" s="166"/>
      <c r="CD388" s="166"/>
      <c r="CE388" s="435">
        <v>9000000</v>
      </c>
      <c r="CF388" s="413"/>
      <c r="CG388" s="413"/>
      <c r="CH388" s="413"/>
      <c r="CI388" s="413"/>
      <c r="CJ388" s="369">
        <f t="shared" si="1093"/>
        <v>0</v>
      </c>
      <c r="CK388" s="369">
        <f t="shared" si="1084"/>
        <v>9000000</v>
      </c>
      <c r="CL388" s="414"/>
      <c r="CM388" s="413">
        <f t="shared" si="1092"/>
        <v>9000000</v>
      </c>
      <c r="CN388" s="413"/>
      <c r="CO388" s="369"/>
      <c r="CP388" s="369"/>
      <c r="CQ388" s="369"/>
      <c r="CR388" s="369">
        <f t="shared" si="1094"/>
        <v>0</v>
      </c>
      <c r="CS388" s="369">
        <f t="shared" si="1087"/>
        <v>9000000</v>
      </c>
      <c r="CT388" s="173" t="s">
        <v>1759</v>
      </c>
      <c r="CU388" s="173" t="s">
        <v>1062</v>
      </c>
      <c r="CV388" s="460" t="s">
        <v>2330</v>
      </c>
      <c r="CW388" s="173" t="s">
        <v>2249</v>
      </c>
    </row>
    <row r="389" spans="1:101" ht="34.35" customHeight="1">
      <c r="A389" s="155">
        <f>SUBTOTAL(3,$C$11:C389)</f>
        <v>348</v>
      </c>
      <c r="B389" s="304" t="s">
        <v>2332</v>
      </c>
      <c r="C389" s="305" t="s">
        <v>2328</v>
      </c>
      <c r="D389" s="156" t="s">
        <v>101</v>
      </c>
      <c r="E389" s="157" t="str">
        <f t="shared" si="1088"/>
        <v>B3</v>
      </c>
      <c r="F389" s="158">
        <v>45944</v>
      </c>
      <c r="G389" s="159"/>
      <c r="H389" s="330">
        <v>4750000</v>
      </c>
      <c r="I389" s="160">
        <f t="shared" si="1047"/>
        <v>4250000</v>
      </c>
      <c r="J389" s="160">
        <f t="shared" si="1048"/>
        <v>0</v>
      </c>
      <c r="K389" s="161">
        <f t="shared" si="1049"/>
        <v>4250000</v>
      </c>
      <c r="L389" s="161">
        <f t="shared" si="1050"/>
        <v>9000000</v>
      </c>
      <c r="M389" s="162">
        <f t="shared" si="1051"/>
        <v>1</v>
      </c>
      <c r="N389" s="163">
        <f t="shared" si="1052"/>
        <v>3640000</v>
      </c>
      <c r="O389" s="163">
        <v>0</v>
      </c>
      <c r="P389" s="406">
        <v>13</v>
      </c>
      <c r="Q389" s="406">
        <v>0</v>
      </c>
      <c r="R389" s="406">
        <v>0</v>
      </c>
      <c r="S389" s="406">
        <v>0</v>
      </c>
      <c r="T389" s="406"/>
      <c r="U389" s="406"/>
      <c r="V389" s="406"/>
      <c r="W389" s="406"/>
      <c r="X389" s="389"/>
      <c r="Y389" s="406"/>
      <c r="Z389" s="406"/>
      <c r="AA389" s="406"/>
      <c r="AB389" s="406"/>
      <c r="AC389" s="406"/>
      <c r="AD389" s="406">
        <v>0</v>
      </c>
      <c r="AE389" s="164">
        <f t="shared" si="1053"/>
        <v>0</v>
      </c>
      <c r="AF389" s="166">
        <f t="shared" si="1054"/>
        <v>4500000</v>
      </c>
      <c r="AG389" s="166">
        <f t="shared" si="1055"/>
        <v>0</v>
      </c>
      <c r="AH389" s="166">
        <f t="shared" si="1056"/>
        <v>0</v>
      </c>
      <c r="AI389" s="166">
        <f t="shared" si="1057"/>
        <v>0</v>
      </c>
      <c r="AJ389" s="166">
        <f t="shared" si="1058"/>
        <v>0</v>
      </c>
      <c r="AK389" s="166">
        <f t="shared" si="1059"/>
        <v>0</v>
      </c>
      <c r="AL389" s="166">
        <f t="shared" si="1060"/>
        <v>0</v>
      </c>
      <c r="AM389" s="166">
        <f t="shared" si="1061"/>
        <v>0</v>
      </c>
      <c r="AN389" s="166">
        <f t="shared" si="1062"/>
        <v>0</v>
      </c>
      <c r="AO389" s="167">
        <f t="shared" si="1063"/>
        <v>0</v>
      </c>
      <c r="AP389" s="166">
        <v>0</v>
      </c>
      <c r="AQ389" s="166">
        <f t="shared" si="1064"/>
        <v>4500000</v>
      </c>
      <c r="AR389" s="166"/>
      <c r="AS389" s="167"/>
      <c r="AT389" s="166"/>
      <c r="AU389" s="166"/>
      <c r="AV389" s="166">
        <f t="shared" si="1065"/>
        <v>4500000</v>
      </c>
      <c r="AW389" s="166">
        <f t="shared" si="1066"/>
        <v>0</v>
      </c>
      <c r="AX389" s="166">
        <f t="shared" si="1067"/>
        <v>0</v>
      </c>
      <c r="AY389" s="166">
        <f t="shared" si="1068"/>
        <v>0</v>
      </c>
      <c r="AZ389" s="166">
        <f t="shared" si="1069"/>
        <v>0</v>
      </c>
      <c r="BA389" s="166">
        <f t="shared" si="1070"/>
        <v>0</v>
      </c>
      <c r="BB389" s="166">
        <f t="shared" si="1071"/>
        <v>0</v>
      </c>
      <c r="BC389" s="166"/>
      <c r="BD389" s="166">
        <v>0</v>
      </c>
      <c r="BE389" s="166">
        <f t="shared" si="1072"/>
        <v>0</v>
      </c>
      <c r="BF389" s="166">
        <f t="shared" si="1073"/>
        <v>4500000</v>
      </c>
      <c r="BG389" s="166">
        <f t="shared" si="1074"/>
        <v>0</v>
      </c>
      <c r="BH389" s="166"/>
      <c r="BI389" s="159">
        <v>0</v>
      </c>
      <c r="BJ389" s="166">
        <f t="shared" si="1075"/>
        <v>0</v>
      </c>
      <c r="BK389" s="166">
        <f t="shared" si="1076"/>
        <v>1</v>
      </c>
      <c r="BL389" s="166">
        <v>0</v>
      </c>
      <c r="BM389" s="166">
        <f t="shared" si="1077"/>
        <v>0</v>
      </c>
      <c r="BN389" s="166" t="str">
        <f t="shared" si="1078"/>
        <v>Xem lại</v>
      </c>
      <c r="BO389" s="410"/>
      <c r="BP389" s="166"/>
      <c r="BQ389" s="144"/>
      <c r="BR389" s="144"/>
      <c r="BS389" s="161">
        <f t="shared" si="1079"/>
        <v>4500000</v>
      </c>
      <c r="BT389" s="159"/>
      <c r="BU389" s="166">
        <f t="shared" si="1080"/>
        <v>0</v>
      </c>
      <c r="BV389" s="166">
        <v>11000000</v>
      </c>
      <c r="BW389" s="166">
        <f t="shared" si="1081"/>
        <v>11000000</v>
      </c>
      <c r="BX389" s="166">
        <f t="shared" si="1082"/>
        <v>-6500000</v>
      </c>
      <c r="BY389" s="166"/>
      <c r="BZ389" s="166"/>
      <c r="CA389" s="171"/>
      <c r="CB389" s="166"/>
      <c r="CC389" s="166"/>
      <c r="CD389" s="166"/>
      <c r="CE389" s="435">
        <v>9000000</v>
      </c>
      <c r="CF389" s="413"/>
      <c r="CG389" s="413"/>
      <c r="CH389" s="413"/>
      <c r="CI389" s="413"/>
      <c r="CJ389" s="369">
        <f t="shared" si="1093"/>
        <v>0</v>
      </c>
      <c r="CK389" s="369">
        <f t="shared" si="1084"/>
        <v>9000000</v>
      </c>
      <c r="CL389" s="414"/>
      <c r="CM389" s="413">
        <f t="shared" si="1092"/>
        <v>9000000</v>
      </c>
      <c r="CN389" s="413"/>
      <c r="CO389" s="369"/>
      <c r="CP389" s="369"/>
      <c r="CQ389" s="369"/>
      <c r="CR389" s="369">
        <f t="shared" si="1094"/>
        <v>0</v>
      </c>
      <c r="CS389" s="369">
        <f t="shared" si="1087"/>
        <v>9000000</v>
      </c>
      <c r="CT389" s="173" t="s">
        <v>1759</v>
      </c>
      <c r="CU389" s="173" t="s">
        <v>1062</v>
      </c>
      <c r="CV389" s="460" t="s">
        <v>2331</v>
      </c>
      <c r="CW389" s="173" t="s">
        <v>2249</v>
      </c>
    </row>
    <row r="390" spans="1:101" ht="34.35" customHeight="1">
      <c r="A390" s="155">
        <f>SUBTOTAL(3,$C$11:C390)</f>
        <v>349</v>
      </c>
      <c r="B390" s="304" t="s">
        <v>2339</v>
      </c>
      <c r="C390" s="305" t="s">
        <v>2340</v>
      </c>
      <c r="D390" s="156" t="s">
        <v>101</v>
      </c>
      <c r="E390" s="157" t="str">
        <f t="shared" si="1088"/>
        <v>B3</v>
      </c>
      <c r="F390" s="158">
        <v>45952</v>
      </c>
      <c r="G390" s="159"/>
      <c r="H390" s="330">
        <v>4750000</v>
      </c>
      <c r="I390" s="160">
        <f t="shared" si="1047"/>
        <v>4250000</v>
      </c>
      <c r="J390" s="160">
        <f t="shared" si="1048"/>
        <v>0</v>
      </c>
      <c r="K390" s="161">
        <f t="shared" si="1049"/>
        <v>4250000</v>
      </c>
      <c r="L390" s="161">
        <f t="shared" si="1050"/>
        <v>9000000</v>
      </c>
      <c r="M390" s="162">
        <f t="shared" si="1051"/>
        <v>1</v>
      </c>
      <c r="N390" s="163">
        <f t="shared" si="1052"/>
        <v>3640000</v>
      </c>
      <c r="O390" s="163">
        <v>0</v>
      </c>
      <c r="P390" s="406">
        <v>13</v>
      </c>
      <c r="Q390" s="406">
        <v>0</v>
      </c>
      <c r="R390" s="406">
        <v>0</v>
      </c>
      <c r="S390" s="406">
        <v>0</v>
      </c>
      <c r="T390" s="406"/>
      <c r="U390" s="406"/>
      <c r="V390" s="406"/>
      <c r="W390" s="406"/>
      <c r="X390" s="389"/>
      <c r="Y390" s="406"/>
      <c r="Z390" s="406"/>
      <c r="AA390" s="406"/>
      <c r="AB390" s="406"/>
      <c r="AC390" s="406"/>
      <c r="AD390" s="406">
        <v>0</v>
      </c>
      <c r="AE390" s="164">
        <f t="shared" si="1053"/>
        <v>0</v>
      </c>
      <c r="AF390" s="166">
        <f t="shared" si="1054"/>
        <v>4500000</v>
      </c>
      <c r="AG390" s="166">
        <f t="shared" si="1055"/>
        <v>0</v>
      </c>
      <c r="AH390" s="166">
        <f t="shared" si="1056"/>
        <v>0</v>
      </c>
      <c r="AI390" s="166">
        <f t="shared" si="1057"/>
        <v>0</v>
      </c>
      <c r="AJ390" s="166">
        <f t="shared" si="1058"/>
        <v>0</v>
      </c>
      <c r="AK390" s="166">
        <f t="shared" si="1059"/>
        <v>0</v>
      </c>
      <c r="AL390" s="166">
        <f t="shared" si="1060"/>
        <v>0</v>
      </c>
      <c r="AM390" s="166">
        <f t="shared" si="1061"/>
        <v>0</v>
      </c>
      <c r="AN390" s="166">
        <f t="shared" si="1062"/>
        <v>0</v>
      </c>
      <c r="AO390" s="167">
        <f t="shared" si="1063"/>
        <v>0</v>
      </c>
      <c r="AP390" s="166">
        <v>0</v>
      </c>
      <c r="AQ390" s="166">
        <f t="shared" si="1064"/>
        <v>4500000</v>
      </c>
      <c r="AR390" s="166"/>
      <c r="AS390" s="167"/>
      <c r="AT390" s="166"/>
      <c r="AU390" s="166"/>
      <c r="AV390" s="166">
        <f t="shared" si="1065"/>
        <v>4500000</v>
      </c>
      <c r="AW390" s="166">
        <f t="shared" si="1066"/>
        <v>0</v>
      </c>
      <c r="AX390" s="166">
        <f t="shared" si="1067"/>
        <v>0</v>
      </c>
      <c r="AY390" s="166">
        <f t="shared" si="1068"/>
        <v>0</v>
      </c>
      <c r="AZ390" s="166">
        <f t="shared" si="1069"/>
        <v>0</v>
      </c>
      <c r="BA390" s="166">
        <f t="shared" si="1070"/>
        <v>0</v>
      </c>
      <c r="BB390" s="166">
        <f t="shared" si="1071"/>
        <v>0</v>
      </c>
      <c r="BC390" s="166"/>
      <c r="BD390" s="166">
        <v>0</v>
      </c>
      <c r="BE390" s="166">
        <f t="shared" si="1072"/>
        <v>0</v>
      </c>
      <c r="BF390" s="166">
        <f t="shared" si="1073"/>
        <v>4500000</v>
      </c>
      <c r="BG390" s="166">
        <f t="shared" si="1074"/>
        <v>0</v>
      </c>
      <c r="BH390" s="166"/>
      <c r="BI390" s="159">
        <v>0</v>
      </c>
      <c r="BJ390" s="166">
        <f t="shared" si="1075"/>
        <v>0</v>
      </c>
      <c r="BK390" s="166">
        <f t="shared" si="1076"/>
        <v>1</v>
      </c>
      <c r="BL390" s="166">
        <v>0</v>
      </c>
      <c r="BM390" s="166">
        <f t="shared" si="1077"/>
        <v>0</v>
      </c>
      <c r="BN390" s="166" t="str">
        <f t="shared" si="1078"/>
        <v>Xem lại</v>
      </c>
      <c r="BO390" s="410"/>
      <c r="BP390" s="166"/>
      <c r="BQ390" s="144"/>
      <c r="BR390" s="144"/>
      <c r="BS390" s="161">
        <f t="shared" si="1079"/>
        <v>4500000</v>
      </c>
      <c r="BT390" s="159"/>
      <c r="BU390" s="166">
        <f t="shared" si="1080"/>
        <v>0</v>
      </c>
      <c r="BV390" s="166">
        <v>11000000</v>
      </c>
      <c r="BW390" s="166">
        <f t="shared" si="1081"/>
        <v>11000000</v>
      </c>
      <c r="BX390" s="166">
        <f t="shared" si="1082"/>
        <v>-6500000</v>
      </c>
      <c r="BY390" s="166"/>
      <c r="BZ390" s="166"/>
      <c r="CA390" s="171"/>
      <c r="CB390" s="166"/>
      <c r="CC390" s="166"/>
      <c r="CD390" s="166"/>
      <c r="CE390" s="435">
        <v>9000000</v>
      </c>
      <c r="CF390" s="413"/>
      <c r="CG390" s="413"/>
      <c r="CH390" s="413"/>
      <c r="CI390" s="413"/>
      <c r="CJ390" s="369">
        <f t="shared" ref="CJ390:CJ396" si="1095">SUM(CF390:CI390)</f>
        <v>0</v>
      </c>
      <c r="CK390" s="369">
        <f t="shared" si="1084"/>
        <v>9000000</v>
      </c>
      <c r="CL390" s="414"/>
      <c r="CM390" s="413">
        <f t="shared" si="1092"/>
        <v>9000000</v>
      </c>
      <c r="CN390" s="413"/>
      <c r="CO390" s="369"/>
      <c r="CP390" s="369"/>
      <c r="CQ390" s="369"/>
      <c r="CR390" s="369">
        <f t="shared" ref="CR390:CR396" si="1096">SUM(CN390:CQ390)</f>
        <v>0</v>
      </c>
      <c r="CS390" s="369">
        <f t="shared" si="1087"/>
        <v>9000000</v>
      </c>
      <c r="CT390" s="173" t="s">
        <v>1759</v>
      </c>
      <c r="CU390" s="173" t="s">
        <v>1062</v>
      </c>
      <c r="CV390" s="460" t="s">
        <v>2355</v>
      </c>
      <c r="CW390" s="173" t="s">
        <v>2249</v>
      </c>
    </row>
    <row r="391" spans="1:101" ht="34.35" customHeight="1">
      <c r="A391" s="155">
        <f>SUBTOTAL(3,$C$11:C391)</f>
        <v>350</v>
      </c>
      <c r="B391" s="304" t="s">
        <v>2341</v>
      </c>
      <c r="C391" s="305" t="s">
        <v>529</v>
      </c>
      <c r="D391" s="156" t="s">
        <v>101</v>
      </c>
      <c r="E391" s="157" t="str">
        <f t="shared" si="1088"/>
        <v>B3</v>
      </c>
      <c r="F391" s="158">
        <v>45948</v>
      </c>
      <c r="G391" s="159"/>
      <c r="H391" s="330">
        <v>4750000</v>
      </c>
      <c r="I391" s="160">
        <f t="shared" si="1047"/>
        <v>4250000</v>
      </c>
      <c r="J391" s="160">
        <f t="shared" si="1048"/>
        <v>0</v>
      </c>
      <c r="K391" s="161">
        <f t="shared" si="1049"/>
        <v>4250000</v>
      </c>
      <c r="L391" s="161">
        <f t="shared" si="1050"/>
        <v>9000000</v>
      </c>
      <c r="M391" s="162">
        <f t="shared" si="1051"/>
        <v>1</v>
      </c>
      <c r="N391" s="163">
        <f t="shared" si="1052"/>
        <v>3640000</v>
      </c>
      <c r="O391" s="163">
        <v>0</v>
      </c>
      <c r="P391" s="406">
        <v>13</v>
      </c>
      <c r="Q391" s="406">
        <v>0</v>
      </c>
      <c r="R391" s="406">
        <v>0</v>
      </c>
      <c r="S391" s="406">
        <v>0</v>
      </c>
      <c r="T391" s="406"/>
      <c r="U391" s="406"/>
      <c r="V391" s="406"/>
      <c r="W391" s="406"/>
      <c r="X391" s="389"/>
      <c r="Y391" s="406"/>
      <c r="Z391" s="406"/>
      <c r="AA391" s="406"/>
      <c r="AB391" s="406"/>
      <c r="AC391" s="406"/>
      <c r="AD391" s="406">
        <v>0</v>
      </c>
      <c r="AE391" s="164">
        <f t="shared" si="1053"/>
        <v>0</v>
      </c>
      <c r="AF391" s="166">
        <f t="shared" si="1054"/>
        <v>4500000</v>
      </c>
      <c r="AG391" s="166">
        <f t="shared" si="1055"/>
        <v>0</v>
      </c>
      <c r="AH391" s="166">
        <f t="shared" si="1056"/>
        <v>0</v>
      </c>
      <c r="AI391" s="166">
        <f t="shared" si="1057"/>
        <v>0</v>
      </c>
      <c r="AJ391" s="166">
        <f t="shared" si="1058"/>
        <v>0</v>
      </c>
      <c r="AK391" s="166">
        <f t="shared" si="1059"/>
        <v>0</v>
      </c>
      <c r="AL391" s="166">
        <f t="shared" si="1060"/>
        <v>0</v>
      </c>
      <c r="AM391" s="166">
        <f t="shared" si="1061"/>
        <v>0</v>
      </c>
      <c r="AN391" s="166">
        <f t="shared" si="1062"/>
        <v>0</v>
      </c>
      <c r="AO391" s="167">
        <f t="shared" si="1063"/>
        <v>0</v>
      </c>
      <c r="AP391" s="166">
        <v>0</v>
      </c>
      <c r="AQ391" s="166">
        <f t="shared" si="1064"/>
        <v>4500000</v>
      </c>
      <c r="AR391" s="166"/>
      <c r="AS391" s="167"/>
      <c r="AT391" s="166"/>
      <c r="AU391" s="166"/>
      <c r="AV391" s="166">
        <f t="shared" si="1065"/>
        <v>4500000</v>
      </c>
      <c r="AW391" s="166">
        <f t="shared" si="1066"/>
        <v>0</v>
      </c>
      <c r="AX391" s="166">
        <f t="shared" si="1067"/>
        <v>0</v>
      </c>
      <c r="AY391" s="166">
        <f t="shared" si="1068"/>
        <v>0</v>
      </c>
      <c r="AZ391" s="166">
        <f t="shared" si="1069"/>
        <v>0</v>
      </c>
      <c r="BA391" s="166">
        <f t="shared" si="1070"/>
        <v>0</v>
      </c>
      <c r="BB391" s="166">
        <f t="shared" si="1071"/>
        <v>0</v>
      </c>
      <c r="BC391" s="166"/>
      <c r="BD391" s="166">
        <v>0</v>
      </c>
      <c r="BE391" s="166">
        <f t="shared" si="1072"/>
        <v>0</v>
      </c>
      <c r="BF391" s="166">
        <f t="shared" si="1073"/>
        <v>4500000</v>
      </c>
      <c r="BG391" s="166">
        <f t="shared" si="1074"/>
        <v>0</v>
      </c>
      <c r="BH391" s="166"/>
      <c r="BI391" s="159">
        <v>0</v>
      </c>
      <c r="BJ391" s="166">
        <f t="shared" si="1075"/>
        <v>0</v>
      </c>
      <c r="BK391" s="166">
        <f t="shared" si="1076"/>
        <v>1</v>
      </c>
      <c r="BL391" s="166">
        <v>0</v>
      </c>
      <c r="BM391" s="166">
        <f t="shared" si="1077"/>
        <v>0</v>
      </c>
      <c r="BN391" s="166" t="str">
        <f t="shared" si="1078"/>
        <v>Xem lại</v>
      </c>
      <c r="BO391" s="410"/>
      <c r="BP391" s="166"/>
      <c r="BQ391" s="144"/>
      <c r="BR391" s="144"/>
      <c r="BS391" s="161">
        <f t="shared" si="1079"/>
        <v>4500000</v>
      </c>
      <c r="BT391" s="159"/>
      <c r="BU391" s="166">
        <f t="shared" si="1080"/>
        <v>0</v>
      </c>
      <c r="BV391" s="166">
        <v>11000000</v>
      </c>
      <c r="BW391" s="166">
        <f t="shared" si="1081"/>
        <v>11000000</v>
      </c>
      <c r="BX391" s="166">
        <f t="shared" si="1082"/>
        <v>-6500000</v>
      </c>
      <c r="BY391" s="166"/>
      <c r="BZ391" s="166"/>
      <c r="CA391" s="171"/>
      <c r="CB391" s="166"/>
      <c r="CC391" s="166"/>
      <c r="CD391" s="166"/>
      <c r="CE391" s="435">
        <v>9000000</v>
      </c>
      <c r="CF391" s="413"/>
      <c r="CG391" s="413"/>
      <c r="CH391" s="413"/>
      <c r="CI391" s="413"/>
      <c r="CJ391" s="369">
        <f t="shared" si="1095"/>
        <v>0</v>
      </c>
      <c r="CK391" s="369">
        <f t="shared" si="1084"/>
        <v>9000000</v>
      </c>
      <c r="CL391" s="414"/>
      <c r="CM391" s="413">
        <f t="shared" si="1092"/>
        <v>9000000</v>
      </c>
      <c r="CN391" s="413"/>
      <c r="CO391" s="369"/>
      <c r="CP391" s="369"/>
      <c r="CQ391" s="369"/>
      <c r="CR391" s="369">
        <f t="shared" si="1096"/>
        <v>0</v>
      </c>
      <c r="CS391" s="369">
        <f t="shared" si="1087"/>
        <v>9000000</v>
      </c>
      <c r="CT391" s="173" t="s">
        <v>1759</v>
      </c>
      <c r="CU391" s="173" t="s">
        <v>1062</v>
      </c>
      <c r="CV391" s="460"/>
      <c r="CW391" s="173" t="s">
        <v>2249</v>
      </c>
    </row>
    <row r="392" spans="1:101" ht="34.35" customHeight="1">
      <c r="A392" s="155">
        <f>SUBTOTAL(3,$C$11:C392)</f>
        <v>351</v>
      </c>
      <c r="B392" s="304" t="s">
        <v>2342</v>
      </c>
      <c r="C392" s="305" t="s">
        <v>2343</v>
      </c>
      <c r="D392" s="156" t="s">
        <v>101</v>
      </c>
      <c r="E392" s="157" t="str">
        <f t="shared" si="1088"/>
        <v>B3</v>
      </c>
      <c r="F392" s="158">
        <v>45960</v>
      </c>
      <c r="G392" s="159"/>
      <c r="H392" s="330">
        <v>4750000</v>
      </c>
      <c r="I392" s="160">
        <f t="shared" si="1047"/>
        <v>4250000</v>
      </c>
      <c r="J392" s="160">
        <f t="shared" si="1048"/>
        <v>0</v>
      </c>
      <c r="K392" s="161">
        <f t="shared" si="1049"/>
        <v>4250000</v>
      </c>
      <c r="L392" s="161">
        <f t="shared" si="1050"/>
        <v>9000000</v>
      </c>
      <c r="M392" s="162">
        <f t="shared" si="1051"/>
        <v>1</v>
      </c>
      <c r="N392" s="163">
        <f t="shared" si="1052"/>
        <v>3640000</v>
      </c>
      <c r="O392" s="163">
        <v>0</v>
      </c>
      <c r="P392" s="406">
        <v>13</v>
      </c>
      <c r="Q392" s="406">
        <v>0</v>
      </c>
      <c r="R392" s="406">
        <v>0</v>
      </c>
      <c r="S392" s="406">
        <v>0</v>
      </c>
      <c r="T392" s="406"/>
      <c r="U392" s="406"/>
      <c r="V392" s="406"/>
      <c r="W392" s="406"/>
      <c r="X392" s="389"/>
      <c r="Y392" s="406"/>
      <c r="Z392" s="406"/>
      <c r="AA392" s="406"/>
      <c r="AB392" s="406"/>
      <c r="AC392" s="406"/>
      <c r="AD392" s="406">
        <v>0</v>
      </c>
      <c r="AE392" s="164">
        <f t="shared" si="1053"/>
        <v>0</v>
      </c>
      <c r="AF392" s="166">
        <f t="shared" si="1054"/>
        <v>4500000</v>
      </c>
      <c r="AG392" s="166">
        <f t="shared" si="1055"/>
        <v>0</v>
      </c>
      <c r="AH392" s="166">
        <f t="shared" si="1056"/>
        <v>0</v>
      </c>
      <c r="AI392" s="166">
        <f t="shared" si="1057"/>
        <v>0</v>
      </c>
      <c r="AJ392" s="166">
        <f t="shared" si="1058"/>
        <v>0</v>
      </c>
      <c r="AK392" s="166">
        <f t="shared" si="1059"/>
        <v>0</v>
      </c>
      <c r="AL392" s="166">
        <f t="shared" si="1060"/>
        <v>0</v>
      </c>
      <c r="AM392" s="166">
        <f t="shared" si="1061"/>
        <v>0</v>
      </c>
      <c r="AN392" s="166">
        <f t="shared" si="1062"/>
        <v>0</v>
      </c>
      <c r="AO392" s="167">
        <f t="shared" si="1063"/>
        <v>0</v>
      </c>
      <c r="AP392" s="166">
        <v>0</v>
      </c>
      <c r="AQ392" s="166">
        <f t="shared" si="1064"/>
        <v>4500000</v>
      </c>
      <c r="AR392" s="166"/>
      <c r="AS392" s="167"/>
      <c r="AT392" s="166"/>
      <c r="AU392" s="166"/>
      <c r="AV392" s="166">
        <f t="shared" si="1065"/>
        <v>4500000</v>
      </c>
      <c r="AW392" s="166">
        <f t="shared" si="1066"/>
        <v>0</v>
      </c>
      <c r="AX392" s="166">
        <f t="shared" si="1067"/>
        <v>0</v>
      </c>
      <c r="AY392" s="166">
        <f t="shared" si="1068"/>
        <v>0</v>
      </c>
      <c r="AZ392" s="166">
        <f t="shared" si="1069"/>
        <v>0</v>
      </c>
      <c r="BA392" s="166">
        <f t="shared" si="1070"/>
        <v>0</v>
      </c>
      <c r="BB392" s="166">
        <f t="shared" si="1071"/>
        <v>0</v>
      </c>
      <c r="BC392" s="166"/>
      <c r="BD392" s="166">
        <v>0</v>
      </c>
      <c r="BE392" s="166">
        <f t="shared" si="1072"/>
        <v>0</v>
      </c>
      <c r="BF392" s="166">
        <f t="shared" si="1073"/>
        <v>4500000</v>
      </c>
      <c r="BG392" s="166">
        <f t="shared" si="1074"/>
        <v>0</v>
      </c>
      <c r="BH392" s="166"/>
      <c r="BI392" s="159">
        <v>0</v>
      </c>
      <c r="BJ392" s="166">
        <f t="shared" si="1075"/>
        <v>0</v>
      </c>
      <c r="BK392" s="166">
        <f t="shared" si="1076"/>
        <v>1</v>
      </c>
      <c r="BL392" s="166">
        <v>0</v>
      </c>
      <c r="BM392" s="166">
        <f t="shared" si="1077"/>
        <v>0</v>
      </c>
      <c r="BN392" s="166" t="str">
        <f t="shared" si="1078"/>
        <v>Xem lại</v>
      </c>
      <c r="BO392" s="410"/>
      <c r="BP392" s="166"/>
      <c r="BQ392" s="144"/>
      <c r="BR392" s="144"/>
      <c r="BS392" s="161">
        <f t="shared" si="1079"/>
        <v>4500000</v>
      </c>
      <c r="BT392" s="159"/>
      <c r="BU392" s="166">
        <f t="shared" si="1080"/>
        <v>0</v>
      </c>
      <c r="BV392" s="166">
        <v>11000000</v>
      </c>
      <c r="BW392" s="166">
        <f t="shared" si="1081"/>
        <v>11000000</v>
      </c>
      <c r="BX392" s="166">
        <f t="shared" si="1082"/>
        <v>-6500000</v>
      </c>
      <c r="BY392" s="166"/>
      <c r="BZ392" s="166"/>
      <c r="CA392" s="171"/>
      <c r="CB392" s="166"/>
      <c r="CC392" s="166"/>
      <c r="CD392" s="166"/>
      <c r="CE392" s="435">
        <v>9000000</v>
      </c>
      <c r="CF392" s="413"/>
      <c r="CG392" s="413"/>
      <c r="CH392" s="413"/>
      <c r="CI392" s="413"/>
      <c r="CJ392" s="369">
        <f t="shared" si="1095"/>
        <v>0</v>
      </c>
      <c r="CK392" s="369">
        <f t="shared" si="1084"/>
        <v>9000000</v>
      </c>
      <c r="CL392" s="414"/>
      <c r="CM392" s="413">
        <f t="shared" si="1092"/>
        <v>9000000</v>
      </c>
      <c r="CN392" s="413"/>
      <c r="CO392" s="369"/>
      <c r="CP392" s="369"/>
      <c r="CQ392" s="369"/>
      <c r="CR392" s="369">
        <f t="shared" si="1096"/>
        <v>0</v>
      </c>
      <c r="CS392" s="369">
        <f t="shared" si="1087"/>
        <v>9000000</v>
      </c>
      <c r="CT392" s="173" t="s">
        <v>1759</v>
      </c>
      <c r="CU392" s="173" t="s">
        <v>1062</v>
      </c>
      <c r="CV392" s="460" t="s">
        <v>2350</v>
      </c>
      <c r="CW392" s="173" t="s">
        <v>2249</v>
      </c>
    </row>
    <row r="393" spans="1:101" ht="34.35" customHeight="1">
      <c r="A393" s="155">
        <f>SUBTOTAL(3,$C$11:C393)</f>
        <v>352</v>
      </c>
      <c r="B393" s="304" t="s">
        <v>2344</v>
      </c>
      <c r="C393" s="305" t="s">
        <v>2345</v>
      </c>
      <c r="D393" s="156" t="s">
        <v>101</v>
      </c>
      <c r="E393" s="157" t="str">
        <f t="shared" si="1088"/>
        <v>B3</v>
      </c>
      <c r="F393" s="158">
        <v>45946</v>
      </c>
      <c r="G393" s="159"/>
      <c r="H393" s="330">
        <v>4750000</v>
      </c>
      <c r="I393" s="160">
        <f t="shared" si="1047"/>
        <v>4250000</v>
      </c>
      <c r="J393" s="160">
        <f t="shared" si="1048"/>
        <v>0</v>
      </c>
      <c r="K393" s="161">
        <f t="shared" si="1049"/>
        <v>4250000</v>
      </c>
      <c r="L393" s="161">
        <f t="shared" si="1050"/>
        <v>9000000</v>
      </c>
      <c r="M393" s="162">
        <f t="shared" si="1051"/>
        <v>1</v>
      </c>
      <c r="N393" s="163">
        <f t="shared" si="1052"/>
        <v>3640000</v>
      </c>
      <c r="O393" s="163">
        <v>0</v>
      </c>
      <c r="P393" s="406">
        <v>13</v>
      </c>
      <c r="Q393" s="406">
        <v>0</v>
      </c>
      <c r="R393" s="406">
        <v>0</v>
      </c>
      <c r="S393" s="406">
        <v>0</v>
      </c>
      <c r="T393" s="406"/>
      <c r="U393" s="406"/>
      <c r="V393" s="406"/>
      <c r="W393" s="406"/>
      <c r="X393" s="389"/>
      <c r="Y393" s="406"/>
      <c r="Z393" s="406"/>
      <c r="AA393" s="406"/>
      <c r="AB393" s="406"/>
      <c r="AC393" s="406"/>
      <c r="AD393" s="406">
        <v>0</v>
      </c>
      <c r="AE393" s="164">
        <f t="shared" si="1053"/>
        <v>0</v>
      </c>
      <c r="AF393" s="166">
        <f t="shared" si="1054"/>
        <v>4500000</v>
      </c>
      <c r="AG393" s="166">
        <f t="shared" si="1055"/>
        <v>0</v>
      </c>
      <c r="AH393" s="166">
        <f t="shared" si="1056"/>
        <v>0</v>
      </c>
      <c r="AI393" s="166">
        <f t="shared" si="1057"/>
        <v>0</v>
      </c>
      <c r="AJ393" s="166">
        <f t="shared" si="1058"/>
        <v>0</v>
      </c>
      <c r="AK393" s="166">
        <f t="shared" si="1059"/>
        <v>0</v>
      </c>
      <c r="AL393" s="166">
        <f t="shared" si="1060"/>
        <v>0</v>
      </c>
      <c r="AM393" s="166">
        <f t="shared" si="1061"/>
        <v>0</v>
      </c>
      <c r="AN393" s="166">
        <f t="shared" si="1062"/>
        <v>0</v>
      </c>
      <c r="AO393" s="167">
        <f t="shared" si="1063"/>
        <v>0</v>
      </c>
      <c r="AP393" s="166">
        <v>0</v>
      </c>
      <c r="AQ393" s="166">
        <f t="shared" si="1064"/>
        <v>4500000</v>
      </c>
      <c r="AR393" s="166"/>
      <c r="AS393" s="167"/>
      <c r="AT393" s="166"/>
      <c r="AU393" s="166"/>
      <c r="AV393" s="166">
        <f t="shared" si="1065"/>
        <v>4500000</v>
      </c>
      <c r="AW393" s="166">
        <f t="shared" si="1066"/>
        <v>0</v>
      </c>
      <c r="AX393" s="166">
        <f t="shared" si="1067"/>
        <v>0</v>
      </c>
      <c r="AY393" s="166">
        <f t="shared" si="1068"/>
        <v>0</v>
      </c>
      <c r="AZ393" s="166">
        <f t="shared" si="1069"/>
        <v>0</v>
      </c>
      <c r="BA393" s="166">
        <f t="shared" si="1070"/>
        <v>0</v>
      </c>
      <c r="BB393" s="166">
        <f t="shared" si="1071"/>
        <v>0</v>
      </c>
      <c r="BC393" s="166"/>
      <c r="BD393" s="166">
        <v>0</v>
      </c>
      <c r="BE393" s="166">
        <f t="shared" si="1072"/>
        <v>0</v>
      </c>
      <c r="BF393" s="166">
        <f t="shared" si="1073"/>
        <v>4500000</v>
      </c>
      <c r="BG393" s="166">
        <f t="shared" si="1074"/>
        <v>0</v>
      </c>
      <c r="BH393" s="166"/>
      <c r="BI393" s="159">
        <v>0</v>
      </c>
      <c r="BJ393" s="166">
        <f t="shared" si="1075"/>
        <v>0</v>
      </c>
      <c r="BK393" s="166">
        <f t="shared" si="1076"/>
        <v>1</v>
      </c>
      <c r="BL393" s="166">
        <v>0</v>
      </c>
      <c r="BM393" s="166">
        <f t="shared" si="1077"/>
        <v>0</v>
      </c>
      <c r="BN393" s="166" t="str">
        <f t="shared" si="1078"/>
        <v>Xem lại</v>
      </c>
      <c r="BO393" s="410"/>
      <c r="BP393" s="471"/>
      <c r="BQ393" s="144"/>
      <c r="BR393" s="144"/>
      <c r="BS393" s="161">
        <f t="shared" si="1079"/>
        <v>4500000</v>
      </c>
      <c r="BT393" s="159"/>
      <c r="BU393" s="166">
        <f t="shared" si="1080"/>
        <v>0</v>
      </c>
      <c r="BV393" s="166">
        <v>11000000</v>
      </c>
      <c r="BW393" s="166">
        <f t="shared" si="1081"/>
        <v>11000000</v>
      </c>
      <c r="BX393" s="166">
        <f t="shared" si="1082"/>
        <v>-6500000</v>
      </c>
      <c r="BY393" s="166"/>
      <c r="BZ393" s="166"/>
      <c r="CA393" s="171"/>
      <c r="CB393" s="166"/>
      <c r="CC393" s="166"/>
      <c r="CD393" s="166"/>
      <c r="CE393" s="435">
        <v>9000000</v>
      </c>
      <c r="CF393" s="413"/>
      <c r="CG393" s="413"/>
      <c r="CH393" s="413"/>
      <c r="CI393" s="413"/>
      <c r="CJ393" s="369">
        <f t="shared" si="1095"/>
        <v>0</v>
      </c>
      <c r="CK393" s="369">
        <f t="shared" si="1084"/>
        <v>9000000</v>
      </c>
      <c r="CL393" s="414"/>
      <c r="CM393" s="413">
        <f t="shared" si="1092"/>
        <v>9000000</v>
      </c>
      <c r="CN393" s="413"/>
      <c r="CO393" s="369"/>
      <c r="CP393" s="369"/>
      <c r="CQ393" s="369"/>
      <c r="CR393" s="369">
        <f t="shared" si="1096"/>
        <v>0</v>
      </c>
      <c r="CS393" s="369">
        <f t="shared" si="1087"/>
        <v>9000000</v>
      </c>
      <c r="CT393" s="173" t="s">
        <v>1759</v>
      </c>
      <c r="CU393" s="173" t="s">
        <v>1062</v>
      </c>
      <c r="CV393" s="460"/>
      <c r="CW393" s="173" t="s">
        <v>2249</v>
      </c>
    </row>
    <row r="394" spans="1:101" ht="34.35" customHeight="1">
      <c r="A394" s="155">
        <f>SUBTOTAL(3,$C$11:C394)</f>
        <v>353</v>
      </c>
      <c r="B394" s="304" t="s">
        <v>2346</v>
      </c>
      <c r="C394" s="305" t="s">
        <v>2347</v>
      </c>
      <c r="D394" s="156" t="s">
        <v>101</v>
      </c>
      <c r="E394" s="157" t="str">
        <f t="shared" si="1088"/>
        <v>B3</v>
      </c>
      <c r="F394" s="158">
        <v>45952</v>
      </c>
      <c r="G394" s="159"/>
      <c r="H394" s="330">
        <v>4750000</v>
      </c>
      <c r="I394" s="160">
        <f t="shared" si="1047"/>
        <v>4250000</v>
      </c>
      <c r="J394" s="160">
        <f t="shared" si="1048"/>
        <v>0</v>
      </c>
      <c r="K394" s="161">
        <f t="shared" si="1049"/>
        <v>4250000</v>
      </c>
      <c r="L394" s="161">
        <f t="shared" si="1050"/>
        <v>9000000</v>
      </c>
      <c r="M394" s="162">
        <f t="shared" si="1051"/>
        <v>1</v>
      </c>
      <c r="N394" s="163">
        <f t="shared" si="1052"/>
        <v>3640000</v>
      </c>
      <c r="O394" s="163">
        <v>0</v>
      </c>
      <c r="P394" s="406">
        <v>13</v>
      </c>
      <c r="Q394" s="406">
        <v>0</v>
      </c>
      <c r="R394" s="406">
        <v>0</v>
      </c>
      <c r="S394" s="406">
        <v>0</v>
      </c>
      <c r="T394" s="406"/>
      <c r="U394" s="406"/>
      <c r="V394" s="406"/>
      <c r="W394" s="406"/>
      <c r="X394" s="389"/>
      <c r="Y394" s="406"/>
      <c r="Z394" s="406"/>
      <c r="AA394" s="406"/>
      <c r="AB394" s="406"/>
      <c r="AC394" s="406"/>
      <c r="AD394" s="406">
        <v>0</v>
      </c>
      <c r="AE394" s="164">
        <f t="shared" si="1053"/>
        <v>0</v>
      </c>
      <c r="AF394" s="166">
        <f t="shared" si="1054"/>
        <v>4500000</v>
      </c>
      <c r="AG394" s="166">
        <f t="shared" si="1055"/>
        <v>0</v>
      </c>
      <c r="AH394" s="166">
        <f t="shared" si="1056"/>
        <v>0</v>
      </c>
      <c r="AI394" s="166">
        <f t="shared" si="1057"/>
        <v>0</v>
      </c>
      <c r="AJ394" s="166">
        <f t="shared" si="1058"/>
        <v>0</v>
      </c>
      <c r="AK394" s="166">
        <f t="shared" si="1059"/>
        <v>0</v>
      </c>
      <c r="AL394" s="166">
        <f t="shared" si="1060"/>
        <v>0</v>
      </c>
      <c r="AM394" s="166">
        <f t="shared" si="1061"/>
        <v>0</v>
      </c>
      <c r="AN394" s="166">
        <f t="shared" si="1062"/>
        <v>0</v>
      </c>
      <c r="AO394" s="167">
        <f t="shared" si="1063"/>
        <v>0</v>
      </c>
      <c r="AP394" s="166">
        <v>0</v>
      </c>
      <c r="AQ394" s="166">
        <f t="shared" si="1064"/>
        <v>4500000</v>
      </c>
      <c r="AR394" s="166"/>
      <c r="AS394" s="167"/>
      <c r="AT394" s="166"/>
      <c r="AU394" s="166"/>
      <c r="AV394" s="166">
        <f t="shared" si="1065"/>
        <v>4500000</v>
      </c>
      <c r="AW394" s="166">
        <f t="shared" si="1066"/>
        <v>0</v>
      </c>
      <c r="AX394" s="166">
        <f t="shared" si="1067"/>
        <v>0</v>
      </c>
      <c r="AY394" s="166">
        <f t="shared" si="1068"/>
        <v>0</v>
      </c>
      <c r="AZ394" s="166">
        <f t="shared" si="1069"/>
        <v>0</v>
      </c>
      <c r="BA394" s="166">
        <f t="shared" si="1070"/>
        <v>0</v>
      </c>
      <c r="BB394" s="166">
        <f t="shared" si="1071"/>
        <v>0</v>
      </c>
      <c r="BC394" s="166"/>
      <c r="BD394" s="166">
        <v>0</v>
      </c>
      <c r="BE394" s="166">
        <f t="shared" si="1072"/>
        <v>0</v>
      </c>
      <c r="BF394" s="166">
        <f t="shared" si="1073"/>
        <v>4500000</v>
      </c>
      <c r="BG394" s="166">
        <f t="shared" si="1074"/>
        <v>0</v>
      </c>
      <c r="BH394" s="166"/>
      <c r="BI394" s="159">
        <v>0</v>
      </c>
      <c r="BJ394" s="166">
        <f t="shared" si="1075"/>
        <v>0</v>
      </c>
      <c r="BK394" s="166">
        <f t="shared" si="1076"/>
        <v>1</v>
      </c>
      <c r="BL394" s="166">
        <v>0</v>
      </c>
      <c r="BM394" s="166">
        <f t="shared" si="1077"/>
        <v>0</v>
      </c>
      <c r="BN394" s="166" t="str">
        <f t="shared" si="1078"/>
        <v>Xem lại</v>
      </c>
      <c r="BO394" s="410"/>
      <c r="BP394" s="166"/>
      <c r="BQ394" s="144"/>
      <c r="BR394" s="144"/>
      <c r="BS394" s="161">
        <f t="shared" si="1079"/>
        <v>4500000</v>
      </c>
      <c r="BT394" s="159"/>
      <c r="BU394" s="166">
        <f t="shared" si="1080"/>
        <v>0</v>
      </c>
      <c r="BV394" s="166">
        <v>11000000</v>
      </c>
      <c r="BW394" s="166">
        <f t="shared" si="1081"/>
        <v>11000000</v>
      </c>
      <c r="BX394" s="166">
        <f t="shared" si="1082"/>
        <v>-6500000</v>
      </c>
      <c r="BY394" s="166"/>
      <c r="BZ394" s="166"/>
      <c r="CA394" s="171"/>
      <c r="CB394" s="166"/>
      <c r="CC394" s="166"/>
      <c r="CD394" s="166"/>
      <c r="CE394" s="435">
        <v>9000000</v>
      </c>
      <c r="CF394" s="413"/>
      <c r="CG394" s="413"/>
      <c r="CH394" s="413"/>
      <c r="CI394" s="413"/>
      <c r="CJ394" s="369">
        <f t="shared" si="1095"/>
        <v>0</v>
      </c>
      <c r="CK394" s="369">
        <f t="shared" si="1084"/>
        <v>9000000</v>
      </c>
      <c r="CL394" s="414"/>
      <c r="CM394" s="413">
        <f t="shared" si="1092"/>
        <v>9000000</v>
      </c>
      <c r="CN394" s="413"/>
      <c r="CO394" s="369"/>
      <c r="CP394" s="369"/>
      <c r="CQ394" s="369"/>
      <c r="CR394" s="369">
        <f t="shared" si="1096"/>
        <v>0</v>
      </c>
      <c r="CS394" s="369">
        <f t="shared" si="1087"/>
        <v>9000000</v>
      </c>
      <c r="CT394" s="173" t="s">
        <v>1759</v>
      </c>
      <c r="CU394" s="173" t="s">
        <v>1062</v>
      </c>
      <c r="CV394" s="460" t="s">
        <v>2356</v>
      </c>
      <c r="CW394" s="173" t="s">
        <v>2249</v>
      </c>
    </row>
    <row r="395" spans="1:101" ht="34.35" customHeight="1">
      <c r="A395" s="155">
        <f>SUBTOTAL(3,$C$11:C395)</f>
        <v>354</v>
      </c>
      <c r="B395" s="304" t="s">
        <v>2348</v>
      </c>
      <c r="C395" s="305" t="s">
        <v>2349</v>
      </c>
      <c r="D395" s="156" t="s">
        <v>101</v>
      </c>
      <c r="E395" s="157" t="str">
        <f t="shared" si="1088"/>
        <v>B3</v>
      </c>
      <c r="F395" s="158">
        <v>45946</v>
      </c>
      <c r="G395" s="159"/>
      <c r="H395" s="330">
        <v>4750000</v>
      </c>
      <c r="I395" s="160">
        <f t="shared" si="1047"/>
        <v>4250000</v>
      </c>
      <c r="J395" s="160">
        <f t="shared" si="1048"/>
        <v>0</v>
      </c>
      <c r="K395" s="161">
        <f t="shared" si="1049"/>
        <v>4250000</v>
      </c>
      <c r="L395" s="161">
        <f t="shared" si="1050"/>
        <v>9000000</v>
      </c>
      <c r="M395" s="162">
        <f t="shared" si="1051"/>
        <v>1</v>
      </c>
      <c r="N395" s="163">
        <f t="shared" si="1052"/>
        <v>3640000</v>
      </c>
      <c r="O395" s="163">
        <v>0</v>
      </c>
      <c r="P395" s="406">
        <v>13</v>
      </c>
      <c r="Q395" s="406">
        <v>0</v>
      </c>
      <c r="R395" s="406">
        <v>0</v>
      </c>
      <c r="S395" s="406">
        <v>0</v>
      </c>
      <c r="T395" s="406"/>
      <c r="U395" s="406"/>
      <c r="V395" s="406"/>
      <c r="W395" s="406"/>
      <c r="X395" s="389"/>
      <c r="Y395" s="406"/>
      <c r="Z395" s="406"/>
      <c r="AA395" s="406"/>
      <c r="AB395" s="406"/>
      <c r="AC395" s="406"/>
      <c r="AD395" s="406">
        <v>0</v>
      </c>
      <c r="AE395" s="164">
        <f t="shared" si="1053"/>
        <v>0</v>
      </c>
      <c r="AF395" s="166">
        <f t="shared" si="1054"/>
        <v>4500000</v>
      </c>
      <c r="AG395" s="166">
        <f t="shared" si="1055"/>
        <v>0</v>
      </c>
      <c r="AH395" s="166">
        <f t="shared" si="1056"/>
        <v>0</v>
      </c>
      <c r="AI395" s="166">
        <f t="shared" si="1057"/>
        <v>0</v>
      </c>
      <c r="AJ395" s="166">
        <f t="shared" si="1058"/>
        <v>0</v>
      </c>
      <c r="AK395" s="166">
        <f t="shared" si="1059"/>
        <v>0</v>
      </c>
      <c r="AL395" s="166">
        <f t="shared" si="1060"/>
        <v>0</v>
      </c>
      <c r="AM395" s="166">
        <f t="shared" si="1061"/>
        <v>0</v>
      </c>
      <c r="AN395" s="166">
        <f t="shared" si="1062"/>
        <v>0</v>
      </c>
      <c r="AO395" s="167">
        <f t="shared" si="1063"/>
        <v>0</v>
      </c>
      <c r="AP395" s="166">
        <v>0</v>
      </c>
      <c r="AQ395" s="166">
        <f t="shared" si="1064"/>
        <v>4500000</v>
      </c>
      <c r="AR395" s="166"/>
      <c r="AS395" s="167"/>
      <c r="AT395" s="166"/>
      <c r="AU395" s="166"/>
      <c r="AV395" s="166">
        <f t="shared" si="1065"/>
        <v>4500000</v>
      </c>
      <c r="AW395" s="166">
        <f t="shared" si="1066"/>
        <v>0</v>
      </c>
      <c r="AX395" s="166">
        <f t="shared" si="1067"/>
        <v>0</v>
      </c>
      <c r="AY395" s="166">
        <f t="shared" si="1068"/>
        <v>0</v>
      </c>
      <c r="AZ395" s="166">
        <f t="shared" si="1069"/>
        <v>0</v>
      </c>
      <c r="BA395" s="166">
        <f t="shared" si="1070"/>
        <v>0</v>
      </c>
      <c r="BB395" s="166">
        <f t="shared" si="1071"/>
        <v>0</v>
      </c>
      <c r="BC395" s="166"/>
      <c r="BD395" s="166">
        <v>0</v>
      </c>
      <c r="BE395" s="166">
        <f t="shared" si="1072"/>
        <v>0</v>
      </c>
      <c r="BF395" s="166">
        <f t="shared" si="1073"/>
        <v>4500000</v>
      </c>
      <c r="BG395" s="166">
        <f t="shared" si="1074"/>
        <v>0</v>
      </c>
      <c r="BH395" s="166"/>
      <c r="BI395" s="159">
        <v>0</v>
      </c>
      <c r="BJ395" s="166">
        <f t="shared" si="1075"/>
        <v>0</v>
      </c>
      <c r="BK395" s="166">
        <f t="shared" si="1076"/>
        <v>1</v>
      </c>
      <c r="BL395" s="166">
        <v>0</v>
      </c>
      <c r="BM395" s="166">
        <f t="shared" si="1077"/>
        <v>0</v>
      </c>
      <c r="BN395" s="166" t="str">
        <f t="shared" si="1078"/>
        <v>Xem lại</v>
      </c>
      <c r="BO395" s="410"/>
      <c r="BP395" s="166"/>
      <c r="BQ395" s="144"/>
      <c r="BR395" s="144"/>
      <c r="BS395" s="161">
        <f t="shared" si="1079"/>
        <v>4500000</v>
      </c>
      <c r="BT395" s="159"/>
      <c r="BU395" s="166">
        <f t="shared" si="1080"/>
        <v>0</v>
      </c>
      <c r="BV395" s="166">
        <v>11000000</v>
      </c>
      <c r="BW395" s="166">
        <f t="shared" si="1081"/>
        <v>11000000</v>
      </c>
      <c r="BX395" s="166">
        <f t="shared" si="1082"/>
        <v>-6500000</v>
      </c>
      <c r="BY395" s="166"/>
      <c r="BZ395" s="166"/>
      <c r="CA395" s="171"/>
      <c r="CB395" s="166"/>
      <c r="CC395" s="166"/>
      <c r="CD395" s="166"/>
      <c r="CE395" s="435">
        <v>9000000</v>
      </c>
      <c r="CF395" s="413"/>
      <c r="CG395" s="413"/>
      <c r="CH395" s="413"/>
      <c r="CI395" s="413"/>
      <c r="CJ395" s="369">
        <f t="shared" si="1095"/>
        <v>0</v>
      </c>
      <c r="CK395" s="369">
        <f t="shared" si="1084"/>
        <v>9000000</v>
      </c>
      <c r="CL395" s="414"/>
      <c r="CM395" s="413">
        <f t="shared" si="1092"/>
        <v>9000000</v>
      </c>
      <c r="CN395" s="413"/>
      <c r="CO395" s="369"/>
      <c r="CP395" s="369"/>
      <c r="CQ395" s="369"/>
      <c r="CR395" s="369">
        <f t="shared" si="1096"/>
        <v>0</v>
      </c>
      <c r="CS395" s="369">
        <f t="shared" si="1087"/>
        <v>9000000</v>
      </c>
      <c r="CT395" s="173" t="s">
        <v>1759</v>
      </c>
      <c r="CU395" s="173" t="s">
        <v>1062</v>
      </c>
      <c r="CV395" s="460" t="s">
        <v>2352</v>
      </c>
      <c r="CW395" s="173" t="s">
        <v>2249</v>
      </c>
    </row>
    <row r="396" spans="1:101" ht="32.1" customHeight="1">
      <c r="A396" s="155">
        <f>SUBTOTAL(3,$C$8:C396)</f>
        <v>355</v>
      </c>
      <c r="B396" s="246" t="s">
        <v>2391</v>
      </c>
      <c r="C396" s="247" t="s">
        <v>2392</v>
      </c>
      <c r="D396" s="156" t="s">
        <v>101</v>
      </c>
      <c r="E396" s="157" t="str">
        <f t="shared" ref="E396" si="1097">IF(CM396&gt;=400000000,"A1",IF(CM396&gt;=300000000,"A2",IF(CM396&gt;=240000000,"A3",IF(CM396&gt;=180000000,"A4",IF(CM396&gt;=120000000,"A5",IF(CM396&gt;=80000000,"A6",IF(CM396&gt;=40000000,"A7",IF(CM396&gt;=25000000,"B1",IF(CM396&gt;=12000000,"B2","B3")))))))))</f>
        <v>B3</v>
      </c>
      <c r="F396" s="158">
        <v>44699</v>
      </c>
      <c r="G396" s="159">
        <v>4990000</v>
      </c>
      <c r="H396" s="159"/>
      <c r="I396" s="160">
        <f t="shared" si="1047"/>
        <v>5010000</v>
      </c>
      <c r="J396" s="160">
        <f t="shared" si="1048"/>
        <v>0</v>
      </c>
      <c r="K396" s="161">
        <f t="shared" ref="K396" si="1098">SUM(I396:J396)</f>
        <v>5010000</v>
      </c>
      <c r="L396" s="161">
        <f t="shared" si="1050"/>
        <v>10000000</v>
      </c>
      <c r="M396" s="162">
        <f t="shared" si="1051"/>
        <v>1</v>
      </c>
      <c r="N396" s="163">
        <f t="shared" si="1052"/>
        <v>3640000</v>
      </c>
      <c r="O396" s="163">
        <v>0</v>
      </c>
      <c r="P396" s="406">
        <v>13</v>
      </c>
      <c r="Q396" s="406">
        <v>0</v>
      </c>
      <c r="R396" s="406">
        <v>0</v>
      </c>
      <c r="S396" s="406">
        <v>0</v>
      </c>
      <c r="T396" s="165"/>
      <c r="U396" s="165"/>
      <c r="V396" s="165"/>
      <c r="W396" s="165"/>
      <c r="X396" s="165"/>
      <c r="Y396" s="165"/>
      <c r="Z396" s="165"/>
      <c r="AA396" s="406"/>
      <c r="AB396" s="165"/>
      <c r="AC396" s="165"/>
      <c r="AD396" s="406">
        <v>0</v>
      </c>
      <c r="AE396" s="165">
        <f t="shared" si="1053"/>
        <v>0</v>
      </c>
      <c r="AF396" s="166">
        <f t="shared" si="1054"/>
        <v>5000000</v>
      </c>
      <c r="AG396" s="166">
        <f t="shared" si="1055"/>
        <v>0</v>
      </c>
      <c r="AH396" s="166">
        <f t="shared" si="1056"/>
        <v>0</v>
      </c>
      <c r="AI396" s="166">
        <f t="shared" si="1057"/>
        <v>0</v>
      </c>
      <c r="AJ396" s="166">
        <f t="shared" si="1058"/>
        <v>0</v>
      </c>
      <c r="AK396" s="166">
        <f t="shared" si="1059"/>
        <v>0</v>
      </c>
      <c r="AL396" s="166">
        <f t="shared" si="1060"/>
        <v>0</v>
      </c>
      <c r="AM396" s="167">
        <v>0</v>
      </c>
      <c r="AN396" s="166">
        <f t="shared" si="1062"/>
        <v>0</v>
      </c>
      <c r="AO396" s="167">
        <f t="shared" si="1063"/>
        <v>0</v>
      </c>
      <c r="AP396" s="166">
        <v>0</v>
      </c>
      <c r="AQ396" s="166">
        <f t="shared" si="1064"/>
        <v>5000000</v>
      </c>
      <c r="AR396" s="166"/>
      <c r="AS396" s="166"/>
      <c r="AT396" s="166"/>
      <c r="AU396" s="166"/>
      <c r="AV396" s="166">
        <f t="shared" si="1065"/>
        <v>5000000</v>
      </c>
      <c r="AW396" s="168">
        <f t="shared" si="1066"/>
        <v>399200</v>
      </c>
      <c r="AX396" s="168">
        <f t="shared" si="1067"/>
        <v>74850</v>
      </c>
      <c r="AY396" s="168">
        <f t="shared" si="1068"/>
        <v>49900</v>
      </c>
      <c r="AZ396" s="166">
        <f t="shared" si="1069"/>
        <v>523950</v>
      </c>
      <c r="BA396" s="166">
        <f t="shared" si="1070"/>
        <v>24950</v>
      </c>
      <c r="BB396" s="166">
        <f t="shared" si="1071"/>
        <v>110000</v>
      </c>
      <c r="BC396" s="166"/>
      <c r="BD396" s="166">
        <v>0</v>
      </c>
      <c r="BE396" s="166">
        <f t="shared" si="1072"/>
        <v>658900</v>
      </c>
      <c r="BF396" s="166">
        <f t="shared" si="1073"/>
        <v>4341100</v>
      </c>
      <c r="BG396" s="166">
        <f t="shared" si="1074"/>
        <v>0</v>
      </c>
      <c r="BH396" s="161">
        <v>1</v>
      </c>
      <c r="BI396" s="166" t="s">
        <v>40</v>
      </c>
      <c r="BJ396" s="144">
        <f t="shared" si="1075"/>
        <v>0</v>
      </c>
      <c r="BK396" s="144">
        <f t="shared" si="1076"/>
        <v>1</v>
      </c>
      <c r="BL396" s="161">
        <v>0</v>
      </c>
      <c r="BM396" s="159">
        <f t="shared" si="1077"/>
        <v>0</v>
      </c>
      <c r="BN396" s="170" t="str">
        <f t="shared" si="1078"/>
        <v>Trừ tiền</v>
      </c>
      <c r="BO396" s="410"/>
      <c r="BP396" s="471"/>
      <c r="BQ396" s="361"/>
      <c r="BR396" s="361"/>
      <c r="BS396" s="166">
        <f t="shared" ref="BS396" si="1099">AQ396+SUM(BO396:BR396)-AN396-AO396-SUM(BY396:CA396)</f>
        <v>5000000</v>
      </c>
      <c r="BT396" s="171"/>
      <c r="BU396" s="166">
        <f t="shared" si="1080"/>
        <v>0</v>
      </c>
      <c r="BV396" s="166">
        <v>11000000</v>
      </c>
      <c r="BW396" s="166">
        <f t="shared" si="1081"/>
        <v>11000000</v>
      </c>
      <c r="BX396" s="166">
        <f t="shared" ref="BX396" si="1100">BS396-SUM(CC396:CD396)-CB396-AZ396-BW396</f>
        <v>-6523950</v>
      </c>
      <c r="BY396" s="164"/>
      <c r="BZ396" s="164"/>
      <c r="CA396" s="164"/>
      <c r="CB396" s="144"/>
      <c r="CC396" s="144"/>
      <c r="CD396" s="144"/>
      <c r="CE396" s="172">
        <v>10000000</v>
      </c>
      <c r="CF396" s="172"/>
      <c r="CG396" s="172"/>
      <c r="CH396" s="172"/>
      <c r="CI396" s="172"/>
      <c r="CJ396" s="159">
        <f t="shared" si="1095"/>
        <v>0</v>
      </c>
      <c r="CK396" s="173">
        <f t="shared" si="1084"/>
        <v>10000000</v>
      </c>
      <c r="CL396" s="245"/>
      <c r="CM396" s="172">
        <f t="shared" si="1092"/>
        <v>10000000</v>
      </c>
      <c r="CN396" s="172"/>
      <c r="CO396" s="159"/>
      <c r="CP396" s="159"/>
      <c r="CQ396" s="159"/>
      <c r="CR396" s="159">
        <f t="shared" si="1096"/>
        <v>0</v>
      </c>
      <c r="CS396" s="173">
        <f t="shared" si="1087"/>
        <v>10000000</v>
      </c>
      <c r="CT396" s="173" t="s">
        <v>1759</v>
      </c>
      <c r="CU396" s="173" t="s">
        <v>1062</v>
      </c>
      <c r="CV396" s="468" t="s">
        <v>2393</v>
      </c>
      <c r="CW396" s="173" t="s">
        <v>2249</v>
      </c>
    </row>
    <row r="397" spans="1:101" ht="34.35" customHeight="1">
      <c r="A397" s="155">
        <f>SUBTOTAL(3,$C$11:C397)</f>
        <v>356</v>
      </c>
      <c r="B397" s="143" t="s">
        <v>1016</v>
      </c>
      <c r="C397" s="144" t="s">
        <v>1017</v>
      </c>
      <c r="D397" s="156" t="s">
        <v>101</v>
      </c>
      <c r="E397" s="157" t="str">
        <f t="shared" si="1088"/>
        <v>B3</v>
      </c>
      <c r="F397" s="158">
        <v>42219</v>
      </c>
      <c r="G397" s="159">
        <v>4750000</v>
      </c>
      <c r="H397" s="159"/>
      <c r="I397" s="160">
        <f t="shared" si="1047"/>
        <v>5250000</v>
      </c>
      <c r="J397" s="160">
        <f t="shared" si="1048"/>
        <v>500000</v>
      </c>
      <c r="K397" s="161">
        <f t="shared" si="1049"/>
        <v>5750000</v>
      </c>
      <c r="L397" s="161">
        <f t="shared" si="1050"/>
        <v>10500000</v>
      </c>
      <c r="M397" s="162">
        <f t="shared" si="1051"/>
        <v>1</v>
      </c>
      <c r="N397" s="163">
        <f t="shared" si="1052"/>
        <v>3640000</v>
      </c>
      <c r="O397" s="163">
        <v>0</v>
      </c>
      <c r="P397" s="406">
        <v>13</v>
      </c>
      <c r="Q397" s="406">
        <v>0</v>
      </c>
      <c r="R397" s="406">
        <v>0</v>
      </c>
      <c r="S397" s="406">
        <v>0</v>
      </c>
      <c r="T397" s="406"/>
      <c r="U397" s="406"/>
      <c r="V397" s="406"/>
      <c r="W397" s="406"/>
      <c r="X397" s="389"/>
      <c r="Y397" s="406"/>
      <c r="Z397" s="406"/>
      <c r="AA397" s="406"/>
      <c r="AB397" s="406"/>
      <c r="AC397" s="406"/>
      <c r="AD397" s="406">
        <v>0</v>
      </c>
      <c r="AE397" s="164">
        <f t="shared" si="1053"/>
        <v>0</v>
      </c>
      <c r="AF397" s="166">
        <f t="shared" si="1054"/>
        <v>5250000</v>
      </c>
      <c r="AG397" s="166">
        <f t="shared" si="1055"/>
        <v>0</v>
      </c>
      <c r="AH397" s="166">
        <f t="shared" si="1056"/>
        <v>0</v>
      </c>
      <c r="AI397" s="166">
        <f t="shared" si="1057"/>
        <v>0</v>
      </c>
      <c r="AJ397" s="166">
        <f t="shared" si="1058"/>
        <v>0</v>
      </c>
      <c r="AK397" s="166">
        <f t="shared" si="1059"/>
        <v>0</v>
      </c>
      <c r="AL397" s="166">
        <f t="shared" si="1060"/>
        <v>0</v>
      </c>
      <c r="AM397" s="166">
        <f t="shared" si="1061"/>
        <v>0</v>
      </c>
      <c r="AN397" s="166">
        <f t="shared" si="1062"/>
        <v>0</v>
      </c>
      <c r="AO397" s="167">
        <f t="shared" si="1063"/>
        <v>0</v>
      </c>
      <c r="AP397" s="166">
        <v>0</v>
      </c>
      <c r="AQ397" s="166">
        <f t="shared" si="1064"/>
        <v>5250000</v>
      </c>
      <c r="AR397" s="166"/>
      <c r="AS397" s="167"/>
      <c r="AT397" s="166"/>
      <c r="AU397" s="166"/>
      <c r="AV397" s="166">
        <f t="shared" si="1065"/>
        <v>5250000</v>
      </c>
      <c r="AW397" s="166">
        <f t="shared" si="1066"/>
        <v>380000</v>
      </c>
      <c r="AX397" s="166">
        <f t="shared" si="1067"/>
        <v>71250</v>
      </c>
      <c r="AY397" s="166">
        <f t="shared" si="1068"/>
        <v>47500</v>
      </c>
      <c r="AZ397" s="166">
        <f t="shared" si="1069"/>
        <v>498750</v>
      </c>
      <c r="BA397" s="166">
        <f t="shared" si="1070"/>
        <v>23750</v>
      </c>
      <c r="BB397" s="166">
        <f t="shared" si="1071"/>
        <v>110000</v>
      </c>
      <c r="BC397" s="166"/>
      <c r="BD397" s="166">
        <v>0</v>
      </c>
      <c r="BE397" s="166">
        <f t="shared" si="1072"/>
        <v>632500</v>
      </c>
      <c r="BF397" s="166">
        <f t="shared" si="1073"/>
        <v>4617500</v>
      </c>
      <c r="BG397" s="166">
        <f t="shared" si="1074"/>
        <v>0</v>
      </c>
      <c r="BH397" s="166">
        <v>1</v>
      </c>
      <c r="BI397" s="369" t="s">
        <v>40</v>
      </c>
      <c r="BJ397" s="166">
        <f t="shared" si="1075"/>
        <v>0</v>
      </c>
      <c r="BK397" s="166">
        <f t="shared" si="1076"/>
        <v>1</v>
      </c>
      <c r="BL397" s="166">
        <v>0</v>
      </c>
      <c r="BM397" s="166">
        <f t="shared" si="1077"/>
        <v>0</v>
      </c>
      <c r="BN397" s="166" t="str">
        <f t="shared" si="1078"/>
        <v>Trừ tiền</v>
      </c>
      <c r="BO397" s="410"/>
      <c r="BP397" s="166"/>
      <c r="BQ397" s="144"/>
      <c r="BR397" s="144"/>
      <c r="BS397" s="161">
        <f t="shared" si="1079"/>
        <v>5250000</v>
      </c>
      <c r="BT397" s="159">
        <v>2</v>
      </c>
      <c r="BU397" s="166">
        <f t="shared" si="1080"/>
        <v>8800000</v>
      </c>
      <c r="BV397" s="166">
        <v>11000000</v>
      </c>
      <c r="BW397" s="166">
        <f t="shared" si="1081"/>
        <v>19800000</v>
      </c>
      <c r="BX397" s="166">
        <f t="shared" si="1082"/>
        <v>-15048750</v>
      </c>
      <c r="BY397" s="166"/>
      <c r="BZ397" s="166"/>
      <c r="CA397" s="171"/>
      <c r="CB397" s="166"/>
      <c r="CC397" s="166"/>
      <c r="CD397" s="166"/>
      <c r="CE397" s="413">
        <v>10000000</v>
      </c>
      <c r="CF397" s="413">
        <f>CE397*5%</f>
        <v>500000</v>
      </c>
      <c r="CG397" s="413">
        <v>0</v>
      </c>
      <c r="CH397" s="413">
        <v>0</v>
      </c>
      <c r="CI397" s="413"/>
      <c r="CJ397" s="369">
        <f t="shared" si="1083"/>
        <v>500000</v>
      </c>
      <c r="CK397" s="369">
        <f t="shared" si="1084"/>
        <v>10500000</v>
      </c>
      <c r="CL397" s="414"/>
      <c r="CM397" s="413">
        <f t="shared" si="1092"/>
        <v>10000000</v>
      </c>
      <c r="CN397" s="413">
        <f t="shared" si="1092"/>
        <v>500000</v>
      </c>
      <c r="CO397" s="369">
        <f t="shared" si="1092"/>
        <v>0</v>
      </c>
      <c r="CP397" s="369">
        <f t="shared" si="1092"/>
        <v>0</v>
      </c>
      <c r="CQ397" s="369">
        <f t="shared" si="1092"/>
        <v>0</v>
      </c>
      <c r="CR397" s="369">
        <f t="shared" si="1086"/>
        <v>500000</v>
      </c>
      <c r="CS397" s="369">
        <f t="shared" si="1087"/>
        <v>10500000</v>
      </c>
      <c r="CT397" s="173" t="s">
        <v>1759</v>
      </c>
      <c r="CU397" s="173" t="s">
        <v>1062</v>
      </c>
      <c r="CV397" s="450" t="s">
        <v>1039</v>
      </c>
      <c r="CW397" s="173" t="s">
        <v>2249</v>
      </c>
    </row>
    <row r="398" spans="1:101" ht="34.35" customHeight="1">
      <c r="A398" s="280" t="s">
        <v>1736</v>
      </c>
      <c r="B398" s="279" t="str">
        <f>"Phòng Vận tải: " &amp;"["&amp;COUNT(A400:A421)&amp; "]"</f>
        <v>Phòng Vận tải: [21]</v>
      </c>
      <c r="C398" s="279"/>
      <c r="D398" s="280"/>
      <c r="E398" s="280"/>
      <c r="F398" s="280"/>
      <c r="G398" s="281">
        <f>G399+G408</f>
        <v>121810000</v>
      </c>
      <c r="H398" s="281">
        <f t="shared" ref="H398:BS398" si="1101">H399+H408</f>
        <v>0</v>
      </c>
      <c r="I398" s="281">
        <f t="shared" si="1101"/>
        <v>153690000</v>
      </c>
      <c r="J398" s="281">
        <f t="shared" si="1101"/>
        <v>16050000</v>
      </c>
      <c r="K398" s="281">
        <f t="shared" si="1101"/>
        <v>169740000</v>
      </c>
      <c r="L398" s="281">
        <f t="shared" si="1101"/>
        <v>291550000</v>
      </c>
      <c r="M398" s="281"/>
      <c r="N398" s="281">
        <f t="shared" si="1101"/>
        <v>90111000</v>
      </c>
      <c r="O398" s="281">
        <f t="shared" si="1101"/>
        <v>0</v>
      </c>
      <c r="P398" s="282">
        <f t="shared" si="1101"/>
        <v>245</v>
      </c>
      <c r="Q398" s="282">
        <f t="shared" si="1101"/>
        <v>0</v>
      </c>
      <c r="R398" s="282">
        <f t="shared" si="1101"/>
        <v>8.76</v>
      </c>
      <c r="S398" s="282">
        <f t="shared" si="1101"/>
        <v>11.14</v>
      </c>
      <c r="T398" s="282">
        <f t="shared" si="1101"/>
        <v>0</v>
      </c>
      <c r="U398" s="282">
        <f t="shared" si="1101"/>
        <v>0</v>
      </c>
      <c r="V398" s="282">
        <f t="shared" si="1101"/>
        <v>0</v>
      </c>
      <c r="W398" s="282">
        <f t="shared" si="1101"/>
        <v>0</v>
      </c>
      <c r="X398" s="282">
        <f t="shared" si="1101"/>
        <v>0</v>
      </c>
      <c r="Y398" s="282">
        <f t="shared" si="1101"/>
        <v>0</v>
      </c>
      <c r="Z398" s="282">
        <f t="shared" si="1101"/>
        <v>0</v>
      </c>
      <c r="AA398" s="282">
        <f t="shared" si="1101"/>
        <v>0</v>
      </c>
      <c r="AB398" s="282">
        <f t="shared" si="1101"/>
        <v>0</v>
      </c>
      <c r="AC398" s="282">
        <f t="shared" si="1101"/>
        <v>0</v>
      </c>
      <c r="AD398" s="282">
        <f t="shared" si="1101"/>
        <v>1</v>
      </c>
      <c r="AE398" s="282">
        <f t="shared" si="1101"/>
        <v>39.71</v>
      </c>
      <c r="AF398" s="281">
        <f t="shared" si="1101"/>
        <v>115472403</v>
      </c>
      <c r="AG398" s="281">
        <f t="shared" si="1101"/>
        <v>2627270</v>
      </c>
      <c r="AH398" s="281">
        <f t="shared" si="1101"/>
        <v>4199431</v>
      </c>
      <c r="AI398" s="281">
        <f t="shared" si="1101"/>
        <v>0</v>
      </c>
      <c r="AJ398" s="281">
        <f t="shared" si="1101"/>
        <v>0</v>
      </c>
      <c r="AK398" s="281">
        <f t="shared" si="1101"/>
        <v>0</v>
      </c>
      <c r="AL398" s="281">
        <f t="shared" si="1101"/>
        <v>0</v>
      </c>
      <c r="AM398" s="281">
        <f t="shared" si="1101"/>
        <v>0</v>
      </c>
      <c r="AN398" s="281">
        <f t="shared" si="1101"/>
        <v>121154</v>
      </c>
      <c r="AO398" s="281">
        <f t="shared" si="1101"/>
        <v>516230</v>
      </c>
      <c r="AP398" s="281">
        <f t="shared" si="1101"/>
        <v>0</v>
      </c>
      <c r="AQ398" s="281">
        <f t="shared" si="1101"/>
        <v>122936488</v>
      </c>
      <c r="AR398" s="281">
        <f t="shared" si="1101"/>
        <v>0</v>
      </c>
      <c r="AS398" s="281">
        <f t="shared" si="1101"/>
        <v>0</v>
      </c>
      <c r="AT398" s="281">
        <f t="shared" si="1101"/>
        <v>0</v>
      </c>
      <c r="AU398" s="281">
        <f t="shared" si="1101"/>
        <v>0</v>
      </c>
      <c r="AV398" s="281">
        <f t="shared" si="1101"/>
        <v>122936488</v>
      </c>
      <c r="AW398" s="281">
        <f t="shared" si="1101"/>
        <v>9744800</v>
      </c>
      <c r="AX398" s="281">
        <f t="shared" si="1101"/>
        <v>1827150</v>
      </c>
      <c r="AY398" s="281">
        <f t="shared" si="1101"/>
        <v>1218100</v>
      </c>
      <c r="AZ398" s="281">
        <f t="shared" si="1101"/>
        <v>12790050</v>
      </c>
      <c r="BA398" s="281">
        <f t="shared" si="1101"/>
        <v>416950</v>
      </c>
      <c r="BB398" s="281">
        <f t="shared" si="1101"/>
        <v>3410000</v>
      </c>
      <c r="BC398" s="281">
        <f t="shared" si="1101"/>
        <v>0</v>
      </c>
      <c r="BD398" s="281">
        <f t="shared" si="1101"/>
        <v>0</v>
      </c>
      <c r="BE398" s="281">
        <f t="shared" si="1101"/>
        <v>16617000</v>
      </c>
      <c r="BF398" s="281">
        <f t="shared" si="1101"/>
        <v>106980988</v>
      </c>
      <c r="BG398" s="281">
        <f t="shared" si="1101"/>
        <v>661500</v>
      </c>
      <c r="BH398" s="281"/>
      <c r="BI398" s="281">
        <f t="shared" si="1101"/>
        <v>0</v>
      </c>
      <c r="BJ398" s="281">
        <f t="shared" si="1101"/>
        <v>0</v>
      </c>
      <c r="BK398" s="281"/>
      <c r="BL398" s="281">
        <f t="shared" si="1101"/>
        <v>0</v>
      </c>
      <c r="BM398" s="281">
        <f t="shared" si="1101"/>
        <v>39000</v>
      </c>
      <c r="BN398" s="281">
        <f t="shared" si="1101"/>
        <v>0</v>
      </c>
      <c r="BO398" s="281">
        <f t="shared" si="1101"/>
        <v>0</v>
      </c>
      <c r="BP398" s="281">
        <f t="shared" si="1101"/>
        <v>0</v>
      </c>
      <c r="BQ398" s="281">
        <f t="shared" si="1101"/>
        <v>0</v>
      </c>
      <c r="BR398" s="281">
        <f t="shared" si="1101"/>
        <v>0</v>
      </c>
      <c r="BS398" s="281">
        <f t="shared" si="1101"/>
        <v>122299104</v>
      </c>
      <c r="BT398" s="281">
        <f t="shared" ref="BT398:CV398" si="1102">BT399+BT408</f>
        <v>20</v>
      </c>
      <c r="BU398" s="281">
        <f t="shared" si="1102"/>
        <v>88000000</v>
      </c>
      <c r="BV398" s="281">
        <f t="shared" si="1102"/>
        <v>231000000</v>
      </c>
      <c r="BW398" s="281">
        <f t="shared" si="1102"/>
        <v>319000000</v>
      </c>
      <c r="BX398" s="281">
        <f t="shared" si="1102"/>
        <v>-209490946</v>
      </c>
      <c r="BY398" s="281">
        <f t="shared" si="1102"/>
        <v>0</v>
      </c>
      <c r="BZ398" s="281">
        <f t="shared" si="1102"/>
        <v>0</v>
      </c>
      <c r="CA398" s="281">
        <f t="shared" si="1102"/>
        <v>0</v>
      </c>
      <c r="CB398" s="281">
        <f t="shared" si="1102"/>
        <v>0</v>
      </c>
      <c r="CC398" s="281">
        <f t="shared" si="1102"/>
        <v>0</v>
      </c>
      <c r="CD398" s="281">
        <f t="shared" si="1102"/>
        <v>0</v>
      </c>
      <c r="CE398" s="281">
        <f t="shared" si="1102"/>
        <v>275500000</v>
      </c>
      <c r="CF398" s="281">
        <f t="shared" si="1102"/>
        <v>12300000</v>
      </c>
      <c r="CG398" s="281">
        <f t="shared" si="1102"/>
        <v>900000</v>
      </c>
      <c r="CH398" s="281">
        <f t="shared" si="1102"/>
        <v>0</v>
      </c>
      <c r="CI398" s="281">
        <f t="shared" si="1102"/>
        <v>2850000</v>
      </c>
      <c r="CJ398" s="281">
        <f t="shared" si="1102"/>
        <v>16050000</v>
      </c>
      <c r="CK398" s="281">
        <f t="shared" si="1102"/>
        <v>291550000</v>
      </c>
      <c r="CL398" s="281">
        <f t="shared" si="1102"/>
        <v>0</v>
      </c>
      <c r="CM398" s="281">
        <f t="shared" si="1102"/>
        <v>275500000</v>
      </c>
      <c r="CN398" s="281">
        <f t="shared" si="1102"/>
        <v>12300000</v>
      </c>
      <c r="CO398" s="281">
        <f t="shared" si="1102"/>
        <v>900000</v>
      </c>
      <c r="CP398" s="281">
        <f t="shared" si="1102"/>
        <v>0</v>
      </c>
      <c r="CQ398" s="281">
        <f t="shared" si="1102"/>
        <v>2850000</v>
      </c>
      <c r="CR398" s="281">
        <f t="shared" si="1102"/>
        <v>16050000</v>
      </c>
      <c r="CS398" s="281">
        <f t="shared" si="1102"/>
        <v>291550000</v>
      </c>
      <c r="CT398" s="281">
        <f t="shared" si="1102"/>
        <v>0</v>
      </c>
      <c r="CU398" s="281">
        <f t="shared" si="1102"/>
        <v>0</v>
      </c>
      <c r="CV398" s="281">
        <f t="shared" si="1102"/>
        <v>0</v>
      </c>
      <c r="CW398" s="281"/>
    </row>
    <row r="399" spans="1:101" ht="34.35" customHeight="1">
      <c r="A399" s="367" t="s">
        <v>1752</v>
      </c>
      <c r="B399" s="298" t="str">
        <f>"Bộ phận Nghiệp vụ Vận tải: " &amp;"["&amp;COUNT(A400:A407)&amp; "]"</f>
        <v>Bộ phận Nghiệp vụ Vận tải: [8]</v>
      </c>
      <c r="C399" s="284"/>
      <c r="D399" s="293"/>
      <c r="E399" s="293"/>
      <c r="F399" s="293"/>
      <c r="G399" s="293">
        <f>SUM(G400:G407)</f>
        <v>45190000</v>
      </c>
      <c r="H399" s="293">
        <f t="shared" ref="H399:BS399" si="1103">SUM(H400:H407)</f>
        <v>0</v>
      </c>
      <c r="I399" s="293">
        <f t="shared" si="1103"/>
        <v>56310000</v>
      </c>
      <c r="J399" s="293">
        <f t="shared" si="1103"/>
        <v>7025000</v>
      </c>
      <c r="K399" s="293">
        <f t="shared" si="1103"/>
        <v>63335000</v>
      </c>
      <c r="L399" s="293">
        <f t="shared" si="1103"/>
        <v>108525000</v>
      </c>
      <c r="M399" s="293"/>
      <c r="N399" s="293">
        <f t="shared" si="1103"/>
        <v>33649000</v>
      </c>
      <c r="O399" s="293">
        <f t="shared" si="1103"/>
        <v>0</v>
      </c>
      <c r="P399" s="294">
        <f t="shared" si="1103"/>
        <v>97.5</v>
      </c>
      <c r="Q399" s="294">
        <f t="shared" si="1103"/>
        <v>0</v>
      </c>
      <c r="R399" s="294">
        <f t="shared" si="1103"/>
        <v>1.4</v>
      </c>
      <c r="S399" s="294">
        <f t="shared" si="1103"/>
        <v>1</v>
      </c>
      <c r="T399" s="294">
        <f t="shared" si="1103"/>
        <v>0</v>
      </c>
      <c r="U399" s="294">
        <f t="shared" si="1103"/>
        <v>0</v>
      </c>
      <c r="V399" s="294">
        <f t="shared" si="1103"/>
        <v>0</v>
      </c>
      <c r="W399" s="294">
        <f t="shared" si="1103"/>
        <v>0</v>
      </c>
      <c r="X399" s="294">
        <f t="shared" si="1103"/>
        <v>0</v>
      </c>
      <c r="Y399" s="294">
        <f t="shared" si="1103"/>
        <v>0</v>
      </c>
      <c r="Z399" s="294">
        <f t="shared" si="1103"/>
        <v>0</v>
      </c>
      <c r="AA399" s="294">
        <f t="shared" si="1103"/>
        <v>0</v>
      </c>
      <c r="AB399" s="294">
        <f t="shared" si="1103"/>
        <v>0</v>
      </c>
      <c r="AC399" s="294">
        <f t="shared" si="1103"/>
        <v>0</v>
      </c>
      <c r="AD399" s="294">
        <f t="shared" si="1103"/>
        <v>1</v>
      </c>
      <c r="AE399" s="294">
        <f t="shared" si="1103"/>
        <v>12.71</v>
      </c>
      <c r="AF399" s="293">
        <f t="shared" si="1103"/>
        <v>43566057</v>
      </c>
      <c r="AG399" s="293">
        <f t="shared" si="1103"/>
        <v>588039</v>
      </c>
      <c r="AH399" s="293">
        <f t="shared" si="1103"/>
        <v>338462</v>
      </c>
      <c r="AI399" s="293">
        <f t="shared" si="1103"/>
        <v>0</v>
      </c>
      <c r="AJ399" s="293">
        <f t="shared" si="1103"/>
        <v>0</v>
      </c>
      <c r="AK399" s="293">
        <f t="shared" si="1103"/>
        <v>0</v>
      </c>
      <c r="AL399" s="293">
        <f t="shared" si="1103"/>
        <v>0</v>
      </c>
      <c r="AM399" s="293">
        <f t="shared" si="1103"/>
        <v>0</v>
      </c>
      <c r="AN399" s="293">
        <f t="shared" si="1103"/>
        <v>121154</v>
      </c>
      <c r="AO399" s="293">
        <f t="shared" si="1103"/>
        <v>165230</v>
      </c>
      <c r="AP399" s="293">
        <f t="shared" si="1103"/>
        <v>0</v>
      </c>
      <c r="AQ399" s="293">
        <f t="shared" si="1103"/>
        <v>44778942</v>
      </c>
      <c r="AR399" s="293">
        <f t="shared" si="1103"/>
        <v>0</v>
      </c>
      <c r="AS399" s="293">
        <f t="shared" si="1103"/>
        <v>0</v>
      </c>
      <c r="AT399" s="293">
        <f t="shared" si="1103"/>
        <v>0</v>
      </c>
      <c r="AU399" s="293">
        <f t="shared" si="1103"/>
        <v>0</v>
      </c>
      <c r="AV399" s="293">
        <f t="shared" si="1103"/>
        <v>44778942</v>
      </c>
      <c r="AW399" s="293">
        <f t="shared" si="1103"/>
        <v>3615200</v>
      </c>
      <c r="AX399" s="293">
        <f t="shared" si="1103"/>
        <v>677850</v>
      </c>
      <c r="AY399" s="293">
        <f t="shared" si="1103"/>
        <v>451900</v>
      </c>
      <c r="AZ399" s="293">
        <f t="shared" si="1103"/>
        <v>4744950</v>
      </c>
      <c r="BA399" s="293">
        <f t="shared" si="1103"/>
        <v>174000</v>
      </c>
      <c r="BB399" s="293">
        <f t="shared" si="1103"/>
        <v>1430000</v>
      </c>
      <c r="BC399" s="293">
        <f t="shared" si="1103"/>
        <v>0</v>
      </c>
      <c r="BD399" s="293">
        <f t="shared" si="1103"/>
        <v>0</v>
      </c>
      <c r="BE399" s="293">
        <f t="shared" si="1103"/>
        <v>6348950</v>
      </c>
      <c r="BF399" s="293">
        <f t="shared" si="1103"/>
        <v>38429992</v>
      </c>
      <c r="BG399" s="293">
        <f t="shared" si="1103"/>
        <v>0</v>
      </c>
      <c r="BH399" s="293"/>
      <c r="BI399" s="293">
        <f t="shared" si="1103"/>
        <v>0</v>
      </c>
      <c r="BJ399" s="293">
        <f t="shared" si="1103"/>
        <v>0</v>
      </c>
      <c r="BK399" s="293"/>
      <c r="BL399" s="293">
        <f t="shared" si="1103"/>
        <v>0</v>
      </c>
      <c r="BM399" s="293">
        <f t="shared" si="1103"/>
        <v>13000</v>
      </c>
      <c r="BN399" s="293">
        <f t="shared" si="1103"/>
        <v>0</v>
      </c>
      <c r="BO399" s="293">
        <f t="shared" si="1103"/>
        <v>0</v>
      </c>
      <c r="BP399" s="293">
        <f t="shared" si="1103"/>
        <v>0</v>
      </c>
      <c r="BQ399" s="293">
        <f t="shared" si="1103"/>
        <v>0</v>
      </c>
      <c r="BR399" s="293">
        <f t="shared" si="1103"/>
        <v>0</v>
      </c>
      <c r="BS399" s="293">
        <f t="shared" si="1103"/>
        <v>44492558</v>
      </c>
      <c r="BT399" s="293">
        <f t="shared" ref="BT399:CV399" si="1104">SUM(BT400:BT407)</f>
        <v>8</v>
      </c>
      <c r="BU399" s="293">
        <f t="shared" si="1104"/>
        <v>35200000</v>
      </c>
      <c r="BV399" s="293">
        <f t="shared" si="1104"/>
        <v>88000000</v>
      </c>
      <c r="BW399" s="293">
        <f t="shared" si="1104"/>
        <v>123200000</v>
      </c>
      <c r="BX399" s="293">
        <f t="shared" si="1104"/>
        <v>-83452392</v>
      </c>
      <c r="BY399" s="293">
        <f t="shared" si="1104"/>
        <v>0</v>
      </c>
      <c r="BZ399" s="293">
        <f t="shared" si="1104"/>
        <v>0</v>
      </c>
      <c r="CA399" s="293">
        <f t="shared" si="1104"/>
        <v>0</v>
      </c>
      <c r="CB399" s="293">
        <f t="shared" si="1104"/>
        <v>0</v>
      </c>
      <c r="CC399" s="293">
        <f t="shared" si="1104"/>
        <v>0</v>
      </c>
      <c r="CD399" s="293">
        <f t="shared" si="1104"/>
        <v>0</v>
      </c>
      <c r="CE399" s="293">
        <f t="shared" si="1104"/>
        <v>101500000</v>
      </c>
      <c r="CF399" s="293">
        <f t="shared" si="1104"/>
        <v>6125000</v>
      </c>
      <c r="CG399" s="293">
        <f t="shared" si="1104"/>
        <v>900000</v>
      </c>
      <c r="CH399" s="293">
        <f t="shared" si="1104"/>
        <v>0</v>
      </c>
      <c r="CI399" s="293">
        <f t="shared" si="1104"/>
        <v>0</v>
      </c>
      <c r="CJ399" s="293">
        <f t="shared" si="1104"/>
        <v>7025000</v>
      </c>
      <c r="CK399" s="293">
        <f t="shared" si="1104"/>
        <v>108525000</v>
      </c>
      <c r="CL399" s="293">
        <f t="shared" si="1104"/>
        <v>0</v>
      </c>
      <c r="CM399" s="293">
        <f t="shared" si="1104"/>
        <v>101500000</v>
      </c>
      <c r="CN399" s="293">
        <f t="shared" si="1104"/>
        <v>6125000</v>
      </c>
      <c r="CO399" s="293">
        <f t="shared" si="1104"/>
        <v>900000</v>
      </c>
      <c r="CP399" s="293">
        <f t="shared" si="1104"/>
        <v>0</v>
      </c>
      <c r="CQ399" s="293">
        <f t="shared" si="1104"/>
        <v>0</v>
      </c>
      <c r="CR399" s="293">
        <f t="shared" si="1104"/>
        <v>7025000</v>
      </c>
      <c r="CS399" s="293">
        <f t="shared" si="1104"/>
        <v>108525000</v>
      </c>
      <c r="CT399" s="293">
        <f t="shared" si="1104"/>
        <v>0</v>
      </c>
      <c r="CU399" s="293">
        <f t="shared" si="1104"/>
        <v>0</v>
      </c>
      <c r="CV399" s="445">
        <f t="shared" si="1104"/>
        <v>0</v>
      </c>
      <c r="CW399" s="293"/>
    </row>
    <row r="400" spans="1:101" ht="34.35" customHeight="1">
      <c r="A400" s="155">
        <f>SUBTOTAL(3,$C$11:C400)</f>
        <v>357</v>
      </c>
      <c r="B400" s="143" t="s">
        <v>328</v>
      </c>
      <c r="C400" s="144" t="s">
        <v>329</v>
      </c>
      <c r="D400" s="156" t="s">
        <v>101</v>
      </c>
      <c r="E400" s="157" t="str">
        <f t="shared" ref="E400:E407" si="1105">IF(CL400&gt;=400000000,"A1",IF(CL400&gt;=300000000,"A2",IF(CL400&gt;=240000000,"A3",IF(CL400&gt;=180000000,"A4",IF(CL400&gt;=120000000,"A5",IF(CL400&gt;=80000000,"A6",IF(CL400&gt;=40000000,"A7",IF(CL400&gt;=25000000,"B1",IF(CL400&gt;=12000000,"B2","B3")))))))))</f>
        <v>B3</v>
      </c>
      <c r="F400" s="158">
        <v>43795</v>
      </c>
      <c r="G400" s="159">
        <v>6300000</v>
      </c>
      <c r="H400" s="159"/>
      <c r="I400" s="160">
        <f t="shared" ref="I400:I407" si="1106">IF(G400&gt;0,CM400-G400,CM400-H400)</f>
        <v>5700000</v>
      </c>
      <c r="J400" s="160">
        <f t="shared" ref="J400:J407" si="1107">CR400</f>
        <v>600000</v>
      </c>
      <c r="K400" s="161">
        <f t="shared" ref="K400:K407" si="1108">SUM(I400:J400)</f>
        <v>6300000</v>
      </c>
      <c r="L400" s="161">
        <f t="shared" ref="L400:L407" si="1109">IF(G400&gt;0,G400+K400,H400+K400)</f>
        <v>12600000</v>
      </c>
      <c r="M400" s="162">
        <f t="shared" ref="M400:M407" si="1110">IF(CE400&gt;=11000000,80%,100%)</f>
        <v>0.8</v>
      </c>
      <c r="N400" s="163">
        <f t="shared" ref="N400:N407" si="1111">ROUND(MAX(G400*70%,H400*70%,3640000),0)</f>
        <v>4410000</v>
      </c>
      <c r="O400" s="163">
        <v>0</v>
      </c>
      <c r="P400" s="406">
        <v>12</v>
      </c>
      <c r="Q400" s="406">
        <v>0</v>
      </c>
      <c r="R400" s="406">
        <v>0</v>
      </c>
      <c r="S400" s="406">
        <v>0</v>
      </c>
      <c r="T400" s="406"/>
      <c r="U400" s="406"/>
      <c r="V400" s="406"/>
      <c r="W400" s="406"/>
      <c r="X400" s="389"/>
      <c r="Y400" s="406"/>
      <c r="Z400" s="406"/>
      <c r="AA400" s="406"/>
      <c r="AB400" s="406"/>
      <c r="AC400" s="406"/>
      <c r="AD400" s="406">
        <v>0</v>
      </c>
      <c r="AE400" s="164">
        <f t="shared" ref="AE400:AE407" si="1112">IF(OR(BL400="M1",BL400="M2",BL400="M3",BL400="M4"),P400+R400+S400+T400+U400,0)</f>
        <v>0</v>
      </c>
      <c r="AF400" s="166">
        <f t="shared" ref="AF400:AF407" si="1113">ROUND(IF($P400=0,0,IF(OR($BJ400="lương tháng",$CE400&gt;=11000000),($L400/2-$L400/26*($CC$6-$P400))*$M400,$L400/26*$P400*$M400)),0)</f>
        <v>4652308</v>
      </c>
      <c r="AG400" s="166">
        <f t="shared" ref="AG400:AG407" si="1114">ROUND(MAX((G400+I400)*M400/26*R400,(H400+I400)*M400/26*R400,G400/26*R400*150%,H400/26*R400*150%)*BK400,0)</f>
        <v>0</v>
      </c>
      <c r="AH400" s="166">
        <f t="shared" ref="AH400:AH407" si="1115">ROUND(MAX((G400+I400)*M400/26*S400,(H400+I400)*M400/26*S400,G400/26*S400*200%,H400/26*S400*200%)*BK400,0)</f>
        <v>0</v>
      </c>
      <c r="AI400" s="166">
        <f t="shared" ref="AI400:AI407" si="1116">ROUND(IF(BJ400="Lương tháng",L400/26*T400,MAX((G400+I400)/26*(T400+U400)*200%+G400/26*T400,(H400+I400)/26*(T400+U400)*200%+H400/26*T400,G400/26*(T400+U400)*300%+G400/26*T400,H400/26*(T400+U400)*300%+H400/26*T400)),0)</f>
        <v>0</v>
      </c>
      <c r="AJ400" s="166">
        <f t="shared" ref="AJ400:AJ407" si="1117">ROUND(IF((P400+Q400)=0,0,IF(BJ400="Lương tháng",MAX((G400+I400)/26*V400,(H400+I400)/26*V400),MAX(G400/26*V400,H400/26*V400))),0)</f>
        <v>0</v>
      </c>
      <c r="AK400" s="166">
        <f t="shared" ref="AK400:AK407" si="1118">ROUND(IF(G400&gt;0,G400/26*W400,H400/26*W400),0)</f>
        <v>0</v>
      </c>
      <c r="AL400" s="166">
        <f t="shared" ref="AL400:AL407" si="1119">ROUND(N400/26*Y400+O400/26*Z400+MAX(G400/26*AA400,H400/26*AA400),0)</f>
        <v>0</v>
      </c>
      <c r="AM400" s="166">
        <f t="shared" ref="AM400:AM407" si="1120">ROUND(IF(BJ400="Lương tháng",L400/26*AC400,L400/26*AC400+MAX((G400+I400)/26*AB400,(H400+I400)/26*AB400)),0)</f>
        <v>0</v>
      </c>
      <c r="AN400" s="166">
        <f t="shared" ref="AN400:AN407" si="1121">ROUND(IF(BJ400="lương tháng",0,MAX((G400+I400)/26*AD400*30%,(H400+I400)/26*AD400*30%)*BK400),0)</f>
        <v>0</v>
      </c>
      <c r="AO400" s="167">
        <f t="shared" ref="AO400:AO407" si="1122">ROUND(BM400*AE400,0)</f>
        <v>0</v>
      </c>
      <c r="AP400" s="166">
        <v>0</v>
      </c>
      <c r="AQ400" s="166">
        <f t="shared" ref="AQ400:AQ407" si="1123">ROUND(SUM(AF400:AP400),0)</f>
        <v>4652308</v>
      </c>
      <c r="AR400" s="166"/>
      <c r="AS400" s="167"/>
      <c r="AT400" s="166"/>
      <c r="AU400" s="166"/>
      <c r="AV400" s="166">
        <f t="shared" ref="AV400:AV407" si="1124">ROUND(SUM(AQ400:AT400)-AU400,0)</f>
        <v>4652308</v>
      </c>
      <c r="AW400" s="166">
        <f t="shared" ref="AW400:AW407" si="1125">ROUND(IF($BH400=1,$G400*$AW$9,0),0)</f>
        <v>504000</v>
      </c>
      <c r="AX400" s="166">
        <f t="shared" ref="AX400:AX407" si="1126">ROUND(IF($BH400=1,$G400*$AX$9,0),0)</f>
        <v>94500</v>
      </c>
      <c r="AY400" s="166">
        <f t="shared" ref="AY400:AY407" si="1127">ROUND(IF($BH400=1,$G400*$AY$9,0),0)</f>
        <v>63000</v>
      </c>
      <c r="AZ400" s="166">
        <f t="shared" ref="AZ400:AZ407" si="1128">SUM(AW400:AY400)</f>
        <v>661500</v>
      </c>
      <c r="BA400" s="166">
        <f t="shared" ref="BA400:BA407" si="1129">ROUND(IF($BI400="1x",$G400*0.5%,0),0)</f>
        <v>0</v>
      </c>
      <c r="BB400" s="166">
        <f t="shared" ref="BB400:BB407" si="1130">IF(BN400="Xem lại",0,IF(CM400&lt;11000000,5000,IF(AND(CM400&gt;=11000000,CM400&lt;25000000),10000,IF(AND(CM400&gt;=25000000,CM400&lt;40000000),15000,IF(AND(CM400&gt;=40000000,CM400&lt;120000000),20000,IF(AND(CM400&gt;=120000000,CM400&lt;240000000),25000,30000)))))*$BB$9)</f>
        <v>220000</v>
      </c>
      <c r="BC400" s="166"/>
      <c r="BD400" s="166">
        <v>0</v>
      </c>
      <c r="BE400" s="166">
        <f t="shared" ref="BE400:BE407" si="1131">ROUND(SUM(AZ400:BD400),0)</f>
        <v>881500</v>
      </c>
      <c r="BF400" s="166">
        <f t="shared" ref="BF400:BF407" si="1132">ROUND(IF(AV400&gt;BE400,AV400-BE400,0),0)</f>
        <v>3770808</v>
      </c>
      <c r="BG400" s="166">
        <f t="shared" ref="BG400:BG407" si="1133">ROUND(IF(BE400&gt;AV400,BE400-AV400,0),0)</f>
        <v>0</v>
      </c>
      <c r="BH400" s="166">
        <v>1</v>
      </c>
      <c r="BI400" s="159">
        <v>0</v>
      </c>
      <c r="BJ400" s="166">
        <f t="shared" ref="BJ400:BJ407" si="1134">IF(AND(D400="QTNV CL",CM400&gt;=11000000),"Lương tháng",IF(CM400&gt;=18000000,"Lương tháng",0))</f>
        <v>0</v>
      </c>
      <c r="BK400" s="166">
        <f t="shared" ref="BK400:BK407" si="1135">IF(BJ400="Lương tháng",0,1)</f>
        <v>1</v>
      </c>
      <c r="BL400" s="166">
        <v>0</v>
      </c>
      <c r="BM400" s="166">
        <f t="shared" ref="BM400:BM407" si="1136">IF(BL400="M1",13000,IF(BL400="M2",20000,IF(BL400="M3",26000,IF(BL400="M4",32000,0))))</f>
        <v>0</v>
      </c>
      <c r="BN400" s="166" t="str">
        <f t="shared" ref="BN400:BN407" si="1137">IF(AND(G400&gt;0,(P400+Q400)&gt;=5),"Trừ tiền","Xem lại")</f>
        <v>Trừ tiền</v>
      </c>
      <c r="BO400" s="410"/>
      <c r="BP400" s="166"/>
      <c r="BQ400" s="144"/>
      <c r="BR400" s="144"/>
      <c r="BS400" s="161">
        <f t="shared" ref="BS400:BS407" si="1138">AQ400+SUM(BO400:BR400)-AN400-AO400-SUM(BY400:CA400)</f>
        <v>4652308</v>
      </c>
      <c r="BT400" s="159">
        <v>0</v>
      </c>
      <c r="BU400" s="166">
        <f t="shared" ref="BU400:BU407" si="1139">BT400*4400000</f>
        <v>0</v>
      </c>
      <c r="BV400" s="166">
        <v>11000000</v>
      </c>
      <c r="BW400" s="166">
        <f t="shared" ref="BW400:BW407" si="1140">BU400+BV400</f>
        <v>11000000</v>
      </c>
      <c r="BX400" s="166">
        <f t="shared" ref="BX400:BX407" si="1141">BS400-SUM(CC400:CD400)-CB400-AZ400-BW400</f>
        <v>-7009192</v>
      </c>
      <c r="BY400" s="166"/>
      <c r="BZ400" s="166"/>
      <c r="CA400" s="171"/>
      <c r="CB400" s="166"/>
      <c r="CC400" s="166"/>
      <c r="CD400" s="166"/>
      <c r="CE400" s="413">
        <v>12000000</v>
      </c>
      <c r="CF400" s="413">
        <f>5%*CE400</f>
        <v>600000</v>
      </c>
      <c r="CG400" s="413">
        <v>0</v>
      </c>
      <c r="CH400" s="413">
        <v>0</v>
      </c>
      <c r="CI400" s="413"/>
      <c r="CJ400" s="369">
        <f t="shared" ref="CJ400:CJ407" si="1142">SUM(CF400:CI400)</f>
        <v>600000</v>
      </c>
      <c r="CK400" s="369">
        <f t="shared" ref="CK400:CK407" si="1143">CE400+CJ400</f>
        <v>12600000</v>
      </c>
      <c r="CL400" s="417"/>
      <c r="CM400" s="413">
        <f t="shared" ref="CM400:CQ407" si="1144">CE400</f>
        <v>12000000</v>
      </c>
      <c r="CN400" s="413">
        <f t="shared" si="1144"/>
        <v>600000</v>
      </c>
      <c r="CO400" s="369">
        <f t="shared" si="1144"/>
        <v>0</v>
      </c>
      <c r="CP400" s="369">
        <f t="shared" si="1144"/>
        <v>0</v>
      </c>
      <c r="CQ400" s="369">
        <f t="shared" si="1144"/>
        <v>0</v>
      </c>
      <c r="CR400" s="369">
        <f t="shared" ref="CR400:CR407" si="1145">SUM(CN400:CQ400)</f>
        <v>600000</v>
      </c>
      <c r="CS400" s="369">
        <f t="shared" ref="CS400:CS407" si="1146">CM400+CR400</f>
        <v>12600000</v>
      </c>
      <c r="CT400" s="173" t="s">
        <v>1624</v>
      </c>
      <c r="CU400" s="173" t="s">
        <v>1769</v>
      </c>
      <c r="CV400" s="450" t="s">
        <v>1623</v>
      </c>
      <c r="CW400" s="173" t="s">
        <v>2249</v>
      </c>
    </row>
    <row r="401" spans="1:101" ht="34.35" customHeight="1">
      <c r="A401" s="155">
        <f>SUBTOTAL(3,$C$11:C401)</f>
        <v>358</v>
      </c>
      <c r="B401" s="143" t="s">
        <v>1462</v>
      </c>
      <c r="C401" s="144" t="s">
        <v>1463</v>
      </c>
      <c r="D401" s="156" t="s">
        <v>101</v>
      </c>
      <c r="E401" s="157" t="str">
        <f t="shared" si="1105"/>
        <v>B3</v>
      </c>
      <c r="F401" s="158">
        <v>45299</v>
      </c>
      <c r="G401" s="159">
        <v>4750000</v>
      </c>
      <c r="H401" s="159"/>
      <c r="I401" s="160">
        <f t="shared" si="1106"/>
        <v>5750000</v>
      </c>
      <c r="J401" s="160">
        <f t="shared" si="1107"/>
        <v>0</v>
      </c>
      <c r="K401" s="161">
        <f t="shared" si="1108"/>
        <v>5750000</v>
      </c>
      <c r="L401" s="161">
        <f t="shared" si="1109"/>
        <v>10500000</v>
      </c>
      <c r="M401" s="162">
        <f t="shared" si="1110"/>
        <v>1</v>
      </c>
      <c r="N401" s="163">
        <f t="shared" si="1111"/>
        <v>3640000</v>
      </c>
      <c r="O401" s="163">
        <v>0</v>
      </c>
      <c r="P401" s="406">
        <v>13</v>
      </c>
      <c r="Q401" s="406">
        <v>0</v>
      </c>
      <c r="R401" s="406">
        <v>0</v>
      </c>
      <c r="S401" s="406">
        <v>0</v>
      </c>
      <c r="T401" s="406"/>
      <c r="U401" s="406"/>
      <c r="V401" s="406"/>
      <c r="W401" s="406"/>
      <c r="X401" s="389"/>
      <c r="Y401" s="406"/>
      <c r="Z401" s="406"/>
      <c r="AA401" s="406"/>
      <c r="AB401" s="406"/>
      <c r="AC401" s="406"/>
      <c r="AD401" s="406">
        <v>0</v>
      </c>
      <c r="AE401" s="164">
        <f t="shared" si="1112"/>
        <v>0</v>
      </c>
      <c r="AF401" s="166">
        <f t="shared" si="1113"/>
        <v>5250000</v>
      </c>
      <c r="AG401" s="166">
        <f t="shared" si="1114"/>
        <v>0</v>
      </c>
      <c r="AH401" s="166">
        <f t="shared" si="1115"/>
        <v>0</v>
      </c>
      <c r="AI401" s="166">
        <f t="shared" si="1116"/>
        <v>0</v>
      </c>
      <c r="AJ401" s="166">
        <f t="shared" si="1117"/>
        <v>0</v>
      </c>
      <c r="AK401" s="166">
        <f t="shared" si="1118"/>
        <v>0</v>
      </c>
      <c r="AL401" s="166">
        <f t="shared" si="1119"/>
        <v>0</v>
      </c>
      <c r="AM401" s="166">
        <f t="shared" si="1120"/>
        <v>0</v>
      </c>
      <c r="AN401" s="166">
        <f t="shared" si="1121"/>
        <v>0</v>
      </c>
      <c r="AO401" s="167">
        <f t="shared" si="1122"/>
        <v>0</v>
      </c>
      <c r="AP401" s="166">
        <v>0</v>
      </c>
      <c r="AQ401" s="166">
        <f t="shared" si="1123"/>
        <v>5250000</v>
      </c>
      <c r="AR401" s="166"/>
      <c r="AS401" s="167"/>
      <c r="AT401" s="166"/>
      <c r="AU401" s="166"/>
      <c r="AV401" s="166">
        <f t="shared" si="1124"/>
        <v>5250000</v>
      </c>
      <c r="AW401" s="166">
        <f t="shared" si="1125"/>
        <v>380000</v>
      </c>
      <c r="AX401" s="166">
        <f t="shared" si="1126"/>
        <v>71250</v>
      </c>
      <c r="AY401" s="166">
        <f t="shared" si="1127"/>
        <v>47500</v>
      </c>
      <c r="AZ401" s="166">
        <f t="shared" si="1128"/>
        <v>498750</v>
      </c>
      <c r="BA401" s="166">
        <f t="shared" si="1129"/>
        <v>23750</v>
      </c>
      <c r="BB401" s="166">
        <f t="shared" si="1130"/>
        <v>110000</v>
      </c>
      <c r="BC401" s="166"/>
      <c r="BD401" s="166">
        <v>0</v>
      </c>
      <c r="BE401" s="166">
        <f t="shared" si="1131"/>
        <v>632500</v>
      </c>
      <c r="BF401" s="166">
        <f t="shared" si="1132"/>
        <v>4617500</v>
      </c>
      <c r="BG401" s="166">
        <f t="shared" si="1133"/>
        <v>0</v>
      </c>
      <c r="BH401" s="166">
        <v>1</v>
      </c>
      <c r="BI401" s="369" t="s">
        <v>40</v>
      </c>
      <c r="BJ401" s="166">
        <f t="shared" si="1134"/>
        <v>0</v>
      </c>
      <c r="BK401" s="166">
        <f t="shared" si="1135"/>
        <v>1</v>
      </c>
      <c r="BL401" s="166">
        <v>0</v>
      </c>
      <c r="BM401" s="166">
        <f t="shared" si="1136"/>
        <v>0</v>
      </c>
      <c r="BN401" s="166" t="str">
        <f t="shared" si="1137"/>
        <v>Trừ tiền</v>
      </c>
      <c r="BO401" s="410"/>
      <c r="BP401" s="166"/>
      <c r="BQ401" s="144"/>
      <c r="BR401" s="144"/>
      <c r="BS401" s="161">
        <f t="shared" si="1138"/>
        <v>5250000</v>
      </c>
      <c r="BT401" s="159">
        <v>0</v>
      </c>
      <c r="BU401" s="166">
        <f t="shared" si="1139"/>
        <v>0</v>
      </c>
      <c r="BV401" s="166">
        <v>11000000</v>
      </c>
      <c r="BW401" s="166">
        <f t="shared" si="1140"/>
        <v>11000000</v>
      </c>
      <c r="BX401" s="166">
        <f t="shared" si="1141"/>
        <v>-6248750</v>
      </c>
      <c r="BY401" s="166"/>
      <c r="BZ401" s="166"/>
      <c r="CA401" s="171"/>
      <c r="CB401" s="166"/>
      <c r="CC401" s="166"/>
      <c r="CD401" s="166"/>
      <c r="CE401" s="413">
        <v>10500000</v>
      </c>
      <c r="CF401" s="413"/>
      <c r="CG401" s="413">
        <v>0</v>
      </c>
      <c r="CH401" s="413">
        <v>0</v>
      </c>
      <c r="CI401" s="413"/>
      <c r="CJ401" s="369">
        <f t="shared" si="1142"/>
        <v>0</v>
      </c>
      <c r="CK401" s="369">
        <f t="shared" si="1143"/>
        <v>10500000</v>
      </c>
      <c r="CL401" s="417"/>
      <c r="CM401" s="413">
        <f t="shared" si="1144"/>
        <v>10500000</v>
      </c>
      <c r="CN401" s="413">
        <f t="shared" si="1144"/>
        <v>0</v>
      </c>
      <c r="CO401" s="369">
        <f t="shared" si="1144"/>
        <v>0</v>
      </c>
      <c r="CP401" s="369">
        <f t="shared" si="1144"/>
        <v>0</v>
      </c>
      <c r="CQ401" s="369">
        <f t="shared" si="1144"/>
        <v>0</v>
      </c>
      <c r="CR401" s="369">
        <f t="shared" si="1145"/>
        <v>0</v>
      </c>
      <c r="CS401" s="369">
        <f t="shared" si="1146"/>
        <v>10500000</v>
      </c>
      <c r="CT401" s="173" t="s">
        <v>1622</v>
      </c>
      <c r="CU401" s="173" t="s">
        <v>1769</v>
      </c>
      <c r="CV401" s="450" t="s">
        <v>1621</v>
      </c>
      <c r="CW401" s="173" t="s">
        <v>2249</v>
      </c>
    </row>
    <row r="402" spans="1:101" ht="34.35" customHeight="1">
      <c r="A402" s="155">
        <f>SUBTOTAL(3,$C$11:C402)</f>
        <v>359</v>
      </c>
      <c r="B402" s="363" t="s">
        <v>312</v>
      </c>
      <c r="C402" s="362" t="s">
        <v>313</v>
      </c>
      <c r="D402" s="156" t="s">
        <v>101</v>
      </c>
      <c r="E402" s="157" t="str">
        <f t="shared" si="1105"/>
        <v>B3</v>
      </c>
      <c r="F402" s="158">
        <v>40701</v>
      </c>
      <c r="G402" s="159">
        <v>6990000</v>
      </c>
      <c r="H402" s="159"/>
      <c r="I402" s="160">
        <f t="shared" si="1106"/>
        <v>10010000</v>
      </c>
      <c r="J402" s="160">
        <f t="shared" si="1107"/>
        <v>1700000</v>
      </c>
      <c r="K402" s="161">
        <f t="shared" si="1108"/>
        <v>11710000</v>
      </c>
      <c r="L402" s="161">
        <f t="shared" si="1109"/>
        <v>18700000</v>
      </c>
      <c r="M402" s="162">
        <f t="shared" si="1110"/>
        <v>0.8</v>
      </c>
      <c r="N402" s="163">
        <f t="shared" si="1111"/>
        <v>4893000</v>
      </c>
      <c r="O402" s="163">
        <v>0</v>
      </c>
      <c r="P402" s="406">
        <v>11.5</v>
      </c>
      <c r="Q402" s="406">
        <v>0</v>
      </c>
      <c r="R402" s="406">
        <v>0.19</v>
      </c>
      <c r="S402" s="406">
        <v>0</v>
      </c>
      <c r="T402" s="406"/>
      <c r="U402" s="406"/>
      <c r="V402" s="406"/>
      <c r="W402" s="406"/>
      <c r="X402" s="389"/>
      <c r="Y402" s="406"/>
      <c r="Z402" s="406"/>
      <c r="AA402" s="406"/>
      <c r="AB402" s="406"/>
      <c r="AC402" s="406"/>
      <c r="AD402" s="406">
        <v>0</v>
      </c>
      <c r="AE402" s="164">
        <f t="shared" si="1112"/>
        <v>0</v>
      </c>
      <c r="AF402" s="166">
        <f t="shared" si="1113"/>
        <v>6616923</v>
      </c>
      <c r="AG402" s="166">
        <f t="shared" si="1114"/>
        <v>99385</v>
      </c>
      <c r="AH402" s="166">
        <f t="shared" si="1115"/>
        <v>0</v>
      </c>
      <c r="AI402" s="166">
        <f t="shared" si="1116"/>
        <v>0</v>
      </c>
      <c r="AJ402" s="166">
        <f t="shared" si="1117"/>
        <v>0</v>
      </c>
      <c r="AK402" s="166">
        <f t="shared" si="1118"/>
        <v>0</v>
      </c>
      <c r="AL402" s="166">
        <f t="shared" si="1119"/>
        <v>0</v>
      </c>
      <c r="AM402" s="166">
        <f t="shared" si="1120"/>
        <v>0</v>
      </c>
      <c r="AN402" s="166">
        <f t="shared" si="1121"/>
        <v>0</v>
      </c>
      <c r="AO402" s="167">
        <f t="shared" si="1122"/>
        <v>0</v>
      </c>
      <c r="AP402" s="166">
        <v>0</v>
      </c>
      <c r="AQ402" s="166">
        <f t="shared" si="1123"/>
        <v>6716308</v>
      </c>
      <c r="AR402" s="166"/>
      <c r="AS402" s="167"/>
      <c r="AT402" s="166"/>
      <c r="AU402" s="166"/>
      <c r="AV402" s="166">
        <f t="shared" si="1124"/>
        <v>6716308</v>
      </c>
      <c r="AW402" s="166">
        <f t="shared" si="1125"/>
        <v>559200</v>
      </c>
      <c r="AX402" s="166">
        <f t="shared" si="1126"/>
        <v>104850</v>
      </c>
      <c r="AY402" s="166">
        <f t="shared" si="1127"/>
        <v>69900</v>
      </c>
      <c r="AZ402" s="166">
        <f t="shared" si="1128"/>
        <v>733950</v>
      </c>
      <c r="BA402" s="166">
        <f t="shared" si="1129"/>
        <v>34950</v>
      </c>
      <c r="BB402" s="166">
        <f t="shared" si="1130"/>
        <v>220000</v>
      </c>
      <c r="BC402" s="166"/>
      <c r="BD402" s="166">
        <v>0</v>
      </c>
      <c r="BE402" s="166">
        <f t="shared" si="1131"/>
        <v>988900</v>
      </c>
      <c r="BF402" s="166">
        <f t="shared" si="1132"/>
        <v>5727408</v>
      </c>
      <c r="BG402" s="166">
        <f t="shared" si="1133"/>
        <v>0</v>
      </c>
      <c r="BH402" s="166">
        <v>1</v>
      </c>
      <c r="BI402" s="369" t="s">
        <v>40</v>
      </c>
      <c r="BJ402" s="166">
        <f t="shared" si="1134"/>
        <v>0</v>
      </c>
      <c r="BK402" s="166">
        <f t="shared" si="1135"/>
        <v>1</v>
      </c>
      <c r="BL402" s="166">
        <v>0</v>
      </c>
      <c r="BM402" s="166">
        <f t="shared" si="1136"/>
        <v>0</v>
      </c>
      <c r="BN402" s="166" t="str">
        <f t="shared" si="1137"/>
        <v>Trừ tiền</v>
      </c>
      <c r="BO402" s="410"/>
      <c r="BP402" s="166"/>
      <c r="BQ402" s="144"/>
      <c r="BR402" s="144"/>
      <c r="BS402" s="161">
        <f t="shared" si="1138"/>
        <v>6716308</v>
      </c>
      <c r="BT402" s="159">
        <v>2</v>
      </c>
      <c r="BU402" s="166">
        <f t="shared" si="1139"/>
        <v>8800000</v>
      </c>
      <c r="BV402" s="166">
        <v>11000000</v>
      </c>
      <c r="BW402" s="166">
        <f t="shared" si="1140"/>
        <v>19800000</v>
      </c>
      <c r="BX402" s="166">
        <f t="shared" si="1141"/>
        <v>-13817642</v>
      </c>
      <c r="BY402" s="166"/>
      <c r="BZ402" s="166"/>
      <c r="CA402" s="171"/>
      <c r="CB402" s="166"/>
      <c r="CC402" s="166"/>
      <c r="CD402" s="166"/>
      <c r="CE402" s="413">
        <v>17000000</v>
      </c>
      <c r="CF402" s="413">
        <f>CE402*10%</f>
        <v>1700000</v>
      </c>
      <c r="CG402" s="413">
        <v>0</v>
      </c>
      <c r="CH402" s="413">
        <v>0</v>
      </c>
      <c r="CI402" s="413"/>
      <c r="CJ402" s="369">
        <f t="shared" si="1142"/>
        <v>1700000</v>
      </c>
      <c r="CK402" s="369">
        <f t="shared" si="1143"/>
        <v>18700000</v>
      </c>
      <c r="CL402" s="416"/>
      <c r="CM402" s="413">
        <f t="shared" si="1144"/>
        <v>17000000</v>
      </c>
      <c r="CN402" s="413">
        <f t="shared" si="1144"/>
        <v>1700000</v>
      </c>
      <c r="CO402" s="369">
        <f t="shared" si="1144"/>
        <v>0</v>
      </c>
      <c r="CP402" s="369">
        <f t="shared" si="1144"/>
        <v>0</v>
      </c>
      <c r="CQ402" s="369">
        <f t="shared" si="1144"/>
        <v>0</v>
      </c>
      <c r="CR402" s="369">
        <f t="shared" si="1145"/>
        <v>1700000</v>
      </c>
      <c r="CS402" s="369">
        <f t="shared" si="1146"/>
        <v>18700000</v>
      </c>
      <c r="CT402" s="173" t="s">
        <v>1620</v>
      </c>
      <c r="CU402" s="173" t="s">
        <v>1769</v>
      </c>
      <c r="CV402" s="450" t="s">
        <v>1619</v>
      </c>
      <c r="CW402" s="173" t="s">
        <v>2249</v>
      </c>
    </row>
    <row r="403" spans="1:101" ht="34.35" customHeight="1">
      <c r="A403" s="155">
        <f>SUBTOTAL(3,$C$11:C403)</f>
        <v>360</v>
      </c>
      <c r="B403" s="143" t="s">
        <v>505</v>
      </c>
      <c r="C403" s="144" t="s">
        <v>506</v>
      </c>
      <c r="D403" s="156" t="s">
        <v>101</v>
      </c>
      <c r="E403" s="157" t="str">
        <f t="shared" si="1105"/>
        <v>B3</v>
      </c>
      <c r="F403" s="158">
        <v>39949</v>
      </c>
      <c r="G403" s="159">
        <v>6990000</v>
      </c>
      <c r="H403" s="159"/>
      <c r="I403" s="160">
        <f t="shared" si="1106"/>
        <v>10010000</v>
      </c>
      <c r="J403" s="160">
        <f t="shared" si="1107"/>
        <v>1700000</v>
      </c>
      <c r="K403" s="161">
        <f t="shared" si="1108"/>
        <v>11710000</v>
      </c>
      <c r="L403" s="161">
        <f t="shared" si="1109"/>
        <v>18700000</v>
      </c>
      <c r="M403" s="162">
        <f t="shared" si="1110"/>
        <v>0.8</v>
      </c>
      <c r="N403" s="163">
        <f t="shared" si="1111"/>
        <v>4893000</v>
      </c>
      <c r="O403" s="163">
        <v>0</v>
      </c>
      <c r="P403" s="406">
        <v>13</v>
      </c>
      <c r="Q403" s="406">
        <v>0</v>
      </c>
      <c r="R403" s="406">
        <v>0</v>
      </c>
      <c r="S403" s="406">
        <v>0</v>
      </c>
      <c r="T403" s="406"/>
      <c r="U403" s="406"/>
      <c r="V403" s="406"/>
      <c r="W403" s="406"/>
      <c r="X403" s="389"/>
      <c r="Y403" s="406"/>
      <c r="Z403" s="406"/>
      <c r="AA403" s="406"/>
      <c r="AB403" s="406"/>
      <c r="AC403" s="406"/>
      <c r="AD403" s="406">
        <v>0</v>
      </c>
      <c r="AE403" s="164">
        <f t="shared" si="1112"/>
        <v>0</v>
      </c>
      <c r="AF403" s="166">
        <f t="shared" si="1113"/>
        <v>7480000</v>
      </c>
      <c r="AG403" s="166">
        <f t="shared" si="1114"/>
        <v>0</v>
      </c>
      <c r="AH403" s="166">
        <f t="shared" si="1115"/>
        <v>0</v>
      </c>
      <c r="AI403" s="166">
        <f t="shared" si="1116"/>
        <v>0</v>
      </c>
      <c r="AJ403" s="166">
        <f t="shared" si="1117"/>
        <v>0</v>
      </c>
      <c r="AK403" s="166">
        <f t="shared" si="1118"/>
        <v>0</v>
      </c>
      <c r="AL403" s="166">
        <f t="shared" si="1119"/>
        <v>0</v>
      </c>
      <c r="AM403" s="166">
        <f t="shared" si="1120"/>
        <v>0</v>
      </c>
      <c r="AN403" s="166">
        <f t="shared" si="1121"/>
        <v>0</v>
      </c>
      <c r="AO403" s="167">
        <f t="shared" si="1122"/>
        <v>0</v>
      </c>
      <c r="AP403" s="166">
        <v>0</v>
      </c>
      <c r="AQ403" s="166">
        <f t="shared" si="1123"/>
        <v>7480000</v>
      </c>
      <c r="AR403" s="166"/>
      <c r="AS403" s="167"/>
      <c r="AT403" s="166"/>
      <c r="AU403" s="166"/>
      <c r="AV403" s="166">
        <f t="shared" si="1124"/>
        <v>7480000</v>
      </c>
      <c r="AW403" s="166">
        <f t="shared" si="1125"/>
        <v>559200</v>
      </c>
      <c r="AX403" s="166">
        <f t="shared" si="1126"/>
        <v>104850</v>
      </c>
      <c r="AY403" s="166">
        <f t="shared" si="1127"/>
        <v>69900</v>
      </c>
      <c r="AZ403" s="166">
        <f t="shared" si="1128"/>
        <v>733950</v>
      </c>
      <c r="BA403" s="166">
        <f t="shared" si="1129"/>
        <v>34950</v>
      </c>
      <c r="BB403" s="166">
        <f t="shared" si="1130"/>
        <v>220000</v>
      </c>
      <c r="BC403" s="166"/>
      <c r="BD403" s="166">
        <v>0</v>
      </c>
      <c r="BE403" s="166">
        <f t="shared" si="1131"/>
        <v>988900</v>
      </c>
      <c r="BF403" s="166">
        <f t="shared" si="1132"/>
        <v>6491100</v>
      </c>
      <c r="BG403" s="166">
        <f t="shared" si="1133"/>
        <v>0</v>
      </c>
      <c r="BH403" s="166">
        <v>1</v>
      </c>
      <c r="BI403" s="369" t="s">
        <v>40</v>
      </c>
      <c r="BJ403" s="166">
        <f t="shared" si="1134"/>
        <v>0</v>
      </c>
      <c r="BK403" s="166">
        <f t="shared" si="1135"/>
        <v>1</v>
      </c>
      <c r="BL403" s="166">
        <v>0</v>
      </c>
      <c r="BM403" s="166">
        <f t="shared" si="1136"/>
        <v>0</v>
      </c>
      <c r="BN403" s="166" t="str">
        <f t="shared" si="1137"/>
        <v>Trừ tiền</v>
      </c>
      <c r="BO403" s="410"/>
      <c r="BP403" s="166"/>
      <c r="BQ403" s="144"/>
      <c r="BR403" s="144"/>
      <c r="BS403" s="161">
        <f t="shared" si="1138"/>
        <v>7480000</v>
      </c>
      <c r="BT403" s="159">
        <v>2</v>
      </c>
      <c r="BU403" s="166">
        <f t="shared" si="1139"/>
        <v>8800000</v>
      </c>
      <c r="BV403" s="166">
        <v>11000000</v>
      </c>
      <c r="BW403" s="166">
        <f t="shared" si="1140"/>
        <v>19800000</v>
      </c>
      <c r="BX403" s="166">
        <f t="shared" si="1141"/>
        <v>-13053950</v>
      </c>
      <c r="BY403" s="166"/>
      <c r="BZ403" s="166"/>
      <c r="CA403" s="171"/>
      <c r="CB403" s="166"/>
      <c r="CC403" s="166"/>
      <c r="CD403" s="166"/>
      <c r="CE403" s="413">
        <v>17000000</v>
      </c>
      <c r="CF403" s="413">
        <f>CE403*10%</f>
        <v>1700000</v>
      </c>
      <c r="CG403" s="413">
        <v>0</v>
      </c>
      <c r="CH403" s="413">
        <v>0</v>
      </c>
      <c r="CI403" s="413"/>
      <c r="CJ403" s="369">
        <f t="shared" si="1142"/>
        <v>1700000</v>
      </c>
      <c r="CK403" s="369">
        <f t="shared" si="1143"/>
        <v>18700000</v>
      </c>
      <c r="CL403" s="414"/>
      <c r="CM403" s="413">
        <f t="shared" si="1144"/>
        <v>17000000</v>
      </c>
      <c r="CN403" s="413">
        <f t="shared" si="1144"/>
        <v>1700000</v>
      </c>
      <c r="CO403" s="369">
        <f t="shared" si="1144"/>
        <v>0</v>
      </c>
      <c r="CP403" s="369">
        <f t="shared" si="1144"/>
        <v>0</v>
      </c>
      <c r="CQ403" s="369">
        <f t="shared" si="1144"/>
        <v>0</v>
      </c>
      <c r="CR403" s="369">
        <f t="shared" si="1145"/>
        <v>1700000</v>
      </c>
      <c r="CS403" s="369">
        <f t="shared" si="1146"/>
        <v>18700000</v>
      </c>
      <c r="CT403" s="173" t="s">
        <v>1618</v>
      </c>
      <c r="CU403" s="173" t="s">
        <v>1769</v>
      </c>
      <c r="CV403" s="450" t="s">
        <v>1617</v>
      </c>
      <c r="CW403" s="173" t="s">
        <v>2249</v>
      </c>
    </row>
    <row r="404" spans="1:101" ht="34.35" customHeight="1">
      <c r="A404" s="155">
        <f>SUBTOTAL(3,$C$11:C404)</f>
        <v>361</v>
      </c>
      <c r="B404" s="143" t="s">
        <v>558</v>
      </c>
      <c r="C404" s="144" t="s">
        <v>559</v>
      </c>
      <c r="D404" s="156" t="s">
        <v>101</v>
      </c>
      <c r="E404" s="157" t="str">
        <f t="shared" si="1105"/>
        <v>B3</v>
      </c>
      <c r="F404" s="158">
        <v>42339</v>
      </c>
      <c r="G404" s="159">
        <v>4990000</v>
      </c>
      <c r="H404" s="159"/>
      <c r="I404" s="160">
        <f t="shared" si="1106"/>
        <v>5510000</v>
      </c>
      <c r="J404" s="160">
        <f t="shared" si="1107"/>
        <v>1425000</v>
      </c>
      <c r="K404" s="161">
        <f t="shared" si="1108"/>
        <v>6935000</v>
      </c>
      <c r="L404" s="161">
        <f t="shared" si="1109"/>
        <v>11925000</v>
      </c>
      <c r="M404" s="162">
        <f t="shared" si="1110"/>
        <v>1</v>
      </c>
      <c r="N404" s="163">
        <f t="shared" si="1111"/>
        <v>3640000</v>
      </c>
      <c r="O404" s="163">
        <v>0</v>
      </c>
      <c r="P404" s="406">
        <v>11.5</v>
      </c>
      <c r="Q404" s="406">
        <v>0</v>
      </c>
      <c r="R404" s="406">
        <v>1.21</v>
      </c>
      <c r="S404" s="406">
        <v>0</v>
      </c>
      <c r="T404" s="406"/>
      <c r="U404" s="406"/>
      <c r="V404" s="406"/>
      <c r="W404" s="406"/>
      <c r="X404" s="389"/>
      <c r="Y404" s="406"/>
      <c r="Z404" s="406"/>
      <c r="AA404" s="406"/>
      <c r="AB404" s="406"/>
      <c r="AC404" s="406"/>
      <c r="AD404" s="406">
        <v>1</v>
      </c>
      <c r="AE404" s="164">
        <f t="shared" si="1112"/>
        <v>12.71</v>
      </c>
      <c r="AF404" s="166">
        <f t="shared" si="1113"/>
        <v>5274519</v>
      </c>
      <c r="AG404" s="166">
        <f t="shared" si="1114"/>
        <v>488654</v>
      </c>
      <c r="AH404" s="166">
        <f t="shared" si="1115"/>
        <v>0</v>
      </c>
      <c r="AI404" s="166">
        <f t="shared" si="1116"/>
        <v>0</v>
      </c>
      <c r="AJ404" s="166">
        <f t="shared" si="1117"/>
        <v>0</v>
      </c>
      <c r="AK404" s="166">
        <f t="shared" si="1118"/>
        <v>0</v>
      </c>
      <c r="AL404" s="166">
        <f t="shared" si="1119"/>
        <v>0</v>
      </c>
      <c r="AM404" s="166">
        <f t="shared" si="1120"/>
        <v>0</v>
      </c>
      <c r="AN404" s="166">
        <f t="shared" si="1121"/>
        <v>121154</v>
      </c>
      <c r="AO404" s="167">
        <f t="shared" si="1122"/>
        <v>165230</v>
      </c>
      <c r="AP404" s="166">
        <v>0</v>
      </c>
      <c r="AQ404" s="166">
        <f t="shared" si="1123"/>
        <v>6049557</v>
      </c>
      <c r="AR404" s="166"/>
      <c r="AS404" s="167"/>
      <c r="AT404" s="166"/>
      <c r="AU404" s="166"/>
      <c r="AV404" s="166">
        <f t="shared" si="1124"/>
        <v>6049557</v>
      </c>
      <c r="AW404" s="166">
        <f t="shared" si="1125"/>
        <v>399200</v>
      </c>
      <c r="AX404" s="166">
        <f t="shared" si="1126"/>
        <v>74850</v>
      </c>
      <c r="AY404" s="166">
        <f t="shared" si="1127"/>
        <v>49900</v>
      </c>
      <c r="AZ404" s="166">
        <f t="shared" si="1128"/>
        <v>523950</v>
      </c>
      <c r="BA404" s="166">
        <f t="shared" si="1129"/>
        <v>24950</v>
      </c>
      <c r="BB404" s="166">
        <f t="shared" si="1130"/>
        <v>110000</v>
      </c>
      <c r="BC404" s="166"/>
      <c r="BD404" s="166">
        <v>0</v>
      </c>
      <c r="BE404" s="166">
        <f t="shared" si="1131"/>
        <v>658900</v>
      </c>
      <c r="BF404" s="166">
        <f t="shared" si="1132"/>
        <v>5390657</v>
      </c>
      <c r="BG404" s="166">
        <f t="shared" si="1133"/>
        <v>0</v>
      </c>
      <c r="BH404" s="166">
        <v>1</v>
      </c>
      <c r="BI404" s="369" t="s">
        <v>40</v>
      </c>
      <c r="BJ404" s="166">
        <f t="shared" si="1134"/>
        <v>0</v>
      </c>
      <c r="BK404" s="166">
        <f t="shared" si="1135"/>
        <v>1</v>
      </c>
      <c r="BL404" s="161" t="s">
        <v>1144</v>
      </c>
      <c r="BM404" s="166">
        <f t="shared" si="1136"/>
        <v>13000</v>
      </c>
      <c r="BN404" s="166" t="str">
        <f t="shared" si="1137"/>
        <v>Trừ tiền</v>
      </c>
      <c r="BO404" s="410"/>
      <c r="BP404" s="166"/>
      <c r="BQ404" s="144"/>
      <c r="BR404" s="144"/>
      <c r="BS404" s="161">
        <f t="shared" si="1138"/>
        <v>5763173</v>
      </c>
      <c r="BT404" s="159">
        <v>0</v>
      </c>
      <c r="BU404" s="166">
        <f t="shared" si="1139"/>
        <v>0</v>
      </c>
      <c r="BV404" s="166">
        <v>11000000</v>
      </c>
      <c r="BW404" s="166">
        <f t="shared" si="1140"/>
        <v>11000000</v>
      </c>
      <c r="BX404" s="166">
        <f t="shared" si="1141"/>
        <v>-5760777</v>
      </c>
      <c r="BY404" s="166"/>
      <c r="BZ404" s="166"/>
      <c r="CA404" s="171"/>
      <c r="CB404" s="166"/>
      <c r="CC404" s="166"/>
      <c r="CD404" s="166"/>
      <c r="CE404" s="413">
        <v>10500000</v>
      </c>
      <c r="CF404" s="413">
        <f>CE404*5%</f>
        <v>525000</v>
      </c>
      <c r="CG404" s="413">
        <v>900000</v>
      </c>
      <c r="CH404" s="413">
        <v>0</v>
      </c>
      <c r="CI404" s="413"/>
      <c r="CJ404" s="369">
        <f t="shared" si="1142"/>
        <v>1425000</v>
      </c>
      <c r="CK404" s="369">
        <f t="shared" si="1143"/>
        <v>11925000</v>
      </c>
      <c r="CL404" s="414"/>
      <c r="CM404" s="413">
        <f t="shared" si="1144"/>
        <v>10500000</v>
      </c>
      <c r="CN404" s="413">
        <f t="shared" si="1144"/>
        <v>525000</v>
      </c>
      <c r="CO404" s="369">
        <f t="shared" si="1144"/>
        <v>900000</v>
      </c>
      <c r="CP404" s="369">
        <f t="shared" si="1144"/>
        <v>0</v>
      </c>
      <c r="CQ404" s="369">
        <f t="shared" si="1144"/>
        <v>0</v>
      </c>
      <c r="CR404" s="369">
        <f t="shared" si="1145"/>
        <v>1425000</v>
      </c>
      <c r="CS404" s="369">
        <f t="shared" si="1146"/>
        <v>11925000</v>
      </c>
      <c r="CT404" s="173" t="s">
        <v>1754</v>
      </c>
      <c r="CU404" s="173" t="s">
        <v>1769</v>
      </c>
      <c r="CV404" s="450" t="s">
        <v>1157</v>
      </c>
      <c r="CW404" s="173" t="s">
        <v>2249</v>
      </c>
    </row>
    <row r="405" spans="1:101" ht="34.35" customHeight="1">
      <c r="A405" s="155">
        <f>SUBTOTAL(3,$C$11:C405)</f>
        <v>362</v>
      </c>
      <c r="B405" s="246" t="s">
        <v>922</v>
      </c>
      <c r="C405" s="247" t="s">
        <v>923</v>
      </c>
      <c r="D405" s="156" t="s">
        <v>101</v>
      </c>
      <c r="E405" s="157" t="str">
        <f>IF(CL405&gt;=400000000,"A1",IF(CL405&gt;=300000000,"A2",IF(CL405&gt;=240000000,"A3",IF(CL405&gt;=180000000,"A4",IF(CL405&gt;=120000000,"A5",IF(CL405&gt;=80000000,"A6",IF(CL405&gt;=40000000,"A7",IF(CL405&gt;=25000000,"B1",IF(CL405&gt;=12000000,"B2","B3")))))))))</f>
        <v>B3</v>
      </c>
      <c r="F405" s="158">
        <v>44816</v>
      </c>
      <c r="G405" s="159">
        <v>4090000</v>
      </c>
      <c r="H405" s="159"/>
      <c r="I405" s="160">
        <f t="shared" si="1106"/>
        <v>6910000</v>
      </c>
      <c r="J405" s="160">
        <f t="shared" si="1107"/>
        <v>0</v>
      </c>
      <c r="K405" s="161">
        <f t="shared" si="1108"/>
        <v>6910000</v>
      </c>
      <c r="L405" s="161">
        <f t="shared" si="1109"/>
        <v>11000000</v>
      </c>
      <c r="M405" s="162">
        <f t="shared" si="1110"/>
        <v>0.8</v>
      </c>
      <c r="N405" s="163">
        <f t="shared" si="1111"/>
        <v>3640000</v>
      </c>
      <c r="O405" s="163">
        <v>0</v>
      </c>
      <c r="P405" s="406">
        <v>12</v>
      </c>
      <c r="Q405" s="406">
        <v>0</v>
      </c>
      <c r="R405" s="406">
        <v>0</v>
      </c>
      <c r="S405" s="406">
        <v>1</v>
      </c>
      <c r="T405" s="406"/>
      <c r="U405" s="406"/>
      <c r="V405" s="406"/>
      <c r="W405" s="406"/>
      <c r="X405" s="389"/>
      <c r="Y405" s="406"/>
      <c r="Z405" s="406"/>
      <c r="AA405" s="406"/>
      <c r="AB405" s="406"/>
      <c r="AC405" s="406"/>
      <c r="AD405" s="406">
        <v>0</v>
      </c>
      <c r="AE405" s="164">
        <f t="shared" si="1112"/>
        <v>0</v>
      </c>
      <c r="AF405" s="166">
        <f t="shared" si="1113"/>
        <v>4061538</v>
      </c>
      <c r="AG405" s="166">
        <f t="shared" si="1114"/>
        <v>0</v>
      </c>
      <c r="AH405" s="166">
        <f t="shared" si="1115"/>
        <v>338462</v>
      </c>
      <c r="AI405" s="166">
        <f t="shared" si="1116"/>
        <v>0</v>
      </c>
      <c r="AJ405" s="166">
        <f t="shared" si="1117"/>
        <v>0</v>
      </c>
      <c r="AK405" s="166">
        <f t="shared" si="1118"/>
        <v>0</v>
      </c>
      <c r="AL405" s="166">
        <f t="shared" si="1119"/>
        <v>0</v>
      </c>
      <c r="AM405" s="166">
        <f t="shared" si="1120"/>
        <v>0</v>
      </c>
      <c r="AN405" s="166">
        <f t="shared" si="1121"/>
        <v>0</v>
      </c>
      <c r="AO405" s="167">
        <f t="shared" si="1122"/>
        <v>0</v>
      </c>
      <c r="AP405" s="166">
        <v>0</v>
      </c>
      <c r="AQ405" s="166">
        <f t="shared" si="1123"/>
        <v>4400000</v>
      </c>
      <c r="AR405" s="166"/>
      <c r="AS405" s="167"/>
      <c r="AT405" s="166"/>
      <c r="AU405" s="166"/>
      <c r="AV405" s="166">
        <f t="shared" si="1124"/>
        <v>4400000</v>
      </c>
      <c r="AW405" s="166">
        <f t="shared" si="1125"/>
        <v>327200</v>
      </c>
      <c r="AX405" s="166">
        <f t="shared" si="1126"/>
        <v>61350</v>
      </c>
      <c r="AY405" s="166">
        <f t="shared" si="1127"/>
        <v>40900</v>
      </c>
      <c r="AZ405" s="166">
        <f t="shared" si="1128"/>
        <v>429450</v>
      </c>
      <c r="BA405" s="166">
        <f t="shared" si="1129"/>
        <v>20450</v>
      </c>
      <c r="BB405" s="166">
        <f t="shared" si="1130"/>
        <v>220000</v>
      </c>
      <c r="BC405" s="166"/>
      <c r="BD405" s="166">
        <v>0</v>
      </c>
      <c r="BE405" s="166">
        <f t="shared" si="1131"/>
        <v>669900</v>
      </c>
      <c r="BF405" s="166">
        <f t="shared" si="1132"/>
        <v>3730100</v>
      </c>
      <c r="BG405" s="166">
        <f t="shared" si="1133"/>
        <v>0</v>
      </c>
      <c r="BH405" s="166">
        <v>1</v>
      </c>
      <c r="BI405" s="369" t="s">
        <v>40</v>
      </c>
      <c r="BJ405" s="166">
        <f t="shared" si="1134"/>
        <v>0</v>
      </c>
      <c r="BK405" s="166">
        <f t="shared" si="1135"/>
        <v>1</v>
      </c>
      <c r="BL405" s="166">
        <v>0</v>
      </c>
      <c r="BM405" s="166">
        <f t="shared" si="1136"/>
        <v>0</v>
      </c>
      <c r="BN405" s="166" t="str">
        <f t="shared" si="1137"/>
        <v>Trừ tiền</v>
      </c>
      <c r="BO405" s="410"/>
      <c r="BP405" s="166"/>
      <c r="BQ405" s="144"/>
      <c r="BR405" s="144"/>
      <c r="BS405" s="161">
        <f t="shared" si="1138"/>
        <v>4400000</v>
      </c>
      <c r="BT405" s="159">
        <v>0</v>
      </c>
      <c r="BU405" s="166">
        <f t="shared" si="1139"/>
        <v>0</v>
      </c>
      <c r="BV405" s="166">
        <v>11000000</v>
      </c>
      <c r="BW405" s="166">
        <f t="shared" si="1140"/>
        <v>11000000</v>
      </c>
      <c r="BX405" s="166">
        <f t="shared" si="1141"/>
        <v>-7029450</v>
      </c>
      <c r="BY405" s="166"/>
      <c r="BZ405" s="166"/>
      <c r="CA405" s="171"/>
      <c r="CB405" s="166"/>
      <c r="CC405" s="166"/>
      <c r="CD405" s="166"/>
      <c r="CE405" s="413">
        <v>11000000</v>
      </c>
      <c r="CF405" s="413">
        <v>0</v>
      </c>
      <c r="CG405" s="413">
        <v>0</v>
      </c>
      <c r="CH405" s="413">
        <v>0</v>
      </c>
      <c r="CI405" s="413"/>
      <c r="CJ405" s="369">
        <f>SUM(CF405:CI405)</f>
        <v>0</v>
      </c>
      <c r="CK405" s="369">
        <f>CE405+CJ405</f>
        <v>11000000</v>
      </c>
      <c r="CL405" s="414"/>
      <c r="CM405" s="413">
        <f t="shared" si="1144"/>
        <v>11000000</v>
      </c>
      <c r="CN405" s="413">
        <f t="shared" si="1144"/>
        <v>0</v>
      </c>
      <c r="CO405" s="369">
        <f t="shared" si="1144"/>
        <v>0</v>
      </c>
      <c r="CP405" s="369">
        <f t="shared" si="1144"/>
        <v>0</v>
      </c>
      <c r="CQ405" s="369">
        <f t="shared" si="1144"/>
        <v>0</v>
      </c>
      <c r="CR405" s="369">
        <f>SUM(CN405:CQ405)</f>
        <v>0</v>
      </c>
      <c r="CS405" s="369">
        <f>CM405+CR405</f>
        <v>11000000</v>
      </c>
      <c r="CT405" s="173" t="s">
        <v>1755</v>
      </c>
      <c r="CU405" s="173" t="s">
        <v>1769</v>
      </c>
      <c r="CV405" s="450" t="s">
        <v>1290</v>
      </c>
      <c r="CW405" s="173" t="s">
        <v>2249</v>
      </c>
    </row>
    <row r="406" spans="1:101" ht="34.35" customHeight="1">
      <c r="A406" s="155">
        <f>SUBTOTAL(3,$C$11:C406)</f>
        <v>363</v>
      </c>
      <c r="B406" s="246" t="s">
        <v>1745</v>
      </c>
      <c r="C406" s="247" t="s">
        <v>1746</v>
      </c>
      <c r="D406" s="156" t="s">
        <v>101</v>
      </c>
      <c r="E406" s="157" t="str">
        <f>IF(CL406&gt;=400000000,"A1",IF(CL406&gt;=300000000,"A2",IF(CL406&gt;=240000000,"A3",IF(CL406&gt;=180000000,"A4",IF(CL406&gt;=120000000,"A5",IF(CL406&gt;=80000000,"A6",IF(CL406&gt;=40000000,"A7",IF(CL406&gt;=25000000,"B1",IF(CL406&gt;=12000000,"B2","B3")))))))))</f>
        <v>B3</v>
      </c>
      <c r="F406" s="158">
        <v>45870</v>
      </c>
      <c r="G406" s="159">
        <v>4090000</v>
      </c>
      <c r="H406" s="159"/>
      <c r="I406" s="160">
        <f t="shared" si="1106"/>
        <v>3410000</v>
      </c>
      <c r="J406" s="160">
        <f t="shared" si="1107"/>
        <v>0</v>
      </c>
      <c r="K406" s="161">
        <f t="shared" si="1108"/>
        <v>3410000</v>
      </c>
      <c r="L406" s="161">
        <f t="shared" si="1109"/>
        <v>7500000</v>
      </c>
      <c r="M406" s="162">
        <f t="shared" si="1110"/>
        <v>1</v>
      </c>
      <c r="N406" s="163">
        <f t="shared" si="1111"/>
        <v>3640000</v>
      </c>
      <c r="O406" s="163">
        <v>0</v>
      </c>
      <c r="P406" s="406">
        <v>12</v>
      </c>
      <c r="Q406" s="406">
        <v>0</v>
      </c>
      <c r="R406" s="406">
        <v>0</v>
      </c>
      <c r="S406" s="406">
        <v>0</v>
      </c>
      <c r="T406" s="406"/>
      <c r="U406" s="406"/>
      <c r="V406" s="406"/>
      <c r="W406" s="406"/>
      <c r="X406" s="389"/>
      <c r="Y406" s="406"/>
      <c r="Z406" s="406"/>
      <c r="AA406" s="406"/>
      <c r="AB406" s="406"/>
      <c r="AC406" s="406"/>
      <c r="AD406" s="406">
        <v>0</v>
      </c>
      <c r="AE406" s="164">
        <f t="shared" si="1112"/>
        <v>0</v>
      </c>
      <c r="AF406" s="166">
        <f t="shared" si="1113"/>
        <v>3461538</v>
      </c>
      <c r="AG406" s="166">
        <f t="shared" si="1114"/>
        <v>0</v>
      </c>
      <c r="AH406" s="166">
        <f t="shared" si="1115"/>
        <v>0</v>
      </c>
      <c r="AI406" s="166">
        <f t="shared" si="1116"/>
        <v>0</v>
      </c>
      <c r="AJ406" s="166">
        <f t="shared" si="1117"/>
        <v>0</v>
      </c>
      <c r="AK406" s="166">
        <f t="shared" si="1118"/>
        <v>0</v>
      </c>
      <c r="AL406" s="166">
        <f t="shared" si="1119"/>
        <v>0</v>
      </c>
      <c r="AM406" s="166">
        <f t="shared" si="1120"/>
        <v>0</v>
      </c>
      <c r="AN406" s="166">
        <f t="shared" si="1121"/>
        <v>0</v>
      </c>
      <c r="AO406" s="167">
        <f t="shared" si="1122"/>
        <v>0</v>
      </c>
      <c r="AP406" s="166">
        <v>0</v>
      </c>
      <c r="AQ406" s="166">
        <f t="shared" si="1123"/>
        <v>3461538</v>
      </c>
      <c r="AR406" s="166"/>
      <c r="AS406" s="167"/>
      <c r="AT406" s="166"/>
      <c r="AU406" s="166"/>
      <c r="AV406" s="166">
        <f t="shared" si="1124"/>
        <v>3461538</v>
      </c>
      <c r="AW406" s="166">
        <f t="shared" si="1125"/>
        <v>327200</v>
      </c>
      <c r="AX406" s="166">
        <f t="shared" si="1126"/>
        <v>61350</v>
      </c>
      <c r="AY406" s="166">
        <f t="shared" si="1127"/>
        <v>40900</v>
      </c>
      <c r="AZ406" s="166">
        <f t="shared" si="1128"/>
        <v>429450</v>
      </c>
      <c r="BA406" s="166">
        <f t="shared" si="1129"/>
        <v>0</v>
      </c>
      <c r="BB406" s="166">
        <f t="shared" si="1130"/>
        <v>110000</v>
      </c>
      <c r="BC406" s="166"/>
      <c r="BD406" s="166">
        <v>0</v>
      </c>
      <c r="BE406" s="166">
        <f t="shared" si="1131"/>
        <v>539450</v>
      </c>
      <c r="BF406" s="166">
        <f t="shared" si="1132"/>
        <v>2922088</v>
      </c>
      <c r="BG406" s="166">
        <f t="shared" si="1133"/>
        <v>0</v>
      </c>
      <c r="BH406" s="166">
        <v>1</v>
      </c>
      <c r="BI406" s="159">
        <v>0</v>
      </c>
      <c r="BJ406" s="166">
        <f t="shared" si="1134"/>
        <v>0</v>
      </c>
      <c r="BK406" s="166">
        <f t="shared" si="1135"/>
        <v>1</v>
      </c>
      <c r="BL406" s="166">
        <v>0</v>
      </c>
      <c r="BM406" s="166">
        <f t="shared" si="1136"/>
        <v>0</v>
      </c>
      <c r="BN406" s="166" t="str">
        <f t="shared" si="1137"/>
        <v>Trừ tiền</v>
      </c>
      <c r="BO406" s="410"/>
      <c r="BP406" s="166"/>
      <c r="BQ406" s="144"/>
      <c r="BR406" s="144"/>
      <c r="BS406" s="161">
        <f t="shared" si="1138"/>
        <v>3461538</v>
      </c>
      <c r="BT406" s="159">
        <v>0</v>
      </c>
      <c r="BU406" s="166">
        <f t="shared" si="1139"/>
        <v>0</v>
      </c>
      <c r="BV406" s="166">
        <v>11000000</v>
      </c>
      <c r="BW406" s="166">
        <f t="shared" si="1140"/>
        <v>11000000</v>
      </c>
      <c r="BX406" s="166">
        <f t="shared" si="1141"/>
        <v>-7967912</v>
      </c>
      <c r="BY406" s="166"/>
      <c r="BZ406" s="166"/>
      <c r="CA406" s="171"/>
      <c r="CB406" s="166"/>
      <c r="CC406" s="166"/>
      <c r="CD406" s="166"/>
      <c r="CE406" s="413">
        <v>7500000</v>
      </c>
      <c r="CF406" s="413">
        <v>0</v>
      </c>
      <c r="CG406" s="413">
        <v>0</v>
      </c>
      <c r="CH406" s="413">
        <v>0</v>
      </c>
      <c r="CI406" s="413"/>
      <c r="CJ406" s="369">
        <f>SUM(CF406:CI406)</f>
        <v>0</v>
      </c>
      <c r="CK406" s="369">
        <f>CE406+CJ406</f>
        <v>7500000</v>
      </c>
      <c r="CL406" s="414"/>
      <c r="CM406" s="413">
        <f t="shared" si="1144"/>
        <v>7500000</v>
      </c>
      <c r="CN406" s="413">
        <f t="shared" si="1144"/>
        <v>0</v>
      </c>
      <c r="CO406" s="369">
        <f t="shared" si="1144"/>
        <v>0</v>
      </c>
      <c r="CP406" s="369">
        <f t="shared" si="1144"/>
        <v>0</v>
      </c>
      <c r="CQ406" s="369">
        <f t="shared" si="1144"/>
        <v>0</v>
      </c>
      <c r="CR406" s="369">
        <f>SUM(CN406:CQ406)</f>
        <v>0</v>
      </c>
      <c r="CS406" s="369">
        <f>CM406+CR406</f>
        <v>7500000</v>
      </c>
      <c r="CT406" s="173" t="s">
        <v>1747</v>
      </c>
      <c r="CU406" s="173" t="s">
        <v>1769</v>
      </c>
      <c r="CV406" s="450">
        <v>0</v>
      </c>
      <c r="CW406" s="173" t="s">
        <v>2249</v>
      </c>
    </row>
    <row r="407" spans="1:101" ht="34.35" customHeight="1">
      <c r="A407" s="155">
        <f>SUBTOTAL(3,$C$11:C407)</f>
        <v>364</v>
      </c>
      <c r="B407" s="143" t="s">
        <v>554</v>
      </c>
      <c r="C407" s="144" t="s">
        <v>555</v>
      </c>
      <c r="D407" s="156" t="s">
        <v>101</v>
      </c>
      <c r="E407" s="157" t="str">
        <f t="shared" si="1105"/>
        <v>B3</v>
      </c>
      <c r="F407" s="158">
        <v>39063</v>
      </c>
      <c r="G407" s="159">
        <v>6990000</v>
      </c>
      <c r="H407" s="159"/>
      <c r="I407" s="160">
        <f t="shared" si="1106"/>
        <v>9010000</v>
      </c>
      <c r="J407" s="160">
        <f t="shared" si="1107"/>
        <v>1600000</v>
      </c>
      <c r="K407" s="161">
        <f t="shared" si="1108"/>
        <v>10610000</v>
      </c>
      <c r="L407" s="161">
        <f t="shared" si="1109"/>
        <v>17600000</v>
      </c>
      <c r="M407" s="162">
        <f t="shared" si="1110"/>
        <v>0.8</v>
      </c>
      <c r="N407" s="163">
        <f t="shared" si="1111"/>
        <v>4893000</v>
      </c>
      <c r="O407" s="163">
        <v>0</v>
      </c>
      <c r="P407" s="406">
        <v>12.5</v>
      </c>
      <c r="Q407" s="406">
        <v>0</v>
      </c>
      <c r="R407" s="406">
        <v>0</v>
      </c>
      <c r="S407" s="406">
        <v>0</v>
      </c>
      <c r="T407" s="406"/>
      <c r="U407" s="406"/>
      <c r="V407" s="406"/>
      <c r="W407" s="406"/>
      <c r="X407" s="389"/>
      <c r="Y407" s="406"/>
      <c r="Z407" s="406"/>
      <c r="AA407" s="406"/>
      <c r="AB407" s="406"/>
      <c r="AC407" s="406"/>
      <c r="AD407" s="406">
        <v>0</v>
      </c>
      <c r="AE407" s="164">
        <f t="shared" si="1112"/>
        <v>0</v>
      </c>
      <c r="AF407" s="166">
        <f t="shared" si="1113"/>
        <v>6769231</v>
      </c>
      <c r="AG407" s="166">
        <f t="shared" si="1114"/>
        <v>0</v>
      </c>
      <c r="AH407" s="166">
        <f t="shared" si="1115"/>
        <v>0</v>
      </c>
      <c r="AI407" s="166">
        <f t="shared" si="1116"/>
        <v>0</v>
      </c>
      <c r="AJ407" s="166">
        <f t="shared" si="1117"/>
        <v>0</v>
      </c>
      <c r="AK407" s="166">
        <f t="shared" si="1118"/>
        <v>0</v>
      </c>
      <c r="AL407" s="166">
        <f t="shared" si="1119"/>
        <v>0</v>
      </c>
      <c r="AM407" s="166">
        <f t="shared" si="1120"/>
        <v>0</v>
      </c>
      <c r="AN407" s="166">
        <f t="shared" si="1121"/>
        <v>0</v>
      </c>
      <c r="AO407" s="167">
        <f t="shared" si="1122"/>
        <v>0</v>
      </c>
      <c r="AP407" s="166">
        <v>0</v>
      </c>
      <c r="AQ407" s="166">
        <f t="shared" si="1123"/>
        <v>6769231</v>
      </c>
      <c r="AR407" s="166"/>
      <c r="AS407" s="167"/>
      <c r="AT407" s="166"/>
      <c r="AU407" s="166"/>
      <c r="AV407" s="166">
        <f t="shared" si="1124"/>
        <v>6769231</v>
      </c>
      <c r="AW407" s="166">
        <f t="shared" si="1125"/>
        <v>559200</v>
      </c>
      <c r="AX407" s="166">
        <f t="shared" si="1126"/>
        <v>104850</v>
      </c>
      <c r="AY407" s="166">
        <f t="shared" si="1127"/>
        <v>69900</v>
      </c>
      <c r="AZ407" s="166">
        <f t="shared" si="1128"/>
        <v>733950</v>
      </c>
      <c r="BA407" s="166">
        <f t="shared" si="1129"/>
        <v>34950</v>
      </c>
      <c r="BB407" s="166">
        <f t="shared" si="1130"/>
        <v>220000</v>
      </c>
      <c r="BC407" s="166"/>
      <c r="BD407" s="166">
        <v>0</v>
      </c>
      <c r="BE407" s="166">
        <f t="shared" si="1131"/>
        <v>988900</v>
      </c>
      <c r="BF407" s="166">
        <f t="shared" si="1132"/>
        <v>5780331</v>
      </c>
      <c r="BG407" s="166">
        <f t="shared" si="1133"/>
        <v>0</v>
      </c>
      <c r="BH407" s="166">
        <v>1</v>
      </c>
      <c r="BI407" s="369" t="s">
        <v>40</v>
      </c>
      <c r="BJ407" s="166">
        <f t="shared" si="1134"/>
        <v>0</v>
      </c>
      <c r="BK407" s="166">
        <f t="shared" si="1135"/>
        <v>1</v>
      </c>
      <c r="BL407" s="166">
        <v>0</v>
      </c>
      <c r="BM407" s="166">
        <f t="shared" si="1136"/>
        <v>0</v>
      </c>
      <c r="BN407" s="166" t="str">
        <f t="shared" si="1137"/>
        <v>Trừ tiền</v>
      </c>
      <c r="BO407" s="410"/>
      <c r="BP407" s="166"/>
      <c r="BQ407" s="144"/>
      <c r="BR407" s="144"/>
      <c r="BS407" s="161">
        <f t="shared" si="1138"/>
        <v>6769231</v>
      </c>
      <c r="BT407" s="159">
        <v>4</v>
      </c>
      <c r="BU407" s="166">
        <f t="shared" si="1139"/>
        <v>17600000</v>
      </c>
      <c r="BV407" s="166">
        <v>11000000</v>
      </c>
      <c r="BW407" s="166">
        <f t="shared" si="1140"/>
        <v>28600000</v>
      </c>
      <c r="BX407" s="166">
        <f t="shared" si="1141"/>
        <v>-22564719</v>
      </c>
      <c r="BY407" s="166"/>
      <c r="BZ407" s="166"/>
      <c r="CA407" s="171"/>
      <c r="CB407" s="166"/>
      <c r="CC407" s="166"/>
      <c r="CD407" s="166"/>
      <c r="CE407" s="413">
        <v>16000000</v>
      </c>
      <c r="CF407" s="413">
        <f>CE407*10%</f>
        <v>1600000</v>
      </c>
      <c r="CG407" s="413">
        <v>0</v>
      </c>
      <c r="CH407" s="413">
        <v>0</v>
      </c>
      <c r="CI407" s="413"/>
      <c r="CJ407" s="369">
        <f t="shared" si="1142"/>
        <v>1600000</v>
      </c>
      <c r="CK407" s="369">
        <f t="shared" si="1143"/>
        <v>17600000</v>
      </c>
      <c r="CL407" s="414"/>
      <c r="CM407" s="413">
        <f t="shared" si="1144"/>
        <v>16000000</v>
      </c>
      <c r="CN407" s="413">
        <f t="shared" si="1144"/>
        <v>1600000</v>
      </c>
      <c r="CO407" s="369">
        <f t="shared" si="1144"/>
        <v>0</v>
      </c>
      <c r="CP407" s="369">
        <f t="shared" si="1144"/>
        <v>0</v>
      </c>
      <c r="CQ407" s="369">
        <f t="shared" si="1144"/>
        <v>0</v>
      </c>
      <c r="CR407" s="369">
        <f t="shared" si="1145"/>
        <v>1600000</v>
      </c>
      <c r="CS407" s="369">
        <f t="shared" si="1146"/>
        <v>17600000</v>
      </c>
      <c r="CT407" s="173" t="s">
        <v>1616</v>
      </c>
      <c r="CU407" s="173" t="s">
        <v>1769</v>
      </c>
      <c r="CV407" s="450" t="s">
        <v>1615</v>
      </c>
      <c r="CW407" s="173" t="s">
        <v>2249</v>
      </c>
    </row>
    <row r="408" spans="1:101" ht="34.35" customHeight="1">
      <c r="A408" s="367" t="s">
        <v>1753</v>
      </c>
      <c r="B408" s="298" t="str">
        <f>"Bộ phận Kỹ thuật phương tiện: " &amp;"["&amp;COUNT(A409:A421)&amp; "]"</f>
        <v>Bộ phận Kỹ thuật phương tiện: [13]</v>
      </c>
      <c r="C408" s="284"/>
      <c r="D408" s="293"/>
      <c r="E408" s="293"/>
      <c r="F408" s="293"/>
      <c r="G408" s="293">
        <f t="shared" ref="G408:L408" si="1147">SUM(G409:G421)</f>
        <v>76620000</v>
      </c>
      <c r="H408" s="293">
        <f t="shared" si="1147"/>
        <v>0</v>
      </c>
      <c r="I408" s="293">
        <f t="shared" si="1147"/>
        <v>97380000</v>
      </c>
      <c r="J408" s="293">
        <f t="shared" si="1147"/>
        <v>9025000</v>
      </c>
      <c r="K408" s="293">
        <f t="shared" si="1147"/>
        <v>106405000</v>
      </c>
      <c r="L408" s="293">
        <f t="shared" si="1147"/>
        <v>183025000</v>
      </c>
      <c r="M408" s="293"/>
      <c r="N408" s="293">
        <f t="shared" ref="N408:BG408" si="1148">SUM(N409:N421)</f>
        <v>56462000</v>
      </c>
      <c r="O408" s="293">
        <f t="shared" si="1148"/>
        <v>0</v>
      </c>
      <c r="P408" s="294">
        <f t="shared" si="1148"/>
        <v>147.5</v>
      </c>
      <c r="Q408" s="294">
        <f t="shared" si="1148"/>
        <v>0</v>
      </c>
      <c r="R408" s="294">
        <f t="shared" si="1148"/>
        <v>7.36</v>
      </c>
      <c r="S408" s="294">
        <f t="shared" si="1148"/>
        <v>10.14</v>
      </c>
      <c r="T408" s="294">
        <f t="shared" si="1148"/>
        <v>0</v>
      </c>
      <c r="U408" s="294">
        <f t="shared" si="1148"/>
        <v>0</v>
      </c>
      <c r="V408" s="294">
        <f t="shared" si="1148"/>
        <v>0</v>
      </c>
      <c r="W408" s="294">
        <f t="shared" si="1148"/>
        <v>0</v>
      </c>
      <c r="X408" s="294">
        <f t="shared" si="1148"/>
        <v>0</v>
      </c>
      <c r="Y408" s="294">
        <f t="shared" si="1148"/>
        <v>0</v>
      </c>
      <c r="Z408" s="294">
        <f t="shared" si="1148"/>
        <v>0</v>
      </c>
      <c r="AA408" s="294">
        <f t="shared" si="1148"/>
        <v>0</v>
      </c>
      <c r="AB408" s="294">
        <f t="shared" si="1148"/>
        <v>0</v>
      </c>
      <c r="AC408" s="294">
        <f t="shared" si="1148"/>
        <v>0</v>
      </c>
      <c r="AD408" s="294">
        <f t="shared" si="1148"/>
        <v>0</v>
      </c>
      <c r="AE408" s="294">
        <f t="shared" si="1148"/>
        <v>27</v>
      </c>
      <c r="AF408" s="293">
        <f t="shared" si="1148"/>
        <v>71906346</v>
      </c>
      <c r="AG408" s="293">
        <f t="shared" si="1148"/>
        <v>2039231</v>
      </c>
      <c r="AH408" s="293">
        <f t="shared" si="1148"/>
        <v>3860969</v>
      </c>
      <c r="AI408" s="293">
        <f t="shared" si="1148"/>
        <v>0</v>
      </c>
      <c r="AJ408" s="293">
        <f t="shared" si="1148"/>
        <v>0</v>
      </c>
      <c r="AK408" s="293">
        <f t="shared" si="1148"/>
        <v>0</v>
      </c>
      <c r="AL408" s="293">
        <f t="shared" si="1148"/>
        <v>0</v>
      </c>
      <c r="AM408" s="293">
        <f t="shared" si="1148"/>
        <v>0</v>
      </c>
      <c r="AN408" s="293">
        <f t="shared" si="1148"/>
        <v>0</v>
      </c>
      <c r="AO408" s="293">
        <f t="shared" si="1148"/>
        <v>351000</v>
      </c>
      <c r="AP408" s="293">
        <f t="shared" si="1148"/>
        <v>0</v>
      </c>
      <c r="AQ408" s="293">
        <f t="shared" si="1148"/>
        <v>78157546</v>
      </c>
      <c r="AR408" s="293">
        <f t="shared" si="1148"/>
        <v>0</v>
      </c>
      <c r="AS408" s="293">
        <f t="shared" si="1148"/>
        <v>0</v>
      </c>
      <c r="AT408" s="293">
        <f t="shared" si="1148"/>
        <v>0</v>
      </c>
      <c r="AU408" s="293">
        <f t="shared" si="1148"/>
        <v>0</v>
      </c>
      <c r="AV408" s="293">
        <f t="shared" si="1148"/>
        <v>78157546</v>
      </c>
      <c r="AW408" s="293">
        <f t="shared" si="1148"/>
        <v>6129600</v>
      </c>
      <c r="AX408" s="293">
        <f t="shared" si="1148"/>
        <v>1149300</v>
      </c>
      <c r="AY408" s="293">
        <f t="shared" si="1148"/>
        <v>766200</v>
      </c>
      <c r="AZ408" s="293">
        <f t="shared" si="1148"/>
        <v>8045100</v>
      </c>
      <c r="BA408" s="293">
        <f t="shared" si="1148"/>
        <v>242950</v>
      </c>
      <c r="BB408" s="293">
        <f t="shared" si="1148"/>
        <v>1980000</v>
      </c>
      <c r="BC408" s="293">
        <f t="shared" si="1148"/>
        <v>0</v>
      </c>
      <c r="BD408" s="293">
        <f t="shared" si="1148"/>
        <v>0</v>
      </c>
      <c r="BE408" s="293">
        <f t="shared" si="1148"/>
        <v>10268050</v>
      </c>
      <c r="BF408" s="293">
        <f t="shared" si="1148"/>
        <v>68550996</v>
      </c>
      <c r="BG408" s="293">
        <f t="shared" si="1148"/>
        <v>661500</v>
      </c>
      <c r="BH408" s="293"/>
      <c r="BI408" s="293">
        <f>SUM(BI409:BI421)</f>
        <v>0</v>
      </c>
      <c r="BJ408" s="293">
        <f>SUM(BJ409:BJ421)</f>
        <v>0</v>
      </c>
      <c r="BK408" s="293"/>
      <c r="BL408" s="293">
        <f t="shared" ref="BL408:CV408" si="1149">SUM(BL409:BL421)</f>
        <v>0</v>
      </c>
      <c r="BM408" s="293">
        <f t="shared" si="1149"/>
        <v>26000</v>
      </c>
      <c r="BN408" s="293">
        <f t="shared" si="1149"/>
        <v>0</v>
      </c>
      <c r="BO408" s="293">
        <f t="shared" si="1149"/>
        <v>0</v>
      </c>
      <c r="BP408" s="293">
        <f t="shared" si="1149"/>
        <v>0</v>
      </c>
      <c r="BQ408" s="293">
        <f t="shared" si="1149"/>
        <v>0</v>
      </c>
      <c r="BR408" s="293">
        <f t="shared" si="1149"/>
        <v>0</v>
      </c>
      <c r="BS408" s="293">
        <f t="shared" si="1149"/>
        <v>77806546</v>
      </c>
      <c r="BT408" s="293">
        <f t="shared" si="1149"/>
        <v>12</v>
      </c>
      <c r="BU408" s="293">
        <f t="shared" si="1149"/>
        <v>52800000</v>
      </c>
      <c r="BV408" s="293">
        <f t="shared" si="1149"/>
        <v>143000000</v>
      </c>
      <c r="BW408" s="293">
        <f t="shared" si="1149"/>
        <v>195800000</v>
      </c>
      <c r="BX408" s="293">
        <f t="shared" si="1149"/>
        <v>-126038554</v>
      </c>
      <c r="BY408" s="293">
        <f t="shared" si="1149"/>
        <v>0</v>
      </c>
      <c r="BZ408" s="293">
        <f t="shared" si="1149"/>
        <v>0</v>
      </c>
      <c r="CA408" s="293">
        <f t="shared" si="1149"/>
        <v>0</v>
      </c>
      <c r="CB408" s="293">
        <f t="shared" si="1149"/>
        <v>0</v>
      </c>
      <c r="CC408" s="293">
        <f t="shared" si="1149"/>
        <v>0</v>
      </c>
      <c r="CD408" s="293">
        <f t="shared" si="1149"/>
        <v>0</v>
      </c>
      <c r="CE408" s="293">
        <f t="shared" si="1149"/>
        <v>174000000</v>
      </c>
      <c r="CF408" s="293">
        <f t="shared" si="1149"/>
        <v>6175000</v>
      </c>
      <c r="CG408" s="293">
        <f t="shared" si="1149"/>
        <v>0</v>
      </c>
      <c r="CH408" s="293">
        <f t="shared" si="1149"/>
        <v>0</v>
      </c>
      <c r="CI408" s="293">
        <f t="shared" si="1149"/>
        <v>2850000</v>
      </c>
      <c r="CJ408" s="293">
        <f t="shared" si="1149"/>
        <v>9025000</v>
      </c>
      <c r="CK408" s="293">
        <f t="shared" si="1149"/>
        <v>183025000</v>
      </c>
      <c r="CL408" s="293">
        <f t="shared" si="1149"/>
        <v>0</v>
      </c>
      <c r="CM408" s="293">
        <f t="shared" si="1149"/>
        <v>174000000</v>
      </c>
      <c r="CN408" s="293">
        <f t="shared" si="1149"/>
        <v>6175000</v>
      </c>
      <c r="CO408" s="293">
        <f t="shared" si="1149"/>
        <v>0</v>
      </c>
      <c r="CP408" s="293">
        <f t="shared" si="1149"/>
        <v>0</v>
      </c>
      <c r="CQ408" s="293">
        <f t="shared" si="1149"/>
        <v>2850000</v>
      </c>
      <c r="CR408" s="293">
        <f t="shared" si="1149"/>
        <v>9025000</v>
      </c>
      <c r="CS408" s="293">
        <f t="shared" si="1149"/>
        <v>183025000</v>
      </c>
      <c r="CT408" s="293">
        <f t="shared" si="1149"/>
        <v>0</v>
      </c>
      <c r="CU408" s="293">
        <f t="shared" si="1149"/>
        <v>0</v>
      </c>
      <c r="CV408" s="445">
        <f t="shared" si="1149"/>
        <v>0</v>
      </c>
      <c r="CW408" s="293"/>
    </row>
    <row r="409" spans="1:101" ht="34.35" customHeight="1">
      <c r="A409" s="155">
        <f>SUBTOTAL(3,$C$11:C409)</f>
        <v>365</v>
      </c>
      <c r="B409" s="143" t="s">
        <v>322</v>
      </c>
      <c r="C409" s="144" t="s">
        <v>323</v>
      </c>
      <c r="D409" s="156" t="s">
        <v>101</v>
      </c>
      <c r="E409" s="157" t="str">
        <f>IF(CL409&gt;=400000000,"A1",IF(CL409&gt;=300000000,"A2",IF(CL409&gt;=240000000,"A3",IF(CL409&gt;=180000000,"A4",IF(CL409&gt;=120000000,"A5",IF(CL409&gt;=80000000,"A6",IF(CL409&gt;=40000000,"A7",IF(CL409&gt;=25000000,"B1",IF(CL409&gt;=12000000,"B2","B3")))))))))</f>
        <v>B3</v>
      </c>
      <c r="F409" s="158">
        <v>40609</v>
      </c>
      <c r="G409" s="159">
        <v>8510000</v>
      </c>
      <c r="H409" s="159"/>
      <c r="I409" s="160">
        <f t="shared" ref="I409:I421" si="1150">IF(G409&gt;0,CM409-G409,CM409-H409)</f>
        <v>16490000</v>
      </c>
      <c r="J409" s="160">
        <f t="shared" ref="J409:J472" si="1151">CR409</f>
        <v>1250000</v>
      </c>
      <c r="K409" s="161">
        <f t="shared" ref="K409:K416" si="1152">SUM(I409:J409)</f>
        <v>17740000</v>
      </c>
      <c r="L409" s="161">
        <f t="shared" ref="L409:L421" si="1153">IF(G409&gt;0,G409+K409,H409+K409)</f>
        <v>26250000</v>
      </c>
      <c r="M409" s="162">
        <f t="shared" ref="M409:M421" si="1154">IF(CE409&gt;=11000000,80%,100%)</f>
        <v>0.8</v>
      </c>
      <c r="N409" s="163">
        <f t="shared" ref="N409:N421" si="1155">ROUND(MAX(G409*70%,H409*70%,3640000),0)</f>
        <v>5957000</v>
      </c>
      <c r="O409" s="163">
        <v>0</v>
      </c>
      <c r="P409" s="406">
        <v>13</v>
      </c>
      <c r="Q409" s="406">
        <v>0</v>
      </c>
      <c r="R409" s="406">
        <v>0</v>
      </c>
      <c r="S409" s="406">
        <v>0</v>
      </c>
      <c r="T409" s="406"/>
      <c r="U409" s="406"/>
      <c r="V409" s="406"/>
      <c r="W409" s="406"/>
      <c r="X409" s="389"/>
      <c r="Y409" s="406"/>
      <c r="Z409" s="406"/>
      <c r="AA409" s="406"/>
      <c r="AB409" s="406"/>
      <c r="AC409" s="406"/>
      <c r="AD409" s="406">
        <v>0</v>
      </c>
      <c r="AE409" s="164">
        <f t="shared" ref="AE409:AE421" si="1156">IF(OR(BL409="M1",BL409="M2",BL409="M3",BL409="M4"),P409+R409+S409+T409+U409,0)</f>
        <v>0</v>
      </c>
      <c r="AF409" s="166">
        <f t="shared" ref="AF409:AF421" si="1157">ROUND(IF($P409=0,0,IF(OR($BJ409="lương tháng",$CE409&gt;=11000000),($L409/2-$L409/26*($CC$6-$P409))*$M409,$L409/26*$P409*$M409)),0)</f>
        <v>10500000</v>
      </c>
      <c r="AG409" s="166">
        <f t="shared" ref="AG409:AG421" si="1158">ROUND(MAX((G409+I409)*M409/26*R409,(H409+I409)*M409/26*R409,G409/26*R409*150%,H409/26*R409*150%)*BK409,0)</f>
        <v>0</v>
      </c>
      <c r="AH409" s="166">
        <f t="shared" ref="AH409:AH421" si="1159">ROUND(MAX((G409+I409)*M409/26*S409,(H409+I409)*M409/26*S409,G409/26*S409*200%,H409/26*S409*200%)*BK409,0)</f>
        <v>0</v>
      </c>
      <c r="AI409" s="166">
        <f t="shared" ref="AI409:AI421" si="1160">ROUND(IF(BJ409="Lương tháng",L409/26*T409,MAX((G409+I409)/26*(T409+U409)*200%+G409/26*T409,(H409+I409)/26*(T409+U409)*200%+H409/26*T409,G409/26*(T409+U409)*300%+G409/26*T409,H409/26*(T409+U409)*300%+H409/26*T409)),0)</f>
        <v>0</v>
      </c>
      <c r="AJ409" s="166">
        <f t="shared" ref="AJ409:AJ421" si="1161">ROUND(IF((P409+Q409)=0,0,IF(BJ409="Lương tháng",MAX((G409+I409)/26*V409,(H409+I409)/26*V409),MAX(G409/26*V409,H409/26*V409))),0)</f>
        <v>0</v>
      </c>
      <c r="AK409" s="166">
        <f t="shared" ref="AK409:AK421" si="1162">ROUND(IF(G409&gt;0,G409/26*W409,H409/26*W409),0)</f>
        <v>0</v>
      </c>
      <c r="AL409" s="166">
        <f t="shared" ref="AL409:AL421" si="1163">ROUND(N409/26*Y409+O409/26*Z409+MAX(G409/26*AA409,H409/26*AA409),0)</f>
        <v>0</v>
      </c>
      <c r="AM409" s="166">
        <f t="shared" ref="AM409:AM421" si="1164">ROUND(IF(BJ409="Lương tháng",L409/26*AC409,L409/26*AC409+MAX((G409+I409)/26*AB409,(H409+I409)/26*AB409)),0)</f>
        <v>0</v>
      </c>
      <c r="AN409" s="166">
        <f t="shared" ref="AN409:AN421" si="1165">ROUND(IF(BJ409="lương tháng",0,MAX((G409+I409)/26*AD409*30%,(H409+I409)/26*AD409*30%)*BK409),0)</f>
        <v>0</v>
      </c>
      <c r="AO409" s="167">
        <f t="shared" ref="AO409:AO421" si="1166">ROUND(BM409*AE409,0)</f>
        <v>0</v>
      </c>
      <c r="AP409" s="166">
        <v>0</v>
      </c>
      <c r="AQ409" s="166">
        <f t="shared" ref="AQ409:AQ421" si="1167">ROUND(SUM(AF409:AP409),0)</f>
        <v>10500000</v>
      </c>
      <c r="AR409" s="166"/>
      <c r="AS409" s="167"/>
      <c r="AT409" s="166"/>
      <c r="AU409" s="166"/>
      <c r="AV409" s="166">
        <f t="shared" ref="AV409:AV421" si="1168">ROUND(SUM(AQ409:AT409)-AU409,0)</f>
        <v>10500000</v>
      </c>
      <c r="AW409" s="166">
        <f t="shared" ref="AW409:AW421" si="1169">ROUND(IF($BH409=1,$G409*$AW$9,0),0)</f>
        <v>680800</v>
      </c>
      <c r="AX409" s="166">
        <f t="shared" ref="AX409:AX421" si="1170">ROUND(IF($BH409=1,$G409*$AX$9,0),0)</f>
        <v>127650</v>
      </c>
      <c r="AY409" s="166">
        <f t="shared" ref="AY409:AY421" si="1171">ROUND(IF($BH409=1,$G409*$AY$9,0),0)</f>
        <v>85100</v>
      </c>
      <c r="AZ409" s="166">
        <f t="shared" ref="AZ409:AZ421" si="1172">SUM(AW409:AY409)</f>
        <v>893550</v>
      </c>
      <c r="BA409" s="166">
        <f t="shared" ref="BA409:BA421" si="1173">ROUND(IF($BI409="1x",$G409*0.5%,0),0)</f>
        <v>42550</v>
      </c>
      <c r="BB409" s="166">
        <f t="shared" ref="BB409:BB421" si="1174">IF(BN409="Xem lại",0,IF(CM409&lt;11000000,5000,IF(AND(CM409&gt;=11000000,CM409&lt;25000000),10000,IF(AND(CM409&gt;=25000000,CM409&lt;40000000),15000,IF(AND(CM409&gt;=40000000,CM409&lt;120000000),20000,IF(AND(CM409&gt;=120000000,CM409&lt;240000000),25000,30000)))))*$BB$9)</f>
        <v>330000</v>
      </c>
      <c r="BC409" s="166"/>
      <c r="BD409" s="166">
        <v>0</v>
      </c>
      <c r="BE409" s="166">
        <f t="shared" ref="BE409:BE421" si="1175">ROUND(SUM(AZ409:BD409),0)</f>
        <v>1266100</v>
      </c>
      <c r="BF409" s="166">
        <f t="shared" ref="BF409:BF421" si="1176">ROUND(IF(AV409&gt;BE409,AV409-BE409,0),0)</f>
        <v>9233900</v>
      </c>
      <c r="BG409" s="166">
        <f t="shared" ref="BG409:BG421" si="1177">ROUND(IF(BE409&gt;AV409,BE409-AV409,0),0)</f>
        <v>0</v>
      </c>
      <c r="BH409" s="166">
        <v>1</v>
      </c>
      <c r="BI409" s="369" t="s">
        <v>40</v>
      </c>
      <c r="BJ409" s="166" t="str">
        <f t="shared" ref="BJ409:BJ421" si="1178">IF(AND(D409="QTNV CL",CM409&gt;=11000000),"Lương tháng",IF(CM409&gt;=18000000,"Lương tháng",0))</f>
        <v>Lương tháng</v>
      </c>
      <c r="BK409" s="166">
        <f t="shared" ref="BK409:BK421" si="1179">IF(BJ409="Lương tháng",0,1)</f>
        <v>0</v>
      </c>
      <c r="BL409" s="166">
        <v>0</v>
      </c>
      <c r="BM409" s="166">
        <f t="shared" ref="BM409:BM421" si="1180">IF(BL409="M1",13000,IF(BL409="M2",20000,IF(BL409="M3",26000,IF(BL409="M4",32000,0))))</f>
        <v>0</v>
      </c>
      <c r="BN409" s="166" t="str">
        <f t="shared" ref="BN409:BN421" si="1181">IF(AND(G409&gt;0,(P409+Q409)&gt;=5),"Trừ tiền","Xem lại")</f>
        <v>Trừ tiền</v>
      </c>
      <c r="BO409" s="410"/>
      <c r="BP409" s="166"/>
      <c r="BQ409" s="144"/>
      <c r="BR409" s="144"/>
      <c r="BS409" s="161">
        <f t="shared" ref="BS409:BS421" si="1182">AQ409+SUM(BO409:BR409)-AN409-AO409-SUM(BY409:CA409)</f>
        <v>10500000</v>
      </c>
      <c r="BT409" s="159">
        <v>1</v>
      </c>
      <c r="BU409" s="166">
        <f t="shared" ref="BU409:BU421" si="1183">BT409*4400000</f>
        <v>4400000</v>
      </c>
      <c r="BV409" s="166">
        <v>11000000</v>
      </c>
      <c r="BW409" s="166">
        <f t="shared" ref="BW409:BW421" si="1184">BU409+BV409</f>
        <v>15400000</v>
      </c>
      <c r="BX409" s="166">
        <f t="shared" ref="BX409:BX421" si="1185">BS409-SUM(CC409:CD409)-CB409-AZ409-BW409</f>
        <v>-5793550</v>
      </c>
      <c r="BY409" s="166"/>
      <c r="BZ409" s="166"/>
      <c r="CA409" s="171"/>
      <c r="CB409" s="166"/>
      <c r="CC409" s="166"/>
      <c r="CD409" s="166"/>
      <c r="CE409" s="413">
        <v>25000000</v>
      </c>
      <c r="CF409" s="413">
        <f>CE409*5%</f>
        <v>1250000</v>
      </c>
      <c r="CG409" s="413"/>
      <c r="CH409" s="413">
        <v>0</v>
      </c>
      <c r="CI409" s="413"/>
      <c r="CJ409" s="369">
        <f>SUM(CF409:CI409)</f>
        <v>1250000</v>
      </c>
      <c r="CK409" s="369">
        <f>CE409+CJ409</f>
        <v>26250000</v>
      </c>
      <c r="CL409" s="417"/>
      <c r="CM409" s="413">
        <f t="shared" ref="CM409:CQ412" si="1186">CE409</f>
        <v>25000000</v>
      </c>
      <c r="CN409" s="413">
        <f t="shared" si="1186"/>
        <v>1250000</v>
      </c>
      <c r="CO409" s="369">
        <f t="shared" si="1186"/>
        <v>0</v>
      </c>
      <c r="CP409" s="369">
        <f t="shared" si="1186"/>
        <v>0</v>
      </c>
      <c r="CQ409" s="369">
        <f t="shared" si="1186"/>
        <v>0</v>
      </c>
      <c r="CR409" s="369">
        <f>SUM(CN409:CQ409)</f>
        <v>1250000</v>
      </c>
      <c r="CS409" s="369">
        <f>CM409+CR409</f>
        <v>26250000</v>
      </c>
      <c r="CT409" s="173" t="s">
        <v>1789</v>
      </c>
      <c r="CU409" s="173" t="s">
        <v>1096</v>
      </c>
      <c r="CV409" s="450" t="s">
        <v>1656</v>
      </c>
      <c r="CW409" s="173" t="s">
        <v>2249</v>
      </c>
    </row>
    <row r="410" spans="1:101" ht="34.35" customHeight="1">
      <c r="A410" s="155">
        <f>SUBTOTAL(3,$C$11:C410)</f>
        <v>366</v>
      </c>
      <c r="B410" s="143" t="s">
        <v>316</v>
      </c>
      <c r="C410" s="144" t="s">
        <v>317</v>
      </c>
      <c r="D410" s="156" t="s">
        <v>101</v>
      </c>
      <c r="E410" s="157" t="str">
        <f>IF(CL410&gt;=400000000,"A1",IF(CL410&gt;=300000000,"A2",IF(CL410&gt;=240000000,"A3",IF(CL410&gt;=180000000,"A4",IF(CL410&gt;=120000000,"A5",IF(CL410&gt;=80000000,"A6",IF(CL410&gt;=40000000,"A7",IF(CL410&gt;=25000000,"B1",IF(CL410&gt;=12000000,"B2","B3")))))))))</f>
        <v>B3</v>
      </c>
      <c r="F410" s="158">
        <v>42324</v>
      </c>
      <c r="G410" s="159">
        <v>8100000</v>
      </c>
      <c r="H410" s="159"/>
      <c r="I410" s="160">
        <f t="shared" si="1150"/>
        <v>13900000</v>
      </c>
      <c r="J410" s="160">
        <f t="shared" si="1151"/>
        <v>1100000</v>
      </c>
      <c r="K410" s="161">
        <f t="shared" si="1152"/>
        <v>15000000</v>
      </c>
      <c r="L410" s="161">
        <f t="shared" si="1153"/>
        <v>23100000</v>
      </c>
      <c r="M410" s="162">
        <f t="shared" si="1154"/>
        <v>0.8</v>
      </c>
      <c r="N410" s="163">
        <f t="shared" si="1155"/>
        <v>5670000</v>
      </c>
      <c r="O410" s="163">
        <v>0</v>
      </c>
      <c r="P410" s="406">
        <v>12</v>
      </c>
      <c r="Q410" s="406">
        <v>0</v>
      </c>
      <c r="R410" s="406">
        <v>0</v>
      </c>
      <c r="S410" s="406">
        <v>0</v>
      </c>
      <c r="T410" s="406"/>
      <c r="U410" s="406"/>
      <c r="V410" s="406"/>
      <c r="W410" s="406"/>
      <c r="X410" s="389"/>
      <c r="Y410" s="406"/>
      <c r="Z410" s="406"/>
      <c r="AA410" s="406"/>
      <c r="AB410" s="406"/>
      <c r="AC410" s="406"/>
      <c r="AD410" s="406">
        <v>0</v>
      </c>
      <c r="AE410" s="164">
        <f t="shared" si="1156"/>
        <v>0</v>
      </c>
      <c r="AF410" s="166">
        <f t="shared" si="1157"/>
        <v>8529231</v>
      </c>
      <c r="AG410" s="166">
        <f t="shared" si="1158"/>
        <v>0</v>
      </c>
      <c r="AH410" s="166">
        <f t="shared" si="1159"/>
        <v>0</v>
      </c>
      <c r="AI410" s="166">
        <f t="shared" si="1160"/>
        <v>0</v>
      </c>
      <c r="AJ410" s="166">
        <f t="shared" si="1161"/>
        <v>0</v>
      </c>
      <c r="AK410" s="166">
        <f t="shared" si="1162"/>
        <v>0</v>
      </c>
      <c r="AL410" s="166">
        <f t="shared" si="1163"/>
        <v>0</v>
      </c>
      <c r="AM410" s="166">
        <f t="shared" si="1164"/>
        <v>0</v>
      </c>
      <c r="AN410" s="166">
        <f t="shared" si="1165"/>
        <v>0</v>
      </c>
      <c r="AO410" s="167">
        <f t="shared" si="1166"/>
        <v>0</v>
      </c>
      <c r="AP410" s="166">
        <v>0</v>
      </c>
      <c r="AQ410" s="166">
        <f t="shared" si="1167"/>
        <v>8529231</v>
      </c>
      <c r="AR410" s="166"/>
      <c r="AS410" s="167"/>
      <c r="AT410" s="166"/>
      <c r="AU410" s="166"/>
      <c r="AV410" s="166">
        <f t="shared" si="1168"/>
        <v>8529231</v>
      </c>
      <c r="AW410" s="166">
        <f t="shared" si="1169"/>
        <v>648000</v>
      </c>
      <c r="AX410" s="166">
        <f t="shared" si="1170"/>
        <v>121500</v>
      </c>
      <c r="AY410" s="166">
        <f t="shared" si="1171"/>
        <v>81000</v>
      </c>
      <c r="AZ410" s="166">
        <f t="shared" si="1172"/>
        <v>850500</v>
      </c>
      <c r="BA410" s="166">
        <f t="shared" si="1173"/>
        <v>40500</v>
      </c>
      <c r="BB410" s="166">
        <f t="shared" si="1174"/>
        <v>220000</v>
      </c>
      <c r="BC410" s="166"/>
      <c r="BD410" s="166">
        <v>0</v>
      </c>
      <c r="BE410" s="166">
        <f t="shared" si="1175"/>
        <v>1111000</v>
      </c>
      <c r="BF410" s="166">
        <f t="shared" si="1176"/>
        <v>7418231</v>
      </c>
      <c r="BG410" s="166">
        <f t="shared" si="1177"/>
        <v>0</v>
      </c>
      <c r="BH410" s="166">
        <v>1</v>
      </c>
      <c r="BI410" s="369" t="s">
        <v>40</v>
      </c>
      <c r="BJ410" s="166" t="str">
        <f t="shared" si="1178"/>
        <v>Lương tháng</v>
      </c>
      <c r="BK410" s="166">
        <f t="shared" si="1179"/>
        <v>0</v>
      </c>
      <c r="BL410" s="166">
        <v>0</v>
      </c>
      <c r="BM410" s="166">
        <f t="shared" si="1180"/>
        <v>0</v>
      </c>
      <c r="BN410" s="166" t="str">
        <f t="shared" si="1181"/>
        <v>Trừ tiền</v>
      </c>
      <c r="BO410" s="410"/>
      <c r="BP410" s="166"/>
      <c r="BQ410" s="144"/>
      <c r="BR410" s="144"/>
      <c r="BS410" s="161">
        <f t="shared" si="1182"/>
        <v>8529231</v>
      </c>
      <c r="BT410" s="159">
        <v>1</v>
      </c>
      <c r="BU410" s="166">
        <f t="shared" si="1183"/>
        <v>4400000</v>
      </c>
      <c r="BV410" s="166">
        <v>11000000</v>
      </c>
      <c r="BW410" s="166">
        <f t="shared" si="1184"/>
        <v>15400000</v>
      </c>
      <c r="BX410" s="166">
        <f t="shared" si="1185"/>
        <v>-7721269</v>
      </c>
      <c r="BY410" s="166"/>
      <c r="BZ410" s="166"/>
      <c r="CA410" s="171"/>
      <c r="CB410" s="166"/>
      <c r="CC410" s="166"/>
      <c r="CD410" s="166"/>
      <c r="CE410" s="413">
        <v>22000000</v>
      </c>
      <c r="CF410" s="413">
        <f>CE410*5%</f>
        <v>1100000</v>
      </c>
      <c r="CG410" s="413">
        <v>0</v>
      </c>
      <c r="CH410" s="413">
        <v>0</v>
      </c>
      <c r="CI410" s="413"/>
      <c r="CJ410" s="369">
        <f>SUM(CF410:CI410)</f>
        <v>1100000</v>
      </c>
      <c r="CK410" s="369">
        <f>CE410+CJ410</f>
        <v>23100000</v>
      </c>
      <c r="CL410" s="417"/>
      <c r="CM410" s="413">
        <f t="shared" si="1186"/>
        <v>22000000</v>
      </c>
      <c r="CN410" s="413">
        <f t="shared" si="1186"/>
        <v>1100000</v>
      </c>
      <c r="CO410" s="369">
        <f t="shared" si="1186"/>
        <v>0</v>
      </c>
      <c r="CP410" s="369">
        <f t="shared" si="1186"/>
        <v>0</v>
      </c>
      <c r="CQ410" s="369">
        <f t="shared" si="1186"/>
        <v>0</v>
      </c>
      <c r="CR410" s="369">
        <f>SUM(CN410:CQ410)</f>
        <v>1100000</v>
      </c>
      <c r="CS410" s="369">
        <f>CM410+CR410</f>
        <v>23100000</v>
      </c>
      <c r="CT410" s="173" t="s">
        <v>1790</v>
      </c>
      <c r="CU410" s="173" t="s">
        <v>1096</v>
      </c>
      <c r="CV410" s="450" t="s">
        <v>1657</v>
      </c>
      <c r="CW410" s="173" t="s">
        <v>2249</v>
      </c>
    </row>
    <row r="411" spans="1:101" ht="34.35" customHeight="1">
      <c r="A411" s="155">
        <f>SUBTOTAL(3,$C$11:C411)</f>
        <v>367</v>
      </c>
      <c r="B411" s="143" t="s">
        <v>318</v>
      </c>
      <c r="C411" s="144" t="s">
        <v>319</v>
      </c>
      <c r="D411" s="156" t="s">
        <v>101</v>
      </c>
      <c r="E411" s="157" t="str">
        <f>IF(CL411&gt;=400000000,"A1",IF(CL411&gt;=300000000,"A2",IF(CL411&gt;=240000000,"A3",IF(CL411&gt;=180000000,"A4",IF(CL411&gt;=120000000,"A5",IF(CL411&gt;=80000000,"A6",IF(CL411&gt;=40000000,"A7",IF(CL411&gt;=25000000,"B1",IF(CL411&gt;=12000000,"B2","B3")))))))))</f>
        <v>B3</v>
      </c>
      <c r="F411" s="158">
        <v>40474</v>
      </c>
      <c r="G411" s="159">
        <v>7340000</v>
      </c>
      <c r="H411" s="159"/>
      <c r="I411" s="160">
        <f t="shared" si="1150"/>
        <v>10660000</v>
      </c>
      <c r="J411" s="160">
        <f t="shared" si="1151"/>
        <v>1800000</v>
      </c>
      <c r="K411" s="161">
        <f t="shared" si="1152"/>
        <v>12460000</v>
      </c>
      <c r="L411" s="161">
        <f t="shared" si="1153"/>
        <v>19800000</v>
      </c>
      <c r="M411" s="162">
        <f t="shared" si="1154"/>
        <v>0.8</v>
      </c>
      <c r="N411" s="163">
        <f t="shared" si="1155"/>
        <v>5138000</v>
      </c>
      <c r="O411" s="163">
        <v>0</v>
      </c>
      <c r="P411" s="406">
        <v>13</v>
      </c>
      <c r="Q411" s="406">
        <v>0</v>
      </c>
      <c r="R411" s="406">
        <v>0</v>
      </c>
      <c r="S411" s="406">
        <v>0</v>
      </c>
      <c r="T411" s="406"/>
      <c r="U411" s="406"/>
      <c r="V411" s="406"/>
      <c r="W411" s="406"/>
      <c r="X411" s="389"/>
      <c r="Y411" s="406"/>
      <c r="Z411" s="406"/>
      <c r="AA411" s="406"/>
      <c r="AB411" s="406"/>
      <c r="AC411" s="406"/>
      <c r="AD411" s="406">
        <v>0</v>
      </c>
      <c r="AE411" s="164">
        <f t="shared" si="1156"/>
        <v>0</v>
      </c>
      <c r="AF411" s="166">
        <f t="shared" si="1157"/>
        <v>7920000</v>
      </c>
      <c r="AG411" s="166">
        <f t="shared" si="1158"/>
        <v>0</v>
      </c>
      <c r="AH411" s="166">
        <f t="shared" si="1159"/>
        <v>0</v>
      </c>
      <c r="AI411" s="166">
        <f t="shared" si="1160"/>
        <v>0</v>
      </c>
      <c r="AJ411" s="166">
        <f t="shared" si="1161"/>
        <v>0</v>
      </c>
      <c r="AK411" s="166">
        <f t="shared" si="1162"/>
        <v>0</v>
      </c>
      <c r="AL411" s="166">
        <f t="shared" si="1163"/>
        <v>0</v>
      </c>
      <c r="AM411" s="166">
        <f t="shared" si="1164"/>
        <v>0</v>
      </c>
      <c r="AN411" s="166">
        <f t="shared" si="1165"/>
        <v>0</v>
      </c>
      <c r="AO411" s="167">
        <f t="shared" si="1166"/>
        <v>0</v>
      </c>
      <c r="AP411" s="166">
        <v>0</v>
      </c>
      <c r="AQ411" s="166">
        <f t="shared" si="1167"/>
        <v>7920000</v>
      </c>
      <c r="AR411" s="166"/>
      <c r="AS411" s="167"/>
      <c r="AT411" s="166"/>
      <c r="AU411" s="166"/>
      <c r="AV411" s="166">
        <f t="shared" si="1168"/>
        <v>7920000</v>
      </c>
      <c r="AW411" s="166">
        <f t="shared" si="1169"/>
        <v>587200</v>
      </c>
      <c r="AX411" s="166">
        <f t="shared" si="1170"/>
        <v>110100</v>
      </c>
      <c r="AY411" s="166">
        <f t="shared" si="1171"/>
        <v>73400</v>
      </c>
      <c r="AZ411" s="166">
        <f t="shared" si="1172"/>
        <v>770700</v>
      </c>
      <c r="BA411" s="166">
        <f t="shared" si="1173"/>
        <v>36700</v>
      </c>
      <c r="BB411" s="166">
        <f t="shared" si="1174"/>
        <v>220000</v>
      </c>
      <c r="BC411" s="166"/>
      <c r="BD411" s="166">
        <v>0</v>
      </c>
      <c r="BE411" s="166">
        <f t="shared" si="1175"/>
        <v>1027400</v>
      </c>
      <c r="BF411" s="166">
        <f t="shared" si="1176"/>
        <v>6892600</v>
      </c>
      <c r="BG411" s="166">
        <f t="shared" si="1177"/>
        <v>0</v>
      </c>
      <c r="BH411" s="166">
        <v>1</v>
      </c>
      <c r="BI411" s="369" t="s">
        <v>40</v>
      </c>
      <c r="BJ411" s="166" t="str">
        <f t="shared" si="1178"/>
        <v>Lương tháng</v>
      </c>
      <c r="BK411" s="166">
        <f t="shared" si="1179"/>
        <v>0</v>
      </c>
      <c r="BL411" s="166">
        <v>0</v>
      </c>
      <c r="BM411" s="166">
        <f t="shared" si="1180"/>
        <v>0</v>
      </c>
      <c r="BN411" s="166" t="str">
        <f t="shared" si="1181"/>
        <v>Trừ tiền</v>
      </c>
      <c r="BO411" s="410"/>
      <c r="BP411" s="166"/>
      <c r="BQ411" s="144"/>
      <c r="BR411" s="144"/>
      <c r="BS411" s="161">
        <f t="shared" si="1182"/>
        <v>7920000</v>
      </c>
      <c r="BT411" s="159">
        <v>2</v>
      </c>
      <c r="BU411" s="166">
        <f t="shared" si="1183"/>
        <v>8800000</v>
      </c>
      <c r="BV411" s="166">
        <v>11000000</v>
      </c>
      <c r="BW411" s="166">
        <f t="shared" si="1184"/>
        <v>19800000</v>
      </c>
      <c r="BX411" s="166">
        <f t="shared" si="1185"/>
        <v>-12650700</v>
      </c>
      <c r="BY411" s="166"/>
      <c r="BZ411" s="166"/>
      <c r="CA411" s="171"/>
      <c r="CB411" s="166"/>
      <c r="CC411" s="166"/>
      <c r="CD411" s="166"/>
      <c r="CE411" s="413">
        <v>18000000</v>
      </c>
      <c r="CF411" s="413">
        <f>CE411*10%</f>
        <v>1800000</v>
      </c>
      <c r="CG411" s="413">
        <v>0</v>
      </c>
      <c r="CH411" s="413">
        <v>0</v>
      </c>
      <c r="CI411" s="413"/>
      <c r="CJ411" s="369">
        <f>SUM(CF411:CI411)</f>
        <v>1800000</v>
      </c>
      <c r="CK411" s="369">
        <f>CE411+CJ411</f>
        <v>19800000</v>
      </c>
      <c r="CL411" s="417"/>
      <c r="CM411" s="413">
        <f t="shared" si="1186"/>
        <v>18000000</v>
      </c>
      <c r="CN411" s="413">
        <f t="shared" si="1186"/>
        <v>1800000</v>
      </c>
      <c r="CO411" s="369">
        <f t="shared" si="1186"/>
        <v>0</v>
      </c>
      <c r="CP411" s="369">
        <f t="shared" si="1186"/>
        <v>0</v>
      </c>
      <c r="CQ411" s="369">
        <f t="shared" si="1186"/>
        <v>0</v>
      </c>
      <c r="CR411" s="369">
        <f>SUM(CN411:CQ411)</f>
        <v>1800000</v>
      </c>
      <c r="CS411" s="369">
        <f>CM411+CR411</f>
        <v>19800000</v>
      </c>
      <c r="CT411" s="173" t="s">
        <v>1658</v>
      </c>
      <c r="CU411" s="173" t="s">
        <v>1096</v>
      </c>
      <c r="CV411" s="450" t="s">
        <v>1659</v>
      </c>
      <c r="CW411" s="173" t="s">
        <v>2249</v>
      </c>
    </row>
    <row r="412" spans="1:101" ht="34.35" customHeight="1">
      <c r="A412" s="155">
        <f>SUBTOTAL(3,$C$11:C412)</f>
        <v>368</v>
      </c>
      <c r="B412" s="143" t="s">
        <v>1105</v>
      </c>
      <c r="C412" s="144" t="s">
        <v>1106</v>
      </c>
      <c r="D412" s="156" t="s">
        <v>101</v>
      </c>
      <c r="E412" s="157" t="str">
        <f t="shared" ref="E412" si="1187">IF(CL412&gt;=400000000,"A1",IF(CL412&gt;=300000000,"A2",IF(CL412&gt;=240000000,"A3",IF(CL412&gt;=180000000,"A4",IF(CL412&gt;=120000000,"A5",IF(CL412&gt;=80000000,"A6",IF(CL412&gt;=40000000,"A7",IF(CL412&gt;=25000000,"B1",IF(CL412&gt;=12000000,"B2","B3")))))))))</f>
        <v>B3</v>
      </c>
      <c r="F412" s="158">
        <v>45481</v>
      </c>
      <c r="G412" s="159">
        <v>7710000</v>
      </c>
      <c r="H412" s="159"/>
      <c r="I412" s="160">
        <f t="shared" si="1150"/>
        <v>12290000</v>
      </c>
      <c r="J412" s="160">
        <f t="shared" si="1151"/>
        <v>0</v>
      </c>
      <c r="K412" s="161">
        <f t="shared" si="1152"/>
        <v>12290000</v>
      </c>
      <c r="L412" s="161">
        <f t="shared" si="1153"/>
        <v>20000000</v>
      </c>
      <c r="M412" s="162">
        <f t="shared" si="1154"/>
        <v>0.8</v>
      </c>
      <c r="N412" s="163">
        <f t="shared" si="1155"/>
        <v>5397000</v>
      </c>
      <c r="O412" s="163">
        <v>0</v>
      </c>
      <c r="P412" s="406">
        <v>13</v>
      </c>
      <c r="Q412" s="406">
        <v>0</v>
      </c>
      <c r="R412" s="406">
        <v>0</v>
      </c>
      <c r="S412" s="406">
        <v>0</v>
      </c>
      <c r="T412" s="406"/>
      <c r="U412" s="406"/>
      <c r="V412" s="406"/>
      <c r="W412" s="406"/>
      <c r="X412" s="389"/>
      <c r="Y412" s="406"/>
      <c r="Z412" s="406"/>
      <c r="AA412" s="406"/>
      <c r="AB412" s="406"/>
      <c r="AC412" s="406"/>
      <c r="AD412" s="406">
        <v>0</v>
      </c>
      <c r="AE412" s="164">
        <f t="shared" si="1156"/>
        <v>0</v>
      </c>
      <c r="AF412" s="166">
        <f t="shared" si="1157"/>
        <v>8000000</v>
      </c>
      <c r="AG412" s="166">
        <f t="shared" si="1158"/>
        <v>0</v>
      </c>
      <c r="AH412" s="166">
        <f t="shared" si="1159"/>
        <v>0</v>
      </c>
      <c r="AI412" s="166">
        <f t="shared" si="1160"/>
        <v>0</v>
      </c>
      <c r="AJ412" s="166">
        <f t="shared" si="1161"/>
        <v>0</v>
      </c>
      <c r="AK412" s="166">
        <f t="shared" si="1162"/>
        <v>0</v>
      </c>
      <c r="AL412" s="166">
        <f t="shared" si="1163"/>
        <v>0</v>
      </c>
      <c r="AM412" s="166">
        <f t="shared" si="1164"/>
        <v>0</v>
      </c>
      <c r="AN412" s="166">
        <f t="shared" si="1165"/>
        <v>0</v>
      </c>
      <c r="AO412" s="167">
        <f t="shared" si="1166"/>
        <v>0</v>
      </c>
      <c r="AP412" s="166">
        <v>0</v>
      </c>
      <c r="AQ412" s="166">
        <f t="shared" si="1167"/>
        <v>8000000</v>
      </c>
      <c r="AR412" s="166"/>
      <c r="AS412" s="167"/>
      <c r="AT412" s="166"/>
      <c r="AU412" s="166"/>
      <c r="AV412" s="166">
        <f t="shared" si="1168"/>
        <v>8000000</v>
      </c>
      <c r="AW412" s="166">
        <f t="shared" si="1169"/>
        <v>616800</v>
      </c>
      <c r="AX412" s="166">
        <f t="shared" si="1170"/>
        <v>115650</v>
      </c>
      <c r="AY412" s="166">
        <f t="shared" si="1171"/>
        <v>77100</v>
      </c>
      <c r="AZ412" s="166">
        <f t="shared" si="1172"/>
        <v>809550</v>
      </c>
      <c r="BA412" s="166">
        <f t="shared" si="1173"/>
        <v>0</v>
      </c>
      <c r="BB412" s="166">
        <f t="shared" si="1174"/>
        <v>220000</v>
      </c>
      <c r="BC412" s="166"/>
      <c r="BD412" s="166">
        <v>0</v>
      </c>
      <c r="BE412" s="166">
        <f t="shared" si="1175"/>
        <v>1029550</v>
      </c>
      <c r="BF412" s="166">
        <f t="shared" si="1176"/>
        <v>6970450</v>
      </c>
      <c r="BG412" s="166">
        <f t="shared" si="1177"/>
        <v>0</v>
      </c>
      <c r="BH412" s="166">
        <v>1</v>
      </c>
      <c r="BI412" s="159">
        <v>0</v>
      </c>
      <c r="BJ412" s="166" t="str">
        <f t="shared" si="1178"/>
        <v>Lương tháng</v>
      </c>
      <c r="BK412" s="166">
        <f t="shared" si="1179"/>
        <v>0</v>
      </c>
      <c r="BL412" s="166">
        <v>0</v>
      </c>
      <c r="BM412" s="166">
        <f t="shared" si="1180"/>
        <v>0</v>
      </c>
      <c r="BN412" s="166" t="str">
        <f t="shared" si="1181"/>
        <v>Trừ tiền</v>
      </c>
      <c r="BO412" s="410"/>
      <c r="BP412" s="166"/>
      <c r="BQ412" s="144"/>
      <c r="BR412" s="144"/>
      <c r="BS412" s="161">
        <f t="shared" si="1182"/>
        <v>8000000</v>
      </c>
      <c r="BT412" s="159">
        <v>3</v>
      </c>
      <c r="BU412" s="166">
        <f t="shared" si="1183"/>
        <v>13200000</v>
      </c>
      <c r="BV412" s="166">
        <v>11000000</v>
      </c>
      <c r="BW412" s="166">
        <f t="shared" si="1184"/>
        <v>24200000</v>
      </c>
      <c r="BX412" s="166">
        <f t="shared" si="1185"/>
        <v>-17009550</v>
      </c>
      <c r="BY412" s="166"/>
      <c r="BZ412" s="166"/>
      <c r="CA412" s="171"/>
      <c r="CB412" s="166"/>
      <c r="CC412" s="166"/>
      <c r="CD412" s="166"/>
      <c r="CE412" s="413">
        <v>20000000</v>
      </c>
      <c r="CF412" s="413">
        <v>0</v>
      </c>
      <c r="CG412" s="413"/>
      <c r="CH412" s="413"/>
      <c r="CI412" s="413"/>
      <c r="CJ412" s="369">
        <f t="shared" ref="CJ412" si="1188">SUM(CF412:CI412)</f>
        <v>0</v>
      </c>
      <c r="CK412" s="369">
        <f t="shared" ref="CK412" si="1189">CE412+CJ412</f>
        <v>20000000</v>
      </c>
      <c r="CL412" s="414"/>
      <c r="CM412" s="413">
        <f t="shared" si="1186"/>
        <v>20000000</v>
      </c>
      <c r="CN412" s="413">
        <f t="shared" si="1186"/>
        <v>0</v>
      </c>
      <c r="CO412" s="369">
        <f t="shared" si="1186"/>
        <v>0</v>
      </c>
      <c r="CP412" s="369">
        <f t="shared" si="1186"/>
        <v>0</v>
      </c>
      <c r="CQ412" s="369">
        <f t="shared" si="1186"/>
        <v>0</v>
      </c>
      <c r="CR412" s="369">
        <f t="shared" ref="CR412" si="1190">SUM(CN412:CQ412)</f>
        <v>0</v>
      </c>
      <c r="CS412" s="369">
        <f t="shared" ref="CS412" si="1191">CM412+CR412</f>
        <v>20000000</v>
      </c>
      <c r="CT412" s="173" t="s">
        <v>1107</v>
      </c>
      <c r="CU412" s="173" t="s">
        <v>2232</v>
      </c>
      <c r="CV412" s="450" t="s">
        <v>1108</v>
      </c>
      <c r="CW412" s="173" t="s">
        <v>2249</v>
      </c>
    </row>
    <row r="413" spans="1:101" ht="34.35" customHeight="1">
      <c r="A413" s="155">
        <f>SUBTOTAL(3,$C$11:C413)</f>
        <v>369</v>
      </c>
      <c r="B413" s="143" t="s">
        <v>1492</v>
      </c>
      <c r="C413" s="144" t="s">
        <v>1493</v>
      </c>
      <c r="D413" s="156" t="s">
        <v>101</v>
      </c>
      <c r="E413" s="157" t="str">
        <f>IF(CL413&gt;=400000000,"A1",IF(CL413&gt;=300000000,"A2",IF(CL413&gt;=240000000,"A3",IF(CL413&gt;=180000000,"A4",IF(CL413&gt;=120000000,"A5",IF(CL413&gt;=80000000,"A6",IF(CL413&gt;=40000000,"A7",IF(CL413&gt;=25000000,"B1",IF(CL413&gt;=12000000,"B2","B3")))))))))</f>
        <v>B3</v>
      </c>
      <c r="F413" s="158">
        <v>42464</v>
      </c>
      <c r="G413" s="159">
        <v>6300000</v>
      </c>
      <c r="H413" s="159"/>
      <c r="I413" s="160">
        <f t="shared" si="1150"/>
        <v>6700000</v>
      </c>
      <c r="J413" s="160">
        <f t="shared" si="1151"/>
        <v>650000</v>
      </c>
      <c r="K413" s="161">
        <f t="shared" si="1152"/>
        <v>7350000</v>
      </c>
      <c r="L413" s="161">
        <f t="shared" si="1153"/>
        <v>13650000</v>
      </c>
      <c r="M413" s="162">
        <f t="shared" si="1154"/>
        <v>0.8</v>
      </c>
      <c r="N413" s="163">
        <f t="shared" si="1155"/>
        <v>4410000</v>
      </c>
      <c r="O413" s="163">
        <v>0</v>
      </c>
      <c r="P413" s="406">
        <v>13</v>
      </c>
      <c r="Q413" s="406">
        <v>0</v>
      </c>
      <c r="R413" s="406">
        <v>0</v>
      </c>
      <c r="S413" s="406">
        <v>2</v>
      </c>
      <c r="T413" s="406"/>
      <c r="U413" s="406"/>
      <c r="V413" s="406"/>
      <c r="W413" s="406"/>
      <c r="X413" s="389"/>
      <c r="Y413" s="406"/>
      <c r="Z413" s="406"/>
      <c r="AA413" s="406"/>
      <c r="AB413" s="406"/>
      <c r="AC413" s="406"/>
      <c r="AD413" s="406">
        <v>0</v>
      </c>
      <c r="AE413" s="164">
        <f t="shared" si="1156"/>
        <v>0</v>
      </c>
      <c r="AF413" s="166">
        <f t="shared" si="1157"/>
        <v>5460000</v>
      </c>
      <c r="AG413" s="166">
        <f t="shared" si="1158"/>
        <v>0</v>
      </c>
      <c r="AH413" s="166">
        <f t="shared" si="1159"/>
        <v>969231</v>
      </c>
      <c r="AI413" s="166">
        <f t="shared" si="1160"/>
        <v>0</v>
      </c>
      <c r="AJ413" s="166">
        <f t="shared" si="1161"/>
        <v>0</v>
      </c>
      <c r="AK413" s="166">
        <f t="shared" si="1162"/>
        <v>0</v>
      </c>
      <c r="AL413" s="166">
        <f t="shared" si="1163"/>
        <v>0</v>
      </c>
      <c r="AM413" s="166">
        <f t="shared" si="1164"/>
        <v>0</v>
      </c>
      <c r="AN413" s="166">
        <f t="shared" si="1165"/>
        <v>0</v>
      </c>
      <c r="AO413" s="167">
        <f t="shared" si="1166"/>
        <v>0</v>
      </c>
      <c r="AP413" s="166">
        <v>0</v>
      </c>
      <c r="AQ413" s="166">
        <f t="shared" si="1167"/>
        <v>6429231</v>
      </c>
      <c r="AR413" s="166"/>
      <c r="AS413" s="167"/>
      <c r="AT413" s="166"/>
      <c r="AU413" s="166"/>
      <c r="AV413" s="166">
        <f t="shared" si="1168"/>
        <v>6429231</v>
      </c>
      <c r="AW413" s="166">
        <f t="shared" si="1169"/>
        <v>504000</v>
      </c>
      <c r="AX413" s="166">
        <f t="shared" si="1170"/>
        <v>94500</v>
      </c>
      <c r="AY413" s="166">
        <f t="shared" si="1171"/>
        <v>63000</v>
      </c>
      <c r="AZ413" s="166">
        <f t="shared" si="1172"/>
        <v>661500</v>
      </c>
      <c r="BA413" s="166">
        <f t="shared" si="1173"/>
        <v>31500</v>
      </c>
      <c r="BB413" s="166">
        <f t="shared" si="1174"/>
        <v>220000</v>
      </c>
      <c r="BC413" s="166"/>
      <c r="BD413" s="166">
        <v>0</v>
      </c>
      <c r="BE413" s="166">
        <f t="shared" si="1175"/>
        <v>913000</v>
      </c>
      <c r="BF413" s="166">
        <f t="shared" si="1176"/>
        <v>5516231</v>
      </c>
      <c r="BG413" s="166">
        <f t="shared" si="1177"/>
        <v>0</v>
      </c>
      <c r="BH413" s="166">
        <v>1</v>
      </c>
      <c r="BI413" s="369" t="s">
        <v>40</v>
      </c>
      <c r="BJ413" s="166">
        <f t="shared" si="1178"/>
        <v>0</v>
      </c>
      <c r="BK413" s="166">
        <f t="shared" si="1179"/>
        <v>1</v>
      </c>
      <c r="BL413" s="166">
        <v>0</v>
      </c>
      <c r="BM413" s="166">
        <f t="shared" si="1180"/>
        <v>0</v>
      </c>
      <c r="BN413" s="166" t="str">
        <f t="shared" si="1181"/>
        <v>Trừ tiền</v>
      </c>
      <c r="BO413" s="410"/>
      <c r="BP413" s="166"/>
      <c r="BQ413" s="144"/>
      <c r="BR413" s="144"/>
      <c r="BS413" s="161">
        <f t="shared" si="1182"/>
        <v>6429231</v>
      </c>
      <c r="BT413" s="159">
        <v>0</v>
      </c>
      <c r="BU413" s="166">
        <f t="shared" si="1183"/>
        <v>0</v>
      </c>
      <c r="BV413" s="166">
        <v>11000000</v>
      </c>
      <c r="BW413" s="166">
        <f t="shared" si="1184"/>
        <v>11000000</v>
      </c>
      <c r="BX413" s="166">
        <f t="shared" si="1185"/>
        <v>-5232269</v>
      </c>
      <c r="BY413" s="166"/>
      <c r="BZ413" s="166"/>
      <c r="CA413" s="171"/>
      <c r="CB413" s="166"/>
      <c r="CC413" s="166"/>
      <c r="CD413" s="166"/>
      <c r="CE413" s="413">
        <v>13000000</v>
      </c>
      <c r="CF413" s="413">
        <f>CE413*5%</f>
        <v>650000</v>
      </c>
      <c r="CG413" s="413"/>
      <c r="CH413" s="413"/>
      <c r="CI413" s="413"/>
      <c r="CJ413" s="369">
        <f>SUM(CF413:CI413)</f>
        <v>650000</v>
      </c>
      <c r="CK413" s="369">
        <f>CE413+CJ413</f>
        <v>13650000</v>
      </c>
      <c r="CL413" s="417"/>
      <c r="CM413" s="413">
        <f>CE413</f>
        <v>13000000</v>
      </c>
      <c r="CN413" s="413">
        <f>CF413</f>
        <v>650000</v>
      </c>
      <c r="CO413" s="369"/>
      <c r="CP413" s="369"/>
      <c r="CQ413" s="369"/>
      <c r="CR413" s="369">
        <f>SUM(CN413:CQ413)</f>
        <v>650000</v>
      </c>
      <c r="CS413" s="369">
        <f>CM413+CR413</f>
        <v>13650000</v>
      </c>
      <c r="CT413" s="173" t="s">
        <v>1756</v>
      </c>
      <c r="CU413" s="173" t="s">
        <v>2232</v>
      </c>
      <c r="CV413" s="450" t="s">
        <v>1660</v>
      </c>
      <c r="CW413" s="173" t="s">
        <v>2249</v>
      </c>
    </row>
    <row r="414" spans="1:101" ht="34.35" customHeight="1">
      <c r="A414" s="155">
        <f>SUBTOTAL(3,$C$11:C414)</f>
        <v>370</v>
      </c>
      <c r="B414" s="143" t="s">
        <v>1667</v>
      </c>
      <c r="C414" s="144" t="s">
        <v>1668</v>
      </c>
      <c r="D414" s="156" t="s">
        <v>101</v>
      </c>
      <c r="E414" s="157" t="str">
        <f t="shared" ref="E414:E421" si="1192">IF(CL414&gt;=400000000,"A1",IF(CL414&gt;=300000000,"A2",IF(CL414&gt;=240000000,"A3",IF(CL414&gt;=180000000,"A4",IF(CL414&gt;=120000000,"A5",IF(CL414&gt;=80000000,"A6",IF(CL414&gt;=40000000,"A7",IF(CL414&gt;=25000000,"B1",IF(CL414&gt;=12000000,"B2","B3")))))))))</f>
        <v>B3</v>
      </c>
      <c r="F414" s="158">
        <v>45771</v>
      </c>
      <c r="G414" s="159">
        <v>4750000</v>
      </c>
      <c r="H414" s="159"/>
      <c r="I414" s="160">
        <f t="shared" si="1150"/>
        <v>4250000</v>
      </c>
      <c r="J414" s="160">
        <f t="shared" si="1151"/>
        <v>0</v>
      </c>
      <c r="K414" s="161">
        <f t="shared" si="1152"/>
        <v>4250000</v>
      </c>
      <c r="L414" s="161">
        <f t="shared" si="1153"/>
        <v>9000000</v>
      </c>
      <c r="M414" s="162">
        <f t="shared" si="1154"/>
        <v>1</v>
      </c>
      <c r="N414" s="163">
        <f t="shared" si="1155"/>
        <v>3640000</v>
      </c>
      <c r="O414" s="163">
        <v>0</v>
      </c>
      <c r="P414" s="406">
        <v>6</v>
      </c>
      <c r="Q414" s="406">
        <v>0</v>
      </c>
      <c r="R414" s="406">
        <v>0</v>
      </c>
      <c r="S414" s="406">
        <v>0</v>
      </c>
      <c r="T414" s="406"/>
      <c r="U414" s="406"/>
      <c r="V414" s="406"/>
      <c r="W414" s="406"/>
      <c r="X414" s="389"/>
      <c r="Y414" s="406"/>
      <c r="Z414" s="406"/>
      <c r="AA414" s="406"/>
      <c r="AB414" s="406"/>
      <c r="AC414" s="406"/>
      <c r="AD414" s="406">
        <v>0</v>
      </c>
      <c r="AE414" s="164">
        <f t="shared" si="1156"/>
        <v>0</v>
      </c>
      <c r="AF414" s="166">
        <f t="shared" si="1157"/>
        <v>2076923</v>
      </c>
      <c r="AG414" s="166">
        <f t="shared" si="1158"/>
        <v>0</v>
      </c>
      <c r="AH414" s="166">
        <f t="shared" si="1159"/>
        <v>0</v>
      </c>
      <c r="AI414" s="166">
        <f t="shared" si="1160"/>
        <v>0</v>
      </c>
      <c r="AJ414" s="166">
        <f t="shared" si="1161"/>
        <v>0</v>
      </c>
      <c r="AK414" s="166">
        <f t="shared" si="1162"/>
        <v>0</v>
      </c>
      <c r="AL414" s="166">
        <f t="shared" si="1163"/>
        <v>0</v>
      </c>
      <c r="AM414" s="166">
        <f t="shared" si="1164"/>
        <v>0</v>
      </c>
      <c r="AN414" s="166">
        <f t="shared" si="1165"/>
        <v>0</v>
      </c>
      <c r="AO414" s="167">
        <f t="shared" si="1166"/>
        <v>0</v>
      </c>
      <c r="AP414" s="166">
        <v>0</v>
      </c>
      <c r="AQ414" s="166">
        <f t="shared" si="1167"/>
        <v>2076923</v>
      </c>
      <c r="AR414" s="166"/>
      <c r="AS414" s="167"/>
      <c r="AT414" s="166"/>
      <c r="AU414" s="166"/>
      <c r="AV414" s="166">
        <f t="shared" si="1168"/>
        <v>2076923</v>
      </c>
      <c r="AW414" s="166">
        <f t="shared" si="1169"/>
        <v>380000</v>
      </c>
      <c r="AX414" s="166">
        <f t="shared" si="1170"/>
        <v>71250</v>
      </c>
      <c r="AY414" s="166">
        <f t="shared" si="1171"/>
        <v>47500</v>
      </c>
      <c r="AZ414" s="166">
        <f t="shared" si="1172"/>
        <v>498750</v>
      </c>
      <c r="BA414" s="166">
        <f t="shared" si="1173"/>
        <v>0</v>
      </c>
      <c r="BB414" s="166">
        <f t="shared" si="1174"/>
        <v>110000</v>
      </c>
      <c r="BC414" s="166"/>
      <c r="BD414" s="166">
        <v>0</v>
      </c>
      <c r="BE414" s="166">
        <f t="shared" si="1175"/>
        <v>608750</v>
      </c>
      <c r="BF414" s="166">
        <f t="shared" si="1176"/>
        <v>1468173</v>
      </c>
      <c r="BG414" s="166">
        <f t="shared" si="1177"/>
        <v>0</v>
      </c>
      <c r="BH414" s="166">
        <v>1</v>
      </c>
      <c r="BI414" s="159">
        <v>0</v>
      </c>
      <c r="BJ414" s="166">
        <f t="shared" si="1178"/>
        <v>0</v>
      </c>
      <c r="BK414" s="166">
        <f t="shared" si="1179"/>
        <v>1</v>
      </c>
      <c r="BL414" s="166">
        <v>0</v>
      </c>
      <c r="BM414" s="166">
        <f t="shared" si="1180"/>
        <v>0</v>
      </c>
      <c r="BN414" s="166" t="str">
        <f t="shared" si="1181"/>
        <v>Trừ tiền</v>
      </c>
      <c r="BO414" s="410"/>
      <c r="BP414" s="166"/>
      <c r="BQ414" s="144"/>
      <c r="BR414" s="144"/>
      <c r="BS414" s="161">
        <f t="shared" si="1182"/>
        <v>2076923</v>
      </c>
      <c r="BT414" s="159">
        <v>0</v>
      </c>
      <c r="BU414" s="166">
        <f t="shared" si="1183"/>
        <v>0</v>
      </c>
      <c r="BV414" s="166">
        <v>11000000</v>
      </c>
      <c r="BW414" s="166">
        <f t="shared" si="1184"/>
        <v>11000000</v>
      </c>
      <c r="BX414" s="166">
        <f t="shared" si="1185"/>
        <v>-9421827</v>
      </c>
      <c r="BY414" s="166"/>
      <c r="BZ414" s="166"/>
      <c r="CA414" s="171"/>
      <c r="CB414" s="166"/>
      <c r="CC414" s="166"/>
      <c r="CD414" s="166"/>
      <c r="CE414" s="413">
        <v>9000000</v>
      </c>
      <c r="CF414" s="413"/>
      <c r="CG414" s="413"/>
      <c r="CH414" s="413"/>
      <c r="CI414" s="413"/>
      <c r="CJ414" s="369">
        <f t="shared" ref="CJ414:CJ421" si="1193">SUM(CF414:CI414)</f>
        <v>0</v>
      </c>
      <c r="CK414" s="369">
        <f t="shared" ref="CK414:CK421" si="1194">CE414+CJ414</f>
        <v>9000000</v>
      </c>
      <c r="CL414" s="414"/>
      <c r="CM414" s="413">
        <f t="shared" ref="CM414:CQ421" si="1195">CE414</f>
        <v>9000000</v>
      </c>
      <c r="CN414" s="413"/>
      <c r="CO414" s="369"/>
      <c r="CP414" s="369"/>
      <c r="CQ414" s="369"/>
      <c r="CR414" s="369">
        <f t="shared" ref="CR414:CR421" si="1196">SUM(CN414:CQ414)</f>
        <v>0</v>
      </c>
      <c r="CS414" s="369">
        <f t="shared" ref="CS414:CS421" si="1197">CM414+CR414</f>
        <v>9000000</v>
      </c>
      <c r="CT414" s="173" t="s">
        <v>1791</v>
      </c>
      <c r="CU414" s="173" t="s">
        <v>1096</v>
      </c>
      <c r="CV414" s="450" t="s">
        <v>1670</v>
      </c>
      <c r="CW414" s="173" t="s">
        <v>2249</v>
      </c>
    </row>
    <row r="415" spans="1:101" ht="34.35" customHeight="1">
      <c r="A415" s="155">
        <f>SUBTOTAL(3,$C$11:C415)</f>
        <v>371</v>
      </c>
      <c r="B415" s="246" t="s">
        <v>1664</v>
      </c>
      <c r="C415" s="144" t="s">
        <v>1665</v>
      </c>
      <c r="D415" s="156" t="s">
        <v>101</v>
      </c>
      <c r="E415" s="157" t="str">
        <f t="shared" si="1192"/>
        <v>B3</v>
      </c>
      <c r="F415" s="158">
        <v>45750</v>
      </c>
      <c r="G415" s="159">
        <v>4750000</v>
      </c>
      <c r="H415" s="159"/>
      <c r="I415" s="160">
        <f t="shared" si="1150"/>
        <v>5750000</v>
      </c>
      <c r="J415" s="160">
        <f t="shared" si="1151"/>
        <v>0</v>
      </c>
      <c r="K415" s="161">
        <f t="shared" si="1152"/>
        <v>5750000</v>
      </c>
      <c r="L415" s="161">
        <f t="shared" si="1153"/>
        <v>10500000</v>
      </c>
      <c r="M415" s="162">
        <f t="shared" si="1154"/>
        <v>1</v>
      </c>
      <c r="N415" s="163">
        <f t="shared" si="1155"/>
        <v>3640000</v>
      </c>
      <c r="O415" s="163">
        <v>0</v>
      </c>
      <c r="P415" s="406">
        <v>13</v>
      </c>
      <c r="Q415" s="406">
        <v>0</v>
      </c>
      <c r="R415" s="406">
        <v>0</v>
      </c>
      <c r="S415" s="406">
        <v>2</v>
      </c>
      <c r="T415" s="406"/>
      <c r="U415" s="406"/>
      <c r="V415" s="406"/>
      <c r="W415" s="406"/>
      <c r="X415" s="389"/>
      <c r="Y415" s="406"/>
      <c r="Z415" s="406"/>
      <c r="AA415" s="406"/>
      <c r="AB415" s="406"/>
      <c r="AC415" s="406"/>
      <c r="AD415" s="406">
        <v>0</v>
      </c>
      <c r="AE415" s="164">
        <f t="shared" si="1156"/>
        <v>0</v>
      </c>
      <c r="AF415" s="166">
        <f t="shared" si="1157"/>
        <v>5250000</v>
      </c>
      <c r="AG415" s="166">
        <f t="shared" si="1158"/>
        <v>0</v>
      </c>
      <c r="AH415" s="166">
        <f t="shared" si="1159"/>
        <v>807692</v>
      </c>
      <c r="AI415" s="166">
        <f t="shared" si="1160"/>
        <v>0</v>
      </c>
      <c r="AJ415" s="166">
        <f t="shared" si="1161"/>
        <v>0</v>
      </c>
      <c r="AK415" s="166">
        <f t="shared" si="1162"/>
        <v>0</v>
      </c>
      <c r="AL415" s="166">
        <f t="shared" si="1163"/>
        <v>0</v>
      </c>
      <c r="AM415" s="166">
        <f t="shared" si="1164"/>
        <v>0</v>
      </c>
      <c r="AN415" s="166">
        <f t="shared" si="1165"/>
        <v>0</v>
      </c>
      <c r="AO415" s="167">
        <f t="shared" si="1166"/>
        <v>0</v>
      </c>
      <c r="AP415" s="166">
        <v>0</v>
      </c>
      <c r="AQ415" s="166">
        <f t="shared" si="1167"/>
        <v>6057692</v>
      </c>
      <c r="AR415" s="166"/>
      <c r="AS415" s="167"/>
      <c r="AT415" s="166"/>
      <c r="AU415" s="166"/>
      <c r="AV415" s="166">
        <f t="shared" si="1168"/>
        <v>6057692</v>
      </c>
      <c r="AW415" s="166">
        <f t="shared" si="1169"/>
        <v>380000</v>
      </c>
      <c r="AX415" s="166">
        <f t="shared" si="1170"/>
        <v>71250</v>
      </c>
      <c r="AY415" s="166">
        <f t="shared" si="1171"/>
        <v>47500</v>
      </c>
      <c r="AZ415" s="166">
        <f t="shared" si="1172"/>
        <v>498750</v>
      </c>
      <c r="BA415" s="166">
        <f t="shared" si="1173"/>
        <v>0</v>
      </c>
      <c r="BB415" s="166">
        <f t="shared" si="1174"/>
        <v>110000</v>
      </c>
      <c r="BC415" s="166"/>
      <c r="BD415" s="166">
        <v>0</v>
      </c>
      <c r="BE415" s="166">
        <f t="shared" si="1175"/>
        <v>608750</v>
      </c>
      <c r="BF415" s="166">
        <f t="shared" si="1176"/>
        <v>5448942</v>
      </c>
      <c r="BG415" s="166">
        <f t="shared" si="1177"/>
        <v>0</v>
      </c>
      <c r="BH415" s="166">
        <v>1</v>
      </c>
      <c r="BI415" s="159">
        <v>0</v>
      </c>
      <c r="BJ415" s="166">
        <f t="shared" si="1178"/>
        <v>0</v>
      </c>
      <c r="BK415" s="166">
        <f t="shared" si="1179"/>
        <v>1</v>
      </c>
      <c r="BL415" s="166">
        <v>0</v>
      </c>
      <c r="BM415" s="166">
        <f t="shared" si="1180"/>
        <v>0</v>
      </c>
      <c r="BN415" s="166" t="str">
        <f t="shared" si="1181"/>
        <v>Trừ tiền</v>
      </c>
      <c r="BO415" s="410"/>
      <c r="BP415" s="166"/>
      <c r="BQ415" s="144"/>
      <c r="BR415" s="144"/>
      <c r="BS415" s="161">
        <f t="shared" si="1182"/>
        <v>6057692</v>
      </c>
      <c r="BT415" s="159">
        <v>0</v>
      </c>
      <c r="BU415" s="166">
        <f t="shared" si="1183"/>
        <v>0</v>
      </c>
      <c r="BV415" s="166">
        <v>11000000</v>
      </c>
      <c r="BW415" s="166">
        <f t="shared" si="1184"/>
        <v>11000000</v>
      </c>
      <c r="BX415" s="166">
        <f t="shared" si="1185"/>
        <v>-5441058</v>
      </c>
      <c r="BY415" s="166"/>
      <c r="BZ415" s="166"/>
      <c r="CA415" s="171"/>
      <c r="CB415" s="166"/>
      <c r="CC415" s="166"/>
      <c r="CD415" s="166"/>
      <c r="CE415" s="413">
        <v>10500000</v>
      </c>
      <c r="CF415" s="413"/>
      <c r="CG415" s="413"/>
      <c r="CH415" s="413"/>
      <c r="CI415" s="413"/>
      <c r="CJ415" s="369">
        <f t="shared" si="1193"/>
        <v>0</v>
      </c>
      <c r="CK415" s="369">
        <f t="shared" si="1194"/>
        <v>10500000</v>
      </c>
      <c r="CL415" s="414"/>
      <c r="CM415" s="413">
        <f t="shared" si="1195"/>
        <v>10500000</v>
      </c>
      <c r="CN415" s="413">
        <f t="shared" si="1195"/>
        <v>0</v>
      </c>
      <c r="CO415" s="369">
        <f t="shared" si="1195"/>
        <v>0</v>
      </c>
      <c r="CP415" s="369">
        <f t="shared" si="1195"/>
        <v>0</v>
      </c>
      <c r="CQ415" s="369">
        <f t="shared" si="1195"/>
        <v>0</v>
      </c>
      <c r="CR415" s="369">
        <f t="shared" si="1196"/>
        <v>0</v>
      </c>
      <c r="CS415" s="369">
        <f t="shared" si="1197"/>
        <v>10500000</v>
      </c>
      <c r="CT415" s="173" t="s">
        <v>1756</v>
      </c>
      <c r="CU415" s="173" t="s">
        <v>2232</v>
      </c>
      <c r="CV415" s="450" t="s">
        <v>1768</v>
      </c>
      <c r="CW415" s="173" t="s">
        <v>2249</v>
      </c>
    </row>
    <row r="416" spans="1:101" ht="33.950000000000003" customHeight="1">
      <c r="A416" s="155">
        <f>SUBTOTAL(3,$C$11:C416)</f>
        <v>372</v>
      </c>
      <c r="B416" s="143" t="s">
        <v>1496</v>
      </c>
      <c r="C416" s="144" t="s">
        <v>1497</v>
      </c>
      <c r="D416" s="156" t="s">
        <v>101</v>
      </c>
      <c r="E416" s="157" t="str">
        <f t="shared" si="1192"/>
        <v>B3</v>
      </c>
      <c r="F416" s="158">
        <v>45261</v>
      </c>
      <c r="G416" s="159">
        <v>4750000</v>
      </c>
      <c r="H416" s="159"/>
      <c r="I416" s="160">
        <f t="shared" si="1150"/>
        <v>5250000</v>
      </c>
      <c r="J416" s="160">
        <f t="shared" si="1151"/>
        <v>0</v>
      </c>
      <c r="K416" s="161">
        <f t="shared" si="1152"/>
        <v>5250000</v>
      </c>
      <c r="L416" s="161">
        <f t="shared" si="1153"/>
        <v>10000000</v>
      </c>
      <c r="M416" s="162">
        <f t="shared" si="1154"/>
        <v>1</v>
      </c>
      <c r="N416" s="163">
        <f t="shared" si="1155"/>
        <v>3640000</v>
      </c>
      <c r="O416" s="163">
        <v>0</v>
      </c>
      <c r="P416" s="406">
        <v>12.5</v>
      </c>
      <c r="Q416" s="406">
        <v>0</v>
      </c>
      <c r="R416" s="406">
        <v>0.5</v>
      </c>
      <c r="S416" s="406">
        <v>0</v>
      </c>
      <c r="T416" s="406"/>
      <c r="U416" s="406"/>
      <c r="V416" s="406"/>
      <c r="W416" s="406"/>
      <c r="X416" s="389"/>
      <c r="Y416" s="406"/>
      <c r="Z416" s="406"/>
      <c r="AA416" s="406"/>
      <c r="AB416" s="406"/>
      <c r="AC416" s="406"/>
      <c r="AD416" s="406">
        <v>0</v>
      </c>
      <c r="AE416" s="164">
        <f t="shared" si="1156"/>
        <v>0</v>
      </c>
      <c r="AF416" s="166">
        <f t="shared" si="1157"/>
        <v>4807692</v>
      </c>
      <c r="AG416" s="166">
        <f t="shared" si="1158"/>
        <v>192308</v>
      </c>
      <c r="AH416" s="166">
        <f t="shared" si="1159"/>
        <v>0</v>
      </c>
      <c r="AI416" s="166">
        <f t="shared" si="1160"/>
        <v>0</v>
      </c>
      <c r="AJ416" s="166">
        <f t="shared" si="1161"/>
        <v>0</v>
      </c>
      <c r="AK416" s="166">
        <f t="shared" si="1162"/>
        <v>0</v>
      </c>
      <c r="AL416" s="166">
        <f t="shared" si="1163"/>
        <v>0</v>
      </c>
      <c r="AM416" s="166">
        <f t="shared" si="1164"/>
        <v>0</v>
      </c>
      <c r="AN416" s="166">
        <f t="shared" si="1165"/>
        <v>0</v>
      </c>
      <c r="AO416" s="167">
        <f t="shared" si="1166"/>
        <v>0</v>
      </c>
      <c r="AP416" s="166">
        <v>0</v>
      </c>
      <c r="AQ416" s="166">
        <f t="shared" si="1167"/>
        <v>5000000</v>
      </c>
      <c r="AR416" s="166"/>
      <c r="AS416" s="167"/>
      <c r="AT416" s="166"/>
      <c r="AU416" s="166"/>
      <c r="AV416" s="166">
        <f t="shared" si="1168"/>
        <v>5000000</v>
      </c>
      <c r="AW416" s="166">
        <f t="shared" si="1169"/>
        <v>380000</v>
      </c>
      <c r="AX416" s="166">
        <f t="shared" si="1170"/>
        <v>71250</v>
      </c>
      <c r="AY416" s="166">
        <f t="shared" si="1171"/>
        <v>47500</v>
      </c>
      <c r="AZ416" s="166">
        <f t="shared" si="1172"/>
        <v>498750</v>
      </c>
      <c r="BA416" s="166">
        <f t="shared" si="1173"/>
        <v>23750</v>
      </c>
      <c r="BB416" s="166">
        <f t="shared" si="1174"/>
        <v>110000</v>
      </c>
      <c r="BC416" s="166"/>
      <c r="BD416" s="166">
        <v>0</v>
      </c>
      <c r="BE416" s="166">
        <f t="shared" si="1175"/>
        <v>632500</v>
      </c>
      <c r="BF416" s="166">
        <f t="shared" si="1176"/>
        <v>4367500</v>
      </c>
      <c r="BG416" s="166">
        <f t="shared" si="1177"/>
        <v>0</v>
      </c>
      <c r="BH416" s="166">
        <v>1</v>
      </c>
      <c r="BI416" s="369" t="s">
        <v>40</v>
      </c>
      <c r="BJ416" s="166">
        <f t="shared" si="1178"/>
        <v>0</v>
      </c>
      <c r="BK416" s="166">
        <f t="shared" si="1179"/>
        <v>1</v>
      </c>
      <c r="BL416" s="166">
        <v>0</v>
      </c>
      <c r="BM416" s="166">
        <f t="shared" si="1180"/>
        <v>0</v>
      </c>
      <c r="BN416" s="166" t="str">
        <f t="shared" si="1181"/>
        <v>Trừ tiền</v>
      </c>
      <c r="BO416" s="410"/>
      <c r="BP416" s="166"/>
      <c r="BQ416" s="144"/>
      <c r="BR416" s="144"/>
      <c r="BS416" s="161">
        <f t="shared" si="1182"/>
        <v>5000000</v>
      </c>
      <c r="BT416" s="159">
        <v>0</v>
      </c>
      <c r="BU416" s="166">
        <f t="shared" si="1183"/>
        <v>0</v>
      </c>
      <c r="BV416" s="166">
        <v>11000000</v>
      </c>
      <c r="BW416" s="166">
        <f t="shared" si="1184"/>
        <v>11000000</v>
      </c>
      <c r="BX416" s="166">
        <f t="shared" si="1185"/>
        <v>-6498750</v>
      </c>
      <c r="BY416" s="166"/>
      <c r="BZ416" s="166"/>
      <c r="CA416" s="171"/>
      <c r="CB416" s="166"/>
      <c r="CC416" s="166"/>
      <c r="CD416" s="166"/>
      <c r="CE416" s="413">
        <v>10000000</v>
      </c>
      <c r="CF416" s="413"/>
      <c r="CG416" s="413">
        <v>0</v>
      </c>
      <c r="CH416" s="413">
        <v>0</v>
      </c>
      <c r="CI416" s="413"/>
      <c r="CJ416" s="369">
        <f t="shared" si="1193"/>
        <v>0</v>
      </c>
      <c r="CK416" s="369">
        <f t="shared" si="1194"/>
        <v>10000000</v>
      </c>
      <c r="CL416" s="414"/>
      <c r="CM416" s="413">
        <f t="shared" si="1195"/>
        <v>10000000</v>
      </c>
      <c r="CN416" s="413">
        <f t="shared" si="1195"/>
        <v>0</v>
      </c>
      <c r="CO416" s="369">
        <f t="shared" si="1195"/>
        <v>0</v>
      </c>
      <c r="CP416" s="369">
        <f t="shared" si="1195"/>
        <v>0</v>
      </c>
      <c r="CQ416" s="369">
        <f t="shared" si="1195"/>
        <v>0</v>
      </c>
      <c r="CR416" s="369">
        <f t="shared" si="1196"/>
        <v>0</v>
      </c>
      <c r="CS416" s="369">
        <f t="shared" si="1197"/>
        <v>10000000</v>
      </c>
      <c r="CT416" s="173" t="s">
        <v>1662</v>
      </c>
      <c r="CU416" s="173" t="s">
        <v>1609</v>
      </c>
      <c r="CV416" s="450" t="s">
        <v>1663</v>
      </c>
      <c r="CW416" s="173" t="s">
        <v>2249</v>
      </c>
    </row>
    <row r="417" spans="1:102" ht="34.35" customHeight="1">
      <c r="A417" s="155">
        <f>SUBTOTAL(3,$C$11:C417)</f>
        <v>373</v>
      </c>
      <c r="B417" s="143" t="s">
        <v>65</v>
      </c>
      <c r="C417" s="144" t="s">
        <v>66</v>
      </c>
      <c r="D417" s="156" t="s">
        <v>101</v>
      </c>
      <c r="E417" s="157" t="str">
        <f t="shared" si="1192"/>
        <v>B3</v>
      </c>
      <c r="F417" s="158">
        <v>44739</v>
      </c>
      <c r="G417" s="159">
        <v>4520000</v>
      </c>
      <c r="H417" s="159"/>
      <c r="I417" s="160">
        <f t="shared" si="1150"/>
        <v>4480000</v>
      </c>
      <c r="J417" s="160">
        <f t="shared" si="1151"/>
        <v>0</v>
      </c>
      <c r="K417" s="161">
        <f t="shared" ref="K417:K421" si="1198">SUM(I417:J417)</f>
        <v>4480000</v>
      </c>
      <c r="L417" s="161">
        <f t="shared" si="1153"/>
        <v>9000000</v>
      </c>
      <c r="M417" s="162">
        <f t="shared" si="1154"/>
        <v>1</v>
      </c>
      <c r="N417" s="163">
        <f t="shared" si="1155"/>
        <v>3640000</v>
      </c>
      <c r="O417" s="163">
        <v>0</v>
      </c>
      <c r="P417" s="406">
        <v>13</v>
      </c>
      <c r="Q417" s="406">
        <v>0</v>
      </c>
      <c r="R417" s="406">
        <v>0</v>
      </c>
      <c r="S417" s="406">
        <v>0</v>
      </c>
      <c r="T417" s="406"/>
      <c r="U417" s="406"/>
      <c r="V417" s="406"/>
      <c r="W417" s="406"/>
      <c r="X417" s="389"/>
      <c r="Y417" s="406"/>
      <c r="Z417" s="406"/>
      <c r="AA417" s="406"/>
      <c r="AB417" s="406"/>
      <c r="AC417" s="406"/>
      <c r="AD417" s="406">
        <v>0</v>
      </c>
      <c r="AE417" s="164">
        <f t="shared" si="1156"/>
        <v>13</v>
      </c>
      <c r="AF417" s="166">
        <f t="shared" si="1157"/>
        <v>4500000</v>
      </c>
      <c r="AG417" s="166">
        <f t="shared" si="1158"/>
        <v>0</v>
      </c>
      <c r="AH417" s="166">
        <f t="shared" si="1159"/>
        <v>0</v>
      </c>
      <c r="AI417" s="166">
        <f t="shared" si="1160"/>
        <v>0</v>
      </c>
      <c r="AJ417" s="166">
        <f t="shared" si="1161"/>
        <v>0</v>
      </c>
      <c r="AK417" s="166">
        <f t="shared" si="1162"/>
        <v>0</v>
      </c>
      <c r="AL417" s="166">
        <f t="shared" si="1163"/>
        <v>0</v>
      </c>
      <c r="AM417" s="166">
        <f t="shared" si="1164"/>
        <v>0</v>
      </c>
      <c r="AN417" s="166">
        <f t="shared" si="1165"/>
        <v>0</v>
      </c>
      <c r="AO417" s="167">
        <f t="shared" si="1166"/>
        <v>169000</v>
      </c>
      <c r="AP417" s="166">
        <v>0</v>
      </c>
      <c r="AQ417" s="166">
        <f t="shared" si="1167"/>
        <v>4669000</v>
      </c>
      <c r="AR417" s="166"/>
      <c r="AS417" s="167"/>
      <c r="AT417" s="166"/>
      <c r="AU417" s="166"/>
      <c r="AV417" s="166">
        <f t="shared" si="1168"/>
        <v>4669000</v>
      </c>
      <c r="AW417" s="166">
        <f t="shared" si="1169"/>
        <v>361600</v>
      </c>
      <c r="AX417" s="166">
        <f t="shared" si="1170"/>
        <v>67800</v>
      </c>
      <c r="AY417" s="166">
        <f t="shared" si="1171"/>
        <v>45200</v>
      </c>
      <c r="AZ417" s="166">
        <f t="shared" si="1172"/>
        <v>474600</v>
      </c>
      <c r="BA417" s="166">
        <f t="shared" si="1173"/>
        <v>0</v>
      </c>
      <c r="BB417" s="166">
        <f t="shared" si="1174"/>
        <v>110000</v>
      </c>
      <c r="BC417" s="166"/>
      <c r="BD417" s="166">
        <v>0</v>
      </c>
      <c r="BE417" s="166">
        <f t="shared" si="1175"/>
        <v>584600</v>
      </c>
      <c r="BF417" s="166">
        <f t="shared" si="1176"/>
        <v>4084400</v>
      </c>
      <c r="BG417" s="166">
        <f t="shared" si="1177"/>
        <v>0</v>
      </c>
      <c r="BH417" s="166">
        <v>1</v>
      </c>
      <c r="BI417" s="159">
        <v>0</v>
      </c>
      <c r="BJ417" s="166">
        <f t="shared" si="1178"/>
        <v>0</v>
      </c>
      <c r="BK417" s="166">
        <f t="shared" si="1179"/>
        <v>1</v>
      </c>
      <c r="BL417" s="161" t="s">
        <v>1144</v>
      </c>
      <c r="BM417" s="166">
        <f t="shared" si="1180"/>
        <v>13000</v>
      </c>
      <c r="BN417" s="166" t="str">
        <f t="shared" si="1181"/>
        <v>Trừ tiền</v>
      </c>
      <c r="BO417" s="410"/>
      <c r="BP417" s="166"/>
      <c r="BQ417" s="144"/>
      <c r="BR417" s="144"/>
      <c r="BS417" s="161">
        <f t="shared" si="1182"/>
        <v>4500000</v>
      </c>
      <c r="BT417" s="159">
        <v>0</v>
      </c>
      <c r="BU417" s="166">
        <f t="shared" si="1183"/>
        <v>0</v>
      </c>
      <c r="BV417" s="166">
        <v>11000000</v>
      </c>
      <c r="BW417" s="166">
        <f t="shared" si="1184"/>
        <v>11000000</v>
      </c>
      <c r="BX417" s="166">
        <f t="shared" si="1185"/>
        <v>-6974600</v>
      </c>
      <c r="BY417" s="166"/>
      <c r="BZ417" s="166"/>
      <c r="CA417" s="171"/>
      <c r="CB417" s="166"/>
      <c r="CC417" s="166"/>
      <c r="CD417" s="166"/>
      <c r="CE417" s="413">
        <v>9000000</v>
      </c>
      <c r="CF417" s="413">
        <v>0</v>
      </c>
      <c r="CG417" s="413">
        <v>0</v>
      </c>
      <c r="CH417" s="413">
        <v>0</v>
      </c>
      <c r="CI417" s="413"/>
      <c r="CJ417" s="369">
        <f t="shared" si="1193"/>
        <v>0</v>
      </c>
      <c r="CK417" s="369">
        <f t="shared" si="1194"/>
        <v>9000000</v>
      </c>
      <c r="CL417" s="414"/>
      <c r="CM417" s="413">
        <f t="shared" si="1195"/>
        <v>9000000</v>
      </c>
      <c r="CN417" s="413">
        <f t="shared" si="1195"/>
        <v>0</v>
      </c>
      <c r="CO417" s="369">
        <f t="shared" si="1195"/>
        <v>0</v>
      </c>
      <c r="CP417" s="369">
        <f t="shared" si="1195"/>
        <v>0</v>
      </c>
      <c r="CQ417" s="369">
        <f t="shared" si="1195"/>
        <v>0</v>
      </c>
      <c r="CR417" s="369">
        <f t="shared" si="1196"/>
        <v>0</v>
      </c>
      <c r="CS417" s="369">
        <f t="shared" si="1197"/>
        <v>9000000</v>
      </c>
      <c r="CT417" s="173" t="s">
        <v>1666</v>
      </c>
      <c r="CU417" s="173" t="s">
        <v>1096</v>
      </c>
      <c r="CV417" s="450">
        <v>0</v>
      </c>
      <c r="CW417" s="173" t="s">
        <v>2249</v>
      </c>
    </row>
    <row r="418" spans="1:102" ht="34.35" customHeight="1">
      <c r="A418" s="155">
        <f>SUBTOTAL(3,$C$11:C418)</f>
        <v>374</v>
      </c>
      <c r="B418" s="246" t="s">
        <v>998</v>
      </c>
      <c r="C418" s="144" t="s">
        <v>999</v>
      </c>
      <c r="D418" s="156" t="s">
        <v>101</v>
      </c>
      <c r="E418" s="157" t="str">
        <f t="shared" si="1192"/>
        <v>B3</v>
      </c>
      <c r="F418" s="158">
        <v>42110</v>
      </c>
      <c r="G418" s="159">
        <v>4750000</v>
      </c>
      <c r="H418" s="159"/>
      <c r="I418" s="160">
        <f t="shared" si="1150"/>
        <v>4250000</v>
      </c>
      <c r="J418" s="160">
        <f t="shared" si="1151"/>
        <v>900000</v>
      </c>
      <c r="K418" s="161">
        <f t="shared" si="1198"/>
        <v>5150000</v>
      </c>
      <c r="L418" s="161">
        <f t="shared" si="1153"/>
        <v>9900000</v>
      </c>
      <c r="M418" s="162">
        <f t="shared" si="1154"/>
        <v>1</v>
      </c>
      <c r="N418" s="163">
        <f t="shared" si="1155"/>
        <v>3640000</v>
      </c>
      <c r="O418" s="163">
        <v>0</v>
      </c>
      <c r="P418" s="406">
        <v>13</v>
      </c>
      <c r="Q418" s="406">
        <v>0</v>
      </c>
      <c r="R418" s="406">
        <v>0</v>
      </c>
      <c r="S418" s="406">
        <v>1</v>
      </c>
      <c r="T418" s="406"/>
      <c r="U418" s="406"/>
      <c r="V418" s="406"/>
      <c r="W418" s="406"/>
      <c r="X418" s="389"/>
      <c r="Y418" s="406"/>
      <c r="Z418" s="406"/>
      <c r="AA418" s="406"/>
      <c r="AB418" s="406"/>
      <c r="AC418" s="406"/>
      <c r="AD418" s="406">
        <v>0</v>
      </c>
      <c r="AE418" s="164">
        <f t="shared" si="1156"/>
        <v>14</v>
      </c>
      <c r="AF418" s="166">
        <f t="shared" si="1157"/>
        <v>4950000</v>
      </c>
      <c r="AG418" s="166">
        <f t="shared" si="1158"/>
        <v>0</v>
      </c>
      <c r="AH418" s="166">
        <f t="shared" si="1159"/>
        <v>365385</v>
      </c>
      <c r="AI418" s="166">
        <f t="shared" si="1160"/>
        <v>0</v>
      </c>
      <c r="AJ418" s="166">
        <f t="shared" si="1161"/>
        <v>0</v>
      </c>
      <c r="AK418" s="166">
        <f t="shared" si="1162"/>
        <v>0</v>
      </c>
      <c r="AL418" s="166">
        <f t="shared" si="1163"/>
        <v>0</v>
      </c>
      <c r="AM418" s="166">
        <f t="shared" si="1164"/>
        <v>0</v>
      </c>
      <c r="AN418" s="166">
        <f t="shared" si="1165"/>
        <v>0</v>
      </c>
      <c r="AO418" s="167">
        <f t="shared" si="1166"/>
        <v>182000</v>
      </c>
      <c r="AP418" s="166">
        <v>0</v>
      </c>
      <c r="AQ418" s="166">
        <f t="shared" si="1167"/>
        <v>5497385</v>
      </c>
      <c r="AR418" s="166"/>
      <c r="AS418" s="167"/>
      <c r="AT418" s="166"/>
      <c r="AU418" s="166"/>
      <c r="AV418" s="166">
        <f t="shared" si="1168"/>
        <v>5497385</v>
      </c>
      <c r="AW418" s="166">
        <f t="shared" si="1169"/>
        <v>380000</v>
      </c>
      <c r="AX418" s="166">
        <f t="shared" si="1170"/>
        <v>71250</v>
      </c>
      <c r="AY418" s="166">
        <f t="shared" si="1171"/>
        <v>47500</v>
      </c>
      <c r="AZ418" s="166">
        <f t="shared" si="1172"/>
        <v>498750</v>
      </c>
      <c r="BA418" s="166">
        <f t="shared" si="1173"/>
        <v>23750</v>
      </c>
      <c r="BB418" s="166">
        <f t="shared" si="1174"/>
        <v>110000</v>
      </c>
      <c r="BC418" s="166"/>
      <c r="BD418" s="166">
        <v>0</v>
      </c>
      <c r="BE418" s="166">
        <f t="shared" si="1175"/>
        <v>632500</v>
      </c>
      <c r="BF418" s="166">
        <f t="shared" si="1176"/>
        <v>4864885</v>
      </c>
      <c r="BG418" s="166">
        <f t="shared" si="1177"/>
        <v>0</v>
      </c>
      <c r="BH418" s="166">
        <v>1</v>
      </c>
      <c r="BI418" s="369" t="s">
        <v>40</v>
      </c>
      <c r="BJ418" s="166">
        <f t="shared" si="1178"/>
        <v>0</v>
      </c>
      <c r="BK418" s="166">
        <f t="shared" si="1179"/>
        <v>1</v>
      </c>
      <c r="BL418" s="161" t="s">
        <v>1144</v>
      </c>
      <c r="BM418" s="166">
        <f t="shared" si="1180"/>
        <v>13000</v>
      </c>
      <c r="BN418" s="166" t="str">
        <f t="shared" si="1181"/>
        <v>Trừ tiền</v>
      </c>
      <c r="BO418" s="410"/>
      <c r="BP418" s="166"/>
      <c r="BQ418" s="144"/>
      <c r="BR418" s="144"/>
      <c r="BS418" s="161">
        <f t="shared" si="1182"/>
        <v>5315385</v>
      </c>
      <c r="BT418" s="159">
        <v>3</v>
      </c>
      <c r="BU418" s="166">
        <f t="shared" si="1183"/>
        <v>13200000</v>
      </c>
      <c r="BV418" s="166">
        <v>11000000</v>
      </c>
      <c r="BW418" s="166">
        <f t="shared" si="1184"/>
        <v>24200000</v>
      </c>
      <c r="BX418" s="166">
        <f t="shared" si="1185"/>
        <v>-19383365</v>
      </c>
      <c r="BY418" s="166"/>
      <c r="BZ418" s="166"/>
      <c r="CA418" s="171"/>
      <c r="CB418" s="166"/>
      <c r="CC418" s="166"/>
      <c r="CD418" s="166"/>
      <c r="CE418" s="413">
        <v>9000000</v>
      </c>
      <c r="CF418" s="413">
        <f>CE418*10%</f>
        <v>900000</v>
      </c>
      <c r="CG418" s="413">
        <v>0</v>
      </c>
      <c r="CH418" s="413">
        <v>0</v>
      </c>
      <c r="CI418" s="413"/>
      <c r="CJ418" s="369">
        <f t="shared" si="1193"/>
        <v>900000</v>
      </c>
      <c r="CK418" s="369">
        <f t="shared" si="1194"/>
        <v>9900000</v>
      </c>
      <c r="CL418" s="414"/>
      <c r="CM418" s="413">
        <f t="shared" si="1195"/>
        <v>9000000</v>
      </c>
      <c r="CN418" s="413">
        <f t="shared" si="1195"/>
        <v>900000</v>
      </c>
      <c r="CO418" s="369">
        <f t="shared" si="1195"/>
        <v>0</v>
      </c>
      <c r="CP418" s="369">
        <f t="shared" si="1195"/>
        <v>0</v>
      </c>
      <c r="CQ418" s="369">
        <f t="shared" si="1195"/>
        <v>0</v>
      </c>
      <c r="CR418" s="369">
        <f t="shared" si="1196"/>
        <v>900000</v>
      </c>
      <c r="CS418" s="369">
        <f t="shared" si="1197"/>
        <v>9900000</v>
      </c>
      <c r="CT418" s="173" t="s">
        <v>1757</v>
      </c>
      <c r="CU418" s="173" t="s">
        <v>1096</v>
      </c>
      <c r="CV418" s="450" t="s">
        <v>1671</v>
      </c>
      <c r="CW418" s="173" t="s">
        <v>2249</v>
      </c>
    </row>
    <row r="419" spans="1:102" ht="34.35" customHeight="1">
      <c r="A419" s="155">
        <f>SUBTOTAL(3,$C$11:C419)</f>
        <v>375</v>
      </c>
      <c r="B419" s="254" t="s">
        <v>1500</v>
      </c>
      <c r="C419" s="144" t="s">
        <v>1501</v>
      </c>
      <c r="D419" s="156" t="s">
        <v>101</v>
      </c>
      <c r="E419" s="157" t="str">
        <f t="shared" si="1192"/>
        <v>B3</v>
      </c>
      <c r="F419" s="158">
        <v>45566</v>
      </c>
      <c r="G419" s="159">
        <v>4090000</v>
      </c>
      <c r="H419" s="159"/>
      <c r="I419" s="160">
        <f t="shared" si="1150"/>
        <v>2910000</v>
      </c>
      <c r="J419" s="160">
        <f t="shared" si="1151"/>
        <v>0</v>
      </c>
      <c r="K419" s="161">
        <f t="shared" si="1198"/>
        <v>2910000</v>
      </c>
      <c r="L419" s="161">
        <f t="shared" si="1153"/>
        <v>7000000</v>
      </c>
      <c r="M419" s="162">
        <f t="shared" si="1154"/>
        <v>1</v>
      </c>
      <c r="N419" s="163">
        <f t="shared" si="1155"/>
        <v>3640000</v>
      </c>
      <c r="O419" s="163">
        <v>0</v>
      </c>
      <c r="P419" s="406">
        <v>13</v>
      </c>
      <c r="Q419" s="406">
        <v>0</v>
      </c>
      <c r="R419" s="406">
        <v>6.86</v>
      </c>
      <c r="S419" s="406">
        <v>3.1399999999999997</v>
      </c>
      <c r="T419" s="406"/>
      <c r="U419" s="406"/>
      <c r="V419" s="406"/>
      <c r="W419" s="406"/>
      <c r="X419" s="389"/>
      <c r="Y419" s="406"/>
      <c r="Z419" s="406"/>
      <c r="AA419" s="406"/>
      <c r="AB419" s="406"/>
      <c r="AC419" s="406"/>
      <c r="AD419" s="406">
        <v>0</v>
      </c>
      <c r="AE419" s="164">
        <f t="shared" si="1156"/>
        <v>0</v>
      </c>
      <c r="AF419" s="166">
        <f t="shared" si="1157"/>
        <v>3500000</v>
      </c>
      <c r="AG419" s="166">
        <f t="shared" si="1158"/>
        <v>1846923</v>
      </c>
      <c r="AH419" s="166">
        <f t="shared" si="1159"/>
        <v>987892</v>
      </c>
      <c r="AI419" s="166">
        <f t="shared" si="1160"/>
        <v>0</v>
      </c>
      <c r="AJ419" s="166">
        <f t="shared" si="1161"/>
        <v>0</v>
      </c>
      <c r="AK419" s="166">
        <f t="shared" si="1162"/>
        <v>0</v>
      </c>
      <c r="AL419" s="166">
        <f t="shared" si="1163"/>
        <v>0</v>
      </c>
      <c r="AM419" s="166">
        <f t="shared" si="1164"/>
        <v>0</v>
      </c>
      <c r="AN419" s="166">
        <f t="shared" si="1165"/>
        <v>0</v>
      </c>
      <c r="AO419" s="167">
        <f t="shared" si="1166"/>
        <v>0</v>
      </c>
      <c r="AP419" s="166">
        <v>0</v>
      </c>
      <c r="AQ419" s="166">
        <f t="shared" si="1167"/>
        <v>6334815</v>
      </c>
      <c r="AR419" s="166"/>
      <c r="AS419" s="167"/>
      <c r="AT419" s="166"/>
      <c r="AU419" s="166"/>
      <c r="AV419" s="166">
        <f t="shared" si="1168"/>
        <v>6334815</v>
      </c>
      <c r="AW419" s="166">
        <f t="shared" si="1169"/>
        <v>327200</v>
      </c>
      <c r="AX419" s="166">
        <f t="shared" si="1170"/>
        <v>61350</v>
      </c>
      <c r="AY419" s="166">
        <f t="shared" si="1171"/>
        <v>40900</v>
      </c>
      <c r="AZ419" s="166">
        <f t="shared" si="1172"/>
        <v>429450</v>
      </c>
      <c r="BA419" s="166">
        <f t="shared" si="1173"/>
        <v>20450</v>
      </c>
      <c r="BB419" s="166">
        <f t="shared" si="1174"/>
        <v>110000</v>
      </c>
      <c r="BC419" s="166"/>
      <c r="BD419" s="166">
        <v>0</v>
      </c>
      <c r="BE419" s="166">
        <f t="shared" si="1175"/>
        <v>559900</v>
      </c>
      <c r="BF419" s="166">
        <f t="shared" si="1176"/>
        <v>5774915</v>
      </c>
      <c r="BG419" s="166">
        <f t="shared" si="1177"/>
        <v>0</v>
      </c>
      <c r="BH419" s="166">
        <v>1</v>
      </c>
      <c r="BI419" s="369" t="s">
        <v>40</v>
      </c>
      <c r="BJ419" s="166">
        <f t="shared" si="1178"/>
        <v>0</v>
      </c>
      <c r="BK419" s="166">
        <f t="shared" si="1179"/>
        <v>1</v>
      </c>
      <c r="BL419" s="166">
        <v>0</v>
      </c>
      <c r="BM419" s="166">
        <f t="shared" si="1180"/>
        <v>0</v>
      </c>
      <c r="BN419" s="166" t="str">
        <f t="shared" si="1181"/>
        <v>Trừ tiền</v>
      </c>
      <c r="BO419" s="410"/>
      <c r="BP419" s="166"/>
      <c r="BQ419" s="144"/>
      <c r="BR419" s="144"/>
      <c r="BS419" s="161">
        <f t="shared" si="1182"/>
        <v>6334815</v>
      </c>
      <c r="BT419" s="159">
        <v>2</v>
      </c>
      <c r="BU419" s="166">
        <f t="shared" si="1183"/>
        <v>8800000</v>
      </c>
      <c r="BV419" s="166">
        <v>11000000</v>
      </c>
      <c r="BW419" s="166">
        <f t="shared" si="1184"/>
        <v>19800000</v>
      </c>
      <c r="BX419" s="166">
        <f t="shared" si="1185"/>
        <v>-13894635</v>
      </c>
      <c r="BY419" s="166"/>
      <c r="BZ419" s="166"/>
      <c r="CA419" s="171"/>
      <c r="CB419" s="166"/>
      <c r="CC419" s="166"/>
      <c r="CD419" s="166"/>
      <c r="CE419" s="413">
        <v>7000000</v>
      </c>
      <c r="CF419" s="413">
        <v>0</v>
      </c>
      <c r="CG419" s="413">
        <v>0</v>
      </c>
      <c r="CH419" s="413">
        <v>0</v>
      </c>
      <c r="CI419" s="413"/>
      <c r="CJ419" s="369">
        <f t="shared" si="1193"/>
        <v>0</v>
      </c>
      <c r="CK419" s="369">
        <f t="shared" si="1194"/>
        <v>7000000</v>
      </c>
      <c r="CL419" s="416"/>
      <c r="CM419" s="413">
        <f t="shared" si="1195"/>
        <v>7000000</v>
      </c>
      <c r="CN419" s="413">
        <f t="shared" si="1195"/>
        <v>0</v>
      </c>
      <c r="CO419" s="369">
        <f t="shared" si="1195"/>
        <v>0</v>
      </c>
      <c r="CP419" s="369">
        <f t="shared" si="1195"/>
        <v>0</v>
      </c>
      <c r="CQ419" s="369">
        <f t="shared" si="1195"/>
        <v>0</v>
      </c>
      <c r="CR419" s="369">
        <f t="shared" si="1196"/>
        <v>0</v>
      </c>
      <c r="CS419" s="369">
        <f t="shared" si="1197"/>
        <v>7000000</v>
      </c>
      <c r="CT419" s="173" t="s">
        <v>2317</v>
      </c>
      <c r="CU419" s="173" t="s">
        <v>2232</v>
      </c>
      <c r="CV419" s="450" t="s">
        <v>1672</v>
      </c>
      <c r="CW419" s="173" t="s">
        <v>2249</v>
      </c>
    </row>
    <row r="420" spans="1:102" ht="34.35" customHeight="1">
      <c r="A420" s="155">
        <f>SUBTOTAL(3,$C$11:C420)</f>
        <v>376</v>
      </c>
      <c r="B420" s="254" t="s">
        <v>1552</v>
      </c>
      <c r="C420" s="144" t="s">
        <v>1553</v>
      </c>
      <c r="D420" s="156" t="s">
        <v>101</v>
      </c>
      <c r="E420" s="157" t="str">
        <f t="shared" si="1192"/>
        <v>B3</v>
      </c>
      <c r="F420" s="158">
        <v>42849</v>
      </c>
      <c r="G420" s="159">
        <v>4750000</v>
      </c>
      <c r="H420" s="159"/>
      <c r="I420" s="160">
        <f t="shared" si="1150"/>
        <v>4750000</v>
      </c>
      <c r="J420" s="160">
        <f t="shared" si="1151"/>
        <v>3325000</v>
      </c>
      <c r="K420" s="161">
        <f t="shared" si="1198"/>
        <v>8075000</v>
      </c>
      <c r="L420" s="161">
        <f t="shared" si="1153"/>
        <v>12825000</v>
      </c>
      <c r="M420" s="162">
        <f t="shared" si="1154"/>
        <v>1</v>
      </c>
      <c r="N420" s="163">
        <f t="shared" si="1155"/>
        <v>3640000</v>
      </c>
      <c r="O420" s="163">
        <v>0</v>
      </c>
      <c r="P420" s="406">
        <v>13</v>
      </c>
      <c r="Q420" s="406">
        <v>0</v>
      </c>
      <c r="R420" s="406">
        <v>0</v>
      </c>
      <c r="S420" s="406">
        <v>2</v>
      </c>
      <c r="T420" s="406"/>
      <c r="U420" s="406"/>
      <c r="V420" s="406"/>
      <c r="W420" s="406"/>
      <c r="X420" s="389"/>
      <c r="Y420" s="406"/>
      <c r="Z420" s="406"/>
      <c r="AA420" s="406"/>
      <c r="AB420" s="406"/>
      <c r="AC420" s="406"/>
      <c r="AD420" s="406">
        <v>0</v>
      </c>
      <c r="AE420" s="164">
        <f t="shared" si="1156"/>
        <v>0</v>
      </c>
      <c r="AF420" s="166">
        <f t="shared" si="1157"/>
        <v>6412500</v>
      </c>
      <c r="AG420" s="166">
        <f t="shared" si="1158"/>
        <v>0</v>
      </c>
      <c r="AH420" s="166">
        <f t="shared" si="1159"/>
        <v>730769</v>
      </c>
      <c r="AI420" s="166">
        <f t="shared" si="1160"/>
        <v>0</v>
      </c>
      <c r="AJ420" s="166">
        <f t="shared" si="1161"/>
        <v>0</v>
      </c>
      <c r="AK420" s="166">
        <f t="shared" si="1162"/>
        <v>0</v>
      </c>
      <c r="AL420" s="166">
        <f t="shared" si="1163"/>
        <v>0</v>
      </c>
      <c r="AM420" s="166">
        <f t="shared" si="1164"/>
        <v>0</v>
      </c>
      <c r="AN420" s="166">
        <f t="shared" si="1165"/>
        <v>0</v>
      </c>
      <c r="AO420" s="167">
        <f t="shared" si="1166"/>
        <v>0</v>
      </c>
      <c r="AP420" s="166">
        <v>0</v>
      </c>
      <c r="AQ420" s="166">
        <f t="shared" si="1167"/>
        <v>7143269</v>
      </c>
      <c r="AR420" s="166"/>
      <c r="AS420" s="167"/>
      <c r="AT420" s="166"/>
      <c r="AU420" s="166"/>
      <c r="AV420" s="166">
        <f t="shared" si="1168"/>
        <v>7143269</v>
      </c>
      <c r="AW420" s="166">
        <f t="shared" si="1169"/>
        <v>380000</v>
      </c>
      <c r="AX420" s="166">
        <f t="shared" si="1170"/>
        <v>71250</v>
      </c>
      <c r="AY420" s="166">
        <f t="shared" si="1171"/>
        <v>47500</v>
      </c>
      <c r="AZ420" s="166">
        <f t="shared" si="1172"/>
        <v>498750</v>
      </c>
      <c r="BA420" s="166">
        <f t="shared" si="1173"/>
        <v>23750</v>
      </c>
      <c r="BB420" s="166">
        <f t="shared" si="1174"/>
        <v>110000</v>
      </c>
      <c r="BC420" s="166"/>
      <c r="BD420" s="166">
        <v>0</v>
      </c>
      <c r="BE420" s="166">
        <f t="shared" si="1175"/>
        <v>632500</v>
      </c>
      <c r="BF420" s="166">
        <f t="shared" si="1176"/>
        <v>6510769</v>
      </c>
      <c r="BG420" s="166">
        <f t="shared" si="1177"/>
        <v>0</v>
      </c>
      <c r="BH420" s="166">
        <v>1</v>
      </c>
      <c r="BI420" s="369" t="s">
        <v>40</v>
      </c>
      <c r="BJ420" s="166">
        <f t="shared" si="1178"/>
        <v>0</v>
      </c>
      <c r="BK420" s="166">
        <f t="shared" si="1179"/>
        <v>1</v>
      </c>
      <c r="BL420" s="166">
        <v>0</v>
      </c>
      <c r="BM420" s="166">
        <f t="shared" si="1180"/>
        <v>0</v>
      </c>
      <c r="BN420" s="166" t="str">
        <f t="shared" si="1181"/>
        <v>Trừ tiền</v>
      </c>
      <c r="BO420" s="410"/>
      <c r="BP420" s="166"/>
      <c r="BQ420" s="144"/>
      <c r="BR420" s="144"/>
      <c r="BS420" s="161">
        <f t="shared" si="1182"/>
        <v>7143269</v>
      </c>
      <c r="BT420" s="159">
        <v>0</v>
      </c>
      <c r="BU420" s="166">
        <f t="shared" si="1183"/>
        <v>0</v>
      </c>
      <c r="BV420" s="166">
        <v>11000000</v>
      </c>
      <c r="BW420" s="166">
        <f t="shared" si="1184"/>
        <v>11000000</v>
      </c>
      <c r="BX420" s="166">
        <f t="shared" si="1185"/>
        <v>-4355481</v>
      </c>
      <c r="BY420" s="166"/>
      <c r="BZ420" s="166"/>
      <c r="CA420" s="171"/>
      <c r="CB420" s="166"/>
      <c r="CC420" s="166"/>
      <c r="CD420" s="166"/>
      <c r="CE420" s="413">
        <v>9500000</v>
      </c>
      <c r="CF420" s="413">
        <f>CE420*5%</f>
        <v>475000</v>
      </c>
      <c r="CG420" s="413"/>
      <c r="CH420" s="413"/>
      <c r="CI420" s="413">
        <v>2850000</v>
      </c>
      <c r="CJ420" s="369">
        <f t="shared" si="1193"/>
        <v>3325000</v>
      </c>
      <c r="CK420" s="369">
        <f t="shared" si="1194"/>
        <v>12825000</v>
      </c>
      <c r="CL420" s="416"/>
      <c r="CM420" s="413">
        <f t="shared" si="1195"/>
        <v>9500000</v>
      </c>
      <c r="CN420" s="413">
        <f t="shared" si="1195"/>
        <v>475000</v>
      </c>
      <c r="CO420" s="369">
        <f t="shared" si="1195"/>
        <v>0</v>
      </c>
      <c r="CP420" s="369">
        <f t="shared" si="1195"/>
        <v>0</v>
      </c>
      <c r="CQ420" s="369">
        <f t="shared" si="1195"/>
        <v>2850000</v>
      </c>
      <c r="CR420" s="369">
        <f t="shared" si="1196"/>
        <v>3325000</v>
      </c>
      <c r="CS420" s="369">
        <f t="shared" si="1197"/>
        <v>12825000</v>
      </c>
      <c r="CT420" s="173" t="s">
        <v>1792</v>
      </c>
      <c r="CU420" s="173" t="s">
        <v>1096</v>
      </c>
      <c r="CV420" s="450" t="s">
        <v>1673</v>
      </c>
      <c r="CW420" s="173" t="s">
        <v>2249</v>
      </c>
    </row>
    <row r="421" spans="1:102" ht="34.35" customHeight="1">
      <c r="A421" s="155">
        <f>SUBTOTAL(3,$C$11:C421)</f>
        <v>377</v>
      </c>
      <c r="B421" s="254" t="s">
        <v>1674</v>
      </c>
      <c r="C421" s="247" t="s">
        <v>1675</v>
      </c>
      <c r="D421" s="156" t="s">
        <v>101</v>
      </c>
      <c r="E421" s="157" t="str">
        <f t="shared" si="1192"/>
        <v>B3</v>
      </c>
      <c r="F421" s="158">
        <v>45839</v>
      </c>
      <c r="G421" s="159">
        <v>6300000</v>
      </c>
      <c r="H421" s="159"/>
      <c r="I421" s="160">
        <f t="shared" si="1150"/>
        <v>5700000</v>
      </c>
      <c r="J421" s="160">
        <f t="shared" si="1151"/>
        <v>0</v>
      </c>
      <c r="K421" s="161">
        <f t="shared" si="1198"/>
        <v>5700000</v>
      </c>
      <c r="L421" s="161">
        <f t="shared" si="1153"/>
        <v>12000000</v>
      </c>
      <c r="M421" s="162">
        <f t="shared" si="1154"/>
        <v>0.8</v>
      </c>
      <c r="N421" s="163">
        <f t="shared" si="1155"/>
        <v>4410000</v>
      </c>
      <c r="O421" s="163">
        <v>0</v>
      </c>
      <c r="P421" s="406">
        <v>0</v>
      </c>
      <c r="Q421" s="406">
        <v>0</v>
      </c>
      <c r="R421" s="406">
        <v>0</v>
      </c>
      <c r="S421" s="406">
        <v>0</v>
      </c>
      <c r="T421" s="406"/>
      <c r="U421" s="406"/>
      <c r="V421" s="406"/>
      <c r="W421" s="406"/>
      <c r="X421" s="389"/>
      <c r="Y421" s="406"/>
      <c r="Z421" s="406"/>
      <c r="AA421" s="406"/>
      <c r="AB421" s="406"/>
      <c r="AC421" s="406"/>
      <c r="AD421" s="406">
        <v>0</v>
      </c>
      <c r="AE421" s="164">
        <f t="shared" si="1156"/>
        <v>0</v>
      </c>
      <c r="AF421" s="166">
        <f t="shared" si="1157"/>
        <v>0</v>
      </c>
      <c r="AG421" s="166">
        <f t="shared" si="1158"/>
        <v>0</v>
      </c>
      <c r="AH421" s="166">
        <f t="shared" si="1159"/>
        <v>0</v>
      </c>
      <c r="AI421" s="166">
        <f t="shared" si="1160"/>
        <v>0</v>
      </c>
      <c r="AJ421" s="166">
        <f t="shared" si="1161"/>
        <v>0</v>
      </c>
      <c r="AK421" s="166">
        <f t="shared" si="1162"/>
        <v>0</v>
      </c>
      <c r="AL421" s="166">
        <f t="shared" si="1163"/>
        <v>0</v>
      </c>
      <c r="AM421" s="166">
        <f t="shared" si="1164"/>
        <v>0</v>
      </c>
      <c r="AN421" s="166">
        <f t="shared" si="1165"/>
        <v>0</v>
      </c>
      <c r="AO421" s="167">
        <f t="shared" si="1166"/>
        <v>0</v>
      </c>
      <c r="AP421" s="166">
        <v>0</v>
      </c>
      <c r="AQ421" s="166">
        <f t="shared" si="1167"/>
        <v>0</v>
      </c>
      <c r="AR421" s="166"/>
      <c r="AS421" s="408"/>
      <c r="AT421" s="408"/>
      <c r="AU421" s="408"/>
      <c r="AV421" s="166">
        <f t="shared" si="1168"/>
        <v>0</v>
      </c>
      <c r="AW421" s="166">
        <f t="shared" si="1169"/>
        <v>504000</v>
      </c>
      <c r="AX421" s="166">
        <f t="shared" si="1170"/>
        <v>94500</v>
      </c>
      <c r="AY421" s="166">
        <f t="shared" si="1171"/>
        <v>63000</v>
      </c>
      <c r="AZ421" s="166">
        <f t="shared" si="1172"/>
        <v>661500</v>
      </c>
      <c r="BA421" s="166">
        <f t="shared" si="1173"/>
        <v>0</v>
      </c>
      <c r="BB421" s="166">
        <f t="shared" si="1174"/>
        <v>0</v>
      </c>
      <c r="BC421" s="242"/>
      <c r="BD421" s="166">
        <v>0</v>
      </c>
      <c r="BE421" s="166">
        <f t="shared" si="1175"/>
        <v>661500</v>
      </c>
      <c r="BF421" s="166">
        <f t="shared" si="1176"/>
        <v>0</v>
      </c>
      <c r="BG421" s="166">
        <f t="shared" si="1177"/>
        <v>661500</v>
      </c>
      <c r="BH421" s="166">
        <v>1</v>
      </c>
      <c r="BI421" s="159">
        <v>0</v>
      </c>
      <c r="BJ421" s="166">
        <f t="shared" si="1178"/>
        <v>0</v>
      </c>
      <c r="BK421" s="166">
        <f t="shared" si="1179"/>
        <v>1</v>
      </c>
      <c r="BL421" s="166">
        <v>0</v>
      </c>
      <c r="BM421" s="166">
        <f t="shared" si="1180"/>
        <v>0</v>
      </c>
      <c r="BN421" s="166" t="str">
        <f t="shared" si="1181"/>
        <v>Xem lại</v>
      </c>
      <c r="BO421" s="410"/>
      <c r="BP421" s="408"/>
      <c r="BQ421" s="408"/>
      <c r="BR421" s="408"/>
      <c r="BS421" s="161">
        <f t="shared" si="1182"/>
        <v>0</v>
      </c>
      <c r="BT421" s="159">
        <v>0</v>
      </c>
      <c r="BU421" s="166">
        <f t="shared" si="1183"/>
        <v>0</v>
      </c>
      <c r="BV421" s="166">
        <v>11000000</v>
      </c>
      <c r="BW421" s="166">
        <f t="shared" si="1184"/>
        <v>11000000</v>
      </c>
      <c r="BX421" s="166">
        <f t="shared" si="1185"/>
        <v>-11661500</v>
      </c>
      <c r="BY421" s="408"/>
      <c r="BZ421" s="408"/>
      <c r="CA421" s="408"/>
      <c r="CB421" s="408"/>
      <c r="CC421" s="408"/>
      <c r="CD421" s="408"/>
      <c r="CE421" s="413">
        <v>12000000</v>
      </c>
      <c r="CF421" s="413"/>
      <c r="CG421" s="413"/>
      <c r="CH421" s="413"/>
      <c r="CI421" s="413"/>
      <c r="CJ421" s="369">
        <f t="shared" si="1193"/>
        <v>0</v>
      </c>
      <c r="CK421" s="369">
        <f t="shared" si="1194"/>
        <v>12000000</v>
      </c>
      <c r="CL421" s="416"/>
      <c r="CM421" s="413">
        <f t="shared" si="1195"/>
        <v>12000000</v>
      </c>
      <c r="CN421" s="413"/>
      <c r="CO421" s="369"/>
      <c r="CP421" s="369"/>
      <c r="CQ421" s="369">
        <f>CI421</f>
        <v>0</v>
      </c>
      <c r="CR421" s="369">
        <f t="shared" si="1196"/>
        <v>0</v>
      </c>
      <c r="CS421" s="369">
        <f t="shared" si="1197"/>
        <v>12000000</v>
      </c>
      <c r="CT421" s="173" t="s">
        <v>1791</v>
      </c>
      <c r="CU421" s="173" t="s">
        <v>1096</v>
      </c>
      <c r="CV421" s="450" t="s">
        <v>1676</v>
      </c>
      <c r="CW421" s="173" t="s">
        <v>2249</v>
      </c>
    </row>
    <row r="422" spans="1:102" ht="34.35" customHeight="1">
      <c r="A422" s="422" t="s">
        <v>2222</v>
      </c>
      <c r="B422" s="423" t="str">
        <f>"KHU VỰC BẮC BỘ: "&amp;"["&amp;COUNT(A423:A474)&amp;"]"</f>
        <v>KHU VỰC BẮC BỘ: [43]</v>
      </c>
      <c r="C422" s="424"/>
      <c r="D422" s="285"/>
      <c r="E422" s="285"/>
      <c r="F422" s="285"/>
      <c r="G422" s="425">
        <f>G423+G426</f>
        <v>258690000</v>
      </c>
      <c r="H422" s="425">
        <f t="shared" ref="H422:BS422" si="1199">H423+H426</f>
        <v>0</v>
      </c>
      <c r="I422" s="425">
        <f t="shared" si="1199"/>
        <v>189510000</v>
      </c>
      <c r="J422" s="425">
        <f t="shared" si="1199"/>
        <v>32110000</v>
      </c>
      <c r="K422" s="425">
        <f t="shared" si="1199"/>
        <v>221620000</v>
      </c>
      <c r="L422" s="425">
        <f t="shared" si="1199"/>
        <v>480310000</v>
      </c>
      <c r="M422" s="425"/>
      <c r="N422" s="425">
        <f t="shared" si="1199"/>
        <v>181083000</v>
      </c>
      <c r="O422" s="425">
        <f t="shared" si="1199"/>
        <v>0</v>
      </c>
      <c r="P422" s="426">
        <f t="shared" si="1199"/>
        <v>321</v>
      </c>
      <c r="Q422" s="426">
        <f t="shared" si="1199"/>
        <v>234</v>
      </c>
      <c r="R422" s="426">
        <f t="shared" si="1199"/>
        <v>28.130000000000003</v>
      </c>
      <c r="S422" s="426">
        <f t="shared" si="1199"/>
        <v>14</v>
      </c>
      <c r="T422" s="426">
        <f t="shared" si="1199"/>
        <v>0</v>
      </c>
      <c r="U422" s="426">
        <f t="shared" si="1199"/>
        <v>0</v>
      </c>
      <c r="V422" s="426">
        <f t="shared" si="1199"/>
        <v>0</v>
      </c>
      <c r="W422" s="426">
        <f t="shared" si="1199"/>
        <v>0</v>
      </c>
      <c r="X422" s="426">
        <f t="shared" si="1199"/>
        <v>0</v>
      </c>
      <c r="Y422" s="426">
        <f t="shared" si="1199"/>
        <v>0</v>
      </c>
      <c r="Z422" s="426">
        <f t="shared" si="1199"/>
        <v>0</v>
      </c>
      <c r="AA422" s="426">
        <f t="shared" si="1199"/>
        <v>0</v>
      </c>
      <c r="AB422" s="426">
        <f t="shared" si="1199"/>
        <v>0</v>
      </c>
      <c r="AC422" s="426">
        <f t="shared" si="1199"/>
        <v>0</v>
      </c>
      <c r="AD422" s="426">
        <f t="shared" si="1199"/>
        <v>6.02</v>
      </c>
      <c r="AE422" s="426">
        <f t="shared" si="1199"/>
        <v>0</v>
      </c>
      <c r="AF422" s="425">
        <f t="shared" si="1199"/>
        <v>139066347</v>
      </c>
      <c r="AG422" s="425">
        <f t="shared" si="1199"/>
        <v>11308708</v>
      </c>
      <c r="AH422" s="425">
        <f t="shared" si="1199"/>
        <v>6935385</v>
      </c>
      <c r="AI422" s="425">
        <f t="shared" si="1199"/>
        <v>0</v>
      </c>
      <c r="AJ422" s="425">
        <f t="shared" si="1199"/>
        <v>0</v>
      </c>
      <c r="AK422" s="425">
        <f t="shared" si="1199"/>
        <v>0</v>
      </c>
      <c r="AL422" s="425">
        <f t="shared" si="1199"/>
        <v>0</v>
      </c>
      <c r="AM422" s="425">
        <f t="shared" si="1199"/>
        <v>0</v>
      </c>
      <c r="AN422" s="425">
        <f t="shared" si="1199"/>
        <v>801808</v>
      </c>
      <c r="AO422" s="425">
        <f t="shared" si="1199"/>
        <v>0</v>
      </c>
      <c r="AP422" s="425">
        <f t="shared" si="1199"/>
        <v>0</v>
      </c>
      <c r="AQ422" s="425">
        <f t="shared" si="1199"/>
        <v>158112248</v>
      </c>
      <c r="AR422" s="425">
        <f t="shared" si="1199"/>
        <v>0</v>
      </c>
      <c r="AS422" s="425">
        <f t="shared" si="1199"/>
        <v>0</v>
      </c>
      <c r="AT422" s="425">
        <f t="shared" si="1199"/>
        <v>0</v>
      </c>
      <c r="AU422" s="425">
        <f t="shared" si="1199"/>
        <v>0</v>
      </c>
      <c r="AV422" s="425">
        <f t="shared" si="1199"/>
        <v>158112248</v>
      </c>
      <c r="AW422" s="425">
        <f t="shared" si="1199"/>
        <v>20695200</v>
      </c>
      <c r="AX422" s="425">
        <f t="shared" si="1199"/>
        <v>3880350</v>
      </c>
      <c r="AY422" s="425">
        <f t="shared" si="1199"/>
        <v>2586900</v>
      </c>
      <c r="AZ422" s="425">
        <f t="shared" si="1199"/>
        <v>27162450</v>
      </c>
      <c r="BA422" s="425">
        <f t="shared" si="1199"/>
        <v>920800</v>
      </c>
      <c r="BB422" s="425">
        <f>BB423+BB426</f>
        <v>6240000</v>
      </c>
      <c r="BC422" s="425">
        <f t="shared" si="1199"/>
        <v>0</v>
      </c>
      <c r="BD422" s="425">
        <f t="shared" si="1199"/>
        <v>0</v>
      </c>
      <c r="BE422" s="425">
        <f t="shared" si="1199"/>
        <v>34323250</v>
      </c>
      <c r="BF422" s="425">
        <f t="shared" si="1199"/>
        <v>136661798</v>
      </c>
      <c r="BG422" s="425">
        <f t="shared" si="1199"/>
        <v>12872800</v>
      </c>
      <c r="BH422" s="425"/>
      <c r="BI422" s="425">
        <f t="shared" si="1199"/>
        <v>0</v>
      </c>
      <c r="BJ422" s="425">
        <f t="shared" si="1199"/>
        <v>0</v>
      </c>
      <c r="BK422" s="425"/>
      <c r="BL422" s="425">
        <f t="shared" si="1199"/>
        <v>0</v>
      </c>
      <c r="BM422" s="425">
        <f t="shared" si="1199"/>
        <v>0</v>
      </c>
      <c r="BN422" s="425">
        <f t="shared" si="1199"/>
        <v>0</v>
      </c>
      <c r="BO422" s="425">
        <f t="shared" si="1199"/>
        <v>0</v>
      </c>
      <c r="BP422" s="425">
        <f t="shared" si="1199"/>
        <v>0</v>
      </c>
      <c r="BQ422" s="425">
        <f t="shared" si="1199"/>
        <v>0</v>
      </c>
      <c r="BR422" s="425">
        <f t="shared" si="1199"/>
        <v>0</v>
      </c>
      <c r="BS422" s="425">
        <f t="shared" si="1199"/>
        <v>157310440</v>
      </c>
      <c r="BT422" s="425">
        <f t="shared" ref="BT422:CV422" si="1200">BT423+BT426</f>
        <v>0</v>
      </c>
      <c r="BU422" s="425">
        <f t="shared" si="1200"/>
        <v>0</v>
      </c>
      <c r="BV422" s="425">
        <f t="shared" si="1200"/>
        <v>473000000</v>
      </c>
      <c r="BW422" s="425">
        <f t="shared" si="1200"/>
        <v>473000000</v>
      </c>
      <c r="BX422" s="425">
        <f t="shared" si="1200"/>
        <v>-342852010</v>
      </c>
      <c r="BY422" s="425">
        <f t="shared" si="1200"/>
        <v>0</v>
      </c>
      <c r="BZ422" s="425">
        <f t="shared" si="1200"/>
        <v>0</v>
      </c>
      <c r="CA422" s="425">
        <f t="shared" si="1200"/>
        <v>0</v>
      </c>
      <c r="CB422" s="425">
        <f t="shared" si="1200"/>
        <v>0</v>
      </c>
      <c r="CC422" s="425">
        <f t="shared" si="1200"/>
        <v>0</v>
      </c>
      <c r="CD422" s="425">
        <f t="shared" si="1200"/>
        <v>0</v>
      </c>
      <c r="CE422" s="425">
        <f t="shared" si="1200"/>
        <v>448200000</v>
      </c>
      <c r="CF422" s="425">
        <f t="shared" si="1200"/>
        <v>32110000</v>
      </c>
      <c r="CG422" s="425">
        <f t="shared" si="1200"/>
        <v>0</v>
      </c>
      <c r="CH422" s="425">
        <f t="shared" si="1200"/>
        <v>0</v>
      </c>
      <c r="CI422" s="425">
        <f t="shared" si="1200"/>
        <v>0</v>
      </c>
      <c r="CJ422" s="425">
        <f t="shared" si="1200"/>
        <v>32110000</v>
      </c>
      <c r="CK422" s="425">
        <f t="shared" si="1200"/>
        <v>480310000</v>
      </c>
      <c r="CL422" s="425">
        <f t="shared" si="1200"/>
        <v>0</v>
      </c>
      <c r="CM422" s="425">
        <f t="shared" si="1200"/>
        <v>448200000</v>
      </c>
      <c r="CN422" s="425">
        <f t="shared" si="1200"/>
        <v>32110000</v>
      </c>
      <c r="CO422" s="425">
        <f t="shared" si="1200"/>
        <v>0</v>
      </c>
      <c r="CP422" s="425">
        <f t="shared" si="1200"/>
        <v>0</v>
      </c>
      <c r="CQ422" s="425">
        <f t="shared" si="1200"/>
        <v>0</v>
      </c>
      <c r="CR422" s="425">
        <f t="shared" si="1200"/>
        <v>32110000</v>
      </c>
      <c r="CS422" s="425">
        <f t="shared" si="1200"/>
        <v>480310000</v>
      </c>
      <c r="CT422" s="425">
        <f t="shared" si="1200"/>
        <v>0</v>
      </c>
      <c r="CU422" s="425">
        <f t="shared" si="1200"/>
        <v>0</v>
      </c>
      <c r="CV422" s="448">
        <f t="shared" si="1200"/>
        <v>0</v>
      </c>
      <c r="CW422" s="173" t="s">
        <v>2104</v>
      </c>
    </row>
    <row r="423" spans="1:102" ht="34.35" customHeight="1">
      <c r="A423" s="295" t="s">
        <v>21</v>
      </c>
      <c r="B423" s="283" t="str">
        <f>"Phòng Kế toán: " &amp;"["&amp;COUNT(A424:A425)&amp; "]"</f>
        <v>Phòng Kế toán: [2]</v>
      </c>
      <c r="C423" s="284"/>
      <c r="D423" s="285"/>
      <c r="E423" s="285"/>
      <c r="F423" s="285"/>
      <c r="G423" s="285">
        <f>SUM(G424:G425)</f>
        <v>15520000</v>
      </c>
      <c r="H423" s="285">
        <f t="shared" ref="H423:BS423" si="1201">SUM(H424:H425)</f>
        <v>0</v>
      </c>
      <c r="I423" s="285">
        <f t="shared" si="1201"/>
        <v>18480000</v>
      </c>
      <c r="J423" s="285">
        <f t="shared" si="1201"/>
        <v>3400000</v>
      </c>
      <c r="K423" s="285">
        <f t="shared" si="1201"/>
        <v>21880000</v>
      </c>
      <c r="L423" s="285">
        <f t="shared" si="1201"/>
        <v>37400000</v>
      </c>
      <c r="M423" s="285"/>
      <c r="N423" s="285">
        <f t="shared" si="1201"/>
        <v>10864000</v>
      </c>
      <c r="O423" s="285">
        <f t="shared" si="1201"/>
        <v>0</v>
      </c>
      <c r="P423" s="388">
        <f t="shared" si="1201"/>
        <v>24</v>
      </c>
      <c r="Q423" s="388">
        <f t="shared" si="1201"/>
        <v>0</v>
      </c>
      <c r="R423" s="388">
        <f t="shared" si="1201"/>
        <v>0</v>
      </c>
      <c r="S423" s="388">
        <f t="shared" si="1201"/>
        <v>0</v>
      </c>
      <c r="T423" s="388">
        <f t="shared" si="1201"/>
        <v>0</v>
      </c>
      <c r="U423" s="388">
        <f t="shared" si="1201"/>
        <v>0</v>
      </c>
      <c r="V423" s="388">
        <f t="shared" si="1201"/>
        <v>0</v>
      </c>
      <c r="W423" s="388">
        <f t="shared" si="1201"/>
        <v>0</v>
      </c>
      <c r="X423" s="388">
        <f t="shared" si="1201"/>
        <v>0</v>
      </c>
      <c r="Y423" s="388">
        <f t="shared" si="1201"/>
        <v>0</v>
      </c>
      <c r="Z423" s="388">
        <f t="shared" si="1201"/>
        <v>0</v>
      </c>
      <c r="AA423" s="388">
        <f t="shared" si="1201"/>
        <v>0</v>
      </c>
      <c r="AB423" s="388">
        <f t="shared" si="1201"/>
        <v>0</v>
      </c>
      <c r="AC423" s="388">
        <f t="shared" si="1201"/>
        <v>0</v>
      </c>
      <c r="AD423" s="388">
        <f t="shared" si="1201"/>
        <v>0</v>
      </c>
      <c r="AE423" s="388">
        <f t="shared" si="1201"/>
        <v>0</v>
      </c>
      <c r="AF423" s="285">
        <f t="shared" si="1201"/>
        <v>13809231</v>
      </c>
      <c r="AG423" s="285">
        <f t="shared" si="1201"/>
        <v>0</v>
      </c>
      <c r="AH423" s="285">
        <f t="shared" si="1201"/>
        <v>0</v>
      </c>
      <c r="AI423" s="285">
        <f t="shared" si="1201"/>
        <v>0</v>
      </c>
      <c r="AJ423" s="285">
        <f t="shared" si="1201"/>
        <v>0</v>
      </c>
      <c r="AK423" s="285">
        <f t="shared" si="1201"/>
        <v>0</v>
      </c>
      <c r="AL423" s="285">
        <f t="shared" si="1201"/>
        <v>0</v>
      </c>
      <c r="AM423" s="285">
        <f t="shared" si="1201"/>
        <v>0</v>
      </c>
      <c r="AN423" s="285">
        <f t="shared" si="1201"/>
        <v>0</v>
      </c>
      <c r="AO423" s="285">
        <f t="shared" si="1201"/>
        <v>0</v>
      </c>
      <c r="AP423" s="285">
        <f t="shared" si="1201"/>
        <v>0</v>
      </c>
      <c r="AQ423" s="285">
        <f t="shared" si="1201"/>
        <v>13809231</v>
      </c>
      <c r="AR423" s="285">
        <f t="shared" si="1201"/>
        <v>0</v>
      </c>
      <c r="AS423" s="285">
        <f t="shared" si="1201"/>
        <v>0</v>
      </c>
      <c r="AT423" s="285">
        <f t="shared" si="1201"/>
        <v>0</v>
      </c>
      <c r="AU423" s="285">
        <f t="shared" si="1201"/>
        <v>0</v>
      </c>
      <c r="AV423" s="285">
        <f t="shared" si="1201"/>
        <v>13809231</v>
      </c>
      <c r="AW423" s="285">
        <f t="shared" si="1201"/>
        <v>1241600</v>
      </c>
      <c r="AX423" s="285">
        <f t="shared" si="1201"/>
        <v>232800</v>
      </c>
      <c r="AY423" s="285">
        <f t="shared" si="1201"/>
        <v>155200</v>
      </c>
      <c r="AZ423" s="285">
        <f t="shared" si="1201"/>
        <v>1629600</v>
      </c>
      <c r="BA423" s="285">
        <f t="shared" si="1201"/>
        <v>77600</v>
      </c>
      <c r="BB423" s="285">
        <f t="shared" si="1201"/>
        <v>480000</v>
      </c>
      <c r="BC423" s="285">
        <f t="shared" si="1201"/>
        <v>0</v>
      </c>
      <c r="BD423" s="285">
        <f t="shared" si="1201"/>
        <v>0</v>
      </c>
      <c r="BE423" s="285">
        <f t="shared" si="1201"/>
        <v>2187200</v>
      </c>
      <c r="BF423" s="285">
        <f t="shared" si="1201"/>
        <v>11622031</v>
      </c>
      <c r="BG423" s="285">
        <f t="shared" si="1201"/>
        <v>0</v>
      </c>
      <c r="BH423" s="285"/>
      <c r="BI423" s="285">
        <f t="shared" si="1201"/>
        <v>0</v>
      </c>
      <c r="BJ423" s="285">
        <f t="shared" si="1201"/>
        <v>0</v>
      </c>
      <c r="BK423" s="285"/>
      <c r="BL423" s="285">
        <f t="shared" si="1201"/>
        <v>0</v>
      </c>
      <c r="BM423" s="285">
        <f t="shared" si="1201"/>
        <v>0</v>
      </c>
      <c r="BN423" s="285">
        <f t="shared" si="1201"/>
        <v>0</v>
      </c>
      <c r="BO423" s="285">
        <f t="shared" si="1201"/>
        <v>0</v>
      </c>
      <c r="BP423" s="285">
        <f t="shared" si="1201"/>
        <v>0</v>
      </c>
      <c r="BQ423" s="285">
        <f t="shared" si="1201"/>
        <v>0</v>
      </c>
      <c r="BR423" s="285">
        <f t="shared" si="1201"/>
        <v>0</v>
      </c>
      <c r="BS423" s="285">
        <f t="shared" si="1201"/>
        <v>13809231</v>
      </c>
      <c r="BT423" s="285">
        <f t="shared" ref="BT423:CV423" si="1202">SUM(BT424:BT425)</f>
        <v>0</v>
      </c>
      <c r="BU423" s="285">
        <f t="shared" si="1202"/>
        <v>0</v>
      </c>
      <c r="BV423" s="285">
        <f t="shared" si="1202"/>
        <v>22000000</v>
      </c>
      <c r="BW423" s="285">
        <f t="shared" si="1202"/>
        <v>22000000</v>
      </c>
      <c r="BX423" s="285">
        <f t="shared" si="1202"/>
        <v>-9820369</v>
      </c>
      <c r="BY423" s="285">
        <f t="shared" si="1202"/>
        <v>0</v>
      </c>
      <c r="BZ423" s="285">
        <f t="shared" si="1202"/>
        <v>0</v>
      </c>
      <c r="CA423" s="285">
        <f t="shared" si="1202"/>
        <v>0</v>
      </c>
      <c r="CB423" s="285">
        <f t="shared" si="1202"/>
        <v>0</v>
      </c>
      <c r="CC423" s="285">
        <f t="shared" si="1202"/>
        <v>0</v>
      </c>
      <c r="CD423" s="285">
        <f t="shared" si="1202"/>
        <v>0</v>
      </c>
      <c r="CE423" s="285">
        <f t="shared" si="1202"/>
        <v>34000000</v>
      </c>
      <c r="CF423" s="285">
        <f t="shared" si="1202"/>
        <v>3400000</v>
      </c>
      <c r="CG423" s="285">
        <f t="shared" si="1202"/>
        <v>0</v>
      </c>
      <c r="CH423" s="285">
        <f t="shared" si="1202"/>
        <v>0</v>
      </c>
      <c r="CI423" s="285">
        <f t="shared" si="1202"/>
        <v>0</v>
      </c>
      <c r="CJ423" s="285">
        <f t="shared" si="1202"/>
        <v>3400000</v>
      </c>
      <c r="CK423" s="285">
        <f t="shared" si="1202"/>
        <v>37400000</v>
      </c>
      <c r="CL423" s="285">
        <f t="shared" si="1202"/>
        <v>0</v>
      </c>
      <c r="CM423" s="285">
        <f t="shared" si="1202"/>
        <v>34000000</v>
      </c>
      <c r="CN423" s="285">
        <f t="shared" si="1202"/>
        <v>3400000</v>
      </c>
      <c r="CO423" s="285">
        <f t="shared" si="1202"/>
        <v>0</v>
      </c>
      <c r="CP423" s="285">
        <f t="shared" si="1202"/>
        <v>0</v>
      </c>
      <c r="CQ423" s="285">
        <f t="shared" si="1202"/>
        <v>0</v>
      </c>
      <c r="CR423" s="285">
        <f t="shared" si="1202"/>
        <v>3400000</v>
      </c>
      <c r="CS423" s="285">
        <f t="shared" si="1202"/>
        <v>37400000</v>
      </c>
      <c r="CT423" s="285">
        <f t="shared" si="1202"/>
        <v>0</v>
      </c>
      <c r="CU423" s="285">
        <f t="shared" si="1202"/>
        <v>0</v>
      </c>
      <c r="CV423" s="444">
        <f t="shared" si="1202"/>
        <v>0</v>
      </c>
      <c r="CW423" s="285"/>
    </row>
    <row r="424" spans="1:102" ht="34.35" customHeight="1">
      <c r="A424" s="155">
        <f>SUBTOTAL(3,$C$11:C424)</f>
        <v>378</v>
      </c>
      <c r="B424" s="390" t="s">
        <v>2097</v>
      </c>
      <c r="C424" s="252" t="s">
        <v>2098</v>
      </c>
      <c r="D424" s="156" t="s">
        <v>101</v>
      </c>
      <c r="E424" s="157" t="str">
        <f t="shared" ref="E424:E425" si="1203">IF(CL424&gt;=400000000,"A1",IF(CL424&gt;=300000000,"A2",IF(CL424&gt;=240000000,"A3",IF(CL424&gt;=180000000,"A4",IF(CL424&gt;=120000000,"A5",IF(CL424&gt;=80000000,"A6",IF(CL424&gt;=40000000,"A7",IF(CL424&gt;=25000000,"B1",IF(CL424&gt;=12000000,"B2","B3")))))))))</f>
        <v>B3</v>
      </c>
      <c r="F424" s="392">
        <v>41704</v>
      </c>
      <c r="G424" s="369">
        <v>7570000</v>
      </c>
      <c r="H424" s="369"/>
      <c r="I424" s="160">
        <f t="shared" ref="I424:I425" si="1204">IF(G424&gt;0,CM424-G424,CM424-H424)</f>
        <v>8430000</v>
      </c>
      <c r="J424" s="160">
        <f t="shared" si="1151"/>
        <v>1600000</v>
      </c>
      <c r="K424" s="161">
        <f t="shared" ref="K424:K474" si="1205">SUM(I424:J424)</f>
        <v>10030000</v>
      </c>
      <c r="L424" s="161">
        <f t="shared" ref="L424:L474" si="1206">IF(G424&gt;0,G424+K424,H424+K424)</f>
        <v>17600000</v>
      </c>
      <c r="M424" s="162">
        <f t="shared" ref="M424:M438" si="1207">IF(CE424&gt;=11000000,80%,100%)</f>
        <v>0.8</v>
      </c>
      <c r="N424" s="163">
        <f t="shared" ref="N424:N438" si="1208">ROUND(MAX(G424*70%,H424*70%,3640000),0)</f>
        <v>5299000</v>
      </c>
      <c r="O424" s="163">
        <v>0</v>
      </c>
      <c r="P424" s="406">
        <v>12</v>
      </c>
      <c r="Q424" s="406">
        <v>0</v>
      </c>
      <c r="R424" s="406">
        <v>0</v>
      </c>
      <c r="S424" s="406">
        <v>0</v>
      </c>
      <c r="T424" s="406"/>
      <c r="U424" s="406"/>
      <c r="V424" s="406"/>
      <c r="W424" s="406"/>
      <c r="X424" s="389"/>
      <c r="Y424" s="406"/>
      <c r="Z424" s="406"/>
      <c r="AA424" s="406"/>
      <c r="AB424" s="406"/>
      <c r="AC424" s="406"/>
      <c r="AD424" s="406">
        <v>0</v>
      </c>
      <c r="AE424" s="164">
        <f t="shared" ref="AE424:AE425" si="1209">IF(OR(BL424="M1",BL424="M2",BL424="M3",BL424="M4"),P424+R424+S424+T424+U424,0)</f>
        <v>0</v>
      </c>
      <c r="AF424" s="166">
        <f t="shared" ref="AF424:AF425" si="1210">ROUND(IF($P424=0,0,IF(OR($BJ424="lương tháng",$CE424&gt;=11000000),($L424/2-$L424/26*($CC$6-$P424))*$M424,$L424/26*$P424*$M424)),0)</f>
        <v>6498462</v>
      </c>
      <c r="AG424" s="166">
        <f t="shared" ref="AG424:AG425" si="1211">ROUND(MAX((G424+I424)*M424/26*R424,(H424+I424)*M424/26*R424,G424/26*R424*150%,H424/26*R424*150%)*BK424,0)</f>
        <v>0</v>
      </c>
      <c r="AH424" s="166">
        <f t="shared" ref="AH424:AH425" si="1212">ROUND(MAX((G424+I424)*M424/26*S424,(H424+I424)*M424/26*S424,G424/26*S424*200%,H424/26*S424*200%)*BK424,0)</f>
        <v>0</v>
      </c>
      <c r="AI424" s="166">
        <f t="shared" ref="AI424:AI425" si="1213">ROUND(IF(BJ424="Lương tháng",L424/26*T424,MAX((G424+I424)/26*(T424+U424)*200%+G424/26*T424,(H424+I424)/26*(T424+U424)*200%+H424/26*T424,G424/26*(T424+U424)*300%+G424/26*T424,H424/26*(T424+U424)*300%+H424/26*T424)),0)</f>
        <v>0</v>
      </c>
      <c r="AJ424" s="166">
        <f t="shared" ref="AJ424:AJ425" si="1214">ROUND(IF((P424+Q424)=0,0,IF(BJ424="Lương tháng",MAX((G424+I424)/26*V424,(H424+I424)/26*V424),MAX(G424/26*V424,H424/26*V424))),0)</f>
        <v>0</v>
      </c>
      <c r="AK424" s="166">
        <f t="shared" ref="AK424:AK425" si="1215">ROUND(IF(G424&gt;0,G424/26*W424,H424/26*W424),0)</f>
        <v>0</v>
      </c>
      <c r="AL424" s="166">
        <f t="shared" ref="AL424:AL425" si="1216">ROUND(N424/26*Y424+O424/26*Z424+MAX(G424/26*AA424,H424/26*AA424),0)</f>
        <v>0</v>
      </c>
      <c r="AM424" s="166">
        <f t="shared" ref="AM424:AM425" si="1217">ROUND(IF(BJ424="Lương tháng",L424/26*AC424,L424/26*AC424+MAX((G424+I424)/26*AB424,(H424+I424)/26*AB424)),0)</f>
        <v>0</v>
      </c>
      <c r="AN424" s="166">
        <f t="shared" ref="AN424:AN425" si="1218">ROUND(IF(BJ424="lương tháng",0,MAX((G424+I424)/26*AD424*30%,(H424+I424)/26*AD424*30%)*BK424),0)</f>
        <v>0</v>
      </c>
      <c r="AO424" s="167">
        <f t="shared" ref="AO424:AO425" si="1219">ROUND(BM424*AE424,0)</f>
        <v>0</v>
      </c>
      <c r="AP424" s="166">
        <v>0</v>
      </c>
      <c r="AQ424" s="166">
        <f t="shared" ref="AQ424:AQ425" si="1220">ROUND(SUM(AF424:AP424),0)</f>
        <v>6498462</v>
      </c>
      <c r="AR424" s="166"/>
      <c r="AS424" s="167"/>
      <c r="AT424" s="166"/>
      <c r="AU424" s="166"/>
      <c r="AV424" s="166">
        <f t="shared" ref="AV424:AV425" si="1221">ROUND(SUM(AQ424:AT424)-AU424,0)</f>
        <v>6498462</v>
      </c>
      <c r="AW424" s="166">
        <f t="shared" ref="AW424:AW438" si="1222">ROUND(IF($BH424=1,$G424*$AW$9,0),0)</f>
        <v>605600</v>
      </c>
      <c r="AX424" s="166">
        <f t="shared" ref="AX424:AX438" si="1223">ROUND(IF($BH424=1,$G424*$AX$9,0),0)</f>
        <v>113550</v>
      </c>
      <c r="AY424" s="166">
        <f t="shared" ref="AY424:AY438" si="1224">ROUND(IF($BH424=1,$G424*$AY$9,0),0)</f>
        <v>75700</v>
      </c>
      <c r="AZ424" s="166">
        <f t="shared" ref="AZ424:AZ425" si="1225">SUM(AW424:AY424)</f>
        <v>794850</v>
      </c>
      <c r="BA424" s="166">
        <f t="shared" ref="BA424:BA438" si="1226">ROUND(IF($BI424="1x",$G424*0.5%,0),0)</f>
        <v>37850</v>
      </c>
      <c r="BB424" s="166">
        <f>IF(BN424="Xem lại",0,IF(CM424&lt;11000000,5000,IF(AND(CM424&gt;=11000000,CM424&lt;25000000),10000,IF(AND(CM424&gt;=25000000,CM424&lt;40000000),15000,IF(AND(CM424&gt;=40000000,CM424&lt;120000000),20000,IF(AND(CM424&gt;=120000000,CM424&lt;240000000),25000,30000)))))*$BB$6)</f>
        <v>240000</v>
      </c>
      <c r="BC424" s="166"/>
      <c r="BD424" s="166">
        <v>0</v>
      </c>
      <c r="BE424" s="166">
        <f t="shared" ref="BE424:BE438" si="1227">ROUND(SUM(AZ424:BD424),0)</f>
        <v>1072700</v>
      </c>
      <c r="BF424" s="166">
        <f t="shared" ref="BF424:BF438" si="1228">ROUND(IF(AV424&gt;BE424,AV424-BE424,0),0)</f>
        <v>5425762</v>
      </c>
      <c r="BG424" s="166">
        <f t="shared" ref="BG424:BG438" si="1229">ROUND(IF(BE424&gt;AV424,BE424-AV424,0),0)</f>
        <v>0</v>
      </c>
      <c r="BH424" s="166">
        <v>1</v>
      </c>
      <c r="BI424" s="369" t="s">
        <v>40</v>
      </c>
      <c r="BJ424" s="166">
        <f t="shared" ref="BJ424:BJ438" si="1230">IF(AND(D424="QTNV CL",CM424&gt;=11000000),"Lương tháng",IF(CM424&gt;=18000000,"Lương tháng",0))</f>
        <v>0</v>
      </c>
      <c r="BK424" s="166">
        <f t="shared" ref="BK424:BK438" si="1231">IF(BJ424="Lương tháng",0,1)</f>
        <v>1</v>
      </c>
      <c r="BL424" s="166">
        <v>0</v>
      </c>
      <c r="BM424" s="166">
        <f t="shared" ref="BM424:BM438" si="1232">IF(BL424="M1",13000,IF(BL424="M2",20000,IF(BL424="M3",26000,IF(BL424="M4",32000,0))))</f>
        <v>0</v>
      </c>
      <c r="BN424" s="166" t="str">
        <f t="shared" ref="BN424:BN438" si="1233">IF(AND(G424&gt;0,(P424+Q424)&gt;=5),"Trừ tiền","Xem lại")</f>
        <v>Trừ tiền</v>
      </c>
      <c r="BO424" s="410"/>
      <c r="BP424" s="166"/>
      <c r="BQ424" s="144"/>
      <c r="BR424" s="144"/>
      <c r="BS424" s="161">
        <f t="shared" ref="BS424:BS438" si="1234">AQ424+SUM(BO424:BR424)-AN424-AO424-SUM(BY424:CA424)</f>
        <v>6498462</v>
      </c>
      <c r="BT424" s="159">
        <v>0</v>
      </c>
      <c r="BU424" s="166">
        <f t="shared" ref="BU424:BU438" si="1235">BT424*4400000</f>
        <v>0</v>
      </c>
      <c r="BV424" s="166">
        <v>11000000</v>
      </c>
      <c r="BW424" s="166">
        <f t="shared" ref="BW424:BW438" si="1236">BU424+BV424</f>
        <v>11000000</v>
      </c>
      <c r="BX424" s="166">
        <f t="shared" ref="BX424:BX425" si="1237">BS424-SUM(CC424:CD424)-CB424-AZ424-BW424</f>
        <v>-5296388</v>
      </c>
      <c r="BY424" s="166"/>
      <c r="BZ424" s="166"/>
      <c r="CA424" s="171"/>
      <c r="CB424" s="166"/>
      <c r="CC424" s="166"/>
      <c r="CD424" s="166"/>
      <c r="CE424" s="369">
        <v>16000000</v>
      </c>
      <c r="CF424" s="369">
        <f>CE424*10%</f>
        <v>1600000</v>
      </c>
      <c r="CG424" s="369">
        <v>0</v>
      </c>
      <c r="CH424" s="369">
        <v>0</v>
      </c>
      <c r="CI424" s="369"/>
      <c r="CJ424" s="369">
        <f t="shared" ref="CJ424:CJ425" si="1238">SUM(CF424:CI424)</f>
        <v>1600000</v>
      </c>
      <c r="CK424" s="369">
        <f t="shared" ref="CK424:CK425" si="1239">CE424+CJ424</f>
        <v>17600000</v>
      </c>
      <c r="CL424" s="369"/>
      <c r="CM424" s="369">
        <f t="shared" ref="CM424:CN425" si="1240">CE424</f>
        <v>16000000</v>
      </c>
      <c r="CN424" s="369">
        <f t="shared" si="1240"/>
        <v>1600000</v>
      </c>
      <c r="CO424" s="369">
        <f t="shared" ref="CO424:CO425" si="1241">CH424</f>
        <v>0</v>
      </c>
      <c r="CP424" s="369">
        <f t="shared" ref="CP424:CQ425" si="1242">CH424</f>
        <v>0</v>
      </c>
      <c r="CQ424" s="369">
        <f t="shared" si="1242"/>
        <v>0</v>
      </c>
      <c r="CR424" s="369">
        <f t="shared" ref="CR424:CR425" si="1243">SUM(CN424:CQ424)</f>
        <v>1600000</v>
      </c>
      <c r="CS424" s="369">
        <f t="shared" ref="CS424:CS425" si="1244">CM424+CR424</f>
        <v>17600000</v>
      </c>
      <c r="CT424" s="173" t="s">
        <v>1126</v>
      </c>
      <c r="CU424" s="173" t="s">
        <v>2101</v>
      </c>
      <c r="CV424" s="450" t="s">
        <v>2256</v>
      </c>
      <c r="CW424" s="173" t="s">
        <v>2104</v>
      </c>
      <c r="CX424">
        <v>5425762</v>
      </c>
    </row>
    <row r="425" spans="1:102" ht="34.35" customHeight="1">
      <c r="A425" s="155">
        <f>SUBTOTAL(3,$C$11:C425)</f>
        <v>379</v>
      </c>
      <c r="B425" s="390" t="s">
        <v>2099</v>
      </c>
      <c r="C425" s="252" t="s">
        <v>2100</v>
      </c>
      <c r="D425" s="156" t="s">
        <v>101</v>
      </c>
      <c r="E425" s="157" t="str">
        <f t="shared" si="1203"/>
        <v>B3</v>
      </c>
      <c r="F425" s="392">
        <v>42226</v>
      </c>
      <c r="G425" s="369">
        <v>7950000</v>
      </c>
      <c r="H425" s="369"/>
      <c r="I425" s="160">
        <f t="shared" si="1204"/>
        <v>10050000</v>
      </c>
      <c r="J425" s="160">
        <f t="shared" si="1151"/>
        <v>1800000</v>
      </c>
      <c r="K425" s="161">
        <f t="shared" si="1205"/>
        <v>11850000</v>
      </c>
      <c r="L425" s="161">
        <f t="shared" si="1206"/>
        <v>19800000</v>
      </c>
      <c r="M425" s="162">
        <f t="shared" si="1207"/>
        <v>0.8</v>
      </c>
      <c r="N425" s="163">
        <f t="shared" si="1208"/>
        <v>5565000</v>
      </c>
      <c r="O425" s="163">
        <v>0</v>
      </c>
      <c r="P425" s="406">
        <v>12</v>
      </c>
      <c r="Q425" s="406">
        <v>0</v>
      </c>
      <c r="R425" s="406">
        <v>0</v>
      </c>
      <c r="S425" s="406">
        <v>0</v>
      </c>
      <c r="T425" s="406"/>
      <c r="U425" s="406"/>
      <c r="V425" s="406"/>
      <c r="W425" s="406"/>
      <c r="X425" s="389"/>
      <c r="Y425" s="406"/>
      <c r="Z425" s="406"/>
      <c r="AA425" s="406"/>
      <c r="AB425" s="406"/>
      <c r="AC425" s="406"/>
      <c r="AD425" s="406">
        <v>0</v>
      </c>
      <c r="AE425" s="164">
        <f t="shared" si="1209"/>
        <v>0</v>
      </c>
      <c r="AF425" s="166">
        <f t="shared" si="1210"/>
        <v>7310769</v>
      </c>
      <c r="AG425" s="166">
        <f t="shared" si="1211"/>
        <v>0</v>
      </c>
      <c r="AH425" s="166">
        <f t="shared" si="1212"/>
        <v>0</v>
      </c>
      <c r="AI425" s="166">
        <f t="shared" si="1213"/>
        <v>0</v>
      </c>
      <c r="AJ425" s="166">
        <f t="shared" si="1214"/>
        <v>0</v>
      </c>
      <c r="AK425" s="166">
        <f t="shared" si="1215"/>
        <v>0</v>
      </c>
      <c r="AL425" s="166">
        <f t="shared" si="1216"/>
        <v>0</v>
      </c>
      <c r="AM425" s="166">
        <f t="shared" si="1217"/>
        <v>0</v>
      </c>
      <c r="AN425" s="166">
        <f t="shared" si="1218"/>
        <v>0</v>
      </c>
      <c r="AO425" s="167">
        <f t="shared" si="1219"/>
        <v>0</v>
      </c>
      <c r="AP425" s="166">
        <v>0</v>
      </c>
      <c r="AQ425" s="166">
        <f t="shared" si="1220"/>
        <v>7310769</v>
      </c>
      <c r="AR425" s="166"/>
      <c r="AS425" s="167"/>
      <c r="AT425" s="166"/>
      <c r="AU425" s="166"/>
      <c r="AV425" s="166">
        <f t="shared" si="1221"/>
        <v>7310769</v>
      </c>
      <c r="AW425" s="166">
        <f t="shared" si="1222"/>
        <v>636000</v>
      </c>
      <c r="AX425" s="166">
        <f t="shared" si="1223"/>
        <v>119250</v>
      </c>
      <c r="AY425" s="166">
        <f t="shared" si="1224"/>
        <v>79500</v>
      </c>
      <c r="AZ425" s="166">
        <f t="shared" si="1225"/>
        <v>834750</v>
      </c>
      <c r="BA425" s="166">
        <f t="shared" si="1226"/>
        <v>39750</v>
      </c>
      <c r="BB425" s="166">
        <f>IF(BN425="Xem lại",0,IF(CM425&lt;11000000,5000,IF(AND(CM425&gt;=11000000,CM425&lt;25000000),10000,IF(AND(CM425&gt;=25000000,CM425&lt;40000000),15000,IF(AND(CM425&gt;=40000000,CM425&lt;120000000),20000,IF(AND(CM425&gt;=120000000,CM425&lt;240000000),25000,30000)))))*$BB$6)</f>
        <v>240000</v>
      </c>
      <c r="BC425" s="166"/>
      <c r="BD425" s="166">
        <v>0</v>
      </c>
      <c r="BE425" s="166">
        <f t="shared" si="1227"/>
        <v>1114500</v>
      </c>
      <c r="BF425" s="166">
        <f t="shared" si="1228"/>
        <v>6196269</v>
      </c>
      <c r="BG425" s="166">
        <f t="shared" si="1229"/>
        <v>0</v>
      </c>
      <c r="BH425" s="166">
        <v>1</v>
      </c>
      <c r="BI425" s="369" t="s">
        <v>40</v>
      </c>
      <c r="BJ425" s="166" t="str">
        <f t="shared" si="1230"/>
        <v>Lương tháng</v>
      </c>
      <c r="BK425" s="166">
        <f t="shared" si="1231"/>
        <v>0</v>
      </c>
      <c r="BL425" s="166">
        <v>0</v>
      </c>
      <c r="BM425" s="166">
        <f t="shared" si="1232"/>
        <v>0</v>
      </c>
      <c r="BN425" s="166" t="str">
        <f t="shared" si="1233"/>
        <v>Trừ tiền</v>
      </c>
      <c r="BO425" s="410"/>
      <c r="BP425" s="166"/>
      <c r="BQ425" s="144"/>
      <c r="BR425" s="144"/>
      <c r="BS425" s="161">
        <f t="shared" si="1234"/>
        <v>7310769</v>
      </c>
      <c r="BT425" s="159">
        <v>0</v>
      </c>
      <c r="BU425" s="166">
        <f t="shared" si="1235"/>
        <v>0</v>
      </c>
      <c r="BV425" s="166">
        <v>11000000</v>
      </c>
      <c r="BW425" s="166">
        <f t="shared" si="1236"/>
        <v>11000000</v>
      </c>
      <c r="BX425" s="166">
        <f t="shared" si="1237"/>
        <v>-4523981</v>
      </c>
      <c r="BY425" s="166"/>
      <c r="BZ425" s="166"/>
      <c r="CA425" s="171"/>
      <c r="CB425" s="166"/>
      <c r="CC425" s="166"/>
      <c r="CD425" s="166"/>
      <c r="CE425" s="369">
        <v>18000000</v>
      </c>
      <c r="CF425" s="413">
        <f>CE425*10%</f>
        <v>1800000</v>
      </c>
      <c r="CG425" s="369">
        <v>0</v>
      </c>
      <c r="CH425" s="369">
        <v>0</v>
      </c>
      <c r="CI425" s="369"/>
      <c r="CJ425" s="369">
        <f t="shared" si="1238"/>
        <v>1800000</v>
      </c>
      <c r="CK425" s="369">
        <f t="shared" si="1239"/>
        <v>19800000</v>
      </c>
      <c r="CL425" s="369"/>
      <c r="CM425" s="369">
        <f t="shared" si="1240"/>
        <v>18000000</v>
      </c>
      <c r="CN425" s="369">
        <f t="shared" si="1240"/>
        <v>1800000</v>
      </c>
      <c r="CO425" s="369">
        <f t="shared" si="1241"/>
        <v>0</v>
      </c>
      <c r="CP425" s="369">
        <f t="shared" si="1242"/>
        <v>0</v>
      </c>
      <c r="CQ425" s="369">
        <f t="shared" si="1242"/>
        <v>0</v>
      </c>
      <c r="CR425" s="369">
        <f t="shared" si="1243"/>
        <v>1800000</v>
      </c>
      <c r="CS425" s="369">
        <f t="shared" si="1244"/>
        <v>19800000</v>
      </c>
      <c r="CT425" s="173" t="s">
        <v>2191</v>
      </c>
      <c r="CU425" s="173" t="s">
        <v>2101</v>
      </c>
      <c r="CV425" s="450" t="s">
        <v>2192</v>
      </c>
      <c r="CW425" s="173" t="s">
        <v>2104</v>
      </c>
      <c r="CX425">
        <v>6196269</v>
      </c>
    </row>
    <row r="426" spans="1:102" ht="34.35" customHeight="1">
      <c r="A426" s="295" t="s">
        <v>22</v>
      </c>
      <c r="B426" s="283" t="str">
        <f>"GNVC Ô tô &amp; LKPT: " &amp;"["&amp;COUNT(A427:A474)&amp; "]"</f>
        <v>GNVC Ô tô &amp; LKPT: [41]</v>
      </c>
      <c r="C426" s="284"/>
      <c r="D426" s="285"/>
      <c r="E426" s="285"/>
      <c r="F426" s="285"/>
      <c r="G426" s="285">
        <f t="shared" ref="G426:L426" si="1245">G427+G430+G439+G443+G448+G451+G456</f>
        <v>243170000</v>
      </c>
      <c r="H426" s="285">
        <f t="shared" si="1245"/>
        <v>0</v>
      </c>
      <c r="I426" s="285">
        <f t="shared" si="1245"/>
        <v>171030000</v>
      </c>
      <c r="J426" s="285">
        <f t="shared" si="1245"/>
        <v>28710000</v>
      </c>
      <c r="K426" s="285">
        <f t="shared" si="1245"/>
        <v>199740000</v>
      </c>
      <c r="L426" s="285">
        <f t="shared" si="1245"/>
        <v>442910000</v>
      </c>
      <c r="M426" s="285"/>
      <c r="N426" s="285">
        <f t="shared" ref="N426:BG426" si="1246">N427+N430+N439+N443+N448+N451+N456</f>
        <v>170219000</v>
      </c>
      <c r="O426" s="285">
        <f t="shared" si="1246"/>
        <v>0</v>
      </c>
      <c r="P426" s="388">
        <f t="shared" si="1246"/>
        <v>297</v>
      </c>
      <c r="Q426" s="388">
        <f t="shared" si="1246"/>
        <v>234</v>
      </c>
      <c r="R426" s="388">
        <f t="shared" si="1246"/>
        <v>28.130000000000003</v>
      </c>
      <c r="S426" s="388">
        <f t="shared" si="1246"/>
        <v>14</v>
      </c>
      <c r="T426" s="388">
        <f t="shared" si="1246"/>
        <v>0</v>
      </c>
      <c r="U426" s="388">
        <f t="shared" si="1246"/>
        <v>0</v>
      </c>
      <c r="V426" s="388">
        <f t="shared" si="1246"/>
        <v>0</v>
      </c>
      <c r="W426" s="388">
        <f t="shared" si="1246"/>
        <v>0</v>
      </c>
      <c r="X426" s="388">
        <f t="shared" si="1246"/>
        <v>0</v>
      </c>
      <c r="Y426" s="388">
        <f t="shared" si="1246"/>
        <v>0</v>
      </c>
      <c r="Z426" s="388">
        <f t="shared" si="1246"/>
        <v>0</v>
      </c>
      <c r="AA426" s="388">
        <f t="shared" si="1246"/>
        <v>0</v>
      </c>
      <c r="AB426" s="388">
        <f t="shared" si="1246"/>
        <v>0</v>
      </c>
      <c r="AC426" s="388">
        <f t="shared" si="1246"/>
        <v>0</v>
      </c>
      <c r="AD426" s="388">
        <f t="shared" si="1246"/>
        <v>6.02</v>
      </c>
      <c r="AE426" s="388">
        <f t="shared" si="1246"/>
        <v>0</v>
      </c>
      <c r="AF426" s="285">
        <f t="shared" si="1246"/>
        <v>125257116</v>
      </c>
      <c r="AG426" s="285">
        <f t="shared" si="1246"/>
        <v>11308708</v>
      </c>
      <c r="AH426" s="285">
        <f t="shared" si="1246"/>
        <v>6935385</v>
      </c>
      <c r="AI426" s="285">
        <f t="shared" si="1246"/>
        <v>0</v>
      </c>
      <c r="AJ426" s="285">
        <f t="shared" si="1246"/>
        <v>0</v>
      </c>
      <c r="AK426" s="285">
        <f t="shared" si="1246"/>
        <v>0</v>
      </c>
      <c r="AL426" s="285">
        <f t="shared" si="1246"/>
        <v>0</v>
      </c>
      <c r="AM426" s="285">
        <f t="shared" si="1246"/>
        <v>0</v>
      </c>
      <c r="AN426" s="285">
        <f t="shared" si="1246"/>
        <v>801808</v>
      </c>
      <c r="AO426" s="285">
        <f t="shared" si="1246"/>
        <v>0</v>
      </c>
      <c r="AP426" s="285">
        <f t="shared" si="1246"/>
        <v>0</v>
      </c>
      <c r="AQ426" s="285">
        <f t="shared" si="1246"/>
        <v>144303017</v>
      </c>
      <c r="AR426" s="285">
        <f t="shared" si="1246"/>
        <v>0</v>
      </c>
      <c r="AS426" s="285">
        <f t="shared" si="1246"/>
        <v>0</v>
      </c>
      <c r="AT426" s="285">
        <f t="shared" si="1246"/>
        <v>0</v>
      </c>
      <c r="AU426" s="285">
        <f t="shared" si="1246"/>
        <v>0</v>
      </c>
      <c r="AV426" s="285">
        <f t="shared" si="1246"/>
        <v>144303017</v>
      </c>
      <c r="AW426" s="285">
        <f t="shared" si="1246"/>
        <v>19453600</v>
      </c>
      <c r="AX426" s="285">
        <f t="shared" si="1246"/>
        <v>3647550</v>
      </c>
      <c r="AY426" s="285">
        <f t="shared" si="1246"/>
        <v>2431700</v>
      </c>
      <c r="AZ426" s="285">
        <f t="shared" si="1246"/>
        <v>25532850</v>
      </c>
      <c r="BA426" s="285">
        <f t="shared" si="1246"/>
        <v>843200</v>
      </c>
      <c r="BB426" s="285">
        <f t="shared" si="1246"/>
        <v>5760000</v>
      </c>
      <c r="BC426" s="285">
        <f t="shared" si="1246"/>
        <v>0</v>
      </c>
      <c r="BD426" s="285">
        <f t="shared" si="1246"/>
        <v>0</v>
      </c>
      <c r="BE426" s="285">
        <f t="shared" si="1246"/>
        <v>32136050</v>
      </c>
      <c r="BF426" s="285">
        <f t="shared" si="1246"/>
        <v>125039767</v>
      </c>
      <c r="BG426" s="285">
        <f t="shared" si="1246"/>
        <v>12872800</v>
      </c>
      <c r="BH426" s="285"/>
      <c r="BI426" s="285">
        <f>BI427+BI430+BI439+BI443+BI448+BI451+BI456</f>
        <v>0</v>
      </c>
      <c r="BJ426" s="285">
        <f>BJ427+BJ430+BJ439+BJ443+BJ448+BJ451+BJ456</f>
        <v>0</v>
      </c>
      <c r="BK426" s="285"/>
      <c r="BL426" s="285">
        <f t="shared" ref="BL426:CV426" si="1247">BL427+BL430+BL439+BL443+BL448+BL451+BL456</f>
        <v>0</v>
      </c>
      <c r="BM426" s="285">
        <f t="shared" si="1247"/>
        <v>0</v>
      </c>
      <c r="BN426" s="285">
        <f t="shared" si="1247"/>
        <v>0</v>
      </c>
      <c r="BO426" s="285">
        <f t="shared" si="1247"/>
        <v>0</v>
      </c>
      <c r="BP426" s="285">
        <f t="shared" si="1247"/>
        <v>0</v>
      </c>
      <c r="BQ426" s="285">
        <f t="shared" si="1247"/>
        <v>0</v>
      </c>
      <c r="BR426" s="285">
        <f t="shared" si="1247"/>
        <v>0</v>
      </c>
      <c r="BS426" s="285">
        <f t="shared" si="1247"/>
        <v>143501209</v>
      </c>
      <c r="BT426" s="285">
        <f t="shared" si="1247"/>
        <v>0</v>
      </c>
      <c r="BU426" s="285">
        <f t="shared" si="1247"/>
        <v>0</v>
      </c>
      <c r="BV426" s="285">
        <f t="shared" si="1247"/>
        <v>451000000</v>
      </c>
      <c r="BW426" s="285">
        <f t="shared" si="1247"/>
        <v>451000000</v>
      </c>
      <c r="BX426" s="285">
        <f t="shared" si="1247"/>
        <v>-333031641</v>
      </c>
      <c r="BY426" s="285">
        <f t="shared" si="1247"/>
        <v>0</v>
      </c>
      <c r="BZ426" s="285">
        <f t="shared" si="1247"/>
        <v>0</v>
      </c>
      <c r="CA426" s="285">
        <f t="shared" si="1247"/>
        <v>0</v>
      </c>
      <c r="CB426" s="285">
        <f t="shared" si="1247"/>
        <v>0</v>
      </c>
      <c r="CC426" s="285">
        <f t="shared" si="1247"/>
        <v>0</v>
      </c>
      <c r="CD426" s="285">
        <f t="shared" si="1247"/>
        <v>0</v>
      </c>
      <c r="CE426" s="285">
        <f t="shared" si="1247"/>
        <v>414200000</v>
      </c>
      <c r="CF426" s="285">
        <f t="shared" si="1247"/>
        <v>28710000</v>
      </c>
      <c r="CG426" s="285">
        <f t="shared" si="1247"/>
        <v>0</v>
      </c>
      <c r="CH426" s="285">
        <f t="shared" si="1247"/>
        <v>0</v>
      </c>
      <c r="CI426" s="285">
        <f t="shared" si="1247"/>
        <v>0</v>
      </c>
      <c r="CJ426" s="285">
        <f t="shared" si="1247"/>
        <v>28710000</v>
      </c>
      <c r="CK426" s="285">
        <f t="shared" si="1247"/>
        <v>442910000</v>
      </c>
      <c r="CL426" s="285">
        <f t="shared" si="1247"/>
        <v>0</v>
      </c>
      <c r="CM426" s="285">
        <f t="shared" si="1247"/>
        <v>414200000</v>
      </c>
      <c r="CN426" s="285">
        <f t="shared" si="1247"/>
        <v>28710000</v>
      </c>
      <c r="CO426" s="285">
        <f t="shared" si="1247"/>
        <v>0</v>
      </c>
      <c r="CP426" s="285">
        <f t="shared" si="1247"/>
        <v>0</v>
      </c>
      <c r="CQ426" s="285">
        <f t="shared" si="1247"/>
        <v>0</v>
      </c>
      <c r="CR426" s="285">
        <f t="shared" si="1247"/>
        <v>28710000</v>
      </c>
      <c r="CS426" s="285">
        <f t="shared" si="1247"/>
        <v>442910000</v>
      </c>
      <c r="CT426" s="285">
        <f t="shared" si="1247"/>
        <v>0</v>
      </c>
      <c r="CU426" s="285">
        <f t="shared" si="1247"/>
        <v>0</v>
      </c>
      <c r="CV426" s="444">
        <f t="shared" si="1247"/>
        <v>0</v>
      </c>
      <c r="CW426" s="285"/>
    </row>
    <row r="427" spans="1:102" ht="34.35" customHeight="1">
      <c r="A427" s="367" t="s">
        <v>2203</v>
      </c>
      <c r="B427" s="298" t="str">
        <f>"Bộ phận Điều phối Vận chuyển Ô tô: " &amp;"["&amp;COUNT(A428:A429)&amp; "]"</f>
        <v>Bộ phận Điều phối Vận chuyển Ô tô: [2]</v>
      </c>
      <c r="C427" s="284"/>
      <c r="D427" s="293"/>
      <c r="E427" s="293"/>
      <c r="F427" s="293"/>
      <c r="G427" s="293">
        <f>SUM(G428:G429)</f>
        <v>15520000</v>
      </c>
      <c r="H427" s="293">
        <f t="shared" ref="H427:BS427" si="1248">SUM(H428:H429)</f>
        <v>0</v>
      </c>
      <c r="I427" s="293">
        <f t="shared" si="1248"/>
        <v>19480000</v>
      </c>
      <c r="J427" s="293">
        <f t="shared" si="1248"/>
        <v>3500000</v>
      </c>
      <c r="K427" s="293">
        <f t="shared" si="1248"/>
        <v>22980000</v>
      </c>
      <c r="L427" s="293">
        <f t="shared" si="1248"/>
        <v>38500000</v>
      </c>
      <c r="M427" s="293"/>
      <c r="N427" s="293">
        <f t="shared" si="1248"/>
        <v>10864000</v>
      </c>
      <c r="O427" s="293">
        <f t="shared" si="1248"/>
        <v>0</v>
      </c>
      <c r="P427" s="294">
        <f t="shared" si="1248"/>
        <v>24</v>
      </c>
      <c r="Q427" s="294">
        <f t="shared" si="1248"/>
        <v>0</v>
      </c>
      <c r="R427" s="294">
        <f t="shared" si="1248"/>
        <v>0</v>
      </c>
      <c r="S427" s="294">
        <f t="shared" si="1248"/>
        <v>0</v>
      </c>
      <c r="T427" s="294">
        <f t="shared" si="1248"/>
        <v>0</v>
      </c>
      <c r="U427" s="294">
        <f t="shared" si="1248"/>
        <v>0</v>
      </c>
      <c r="V427" s="294">
        <f t="shared" si="1248"/>
        <v>0</v>
      </c>
      <c r="W427" s="294">
        <f t="shared" si="1248"/>
        <v>0</v>
      </c>
      <c r="X427" s="294">
        <f t="shared" si="1248"/>
        <v>0</v>
      </c>
      <c r="Y427" s="294">
        <f t="shared" si="1248"/>
        <v>0</v>
      </c>
      <c r="Z427" s="294">
        <f t="shared" si="1248"/>
        <v>0</v>
      </c>
      <c r="AA427" s="294">
        <f t="shared" si="1248"/>
        <v>0</v>
      </c>
      <c r="AB427" s="294">
        <f t="shared" si="1248"/>
        <v>0</v>
      </c>
      <c r="AC427" s="294">
        <f t="shared" si="1248"/>
        <v>0</v>
      </c>
      <c r="AD427" s="294">
        <f t="shared" si="1248"/>
        <v>0</v>
      </c>
      <c r="AE427" s="294">
        <f t="shared" si="1248"/>
        <v>0</v>
      </c>
      <c r="AF427" s="293">
        <f t="shared" si="1248"/>
        <v>14215385</v>
      </c>
      <c r="AG427" s="293">
        <f t="shared" si="1248"/>
        <v>0</v>
      </c>
      <c r="AH427" s="293">
        <f t="shared" si="1248"/>
        <v>0</v>
      </c>
      <c r="AI427" s="293">
        <f t="shared" si="1248"/>
        <v>0</v>
      </c>
      <c r="AJ427" s="293">
        <f t="shared" si="1248"/>
        <v>0</v>
      </c>
      <c r="AK427" s="293">
        <f t="shared" si="1248"/>
        <v>0</v>
      </c>
      <c r="AL427" s="293">
        <f t="shared" si="1248"/>
        <v>0</v>
      </c>
      <c r="AM427" s="293">
        <f t="shared" si="1248"/>
        <v>0</v>
      </c>
      <c r="AN427" s="293">
        <f t="shared" si="1248"/>
        <v>0</v>
      </c>
      <c r="AO427" s="293">
        <f t="shared" si="1248"/>
        <v>0</v>
      </c>
      <c r="AP427" s="293">
        <f t="shared" si="1248"/>
        <v>0</v>
      </c>
      <c r="AQ427" s="293">
        <f t="shared" si="1248"/>
        <v>14215385</v>
      </c>
      <c r="AR427" s="293">
        <f t="shared" si="1248"/>
        <v>0</v>
      </c>
      <c r="AS427" s="293">
        <f t="shared" si="1248"/>
        <v>0</v>
      </c>
      <c r="AT427" s="293">
        <f t="shared" si="1248"/>
        <v>0</v>
      </c>
      <c r="AU427" s="293">
        <f t="shared" si="1248"/>
        <v>0</v>
      </c>
      <c r="AV427" s="293">
        <f t="shared" si="1248"/>
        <v>14215385</v>
      </c>
      <c r="AW427" s="293">
        <f t="shared" si="1248"/>
        <v>1241600</v>
      </c>
      <c r="AX427" s="293">
        <f t="shared" si="1248"/>
        <v>232800</v>
      </c>
      <c r="AY427" s="293">
        <f t="shared" si="1248"/>
        <v>155200</v>
      </c>
      <c r="AZ427" s="293">
        <f t="shared" si="1248"/>
        <v>1629600</v>
      </c>
      <c r="BA427" s="293">
        <f t="shared" si="1248"/>
        <v>77600</v>
      </c>
      <c r="BB427" s="293">
        <f t="shared" si="1248"/>
        <v>480000</v>
      </c>
      <c r="BC427" s="293">
        <f t="shared" si="1248"/>
        <v>0</v>
      </c>
      <c r="BD427" s="293">
        <f t="shared" si="1248"/>
        <v>0</v>
      </c>
      <c r="BE427" s="293">
        <f t="shared" si="1248"/>
        <v>2187200</v>
      </c>
      <c r="BF427" s="293">
        <f t="shared" si="1248"/>
        <v>12028185</v>
      </c>
      <c r="BG427" s="293">
        <f t="shared" si="1248"/>
        <v>0</v>
      </c>
      <c r="BH427" s="293"/>
      <c r="BI427" s="293">
        <f t="shared" si="1248"/>
        <v>0</v>
      </c>
      <c r="BJ427" s="293">
        <f t="shared" si="1248"/>
        <v>0</v>
      </c>
      <c r="BK427" s="293"/>
      <c r="BL427" s="293">
        <f t="shared" si="1248"/>
        <v>0</v>
      </c>
      <c r="BM427" s="293">
        <f t="shared" si="1248"/>
        <v>0</v>
      </c>
      <c r="BN427" s="293">
        <f t="shared" si="1248"/>
        <v>0</v>
      </c>
      <c r="BO427" s="293">
        <f t="shared" si="1248"/>
        <v>0</v>
      </c>
      <c r="BP427" s="293">
        <f t="shared" si="1248"/>
        <v>0</v>
      </c>
      <c r="BQ427" s="293">
        <f t="shared" si="1248"/>
        <v>0</v>
      </c>
      <c r="BR427" s="293">
        <f t="shared" si="1248"/>
        <v>0</v>
      </c>
      <c r="BS427" s="293">
        <f t="shared" si="1248"/>
        <v>14215385</v>
      </c>
      <c r="BT427" s="293">
        <f t="shared" ref="BT427:CV427" si="1249">SUM(BT428:BT429)</f>
        <v>0</v>
      </c>
      <c r="BU427" s="293">
        <f t="shared" si="1249"/>
        <v>0</v>
      </c>
      <c r="BV427" s="293">
        <f t="shared" si="1249"/>
        <v>22000000</v>
      </c>
      <c r="BW427" s="293">
        <f t="shared" si="1249"/>
        <v>22000000</v>
      </c>
      <c r="BX427" s="293">
        <f t="shared" si="1249"/>
        <v>-9414215</v>
      </c>
      <c r="BY427" s="293">
        <f t="shared" si="1249"/>
        <v>0</v>
      </c>
      <c r="BZ427" s="293">
        <f t="shared" si="1249"/>
        <v>0</v>
      </c>
      <c r="CA427" s="293">
        <f t="shared" si="1249"/>
        <v>0</v>
      </c>
      <c r="CB427" s="293">
        <f t="shared" si="1249"/>
        <v>0</v>
      </c>
      <c r="CC427" s="293">
        <f t="shared" si="1249"/>
        <v>0</v>
      </c>
      <c r="CD427" s="293">
        <f t="shared" si="1249"/>
        <v>0</v>
      </c>
      <c r="CE427" s="293">
        <f t="shared" si="1249"/>
        <v>35000000</v>
      </c>
      <c r="CF427" s="293">
        <f t="shared" si="1249"/>
        <v>3500000</v>
      </c>
      <c r="CG427" s="293">
        <f t="shared" si="1249"/>
        <v>0</v>
      </c>
      <c r="CH427" s="293">
        <f t="shared" si="1249"/>
        <v>0</v>
      </c>
      <c r="CI427" s="293">
        <f t="shared" si="1249"/>
        <v>0</v>
      </c>
      <c r="CJ427" s="293">
        <f t="shared" si="1249"/>
        <v>3500000</v>
      </c>
      <c r="CK427" s="293">
        <f t="shared" si="1249"/>
        <v>38500000</v>
      </c>
      <c r="CL427" s="293">
        <f t="shared" si="1249"/>
        <v>0</v>
      </c>
      <c r="CM427" s="293">
        <f t="shared" si="1249"/>
        <v>35000000</v>
      </c>
      <c r="CN427" s="293">
        <f t="shared" si="1249"/>
        <v>3500000</v>
      </c>
      <c r="CO427" s="293">
        <f t="shared" si="1249"/>
        <v>0</v>
      </c>
      <c r="CP427" s="293">
        <f t="shared" si="1249"/>
        <v>0</v>
      </c>
      <c r="CQ427" s="293">
        <f t="shared" si="1249"/>
        <v>0</v>
      </c>
      <c r="CR427" s="293">
        <f t="shared" si="1249"/>
        <v>3500000</v>
      </c>
      <c r="CS427" s="293">
        <f t="shared" si="1249"/>
        <v>38500000</v>
      </c>
      <c r="CT427" s="293">
        <f t="shared" si="1249"/>
        <v>0</v>
      </c>
      <c r="CU427" s="293">
        <f t="shared" si="1249"/>
        <v>0</v>
      </c>
      <c r="CV427" s="445">
        <f t="shared" si="1249"/>
        <v>0</v>
      </c>
      <c r="CW427" s="293"/>
    </row>
    <row r="428" spans="1:102" ht="34.35" customHeight="1">
      <c r="A428" s="155">
        <f>SUBTOTAL(3,$C$11:C428)</f>
        <v>380</v>
      </c>
      <c r="B428" s="390" t="s">
        <v>2042</v>
      </c>
      <c r="C428" s="252" t="s">
        <v>2043</v>
      </c>
      <c r="D428" s="156" t="s">
        <v>101</v>
      </c>
      <c r="E428" s="157" t="str">
        <f t="shared" ref="E428:E429" si="1250">IF(CL428&gt;=400000000,"A1",IF(CL428&gt;=300000000,"A2",IF(CL428&gt;=240000000,"A3",IF(CL428&gt;=180000000,"A4",IF(CL428&gt;=120000000,"A5",IF(CL428&gt;=80000000,"A6",IF(CL428&gt;=40000000,"A7",IF(CL428&gt;=25000000,"B1",IF(CL428&gt;=12000000,"B2","B3")))))))))</f>
        <v>B3</v>
      </c>
      <c r="F428" s="392">
        <v>41885</v>
      </c>
      <c r="G428" s="369">
        <v>7950000</v>
      </c>
      <c r="H428" s="369"/>
      <c r="I428" s="160">
        <f t="shared" ref="I428:I429" si="1251">IF(G428&gt;0,CM428-G428,CM428-H428)</f>
        <v>11050000</v>
      </c>
      <c r="J428" s="160">
        <f t="shared" si="1151"/>
        <v>1900000</v>
      </c>
      <c r="K428" s="161">
        <f t="shared" si="1205"/>
        <v>12950000</v>
      </c>
      <c r="L428" s="161">
        <f t="shared" si="1206"/>
        <v>20900000</v>
      </c>
      <c r="M428" s="162">
        <f t="shared" si="1207"/>
        <v>0.8</v>
      </c>
      <c r="N428" s="163">
        <f t="shared" si="1208"/>
        <v>5565000</v>
      </c>
      <c r="O428" s="163">
        <v>0</v>
      </c>
      <c r="P428" s="406">
        <v>12</v>
      </c>
      <c r="Q428" s="406">
        <v>0</v>
      </c>
      <c r="R428" s="406">
        <v>0</v>
      </c>
      <c r="S428" s="406">
        <v>0</v>
      </c>
      <c r="T428" s="406"/>
      <c r="U428" s="406"/>
      <c r="V428" s="406"/>
      <c r="W428" s="406"/>
      <c r="X428" s="389"/>
      <c r="Y428" s="406"/>
      <c r="Z428" s="406"/>
      <c r="AA428" s="406"/>
      <c r="AB428" s="406"/>
      <c r="AC428" s="406"/>
      <c r="AD428" s="406">
        <v>0</v>
      </c>
      <c r="AE428" s="164">
        <f t="shared" ref="AE428:AE429" si="1252">IF(OR(BL428="M1",BL428="M2",BL428="M3",BL428="M4"),P428+R428+S428+T428+U428,0)</f>
        <v>0</v>
      </c>
      <c r="AF428" s="166">
        <f t="shared" ref="AF428:AF429" si="1253">ROUND(IF($P428=0,0,IF(OR($BJ428="lương tháng",$CE428&gt;=11000000),($L428/2-$L428/26*($CC$6-$P428))*$M428,$L428/26*$P428*$M428)),0)</f>
        <v>7716923</v>
      </c>
      <c r="AG428" s="166">
        <f t="shared" ref="AG428:AG429" si="1254">ROUND(MAX((G428+I428)*M428/26*R428,(H428+I428)*M428/26*R428,G428/26*R428*150%,H428/26*R428*150%)*BK428,0)</f>
        <v>0</v>
      </c>
      <c r="AH428" s="166">
        <f t="shared" ref="AH428:AH429" si="1255">ROUND(MAX((G428+I428)*M428/26*S428,(H428+I428)*M428/26*S428,G428/26*S428*200%,H428/26*S428*200%)*BK428,0)</f>
        <v>0</v>
      </c>
      <c r="AI428" s="166">
        <f t="shared" ref="AI428:AI429" si="1256">ROUND(IF(BJ428="Lương tháng",L428/26*T428,MAX((G428+I428)/26*(T428+U428)*200%+G428/26*T428,(H428+I428)/26*(T428+U428)*200%+H428/26*T428,G428/26*(T428+U428)*300%+G428/26*T428,H428/26*(T428+U428)*300%+H428/26*T428)),0)</f>
        <v>0</v>
      </c>
      <c r="AJ428" s="166">
        <f t="shared" ref="AJ428:AJ429" si="1257">ROUND(IF((P428+Q428)=0,0,IF(BJ428="Lương tháng",MAX((G428+I428)/26*V428,(H428+I428)/26*V428),MAX(G428/26*V428,H428/26*V428))),0)</f>
        <v>0</v>
      </c>
      <c r="AK428" s="166">
        <f t="shared" ref="AK428:AK429" si="1258">ROUND(IF(G428&gt;0,G428/26*W428,H428/26*W428),0)</f>
        <v>0</v>
      </c>
      <c r="AL428" s="166">
        <f t="shared" ref="AL428:AL429" si="1259">ROUND(N428/26*Y428+O428/26*Z428+MAX(G428/26*AA428,H428/26*AA428),0)</f>
        <v>0</v>
      </c>
      <c r="AM428" s="166">
        <f t="shared" ref="AM428:AM429" si="1260">ROUND(IF(BJ428="Lương tháng",L428/26*AC428,L428/26*AC428+MAX((G428+I428)/26*AB428,(H428+I428)/26*AB428)),0)</f>
        <v>0</v>
      </c>
      <c r="AN428" s="166">
        <f t="shared" ref="AN428:AN429" si="1261">ROUND(IF(BJ428="lương tháng",0,MAX((G428+I428)/26*AD428*30%,(H428+I428)/26*AD428*30%)*BK428),0)</f>
        <v>0</v>
      </c>
      <c r="AO428" s="167">
        <f t="shared" ref="AO428:AO429" si="1262">ROUND(BM428*AE428,0)</f>
        <v>0</v>
      </c>
      <c r="AP428" s="166">
        <v>0</v>
      </c>
      <c r="AQ428" s="166">
        <f t="shared" ref="AQ428:AQ429" si="1263">ROUND(SUM(AF428:AP428),0)</f>
        <v>7716923</v>
      </c>
      <c r="AR428" s="166"/>
      <c r="AS428" s="167"/>
      <c r="AT428" s="166"/>
      <c r="AU428" s="166"/>
      <c r="AV428" s="166">
        <f t="shared" ref="AV428:AV429" si="1264">ROUND(SUM(AQ428:AT428)-AU428,0)</f>
        <v>7716923</v>
      </c>
      <c r="AW428" s="166">
        <f t="shared" si="1222"/>
        <v>636000</v>
      </c>
      <c r="AX428" s="166">
        <f t="shared" si="1223"/>
        <v>119250</v>
      </c>
      <c r="AY428" s="166">
        <f t="shared" si="1224"/>
        <v>79500</v>
      </c>
      <c r="AZ428" s="166">
        <f t="shared" ref="AZ428:AZ429" si="1265">SUM(AW428:AY428)</f>
        <v>834750</v>
      </c>
      <c r="BA428" s="166">
        <f t="shared" si="1226"/>
        <v>39750</v>
      </c>
      <c r="BB428" s="166">
        <f t="shared" ref="BB428:BB429" si="1266">IF(BN428="Xem lại",0,IF(CM428&lt;11000000,5000,IF(AND(CM428&gt;=11000000,CM428&lt;25000000),10000,IF(AND(CM428&gt;=25000000,CM428&lt;40000000),15000,IF(AND(CM428&gt;=40000000,CM428&lt;120000000),20000,IF(AND(CM428&gt;=120000000,CM428&lt;240000000),25000,30000)))))*$BB$6)</f>
        <v>240000</v>
      </c>
      <c r="BC428" s="166"/>
      <c r="BD428" s="166">
        <v>0</v>
      </c>
      <c r="BE428" s="166">
        <f t="shared" si="1227"/>
        <v>1114500</v>
      </c>
      <c r="BF428" s="166">
        <f t="shared" si="1228"/>
        <v>6602423</v>
      </c>
      <c r="BG428" s="166">
        <f t="shared" si="1229"/>
        <v>0</v>
      </c>
      <c r="BH428" s="166">
        <v>1</v>
      </c>
      <c r="BI428" s="369" t="s">
        <v>40</v>
      </c>
      <c r="BJ428" s="166" t="str">
        <f t="shared" si="1230"/>
        <v>Lương tháng</v>
      </c>
      <c r="BK428" s="166">
        <f t="shared" si="1231"/>
        <v>0</v>
      </c>
      <c r="BL428" s="166">
        <v>0</v>
      </c>
      <c r="BM428" s="166">
        <f t="shared" si="1232"/>
        <v>0</v>
      </c>
      <c r="BN428" s="166" t="str">
        <f t="shared" si="1233"/>
        <v>Trừ tiền</v>
      </c>
      <c r="BO428" s="410"/>
      <c r="BP428" s="166"/>
      <c r="BQ428" s="144"/>
      <c r="BR428" s="144"/>
      <c r="BS428" s="161">
        <f t="shared" si="1234"/>
        <v>7716923</v>
      </c>
      <c r="BT428" s="159">
        <v>0</v>
      </c>
      <c r="BU428" s="166">
        <f t="shared" si="1235"/>
        <v>0</v>
      </c>
      <c r="BV428" s="166">
        <v>11000000</v>
      </c>
      <c r="BW428" s="166">
        <f t="shared" si="1236"/>
        <v>11000000</v>
      </c>
      <c r="BX428" s="166">
        <f t="shared" ref="BX428:BX429" si="1267">BS428-SUM(CC428:CD428)-CB428-AZ428-BW428</f>
        <v>-4117827</v>
      </c>
      <c r="BY428" s="166"/>
      <c r="BZ428" s="166"/>
      <c r="CA428" s="171"/>
      <c r="CB428" s="166"/>
      <c r="CC428" s="166"/>
      <c r="CD428" s="166"/>
      <c r="CE428" s="369">
        <v>19000000</v>
      </c>
      <c r="CF428" s="369">
        <f t="shared" ref="CF428:CF429" si="1268">CE428*10%</f>
        <v>1900000</v>
      </c>
      <c r="CG428" s="369">
        <v>0</v>
      </c>
      <c r="CH428" s="369">
        <v>0</v>
      </c>
      <c r="CI428" s="369"/>
      <c r="CJ428" s="369">
        <f t="shared" ref="CJ428:CJ429" si="1269">SUM(CF428:CI428)</f>
        <v>1900000</v>
      </c>
      <c r="CK428" s="369">
        <f t="shared" ref="CK428:CK429" si="1270">CE428+CJ428</f>
        <v>20900000</v>
      </c>
      <c r="CL428" s="369"/>
      <c r="CM428" s="369">
        <f t="shared" ref="CM428:CN429" si="1271">CE428</f>
        <v>19000000</v>
      </c>
      <c r="CN428" s="369">
        <f t="shared" si="1271"/>
        <v>1900000</v>
      </c>
      <c r="CO428" s="369">
        <f t="shared" ref="CO428:CO429" si="1272">CH428</f>
        <v>0</v>
      </c>
      <c r="CP428" s="369">
        <f t="shared" ref="CP428:CQ429" si="1273">CH428</f>
        <v>0</v>
      </c>
      <c r="CQ428" s="369">
        <f t="shared" si="1273"/>
        <v>0</v>
      </c>
      <c r="CR428" s="369">
        <f t="shared" ref="CR428:CR429" si="1274">SUM(CN428:CQ428)</f>
        <v>1900000</v>
      </c>
      <c r="CS428" s="369">
        <f t="shared" ref="CS428:CS429" si="1275">CM428+CR428</f>
        <v>20900000</v>
      </c>
      <c r="CT428" s="173" t="s">
        <v>2408</v>
      </c>
      <c r="CU428" s="173" t="s">
        <v>2105</v>
      </c>
      <c r="CV428" s="450" t="s">
        <v>2194</v>
      </c>
      <c r="CW428" s="173" t="s">
        <v>2104</v>
      </c>
      <c r="CX428">
        <v>6602423</v>
      </c>
    </row>
    <row r="429" spans="1:102" ht="34.35" customHeight="1">
      <c r="A429" s="155">
        <f>SUBTOTAL(3,$C$11:C429)</f>
        <v>381</v>
      </c>
      <c r="B429" s="390" t="s">
        <v>2049</v>
      </c>
      <c r="C429" s="252" t="s">
        <v>2050</v>
      </c>
      <c r="D429" s="156" t="s">
        <v>101</v>
      </c>
      <c r="E429" s="157" t="str">
        <f t="shared" si="1250"/>
        <v>B3</v>
      </c>
      <c r="F429" s="392">
        <v>42103</v>
      </c>
      <c r="G429" s="369">
        <v>7570000</v>
      </c>
      <c r="H429" s="369"/>
      <c r="I429" s="160">
        <f t="shared" si="1251"/>
        <v>8430000</v>
      </c>
      <c r="J429" s="160">
        <f t="shared" si="1151"/>
        <v>1600000</v>
      </c>
      <c r="K429" s="161">
        <f t="shared" si="1205"/>
        <v>10030000</v>
      </c>
      <c r="L429" s="161">
        <f t="shared" si="1206"/>
        <v>17600000</v>
      </c>
      <c r="M429" s="162">
        <f t="shared" si="1207"/>
        <v>0.8</v>
      </c>
      <c r="N429" s="163">
        <f t="shared" si="1208"/>
        <v>5299000</v>
      </c>
      <c r="O429" s="163">
        <v>0</v>
      </c>
      <c r="P429" s="406">
        <v>12</v>
      </c>
      <c r="Q429" s="406">
        <v>0</v>
      </c>
      <c r="R429" s="406">
        <v>0</v>
      </c>
      <c r="S429" s="406">
        <v>0</v>
      </c>
      <c r="T429" s="406"/>
      <c r="U429" s="406"/>
      <c r="V429" s="406"/>
      <c r="W429" s="406"/>
      <c r="X429" s="389"/>
      <c r="Y429" s="406"/>
      <c r="Z429" s="406"/>
      <c r="AA429" s="406"/>
      <c r="AB429" s="406"/>
      <c r="AC429" s="406"/>
      <c r="AD429" s="406">
        <v>0</v>
      </c>
      <c r="AE429" s="164">
        <f t="shared" si="1252"/>
        <v>0</v>
      </c>
      <c r="AF429" s="166">
        <f t="shared" si="1253"/>
        <v>6498462</v>
      </c>
      <c r="AG429" s="166">
        <f t="shared" si="1254"/>
        <v>0</v>
      </c>
      <c r="AH429" s="166">
        <f t="shared" si="1255"/>
        <v>0</v>
      </c>
      <c r="AI429" s="166">
        <f t="shared" si="1256"/>
        <v>0</v>
      </c>
      <c r="AJ429" s="166">
        <f t="shared" si="1257"/>
        <v>0</v>
      </c>
      <c r="AK429" s="166">
        <f t="shared" si="1258"/>
        <v>0</v>
      </c>
      <c r="AL429" s="166">
        <f t="shared" si="1259"/>
        <v>0</v>
      </c>
      <c r="AM429" s="166">
        <f t="shared" si="1260"/>
        <v>0</v>
      </c>
      <c r="AN429" s="166">
        <f t="shared" si="1261"/>
        <v>0</v>
      </c>
      <c r="AO429" s="167">
        <f t="shared" si="1262"/>
        <v>0</v>
      </c>
      <c r="AP429" s="166">
        <v>0</v>
      </c>
      <c r="AQ429" s="166">
        <f t="shared" si="1263"/>
        <v>6498462</v>
      </c>
      <c r="AR429" s="166"/>
      <c r="AS429" s="167"/>
      <c r="AT429" s="166"/>
      <c r="AU429" s="166"/>
      <c r="AV429" s="166">
        <f t="shared" si="1264"/>
        <v>6498462</v>
      </c>
      <c r="AW429" s="166">
        <f t="shared" si="1222"/>
        <v>605600</v>
      </c>
      <c r="AX429" s="166">
        <f t="shared" si="1223"/>
        <v>113550</v>
      </c>
      <c r="AY429" s="166">
        <f t="shared" si="1224"/>
        <v>75700</v>
      </c>
      <c r="AZ429" s="166">
        <f t="shared" si="1265"/>
        <v>794850</v>
      </c>
      <c r="BA429" s="166">
        <f t="shared" si="1226"/>
        <v>37850</v>
      </c>
      <c r="BB429" s="166">
        <f t="shared" si="1266"/>
        <v>240000</v>
      </c>
      <c r="BC429" s="166"/>
      <c r="BD429" s="166">
        <v>0</v>
      </c>
      <c r="BE429" s="166">
        <f t="shared" si="1227"/>
        <v>1072700</v>
      </c>
      <c r="BF429" s="166">
        <f t="shared" si="1228"/>
        <v>5425762</v>
      </c>
      <c r="BG429" s="166">
        <f t="shared" si="1229"/>
        <v>0</v>
      </c>
      <c r="BH429" s="166">
        <v>1</v>
      </c>
      <c r="BI429" s="369" t="s">
        <v>40</v>
      </c>
      <c r="BJ429" s="166">
        <f t="shared" si="1230"/>
        <v>0</v>
      </c>
      <c r="BK429" s="166">
        <f t="shared" si="1231"/>
        <v>1</v>
      </c>
      <c r="BL429" s="166">
        <v>0</v>
      </c>
      <c r="BM429" s="166">
        <f t="shared" si="1232"/>
        <v>0</v>
      </c>
      <c r="BN429" s="166" t="str">
        <f t="shared" si="1233"/>
        <v>Trừ tiền</v>
      </c>
      <c r="BO429" s="410"/>
      <c r="BP429" s="166"/>
      <c r="BQ429" s="144"/>
      <c r="BR429" s="144"/>
      <c r="BS429" s="161">
        <f t="shared" si="1234"/>
        <v>6498462</v>
      </c>
      <c r="BT429" s="159">
        <v>0</v>
      </c>
      <c r="BU429" s="166">
        <f t="shared" si="1235"/>
        <v>0</v>
      </c>
      <c r="BV429" s="166">
        <v>11000000</v>
      </c>
      <c r="BW429" s="166">
        <f t="shared" si="1236"/>
        <v>11000000</v>
      </c>
      <c r="BX429" s="166">
        <f t="shared" si="1267"/>
        <v>-5296388</v>
      </c>
      <c r="BY429" s="166"/>
      <c r="BZ429" s="166"/>
      <c r="CA429" s="171"/>
      <c r="CB429" s="166"/>
      <c r="CC429" s="166"/>
      <c r="CD429" s="166"/>
      <c r="CE429" s="369">
        <v>16000000</v>
      </c>
      <c r="CF429" s="369">
        <f t="shared" si="1268"/>
        <v>1600000</v>
      </c>
      <c r="CG429" s="369">
        <v>0</v>
      </c>
      <c r="CH429" s="369">
        <v>0</v>
      </c>
      <c r="CI429" s="369"/>
      <c r="CJ429" s="369">
        <f t="shared" si="1269"/>
        <v>1600000</v>
      </c>
      <c r="CK429" s="369">
        <f t="shared" si="1270"/>
        <v>17600000</v>
      </c>
      <c r="CL429" s="369"/>
      <c r="CM429" s="369">
        <f t="shared" si="1271"/>
        <v>16000000</v>
      </c>
      <c r="CN429" s="369">
        <f t="shared" si="1271"/>
        <v>1600000</v>
      </c>
      <c r="CO429" s="369">
        <f t="shared" si="1272"/>
        <v>0</v>
      </c>
      <c r="CP429" s="369">
        <f t="shared" si="1273"/>
        <v>0</v>
      </c>
      <c r="CQ429" s="369">
        <f t="shared" si="1273"/>
        <v>0</v>
      </c>
      <c r="CR429" s="369">
        <f t="shared" si="1274"/>
        <v>1600000</v>
      </c>
      <c r="CS429" s="369">
        <f t="shared" si="1275"/>
        <v>17600000</v>
      </c>
      <c r="CT429" s="173" t="s">
        <v>2409</v>
      </c>
      <c r="CU429" s="173" t="s">
        <v>2105</v>
      </c>
      <c r="CV429" s="460" t="s">
        <v>2195</v>
      </c>
      <c r="CW429" s="173" t="s">
        <v>2104</v>
      </c>
      <c r="CX429">
        <v>5425762</v>
      </c>
    </row>
    <row r="430" spans="1:102" ht="34.35" customHeight="1">
      <c r="A430" s="367" t="s">
        <v>2204</v>
      </c>
      <c r="B430" s="298" t="str">
        <f>"Bộ phận Quản lý kho xe &amp; Hàng hóa: " &amp;"["&amp;COUNT(A431:A438)&amp; "]"</f>
        <v>Bộ phận Quản lý kho xe &amp; Hàng hóa: [8]</v>
      </c>
      <c r="C430" s="284"/>
      <c r="D430" s="293"/>
      <c r="E430" s="293"/>
      <c r="F430" s="293"/>
      <c r="G430" s="293">
        <f t="shared" ref="G430:L430" si="1276">SUM(G431:G438)</f>
        <v>46920000</v>
      </c>
      <c r="H430" s="293">
        <f t="shared" si="1276"/>
        <v>0</v>
      </c>
      <c r="I430" s="293">
        <f t="shared" si="1276"/>
        <v>29780000</v>
      </c>
      <c r="J430" s="293">
        <f t="shared" si="1276"/>
        <v>5885000</v>
      </c>
      <c r="K430" s="293">
        <f t="shared" si="1276"/>
        <v>35665000</v>
      </c>
      <c r="L430" s="293">
        <f t="shared" si="1276"/>
        <v>82585000</v>
      </c>
      <c r="M430" s="293"/>
      <c r="N430" s="293">
        <f t="shared" ref="N430:BG430" si="1277">SUM(N431:N438)</f>
        <v>32844000</v>
      </c>
      <c r="O430" s="293">
        <f t="shared" si="1277"/>
        <v>0</v>
      </c>
      <c r="P430" s="294">
        <f t="shared" si="1277"/>
        <v>107</v>
      </c>
      <c r="Q430" s="294">
        <f t="shared" si="1277"/>
        <v>0</v>
      </c>
      <c r="R430" s="294">
        <f t="shared" si="1277"/>
        <v>3.14</v>
      </c>
      <c r="S430" s="294">
        <f t="shared" si="1277"/>
        <v>4</v>
      </c>
      <c r="T430" s="294">
        <f t="shared" si="1277"/>
        <v>0</v>
      </c>
      <c r="U430" s="294">
        <f t="shared" si="1277"/>
        <v>0</v>
      </c>
      <c r="V430" s="294">
        <f t="shared" si="1277"/>
        <v>0</v>
      </c>
      <c r="W430" s="294">
        <f t="shared" si="1277"/>
        <v>0</v>
      </c>
      <c r="X430" s="294">
        <f t="shared" si="1277"/>
        <v>0</v>
      </c>
      <c r="Y430" s="294">
        <f t="shared" si="1277"/>
        <v>0</v>
      </c>
      <c r="Z430" s="294">
        <f t="shared" si="1277"/>
        <v>0</v>
      </c>
      <c r="AA430" s="294">
        <f t="shared" si="1277"/>
        <v>0</v>
      </c>
      <c r="AB430" s="294">
        <f t="shared" si="1277"/>
        <v>0</v>
      </c>
      <c r="AC430" s="294">
        <f t="shared" si="1277"/>
        <v>0</v>
      </c>
      <c r="AD430" s="294">
        <f t="shared" si="1277"/>
        <v>1.1299999999999999</v>
      </c>
      <c r="AE430" s="294">
        <f t="shared" si="1277"/>
        <v>0</v>
      </c>
      <c r="AF430" s="293">
        <f t="shared" si="1277"/>
        <v>40846153</v>
      </c>
      <c r="AG430" s="293">
        <f t="shared" si="1277"/>
        <v>1237884</v>
      </c>
      <c r="AH430" s="293">
        <f t="shared" si="1277"/>
        <v>1933077</v>
      </c>
      <c r="AI430" s="293">
        <f t="shared" si="1277"/>
        <v>0</v>
      </c>
      <c r="AJ430" s="293">
        <f t="shared" si="1277"/>
        <v>0</v>
      </c>
      <c r="AK430" s="293">
        <f t="shared" si="1277"/>
        <v>0</v>
      </c>
      <c r="AL430" s="293">
        <f t="shared" si="1277"/>
        <v>0</v>
      </c>
      <c r="AM430" s="293">
        <f t="shared" si="1277"/>
        <v>0</v>
      </c>
      <c r="AN430" s="293">
        <f t="shared" si="1277"/>
        <v>133269</v>
      </c>
      <c r="AO430" s="293">
        <f t="shared" si="1277"/>
        <v>0</v>
      </c>
      <c r="AP430" s="293">
        <f t="shared" si="1277"/>
        <v>0</v>
      </c>
      <c r="AQ430" s="293">
        <f t="shared" si="1277"/>
        <v>44150383</v>
      </c>
      <c r="AR430" s="293">
        <f t="shared" si="1277"/>
        <v>0</v>
      </c>
      <c r="AS430" s="293">
        <f t="shared" si="1277"/>
        <v>0</v>
      </c>
      <c r="AT430" s="293">
        <f t="shared" si="1277"/>
        <v>0</v>
      </c>
      <c r="AU430" s="293">
        <f t="shared" si="1277"/>
        <v>0</v>
      </c>
      <c r="AV430" s="293">
        <f t="shared" si="1277"/>
        <v>44150383</v>
      </c>
      <c r="AW430" s="293">
        <f t="shared" si="1277"/>
        <v>3753600</v>
      </c>
      <c r="AX430" s="293">
        <f t="shared" si="1277"/>
        <v>703800</v>
      </c>
      <c r="AY430" s="293">
        <f t="shared" si="1277"/>
        <v>469200</v>
      </c>
      <c r="AZ430" s="293">
        <f t="shared" si="1277"/>
        <v>4926600</v>
      </c>
      <c r="BA430" s="293">
        <f t="shared" si="1277"/>
        <v>179400</v>
      </c>
      <c r="BB430" s="293">
        <f t="shared" si="1277"/>
        <v>1080000</v>
      </c>
      <c r="BC430" s="293">
        <f t="shared" si="1277"/>
        <v>0</v>
      </c>
      <c r="BD430" s="293">
        <f t="shared" si="1277"/>
        <v>0</v>
      </c>
      <c r="BE430" s="293">
        <f t="shared" si="1277"/>
        <v>6186000</v>
      </c>
      <c r="BF430" s="293">
        <f t="shared" si="1277"/>
        <v>37964383</v>
      </c>
      <c r="BG430" s="293">
        <f t="shared" si="1277"/>
        <v>0</v>
      </c>
      <c r="BH430" s="293"/>
      <c r="BI430" s="293">
        <f>SUM(BI431:BI438)</f>
        <v>0</v>
      </c>
      <c r="BJ430" s="293">
        <f>SUM(BJ431:BJ438)</f>
        <v>0</v>
      </c>
      <c r="BK430" s="293"/>
      <c r="BL430" s="293">
        <f t="shared" ref="BL430:CV430" si="1278">SUM(BL431:BL438)</f>
        <v>0</v>
      </c>
      <c r="BM430" s="293">
        <f t="shared" si="1278"/>
        <v>0</v>
      </c>
      <c r="BN430" s="293">
        <f t="shared" si="1278"/>
        <v>0</v>
      </c>
      <c r="BO430" s="293">
        <f t="shared" si="1278"/>
        <v>0</v>
      </c>
      <c r="BP430" s="293">
        <f t="shared" si="1278"/>
        <v>0</v>
      </c>
      <c r="BQ430" s="293">
        <f t="shared" si="1278"/>
        <v>0</v>
      </c>
      <c r="BR430" s="293">
        <f t="shared" si="1278"/>
        <v>0</v>
      </c>
      <c r="BS430" s="293">
        <f t="shared" si="1278"/>
        <v>44017114</v>
      </c>
      <c r="BT430" s="293">
        <f t="shared" si="1278"/>
        <v>0</v>
      </c>
      <c r="BU430" s="293">
        <f t="shared" si="1278"/>
        <v>0</v>
      </c>
      <c r="BV430" s="293">
        <f t="shared" si="1278"/>
        <v>88000000</v>
      </c>
      <c r="BW430" s="293">
        <f t="shared" si="1278"/>
        <v>88000000</v>
      </c>
      <c r="BX430" s="293">
        <f t="shared" si="1278"/>
        <v>-48909486</v>
      </c>
      <c r="BY430" s="293">
        <f t="shared" si="1278"/>
        <v>0</v>
      </c>
      <c r="BZ430" s="293">
        <f t="shared" si="1278"/>
        <v>0</v>
      </c>
      <c r="CA430" s="293">
        <f t="shared" si="1278"/>
        <v>0</v>
      </c>
      <c r="CB430" s="293">
        <f t="shared" si="1278"/>
        <v>0</v>
      </c>
      <c r="CC430" s="293">
        <f t="shared" si="1278"/>
        <v>0</v>
      </c>
      <c r="CD430" s="293">
        <f t="shared" si="1278"/>
        <v>0</v>
      </c>
      <c r="CE430" s="293">
        <f t="shared" si="1278"/>
        <v>76700000</v>
      </c>
      <c r="CF430" s="293">
        <f t="shared" si="1278"/>
        <v>5885000</v>
      </c>
      <c r="CG430" s="293">
        <f t="shared" si="1278"/>
        <v>0</v>
      </c>
      <c r="CH430" s="293">
        <f t="shared" si="1278"/>
        <v>0</v>
      </c>
      <c r="CI430" s="293">
        <f t="shared" si="1278"/>
        <v>0</v>
      </c>
      <c r="CJ430" s="293">
        <f t="shared" si="1278"/>
        <v>5885000</v>
      </c>
      <c r="CK430" s="293">
        <f t="shared" si="1278"/>
        <v>82585000</v>
      </c>
      <c r="CL430" s="293">
        <f t="shared" si="1278"/>
        <v>0</v>
      </c>
      <c r="CM430" s="293">
        <f t="shared" si="1278"/>
        <v>76700000</v>
      </c>
      <c r="CN430" s="293">
        <f t="shared" si="1278"/>
        <v>5885000</v>
      </c>
      <c r="CO430" s="293">
        <f t="shared" si="1278"/>
        <v>0</v>
      </c>
      <c r="CP430" s="293">
        <f t="shared" si="1278"/>
        <v>0</v>
      </c>
      <c r="CQ430" s="293">
        <f t="shared" si="1278"/>
        <v>0</v>
      </c>
      <c r="CR430" s="293">
        <f t="shared" si="1278"/>
        <v>5885000</v>
      </c>
      <c r="CS430" s="293">
        <f t="shared" si="1278"/>
        <v>82585000</v>
      </c>
      <c r="CT430" s="293">
        <f t="shared" si="1278"/>
        <v>0</v>
      </c>
      <c r="CU430" s="293">
        <f t="shared" si="1278"/>
        <v>0</v>
      </c>
      <c r="CV430" s="445">
        <f t="shared" si="1278"/>
        <v>0</v>
      </c>
      <c r="CW430" s="293"/>
    </row>
    <row r="431" spans="1:102" ht="34.35" customHeight="1">
      <c r="A431" s="155">
        <f>SUBTOTAL(3,$C$11:C431)</f>
        <v>382</v>
      </c>
      <c r="B431" s="390" t="s">
        <v>2095</v>
      </c>
      <c r="C431" s="252" t="s">
        <v>2096</v>
      </c>
      <c r="D431" s="156" t="s">
        <v>101</v>
      </c>
      <c r="E431" s="157" t="str">
        <f t="shared" ref="E431:E438" si="1279">IF(CL431&gt;=400000000,"A1",IF(CL431&gt;=300000000,"A2",IF(CL431&gt;=240000000,"A3",IF(CL431&gt;=180000000,"A4",IF(CL431&gt;=120000000,"A5",IF(CL431&gt;=80000000,"A6",IF(CL431&gt;=40000000,"A7",IF(CL431&gt;=25000000,"B1",IF(CL431&gt;=12000000,"B2","B3")))))))))</f>
        <v>B3</v>
      </c>
      <c r="F431" s="392">
        <v>41456</v>
      </c>
      <c r="G431" s="369">
        <v>6860000</v>
      </c>
      <c r="H431" s="369"/>
      <c r="I431" s="160">
        <f t="shared" ref="I431:I438" si="1280">IF(G431&gt;0,CM431-G431,CM431-H431)</f>
        <v>6140000</v>
      </c>
      <c r="J431" s="160">
        <f t="shared" si="1151"/>
        <v>1300000</v>
      </c>
      <c r="K431" s="161">
        <f t="shared" si="1205"/>
        <v>7440000</v>
      </c>
      <c r="L431" s="161">
        <f t="shared" si="1206"/>
        <v>14300000</v>
      </c>
      <c r="M431" s="162">
        <f t="shared" si="1207"/>
        <v>0.8</v>
      </c>
      <c r="N431" s="163">
        <f t="shared" si="1208"/>
        <v>4802000</v>
      </c>
      <c r="O431" s="163">
        <v>0</v>
      </c>
      <c r="P431" s="406">
        <v>12</v>
      </c>
      <c r="Q431" s="406">
        <v>0</v>
      </c>
      <c r="R431" s="406">
        <v>0</v>
      </c>
      <c r="S431" s="406">
        <v>1</v>
      </c>
      <c r="T431" s="406"/>
      <c r="U431" s="406"/>
      <c r="V431" s="406"/>
      <c r="W431" s="406"/>
      <c r="X431" s="389"/>
      <c r="Y431" s="406"/>
      <c r="Z431" s="406"/>
      <c r="AA431" s="406"/>
      <c r="AB431" s="406"/>
      <c r="AC431" s="406"/>
      <c r="AD431" s="406">
        <v>0</v>
      </c>
      <c r="AE431" s="164">
        <f t="shared" ref="AE431:AE438" si="1281">IF(OR(BL431="M1",BL431="M2",BL431="M3",BL431="M4"),P431+R431+S431+T431+U431,0)</f>
        <v>0</v>
      </c>
      <c r="AF431" s="166">
        <f t="shared" ref="AF431:AF438" si="1282">ROUND(IF($P431=0,0,IF(OR($BJ431="lương tháng",$CE431&gt;=11000000),($L431/2-$L431/26*($CC$6-$P431))*$M431,$L431/26*$P431*$M431)),0)</f>
        <v>5280000</v>
      </c>
      <c r="AG431" s="166">
        <f t="shared" ref="AG431:AG438" si="1283">ROUND(MAX((G431+I431)*M431/26*R431,(H431+I431)*M431/26*R431,G431/26*R431*150%,H431/26*R431*150%)*BK431,0)</f>
        <v>0</v>
      </c>
      <c r="AH431" s="166">
        <f t="shared" ref="AH431:AH438" si="1284">ROUND(MAX((G431+I431)*M431/26*S431,(H431+I431)*M431/26*S431,G431/26*S431*200%,H431/26*S431*200%)*BK431,0)</f>
        <v>527692</v>
      </c>
      <c r="AI431" s="166">
        <f t="shared" ref="AI431:AI438" si="1285">ROUND(IF(BJ431="Lương tháng",L431/26*T431,MAX((G431+I431)/26*(T431+U431)*200%+G431/26*T431,(H431+I431)/26*(T431+U431)*200%+H431/26*T431,G431/26*(T431+U431)*300%+G431/26*T431,H431/26*(T431+U431)*300%+H431/26*T431)),0)</f>
        <v>0</v>
      </c>
      <c r="AJ431" s="166">
        <f t="shared" ref="AJ431:AJ438" si="1286">ROUND(IF((P431+Q431)=0,0,IF(BJ431="Lương tháng",MAX((G431+I431)/26*V431,(H431+I431)/26*V431),MAX(G431/26*V431,H431/26*V431))),0)</f>
        <v>0</v>
      </c>
      <c r="AK431" s="166">
        <f t="shared" ref="AK431:AK438" si="1287">ROUND(IF(G431&gt;0,G431/26*W431,H431/26*W431),0)</f>
        <v>0</v>
      </c>
      <c r="AL431" s="166">
        <f t="shared" ref="AL431:AL438" si="1288">ROUND(N431/26*Y431+O431/26*Z431+MAX(G431/26*AA431,H431/26*AA431),0)</f>
        <v>0</v>
      </c>
      <c r="AM431" s="166">
        <f t="shared" ref="AM431:AM438" si="1289">ROUND(IF(BJ431="Lương tháng",L431/26*AC431,L431/26*AC431+MAX((G431+I431)/26*AB431,(H431+I431)/26*AB431)),0)</f>
        <v>0</v>
      </c>
      <c r="AN431" s="166">
        <f t="shared" ref="AN431:AN438" si="1290">ROUND(IF(BJ431="lương tháng",0,MAX((G431+I431)/26*AD431*30%,(H431+I431)/26*AD431*30%)*BK431),0)</f>
        <v>0</v>
      </c>
      <c r="AO431" s="167">
        <f t="shared" ref="AO431:AO438" si="1291">ROUND(BM431*AE431,0)</f>
        <v>0</v>
      </c>
      <c r="AP431" s="166">
        <v>0</v>
      </c>
      <c r="AQ431" s="166">
        <f t="shared" ref="AQ431:AQ438" si="1292">ROUND(SUM(AF431:AP431),0)</f>
        <v>5807692</v>
      </c>
      <c r="AR431" s="166"/>
      <c r="AS431" s="167"/>
      <c r="AT431" s="166"/>
      <c r="AU431" s="166"/>
      <c r="AV431" s="166">
        <f t="shared" ref="AV431:AV438" si="1293">ROUND(SUM(AQ431:AT431)-AU431,0)</f>
        <v>5807692</v>
      </c>
      <c r="AW431" s="166">
        <f t="shared" si="1222"/>
        <v>548800</v>
      </c>
      <c r="AX431" s="166">
        <f t="shared" si="1223"/>
        <v>102900</v>
      </c>
      <c r="AY431" s="166">
        <f t="shared" si="1224"/>
        <v>68600</v>
      </c>
      <c r="AZ431" s="166">
        <f t="shared" ref="AZ431:AZ438" si="1294">SUM(AW431:AY431)</f>
        <v>720300</v>
      </c>
      <c r="BA431" s="166">
        <f t="shared" si="1226"/>
        <v>34300</v>
      </c>
      <c r="BB431" s="166">
        <f t="shared" ref="BB431:BB438" si="1295">IF(BN431="Xem lại",0,IF(CM431&lt;11000000,5000,IF(AND(CM431&gt;=11000000,CM431&lt;25000000),10000,IF(AND(CM431&gt;=25000000,CM431&lt;40000000),15000,IF(AND(CM431&gt;=40000000,CM431&lt;120000000),20000,IF(AND(CM431&gt;=120000000,CM431&lt;240000000),25000,30000)))))*$BB$6)</f>
        <v>240000</v>
      </c>
      <c r="BC431" s="166"/>
      <c r="BD431" s="166">
        <v>0</v>
      </c>
      <c r="BE431" s="166">
        <f t="shared" si="1227"/>
        <v>994600</v>
      </c>
      <c r="BF431" s="166">
        <f t="shared" si="1228"/>
        <v>4813092</v>
      </c>
      <c r="BG431" s="166">
        <f t="shared" si="1229"/>
        <v>0</v>
      </c>
      <c r="BH431" s="166">
        <v>1</v>
      </c>
      <c r="BI431" s="369" t="s">
        <v>40</v>
      </c>
      <c r="BJ431" s="166">
        <f t="shared" si="1230"/>
        <v>0</v>
      </c>
      <c r="BK431" s="166">
        <f t="shared" si="1231"/>
        <v>1</v>
      </c>
      <c r="BL431" s="166">
        <v>0</v>
      </c>
      <c r="BM431" s="166">
        <f t="shared" si="1232"/>
        <v>0</v>
      </c>
      <c r="BN431" s="166" t="str">
        <f t="shared" si="1233"/>
        <v>Trừ tiền</v>
      </c>
      <c r="BO431" s="410"/>
      <c r="BP431" s="166"/>
      <c r="BQ431" s="144"/>
      <c r="BR431" s="144"/>
      <c r="BS431" s="161">
        <f t="shared" si="1234"/>
        <v>5807692</v>
      </c>
      <c r="BT431" s="159">
        <v>0</v>
      </c>
      <c r="BU431" s="166">
        <f t="shared" si="1235"/>
        <v>0</v>
      </c>
      <c r="BV431" s="166">
        <v>11000000</v>
      </c>
      <c r="BW431" s="166">
        <f t="shared" si="1236"/>
        <v>11000000</v>
      </c>
      <c r="BX431" s="166">
        <f t="shared" ref="BX431:BX438" si="1296">BS431-SUM(CC431:CD431)-CB431-AZ431-BW431</f>
        <v>-5912608</v>
      </c>
      <c r="BY431" s="166"/>
      <c r="BZ431" s="166"/>
      <c r="CA431" s="171"/>
      <c r="CB431" s="166"/>
      <c r="CC431" s="166"/>
      <c r="CD431" s="166"/>
      <c r="CE431" s="369">
        <v>13000000</v>
      </c>
      <c r="CF431" s="369">
        <f>CE431*10%</f>
        <v>1300000</v>
      </c>
      <c r="CG431" s="369">
        <v>0</v>
      </c>
      <c r="CH431" s="369">
        <v>0</v>
      </c>
      <c r="CI431" s="369"/>
      <c r="CJ431" s="369">
        <f t="shared" ref="CJ431:CJ438" si="1297">SUM(CF431:CI431)</f>
        <v>1300000</v>
      </c>
      <c r="CK431" s="369">
        <f t="shared" ref="CK431:CK438" si="1298">CE431+CJ431</f>
        <v>14300000</v>
      </c>
      <c r="CL431" s="369"/>
      <c r="CM431" s="369">
        <f t="shared" ref="CM431:CN438" si="1299">CE431</f>
        <v>13000000</v>
      </c>
      <c r="CN431" s="369">
        <f t="shared" si="1299"/>
        <v>1300000</v>
      </c>
      <c r="CO431" s="369">
        <f t="shared" ref="CO431:CO438" si="1300">CH431</f>
        <v>0</v>
      </c>
      <c r="CP431" s="369">
        <f t="shared" ref="CP431:CQ438" si="1301">CH431</f>
        <v>0</v>
      </c>
      <c r="CQ431" s="369">
        <f t="shared" si="1301"/>
        <v>0</v>
      </c>
      <c r="CR431" s="369">
        <f t="shared" ref="CR431:CR438" si="1302">SUM(CN431:CQ431)</f>
        <v>1300000</v>
      </c>
      <c r="CS431" s="369">
        <f t="shared" ref="CS431:CS438" si="1303">CM431+CR431</f>
        <v>14300000</v>
      </c>
      <c r="CT431" s="173" t="s">
        <v>2152</v>
      </c>
      <c r="CU431" s="173" t="s">
        <v>2102</v>
      </c>
      <c r="CV431" s="450" t="s">
        <v>2193</v>
      </c>
      <c r="CW431" s="173" t="s">
        <v>2104</v>
      </c>
      <c r="CX431">
        <v>4813092</v>
      </c>
    </row>
    <row r="432" spans="1:102" ht="34.35" customHeight="1">
      <c r="A432" s="155">
        <f>SUBTOTAL(3,$C$11:C432)</f>
        <v>383</v>
      </c>
      <c r="B432" s="390" t="s">
        <v>2030</v>
      </c>
      <c r="C432" s="252" t="s">
        <v>2031</v>
      </c>
      <c r="D432" s="156" t="s">
        <v>101</v>
      </c>
      <c r="E432" s="157" t="str">
        <f t="shared" si="1279"/>
        <v>B3</v>
      </c>
      <c r="F432" s="392">
        <v>42535</v>
      </c>
      <c r="G432" s="369">
        <v>6090000</v>
      </c>
      <c r="H432" s="369"/>
      <c r="I432" s="160">
        <f t="shared" si="1280"/>
        <v>3910000</v>
      </c>
      <c r="J432" s="160">
        <f t="shared" si="1151"/>
        <v>500000</v>
      </c>
      <c r="K432" s="161">
        <f t="shared" si="1205"/>
        <v>4410000</v>
      </c>
      <c r="L432" s="161">
        <f t="shared" si="1206"/>
        <v>10500000</v>
      </c>
      <c r="M432" s="162">
        <f t="shared" si="1207"/>
        <v>1</v>
      </c>
      <c r="N432" s="163">
        <f t="shared" si="1208"/>
        <v>4263000</v>
      </c>
      <c r="O432" s="163">
        <v>0</v>
      </c>
      <c r="P432" s="406">
        <v>13</v>
      </c>
      <c r="Q432" s="406">
        <v>0</v>
      </c>
      <c r="R432" s="406">
        <v>1.57</v>
      </c>
      <c r="S432" s="406">
        <v>1</v>
      </c>
      <c r="T432" s="406"/>
      <c r="U432" s="406"/>
      <c r="V432" s="406"/>
      <c r="W432" s="406"/>
      <c r="X432" s="389"/>
      <c r="Y432" s="406"/>
      <c r="Z432" s="406"/>
      <c r="AA432" s="406"/>
      <c r="AB432" s="406"/>
      <c r="AC432" s="406"/>
      <c r="AD432" s="406">
        <v>0.63</v>
      </c>
      <c r="AE432" s="164">
        <f t="shared" si="1281"/>
        <v>0</v>
      </c>
      <c r="AF432" s="166">
        <f t="shared" si="1282"/>
        <v>5250000</v>
      </c>
      <c r="AG432" s="166">
        <f t="shared" si="1283"/>
        <v>603846</v>
      </c>
      <c r="AH432" s="166">
        <f t="shared" si="1284"/>
        <v>468462</v>
      </c>
      <c r="AI432" s="166">
        <f t="shared" si="1285"/>
        <v>0</v>
      </c>
      <c r="AJ432" s="166">
        <f t="shared" si="1286"/>
        <v>0</v>
      </c>
      <c r="AK432" s="166">
        <f t="shared" si="1287"/>
        <v>0</v>
      </c>
      <c r="AL432" s="166">
        <f t="shared" si="1288"/>
        <v>0</v>
      </c>
      <c r="AM432" s="166">
        <f t="shared" si="1289"/>
        <v>0</v>
      </c>
      <c r="AN432" s="166">
        <f t="shared" si="1290"/>
        <v>72692</v>
      </c>
      <c r="AO432" s="167">
        <f t="shared" si="1291"/>
        <v>0</v>
      </c>
      <c r="AP432" s="166">
        <v>0</v>
      </c>
      <c r="AQ432" s="166">
        <f t="shared" si="1292"/>
        <v>6395000</v>
      </c>
      <c r="AR432" s="166"/>
      <c r="AS432" s="167"/>
      <c r="AT432" s="166"/>
      <c r="AU432" s="166"/>
      <c r="AV432" s="166">
        <f t="shared" si="1293"/>
        <v>6395000</v>
      </c>
      <c r="AW432" s="166">
        <f t="shared" si="1222"/>
        <v>487200</v>
      </c>
      <c r="AX432" s="166">
        <f t="shared" si="1223"/>
        <v>91350</v>
      </c>
      <c r="AY432" s="166">
        <f t="shared" si="1224"/>
        <v>60900</v>
      </c>
      <c r="AZ432" s="166">
        <f t="shared" si="1294"/>
        <v>639450</v>
      </c>
      <c r="BA432" s="166">
        <f t="shared" si="1226"/>
        <v>30450</v>
      </c>
      <c r="BB432" s="166">
        <f t="shared" si="1295"/>
        <v>120000</v>
      </c>
      <c r="BC432" s="166"/>
      <c r="BD432" s="166">
        <v>0</v>
      </c>
      <c r="BE432" s="166">
        <f t="shared" si="1227"/>
        <v>789900</v>
      </c>
      <c r="BF432" s="166">
        <f t="shared" si="1228"/>
        <v>5605100</v>
      </c>
      <c r="BG432" s="166">
        <f t="shared" si="1229"/>
        <v>0</v>
      </c>
      <c r="BH432" s="166">
        <v>1</v>
      </c>
      <c r="BI432" s="369" t="s">
        <v>40</v>
      </c>
      <c r="BJ432" s="166">
        <f t="shared" si="1230"/>
        <v>0</v>
      </c>
      <c r="BK432" s="166">
        <f t="shared" si="1231"/>
        <v>1</v>
      </c>
      <c r="BL432" s="166">
        <v>0</v>
      </c>
      <c r="BM432" s="166">
        <f t="shared" si="1232"/>
        <v>0</v>
      </c>
      <c r="BN432" s="166" t="str">
        <f t="shared" si="1233"/>
        <v>Trừ tiền</v>
      </c>
      <c r="BO432" s="410"/>
      <c r="BP432" s="166"/>
      <c r="BQ432" s="144"/>
      <c r="BR432" s="144"/>
      <c r="BS432" s="161">
        <f t="shared" si="1234"/>
        <v>6322308</v>
      </c>
      <c r="BT432" s="159">
        <v>0</v>
      </c>
      <c r="BU432" s="166">
        <f t="shared" si="1235"/>
        <v>0</v>
      </c>
      <c r="BV432" s="166">
        <v>11000000</v>
      </c>
      <c r="BW432" s="166">
        <f t="shared" si="1236"/>
        <v>11000000</v>
      </c>
      <c r="BX432" s="166">
        <f t="shared" si="1296"/>
        <v>-5317142</v>
      </c>
      <c r="BY432" s="166"/>
      <c r="BZ432" s="166"/>
      <c r="CA432" s="171"/>
      <c r="CB432" s="166"/>
      <c r="CC432" s="166"/>
      <c r="CD432" s="166"/>
      <c r="CE432" s="369">
        <v>10000000</v>
      </c>
      <c r="CF432" s="369">
        <f>5%*CE432</f>
        <v>500000</v>
      </c>
      <c r="CG432" s="369">
        <v>0</v>
      </c>
      <c r="CH432" s="369">
        <v>0</v>
      </c>
      <c r="CI432" s="369"/>
      <c r="CJ432" s="369">
        <f t="shared" si="1297"/>
        <v>500000</v>
      </c>
      <c r="CK432" s="369">
        <f t="shared" si="1298"/>
        <v>10500000</v>
      </c>
      <c r="CL432" s="369"/>
      <c r="CM432" s="369">
        <f t="shared" si="1299"/>
        <v>10000000</v>
      </c>
      <c r="CN432" s="369">
        <f t="shared" si="1299"/>
        <v>500000</v>
      </c>
      <c r="CO432" s="369">
        <f t="shared" si="1300"/>
        <v>0</v>
      </c>
      <c r="CP432" s="369">
        <f t="shared" si="1301"/>
        <v>0</v>
      </c>
      <c r="CQ432" s="369">
        <f t="shared" si="1301"/>
        <v>0</v>
      </c>
      <c r="CR432" s="369">
        <f t="shared" si="1302"/>
        <v>500000</v>
      </c>
      <c r="CS432" s="369">
        <f t="shared" si="1303"/>
        <v>10500000</v>
      </c>
      <c r="CT432" s="173" t="s">
        <v>2410</v>
      </c>
      <c r="CU432" s="173" t="s">
        <v>2102</v>
      </c>
      <c r="CV432" s="450" t="s">
        <v>2257</v>
      </c>
      <c r="CW432" s="173" t="s">
        <v>2104</v>
      </c>
      <c r="CX432">
        <v>5605100</v>
      </c>
    </row>
    <row r="433" spans="1:102" ht="34.35" customHeight="1">
      <c r="A433" s="155">
        <f>SUBTOTAL(3,$C$11:C433)</f>
        <v>384</v>
      </c>
      <c r="B433" s="390" t="s">
        <v>2083</v>
      </c>
      <c r="C433" s="252" t="s">
        <v>2084</v>
      </c>
      <c r="D433" s="156" t="s">
        <v>101</v>
      </c>
      <c r="E433" s="157" t="str">
        <f t="shared" si="1279"/>
        <v>B3</v>
      </c>
      <c r="F433" s="392">
        <v>40854</v>
      </c>
      <c r="G433" s="369">
        <v>6090000</v>
      </c>
      <c r="H433" s="369"/>
      <c r="I433" s="160">
        <f t="shared" si="1280"/>
        <v>4410000</v>
      </c>
      <c r="J433" s="160">
        <f t="shared" si="1151"/>
        <v>1050000</v>
      </c>
      <c r="K433" s="161">
        <f t="shared" si="1205"/>
        <v>5460000</v>
      </c>
      <c r="L433" s="161">
        <f t="shared" si="1206"/>
        <v>11550000</v>
      </c>
      <c r="M433" s="162">
        <f t="shared" si="1207"/>
        <v>1</v>
      </c>
      <c r="N433" s="163">
        <f t="shared" si="1208"/>
        <v>4263000</v>
      </c>
      <c r="O433" s="163">
        <v>0</v>
      </c>
      <c r="P433" s="406">
        <v>13</v>
      </c>
      <c r="Q433" s="406">
        <v>0</v>
      </c>
      <c r="R433" s="406">
        <v>1.57</v>
      </c>
      <c r="S433" s="406">
        <v>2</v>
      </c>
      <c r="T433" s="406"/>
      <c r="U433" s="406"/>
      <c r="V433" s="406"/>
      <c r="W433" s="406"/>
      <c r="X433" s="389"/>
      <c r="Y433" s="406"/>
      <c r="Z433" s="406"/>
      <c r="AA433" s="406"/>
      <c r="AB433" s="406"/>
      <c r="AC433" s="406"/>
      <c r="AD433" s="406">
        <v>0.5</v>
      </c>
      <c r="AE433" s="164">
        <f t="shared" si="1281"/>
        <v>0</v>
      </c>
      <c r="AF433" s="166">
        <f t="shared" si="1282"/>
        <v>5775000</v>
      </c>
      <c r="AG433" s="166">
        <f t="shared" si="1283"/>
        <v>634038</v>
      </c>
      <c r="AH433" s="166">
        <f t="shared" si="1284"/>
        <v>936923</v>
      </c>
      <c r="AI433" s="166">
        <f t="shared" si="1285"/>
        <v>0</v>
      </c>
      <c r="AJ433" s="166">
        <f t="shared" si="1286"/>
        <v>0</v>
      </c>
      <c r="AK433" s="166">
        <f t="shared" si="1287"/>
        <v>0</v>
      </c>
      <c r="AL433" s="166">
        <f t="shared" si="1288"/>
        <v>0</v>
      </c>
      <c r="AM433" s="166">
        <f t="shared" si="1289"/>
        <v>0</v>
      </c>
      <c r="AN433" s="166">
        <f t="shared" si="1290"/>
        <v>60577</v>
      </c>
      <c r="AO433" s="167">
        <f t="shared" si="1291"/>
        <v>0</v>
      </c>
      <c r="AP433" s="166">
        <v>0</v>
      </c>
      <c r="AQ433" s="166">
        <f t="shared" si="1292"/>
        <v>7406538</v>
      </c>
      <c r="AR433" s="166"/>
      <c r="AS433" s="408"/>
      <c r="AT433" s="408"/>
      <c r="AU433" s="408"/>
      <c r="AV433" s="166">
        <f t="shared" si="1293"/>
        <v>7406538</v>
      </c>
      <c r="AW433" s="166">
        <f t="shared" si="1222"/>
        <v>487200</v>
      </c>
      <c r="AX433" s="166">
        <f t="shared" si="1223"/>
        <v>91350</v>
      </c>
      <c r="AY433" s="166">
        <f t="shared" si="1224"/>
        <v>60900</v>
      </c>
      <c r="AZ433" s="166">
        <f t="shared" si="1294"/>
        <v>639450</v>
      </c>
      <c r="BA433" s="166">
        <f t="shared" si="1226"/>
        <v>30450</v>
      </c>
      <c r="BB433" s="166">
        <f t="shared" si="1295"/>
        <v>120000</v>
      </c>
      <c r="BC433" s="242"/>
      <c r="BD433" s="166">
        <v>0</v>
      </c>
      <c r="BE433" s="166">
        <f t="shared" si="1227"/>
        <v>789900</v>
      </c>
      <c r="BF433" s="166">
        <f t="shared" si="1228"/>
        <v>6616638</v>
      </c>
      <c r="BG433" s="166">
        <f t="shared" si="1229"/>
        <v>0</v>
      </c>
      <c r="BH433" s="166">
        <v>1</v>
      </c>
      <c r="BI433" s="369" t="s">
        <v>40</v>
      </c>
      <c r="BJ433" s="166">
        <f t="shared" si="1230"/>
        <v>0</v>
      </c>
      <c r="BK433" s="166">
        <f t="shared" si="1231"/>
        <v>1</v>
      </c>
      <c r="BL433" s="166">
        <v>0</v>
      </c>
      <c r="BM433" s="166">
        <f t="shared" si="1232"/>
        <v>0</v>
      </c>
      <c r="BN433" s="166" t="str">
        <f t="shared" si="1233"/>
        <v>Trừ tiền</v>
      </c>
      <c r="BO433" s="410"/>
      <c r="BP433" s="408"/>
      <c r="BQ433" s="408"/>
      <c r="BR433" s="408"/>
      <c r="BS433" s="161">
        <f t="shared" si="1234"/>
        <v>7345961</v>
      </c>
      <c r="BT433" s="159">
        <v>0</v>
      </c>
      <c r="BU433" s="166">
        <f t="shared" si="1235"/>
        <v>0</v>
      </c>
      <c r="BV433" s="166">
        <v>11000000</v>
      </c>
      <c r="BW433" s="166">
        <f t="shared" si="1236"/>
        <v>11000000</v>
      </c>
      <c r="BX433" s="166">
        <f t="shared" si="1296"/>
        <v>-4293489</v>
      </c>
      <c r="BY433" s="408"/>
      <c r="BZ433" s="408"/>
      <c r="CA433" s="408"/>
      <c r="CB433" s="408"/>
      <c r="CC433" s="408"/>
      <c r="CD433" s="408"/>
      <c r="CE433" s="369">
        <v>10500000</v>
      </c>
      <c r="CF433" s="369">
        <f t="shared" ref="CF433:CF434" si="1304">CE433*10%</f>
        <v>1050000</v>
      </c>
      <c r="CG433" s="369">
        <v>0</v>
      </c>
      <c r="CH433" s="369">
        <v>0</v>
      </c>
      <c r="CI433" s="369"/>
      <c r="CJ433" s="369">
        <f t="shared" si="1297"/>
        <v>1050000</v>
      </c>
      <c r="CK433" s="369">
        <f t="shared" si="1298"/>
        <v>11550000</v>
      </c>
      <c r="CL433" s="369"/>
      <c r="CM433" s="369">
        <f t="shared" si="1299"/>
        <v>10500000</v>
      </c>
      <c r="CN433" s="369">
        <f t="shared" si="1299"/>
        <v>1050000</v>
      </c>
      <c r="CO433" s="369">
        <f t="shared" si="1300"/>
        <v>0</v>
      </c>
      <c r="CP433" s="369">
        <f t="shared" si="1301"/>
        <v>0</v>
      </c>
      <c r="CQ433" s="369">
        <f t="shared" si="1301"/>
        <v>0</v>
      </c>
      <c r="CR433" s="369">
        <f t="shared" si="1302"/>
        <v>1050000</v>
      </c>
      <c r="CS433" s="369">
        <f t="shared" si="1303"/>
        <v>11550000</v>
      </c>
      <c r="CT433" s="173" t="s">
        <v>2410</v>
      </c>
      <c r="CU433" s="173" t="s">
        <v>2102</v>
      </c>
      <c r="CV433" s="450" t="s">
        <v>2258</v>
      </c>
      <c r="CW433" s="173" t="s">
        <v>2104</v>
      </c>
      <c r="CX433">
        <v>6616638</v>
      </c>
    </row>
    <row r="434" spans="1:102" ht="34.35" customHeight="1">
      <c r="A434" s="155">
        <f>SUBTOTAL(3,$C$11:C434)</f>
        <v>385</v>
      </c>
      <c r="B434" s="390" t="s">
        <v>2024</v>
      </c>
      <c r="C434" s="252" t="s">
        <v>2025</v>
      </c>
      <c r="D434" s="156" t="s">
        <v>101</v>
      </c>
      <c r="E434" s="157" t="str">
        <f t="shared" si="1279"/>
        <v>B3</v>
      </c>
      <c r="F434" s="392">
        <v>40112</v>
      </c>
      <c r="G434" s="369">
        <v>5520000</v>
      </c>
      <c r="H434" s="369"/>
      <c r="I434" s="160">
        <f t="shared" si="1280"/>
        <v>2980000</v>
      </c>
      <c r="J434" s="160">
        <f t="shared" si="1151"/>
        <v>850000</v>
      </c>
      <c r="K434" s="161">
        <f t="shared" si="1205"/>
        <v>3830000</v>
      </c>
      <c r="L434" s="161">
        <f t="shared" si="1206"/>
        <v>9350000</v>
      </c>
      <c r="M434" s="162">
        <f t="shared" si="1207"/>
        <v>1</v>
      </c>
      <c r="N434" s="163">
        <f t="shared" si="1208"/>
        <v>3864000</v>
      </c>
      <c r="O434" s="163">
        <v>0</v>
      </c>
      <c r="P434" s="406">
        <v>12</v>
      </c>
      <c r="Q434" s="406">
        <v>0</v>
      </c>
      <c r="R434" s="406">
        <v>0</v>
      </c>
      <c r="S434" s="406">
        <v>0</v>
      </c>
      <c r="T434" s="406"/>
      <c r="U434" s="406"/>
      <c r="V434" s="406"/>
      <c r="W434" s="406"/>
      <c r="X434" s="389"/>
      <c r="Y434" s="406"/>
      <c r="Z434" s="406"/>
      <c r="AA434" s="406"/>
      <c r="AB434" s="406"/>
      <c r="AC434" s="406"/>
      <c r="AD434" s="406">
        <v>0</v>
      </c>
      <c r="AE434" s="164">
        <f t="shared" si="1281"/>
        <v>0</v>
      </c>
      <c r="AF434" s="166">
        <f t="shared" si="1282"/>
        <v>4315385</v>
      </c>
      <c r="AG434" s="166">
        <f t="shared" si="1283"/>
        <v>0</v>
      </c>
      <c r="AH434" s="166">
        <f t="shared" si="1284"/>
        <v>0</v>
      </c>
      <c r="AI434" s="166">
        <f t="shared" si="1285"/>
        <v>0</v>
      </c>
      <c r="AJ434" s="166">
        <f t="shared" si="1286"/>
        <v>0</v>
      </c>
      <c r="AK434" s="166">
        <f t="shared" si="1287"/>
        <v>0</v>
      </c>
      <c r="AL434" s="166">
        <f t="shared" si="1288"/>
        <v>0</v>
      </c>
      <c r="AM434" s="166">
        <f t="shared" si="1289"/>
        <v>0</v>
      </c>
      <c r="AN434" s="166">
        <f t="shared" si="1290"/>
        <v>0</v>
      </c>
      <c r="AO434" s="167">
        <f t="shared" si="1291"/>
        <v>0</v>
      </c>
      <c r="AP434" s="166">
        <v>0</v>
      </c>
      <c r="AQ434" s="166">
        <f t="shared" si="1292"/>
        <v>4315385</v>
      </c>
      <c r="AR434" s="166"/>
      <c r="AS434" s="167"/>
      <c r="AT434" s="166"/>
      <c r="AU434" s="166"/>
      <c r="AV434" s="166">
        <f t="shared" si="1293"/>
        <v>4315385</v>
      </c>
      <c r="AW434" s="166">
        <f t="shared" si="1222"/>
        <v>441600</v>
      </c>
      <c r="AX434" s="166">
        <f t="shared" si="1223"/>
        <v>82800</v>
      </c>
      <c r="AY434" s="166">
        <f t="shared" si="1224"/>
        <v>55200</v>
      </c>
      <c r="AZ434" s="166">
        <f t="shared" si="1294"/>
        <v>579600</v>
      </c>
      <c r="BA434" s="166">
        <f t="shared" si="1226"/>
        <v>27600</v>
      </c>
      <c r="BB434" s="166">
        <f t="shared" si="1295"/>
        <v>120000</v>
      </c>
      <c r="BC434" s="166"/>
      <c r="BD434" s="166">
        <v>0</v>
      </c>
      <c r="BE434" s="166">
        <f t="shared" si="1227"/>
        <v>727200</v>
      </c>
      <c r="BF434" s="166">
        <f t="shared" si="1228"/>
        <v>3588185</v>
      </c>
      <c r="BG434" s="166">
        <f t="shared" si="1229"/>
        <v>0</v>
      </c>
      <c r="BH434" s="166">
        <v>1</v>
      </c>
      <c r="BI434" s="369" t="s">
        <v>40</v>
      </c>
      <c r="BJ434" s="166">
        <f t="shared" si="1230"/>
        <v>0</v>
      </c>
      <c r="BK434" s="166">
        <f t="shared" si="1231"/>
        <v>1</v>
      </c>
      <c r="BL434" s="166">
        <v>0</v>
      </c>
      <c r="BM434" s="166">
        <f t="shared" si="1232"/>
        <v>0</v>
      </c>
      <c r="BN434" s="166" t="str">
        <f t="shared" si="1233"/>
        <v>Trừ tiền</v>
      </c>
      <c r="BO434" s="410"/>
      <c r="BP434" s="166"/>
      <c r="BQ434" s="144"/>
      <c r="BR434" s="144"/>
      <c r="BS434" s="161">
        <f t="shared" si="1234"/>
        <v>4315385</v>
      </c>
      <c r="BT434" s="159">
        <v>0</v>
      </c>
      <c r="BU434" s="166">
        <f t="shared" si="1235"/>
        <v>0</v>
      </c>
      <c r="BV434" s="166">
        <v>11000000</v>
      </c>
      <c r="BW434" s="166">
        <f t="shared" si="1236"/>
        <v>11000000</v>
      </c>
      <c r="BX434" s="166">
        <f t="shared" si="1296"/>
        <v>-7264215</v>
      </c>
      <c r="BY434" s="166"/>
      <c r="BZ434" s="166"/>
      <c r="CA434" s="171"/>
      <c r="CB434" s="166"/>
      <c r="CC434" s="166"/>
      <c r="CD434" s="166"/>
      <c r="CE434" s="369">
        <v>8500000</v>
      </c>
      <c r="CF434" s="369">
        <f t="shared" si="1304"/>
        <v>850000</v>
      </c>
      <c r="CG434" s="369">
        <v>0</v>
      </c>
      <c r="CH434" s="369">
        <v>0</v>
      </c>
      <c r="CI434" s="369"/>
      <c r="CJ434" s="369">
        <f t="shared" si="1297"/>
        <v>850000</v>
      </c>
      <c r="CK434" s="369">
        <f t="shared" si="1298"/>
        <v>9350000</v>
      </c>
      <c r="CL434" s="369"/>
      <c r="CM434" s="369">
        <f t="shared" si="1299"/>
        <v>8500000</v>
      </c>
      <c r="CN434" s="369">
        <f t="shared" si="1299"/>
        <v>850000</v>
      </c>
      <c r="CO434" s="369">
        <f t="shared" si="1300"/>
        <v>0</v>
      </c>
      <c r="CP434" s="369">
        <f t="shared" si="1301"/>
        <v>0</v>
      </c>
      <c r="CQ434" s="369">
        <f t="shared" si="1301"/>
        <v>0</v>
      </c>
      <c r="CR434" s="369">
        <f t="shared" si="1302"/>
        <v>850000</v>
      </c>
      <c r="CS434" s="369">
        <f t="shared" si="1303"/>
        <v>9350000</v>
      </c>
      <c r="CT434" s="173" t="s">
        <v>2136</v>
      </c>
      <c r="CU434" s="173" t="s">
        <v>2102</v>
      </c>
      <c r="CV434" s="450" t="s">
        <v>2259</v>
      </c>
      <c r="CW434" s="173" t="s">
        <v>2104</v>
      </c>
      <c r="CX434">
        <v>3588185</v>
      </c>
    </row>
    <row r="435" spans="1:102" ht="34.35" customHeight="1">
      <c r="A435" s="155">
        <f>SUBTOTAL(3,$C$11:C435)</f>
        <v>386</v>
      </c>
      <c r="B435" s="390" t="s">
        <v>2036</v>
      </c>
      <c r="C435" s="252" t="s">
        <v>2037</v>
      </c>
      <c r="D435" s="156" t="s">
        <v>101</v>
      </c>
      <c r="E435" s="157" t="str">
        <f t="shared" si="1279"/>
        <v>B3</v>
      </c>
      <c r="F435" s="392">
        <v>42670</v>
      </c>
      <c r="G435" s="369">
        <v>5520000</v>
      </c>
      <c r="H435" s="369"/>
      <c r="I435" s="160">
        <f t="shared" si="1280"/>
        <v>3180000</v>
      </c>
      <c r="J435" s="160">
        <f t="shared" si="1151"/>
        <v>435000</v>
      </c>
      <c r="K435" s="161">
        <f t="shared" si="1205"/>
        <v>3615000</v>
      </c>
      <c r="L435" s="161">
        <f t="shared" si="1206"/>
        <v>9135000</v>
      </c>
      <c r="M435" s="162">
        <f t="shared" si="1207"/>
        <v>1</v>
      </c>
      <c r="N435" s="163">
        <f t="shared" si="1208"/>
        <v>3864000</v>
      </c>
      <c r="O435" s="163">
        <v>0</v>
      </c>
      <c r="P435" s="406">
        <v>12</v>
      </c>
      <c r="Q435" s="406">
        <v>0</v>
      </c>
      <c r="R435" s="406">
        <v>0</v>
      </c>
      <c r="S435" s="406">
        <v>0</v>
      </c>
      <c r="T435" s="406"/>
      <c r="U435" s="406"/>
      <c r="V435" s="406"/>
      <c r="W435" s="406"/>
      <c r="X435" s="389"/>
      <c r="Y435" s="406"/>
      <c r="Z435" s="406"/>
      <c r="AA435" s="406"/>
      <c r="AB435" s="406"/>
      <c r="AC435" s="406"/>
      <c r="AD435" s="406">
        <v>0</v>
      </c>
      <c r="AE435" s="164">
        <f t="shared" si="1281"/>
        <v>0</v>
      </c>
      <c r="AF435" s="166">
        <f t="shared" si="1282"/>
        <v>4216154</v>
      </c>
      <c r="AG435" s="166">
        <f t="shared" si="1283"/>
        <v>0</v>
      </c>
      <c r="AH435" s="166">
        <f t="shared" si="1284"/>
        <v>0</v>
      </c>
      <c r="AI435" s="166">
        <f t="shared" si="1285"/>
        <v>0</v>
      </c>
      <c r="AJ435" s="166">
        <f t="shared" si="1286"/>
        <v>0</v>
      </c>
      <c r="AK435" s="166">
        <f t="shared" si="1287"/>
        <v>0</v>
      </c>
      <c r="AL435" s="166">
        <f t="shared" si="1288"/>
        <v>0</v>
      </c>
      <c r="AM435" s="166">
        <f t="shared" si="1289"/>
        <v>0</v>
      </c>
      <c r="AN435" s="166">
        <f t="shared" si="1290"/>
        <v>0</v>
      </c>
      <c r="AO435" s="167">
        <f t="shared" si="1291"/>
        <v>0</v>
      </c>
      <c r="AP435" s="166">
        <v>0</v>
      </c>
      <c r="AQ435" s="166">
        <f t="shared" si="1292"/>
        <v>4216154</v>
      </c>
      <c r="AR435" s="166"/>
      <c r="AS435" s="167"/>
      <c r="AT435" s="166"/>
      <c r="AU435" s="166"/>
      <c r="AV435" s="166">
        <f t="shared" si="1293"/>
        <v>4216154</v>
      </c>
      <c r="AW435" s="166">
        <f t="shared" si="1222"/>
        <v>441600</v>
      </c>
      <c r="AX435" s="166">
        <f t="shared" si="1223"/>
        <v>82800</v>
      </c>
      <c r="AY435" s="166">
        <f t="shared" si="1224"/>
        <v>55200</v>
      </c>
      <c r="AZ435" s="166">
        <f t="shared" si="1294"/>
        <v>579600</v>
      </c>
      <c r="BA435" s="166">
        <f t="shared" si="1226"/>
        <v>27600</v>
      </c>
      <c r="BB435" s="166">
        <f t="shared" si="1295"/>
        <v>120000</v>
      </c>
      <c r="BC435" s="166"/>
      <c r="BD435" s="166">
        <v>0</v>
      </c>
      <c r="BE435" s="166">
        <f t="shared" si="1227"/>
        <v>727200</v>
      </c>
      <c r="BF435" s="166">
        <f t="shared" si="1228"/>
        <v>3488954</v>
      </c>
      <c r="BG435" s="166">
        <f t="shared" si="1229"/>
        <v>0</v>
      </c>
      <c r="BH435" s="166">
        <v>1</v>
      </c>
      <c r="BI435" s="369" t="s">
        <v>40</v>
      </c>
      <c r="BJ435" s="166">
        <f t="shared" si="1230"/>
        <v>0</v>
      </c>
      <c r="BK435" s="166">
        <f t="shared" si="1231"/>
        <v>1</v>
      </c>
      <c r="BL435" s="166">
        <v>0</v>
      </c>
      <c r="BM435" s="166">
        <f t="shared" si="1232"/>
        <v>0</v>
      </c>
      <c r="BN435" s="166" t="str">
        <f t="shared" si="1233"/>
        <v>Trừ tiền</v>
      </c>
      <c r="BO435" s="410"/>
      <c r="BP435" s="166"/>
      <c r="BQ435" s="144"/>
      <c r="BR435" s="144"/>
      <c r="BS435" s="161">
        <f t="shared" si="1234"/>
        <v>4216154</v>
      </c>
      <c r="BT435" s="159">
        <v>0</v>
      </c>
      <c r="BU435" s="166">
        <f t="shared" si="1235"/>
        <v>0</v>
      </c>
      <c r="BV435" s="166">
        <v>11000000</v>
      </c>
      <c r="BW435" s="166">
        <f t="shared" si="1236"/>
        <v>11000000</v>
      </c>
      <c r="BX435" s="166">
        <f t="shared" si="1296"/>
        <v>-7363446</v>
      </c>
      <c r="BY435" s="166"/>
      <c r="BZ435" s="166"/>
      <c r="CA435" s="171"/>
      <c r="CB435" s="166"/>
      <c r="CC435" s="166"/>
      <c r="CD435" s="166"/>
      <c r="CE435" s="369">
        <v>8700000</v>
      </c>
      <c r="CF435" s="369">
        <f>5%*CE435</f>
        <v>435000</v>
      </c>
      <c r="CG435" s="369">
        <v>0</v>
      </c>
      <c r="CH435" s="369">
        <v>0</v>
      </c>
      <c r="CI435" s="369"/>
      <c r="CJ435" s="369">
        <f t="shared" si="1297"/>
        <v>435000</v>
      </c>
      <c r="CK435" s="369">
        <f t="shared" si="1298"/>
        <v>9135000</v>
      </c>
      <c r="CL435" s="369"/>
      <c r="CM435" s="369">
        <f t="shared" si="1299"/>
        <v>8700000</v>
      </c>
      <c r="CN435" s="369">
        <f t="shared" si="1299"/>
        <v>435000</v>
      </c>
      <c r="CO435" s="369">
        <f t="shared" si="1300"/>
        <v>0</v>
      </c>
      <c r="CP435" s="369">
        <f t="shared" si="1301"/>
        <v>0</v>
      </c>
      <c r="CQ435" s="369">
        <f t="shared" si="1301"/>
        <v>0</v>
      </c>
      <c r="CR435" s="369">
        <f t="shared" si="1302"/>
        <v>435000</v>
      </c>
      <c r="CS435" s="369">
        <f t="shared" si="1303"/>
        <v>9135000</v>
      </c>
      <c r="CT435" s="173" t="s">
        <v>2136</v>
      </c>
      <c r="CU435" s="173" t="s">
        <v>2102</v>
      </c>
      <c r="CV435" s="450" t="s">
        <v>2260</v>
      </c>
      <c r="CW435" s="173" t="s">
        <v>2104</v>
      </c>
      <c r="CX435">
        <v>3488954</v>
      </c>
    </row>
    <row r="436" spans="1:102" ht="34.35" customHeight="1">
      <c r="A436" s="155">
        <f>SUBTOTAL(3,$C$11:C436)</f>
        <v>387</v>
      </c>
      <c r="B436" s="390" t="s">
        <v>2093</v>
      </c>
      <c r="C436" s="252" t="s">
        <v>2094</v>
      </c>
      <c r="D436" s="156" t="s">
        <v>101</v>
      </c>
      <c r="E436" s="157" t="str">
        <f>IF(CL436&gt;=400000000,"A1",IF(CL436&gt;=300000000,"A2",IF(CL436&gt;=240000000,"A3",IF(CL436&gt;=180000000,"A4",IF(CL436&gt;=120000000,"A5",IF(CL436&gt;=80000000,"A6",IF(CL436&gt;=40000000,"A7",IF(CL436&gt;=25000000,"B1",IF(CL436&gt;=12000000,"B2","B3")))))))))</f>
        <v>B3</v>
      </c>
      <c r="F436" s="392">
        <v>43784</v>
      </c>
      <c r="G436" s="369">
        <v>5520000</v>
      </c>
      <c r="H436" s="369"/>
      <c r="I436" s="160">
        <f>IF(G436&gt;0,CM436-G436,CM436-H436)</f>
        <v>2980000</v>
      </c>
      <c r="J436" s="160">
        <f>CR436</f>
        <v>425000</v>
      </c>
      <c r="K436" s="161">
        <f>SUM(I436:J436)</f>
        <v>3405000</v>
      </c>
      <c r="L436" s="161">
        <f>IF(G436&gt;0,G436+K436,H436+K436)</f>
        <v>8925000</v>
      </c>
      <c r="M436" s="162">
        <f>IF(CE436&gt;=11000000,80%,100%)</f>
        <v>1</v>
      </c>
      <c r="N436" s="163">
        <f>ROUND(MAX(G436*70%,H436*70%,3640000),0)</f>
        <v>3864000</v>
      </c>
      <c r="O436" s="163">
        <v>0</v>
      </c>
      <c r="P436" s="406">
        <v>15</v>
      </c>
      <c r="Q436" s="406">
        <v>0</v>
      </c>
      <c r="R436" s="406">
        <v>0</v>
      </c>
      <c r="S436" s="406">
        <v>0</v>
      </c>
      <c r="T436" s="406"/>
      <c r="U436" s="406"/>
      <c r="V436" s="406"/>
      <c r="W436" s="406"/>
      <c r="X436" s="389"/>
      <c r="Y436" s="406"/>
      <c r="Z436" s="406"/>
      <c r="AA436" s="406"/>
      <c r="AB436" s="406"/>
      <c r="AC436" s="406"/>
      <c r="AD436" s="406">
        <v>0</v>
      </c>
      <c r="AE436" s="164">
        <f>IF(OR(BL436="M1",BL436="M2",BL436="M3",BL436="M4"),P436+R436+S436+T436+U436,0)</f>
        <v>0</v>
      </c>
      <c r="AF436" s="166">
        <f t="shared" si="1282"/>
        <v>5149038</v>
      </c>
      <c r="AG436" s="166">
        <f t="shared" si="1283"/>
        <v>0</v>
      </c>
      <c r="AH436" s="166">
        <f t="shared" si="1284"/>
        <v>0</v>
      </c>
      <c r="AI436" s="166">
        <f>ROUND(IF(BJ436="Lương tháng",L436/26*T436,MAX((G436+I436)/26*(T436+U436)*200%+G436/26*T436,(H436+I436)/26*(T436+U436)*200%+H436/26*T436,G436/26*(T436+U436)*300%+G436/26*T436,H436/26*(T436+U436)*300%+H436/26*T436)),0)</f>
        <v>0</v>
      </c>
      <c r="AJ436" s="166">
        <f>ROUND(IF((P436+Q436)=0,0,IF(BJ436="Lương tháng",MAX((G436+I436)/26*V436,(H436+I436)/26*V436),MAX(G436/26*V436,H436/26*V436))),0)</f>
        <v>0</v>
      </c>
      <c r="AK436" s="166">
        <f>ROUND(IF(G436&gt;0,G436/26*W436,H436/26*W436),0)</f>
        <v>0</v>
      </c>
      <c r="AL436" s="166">
        <f t="shared" si="1288"/>
        <v>0</v>
      </c>
      <c r="AM436" s="166">
        <f>ROUND(IF(BJ436="Lương tháng",L436/26*AC436,L436/26*AC436+MAX((G436+I436)/26*AB436,(H436+I436)/26*AB436)),0)</f>
        <v>0</v>
      </c>
      <c r="AN436" s="166">
        <f t="shared" si="1290"/>
        <v>0</v>
      </c>
      <c r="AO436" s="167">
        <f t="shared" si="1291"/>
        <v>0</v>
      </c>
      <c r="AP436" s="166">
        <v>0</v>
      </c>
      <c r="AQ436" s="166">
        <f t="shared" si="1292"/>
        <v>5149038</v>
      </c>
      <c r="AR436" s="166"/>
      <c r="AS436" s="167"/>
      <c r="AT436" s="166"/>
      <c r="AU436" s="166"/>
      <c r="AV436" s="166">
        <f t="shared" si="1293"/>
        <v>5149038</v>
      </c>
      <c r="AW436" s="166">
        <f>ROUND(IF($BH436=1,$G436*$AW$9,0),0)</f>
        <v>441600</v>
      </c>
      <c r="AX436" s="166">
        <f>ROUND(IF($BH436=1,$G436*$AX$9,0),0)</f>
        <v>82800</v>
      </c>
      <c r="AY436" s="166">
        <f>ROUND(IF($BH436=1,$G436*$AY$9,0),0)</f>
        <v>55200</v>
      </c>
      <c r="AZ436" s="166">
        <f t="shared" si="1294"/>
        <v>579600</v>
      </c>
      <c r="BA436" s="166">
        <f>ROUND(IF($BI436="1x",$G436*0.5%,0),0)</f>
        <v>0</v>
      </c>
      <c r="BB436" s="166">
        <f>IF(BN436="Xem lại",0,IF(CM436&lt;11000000,5000,IF(AND(CM436&gt;=11000000,CM436&lt;25000000),10000,IF(AND(CM436&gt;=25000000,CM436&lt;40000000),15000,IF(AND(CM436&gt;=40000000,CM436&lt;120000000),20000,IF(AND(CM436&gt;=120000000,CM436&lt;240000000),25000,30000)))))*$BB$6)</f>
        <v>120000</v>
      </c>
      <c r="BC436" s="166"/>
      <c r="BD436" s="166">
        <v>0</v>
      </c>
      <c r="BE436" s="166">
        <f>ROUND(SUM(AZ436:BD436),0)</f>
        <v>699600</v>
      </c>
      <c r="BF436" s="166">
        <f>ROUND(IF(AV436&gt;BE436,AV436-BE436,0),0)</f>
        <v>4449438</v>
      </c>
      <c r="BG436" s="166">
        <f>ROUND(IF(BE436&gt;AV436,BE436-AV436,0),0)</f>
        <v>0</v>
      </c>
      <c r="BH436" s="166">
        <v>1</v>
      </c>
      <c r="BI436" s="159">
        <v>0</v>
      </c>
      <c r="BJ436" s="166">
        <f>IF(AND(D436="QTNV CL",CM436&gt;=11000000),"Lương tháng",IF(CM436&gt;=18000000,"Lương tháng",0))</f>
        <v>0</v>
      </c>
      <c r="BK436" s="166">
        <f>IF(BJ436="Lương tháng",0,1)</f>
        <v>1</v>
      </c>
      <c r="BL436" s="166">
        <v>0</v>
      </c>
      <c r="BM436" s="166">
        <f>IF(BL436="M1",13000,IF(BL436="M2",20000,IF(BL436="M3",26000,IF(BL436="M4",32000,0))))</f>
        <v>0</v>
      </c>
      <c r="BN436" s="166" t="str">
        <f>IF(AND(G436&gt;0,(P436+Q436)&gt;=5),"Trừ tiền","Xem lại")</f>
        <v>Trừ tiền</v>
      </c>
      <c r="BO436" s="410"/>
      <c r="BP436" s="166"/>
      <c r="BQ436" s="144"/>
      <c r="BR436" s="144"/>
      <c r="BS436" s="161">
        <f>AQ436+SUM(BO436:BR436)-AN436-AO436-SUM(BY436:CA436)</f>
        <v>5149038</v>
      </c>
      <c r="BT436" s="159">
        <v>0</v>
      </c>
      <c r="BU436" s="166">
        <f>BT436*4400000</f>
        <v>0</v>
      </c>
      <c r="BV436" s="166">
        <v>11000000</v>
      </c>
      <c r="BW436" s="166">
        <f>BU436+BV436</f>
        <v>11000000</v>
      </c>
      <c r="BX436" s="166">
        <f>BS436-SUM(CC436:CD436)-CB436-AZ436-BW436</f>
        <v>-6430562</v>
      </c>
      <c r="BY436" s="166"/>
      <c r="BZ436" s="166"/>
      <c r="CA436" s="171"/>
      <c r="CB436" s="166"/>
      <c r="CC436" s="166"/>
      <c r="CD436" s="166"/>
      <c r="CE436" s="369">
        <v>8500000</v>
      </c>
      <c r="CF436" s="369">
        <f t="shared" ref="CF436" si="1305">5%*CE436</f>
        <v>425000</v>
      </c>
      <c r="CG436" s="369">
        <v>0</v>
      </c>
      <c r="CH436" s="369">
        <v>0</v>
      </c>
      <c r="CI436" s="369"/>
      <c r="CJ436" s="369">
        <f>SUM(CF436:CI436)</f>
        <v>425000</v>
      </c>
      <c r="CK436" s="369">
        <f>CE436+CJ436</f>
        <v>8925000</v>
      </c>
      <c r="CL436" s="369"/>
      <c r="CM436" s="369">
        <f>CE436</f>
        <v>8500000</v>
      </c>
      <c r="CN436" s="369">
        <f>CF436</f>
        <v>425000</v>
      </c>
      <c r="CO436" s="369">
        <f>CH436</f>
        <v>0</v>
      </c>
      <c r="CP436" s="369">
        <f>CH436</f>
        <v>0</v>
      </c>
      <c r="CQ436" s="369">
        <f>CI436</f>
        <v>0</v>
      </c>
      <c r="CR436" s="369">
        <f>SUM(CN436:CQ436)</f>
        <v>425000</v>
      </c>
      <c r="CS436" s="369">
        <f>CM436+CR436</f>
        <v>8925000</v>
      </c>
      <c r="CT436" s="173" t="s">
        <v>2140</v>
      </c>
      <c r="CU436" s="173" t="s">
        <v>2102</v>
      </c>
      <c r="CV436" s="450" t="s">
        <v>2267</v>
      </c>
      <c r="CW436" s="173" t="s">
        <v>2104</v>
      </c>
      <c r="CX436">
        <v>4449438</v>
      </c>
    </row>
    <row r="437" spans="1:102" ht="34.35" customHeight="1">
      <c r="A437" s="155">
        <f>SUBTOTAL(3,$C$11:C437)</f>
        <v>388</v>
      </c>
      <c r="B437" s="390" t="s">
        <v>2022</v>
      </c>
      <c r="C437" s="252" t="s">
        <v>2023</v>
      </c>
      <c r="D437" s="156" t="s">
        <v>101</v>
      </c>
      <c r="E437" s="157" t="str">
        <f t="shared" si="1279"/>
        <v>B3</v>
      </c>
      <c r="F437" s="392">
        <v>37394</v>
      </c>
      <c r="G437" s="369">
        <v>5800000</v>
      </c>
      <c r="H437" s="369"/>
      <c r="I437" s="160">
        <f t="shared" si="1280"/>
        <v>3200000</v>
      </c>
      <c r="J437" s="160">
        <f t="shared" si="1151"/>
        <v>900000</v>
      </c>
      <c r="K437" s="161">
        <f t="shared" si="1205"/>
        <v>4100000</v>
      </c>
      <c r="L437" s="161">
        <f t="shared" si="1206"/>
        <v>9900000</v>
      </c>
      <c r="M437" s="162">
        <f t="shared" si="1207"/>
        <v>1</v>
      </c>
      <c r="N437" s="163">
        <f t="shared" si="1208"/>
        <v>4060000</v>
      </c>
      <c r="O437" s="163">
        <v>0</v>
      </c>
      <c r="P437" s="406">
        <v>15</v>
      </c>
      <c r="Q437" s="406">
        <v>0</v>
      </c>
      <c r="R437" s="406">
        <v>0</v>
      </c>
      <c r="S437" s="406">
        <v>0</v>
      </c>
      <c r="T437" s="406"/>
      <c r="U437" s="406"/>
      <c r="V437" s="406"/>
      <c r="W437" s="406"/>
      <c r="X437" s="389"/>
      <c r="Y437" s="406"/>
      <c r="Z437" s="406"/>
      <c r="AA437" s="406"/>
      <c r="AB437" s="406"/>
      <c r="AC437" s="406"/>
      <c r="AD437" s="406">
        <v>0</v>
      </c>
      <c r="AE437" s="164">
        <f t="shared" si="1281"/>
        <v>0</v>
      </c>
      <c r="AF437" s="166">
        <f t="shared" si="1282"/>
        <v>5711538</v>
      </c>
      <c r="AG437" s="166">
        <f t="shared" si="1283"/>
        <v>0</v>
      </c>
      <c r="AH437" s="166">
        <f t="shared" si="1284"/>
        <v>0</v>
      </c>
      <c r="AI437" s="166">
        <f t="shared" si="1285"/>
        <v>0</v>
      </c>
      <c r="AJ437" s="166">
        <f t="shared" si="1286"/>
        <v>0</v>
      </c>
      <c r="AK437" s="166">
        <f t="shared" si="1287"/>
        <v>0</v>
      </c>
      <c r="AL437" s="166">
        <f t="shared" si="1288"/>
        <v>0</v>
      </c>
      <c r="AM437" s="166">
        <f t="shared" si="1289"/>
        <v>0</v>
      </c>
      <c r="AN437" s="166">
        <f t="shared" si="1290"/>
        <v>0</v>
      </c>
      <c r="AO437" s="167">
        <f t="shared" si="1291"/>
        <v>0</v>
      </c>
      <c r="AP437" s="166">
        <v>0</v>
      </c>
      <c r="AQ437" s="166">
        <f t="shared" si="1292"/>
        <v>5711538</v>
      </c>
      <c r="AR437" s="166"/>
      <c r="AS437" s="167"/>
      <c r="AT437" s="166"/>
      <c r="AU437" s="166"/>
      <c r="AV437" s="166">
        <f t="shared" si="1293"/>
        <v>5711538</v>
      </c>
      <c r="AW437" s="166">
        <f t="shared" si="1222"/>
        <v>464000</v>
      </c>
      <c r="AX437" s="166">
        <f t="shared" si="1223"/>
        <v>87000</v>
      </c>
      <c r="AY437" s="166">
        <f t="shared" si="1224"/>
        <v>58000</v>
      </c>
      <c r="AZ437" s="166">
        <f t="shared" si="1294"/>
        <v>609000</v>
      </c>
      <c r="BA437" s="166">
        <f t="shared" si="1226"/>
        <v>29000</v>
      </c>
      <c r="BB437" s="166">
        <f t="shared" si="1295"/>
        <v>120000</v>
      </c>
      <c r="BC437" s="166"/>
      <c r="BD437" s="166">
        <v>0</v>
      </c>
      <c r="BE437" s="166">
        <f t="shared" si="1227"/>
        <v>758000</v>
      </c>
      <c r="BF437" s="166">
        <f t="shared" si="1228"/>
        <v>4953538</v>
      </c>
      <c r="BG437" s="166">
        <f t="shared" si="1229"/>
        <v>0</v>
      </c>
      <c r="BH437" s="166">
        <v>1</v>
      </c>
      <c r="BI437" s="369" t="s">
        <v>40</v>
      </c>
      <c r="BJ437" s="166">
        <f t="shared" si="1230"/>
        <v>0</v>
      </c>
      <c r="BK437" s="166">
        <f t="shared" si="1231"/>
        <v>1</v>
      </c>
      <c r="BL437" s="166">
        <v>0</v>
      </c>
      <c r="BM437" s="166">
        <f t="shared" si="1232"/>
        <v>0</v>
      </c>
      <c r="BN437" s="166" t="str">
        <f t="shared" si="1233"/>
        <v>Trừ tiền</v>
      </c>
      <c r="BO437" s="410"/>
      <c r="BP437" s="166"/>
      <c r="BQ437" s="144"/>
      <c r="BR437" s="144"/>
      <c r="BS437" s="161">
        <f t="shared" si="1234"/>
        <v>5711538</v>
      </c>
      <c r="BT437" s="159">
        <v>0</v>
      </c>
      <c r="BU437" s="166">
        <f t="shared" si="1235"/>
        <v>0</v>
      </c>
      <c r="BV437" s="166">
        <v>11000000</v>
      </c>
      <c r="BW437" s="166">
        <f t="shared" si="1236"/>
        <v>11000000</v>
      </c>
      <c r="BX437" s="166">
        <f t="shared" si="1296"/>
        <v>-5897462</v>
      </c>
      <c r="BY437" s="166"/>
      <c r="BZ437" s="166"/>
      <c r="CA437" s="171"/>
      <c r="CB437" s="166"/>
      <c r="CC437" s="166"/>
      <c r="CD437" s="166"/>
      <c r="CE437" s="369">
        <v>9000000</v>
      </c>
      <c r="CF437" s="369">
        <f>CE437*10%</f>
        <v>900000</v>
      </c>
      <c r="CG437" s="369">
        <v>0</v>
      </c>
      <c r="CH437" s="369">
        <v>0</v>
      </c>
      <c r="CI437" s="369"/>
      <c r="CJ437" s="369">
        <f t="shared" si="1297"/>
        <v>900000</v>
      </c>
      <c r="CK437" s="369">
        <f t="shared" si="1298"/>
        <v>9900000</v>
      </c>
      <c r="CL437" s="369"/>
      <c r="CM437" s="369">
        <f t="shared" si="1299"/>
        <v>9000000</v>
      </c>
      <c r="CN437" s="369">
        <f t="shared" si="1299"/>
        <v>900000</v>
      </c>
      <c r="CO437" s="369">
        <f t="shared" si="1300"/>
        <v>0</v>
      </c>
      <c r="CP437" s="369">
        <f t="shared" si="1301"/>
        <v>0</v>
      </c>
      <c r="CQ437" s="369">
        <f t="shared" si="1301"/>
        <v>0</v>
      </c>
      <c r="CR437" s="369">
        <f t="shared" si="1302"/>
        <v>900000</v>
      </c>
      <c r="CS437" s="369">
        <f t="shared" si="1303"/>
        <v>9900000</v>
      </c>
      <c r="CT437" s="173" t="s">
        <v>2318</v>
      </c>
      <c r="CU437" s="173" t="s">
        <v>2102</v>
      </c>
      <c r="CV437" s="450" t="s">
        <v>2261</v>
      </c>
      <c r="CW437" s="173" t="s">
        <v>2104</v>
      </c>
      <c r="CX437">
        <v>4953538</v>
      </c>
    </row>
    <row r="438" spans="1:102" ht="34.35" customHeight="1">
      <c r="A438" s="155">
        <f>SUBTOTAL(3,$C$11:C438)</f>
        <v>389</v>
      </c>
      <c r="B438" s="390" t="s">
        <v>2047</v>
      </c>
      <c r="C438" s="252" t="s">
        <v>2048</v>
      </c>
      <c r="D438" s="156" t="s">
        <v>101</v>
      </c>
      <c r="E438" s="157" t="str">
        <f t="shared" si="1279"/>
        <v>B3</v>
      </c>
      <c r="F438" s="392">
        <v>42951</v>
      </c>
      <c r="G438" s="369">
        <v>5520000</v>
      </c>
      <c r="H438" s="369"/>
      <c r="I438" s="160">
        <f t="shared" si="1280"/>
        <v>2980000</v>
      </c>
      <c r="J438" s="160">
        <f t="shared" si="1151"/>
        <v>425000</v>
      </c>
      <c r="K438" s="161">
        <f t="shared" si="1205"/>
        <v>3405000</v>
      </c>
      <c r="L438" s="161">
        <f t="shared" si="1206"/>
        <v>8925000</v>
      </c>
      <c r="M438" s="162">
        <f t="shared" si="1207"/>
        <v>1</v>
      </c>
      <c r="N438" s="163">
        <f t="shared" si="1208"/>
        <v>3864000</v>
      </c>
      <c r="O438" s="163">
        <v>0</v>
      </c>
      <c r="P438" s="406">
        <v>15</v>
      </c>
      <c r="Q438" s="406">
        <v>0</v>
      </c>
      <c r="R438" s="406">
        <v>0</v>
      </c>
      <c r="S438" s="406">
        <v>0</v>
      </c>
      <c r="T438" s="406"/>
      <c r="U438" s="406"/>
      <c r="V438" s="406"/>
      <c r="W438" s="406"/>
      <c r="X438" s="389"/>
      <c r="Y438" s="406"/>
      <c r="Z438" s="406"/>
      <c r="AA438" s="406"/>
      <c r="AB438" s="406"/>
      <c r="AC438" s="406"/>
      <c r="AD438" s="406">
        <v>0</v>
      </c>
      <c r="AE438" s="164">
        <f t="shared" si="1281"/>
        <v>0</v>
      </c>
      <c r="AF438" s="166">
        <f t="shared" si="1282"/>
        <v>5149038</v>
      </c>
      <c r="AG438" s="166">
        <f t="shared" si="1283"/>
        <v>0</v>
      </c>
      <c r="AH438" s="166">
        <f t="shared" si="1284"/>
        <v>0</v>
      </c>
      <c r="AI438" s="166">
        <f t="shared" si="1285"/>
        <v>0</v>
      </c>
      <c r="AJ438" s="166">
        <f t="shared" si="1286"/>
        <v>0</v>
      </c>
      <c r="AK438" s="166">
        <f t="shared" si="1287"/>
        <v>0</v>
      </c>
      <c r="AL438" s="166">
        <f t="shared" si="1288"/>
        <v>0</v>
      </c>
      <c r="AM438" s="166">
        <f t="shared" si="1289"/>
        <v>0</v>
      </c>
      <c r="AN438" s="166">
        <f t="shared" si="1290"/>
        <v>0</v>
      </c>
      <c r="AO438" s="167">
        <f t="shared" si="1291"/>
        <v>0</v>
      </c>
      <c r="AP438" s="166">
        <v>0</v>
      </c>
      <c r="AQ438" s="166">
        <f t="shared" si="1292"/>
        <v>5149038</v>
      </c>
      <c r="AR438" s="166"/>
      <c r="AS438" s="167"/>
      <c r="AT438" s="166"/>
      <c r="AU438" s="166"/>
      <c r="AV438" s="166">
        <f t="shared" si="1293"/>
        <v>5149038</v>
      </c>
      <c r="AW438" s="166">
        <f t="shared" si="1222"/>
        <v>441600</v>
      </c>
      <c r="AX438" s="166">
        <f t="shared" si="1223"/>
        <v>82800</v>
      </c>
      <c r="AY438" s="166">
        <f t="shared" si="1224"/>
        <v>55200</v>
      </c>
      <c r="AZ438" s="166">
        <f t="shared" si="1294"/>
        <v>579600</v>
      </c>
      <c r="BA438" s="166">
        <f t="shared" si="1226"/>
        <v>0</v>
      </c>
      <c r="BB438" s="166">
        <f t="shared" si="1295"/>
        <v>120000</v>
      </c>
      <c r="BC438" s="166"/>
      <c r="BD438" s="166">
        <v>0</v>
      </c>
      <c r="BE438" s="166">
        <f t="shared" si="1227"/>
        <v>699600</v>
      </c>
      <c r="BF438" s="166">
        <f t="shared" si="1228"/>
        <v>4449438</v>
      </c>
      <c r="BG438" s="166">
        <f t="shared" si="1229"/>
        <v>0</v>
      </c>
      <c r="BH438" s="166">
        <v>1</v>
      </c>
      <c r="BI438" s="159">
        <v>0</v>
      </c>
      <c r="BJ438" s="166">
        <f t="shared" si="1230"/>
        <v>0</v>
      </c>
      <c r="BK438" s="166">
        <f t="shared" si="1231"/>
        <v>1</v>
      </c>
      <c r="BL438" s="166">
        <v>0</v>
      </c>
      <c r="BM438" s="166">
        <f t="shared" si="1232"/>
        <v>0</v>
      </c>
      <c r="BN438" s="166" t="str">
        <f t="shared" si="1233"/>
        <v>Trừ tiền</v>
      </c>
      <c r="BO438" s="410"/>
      <c r="BP438" s="166"/>
      <c r="BQ438" s="144"/>
      <c r="BR438" s="144"/>
      <c r="BS438" s="161">
        <f t="shared" si="1234"/>
        <v>5149038</v>
      </c>
      <c r="BT438" s="159">
        <v>0</v>
      </c>
      <c r="BU438" s="166">
        <f t="shared" si="1235"/>
        <v>0</v>
      </c>
      <c r="BV438" s="166">
        <v>11000000</v>
      </c>
      <c r="BW438" s="166">
        <f t="shared" si="1236"/>
        <v>11000000</v>
      </c>
      <c r="BX438" s="166">
        <f t="shared" si="1296"/>
        <v>-6430562</v>
      </c>
      <c r="BY438" s="166"/>
      <c r="BZ438" s="166"/>
      <c r="CA438" s="171"/>
      <c r="CB438" s="166"/>
      <c r="CC438" s="166"/>
      <c r="CD438" s="166"/>
      <c r="CE438" s="369">
        <v>8500000</v>
      </c>
      <c r="CF438" s="369">
        <f>5%*CE438</f>
        <v>425000</v>
      </c>
      <c r="CG438" s="369">
        <v>0</v>
      </c>
      <c r="CH438" s="369">
        <v>0</v>
      </c>
      <c r="CI438" s="369"/>
      <c r="CJ438" s="369">
        <f t="shared" si="1297"/>
        <v>425000</v>
      </c>
      <c r="CK438" s="369">
        <f t="shared" si="1298"/>
        <v>8925000</v>
      </c>
      <c r="CL438" s="369"/>
      <c r="CM438" s="369">
        <f t="shared" si="1299"/>
        <v>8500000</v>
      </c>
      <c r="CN438" s="369">
        <f t="shared" si="1299"/>
        <v>425000</v>
      </c>
      <c r="CO438" s="369">
        <f t="shared" si="1300"/>
        <v>0</v>
      </c>
      <c r="CP438" s="369">
        <f t="shared" si="1301"/>
        <v>0</v>
      </c>
      <c r="CQ438" s="369">
        <f t="shared" si="1301"/>
        <v>0</v>
      </c>
      <c r="CR438" s="369">
        <f t="shared" si="1302"/>
        <v>425000</v>
      </c>
      <c r="CS438" s="369">
        <f t="shared" si="1303"/>
        <v>8925000</v>
      </c>
      <c r="CT438" s="173" t="s">
        <v>2140</v>
      </c>
      <c r="CU438" s="173" t="s">
        <v>2102</v>
      </c>
      <c r="CV438" s="450" t="s">
        <v>2262</v>
      </c>
      <c r="CW438" s="173" t="s">
        <v>2104</v>
      </c>
      <c r="CX438">
        <v>4449438</v>
      </c>
    </row>
    <row r="439" spans="1:102" ht="34.35" customHeight="1">
      <c r="A439" s="367" t="s">
        <v>2210</v>
      </c>
      <c r="B439" s="298" t="str">
        <f>"Bộ phận Đóng rút con't: " &amp;"["&amp;COUNT(A440:A442)&amp; "]"</f>
        <v>Bộ phận Đóng rút con't: [3]</v>
      </c>
      <c r="C439" s="284"/>
      <c r="D439" s="293"/>
      <c r="E439" s="293"/>
      <c r="F439" s="293"/>
      <c r="G439" s="293">
        <f>SUM(G440:G442)</f>
        <v>20520000</v>
      </c>
      <c r="H439" s="293">
        <f t="shared" ref="H439:BS439" si="1306">SUM(H440:H442)</f>
        <v>0</v>
      </c>
      <c r="I439" s="293">
        <f t="shared" si="1306"/>
        <v>17480000</v>
      </c>
      <c r="J439" s="293">
        <f t="shared" si="1306"/>
        <v>3800000</v>
      </c>
      <c r="K439" s="293">
        <f t="shared" si="1306"/>
        <v>21280000</v>
      </c>
      <c r="L439" s="293">
        <f t="shared" si="1306"/>
        <v>41800000</v>
      </c>
      <c r="M439" s="293"/>
      <c r="N439" s="293">
        <f t="shared" si="1306"/>
        <v>14364000</v>
      </c>
      <c r="O439" s="293">
        <f t="shared" si="1306"/>
        <v>0</v>
      </c>
      <c r="P439" s="294">
        <f t="shared" si="1306"/>
        <v>38</v>
      </c>
      <c r="Q439" s="294">
        <f t="shared" si="1306"/>
        <v>0</v>
      </c>
      <c r="R439" s="294">
        <f t="shared" si="1306"/>
        <v>10.14</v>
      </c>
      <c r="S439" s="294">
        <f t="shared" si="1306"/>
        <v>5</v>
      </c>
      <c r="T439" s="294">
        <f t="shared" si="1306"/>
        <v>0</v>
      </c>
      <c r="U439" s="294">
        <f t="shared" si="1306"/>
        <v>0</v>
      </c>
      <c r="V439" s="294">
        <f t="shared" si="1306"/>
        <v>0</v>
      </c>
      <c r="W439" s="294">
        <f t="shared" si="1306"/>
        <v>0</v>
      </c>
      <c r="X439" s="294">
        <f t="shared" si="1306"/>
        <v>0</v>
      </c>
      <c r="Y439" s="294">
        <f t="shared" si="1306"/>
        <v>0</v>
      </c>
      <c r="Z439" s="294">
        <f t="shared" si="1306"/>
        <v>0</v>
      </c>
      <c r="AA439" s="294">
        <f t="shared" si="1306"/>
        <v>0</v>
      </c>
      <c r="AB439" s="294">
        <f t="shared" si="1306"/>
        <v>0</v>
      </c>
      <c r="AC439" s="294">
        <f t="shared" si="1306"/>
        <v>0</v>
      </c>
      <c r="AD439" s="294">
        <f t="shared" si="1306"/>
        <v>3.3899999999999997</v>
      </c>
      <c r="AE439" s="294">
        <f t="shared" si="1306"/>
        <v>0</v>
      </c>
      <c r="AF439" s="293">
        <f t="shared" si="1306"/>
        <v>17278462</v>
      </c>
      <c r="AG439" s="293">
        <f t="shared" si="1306"/>
        <v>4231665</v>
      </c>
      <c r="AH439" s="293">
        <f t="shared" si="1306"/>
        <v>2574616</v>
      </c>
      <c r="AI439" s="293">
        <f t="shared" si="1306"/>
        <v>0</v>
      </c>
      <c r="AJ439" s="293">
        <f t="shared" si="1306"/>
        <v>0</v>
      </c>
      <c r="AK439" s="293">
        <f t="shared" si="1306"/>
        <v>0</v>
      </c>
      <c r="AL439" s="293">
        <f t="shared" si="1306"/>
        <v>0</v>
      </c>
      <c r="AM439" s="293">
        <f t="shared" si="1306"/>
        <v>0</v>
      </c>
      <c r="AN439" s="293">
        <f t="shared" si="1306"/>
        <v>495462</v>
      </c>
      <c r="AO439" s="293">
        <f t="shared" si="1306"/>
        <v>0</v>
      </c>
      <c r="AP439" s="293">
        <f t="shared" si="1306"/>
        <v>0</v>
      </c>
      <c r="AQ439" s="293">
        <f t="shared" si="1306"/>
        <v>24580205</v>
      </c>
      <c r="AR439" s="293">
        <f t="shared" si="1306"/>
        <v>0</v>
      </c>
      <c r="AS439" s="293">
        <f t="shared" si="1306"/>
        <v>0</v>
      </c>
      <c r="AT439" s="293">
        <f t="shared" si="1306"/>
        <v>0</v>
      </c>
      <c r="AU439" s="293">
        <f t="shared" si="1306"/>
        <v>0</v>
      </c>
      <c r="AV439" s="293">
        <f t="shared" si="1306"/>
        <v>24580205</v>
      </c>
      <c r="AW439" s="293">
        <f t="shared" si="1306"/>
        <v>1641600</v>
      </c>
      <c r="AX439" s="293">
        <f t="shared" si="1306"/>
        <v>307800</v>
      </c>
      <c r="AY439" s="293">
        <f t="shared" si="1306"/>
        <v>205200</v>
      </c>
      <c r="AZ439" s="293">
        <f t="shared" si="1306"/>
        <v>2154600</v>
      </c>
      <c r="BA439" s="293">
        <f t="shared" si="1306"/>
        <v>102600</v>
      </c>
      <c r="BB439" s="293">
        <f t="shared" si="1306"/>
        <v>600000</v>
      </c>
      <c r="BC439" s="293">
        <f t="shared" si="1306"/>
        <v>0</v>
      </c>
      <c r="BD439" s="293">
        <f t="shared" si="1306"/>
        <v>0</v>
      </c>
      <c r="BE439" s="293">
        <f t="shared" si="1306"/>
        <v>2857200</v>
      </c>
      <c r="BF439" s="293">
        <f t="shared" si="1306"/>
        <v>21723005</v>
      </c>
      <c r="BG439" s="293">
        <f t="shared" si="1306"/>
        <v>0</v>
      </c>
      <c r="BH439" s="293"/>
      <c r="BI439" s="293">
        <f t="shared" si="1306"/>
        <v>0</v>
      </c>
      <c r="BJ439" s="293">
        <f t="shared" si="1306"/>
        <v>0</v>
      </c>
      <c r="BK439" s="293"/>
      <c r="BL439" s="293">
        <f t="shared" si="1306"/>
        <v>0</v>
      </c>
      <c r="BM439" s="293">
        <f t="shared" si="1306"/>
        <v>0</v>
      </c>
      <c r="BN439" s="293">
        <f t="shared" si="1306"/>
        <v>0</v>
      </c>
      <c r="BO439" s="293">
        <f t="shared" si="1306"/>
        <v>0</v>
      </c>
      <c r="BP439" s="293">
        <f t="shared" si="1306"/>
        <v>0</v>
      </c>
      <c r="BQ439" s="293">
        <f t="shared" si="1306"/>
        <v>0</v>
      </c>
      <c r="BR439" s="293">
        <f t="shared" si="1306"/>
        <v>0</v>
      </c>
      <c r="BS439" s="293">
        <f t="shared" si="1306"/>
        <v>24084743</v>
      </c>
      <c r="BT439" s="293">
        <f t="shared" ref="BT439:CV439" si="1307">SUM(BT440:BT442)</f>
        <v>0</v>
      </c>
      <c r="BU439" s="293">
        <f t="shared" si="1307"/>
        <v>0</v>
      </c>
      <c r="BV439" s="293">
        <f t="shared" si="1307"/>
        <v>33000000</v>
      </c>
      <c r="BW439" s="293">
        <f t="shared" si="1307"/>
        <v>33000000</v>
      </c>
      <c r="BX439" s="293">
        <f t="shared" si="1307"/>
        <v>-11069857</v>
      </c>
      <c r="BY439" s="293">
        <f t="shared" si="1307"/>
        <v>0</v>
      </c>
      <c r="BZ439" s="293">
        <f t="shared" si="1307"/>
        <v>0</v>
      </c>
      <c r="CA439" s="293">
        <f t="shared" si="1307"/>
        <v>0</v>
      </c>
      <c r="CB439" s="293">
        <f t="shared" si="1307"/>
        <v>0</v>
      </c>
      <c r="CC439" s="293">
        <f t="shared" si="1307"/>
        <v>0</v>
      </c>
      <c r="CD439" s="293">
        <f t="shared" si="1307"/>
        <v>0</v>
      </c>
      <c r="CE439" s="293">
        <f t="shared" si="1307"/>
        <v>38000000</v>
      </c>
      <c r="CF439" s="293">
        <f t="shared" si="1307"/>
        <v>3800000</v>
      </c>
      <c r="CG439" s="293">
        <f t="shared" si="1307"/>
        <v>0</v>
      </c>
      <c r="CH439" s="293">
        <f t="shared" si="1307"/>
        <v>0</v>
      </c>
      <c r="CI439" s="293">
        <f t="shared" si="1307"/>
        <v>0</v>
      </c>
      <c r="CJ439" s="293">
        <f t="shared" si="1307"/>
        <v>3800000</v>
      </c>
      <c r="CK439" s="293">
        <f t="shared" si="1307"/>
        <v>41800000</v>
      </c>
      <c r="CL439" s="293">
        <f t="shared" si="1307"/>
        <v>0</v>
      </c>
      <c r="CM439" s="293">
        <f t="shared" si="1307"/>
        <v>38000000</v>
      </c>
      <c r="CN439" s="293">
        <f t="shared" si="1307"/>
        <v>3800000</v>
      </c>
      <c r="CO439" s="293">
        <f t="shared" si="1307"/>
        <v>0</v>
      </c>
      <c r="CP439" s="293">
        <f t="shared" si="1307"/>
        <v>0</v>
      </c>
      <c r="CQ439" s="293">
        <f t="shared" si="1307"/>
        <v>0</v>
      </c>
      <c r="CR439" s="293">
        <f t="shared" si="1307"/>
        <v>3800000</v>
      </c>
      <c r="CS439" s="293">
        <f t="shared" si="1307"/>
        <v>41800000</v>
      </c>
      <c r="CT439" s="293">
        <f t="shared" si="1307"/>
        <v>0</v>
      </c>
      <c r="CU439" s="293">
        <f t="shared" si="1307"/>
        <v>0</v>
      </c>
      <c r="CV439" s="445">
        <f t="shared" si="1307"/>
        <v>0</v>
      </c>
      <c r="CW439" s="293"/>
    </row>
    <row r="440" spans="1:102" ht="34.35" customHeight="1">
      <c r="A440" s="155">
        <f>SUBTOTAL(3,$C$11:C440)</f>
        <v>390</v>
      </c>
      <c r="B440" s="390" t="s">
        <v>2028</v>
      </c>
      <c r="C440" s="252" t="s">
        <v>2029</v>
      </c>
      <c r="D440" s="156" t="s">
        <v>101</v>
      </c>
      <c r="E440" s="157" t="str">
        <f t="shared" ref="E440:E442" si="1308">IF(CL440&gt;=400000000,"A1",IF(CL440&gt;=300000000,"A2",IF(CL440&gt;=240000000,"A3",IF(CL440&gt;=180000000,"A4",IF(CL440&gt;=120000000,"A5",IF(CL440&gt;=80000000,"A6",IF(CL440&gt;=40000000,"A7",IF(CL440&gt;=25000000,"B1",IF(CL440&gt;=12000000,"B2","B3")))))))))</f>
        <v>B3</v>
      </c>
      <c r="F440" s="392">
        <v>39396</v>
      </c>
      <c r="G440" s="369">
        <v>6860000</v>
      </c>
      <c r="H440" s="369"/>
      <c r="I440" s="160">
        <f t="shared" ref="I440:I442" si="1309">IF(G440&gt;0,CM440-G440,CM440-H440)</f>
        <v>5140000</v>
      </c>
      <c r="J440" s="160">
        <f t="shared" si="1151"/>
        <v>1200000</v>
      </c>
      <c r="K440" s="161">
        <f t="shared" si="1205"/>
        <v>6340000</v>
      </c>
      <c r="L440" s="161">
        <f t="shared" si="1206"/>
        <v>13200000</v>
      </c>
      <c r="M440" s="162">
        <f t="shared" ref="M440:M447" si="1310">IF(CE440&gt;=11000000,80%,100%)</f>
        <v>0.8</v>
      </c>
      <c r="N440" s="163">
        <f t="shared" ref="N440:N447" si="1311">ROUND(MAX(G440*70%,H440*70%,3640000),0)</f>
        <v>4802000</v>
      </c>
      <c r="O440" s="163">
        <v>0</v>
      </c>
      <c r="P440" s="406">
        <v>13</v>
      </c>
      <c r="Q440" s="406">
        <v>0</v>
      </c>
      <c r="R440" s="406">
        <v>3.57</v>
      </c>
      <c r="S440" s="406">
        <v>2</v>
      </c>
      <c r="T440" s="406"/>
      <c r="U440" s="406"/>
      <c r="V440" s="406"/>
      <c r="W440" s="406"/>
      <c r="X440" s="389"/>
      <c r="Y440" s="406"/>
      <c r="Z440" s="406"/>
      <c r="AA440" s="406"/>
      <c r="AB440" s="406"/>
      <c r="AC440" s="406"/>
      <c r="AD440" s="406">
        <v>1.1299999999999999</v>
      </c>
      <c r="AE440" s="164">
        <f t="shared" ref="AE440:AE442" si="1312">IF(OR(BL440="M1",BL440="M2",BL440="M3",BL440="M4"),P440+R440+S440+T440+U440,0)</f>
        <v>0</v>
      </c>
      <c r="AF440" s="166">
        <f t="shared" ref="AF440:AF442" si="1313">ROUND(IF($P440=0,0,IF(OR($BJ440="lương tháng",$CE440&gt;=11000000),($L440/2-$L440/26*($CC$6-$P440))*$M440,$L440/26*$P440*$M440)),0)</f>
        <v>5280000</v>
      </c>
      <c r="AG440" s="166">
        <f t="shared" ref="AG440:AG442" si="1314">ROUND(MAX((G440+I440)*M440/26*R440,(H440+I440)*M440/26*R440,G440/26*R440*150%,H440/26*R440*150%)*BK440,0)</f>
        <v>1412896</v>
      </c>
      <c r="AH440" s="166">
        <f t="shared" ref="AH440:AH442" si="1315">ROUND(MAX((G440+I440)*M440/26*S440,(H440+I440)*M440/26*S440,G440/26*S440*200%,H440/26*S440*200%)*BK440,0)</f>
        <v>1055385</v>
      </c>
      <c r="AI440" s="166">
        <f t="shared" ref="AI440:AI442" si="1316">ROUND(IF(BJ440="Lương tháng",L440/26*T440,MAX((G440+I440)/26*(T440+U440)*200%+G440/26*T440,(H440+I440)/26*(T440+U440)*200%+H440/26*T440,G440/26*(T440+U440)*300%+G440/26*T440,H440/26*(T440+U440)*300%+H440/26*T440)),0)</f>
        <v>0</v>
      </c>
      <c r="AJ440" s="166">
        <f t="shared" ref="AJ440:AJ442" si="1317">ROUND(IF((P440+Q440)=0,0,IF(BJ440="Lương tháng",MAX((G440+I440)/26*V440,(H440+I440)/26*V440),MAX(G440/26*V440,H440/26*V440))),0)</f>
        <v>0</v>
      </c>
      <c r="AK440" s="166">
        <f t="shared" ref="AK440:AK442" si="1318">ROUND(IF(G440&gt;0,G440/26*W440,H440/26*W440),0)</f>
        <v>0</v>
      </c>
      <c r="AL440" s="166">
        <f t="shared" ref="AL440:AL442" si="1319">ROUND(N440/26*Y440+O440/26*Z440+MAX(G440/26*AA440,H440/26*AA440),0)</f>
        <v>0</v>
      </c>
      <c r="AM440" s="166">
        <f t="shared" ref="AM440:AM442" si="1320">ROUND(IF(BJ440="Lương tháng",L440/26*AC440,L440/26*AC440+MAX((G440+I440)/26*AB440,(H440+I440)/26*AB440)),0)</f>
        <v>0</v>
      </c>
      <c r="AN440" s="166">
        <f t="shared" ref="AN440:AN442" si="1321">ROUND(IF(BJ440="lương tháng",0,MAX((G440+I440)/26*AD440*30%,(H440+I440)/26*AD440*30%)*BK440),0)</f>
        <v>156462</v>
      </c>
      <c r="AO440" s="167">
        <f t="shared" ref="AO440:AO442" si="1322">ROUND(BM440*AE440,0)</f>
        <v>0</v>
      </c>
      <c r="AP440" s="166">
        <v>0</v>
      </c>
      <c r="AQ440" s="166">
        <f t="shared" ref="AQ440:AQ442" si="1323">ROUND(SUM(AF440:AP440),0)</f>
        <v>7904743</v>
      </c>
      <c r="AR440" s="166"/>
      <c r="AS440" s="167"/>
      <c r="AT440" s="166"/>
      <c r="AU440" s="166"/>
      <c r="AV440" s="166">
        <f t="shared" ref="AV440:AV442" si="1324">ROUND(SUM(AQ440:AT440)-AU440,0)</f>
        <v>7904743</v>
      </c>
      <c r="AW440" s="166">
        <f t="shared" ref="AW440:AW447" si="1325">ROUND(IF($BH440=1,$G440*$AW$9,0),0)</f>
        <v>548800</v>
      </c>
      <c r="AX440" s="166">
        <f t="shared" ref="AX440:AX447" si="1326">ROUND(IF($BH440=1,$G440*$AX$9,0),0)</f>
        <v>102900</v>
      </c>
      <c r="AY440" s="166">
        <f t="shared" ref="AY440:AY447" si="1327">ROUND(IF($BH440=1,$G440*$AY$9,0),0)</f>
        <v>68600</v>
      </c>
      <c r="AZ440" s="166">
        <f t="shared" ref="AZ440:AZ442" si="1328">SUM(AW440:AY440)</f>
        <v>720300</v>
      </c>
      <c r="BA440" s="166">
        <f t="shared" ref="BA440:BA447" si="1329">ROUND(IF($BI440="1x",$G440*0.5%,0),0)</f>
        <v>34300</v>
      </c>
      <c r="BB440" s="166">
        <f t="shared" ref="BB440:BB442" si="1330">IF(BN440="Xem lại",0,IF(CM440&lt;11000000,5000,IF(AND(CM440&gt;=11000000,CM440&lt;25000000),10000,IF(AND(CM440&gt;=25000000,CM440&lt;40000000),15000,IF(AND(CM440&gt;=40000000,CM440&lt;120000000),20000,IF(AND(CM440&gt;=120000000,CM440&lt;240000000),25000,30000)))))*$BB$6)</f>
        <v>240000</v>
      </c>
      <c r="BC440" s="166"/>
      <c r="BD440" s="166">
        <v>0</v>
      </c>
      <c r="BE440" s="166">
        <f t="shared" ref="BE440:BE447" si="1331">ROUND(SUM(AZ440:BD440),0)</f>
        <v>994600</v>
      </c>
      <c r="BF440" s="166">
        <f t="shared" ref="BF440:BF447" si="1332">ROUND(IF(AV440&gt;BE440,AV440-BE440,0),0)</f>
        <v>6910143</v>
      </c>
      <c r="BG440" s="166">
        <f t="shared" ref="BG440:BG447" si="1333">ROUND(IF(BE440&gt;AV440,BE440-AV440,0),0)</f>
        <v>0</v>
      </c>
      <c r="BH440" s="166">
        <v>1</v>
      </c>
      <c r="BI440" s="369" t="s">
        <v>40</v>
      </c>
      <c r="BJ440" s="166">
        <f t="shared" ref="BJ440:BJ447" si="1334">IF(AND(D440="QTNV CL",CM440&gt;=11000000),"Lương tháng",IF(CM440&gt;=18000000,"Lương tháng",0))</f>
        <v>0</v>
      </c>
      <c r="BK440" s="166">
        <f t="shared" ref="BK440:BK447" si="1335">IF(BJ440="Lương tháng",0,1)</f>
        <v>1</v>
      </c>
      <c r="BL440" s="166">
        <v>0</v>
      </c>
      <c r="BM440" s="166">
        <f t="shared" ref="BM440:BM447" si="1336">IF(BL440="M1",13000,IF(BL440="M2",20000,IF(BL440="M3",26000,IF(BL440="M4",32000,0))))</f>
        <v>0</v>
      </c>
      <c r="BN440" s="166" t="str">
        <f t="shared" ref="BN440:BN447" si="1337">IF(AND(G440&gt;0,(P440+Q440)&gt;=5),"Trừ tiền","Xem lại")</f>
        <v>Trừ tiền</v>
      </c>
      <c r="BO440" s="410"/>
      <c r="BP440" s="166"/>
      <c r="BQ440" s="144"/>
      <c r="BR440" s="144"/>
      <c r="BS440" s="161">
        <f t="shared" ref="BS440:BS447" si="1338">AQ440+SUM(BO440:BR440)-AN440-AO440-SUM(BY440:CA440)</f>
        <v>7748281</v>
      </c>
      <c r="BT440" s="159">
        <v>0</v>
      </c>
      <c r="BU440" s="166">
        <f t="shared" ref="BU440:BU447" si="1339">BT440*4400000</f>
        <v>0</v>
      </c>
      <c r="BV440" s="166">
        <v>11000000</v>
      </c>
      <c r="BW440" s="166">
        <f t="shared" ref="BW440:BW447" si="1340">BU440+BV440</f>
        <v>11000000</v>
      </c>
      <c r="BX440" s="166">
        <f t="shared" ref="BX440:BX442" si="1341">BS440-SUM(CC440:CD440)-CB440-AZ440-BW440</f>
        <v>-3972019</v>
      </c>
      <c r="BY440" s="166"/>
      <c r="BZ440" s="166"/>
      <c r="CA440" s="171"/>
      <c r="CB440" s="166"/>
      <c r="CC440" s="166"/>
      <c r="CD440" s="166"/>
      <c r="CE440" s="369">
        <v>12000000</v>
      </c>
      <c r="CF440" s="369">
        <f>CE440*10%</f>
        <v>1200000</v>
      </c>
      <c r="CG440" s="369">
        <v>0</v>
      </c>
      <c r="CH440" s="369">
        <v>0</v>
      </c>
      <c r="CI440" s="369"/>
      <c r="CJ440" s="369">
        <f t="shared" ref="CJ440:CJ442" si="1342">SUM(CF440:CI440)</f>
        <v>1200000</v>
      </c>
      <c r="CK440" s="369">
        <f t="shared" ref="CK440:CK442" si="1343">CE440+CJ440</f>
        <v>13200000</v>
      </c>
      <c r="CL440" s="369"/>
      <c r="CM440" s="369">
        <f t="shared" ref="CM440:CN442" si="1344">CE440</f>
        <v>12000000</v>
      </c>
      <c r="CN440" s="369">
        <f t="shared" si="1344"/>
        <v>1200000</v>
      </c>
      <c r="CO440" s="369">
        <f t="shared" ref="CO440:CO442" si="1345">CH440</f>
        <v>0</v>
      </c>
      <c r="CP440" s="369">
        <f t="shared" ref="CP440:CQ442" si="1346">CH440</f>
        <v>0</v>
      </c>
      <c r="CQ440" s="369">
        <f t="shared" si="1346"/>
        <v>0</v>
      </c>
      <c r="CR440" s="369">
        <f t="shared" ref="CR440:CR442" si="1347">SUM(CN440:CQ440)</f>
        <v>1200000</v>
      </c>
      <c r="CS440" s="369">
        <f t="shared" ref="CS440:CS442" si="1348">CM440+CR440</f>
        <v>13200000</v>
      </c>
      <c r="CT440" s="173" t="s">
        <v>2411</v>
      </c>
      <c r="CU440" s="173" t="s">
        <v>2108</v>
      </c>
      <c r="CV440" s="450" t="s">
        <v>2263</v>
      </c>
      <c r="CW440" s="173" t="s">
        <v>2104</v>
      </c>
      <c r="CX440">
        <v>6910143</v>
      </c>
    </row>
    <row r="441" spans="1:102" ht="34.35" customHeight="1">
      <c r="A441" s="155">
        <f>SUBTOTAL(3,$C$11:C441)</f>
        <v>391</v>
      </c>
      <c r="B441" s="390" t="s">
        <v>2051</v>
      </c>
      <c r="C441" s="252" t="s">
        <v>2052</v>
      </c>
      <c r="D441" s="156" t="s">
        <v>101</v>
      </c>
      <c r="E441" s="157" t="str">
        <f t="shared" si="1308"/>
        <v>B3</v>
      </c>
      <c r="F441" s="392">
        <v>42186</v>
      </c>
      <c r="G441" s="369">
        <v>6090000</v>
      </c>
      <c r="H441" s="369"/>
      <c r="I441" s="160">
        <f t="shared" si="1309"/>
        <v>3910000</v>
      </c>
      <c r="J441" s="160">
        <f t="shared" si="1151"/>
        <v>1000000</v>
      </c>
      <c r="K441" s="161">
        <f t="shared" si="1205"/>
        <v>4910000</v>
      </c>
      <c r="L441" s="161">
        <f t="shared" si="1206"/>
        <v>11000000</v>
      </c>
      <c r="M441" s="162">
        <f t="shared" si="1310"/>
        <v>1</v>
      </c>
      <c r="N441" s="163">
        <f t="shared" si="1311"/>
        <v>4263000</v>
      </c>
      <c r="O441" s="163">
        <v>0</v>
      </c>
      <c r="P441" s="406">
        <v>13</v>
      </c>
      <c r="Q441" s="406">
        <v>0</v>
      </c>
      <c r="R441" s="406">
        <v>3.86</v>
      </c>
      <c r="S441" s="406">
        <v>2</v>
      </c>
      <c r="T441" s="406"/>
      <c r="U441" s="406"/>
      <c r="V441" s="406"/>
      <c r="W441" s="406"/>
      <c r="X441" s="389"/>
      <c r="Y441" s="406"/>
      <c r="Z441" s="406"/>
      <c r="AA441" s="406"/>
      <c r="AB441" s="406"/>
      <c r="AC441" s="406"/>
      <c r="AD441" s="406">
        <v>1.1299999999999999</v>
      </c>
      <c r="AE441" s="164">
        <f t="shared" si="1312"/>
        <v>0</v>
      </c>
      <c r="AF441" s="166">
        <f t="shared" si="1313"/>
        <v>5500000</v>
      </c>
      <c r="AG441" s="166">
        <f t="shared" si="1314"/>
        <v>1484615</v>
      </c>
      <c r="AH441" s="166">
        <f t="shared" si="1315"/>
        <v>936923</v>
      </c>
      <c r="AI441" s="166">
        <f t="shared" si="1316"/>
        <v>0</v>
      </c>
      <c r="AJ441" s="166">
        <f t="shared" si="1317"/>
        <v>0</v>
      </c>
      <c r="AK441" s="166">
        <f t="shared" si="1318"/>
        <v>0</v>
      </c>
      <c r="AL441" s="166">
        <f t="shared" si="1319"/>
        <v>0</v>
      </c>
      <c r="AM441" s="166">
        <f t="shared" si="1320"/>
        <v>0</v>
      </c>
      <c r="AN441" s="166">
        <f t="shared" si="1321"/>
        <v>130385</v>
      </c>
      <c r="AO441" s="167">
        <f t="shared" si="1322"/>
        <v>0</v>
      </c>
      <c r="AP441" s="166">
        <v>0</v>
      </c>
      <c r="AQ441" s="166">
        <f t="shared" si="1323"/>
        <v>8051923</v>
      </c>
      <c r="AR441" s="166"/>
      <c r="AS441" s="167"/>
      <c r="AT441" s="166"/>
      <c r="AU441" s="166"/>
      <c r="AV441" s="166">
        <f t="shared" si="1324"/>
        <v>8051923</v>
      </c>
      <c r="AW441" s="166">
        <f t="shared" si="1325"/>
        <v>487200</v>
      </c>
      <c r="AX441" s="166">
        <f t="shared" si="1326"/>
        <v>91350</v>
      </c>
      <c r="AY441" s="166">
        <f t="shared" si="1327"/>
        <v>60900</v>
      </c>
      <c r="AZ441" s="166">
        <f t="shared" si="1328"/>
        <v>639450</v>
      </c>
      <c r="BA441" s="166">
        <f t="shared" si="1329"/>
        <v>30450</v>
      </c>
      <c r="BB441" s="166">
        <f t="shared" si="1330"/>
        <v>120000</v>
      </c>
      <c r="BC441" s="166"/>
      <c r="BD441" s="166">
        <v>0</v>
      </c>
      <c r="BE441" s="166">
        <f t="shared" si="1331"/>
        <v>789900</v>
      </c>
      <c r="BF441" s="166">
        <f t="shared" si="1332"/>
        <v>7262023</v>
      </c>
      <c r="BG441" s="166">
        <f t="shared" si="1333"/>
        <v>0</v>
      </c>
      <c r="BH441" s="166">
        <v>1</v>
      </c>
      <c r="BI441" s="369" t="s">
        <v>40</v>
      </c>
      <c r="BJ441" s="166">
        <f t="shared" si="1334"/>
        <v>0</v>
      </c>
      <c r="BK441" s="166">
        <f t="shared" si="1335"/>
        <v>1</v>
      </c>
      <c r="BL441" s="166">
        <v>0</v>
      </c>
      <c r="BM441" s="166">
        <f t="shared" si="1336"/>
        <v>0</v>
      </c>
      <c r="BN441" s="166" t="str">
        <f t="shared" si="1337"/>
        <v>Trừ tiền</v>
      </c>
      <c r="BO441" s="410"/>
      <c r="BP441" s="166"/>
      <c r="BQ441" s="144"/>
      <c r="BR441" s="144"/>
      <c r="BS441" s="161">
        <f t="shared" si="1338"/>
        <v>7921538</v>
      </c>
      <c r="BT441" s="159">
        <v>0</v>
      </c>
      <c r="BU441" s="166">
        <f t="shared" si="1339"/>
        <v>0</v>
      </c>
      <c r="BV441" s="166">
        <v>11000000</v>
      </c>
      <c r="BW441" s="166">
        <f t="shared" si="1340"/>
        <v>11000000</v>
      </c>
      <c r="BX441" s="166">
        <f t="shared" si="1341"/>
        <v>-3717912</v>
      </c>
      <c r="BY441" s="166"/>
      <c r="BZ441" s="166"/>
      <c r="CA441" s="171"/>
      <c r="CB441" s="166"/>
      <c r="CC441" s="166"/>
      <c r="CD441" s="166"/>
      <c r="CE441" s="369">
        <v>10000000</v>
      </c>
      <c r="CF441" s="369">
        <f>10%*CE441</f>
        <v>1000000</v>
      </c>
      <c r="CG441" s="369">
        <v>0</v>
      </c>
      <c r="CH441" s="369">
        <v>0</v>
      </c>
      <c r="CI441" s="369"/>
      <c r="CJ441" s="369">
        <f t="shared" si="1342"/>
        <v>1000000</v>
      </c>
      <c r="CK441" s="369">
        <f t="shared" si="1343"/>
        <v>11000000</v>
      </c>
      <c r="CL441" s="369"/>
      <c r="CM441" s="369">
        <f t="shared" si="1344"/>
        <v>10000000</v>
      </c>
      <c r="CN441" s="369">
        <f t="shared" si="1344"/>
        <v>1000000</v>
      </c>
      <c r="CO441" s="369">
        <f t="shared" si="1345"/>
        <v>0</v>
      </c>
      <c r="CP441" s="369">
        <f t="shared" si="1346"/>
        <v>0</v>
      </c>
      <c r="CQ441" s="369">
        <f t="shared" si="1346"/>
        <v>0</v>
      </c>
      <c r="CR441" s="369">
        <f t="shared" si="1347"/>
        <v>1000000</v>
      </c>
      <c r="CS441" s="369">
        <f t="shared" si="1348"/>
        <v>11000000</v>
      </c>
      <c r="CT441" s="173" t="s">
        <v>2411</v>
      </c>
      <c r="CU441" s="173" t="s">
        <v>2108</v>
      </c>
      <c r="CV441" s="450" t="s">
        <v>2264</v>
      </c>
      <c r="CW441" s="173" t="s">
        <v>2104</v>
      </c>
      <c r="CX441">
        <v>7262023</v>
      </c>
    </row>
    <row r="442" spans="1:102" ht="34.35" customHeight="1">
      <c r="A442" s="155">
        <f>SUBTOTAL(3,$C$11:C442)</f>
        <v>392</v>
      </c>
      <c r="B442" s="390" t="s">
        <v>2053</v>
      </c>
      <c r="C442" s="252" t="s">
        <v>2054</v>
      </c>
      <c r="D442" s="156" t="s">
        <v>101</v>
      </c>
      <c r="E442" s="157" t="str">
        <f t="shared" si="1308"/>
        <v>B3</v>
      </c>
      <c r="F442" s="392">
        <v>38991</v>
      </c>
      <c r="G442" s="369">
        <v>7570000</v>
      </c>
      <c r="H442" s="369"/>
      <c r="I442" s="160">
        <f t="shared" si="1309"/>
        <v>8430000</v>
      </c>
      <c r="J442" s="160">
        <f t="shared" si="1151"/>
        <v>1600000</v>
      </c>
      <c r="K442" s="161">
        <f t="shared" si="1205"/>
        <v>10030000</v>
      </c>
      <c r="L442" s="161">
        <f t="shared" si="1206"/>
        <v>17600000</v>
      </c>
      <c r="M442" s="162">
        <f t="shared" si="1310"/>
        <v>0.8</v>
      </c>
      <c r="N442" s="163">
        <f t="shared" si="1311"/>
        <v>5299000</v>
      </c>
      <c r="O442" s="163">
        <v>0</v>
      </c>
      <c r="P442" s="406">
        <v>12</v>
      </c>
      <c r="Q442" s="406">
        <v>0</v>
      </c>
      <c r="R442" s="406">
        <v>2.71</v>
      </c>
      <c r="S442" s="406">
        <v>1</v>
      </c>
      <c r="T442" s="406"/>
      <c r="U442" s="406"/>
      <c r="V442" s="406"/>
      <c r="W442" s="406"/>
      <c r="X442" s="389"/>
      <c r="Y442" s="406"/>
      <c r="Z442" s="406"/>
      <c r="AA442" s="406"/>
      <c r="AB442" s="406"/>
      <c r="AC442" s="406"/>
      <c r="AD442" s="406">
        <v>1.1299999999999999</v>
      </c>
      <c r="AE442" s="164">
        <f t="shared" si="1312"/>
        <v>0</v>
      </c>
      <c r="AF442" s="166">
        <f t="shared" si="1313"/>
        <v>6498462</v>
      </c>
      <c r="AG442" s="166">
        <f t="shared" si="1314"/>
        <v>1334154</v>
      </c>
      <c r="AH442" s="166">
        <f t="shared" si="1315"/>
        <v>582308</v>
      </c>
      <c r="AI442" s="166">
        <f t="shared" si="1316"/>
        <v>0</v>
      </c>
      <c r="AJ442" s="166">
        <f t="shared" si="1317"/>
        <v>0</v>
      </c>
      <c r="AK442" s="166">
        <f t="shared" si="1318"/>
        <v>0</v>
      </c>
      <c r="AL442" s="166">
        <f t="shared" si="1319"/>
        <v>0</v>
      </c>
      <c r="AM442" s="166">
        <f t="shared" si="1320"/>
        <v>0</v>
      </c>
      <c r="AN442" s="166">
        <f t="shared" si="1321"/>
        <v>208615</v>
      </c>
      <c r="AO442" s="167">
        <f t="shared" si="1322"/>
        <v>0</v>
      </c>
      <c r="AP442" s="166">
        <v>0</v>
      </c>
      <c r="AQ442" s="166">
        <f t="shared" si="1323"/>
        <v>8623539</v>
      </c>
      <c r="AR442" s="166"/>
      <c r="AS442" s="167"/>
      <c r="AT442" s="166"/>
      <c r="AU442" s="166"/>
      <c r="AV442" s="166">
        <f t="shared" si="1324"/>
        <v>8623539</v>
      </c>
      <c r="AW442" s="166">
        <f t="shared" si="1325"/>
        <v>605600</v>
      </c>
      <c r="AX442" s="166">
        <f t="shared" si="1326"/>
        <v>113550</v>
      </c>
      <c r="AY442" s="166">
        <f t="shared" si="1327"/>
        <v>75700</v>
      </c>
      <c r="AZ442" s="166">
        <f t="shared" si="1328"/>
        <v>794850</v>
      </c>
      <c r="BA442" s="166">
        <f t="shared" si="1329"/>
        <v>37850</v>
      </c>
      <c r="BB442" s="166">
        <f t="shared" si="1330"/>
        <v>240000</v>
      </c>
      <c r="BC442" s="166"/>
      <c r="BD442" s="166">
        <v>0</v>
      </c>
      <c r="BE442" s="166">
        <f t="shared" si="1331"/>
        <v>1072700</v>
      </c>
      <c r="BF442" s="166">
        <f t="shared" si="1332"/>
        <v>7550839</v>
      </c>
      <c r="BG442" s="166">
        <f t="shared" si="1333"/>
        <v>0</v>
      </c>
      <c r="BH442" s="166">
        <v>1</v>
      </c>
      <c r="BI442" s="369" t="s">
        <v>40</v>
      </c>
      <c r="BJ442" s="166">
        <f t="shared" si="1334"/>
        <v>0</v>
      </c>
      <c r="BK442" s="166">
        <f t="shared" si="1335"/>
        <v>1</v>
      </c>
      <c r="BL442" s="166">
        <v>0</v>
      </c>
      <c r="BM442" s="166">
        <f t="shared" si="1336"/>
        <v>0</v>
      </c>
      <c r="BN442" s="166" t="str">
        <f t="shared" si="1337"/>
        <v>Trừ tiền</v>
      </c>
      <c r="BO442" s="410"/>
      <c r="BP442" s="166"/>
      <c r="BQ442" s="144"/>
      <c r="BR442" s="144"/>
      <c r="BS442" s="161">
        <f t="shared" si="1338"/>
        <v>8414924</v>
      </c>
      <c r="BT442" s="159">
        <v>0</v>
      </c>
      <c r="BU442" s="166">
        <f t="shared" si="1339"/>
        <v>0</v>
      </c>
      <c r="BV442" s="166">
        <v>11000000</v>
      </c>
      <c r="BW442" s="166">
        <f t="shared" si="1340"/>
        <v>11000000</v>
      </c>
      <c r="BX442" s="166">
        <f t="shared" si="1341"/>
        <v>-3379926</v>
      </c>
      <c r="BY442" s="166"/>
      <c r="BZ442" s="166"/>
      <c r="CA442" s="171"/>
      <c r="CB442" s="166"/>
      <c r="CC442" s="166"/>
      <c r="CD442" s="166"/>
      <c r="CE442" s="369">
        <v>16000000</v>
      </c>
      <c r="CF442" s="369">
        <f>CE442*10%</f>
        <v>1600000</v>
      </c>
      <c r="CG442" s="369">
        <v>0</v>
      </c>
      <c r="CH442" s="369">
        <v>0</v>
      </c>
      <c r="CI442" s="369"/>
      <c r="CJ442" s="369">
        <f t="shared" si="1342"/>
        <v>1600000</v>
      </c>
      <c r="CK442" s="369">
        <f t="shared" si="1343"/>
        <v>17600000</v>
      </c>
      <c r="CL442" s="369"/>
      <c r="CM442" s="369">
        <f t="shared" si="1344"/>
        <v>16000000</v>
      </c>
      <c r="CN442" s="369">
        <f t="shared" si="1344"/>
        <v>1600000</v>
      </c>
      <c r="CO442" s="369">
        <f t="shared" si="1345"/>
        <v>0</v>
      </c>
      <c r="CP442" s="369">
        <f t="shared" si="1346"/>
        <v>0</v>
      </c>
      <c r="CQ442" s="369">
        <f t="shared" si="1346"/>
        <v>0</v>
      </c>
      <c r="CR442" s="369">
        <f t="shared" si="1347"/>
        <v>1600000</v>
      </c>
      <c r="CS442" s="369">
        <f t="shared" si="1348"/>
        <v>17600000</v>
      </c>
      <c r="CT442" s="173" t="s">
        <v>2143</v>
      </c>
      <c r="CU442" s="173" t="s">
        <v>2108</v>
      </c>
      <c r="CV442" s="450" t="s">
        <v>2201</v>
      </c>
      <c r="CW442" s="173" t="s">
        <v>2104</v>
      </c>
      <c r="CX442">
        <v>7550839</v>
      </c>
    </row>
    <row r="443" spans="1:102" ht="34.35" customHeight="1">
      <c r="A443" s="367" t="s">
        <v>2211</v>
      </c>
      <c r="B443" s="298" t="str">
        <f>"Bộ phận Giao nhận hàng hóa &amp; LKPT: " &amp;"["&amp;COUNT(A444:A447)&amp; "]"</f>
        <v>Bộ phận Giao nhận hàng hóa &amp; LKPT: [4]</v>
      </c>
      <c r="C443" s="284"/>
      <c r="D443" s="293"/>
      <c r="E443" s="293"/>
      <c r="F443" s="293"/>
      <c r="G443" s="293">
        <f t="shared" ref="G443:L443" si="1349">SUM(G444:G447)</f>
        <v>24610000</v>
      </c>
      <c r="H443" s="293">
        <f t="shared" si="1349"/>
        <v>0</v>
      </c>
      <c r="I443" s="293">
        <f t="shared" si="1349"/>
        <v>20390000</v>
      </c>
      <c r="J443" s="293">
        <f t="shared" si="1349"/>
        <v>3025000</v>
      </c>
      <c r="K443" s="293">
        <f t="shared" si="1349"/>
        <v>23415000</v>
      </c>
      <c r="L443" s="293">
        <f t="shared" si="1349"/>
        <v>48025000</v>
      </c>
      <c r="M443" s="293"/>
      <c r="N443" s="293">
        <f t="shared" ref="N443:BG443" si="1350">SUM(N444:N447)</f>
        <v>17227000</v>
      </c>
      <c r="O443" s="293">
        <f t="shared" si="1350"/>
        <v>0</v>
      </c>
      <c r="P443" s="294">
        <f t="shared" si="1350"/>
        <v>52</v>
      </c>
      <c r="Q443" s="294">
        <f t="shared" si="1350"/>
        <v>0</v>
      </c>
      <c r="R443" s="294">
        <f t="shared" si="1350"/>
        <v>10.139999999999999</v>
      </c>
      <c r="S443" s="294">
        <f t="shared" si="1350"/>
        <v>3</v>
      </c>
      <c r="T443" s="294">
        <f t="shared" si="1350"/>
        <v>0</v>
      </c>
      <c r="U443" s="294">
        <f t="shared" si="1350"/>
        <v>0</v>
      </c>
      <c r="V443" s="294">
        <f t="shared" si="1350"/>
        <v>0</v>
      </c>
      <c r="W443" s="294">
        <f t="shared" si="1350"/>
        <v>0</v>
      </c>
      <c r="X443" s="294">
        <f t="shared" si="1350"/>
        <v>0</v>
      </c>
      <c r="Y443" s="294">
        <f t="shared" si="1350"/>
        <v>0</v>
      </c>
      <c r="Z443" s="294">
        <f t="shared" si="1350"/>
        <v>0</v>
      </c>
      <c r="AA443" s="294">
        <f t="shared" si="1350"/>
        <v>0</v>
      </c>
      <c r="AB443" s="294">
        <f t="shared" si="1350"/>
        <v>0</v>
      </c>
      <c r="AC443" s="294">
        <f t="shared" si="1350"/>
        <v>0</v>
      </c>
      <c r="AD443" s="294">
        <f t="shared" si="1350"/>
        <v>0</v>
      </c>
      <c r="AE443" s="294">
        <f t="shared" si="1350"/>
        <v>0</v>
      </c>
      <c r="AF443" s="293">
        <f t="shared" si="1350"/>
        <v>22362500</v>
      </c>
      <c r="AG443" s="293">
        <f t="shared" si="1350"/>
        <v>4040000</v>
      </c>
      <c r="AH443" s="293">
        <f t="shared" si="1350"/>
        <v>1490769</v>
      </c>
      <c r="AI443" s="293">
        <f t="shared" si="1350"/>
        <v>0</v>
      </c>
      <c r="AJ443" s="293">
        <f t="shared" si="1350"/>
        <v>0</v>
      </c>
      <c r="AK443" s="293">
        <f t="shared" si="1350"/>
        <v>0</v>
      </c>
      <c r="AL443" s="293">
        <f t="shared" si="1350"/>
        <v>0</v>
      </c>
      <c r="AM443" s="293">
        <f t="shared" si="1350"/>
        <v>0</v>
      </c>
      <c r="AN443" s="293">
        <f t="shared" si="1350"/>
        <v>0</v>
      </c>
      <c r="AO443" s="293">
        <f t="shared" si="1350"/>
        <v>0</v>
      </c>
      <c r="AP443" s="293">
        <f t="shared" si="1350"/>
        <v>0</v>
      </c>
      <c r="AQ443" s="293">
        <f t="shared" si="1350"/>
        <v>27893269</v>
      </c>
      <c r="AR443" s="293">
        <f t="shared" si="1350"/>
        <v>0</v>
      </c>
      <c r="AS443" s="293">
        <f t="shared" si="1350"/>
        <v>0</v>
      </c>
      <c r="AT443" s="293">
        <f t="shared" si="1350"/>
        <v>0</v>
      </c>
      <c r="AU443" s="293">
        <f t="shared" si="1350"/>
        <v>0</v>
      </c>
      <c r="AV443" s="293">
        <f t="shared" si="1350"/>
        <v>27893269</v>
      </c>
      <c r="AW443" s="293">
        <f t="shared" si="1350"/>
        <v>1968800</v>
      </c>
      <c r="AX443" s="293">
        <f t="shared" si="1350"/>
        <v>369150</v>
      </c>
      <c r="AY443" s="293">
        <f t="shared" si="1350"/>
        <v>246100</v>
      </c>
      <c r="AZ443" s="293">
        <f t="shared" si="1350"/>
        <v>2584050</v>
      </c>
      <c r="BA443" s="293">
        <f t="shared" si="1350"/>
        <v>95450</v>
      </c>
      <c r="BB443" s="293">
        <f t="shared" si="1350"/>
        <v>600000</v>
      </c>
      <c r="BC443" s="293">
        <f t="shared" si="1350"/>
        <v>0</v>
      </c>
      <c r="BD443" s="293">
        <f t="shared" si="1350"/>
        <v>0</v>
      </c>
      <c r="BE443" s="293">
        <f t="shared" si="1350"/>
        <v>3279500</v>
      </c>
      <c r="BF443" s="293">
        <f t="shared" si="1350"/>
        <v>24613769</v>
      </c>
      <c r="BG443" s="293">
        <f t="shared" si="1350"/>
        <v>0</v>
      </c>
      <c r="BH443" s="293"/>
      <c r="BI443" s="293">
        <f>SUM(BI444:BI447)</f>
        <v>0</v>
      </c>
      <c r="BJ443" s="293">
        <f>SUM(BJ444:BJ447)</f>
        <v>0</v>
      </c>
      <c r="BK443" s="293"/>
      <c r="BL443" s="293">
        <f t="shared" ref="BL443:CV443" si="1351">SUM(BL444:BL447)</f>
        <v>0</v>
      </c>
      <c r="BM443" s="293">
        <f t="shared" si="1351"/>
        <v>0</v>
      </c>
      <c r="BN443" s="293">
        <f t="shared" si="1351"/>
        <v>0</v>
      </c>
      <c r="BO443" s="293">
        <f t="shared" si="1351"/>
        <v>0</v>
      </c>
      <c r="BP443" s="293">
        <f t="shared" si="1351"/>
        <v>0</v>
      </c>
      <c r="BQ443" s="293">
        <f t="shared" si="1351"/>
        <v>0</v>
      </c>
      <c r="BR443" s="293">
        <f t="shared" si="1351"/>
        <v>0</v>
      </c>
      <c r="BS443" s="293">
        <f t="shared" si="1351"/>
        <v>27893269</v>
      </c>
      <c r="BT443" s="293">
        <f t="shared" si="1351"/>
        <v>0</v>
      </c>
      <c r="BU443" s="293">
        <f t="shared" si="1351"/>
        <v>0</v>
      </c>
      <c r="BV443" s="293">
        <f t="shared" si="1351"/>
        <v>44000000</v>
      </c>
      <c r="BW443" s="293">
        <f t="shared" si="1351"/>
        <v>44000000</v>
      </c>
      <c r="BX443" s="293">
        <f t="shared" si="1351"/>
        <v>-18690781</v>
      </c>
      <c r="BY443" s="293">
        <f t="shared" si="1351"/>
        <v>0</v>
      </c>
      <c r="BZ443" s="293">
        <f t="shared" si="1351"/>
        <v>0</v>
      </c>
      <c r="CA443" s="293">
        <f t="shared" si="1351"/>
        <v>0</v>
      </c>
      <c r="CB443" s="293">
        <f t="shared" si="1351"/>
        <v>0</v>
      </c>
      <c r="CC443" s="293">
        <f t="shared" si="1351"/>
        <v>0</v>
      </c>
      <c r="CD443" s="293">
        <f t="shared" si="1351"/>
        <v>0</v>
      </c>
      <c r="CE443" s="293">
        <f t="shared" si="1351"/>
        <v>45000000</v>
      </c>
      <c r="CF443" s="293">
        <f t="shared" si="1351"/>
        <v>3025000</v>
      </c>
      <c r="CG443" s="293">
        <f t="shared" si="1351"/>
        <v>0</v>
      </c>
      <c r="CH443" s="293">
        <f t="shared" si="1351"/>
        <v>0</v>
      </c>
      <c r="CI443" s="293">
        <f t="shared" si="1351"/>
        <v>0</v>
      </c>
      <c r="CJ443" s="293">
        <f t="shared" si="1351"/>
        <v>3025000</v>
      </c>
      <c r="CK443" s="293">
        <f t="shared" si="1351"/>
        <v>48025000</v>
      </c>
      <c r="CL443" s="293">
        <f t="shared" si="1351"/>
        <v>0</v>
      </c>
      <c r="CM443" s="293">
        <f t="shared" si="1351"/>
        <v>45000000</v>
      </c>
      <c r="CN443" s="293">
        <f t="shared" si="1351"/>
        <v>3025000</v>
      </c>
      <c r="CO443" s="293">
        <f t="shared" si="1351"/>
        <v>0</v>
      </c>
      <c r="CP443" s="293">
        <f t="shared" si="1351"/>
        <v>0</v>
      </c>
      <c r="CQ443" s="293">
        <f t="shared" si="1351"/>
        <v>0</v>
      </c>
      <c r="CR443" s="293">
        <f t="shared" si="1351"/>
        <v>3025000</v>
      </c>
      <c r="CS443" s="293">
        <f t="shared" si="1351"/>
        <v>48025000</v>
      </c>
      <c r="CT443" s="293">
        <f t="shared" si="1351"/>
        <v>0</v>
      </c>
      <c r="CU443" s="293">
        <f t="shared" si="1351"/>
        <v>0</v>
      </c>
      <c r="CV443" s="445">
        <f t="shared" si="1351"/>
        <v>0</v>
      </c>
      <c r="CW443" s="293"/>
    </row>
    <row r="444" spans="1:102" ht="34.35" customHeight="1">
      <c r="A444" s="155">
        <f>SUBTOTAL(3,$C$11:C444)</f>
        <v>393</v>
      </c>
      <c r="B444" s="390" t="s">
        <v>2077</v>
      </c>
      <c r="C444" s="252" t="s">
        <v>2078</v>
      </c>
      <c r="D444" s="156" t="s">
        <v>101</v>
      </c>
      <c r="E444" s="157" t="str">
        <f>IF(CL444&gt;=400000000,"A1",IF(CL444&gt;=300000000,"A2",IF(CL444&gt;=240000000,"A3",IF(CL444&gt;=180000000,"A4",IF(CL444&gt;=120000000,"A5",IF(CL444&gt;=80000000,"A6",IF(CL444&gt;=40000000,"A7",IF(CL444&gt;=25000000,"B1",IF(CL444&gt;=12000000,"B2","B3")))))))))</f>
        <v>B3</v>
      </c>
      <c r="F444" s="392">
        <v>41885</v>
      </c>
      <c r="G444" s="369">
        <v>7200000</v>
      </c>
      <c r="H444" s="369"/>
      <c r="I444" s="160">
        <f t="shared" ref="I444:I447" si="1352">IF(G444&gt;0,CM444-G444,CM444-H444)</f>
        <v>7800000</v>
      </c>
      <c r="J444" s="160">
        <f t="shared" si="1151"/>
        <v>1500000</v>
      </c>
      <c r="K444" s="161">
        <f t="shared" si="1205"/>
        <v>9300000</v>
      </c>
      <c r="L444" s="161">
        <f t="shared" si="1206"/>
        <v>16500000</v>
      </c>
      <c r="M444" s="162">
        <f t="shared" si="1310"/>
        <v>0.8</v>
      </c>
      <c r="N444" s="163">
        <f t="shared" si="1311"/>
        <v>5040000</v>
      </c>
      <c r="O444" s="163">
        <v>0</v>
      </c>
      <c r="P444" s="406">
        <v>13</v>
      </c>
      <c r="Q444" s="406">
        <v>0</v>
      </c>
      <c r="R444" s="406">
        <v>1.1399999999999999</v>
      </c>
      <c r="S444" s="406">
        <v>1</v>
      </c>
      <c r="T444" s="406"/>
      <c r="U444" s="406"/>
      <c r="V444" s="406"/>
      <c r="W444" s="406"/>
      <c r="X444" s="389"/>
      <c r="Y444" s="406"/>
      <c r="Z444" s="406"/>
      <c r="AA444" s="406"/>
      <c r="AB444" s="406"/>
      <c r="AC444" s="406"/>
      <c r="AD444" s="406">
        <v>0</v>
      </c>
      <c r="AE444" s="164">
        <f t="shared" ref="AE444:AE447" si="1353">IF(OR(BL444="M1",BL444="M2",BL444="M3",BL444="M4"),P444+R444+S444+T444+U444,0)</f>
        <v>0</v>
      </c>
      <c r="AF444" s="166">
        <f t="shared" ref="AF444:AF447" si="1354">ROUND(IF($P444=0,0,IF(OR($BJ444="lương tháng",$CE444&gt;=11000000),($L444/2-$L444/26*($CC$6-$P444))*$M444,$L444/26*$P444*$M444)),0)</f>
        <v>6600000</v>
      </c>
      <c r="AG444" s="166">
        <f t="shared" ref="AG444:AG447" si="1355">ROUND(MAX((G444+I444)*M444/26*R444,(H444+I444)*M444/26*R444,G444/26*R444*150%,H444/26*R444*150%)*BK444,0)</f>
        <v>526154</v>
      </c>
      <c r="AH444" s="166">
        <f t="shared" ref="AH444:AH447" si="1356">ROUND(MAX((G444+I444)*M444/26*S444,(H444+I444)*M444/26*S444,G444/26*S444*200%,H444/26*S444*200%)*BK444,0)</f>
        <v>553846</v>
      </c>
      <c r="AI444" s="166">
        <f t="shared" ref="AI444:AI447" si="1357">ROUND(IF(BJ444="Lương tháng",L444/26*T444,MAX((G444+I444)/26*(T444+U444)*200%+G444/26*T444,(H444+I444)/26*(T444+U444)*200%+H444/26*T444,G444/26*(T444+U444)*300%+G444/26*T444,H444/26*(T444+U444)*300%+H444/26*T444)),0)</f>
        <v>0</v>
      </c>
      <c r="AJ444" s="166">
        <f t="shared" ref="AJ444:AJ447" si="1358">ROUND(IF((P444+Q444)=0,0,IF(BJ444="Lương tháng",MAX((G444+I444)/26*V444,(H444+I444)/26*V444),MAX(G444/26*V444,H444/26*V444))),0)</f>
        <v>0</v>
      </c>
      <c r="AK444" s="166">
        <f t="shared" ref="AK444:AK447" si="1359">ROUND(IF(G444&gt;0,G444/26*W444,H444/26*W444),0)</f>
        <v>0</v>
      </c>
      <c r="AL444" s="166">
        <f t="shared" ref="AL444:AL447" si="1360">ROUND(N444/26*Y444+O444/26*Z444+MAX(G444/26*AA444,H444/26*AA444),0)</f>
        <v>0</v>
      </c>
      <c r="AM444" s="166">
        <f t="shared" ref="AM444:AM447" si="1361">ROUND(IF(BJ444="Lương tháng",L444/26*AC444,L444/26*AC444+MAX((G444+I444)/26*AB444,(H444+I444)/26*AB444)),0)</f>
        <v>0</v>
      </c>
      <c r="AN444" s="166">
        <f t="shared" ref="AN444:AN447" si="1362">ROUND(IF(BJ444="lương tháng",0,MAX((G444+I444)/26*AD444*30%,(H444+I444)/26*AD444*30%)*BK444),0)</f>
        <v>0</v>
      </c>
      <c r="AO444" s="167">
        <f t="shared" ref="AO444:AO447" si="1363">ROUND(BM444*AE444,0)</f>
        <v>0</v>
      </c>
      <c r="AP444" s="166">
        <v>0</v>
      </c>
      <c r="AQ444" s="166">
        <f t="shared" ref="AQ444:AQ447" si="1364">ROUND(SUM(AF444:AP444),0)</f>
        <v>7680000</v>
      </c>
      <c r="AR444" s="166"/>
      <c r="AS444" s="167"/>
      <c r="AT444" s="166"/>
      <c r="AU444" s="166"/>
      <c r="AV444" s="166">
        <f t="shared" ref="AV444:AV447" si="1365">ROUND(SUM(AQ444:AT444)-AU444,0)</f>
        <v>7680000</v>
      </c>
      <c r="AW444" s="166">
        <f t="shared" si="1325"/>
        <v>576000</v>
      </c>
      <c r="AX444" s="166">
        <f t="shared" si="1326"/>
        <v>108000</v>
      </c>
      <c r="AY444" s="166">
        <f t="shared" si="1327"/>
        <v>72000</v>
      </c>
      <c r="AZ444" s="166">
        <f t="shared" ref="AZ444:AZ447" si="1366">SUM(AW444:AY444)</f>
        <v>756000</v>
      </c>
      <c r="BA444" s="166">
        <f t="shared" si="1329"/>
        <v>36000</v>
      </c>
      <c r="BB444" s="166">
        <f t="shared" ref="BB444:BB447" si="1367">IF(BN444="Xem lại",0,IF(CM444&lt;11000000,5000,IF(AND(CM444&gt;=11000000,CM444&lt;25000000),10000,IF(AND(CM444&gt;=25000000,CM444&lt;40000000),15000,IF(AND(CM444&gt;=40000000,CM444&lt;120000000),20000,IF(AND(CM444&gt;=120000000,CM444&lt;240000000),25000,30000)))))*$BB$6)</f>
        <v>240000</v>
      </c>
      <c r="BC444" s="166"/>
      <c r="BD444" s="166">
        <v>0</v>
      </c>
      <c r="BE444" s="166">
        <f t="shared" si="1331"/>
        <v>1032000</v>
      </c>
      <c r="BF444" s="166">
        <f t="shared" si="1332"/>
        <v>6648000</v>
      </c>
      <c r="BG444" s="166">
        <f t="shared" si="1333"/>
        <v>0</v>
      </c>
      <c r="BH444" s="166">
        <v>1</v>
      </c>
      <c r="BI444" s="369" t="s">
        <v>40</v>
      </c>
      <c r="BJ444" s="166">
        <f t="shared" si="1334"/>
        <v>0</v>
      </c>
      <c r="BK444" s="166">
        <f t="shared" si="1335"/>
        <v>1</v>
      </c>
      <c r="BL444" s="166">
        <v>0</v>
      </c>
      <c r="BM444" s="166">
        <f t="shared" si="1336"/>
        <v>0</v>
      </c>
      <c r="BN444" s="166" t="str">
        <f t="shared" si="1337"/>
        <v>Trừ tiền</v>
      </c>
      <c r="BO444" s="410"/>
      <c r="BP444" s="166"/>
      <c r="BQ444" s="144"/>
      <c r="BR444" s="144"/>
      <c r="BS444" s="161">
        <f t="shared" si="1338"/>
        <v>7680000</v>
      </c>
      <c r="BT444" s="159">
        <v>0</v>
      </c>
      <c r="BU444" s="166">
        <f t="shared" si="1339"/>
        <v>0</v>
      </c>
      <c r="BV444" s="166">
        <v>11000000</v>
      </c>
      <c r="BW444" s="166">
        <f t="shared" si="1340"/>
        <v>11000000</v>
      </c>
      <c r="BX444" s="166">
        <f t="shared" ref="BX444:BX447" si="1368">BS444-SUM(CC444:CD444)-CB444-AZ444-BW444</f>
        <v>-4076000</v>
      </c>
      <c r="BY444" s="166"/>
      <c r="BZ444" s="166"/>
      <c r="CA444" s="171"/>
      <c r="CB444" s="166"/>
      <c r="CC444" s="166"/>
      <c r="CD444" s="166"/>
      <c r="CE444" s="369">
        <v>15000000</v>
      </c>
      <c r="CF444" s="369">
        <f>CE444*10%</f>
        <v>1500000</v>
      </c>
      <c r="CG444" s="369">
        <v>0</v>
      </c>
      <c r="CH444" s="369">
        <v>0</v>
      </c>
      <c r="CI444" s="369"/>
      <c r="CJ444" s="369">
        <f>SUM(CF444:CI444)</f>
        <v>1500000</v>
      </c>
      <c r="CK444" s="369">
        <f>CE444+CJ444</f>
        <v>16500000</v>
      </c>
      <c r="CL444" s="369"/>
      <c r="CM444" s="369">
        <f>CE444</f>
        <v>15000000</v>
      </c>
      <c r="CN444" s="369">
        <f>CF444</f>
        <v>1500000</v>
      </c>
      <c r="CO444" s="369">
        <f>CH444</f>
        <v>0</v>
      </c>
      <c r="CP444" s="369">
        <f>CH444</f>
        <v>0</v>
      </c>
      <c r="CQ444" s="369">
        <f>CI444</f>
        <v>0</v>
      </c>
      <c r="CR444" s="369">
        <f>SUM(CN444:CQ444)</f>
        <v>1500000</v>
      </c>
      <c r="CS444" s="369">
        <f>CM444+CR444</f>
        <v>16500000</v>
      </c>
      <c r="CT444" s="173" t="s">
        <v>2198</v>
      </c>
      <c r="CU444" s="173" t="s">
        <v>2107</v>
      </c>
      <c r="CV444" s="450" t="s">
        <v>2199</v>
      </c>
      <c r="CW444" s="173" t="s">
        <v>2104</v>
      </c>
      <c r="CX444">
        <v>6648000</v>
      </c>
    </row>
    <row r="445" spans="1:102" ht="34.35" customHeight="1">
      <c r="A445" s="155">
        <f>SUBTOTAL(3,$C$11:C445)</f>
        <v>394</v>
      </c>
      <c r="B445" s="390" t="s">
        <v>2040</v>
      </c>
      <c r="C445" s="252" t="s">
        <v>2041</v>
      </c>
      <c r="D445" s="156" t="s">
        <v>101</v>
      </c>
      <c r="E445" s="157" t="str">
        <f t="shared" ref="E445:E447" si="1369">IF(CL445&gt;=400000000,"A1",IF(CL445&gt;=300000000,"A2",IF(CL445&gt;=240000000,"A3",IF(CL445&gt;=180000000,"A4",IF(CL445&gt;=120000000,"A5",IF(CL445&gt;=80000000,"A6",IF(CL445&gt;=40000000,"A7",IF(CL445&gt;=25000000,"B1",IF(CL445&gt;=12000000,"B2","B3")))))))))</f>
        <v>B3</v>
      </c>
      <c r="F445" s="392">
        <v>45628</v>
      </c>
      <c r="G445" s="369">
        <v>5520000</v>
      </c>
      <c r="H445" s="369"/>
      <c r="I445" s="160">
        <f t="shared" si="1352"/>
        <v>3980000</v>
      </c>
      <c r="J445" s="160">
        <f t="shared" si="1151"/>
        <v>0</v>
      </c>
      <c r="K445" s="161">
        <f t="shared" si="1205"/>
        <v>3980000</v>
      </c>
      <c r="L445" s="161">
        <f t="shared" si="1206"/>
        <v>9500000</v>
      </c>
      <c r="M445" s="162">
        <f t="shared" si="1310"/>
        <v>1</v>
      </c>
      <c r="N445" s="163">
        <f t="shared" si="1311"/>
        <v>3864000</v>
      </c>
      <c r="O445" s="163">
        <v>0</v>
      </c>
      <c r="P445" s="406">
        <v>13</v>
      </c>
      <c r="Q445" s="406">
        <v>0</v>
      </c>
      <c r="R445" s="406">
        <v>2.71</v>
      </c>
      <c r="S445" s="406">
        <v>0</v>
      </c>
      <c r="T445" s="406"/>
      <c r="U445" s="406"/>
      <c r="V445" s="406"/>
      <c r="W445" s="406"/>
      <c r="X445" s="389"/>
      <c r="Y445" s="406"/>
      <c r="Z445" s="406"/>
      <c r="AA445" s="406"/>
      <c r="AB445" s="406"/>
      <c r="AC445" s="406"/>
      <c r="AD445" s="406">
        <v>0</v>
      </c>
      <c r="AE445" s="164">
        <f t="shared" si="1353"/>
        <v>0</v>
      </c>
      <c r="AF445" s="166">
        <f t="shared" si="1354"/>
        <v>4750000</v>
      </c>
      <c r="AG445" s="166">
        <f t="shared" si="1355"/>
        <v>990192</v>
      </c>
      <c r="AH445" s="166">
        <f t="shared" si="1356"/>
        <v>0</v>
      </c>
      <c r="AI445" s="166">
        <f t="shared" si="1357"/>
        <v>0</v>
      </c>
      <c r="AJ445" s="166">
        <f t="shared" si="1358"/>
        <v>0</v>
      </c>
      <c r="AK445" s="166">
        <f t="shared" si="1359"/>
        <v>0</v>
      </c>
      <c r="AL445" s="166">
        <f t="shared" si="1360"/>
        <v>0</v>
      </c>
      <c r="AM445" s="166">
        <f t="shared" si="1361"/>
        <v>0</v>
      </c>
      <c r="AN445" s="166">
        <f t="shared" si="1362"/>
        <v>0</v>
      </c>
      <c r="AO445" s="167">
        <f t="shared" si="1363"/>
        <v>0</v>
      </c>
      <c r="AP445" s="166">
        <v>0</v>
      </c>
      <c r="AQ445" s="166">
        <f t="shared" si="1364"/>
        <v>5740192</v>
      </c>
      <c r="AR445" s="166"/>
      <c r="AS445" s="408"/>
      <c r="AT445" s="408"/>
      <c r="AU445" s="408"/>
      <c r="AV445" s="166">
        <f t="shared" si="1365"/>
        <v>5740192</v>
      </c>
      <c r="AW445" s="166">
        <f t="shared" si="1325"/>
        <v>441600</v>
      </c>
      <c r="AX445" s="166">
        <f t="shared" si="1326"/>
        <v>82800</v>
      </c>
      <c r="AY445" s="166">
        <f t="shared" si="1327"/>
        <v>55200</v>
      </c>
      <c r="AZ445" s="166">
        <f t="shared" si="1366"/>
        <v>579600</v>
      </c>
      <c r="BA445" s="166">
        <f t="shared" si="1329"/>
        <v>0</v>
      </c>
      <c r="BB445" s="166">
        <f t="shared" si="1367"/>
        <v>120000</v>
      </c>
      <c r="BC445" s="242"/>
      <c r="BD445" s="166">
        <v>0</v>
      </c>
      <c r="BE445" s="166">
        <f t="shared" si="1331"/>
        <v>699600</v>
      </c>
      <c r="BF445" s="166">
        <f t="shared" si="1332"/>
        <v>5040592</v>
      </c>
      <c r="BG445" s="166">
        <f t="shared" si="1333"/>
        <v>0</v>
      </c>
      <c r="BH445" s="166">
        <v>1</v>
      </c>
      <c r="BI445" s="159">
        <v>0</v>
      </c>
      <c r="BJ445" s="166">
        <f t="shared" si="1334"/>
        <v>0</v>
      </c>
      <c r="BK445" s="166">
        <f t="shared" si="1335"/>
        <v>1</v>
      </c>
      <c r="BL445" s="166">
        <v>0</v>
      </c>
      <c r="BM445" s="166">
        <f t="shared" si="1336"/>
        <v>0</v>
      </c>
      <c r="BN445" s="166" t="str">
        <f t="shared" si="1337"/>
        <v>Trừ tiền</v>
      </c>
      <c r="BO445" s="410"/>
      <c r="BP445" s="408"/>
      <c r="BQ445" s="408"/>
      <c r="BR445" s="408"/>
      <c r="BS445" s="161">
        <f t="shared" si="1338"/>
        <v>5740192</v>
      </c>
      <c r="BT445" s="159">
        <v>0</v>
      </c>
      <c r="BU445" s="166">
        <f t="shared" si="1339"/>
        <v>0</v>
      </c>
      <c r="BV445" s="166">
        <v>11000000</v>
      </c>
      <c r="BW445" s="166">
        <f t="shared" si="1340"/>
        <v>11000000</v>
      </c>
      <c r="BX445" s="166">
        <f t="shared" si="1368"/>
        <v>-5839408</v>
      </c>
      <c r="BY445" s="408"/>
      <c r="BZ445" s="408"/>
      <c r="CA445" s="408"/>
      <c r="CB445" s="408"/>
      <c r="CC445" s="408"/>
      <c r="CD445" s="408"/>
      <c r="CE445" s="369">
        <v>9500000</v>
      </c>
      <c r="CF445" s="369"/>
      <c r="CG445" s="369">
        <v>0</v>
      </c>
      <c r="CH445" s="369">
        <v>0</v>
      </c>
      <c r="CI445" s="369"/>
      <c r="CJ445" s="369">
        <f t="shared" ref="CJ445:CJ447" si="1370">SUM(CF445:CI445)</f>
        <v>0</v>
      </c>
      <c r="CK445" s="369">
        <f t="shared" ref="CK445:CK447" si="1371">CE445+CJ445</f>
        <v>9500000</v>
      </c>
      <c r="CL445" s="369"/>
      <c r="CM445" s="369">
        <f t="shared" ref="CM445:CN447" si="1372">CE445</f>
        <v>9500000</v>
      </c>
      <c r="CN445" s="369">
        <f t="shared" si="1372"/>
        <v>0</v>
      </c>
      <c r="CO445" s="369">
        <f t="shared" ref="CO445:CO447" si="1373">CH445</f>
        <v>0</v>
      </c>
      <c r="CP445" s="369">
        <f t="shared" ref="CP445:CQ447" si="1374">CH445</f>
        <v>0</v>
      </c>
      <c r="CQ445" s="369">
        <f t="shared" si="1374"/>
        <v>0</v>
      </c>
      <c r="CR445" s="369">
        <f t="shared" ref="CR445:CR447" si="1375">SUM(CN445:CQ445)</f>
        <v>0</v>
      </c>
      <c r="CS445" s="369">
        <f t="shared" ref="CS445:CS447" si="1376">CM445+CR445</f>
        <v>9500000</v>
      </c>
      <c r="CT445" s="173" t="s">
        <v>2185</v>
      </c>
      <c r="CU445" s="173" t="s">
        <v>2107</v>
      </c>
      <c r="CV445" s="450" t="s">
        <v>2369</v>
      </c>
      <c r="CW445" s="173" t="s">
        <v>2104</v>
      </c>
      <c r="CX445">
        <v>5040592</v>
      </c>
    </row>
    <row r="446" spans="1:102" ht="34.35" customHeight="1">
      <c r="A446" s="155">
        <f>SUBTOTAL(3,$C$11:C446)</f>
        <v>395</v>
      </c>
      <c r="B446" s="390" t="s">
        <v>2044</v>
      </c>
      <c r="C446" s="252" t="s">
        <v>2045</v>
      </c>
      <c r="D446" s="156" t="s">
        <v>101</v>
      </c>
      <c r="E446" s="157" t="str">
        <f t="shared" si="1369"/>
        <v>B3</v>
      </c>
      <c r="F446" s="392">
        <v>42814</v>
      </c>
      <c r="G446" s="369">
        <v>5800000</v>
      </c>
      <c r="H446" s="369"/>
      <c r="I446" s="160">
        <f t="shared" si="1352"/>
        <v>4700000</v>
      </c>
      <c r="J446" s="160">
        <f t="shared" si="1151"/>
        <v>525000</v>
      </c>
      <c r="K446" s="161">
        <f t="shared" si="1205"/>
        <v>5225000</v>
      </c>
      <c r="L446" s="161">
        <f t="shared" si="1206"/>
        <v>11025000</v>
      </c>
      <c r="M446" s="162">
        <f t="shared" si="1310"/>
        <v>1</v>
      </c>
      <c r="N446" s="163">
        <f t="shared" si="1311"/>
        <v>4060000</v>
      </c>
      <c r="O446" s="163">
        <v>0</v>
      </c>
      <c r="P446" s="406">
        <v>13</v>
      </c>
      <c r="Q446" s="406">
        <v>0</v>
      </c>
      <c r="R446" s="406">
        <v>5.43</v>
      </c>
      <c r="S446" s="406">
        <v>0</v>
      </c>
      <c r="T446" s="406"/>
      <c r="U446" s="406"/>
      <c r="V446" s="406"/>
      <c r="W446" s="406"/>
      <c r="X446" s="389"/>
      <c r="Y446" s="406"/>
      <c r="Z446" s="406"/>
      <c r="AA446" s="406"/>
      <c r="AB446" s="406"/>
      <c r="AC446" s="406"/>
      <c r="AD446" s="406">
        <v>0</v>
      </c>
      <c r="AE446" s="164">
        <f t="shared" si="1353"/>
        <v>0</v>
      </c>
      <c r="AF446" s="166">
        <f t="shared" si="1354"/>
        <v>5512500</v>
      </c>
      <c r="AG446" s="166">
        <f t="shared" si="1355"/>
        <v>2192885</v>
      </c>
      <c r="AH446" s="166">
        <f t="shared" si="1356"/>
        <v>0</v>
      </c>
      <c r="AI446" s="166">
        <f t="shared" si="1357"/>
        <v>0</v>
      </c>
      <c r="AJ446" s="166">
        <f t="shared" si="1358"/>
        <v>0</v>
      </c>
      <c r="AK446" s="166">
        <f t="shared" si="1359"/>
        <v>0</v>
      </c>
      <c r="AL446" s="166">
        <f t="shared" si="1360"/>
        <v>0</v>
      </c>
      <c r="AM446" s="166">
        <f t="shared" si="1361"/>
        <v>0</v>
      </c>
      <c r="AN446" s="166">
        <f t="shared" si="1362"/>
        <v>0</v>
      </c>
      <c r="AO446" s="167">
        <f t="shared" si="1363"/>
        <v>0</v>
      </c>
      <c r="AP446" s="166">
        <v>0</v>
      </c>
      <c r="AQ446" s="166">
        <f t="shared" si="1364"/>
        <v>7705385</v>
      </c>
      <c r="AR446" s="166"/>
      <c r="AS446" s="167"/>
      <c r="AT446" s="166"/>
      <c r="AU446" s="166"/>
      <c r="AV446" s="166">
        <f t="shared" si="1365"/>
        <v>7705385</v>
      </c>
      <c r="AW446" s="166">
        <f t="shared" si="1325"/>
        <v>464000</v>
      </c>
      <c r="AX446" s="166">
        <f t="shared" si="1326"/>
        <v>87000</v>
      </c>
      <c r="AY446" s="166">
        <f t="shared" si="1327"/>
        <v>58000</v>
      </c>
      <c r="AZ446" s="166">
        <f t="shared" si="1366"/>
        <v>609000</v>
      </c>
      <c r="BA446" s="166">
        <f t="shared" si="1329"/>
        <v>29000</v>
      </c>
      <c r="BB446" s="166">
        <f t="shared" si="1367"/>
        <v>120000</v>
      </c>
      <c r="BC446" s="166"/>
      <c r="BD446" s="166">
        <v>0</v>
      </c>
      <c r="BE446" s="166">
        <f t="shared" si="1331"/>
        <v>758000</v>
      </c>
      <c r="BF446" s="166">
        <f t="shared" si="1332"/>
        <v>6947385</v>
      </c>
      <c r="BG446" s="166">
        <f t="shared" si="1333"/>
        <v>0</v>
      </c>
      <c r="BH446" s="166">
        <v>1</v>
      </c>
      <c r="BI446" s="369" t="s">
        <v>40</v>
      </c>
      <c r="BJ446" s="166">
        <f t="shared" si="1334"/>
        <v>0</v>
      </c>
      <c r="BK446" s="166">
        <f t="shared" si="1335"/>
        <v>1</v>
      </c>
      <c r="BL446" s="166">
        <v>0</v>
      </c>
      <c r="BM446" s="166">
        <f t="shared" si="1336"/>
        <v>0</v>
      </c>
      <c r="BN446" s="166" t="str">
        <f t="shared" si="1337"/>
        <v>Trừ tiền</v>
      </c>
      <c r="BO446" s="410"/>
      <c r="BP446" s="166"/>
      <c r="BQ446" s="144"/>
      <c r="BR446" s="144"/>
      <c r="BS446" s="161">
        <f t="shared" si="1338"/>
        <v>7705385</v>
      </c>
      <c r="BT446" s="159">
        <v>0</v>
      </c>
      <c r="BU446" s="166">
        <f t="shared" si="1339"/>
        <v>0</v>
      </c>
      <c r="BV446" s="166">
        <v>11000000</v>
      </c>
      <c r="BW446" s="166">
        <f t="shared" si="1340"/>
        <v>11000000</v>
      </c>
      <c r="BX446" s="166">
        <f t="shared" si="1368"/>
        <v>-3903615</v>
      </c>
      <c r="BY446" s="166"/>
      <c r="BZ446" s="166"/>
      <c r="CA446" s="171"/>
      <c r="CB446" s="166"/>
      <c r="CC446" s="166"/>
      <c r="CD446" s="166"/>
      <c r="CE446" s="369">
        <v>10500000</v>
      </c>
      <c r="CF446" s="369">
        <f>5%*CE446</f>
        <v>525000</v>
      </c>
      <c r="CG446" s="369">
        <v>0</v>
      </c>
      <c r="CH446" s="369">
        <v>0</v>
      </c>
      <c r="CI446" s="369"/>
      <c r="CJ446" s="369">
        <f t="shared" si="1370"/>
        <v>525000</v>
      </c>
      <c r="CK446" s="369">
        <f t="shared" si="1371"/>
        <v>11025000</v>
      </c>
      <c r="CL446" s="369"/>
      <c r="CM446" s="369">
        <f t="shared" si="1372"/>
        <v>10500000</v>
      </c>
      <c r="CN446" s="369">
        <f t="shared" si="1372"/>
        <v>525000</v>
      </c>
      <c r="CO446" s="369">
        <f t="shared" si="1373"/>
        <v>0</v>
      </c>
      <c r="CP446" s="369">
        <f t="shared" si="1374"/>
        <v>0</v>
      </c>
      <c r="CQ446" s="369">
        <f t="shared" si="1374"/>
        <v>0</v>
      </c>
      <c r="CR446" s="369">
        <f t="shared" si="1375"/>
        <v>525000</v>
      </c>
      <c r="CS446" s="369">
        <f t="shared" si="1376"/>
        <v>11025000</v>
      </c>
      <c r="CT446" s="173" t="s">
        <v>2185</v>
      </c>
      <c r="CU446" s="173" t="s">
        <v>2107</v>
      </c>
      <c r="CV446" s="450" t="s">
        <v>2265</v>
      </c>
      <c r="CW446" s="173" t="s">
        <v>2104</v>
      </c>
      <c r="CX446">
        <v>6947385</v>
      </c>
    </row>
    <row r="447" spans="1:102" ht="34.35" customHeight="1">
      <c r="A447" s="155">
        <f>SUBTOTAL(3,$C$11:C447)</f>
        <v>396</v>
      </c>
      <c r="B447" s="390" t="s">
        <v>2079</v>
      </c>
      <c r="C447" s="252" t="s">
        <v>2080</v>
      </c>
      <c r="D447" s="156" t="s">
        <v>101</v>
      </c>
      <c r="E447" s="157" t="str">
        <f t="shared" si="1369"/>
        <v>B3</v>
      </c>
      <c r="F447" s="392">
        <v>42240</v>
      </c>
      <c r="G447" s="369">
        <v>6090000</v>
      </c>
      <c r="H447" s="369"/>
      <c r="I447" s="160">
        <f t="shared" si="1352"/>
        <v>3910000</v>
      </c>
      <c r="J447" s="160">
        <f t="shared" si="1151"/>
        <v>1000000</v>
      </c>
      <c r="K447" s="161">
        <f t="shared" si="1205"/>
        <v>4910000</v>
      </c>
      <c r="L447" s="161">
        <f t="shared" si="1206"/>
        <v>11000000</v>
      </c>
      <c r="M447" s="162">
        <f t="shared" si="1310"/>
        <v>1</v>
      </c>
      <c r="N447" s="163">
        <f t="shared" si="1311"/>
        <v>4263000</v>
      </c>
      <c r="O447" s="163">
        <v>0</v>
      </c>
      <c r="P447" s="406">
        <v>13</v>
      </c>
      <c r="Q447" s="406">
        <v>0</v>
      </c>
      <c r="R447" s="406">
        <v>0.86</v>
      </c>
      <c r="S447" s="406">
        <v>2</v>
      </c>
      <c r="T447" s="406"/>
      <c r="U447" s="406"/>
      <c r="V447" s="406"/>
      <c r="W447" s="406"/>
      <c r="X447" s="389"/>
      <c r="Y447" s="406"/>
      <c r="Z447" s="406"/>
      <c r="AA447" s="406"/>
      <c r="AB447" s="406"/>
      <c r="AC447" s="406"/>
      <c r="AD447" s="406">
        <v>0</v>
      </c>
      <c r="AE447" s="164">
        <f t="shared" si="1353"/>
        <v>0</v>
      </c>
      <c r="AF447" s="166">
        <f t="shared" si="1354"/>
        <v>5500000</v>
      </c>
      <c r="AG447" s="166">
        <f t="shared" si="1355"/>
        <v>330769</v>
      </c>
      <c r="AH447" s="166">
        <f t="shared" si="1356"/>
        <v>936923</v>
      </c>
      <c r="AI447" s="166">
        <f t="shared" si="1357"/>
        <v>0</v>
      </c>
      <c r="AJ447" s="166">
        <f t="shared" si="1358"/>
        <v>0</v>
      </c>
      <c r="AK447" s="166">
        <f t="shared" si="1359"/>
        <v>0</v>
      </c>
      <c r="AL447" s="166">
        <f t="shared" si="1360"/>
        <v>0</v>
      </c>
      <c r="AM447" s="166">
        <f t="shared" si="1361"/>
        <v>0</v>
      </c>
      <c r="AN447" s="166">
        <f t="shared" si="1362"/>
        <v>0</v>
      </c>
      <c r="AO447" s="167">
        <f t="shared" si="1363"/>
        <v>0</v>
      </c>
      <c r="AP447" s="166">
        <v>0</v>
      </c>
      <c r="AQ447" s="166">
        <f t="shared" si="1364"/>
        <v>6767692</v>
      </c>
      <c r="AR447" s="166"/>
      <c r="AS447" s="167"/>
      <c r="AT447" s="166"/>
      <c r="AU447" s="166"/>
      <c r="AV447" s="166">
        <f t="shared" si="1365"/>
        <v>6767692</v>
      </c>
      <c r="AW447" s="166">
        <f t="shared" si="1325"/>
        <v>487200</v>
      </c>
      <c r="AX447" s="166">
        <f t="shared" si="1326"/>
        <v>91350</v>
      </c>
      <c r="AY447" s="166">
        <f t="shared" si="1327"/>
        <v>60900</v>
      </c>
      <c r="AZ447" s="166">
        <f t="shared" si="1366"/>
        <v>639450</v>
      </c>
      <c r="BA447" s="166">
        <f t="shared" si="1329"/>
        <v>30450</v>
      </c>
      <c r="BB447" s="166">
        <f t="shared" si="1367"/>
        <v>120000</v>
      </c>
      <c r="BC447" s="166"/>
      <c r="BD447" s="166">
        <v>0</v>
      </c>
      <c r="BE447" s="166">
        <f t="shared" si="1331"/>
        <v>789900</v>
      </c>
      <c r="BF447" s="166">
        <f t="shared" si="1332"/>
        <v>5977792</v>
      </c>
      <c r="BG447" s="166">
        <f t="shared" si="1333"/>
        <v>0</v>
      </c>
      <c r="BH447" s="166">
        <v>1</v>
      </c>
      <c r="BI447" s="369" t="s">
        <v>40</v>
      </c>
      <c r="BJ447" s="166">
        <f t="shared" si="1334"/>
        <v>0</v>
      </c>
      <c r="BK447" s="166">
        <f t="shared" si="1335"/>
        <v>1</v>
      </c>
      <c r="BL447" s="166">
        <v>0</v>
      </c>
      <c r="BM447" s="166">
        <f t="shared" si="1336"/>
        <v>0</v>
      </c>
      <c r="BN447" s="166" t="str">
        <f t="shared" si="1337"/>
        <v>Trừ tiền</v>
      </c>
      <c r="BO447" s="410"/>
      <c r="BP447" s="166"/>
      <c r="BQ447" s="144"/>
      <c r="BR447" s="144"/>
      <c r="BS447" s="161">
        <f t="shared" si="1338"/>
        <v>6767692</v>
      </c>
      <c r="BT447" s="159">
        <v>0</v>
      </c>
      <c r="BU447" s="166">
        <f t="shared" si="1339"/>
        <v>0</v>
      </c>
      <c r="BV447" s="166">
        <v>11000000</v>
      </c>
      <c r="BW447" s="166">
        <f t="shared" si="1340"/>
        <v>11000000</v>
      </c>
      <c r="BX447" s="166">
        <f t="shared" si="1368"/>
        <v>-4871758</v>
      </c>
      <c r="BY447" s="166"/>
      <c r="BZ447" s="166"/>
      <c r="CA447" s="171"/>
      <c r="CB447" s="166"/>
      <c r="CC447" s="166"/>
      <c r="CD447" s="166"/>
      <c r="CE447" s="369">
        <v>10000000</v>
      </c>
      <c r="CF447" s="413">
        <f>CE447*10%</f>
        <v>1000000</v>
      </c>
      <c r="CG447" s="369">
        <v>0</v>
      </c>
      <c r="CH447" s="369">
        <v>0</v>
      </c>
      <c r="CI447" s="369"/>
      <c r="CJ447" s="369">
        <f t="shared" si="1370"/>
        <v>1000000</v>
      </c>
      <c r="CK447" s="369">
        <f t="shared" si="1371"/>
        <v>11000000</v>
      </c>
      <c r="CL447" s="369"/>
      <c r="CM447" s="369">
        <f t="shared" si="1372"/>
        <v>10000000</v>
      </c>
      <c r="CN447" s="369">
        <f t="shared" si="1372"/>
        <v>1000000</v>
      </c>
      <c r="CO447" s="369">
        <f t="shared" si="1373"/>
        <v>0</v>
      </c>
      <c r="CP447" s="369">
        <f t="shared" si="1374"/>
        <v>0</v>
      </c>
      <c r="CQ447" s="369">
        <f t="shared" si="1374"/>
        <v>0</v>
      </c>
      <c r="CR447" s="369">
        <f t="shared" si="1375"/>
        <v>1000000</v>
      </c>
      <c r="CS447" s="369">
        <f t="shared" si="1376"/>
        <v>11000000</v>
      </c>
      <c r="CT447" s="173" t="s">
        <v>2200</v>
      </c>
      <c r="CU447" s="173" t="s">
        <v>2107</v>
      </c>
      <c r="CV447" s="450" t="s">
        <v>2266</v>
      </c>
      <c r="CW447" s="173" t="s">
        <v>2104</v>
      </c>
      <c r="CX447">
        <v>5977792</v>
      </c>
    </row>
    <row r="448" spans="1:102" ht="34.35" customHeight="1">
      <c r="A448" s="367" t="s">
        <v>2212</v>
      </c>
      <c r="B448" s="298" t="str">
        <f>"Bộ phận Kỹ thuật phương tiện: " &amp;"["&amp;COUNT(A449:A450)&amp; "]"</f>
        <v>Bộ phận Kỹ thuật phương tiện: [2]</v>
      </c>
      <c r="C448" s="284"/>
      <c r="D448" s="293"/>
      <c r="E448" s="293"/>
      <c r="F448" s="293"/>
      <c r="G448" s="293">
        <f>SUM(G449:G450)</f>
        <v>12620000</v>
      </c>
      <c r="H448" s="293">
        <f t="shared" ref="H448:BS448" si="1377">SUM(H449:H450)</f>
        <v>0</v>
      </c>
      <c r="I448" s="293">
        <f t="shared" si="1377"/>
        <v>8880000</v>
      </c>
      <c r="J448" s="293">
        <f t="shared" si="1377"/>
        <v>1575000</v>
      </c>
      <c r="K448" s="293">
        <f t="shared" si="1377"/>
        <v>10455000</v>
      </c>
      <c r="L448" s="293">
        <f t="shared" si="1377"/>
        <v>23075000</v>
      </c>
      <c r="M448" s="293"/>
      <c r="N448" s="293">
        <f t="shared" si="1377"/>
        <v>8834000</v>
      </c>
      <c r="O448" s="293">
        <f t="shared" si="1377"/>
        <v>0</v>
      </c>
      <c r="P448" s="294">
        <f t="shared" si="1377"/>
        <v>25</v>
      </c>
      <c r="Q448" s="294">
        <f t="shared" si="1377"/>
        <v>0</v>
      </c>
      <c r="R448" s="294">
        <f t="shared" si="1377"/>
        <v>4.71</v>
      </c>
      <c r="S448" s="294">
        <f t="shared" si="1377"/>
        <v>2</v>
      </c>
      <c r="T448" s="294">
        <f t="shared" si="1377"/>
        <v>0</v>
      </c>
      <c r="U448" s="294">
        <f t="shared" si="1377"/>
        <v>0</v>
      </c>
      <c r="V448" s="294">
        <f t="shared" si="1377"/>
        <v>0</v>
      </c>
      <c r="W448" s="294">
        <f t="shared" si="1377"/>
        <v>0</v>
      </c>
      <c r="X448" s="294">
        <f t="shared" si="1377"/>
        <v>0</v>
      </c>
      <c r="Y448" s="294">
        <f t="shared" si="1377"/>
        <v>0</v>
      </c>
      <c r="Z448" s="294">
        <f t="shared" si="1377"/>
        <v>0</v>
      </c>
      <c r="AA448" s="294">
        <f t="shared" si="1377"/>
        <v>0</v>
      </c>
      <c r="AB448" s="294">
        <f t="shared" si="1377"/>
        <v>0</v>
      </c>
      <c r="AC448" s="294">
        <f t="shared" si="1377"/>
        <v>0</v>
      </c>
      <c r="AD448" s="294">
        <f t="shared" si="1377"/>
        <v>1.5</v>
      </c>
      <c r="AE448" s="294">
        <f t="shared" si="1377"/>
        <v>0</v>
      </c>
      <c r="AF448" s="293">
        <f t="shared" si="1377"/>
        <v>9958462</v>
      </c>
      <c r="AG448" s="293">
        <f t="shared" si="1377"/>
        <v>1799159</v>
      </c>
      <c r="AH448" s="293">
        <f t="shared" si="1377"/>
        <v>936923</v>
      </c>
      <c r="AI448" s="293">
        <f t="shared" si="1377"/>
        <v>0</v>
      </c>
      <c r="AJ448" s="293">
        <f t="shared" si="1377"/>
        <v>0</v>
      </c>
      <c r="AK448" s="293">
        <f t="shared" si="1377"/>
        <v>0</v>
      </c>
      <c r="AL448" s="293">
        <f t="shared" si="1377"/>
        <v>0</v>
      </c>
      <c r="AM448" s="293">
        <f t="shared" si="1377"/>
        <v>0</v>
      </c>
      <c r="AN448" s="293">
        <f t="shared" si="1377"/>
        <v>173077</v>
      </c>
      <c r="AO448" s="293">
        <f t="shared" si="1377"/>
        <v>0</v>
      </c>
      <c r="AP448" s="293">
        <f t="shared" si="1377"/>
        <v>0</v>
      </c>
      <c r="AQ448" s="293">
        <f t="shared" si="1377"/>
        <v>12867621</v>
      </c>
      <c r="AR448" s="293">
        <f t="shared" si="1377"/>
        <v>0</v>
      </c>
      <c r="AS448" s="293">
        <f t="shared" si="1377"/>
        <v>0</v>
      </c>
      <c r="AT448" s="293">
        <f t="shared" si="1377"/>
        <v>0</v>
      </c>
      <c r="AU448" s="293">
        <f t="shared" si="1377"/>
        <v>0</v>
      </c>
      <c r="AV448" s="293">
        <f t="shared" si="1377"/>
        <v>12867621</v>
      </c>
      <c r="AW448" s="293">
        <f t="shared" si="1377"/>
        <v>1009600</v>
      </c>
      <c r="AX448" s="293">
        <f t="shared" si="1377"/>
        <v>189300</v>
      </c>
      <c r="AY448" s="293">
        <f t="shared" si="1377"/>
        <v>126200</v>
      </c>
      <c r="AZ448" s="293">
        <f t="shared" si="1377"/>
        <v>1325100</v>
      </c>
      <c r="BA448" s="293">
        <f t="shared" si="1377"/>
        <v>30450</v>
      </c>
      <c r="BB448" s="293">
        <f t="shared" si="1377"/>
        <v>360000</v>
      </c>
      <c r="BC448" s="293">
        <f t="shared" si="1377"/>
        <v>0</v>
      </c>
      <c r="BD448" s="293">
        <f t="shared" si="1377"/>
        <v>0</v>
      </c>
      <c r="BE448" s="293">
        <f t="shared" si="1377"/>
        <v>1715550</v>
      </c>
      <c r="BF448" s="293">
        <f t="shared" si="1377"/>
        <v>11152071</v>
      </c>
      <c r="BG448" s="293">
        <f t="shared" si="1377"/>
        <v>0</v>
      </c>
      <c r="BH448" s="293"/>
      <c r="BI448" s="293">
        <f t="shared" si="1377"/>
        <v>0</v>
      </c>
      <c r="BJ448" s="293">
        <f t="shared" si="1377"/>
        <v>0</v>
      </c>
      <c r="BK448" s="293"/>
      <c r="BL448" s="293">
        <f t="shared" si="1377"/>
        <v>0</v>
      </c>
      <c r="BM448" s="293">
        <f t="shared" si="1377"/>
        <v>0</v>
      </c>
      <c r="BN448" s="293">
        <f t="shared" si="1377"/>
        <v>0</v>
      </c>
      <c r="BO448" s="293">
        <f t="shared" si="1377"/>
        <v>0</v>
      </c>
      <c r="BP448" s="293">
        <f t="shared" si="1377"/>
        <v>0</v>
      </c>
      <c r="BQ448" s="293">
        <f t="shared" si="1377"/>
        <v>0</v>
      </c>
      <c r="BR448" s="293">
        <f t="shared" si="1377"/>
        <v>0</v>
      </c>
      <c r="BS448" s="293">
        <f t="shared" si="1377"/>
        <v>12694544</v>
      </c>
      <c r="BT448" s="293">
        <f t="shared" ref="BT448:CV448" si="1378">SUM(BT449:BT450)</f>
        <v>0</v>
      </c>
      <c r="BU448" s="293">
        <f t="shared" si="1378"/>
        <v>0</v>
      </c>
      <c r="BV448" s="293">
        <f t="shared" si="1378"/>
        <v>22000000</v>
      </c>
      <c r="BW448" s="293">
        <f t="shared" si="1378"/>
        <v>22000000</v>
      </c>
      <c r="BX448" s="293">
        <f t="shared" si="1378"/>
        <v>-10630556</v>
      </c>
      <c r="BY448" s="293">
        <f t="shared" si="1378"/>
        <v>0</v>
      </c>
      <c r="BZ448" s="293">
        <f t="shared" si="1378"/>
        <v>0</v>
      </c>
      <c r="CA448" s="293">
        <f t="shared" si="1378"/>
        <v>0</v>
      </c>
      <c r="CB448" s="293">
        <f t="shared" si="1378"/>
        <v>0</v>
      </c>
      <c r="CC448" s="293">
        <f t="shared" si="1378"/>
        <v>0</v>
      </c>
      <c r="CD448" s="293">
        <f t="shared" si="1378"/>
        <v>0</v>
      </c>
      <c r="CE448" s="293">
        <f t="shared" si="1378"/>
        <v>21500000</v>
      </c>
      <c r="CF448" s="293">
        <f t="shared" si="1378"/>
        <v>1575000</v>
      </c>
      <c r="CG448" s="293">
        <f t="shared" si="1378"/>
        <v>0</v>
      </c>
      <c r="CH448" s="293">
        <f t="shared" si="1378"/>
        <v>0</v>
      </c>
      <c r="CI448" s="293">
        <f t="shared" si="1378"/>
        <v>0</v>
      </c>
      <c r="CJ448" s="293">
        <f t="shared" si="1378"/>
        <v>1575000</v>
      </c>
      <c r="CK448" s="293">
        <f t="shared" si="1378"/>
        <v>23075000</v>
      </c>
      <c r="CL448" s="293">
        <f t="shared" si="1378"/>
        <v>0</v>
      </c>
      <c r="CM448" s="293">
        <f t="shared" si="1378"/>
        <v>21500000</v>
      </c>
      <c r="CN448" s="293">
        <f t="shared" si="1378"/>
        <v>1575000</v>
      </c>
      <c r="CO448" s="293">
        <f t="shared" si="1378"/>
        <v>0</v>
      </c>
      <c r="CP448" s="293">
        <f t="shared" si="1378"/>
        <v>0</v>
      </c>
      <c r="CQ448" s="293">
        <f t="shared" si="1378"/>
        <v>0</v>
      </c>
      <c r="CR448" s="293">
        <f t="shared" si="1378"/>
        <v>1575000</v>
      </c>
      <c r="CS448" s="293">
        <f t="shared" si="1378"/>
        <v>23075000</v>
      </c>
      <c r="CT448" s="293">
        <f t="shared" si="1378"/>
        <v>0</v>
      </c>
      <c r="CU448" s="293">
        <f t="shared" si="1378"/>
        <v>0</v>
      </c>
      <c r="CV448" s="445">
        <f t="shared" si="1378"/>
        <v>0</v>
      </c>
      <c r="CW448" s="293"/>
    </row>
    <row r="449" spans="1:102" ht="34.35" customHeight="1">
      <c r="A449" s="155">
        <f>SUBTOTAL(3,$C$11:C449)</f>
        <v>397</v>
      </c>
      <c r="B449" s="390" t="s">
        <v>2061</v>
      </c>
      <c r="C449" s="252" t="s">
        <v>2062</v>
      </c>
      <c r="D449" s="156" t="s">
        <v>101</v>
      </c>
      <c r="E449" s="157" t="str">
        <f t="shared" ref="E449:E450" si="1379">IF(CL449&gt;=400000000,"A1",IF(CL449&gt;=300000000,"A2",IF(CL449&gt;=240000000,"A3",IF(CL449&gt;=180000000,"A4",IF(CL449&gt;=120000000,"A5",IF(CL449&gt;=80000000,"A6",IF(CL449&gt;=40000000,"A7",IF(CL449&gt;=25000000,"B1",IF(CL449&gt;=12000000,"B2","B3")))))))))</f>
        <v>B3</v>
      </c>
      <c r="F449" s="392">
        <v>41920</v>
      </c>
      <c r="G449" s="369">
        <v>6090000</v>
      </c>
      <c r="H449" s="369"/>
      <c r="I449" s="160">
        <f t="shared" ref="I449:I450" si="1380">IF(G449&gt;0,CM449-G449,CM449-H449)</f>
        <v>3910000</v>
      </c>
      <c r="J449" s="160">
        <f t="shared" si="1151"/>
        <v>1000000</v>
      </c>
      <c r="K449" s="161">
        <f t="shared" si="1205"/>
        <v>4910000</v>
      </c>
      <c r="L449" s="161">
        <f t="shared" si="1206"/>
        <v>11000000</v>
      </c>
      <c r="M449" s="162">
        <f t="shared" ref="M449:M474" si="1381">IF(CE449&gt;=11000000,80%,100%)</f>
        <v>1</v>
      </c>
      <c r="N449" s="163">
        <f t="shared" ref="N449:N474" si="1382">ROUND(MAX(G449*70%,H449*70%,3640000),0)</f>
        <v>4263000</v>
      </c>
      <c r="O449" s="163">
        <v>0</v>
      </c>
      <c r="P449" s="406">
        <v>13</v>
      </c>
      <c r="Q449" s="406">
        <v>0</v>
      </c>
      <c r="R449" s="406">
        <v>3.14</v>
      </c>
      <c r="S449" s="406">
        <v>2</v>
      </c>
      <c r="T449" s="406"/>
      <c r="U449" s="406"/>
      <c r="V449" s="406"/>
      <c r="W449" s="406"/>
      <c r="X449" s="389"/>
      <c r="Y449" s="406"/>
      <c r="Z449" s="406"/>
      <c r="AA449" s="406"/>
      <c r="AB449" s="406"/>
      <c r="AC449" s="406"/>
      <c r="AD449" s="406">
        <v>1.5</v>
      </c>
      <c r="AE449" s="164">
        <f t="shared" ref="AE449:AE450" si="1383">IF(OR(BL449="M1",BL449="M2",BL449="M3",BL449="M4"),P449+R449+S449+T449+U449,0)</f>
        <v>0</v>
      </c>
      <c r="AF449" s="166">
        <f t="shared" ref="AF449:AF450" si="1384">ROUND(IF($P449=0,0,IF(OR($BJ449="lương tháng",$CE449&gt;=11000000),($L449/2-$L449/26*($CC$6-$P449))*$M449,$L449/26*$P449*$M449)),0)</f>
        <v>5500000</v>
      </c>
      <c r="AG449" s="166">
        <f t="shared" ref="AG449:AG450" si="1385">ROUND(MAX((G449+I449)*M449/26*R449,(H449+I449)*M449/26*R449,G449/26*R449*150%,H449/26*R449*150%)*BK449,0)</f>
        <v>1207692</v>
      </c>
      <c r="AH449" s="166">
        <f t="shared" ref="AH449:AH450" si="1386">ROUND(MAX((G449+I449)*M449/26*S449,(H449+I449)*M449/26*S449,G449/26*S449*200%,H449/26*S449*200%)*BK449,0)</f>
        <v>936923</v>
      </c>
      <c r="AI449" s="166">
        <f t="shared" ref="AI449:AI450" si="1387">ROUND(IF(BJ449="Lương tháng",L449/26*T449,MAX((G449+I449)/26*(T449+U449)*200%+G449/26*T449,(H449+I449)/26*(T449+U449)*200%+H449/26*T449,G449/26*(T449+U449)*300%+G449/26*T449,H449/26*(T449+U449)*300%+H449/26*T449)),0)</f>
        <v>0</v>
      </c>
      <c r="AJ449" s="166">
        <f t="shared" ref="AJ449:AJ450" si="1388">ROUND(IF((P449+Q449)=0,0,IF(BJ449="Lương tháng",MAX((G449+I449)/26*V449,(H449+I449)/26*V449),MAX(G449/26*V449,H449/26*V449))),0)</f>
        <v>0</v>
      </c>
      <c r="AK449" s="166">
        <f t="shared" ref="AK449:AK450" si="1389">ROUND(IF(G449&gt;0,G449/26*W449,H449/26*W449),0)</f>
        <v>0</v>
      </c>
      <c r="AL449" s="166">
        <f t="shared" ref="AL449:AL450" si="1390">ROUND(N449/26*Y449+O449/26*Z449+MAX(G449/26*AA449,H449/26*AA449),0)</f>
        <v>0</v>
      </c>
      <c r="AM449" s="166">
        <f t="shared" ref="AM449:AM450" si="1391">ROUND(IF(BJ449="Lương tháng",L449/26*AC449,L449/26*AC449+MAX((G449+I449)/26*AB449,(H449+I449)/26*AB449)),0)</f>
        <v>0</v>
      </c>
      <c r="AN449" s="166">
        <f t="shared" ref="AN449:AN450" si="1392">ROUND(IF(BJ449="lương tháng",0,MAX((G449+I449)/26*AD449*30%,(H449+I449)/26*AD449*30%)*BK449),0)</f>
        <v>173077</v>
      </c>
      <c r="AO449" s="167">
        <f t="shared" ref="AO449:AO450" si="1393">ROUND(BM449*AE449,0)</f>
        <v>0</v>
      </c>
      <c r="AP449" s="166">
        <v>0</v>
      </c>
      <c r="AQ449" s="166">
        <f t="shared" ref="AQ449:AQ450" si="1394">ROUND(SUM(AF449:AP449),0)</f>
        <v>7817692</v>
      </c>
      <c r="AR449" s="166"/>
      <c r="AS449" s="167"/>
      <c r="AT449" s="166"/>
      <c r="AU449" s="166"/>
      <c r="AV449" s="166">
        <f t="shared" ref="AV449:AV450" si="1395">ROUND(SUM(AQ449:AT449)-AU449,0)</f>
        <v>7817692</v>
      </c>
      <c r="AW449" s="166">
        <f t="shared" ref="AW449:AW474" si="1396">ROUND(IF($BH449=1,$G449*$AW$9,0),0)</f>
        <v>487200</v>
      </c>
      <c r="AX449" s="166">
        <f t="shared" ref="AX449:AX474" si="1397">ROUND(IF($BH449=1,$G449*$AX$9,0),0)</f>
        <v>91350</v>
      </c>
      <c r="AY449" s="166">
        <f t="shared" ref="AY449:AY474" si="1398">ROUND(IF($BH449=1,$G449*$AY$9,0),0)</f>
        <v>60900</v>
      </c>
      <c r="AZ449" s="166">
        <f t="shared" ref="AZ449:AZ450" si="1399">SUM(AW449:AY449)</f>
        <v>639450</v>
      </c>
      <c r="BA449" s="166">
        <f t="shared" ref="BA449:BA474" si="1400">ROUND(IF($BI449="1x",$G449*0.5%,0),0)</f>
        <v>30450</v>
      </c>
      <c r="BB449" s="166">
        <f t="shared" ref="BB449:BB450" si="1401">IF(BN449="Xem lại",0,IF(CM449&lt;11000000,5000,IF(AND(CM449&gt;=11000000,CM449&lt;25000000),10000,IF(AND(CM449&gt;=25000000,CM449&lt;40000000),15000,IF(AND(CM449&gt;=40000000,CM449&lt;120000000),20000,IF(AND(CM449&gt;=120000000,CM449&lt;240000000),25000,30000)))))*$BB$6)</f>
        <v>120000</v>
      </c>
      <c r="BC449" s="166"/>
      <c r="BD449" s="166">
        <v>0</v>
      </c>
      <c r="BE449" s="166">
        <f t="shared" ref="BE449:BE474" si="1402">ROUND(SUM(AZ449:BD449),0)</f>
        <v>789900</v>
      </c>
      <c r="BF449" s="166">
        <f t="shared" ref="BF449:BF474" si="1403">ROUND(IF(AV449&gt;BE449,AV449-BE449,0),0)</f>
        <v>7027792</v>
      </c>
      <c r="BG449" s="166">
        <f t="shared" ref="BG449:BG474" si="1404">ROUND(IF(BE449&gt;AV449,BE449-AV449,0),0)</f>
        <v>0</v>
      </c>
      <c r="BH449" s="166">
        <v>1</v>
      </c>
      <c r="BI449" s="369" t="s">
        <v>40</v>
      </c>
      <c r="BJ449" s="166">
        <f t="shared" ref="BJ449:BJ474" si="1405">IF(AND(D449="QTNV CL",CM449&gt;=11000000),"Lương tháng",IF(CM449&gt;=18000000,"Lương tháng",0))</f>
        <v>0</v>
      </c>
      <c r="BK449" s="166">
        <f t="shared" ref="BK449:BK474" si="1406">IF(BJ449="Lương tháng",0,1)</f>
        <v>1</v>
      </c>
      <c r="BL449" s="166">
        <v>0</v>
      </c>
      <c r="BM449" s="166">
        <f t="shared" ref="BM449:BM474" si="1407">IF(BL449="M1",13000,IF(BL449="M2",20000,IF(BL449="M3",26000,IF(BL449="M4",32000,0))))</f>
        <v>0</v>
      </c>
      <c r="BN449" s="166" t="str">
        <f t="shared" ref="BN449:BN474" si="1408">IF(AND(G449&gt;0,(P449+Q449)&gt;=5),"Trừ tiền","Xem lại")</f>
        <v>Trừ tiền</v>
      </c>
      <c r="BO449" s="410"/>
      <c r="BP449" s="166"/>
      <c r="BQ449" s="144"/>
      <c r="BR449" s="144"/>
      <c r="BS449" s="161">
        <f t="shared" ref="BS449:BS474" si="1409">AQ449+SUM(BO449:BR449)-AN449-AO449-SUM(BY449:CA449)</f>
        <v>7644615</v>
      </c>
      <c r="BT449" s="159">
        <v>0</v>
      </c>
      <c r="BU449" s="166">
        <f t="shared" ref="BU449:BU474" si="1410">BT449*4400000</f>
        <v>0</v>
      </c>
      <c r="BV449" s="166">
        <v>11000000</v>
      </c>
      <c r="BW449" s="166">
        <f t="shared" ref="BW449:BW474" si="1411">BU449+BV449</f>
        <v>11000000</v>
      </c>
      <c r="BX449" s="166">
        <f t="shared" ref="BX449:BX450" si="1412">BS449-SUM(CC449:CD449)-CB449-AZ449-BW449</f>
        <v>-3994835</v>
      </c>
      <c r="BY449" s="166"/>
      <c r="BZ449" s="166"/>
      <c r="CA449" s="171"/>
      <c r="CB449" s="166"/>
      <c r="CC449" s="166"/>
      <c r="CD449" s="166"/>
      <c r="CE449" s="369">
        <v>10000000</v>
      </c>
      <c r="CF449" s="369">
        <f>CE449*10%</f>
        <v>1000000</v>
      </c>
      <c r="CG449" s="369">
        <v>0</v>
      </c>
      <c r="CH449" s="369">
        <v>0</v>
      </c>
      <c r="CI449" s="369"/>
      <c r="CJ449" s="369">
        <f t="shared" ref="CJ449:CJ450" si="1413">SUM(CF449:CI449)</f>
        <v>1000000</v>
      </c>
      <c r="CK449" s="369">
        <f t="shared" ref="CK449:CK450" si="1414">CE449+CJ449</f>
        <v>11000000</v>
      </c>
      <c r="CL449" s="369"/>
      <c r="CM449" s="369">
        <f t="shared" ref="CM449:CN450" si="1415">CE449</f>
        <v>10000000</v>
      </c>
      <c r="CN449" s="369">
        <f t="shared" si="1415"/>
        <v>1000000</v>
      </c>
      <c r="CO449" s="369">
        <f t="shared" ref="CO449:CO450" si="1416">CH449</f>
        <v>0</v>
      </c>
      <c r="CP449" s="369">
        <f t="shared" ref="CP449:CQ450" si="1417">CH449</f>
        <v>0</v>
      </c>
      <c r="CQ449" s="369">
        <f t="shared" si="1417"/>
        <v>0</v>
      </c>
      <c r="CR449" s="369">
        <f t="shared" ref="CR449:CR450" si="1418">SUM(CN449:CQ449)</f>
        <v>1000000</v>
      </c>
      <c r="CS449" s="369">
        <f t="shared" ref="CS449:CS450" si="1419">CM449+CR449</f>
        <v>11000000</v>
      </c>
      <c r="CT449" s="173" t="s">
        <v>2412</v>
      </c>
      <c r="CU449" s="173" t="s">
        <v>2106</v>
      </c>
      <c r="CV449" s="450" t="s">
        <v>2268</v>
      </c>
      <c r="CW449" s="173" t="s">
        <v>2104</v>
      </c>
      <c r="CX449">
        <v>7027792</v>
      </c>
    </row>
    <row r="450" spans="1:102" ht="34.35" customHeight="1">
      <c r="A450" s="155">
        <f>SUBTOTAL(3,$C$11:C450)</f>
        <v>398</v>
      </c>
      <c r="B450" s="390" t="s">
        <v>2087</v>
      </c>
      <c r="C450" s="252" t="s">
        <v>2088</v>
      </c>
      <c r="D450" s="156" t="s">
        <v>101</v>
      </c>
      <c r="E450" s="157" t="str">
        <f t="shared" si="1379"/>
        <v>B3</v>
      </c>
      <c r="F450" s="392">
        <v>42499</v>
      </c>
      <c r="G450" s="369">
        <v>6530000</v>
      </c>
      <c r="H450" s="369"/>
      <c r="I450" s="160">
        <f t="shared" si="1380"/>
        <v>4970000</v>
      </c>
      <c r="J450" s="160">
        <f t="shared" si="1151"/>
        <v>575000</v>
      </c>
      <c r="K450" s="161">
        <f t="shared" si="1205"/>
        <v>5545000</v>
      </c>
      <c r="L450" s="161">
        <f t="shared" si="1206"/>
        <v>12075000</v>
      </c>
      <c r="M450" s="162">
        <f t="shared" si="1381"/>
        <v>0.8</v>
      </c>
      <c r="N450" s="163">
        <f t="shared" si="1382"/>
        <v>4571000</v>
      </c>
      <c r="O450" s="163">
        <v>0</v>
      </c>
      <c r="P450" s="406">
        <v>12</v>
      </c>
      <c r="Q450" s="406">
        <v>0</v>
      </c>
      <c r="R450" s="406">
        <v>1.57</v>
      </c>
      <c r="S450" s="406">
        <v>0</v>
      </c>
      <c r="T450" s="406"/>
      <c r="U450" s="406"/>
      <c r="V450" s="406"/>
      <c r="W450" s="406"/>
      <c r="X450" s="389"/>
      <c r="Y450" s="406"/>
      <c r="Z450" s="406"/>
      <c r="AA450" s="406"/>
      <c r="AB450" s="406"/>
      <c r="AC450" s="406"/>
      <c r="AD450" s="406">
        <v>0</v>
      </c>
      <c r="AE450" s="164">
        <f t="shared" si="1383"/>
        <v>0</v>
      </c>
      <c r="AF450" s="166">
        <f t="shared" si="1384"/>
        <v>4458462</v>
      </c>
      <c r="AG450" s="166">
        <f t="shared" si="1385"/>
        <v>591467</v>
      </c>
      <c r="AH450" s="166">
        <f t="shared" si="1386"/>
        <v>0</v>
      </c>
      <c r="AI450" s="166">
        <f t="shared" si="1387"/>
        <v>0</v>
      </c>
      <c r="AJ450" s="166">
        <f t="shared" si="1388"/>
        <v>0</v>
      </c>
      <c r="AK450" s="166">
        <f t="shared" si="1389"/>
        <v>0</v>
      </c>
      <c r="AL450" s="166">
        <f t="shared" si="1390"/>
        <v>0</v>
      </c>
      <c r="AM450" s="166">
        <f t="shared" si="1391"/>
        <v>0</v>
      </c>
      <c r="AN450" s="166">
        <f t="shared" si="1392"/>
        <v>0</v>
      </c>
      <c r="AO450" s="167">
        <f t="shared" si="1393"/>
        <v>0</v>
      </c>
      <c r="AP450" s="166">
        <v>0</v>
      </c>
      <c r="AQ450" s="166">
        <f t="shared" si="1394"/>
        <v>5049929</v>
      </c>
      <c r="AR450" s="166"/>
      <c r="AS450" s="167"/>
      <c r="AT450" s="166"/>
      <c r="AU450" s="166"/>
      <c r="AV450" s="166">
        <f t="shared" si="1395"/>
        <v>5049929</v>
      </c>
      <c r="AW450" s="166">
        <f t="shared" si="1396"/>
        <v>522400</v>
      </c>
      <c r="AX450" s="166">
        <f t="shared" si="1397"/>
        <v>97950</v>
      </c>
      <c r="AY450" s="166">
        <f t="shared" si="1398"/>
        <v>65300</v>
      </c>
      <c r="AZ450" s="166">
        <f t="shared" si="1399"/>
        <v>685650</v>
      </c>
      <c r="BA450" s="166">
        <f t="shared" si="1400"/>
        <v>0</v>
      </c>
      <c r="BB450" s="166">
        <f t="shared" si="1401"/>
        <v>240000</v>
      </c>
      <c r="BC450" s="166"/>
      <c r="BD450" s="166">
        <v>0</v>
      </c>
      <c r="BE450" s="166">
        <f t="shared" si="1402"/>
        <v>925650</v>
      </c>
      <c r="BF450" s="166">
        <f t="shared" si="1403"/>
        <v>4124279</v>
      </c>
      <c r="BG450" s="166">
        <f t="shared" si="1404"/>
        <v>0</v>
      </c>
      <c r="BH450" s="166">
        <v>1</v>
      </c>
      <c r="BI450" s="159">
        <v>0</v>
      </c>
      <c r="BJ450" s="166">
        <f t="shared" si="1405"/>
        <v>0</v>
      </c>
      <c r="BK450" s="166">
        <f t="shared" si="1406"/>
        <v>1</v>
      </c>
      <c r="BL450" s="166">
        <v>0</v>
      </c>
      <c r="BM450" s="166">
        <f t="shared" si="1407"/>
        <v>0</v>
      </c>
      <c r="BN450" s="166" t="str">
        <f t="shared" si="1408"/>
        <v>Trừ tiền</v>
      </c>
      <c r="BO450" s="410"/>
      <c r="BP450" s="166"/>
      <c r="BQ450" s="144"/>
      <c r="BR450" s="144"/>
      <c r="BS450" s="161">
        <f t="shared" si="1409"/>
        <v>5049929</v>
      </c>
      <c r="BT450" s="159">
        <v>0</v>
      </c>
      <c r="BU450" s="166">
        <f t="shared" si="1410"/>
        <v>0</v>
      </c>
      <c r="BV450" s="166">
        <v>11000000</v>
      </c>
      <c r="BW450" s="166">
        <f t="shared" si="1411"/>
        <v>11000000</v>
      </c>
      <c r="BX450" s="166">
        <f t="shared" si="1412"/>
        <v>-6635721</v>
      </c>
      <c r="BY450" s="166"/>
      <c r="BZ450" s="166"/>
      <c r="CA450" s="171"/>
      <c r="CB450" s="166"/>
      <c r="CC450" s="166"/>
      <c r="CD450" s="166"/>
      <c r="CE450" s="369">
        <v>11500000</v>
      </c>
      <c r="CF450" s="369">
        <f>5%*CE450</f>
        <v>575000</v>
      </c>
      <c r="CG450" s="369">
        <v>0</v>
      </c>
      <c r="CH450" s="369">
        <v>0</v>
      </c>
      <c r="CI450" s="369"/>
      <c r="CJ450" s="369">
        <f t="shared" si="1413"/>
        <v>575000</v>
      </c>
      <c r="CK450" s="369">
        <f t="shared" si="1414"/>
        <v>12075000</v>
      </c>
      <c r="CL450" s="369"/>
      <c r="CM450" s="369">
        <f t="shared" si="1415"/>
        <v>11500000</v>
      </c>
      <c r="CN450" s="369">
        <f t="shared" si="1415"/>
        <v>575000</v>
      </c>
      <c r="CO450" s="369">
        <f t="shared" si="1416"/>
        <v>0</v>
      </c>
      <c r="CP450" s="369">
        <f t="shared" si="1417"/>
        <v>0</v>
      </c>
      <c r="CQ450" s="369">
        <f t="shared" si="1417"/>
        <v>0</v>
      </c>
      <c r="CR450" s="369">
        <f t="shared" si="1418"/>
        <v>575000</v>
      </c>
      <c r="CS450" s="369">
        <f t="shared" si="1419"/>
        <v>12075000</v>
      </c>
      <c r="CT450" s="173" t="s">
        <v>2413</v>
      </c>
      <c r="CU450" s="173" t="s">
        <v>2106</v>
      </c>
      <c r="CV450" s="450" t="s">
        <v>2325</v>
      </c>
      <c r="CW450" s="173" t="s">
        <v>2104</v>
      </c>
      <c r="CX450">
        <v>4124279</v>
      </c>
    </row>
    <row r="451" spans="1:102" ht="34.35" customHeight="1">
      <c r="A451" s="367" t="s">
        <v>2213</v>
      </c>
      <c r="B451" s="298" t="str">
        <f>"Đội Lái xe đầu kéo VC Ô tô &amp; LKPT: " &amp;"["&amp;COUNT(A452:A455)&amp; "]"</f>
        <v>Đội Lái xe đầu kéo VC Ô tô &amp; LKPT: [4]</v>
      </c>
      <c r="C451" s="284"/>
      <c r="D451" s="293"/>
      <c r="E451" s="293"/>
      <c r="F451" s="293"/>
      <c r="G451" s="293">
        <f>SUM(G452:G455)</f>
        <v>24360000</v>
      </c>
      <c r="H451" s="293">
        <f t="shared" ref="H451:BS451" si="1420">SUM(H452:H455)</f>
        <v>0</v>
      </c>
      <c r="I451" s="293">
        <f t="shared" si="1420"/>
        <v>17640000</v>
      </c>
      <c r="J451" s="293">
        <f t="shared" si="1420"/>
        <v>0</v>
      </c>
      <c r="K451" s="293">
        <f t="shared" si="1420"/>
        <v>17640000</v>
      </c>
      <c r="L451" s="293">
        <f t="shared" si="1420"/>
        <v>42000000</v>
      </c>
      <c r="M451" s="293"/>
      <c r="N451" s="293">
        <f t="shared" si="1420"/>
        <v>17052000</v>
      </c>
      <c r="O451" s="293">
        <f t="shared" si="1420"/>
        <v>0</v>
      </c>
      <c r="P451" s="294">
        <f t="shared" si="1420"/>
        <v>51</v>
      </c>
      <c r="Q451" s="294">
        <f t="shared" si="1420"/>
        <v>0</v>
      </c>
      <c r="R451" s="294">
        <f t="shared" si="1420"/>
        <v>0</v>
      </c>
      <c r="S451" s="294">
        <f t="shared" si="1420"/>
        <v>0</v>
      </c>
      <c r="T451" s="294">
        <f t="shared" si="1420"/>
        <v>0</v>
      </c>
      <c r="U451" s="294">
        <f t="shared" si="1420"/>
        <v>0</v>
      </c>
      <c r="V451" s="294">
        <f t="shared" si="1420"/>
        <v>0</v>
      </c>
      <c r="W451" s="294">
        <f t="shared" si="1420"/>
        <v>0</v>
      </c>
      <c r="X451" s="294">
        <f t="shared" si="1420"/>
        <v>0</v>
      </c>
      <c r="Y451" s="294">
        <f t="shared" si="1420"/>
        <v>0</v>
      </c>
      <c r="Z451" s="294">
        <f t="shared" si="1420"/>
        <v>0</v>
      </c>
      <c r="AA451" s="294">
        <f t="shared" si="1420"/>
        <v>0</v>
      </c>
      <c r="AB451" s="294">
        <f t="shared" si="1420"/>
        <v>0</v>
      </c>
      <c r="AC451" s="294">
        <f t="shared" si="1420"/>
        <v>0</v>
      </c>
      <c r="AD451" s="294">
        <f t="shared" si="1420"/>
        <v>0</v>
      </c>
      <c r="AE451" s="294">
        <f t="shared" si="1420"/>
        <v>0</v>
      </c>
      <c r="AF451" s="293">
        <f t="shared" si="1420"/>
        <v>20596154</v>
      </c>
      <c r="AG451" s="293">
        <f t="shared" si="1420"/>
        <v>0</v>
      </c>
      <c r="AH451" s="293">
        <f t="shared" si="1420"/>
        <v>0</v>
      </c>
      <c r="AI451" s="293">
        <f t="shared" si="1420"/>
        <v>0</v>
      </c>
      <c r="AJ451" s="293">
        <f t="shared" si="1420"/>
        <v>0</v>
      </c>
      <c r="AK451" s="293">
        <f t="shared" si="1420"/>
        <v>0</v>
      </c>
      <c r="AL451" s="293">
        <f t="shared" si="1420"/>
        <v>0</v>
      </c>
      <c r="AM451" s="293">
        <f t="shared" si="1420"/>
        <v>0</v>
      </c>
      <c r="AN451" s="293">
        <f t="shared" si="1420"/>
        <v>0</v>
      </c>
      <c r="AO451" s="293">
        <f t="shared" si="1420"/>
        <v>0</v>
      </c>
      <c r="AP451" s="293">
        <f t="shared" si="1420"/>
        <v>0</v>
      </c>
      <c r="AQ451" s="293">
        <f t="shared" si="1420"/>
        <v>20596154</v>
      </c>
      <c r="AR451" s="293">
        <f t="shared" si="1420"/>
        <v>0</v>
      </c>
      <c r="AS451" s="293">
        <f t="shared" si="1420"/>
        <v>0</v>
      </c>
      <c r="AT451" s="293">
        <f t="shared" si="1420"/>
        <v>0</v>
      </c>
      <c r="AU451" s="293">
        <f t="shared" si="1420"/>
        <v>0</v>
      </c>
      <c r="AV451" s="293">
        <f t="shared" si="1420"/>
        <v>20596154</v>
      </c>
      <c r="AW451" s="293">
        <f t="shared" si="1420"/>
        <v>1948800</v>
      </c>
      <c r="AX451" s="293">
        <f t="shared" si="1420"/>
        <v>365400</v>
      </c>
      <c r="AY451" s="293">
        <f t="shared" si="1420"/>
        <v>243600</v>
      </c>
      <c r="AZ451" s="293">
        <f t="shared" si="1420"/>
        <v>2557800</v>
      </c>
      <c r="BA451" s="293">
        <f t="shared" si="1420"/>
        <v>0</v>
      </c>
      <c r="BB451" s="293">
        <f t="shared" si="1420"/>
        <v>480000</v>
      </c>
      <c r="BC451" s="293">
        <f t="shared" si="1420"/>
        <v>0</v>
      </c>
      <c r="BD451" s="293">
        <f t="shared" si="1420"/>
        <v>0</v>
      </c>
      <c r="BE451" s="293">
        <f t="shared" si="1420"/>
        <v>3037800</v>
      </c>
      <c r="BF451" s="293">
        <f t="shared" si="1420"/>
        <v>17558354</v>
      </c>
      <c r="BG451" s="293">
        <f t="shared" si="1420"/>
        <v>0</v>
      </c>
      <c r="BH451" s="293"/>
      <c r="BI451" s="293">
        <f t="shared" si="1420"/>
        <v>0</v>
      </c>
      <c r="BJ451" s="293">
        <f t="shared" si="1420"/>
        <v>0</v>
      </c>
      <c r="BK451" s="293"/>
      <c r="BL451" s="293">
        <f t="shared" si="1420"/>
        <v>0</v>
      </c>
      <c r="BM451" s="293">
        <f t="shared" si="1420"/>
        <v>0</v>
      </c>
      <c r="BN451" s="293">
        <f t="shared" si="1420"/>
        <v>0</v>
      </c>
      <c r="BO451" s="293">
        <f t="shared" si="1420"/>
        <v>0</v>
      </c>
      <c r="BP451" s="293">
        <f t="shared" si="1420"/>
        <v>0</v>
      </c>
      <c r="BQ451" s="293">
        <f t="shared" si="1420"/>
        <v>0</v>
      </c>
      <c r="BR451" s="293">
        <f t="shared" si="1420"/>
        <v>0</v>
      </c>
      <c r="BS451" s="293">
        <f t="shared" si="1420"/>
        <v>20596154</v>
      </c>
      <c r="BT451" s="293">
        <f t="shared" ref="BT451:CV451" si="1421">SUM(BT452:BT455)</f>
        <v>0</v>
      </c>
      <c r="BU451" s="293">
        <f t="shared" si="1421"/>
        <v>0</v>
      </c>
      <c r="BV451" s="293">
        <f t="shared" si="1421"/>
        <v>44000000</v>
      </c>
      <c r="BW451" s="293">
        <f t="shared" si="1421"/>
        <v>44000000</v>
      </c>
      <c r="BX451" s="293">
        <f t="shared" si="1421"/>
        <v>-25961646</v>
      </c>
      <c r="BY451" s="293">
        <f t="shared" si="1421"/>
        <v>0</v>
      </c>
      <c r="BZ451" s="293">
        <f t="shared" si="1421"/>
        <v>0</v>
      </c>
      <c r="CA451" s="293">
        <f t="shared" si="1421"/>
        <v>0</v>
      </c>
      <c r="CB451" s="293">
        <f t="shared" si="1421"/>
        <v>0</v>
      </c>
      <c r="CC451" s="293">
        <f t="shared" si="1421"/>
        <v>0</v>
      </c>
      <c r="CD451" s="293">
        <f t="shared" si="1421"/>
        <v>0</v>
      </c>
      <c r="CE451" s="293">
        <f t="shared" si="1421"/>
        <v>42000000</v>
      </c>
      <c r="CF451" s="293">
        <f t="shared" si="1421"/>
        <v>0</v>
      </c>
      <c r="CG451" s="293">
        <f t="shared" si="1421"/>
        <v>0</v>
      </c>
      <c r="CH451" s="293">
        <f t="shared" si="1421"/>
        <v>0</v>
      </c>
      <c r="CI451" s="293">
        <f t="shared" si="1421"/>
        <v>0</v>
      </c>
      <c r="CJ451" s="293">
        <f t="shared" si="1421"/>
        <v>0</v>
      </c>
      <c r="CK451" s="293">
        <f t="shared" si="1421"/>
        <v>42000000</v>
      </c>
      <c r="CL451" s="293">
        <f t="shared" si="1421"/>
        <v>0</v>
      </c>
      <c r="CM451" s="293">
        <f t="shared" si="1421"/>
        <v>42000000</v>
      </c>
      <c r="CN451" s="293">
        <f t="shared" si="1421"/>
        <v>0</v>
      </c>
      <c r="CO451" s="293">
        <f t="shared" si="1421"/>
        <v>0</v>
      </c>
      <c r="CP451" s="293">
        <f t="shared" si="1421"/>
        <v>0</v>
      </c>
      <c r="CQ451" s="293">
        <f t="shared" si="1421"/>
        <v>0</v>
      </c>
      <c r="CR451" s="293">
        <f t="shared" si="1421"/>
        <v>0</v>
      </c>
      <c r="CS451" s="293">
        <f t="shared" si="1421"/>
        <v>42000000</v>
      </c>
      <c r="CT451" s="293">
        <f t="shared" si="1421"/>
        <v>0</v>
      </c>
      <c r="CU451" s="293">
        <f t="shared" si="1421"/>
        <v>0</v>
      </c>
      <c r="CV451" s="445">
        <f t="shared" si="1421"/>
        <v>0</v>
      </c>
      <c r="CW451" s="293"/>
    </row>
    <row r="452" spans="1:102" ht="34.35" customHeight="1">
      <c r="A452" s="155">
        <f>SUBTOTAL(3,$C$11:C452)</f>
        <v>399</v>
      </c>
      <c r="B452" s="390" t="s">
        <v>2032</v>
      </c>
      <c r="C452" s="252" t="s">
        <v>2033</v>
      </c>
      <c r="D452" s="156" t="s">
        <v>101</v>
      </c>
      <c r="E452" s="157" t="str">
        <f>IF(CL452&gt;=400000000,"A1",IF(CL452&gt;=300000000,"A2",IF(CL452&gt;=240000000,"A3",IF(CL452&gt;=180000000,"A4",IF(CL452&gt;=120000000,"A5",IF(CL452&gt;=80000000,"A6",IF(CL452&gt;=40000000,"A7",IF(CL452&gt;=25000000,"B1",IF(CL452&gt;=12000000,"B2","B3")))))))))</f>
        <v>B3</v>
      </c>
      <c r="F452" s="392">
        <v>45782</v>
      </c>
      <c r="G452" s="369">
        <v>6090000</v>
      </c>
      <c r="H452" s="369"/>
      <c r="I452" s="160">
        <f t="shared" ref="I452:I455" si="1422">IF(G452&gt;0,CM452-G452,CM452-H452)</f>
        <v>4410000</v>
      </c>
      <c r="J452" s="160">
        <f t="shared" si="1151"/>
        <v>0</v>
      </c>
      <c r="K452" s="161">
        <f t="shared" si="1205"/>
        <v>4410000</v>
      </c>
      <c r="L452" s="161">
        <f t="shared" si="1206"/>
        <v>10500000</v>
      </c>
      <c r="M452" s="162">
        <f t="shared" si="1381"/>
        <v>1</v>
      </c>
      <c r="N452" s="163">
        <f t="shared" si="1382"/>
        <v>4263000</v>
      </c>
      <c r="O452" s="163">
        <v>0</v>
      </c>
      <c r="P452" s="406">
        <v>12</v>
      </c>
      <c r="Q452" s="406">
        <v>0</v>
      </c>
      <c r="R452" s="406">
        <v>0</v>
      </c>
      <c r="S452" s="406">
        <v>0</v>
      </c>
      <c r="T452" s="406"/>
      <c r="U452" s="406"/>
      <c r="V452" s="406"/>
      <c r="W452" s="406"/>
      <c r="X452" s="389"/>
      <c r="Y452" s="406"/>
      <c r="Z452" s="406"/>
      <c r="AA452" s="406"/>
      <c r="AB452" s="406"/>
      <c r="AC452" s="406"/>
      <c r="AD452" s="406">
        <v>0</v>
      </c>
      <c r="AE452" s="164">
        <f t="shared" ref="AE452:AE455" si="1423">IF(OR(BL452="M1",BL452="M2",BL452="M3",BL452="M4"),P452+R452+S452+T452+U452,0)</f>
        <v>0</v>
      </c>
      <c r="AF452" s="166">
        <f t="shared" ref="AF452:AF455" si="1424">ROUND(IF($P452=0,0,IF(OR($BJ452="lương tháng",$CE452&gt;=11000000),($L452/2-$L452/26*($CC$6-$P452))*$M452,$L452/26*$P452*$M452)),0)</f>
        <v>4846154</v>
      </c>
      <c r="AG452" s="166">
        <f t="shared" ref="AG452:AG455" si="1425">ROUND(MAX((G452+I452)*M452/26*R452,(H452+I452)*M452/26*R452,G452/26*R452*150%,H452/26*R452*150%)*BK452,0)</f>
        <v>0</v>
      </c>
      <c r="AH452" s="166">
        <f t="shared" ref="AH452:AH455" si="1426">ROUND(MAX((G452+I452)*M452/26*S452,(H452+I452)*M452/26*S452,G452/26*S452*200%,H452/26*S452*200%)*BK452,0)</f>
        <v>0</v>
      </c>
      <c r="AI452" s="166">
        <f t="shared" ref="AI452:AI455" si="1427">ROUND(IF(BJ452="Lương tháng",L452/26*T452,MAX((G452+I452)/26*(T452+U452)*200%+G452/26*T452,(H452+I452)/26*(T452+U452)*200%+H452/26*T452,G452/26*(T452+U452)*300%+G452/26*T452,H452/26*(T452+U452)*300%+H452/26*T452)),0)</f>
        <v>0</v>
      </c>
      <c r="AJ452" s="166">
        <f t="shared" ref="AJ452:AJ455" si="1428">ROUND(IF((P452+Q452)=0,0,IF(BJ452="Lương tháng",MAX((G452+I452)/26*V452,(H452+I452)/26*V452),MAX(G452/26*V452,H452/26*V452))),0)</f>
        <v>0</v>
      </c>
      <c r="AK452" s="166">
        <f t="shared" ref="AK452:AK455" si="1429">ROUND(IF(G452&gt;0,G452/26*W452,H452/26*W452),0)</f>
        <v>0</v>
      </c>
      <c r="AL452" s="166">
        <f t="shared" ref="AL452:AL455" si="1430">ROUND(N452/26*Y452+O452/26*Z452+MAX(G452/26*AA452,H452/26*AA452),0)</f>
        <v>0</v>
      </c>
      <c r="AM452" s="166">
        <f t="shared" ref="AM452:AM455" si="1431">ROUND(IF(BJ452="Lương tháng",L452/26*AC452,L452/26*AC452+MAX((G452+I452)/26*AB452,(H452+I452)/26*AB452)),0)</f>
        <v>0</v>
      </c>
      <c r="AN452" s="166">
        <f t="shared" ref="AN452:AN455" si="1432">ROUND(IF(BJ452="lương tháng",0,MAX((G452+I452)/26*AD452*30%,(H452+I452)/26*AD452*30%)*BK452),0)</f>
        <v>0</v>
      </c>
      <c r="AO452" s="167">
        <f t="shared" ref="AO452:AO455" si="1433">ROUND(BM452*AE452,0)</f>
        <v>0</v>
      </c>
      <c r="AP452" s="166">
        <v>0</v>
      </c>
      <c r="AQ452" s="166">
        <f t="shared" ref="AQ452:AQ455" si="1434">ROUND(SUM(AF452:AP452),0)</f>
        <v>4846154</v>
      </c>
      <c r="AR452" s="166"/>
      <c r="AS452" s="167"/>
      <c r="AT452" s="166"/>
      <c r="AU452" s="166"/>
      <c r="AV452" s="166">
        <f t="shared" ref="AV452:AV455" si="1435">ROUND(SUM(AQ452:AT452)-AU452,0)</f>
        <v>4846154</v>
      </c>
      <c r="AW452" s="166">
        <f t="shared" si="1396"/>
        <v>487200</v>
      </c>
      <c r="AX452" s="166">
        <f t="shared" si="1397"/>
        <v>91350</v>
      </c>
      <c r="AY452" s="166">
        <f t="shared" si="1398"/>
        <v>60900</v>
      </c>
      <c r="AZ452" s="166">
        <f t="shared" ref="AZ452:AZ455" si="1436">SUM(AW452:AY452)</f>
        <v>639450</v>
      </c>
      <c r="BA452" s="166">
        <f t="shared" si="1400"/>
        <v>0</v>
      </c>
      <c r="BB452" s="166">
        <f t="shared" ref="BB452:BB455" si="1437">IF(BN452="Xem lại",0,IF(CM452&lt;11000000,5000,IF(AND(CM452&gt;=11000000,CM452&lt;25000000),10000,IF(AND(CM452&gt;=25000000,CM452&lt;40000000),15000,IF(AND(CM452&gt;=40000000,CM452&lt;120000000),20000,IF(AND(CM452&gt;=120000000,CM452&lt;240000000),25000,30000)))))*$BB$6)</f>
        <v>120000</v>
      </c>
      <c r="BC452" s="166"/>
      <c r="BD452" s="166">
        <v>0</v>
      </c>
      <c r="BE452" s="166">
        <f t="shared" si="1402"/>
        <v>759450</v>
      </c>
      <c r="BF452" s="166">
        <f t="shared" si="1403"/>
        <v>4086704</v>
      </c>
      <c r="BG452" s="166">
        <f t="shared" si="1404"/>
        <v>0</v>
      </c>
      <c r="BH452" s="166">
        <v>1</v>
      </c>
      <c r="BI452" s="159">
        <v>0</v>
      </c>
      <c r="BJ452" s="166">
        <f t="shared" si="1405"/>
        <v>0</v>
      </c>
      <c r="BK452" s="166">
        <f t="shared" si="1406"/>
        <v>1</v>
      </c>
      <c r="BL452" s="166">
        <v>0</v>
      </c>
      <c r="BM452" s="166">
        <f t="shared" si="1407"/>
        <v>0</v>
      </c>
      <c r="BN452" s="166" t="str">
        <f t="shared" si="1408"/>
        <v>Trừ tiền</v>
      </c>
      <c r="BO452" s="410"/>
      <c r="BP452" s="166"/>
      <c r="BQ452" s="144"/>
      <c r="BR452" s="144"/>
      <c r="BS452" s="161">
        <f t="shared" si="1409"/>
        <v>4846154</v>
      </c>
      <c r="BT452" s="159">
        <v>0</v>
      </c>
      <c r="BU452" s="166">
        <f t="shared" si="1410"/>
        <v>0</v>
      </c>
      <c r="BV452" s="166">
        <v>11000000</v>
      </c>
      <c r="BW452" s="166">
        <f t="shared" si="1411"/>
        <v>11000000</v>
      </c>
      <c r="BX452" s="166">
        <f t="shared" ref="BX452:BX455" si="1438">BS452-SUM(CC452:CD452)-CB452-AZ452-BW452</f>
        <v>-6793296</v>
      </c>
      <c r="BY452" s="166"/>
      <c r="BZ452" s="166"/>
      <c r="CA452" s="171"/>
      <c r="CB452" s="166"/>
      <c r="CC452" s="166"/>
      <c r="CD452" s="166"/>
      <c r="CE452" s="369">
        <v>10500000</v>
      </c>
      <c r="CF452" s="369"/>
      <c r="CG452" s="369">
        <v>0</v>
      </c>
      <c r="CH452" s="369">
        <v>0</v>
      </c>
      <c r="CI452" s="369"/>
      <c r="CJ452" s="369">
        <f>SUM(CF452:CI452)</f>
        <v>0</v>
      </c>
      <c r="CK452" s="369">
        <f>CE452+CJ452</f>
        <v>10500000</v>
      </c>
      <c r="CL452" s="369"/>
      <c r="CM452" s="369">
        <f t="shared" ref="CM452:CN455" si="1439">CE452</f>
        <v>10500000</v>
      </c>
      <c r="CN452" s="369">
        <f t="shared" si="1439"/>
        <v>0</v>
      </c>
      <c r="CO452" s="369">
        <f>CH452</f>
        <v>0</v>
      </c>
      <c r="CP452" s="369">
        <f t="shared" ref="CP452:CQ455" si="1440">CH452</f>
        <v>0</v>
      </c>
      <c r="CQ452" s="369">
        <f t="shared" si="1440"/>
        <v>0</v>
      </c>
      <c r="CR452" s="369">
        <f>SUM(CN452:CQ452)</f>
        <v>0</v>
      </c>
      <c r="CS452" s="369">
        <f>CM452+CR452</f>
        <v>10500000</v>
      </c>
      <c r="CT452" s="173" t="s">
        <v>1758</v>
      </c>
      <c r="CU452" s="173" t="s">
        <v>2196</v>
      </c>
      <c r="CV452" s="450">
        <v>0</v>
      </c>
      <c r="CW452" s="173" t="s">
        <v>2104</v>
      </c>
      <c r="CX452">
        <v>4086704</v>
      </c>
    </row>
    <row r="453" spans="1:102" ht="34.35" customHeight="1">
      <c r="A453" s="155">
        <f>SUBTOTAL(3,$C$11:C453)</f>
        <v>400</v>
      </c>
      <c r="B453" s="390" t="s">
        <v>2074</v>
      </c>
      <c r="C453" s="252" t="s">
        <v>588</v>
      </c>
      <c r="D453" s="156" t="s">
        <v>101</v>
      </c>
      <c r="E453" s="157" t="str">
        <f>IF(CL453&gt;=400000000,"A1",IF(CL453&gt;=300000000,"A2",IF(CL453&gt;=240000000,"A3",IF(CL453&gt;=180000000,"A4",IF(CL453&gt;=120000000,"A5",IF(CL453&gt;=80000000,"A6",IF(CL453&gt;=40000000,"A7",IF(CL453&gt;=25000000,"B1",IF(CL453&gt;=12000000,"B2","B3")))))))))</f>
        <v>B3</v>
      </c>
      <c r="F453" s="392">
        <v>45813</v>
      </c>
      <c r="G453" s="369">
        <v>6090000</v>
      </c>
      <c r="H453" s="369"/>
      <c r="I453" s="160">
        <f t="shared" si="1422"/>
        <v>4410000</v>
      </c>
      <c r="J453" s="160">
        <f t="shared" si="1151"/>
        <v>0</v>
      </c>
      <c r="K453" s="161">
        <f t="shared" si="1205"/>
        <v>4410000</v>
      </c>
      <c r="L453" s="161">
        <f t="shared" si="1206"/>
        <v>10500000</v>
      </c>
      <c r="M453" s="162">
        <f t="shared" si="1381"/>
        <v>1</v>
      </c>
      <c r="N453" s="163">
        <f t="shared" si="1382"/>
        <v>4263000</v>
      </c>
      <c r="O453" s="163">
        <v>0</v>
      </c>
      <c r="P453" s="406">
        <v>13</v>
      </c>
      <c r="Q453" s="406">
        <v>0</v>
      </c>
      <c r="R453" s="406">
        <v>0</v>
      </c>
      <c r="S453" s="406">
        <v>0</v>
      </c>
      <c r="T453" s="406"/>
      <c r="U453" s="406"/>
      <c r="V453" s="406"/>
      <c r="W453" s="406"/>
      <c r="X453" s="389"/>
      <c r="Y453" s="406"/>
      <c r="Z453" s="406"/>
      <c r="AA453" s="406"/>
      <c r="AB453" s="406"/>
      <c r="AC453" s="406"/>
      <c r="AD453" s="406">
        <v>0</v>
      </c>
      <c r="AE453" s="164">
        <f t="shared" si="1423"/>
        <v>0</v>
      </c>
      <c r="AF453" s="166">
        <f t="shared" si="1424"/>
        <v>5250000</v>
      </c>
      <c r="AG453" s="166">
        <f t="shared" si="1425"/>
        <v>0</v>
      </c>
      <c r="AH453" s="166">
        <f t="shared" si="1426"/>
        <v>0</v>
      </c>
      <c r="AI453" s="166">
        <f t="shared" si="1427"/>
        <v>0</v>
      </c>
      <c r="AJ453" s="166">
        <f t="shared" si="1428"/>
        <v>0</v>
      </c>
      <c r="AK453" s="166">
        <f t="shared" si="1429"/>
        <v>0</v>
      </c>
      <c r="AL453" s="166">
        <f t="shared" si="1430"/>
        <v>0</v>
      </c>
      <c r="AM453" s="166">
        <f t="shared" si="1431"/>
        <v>0</v>
      </c>
      <c r="AN453" s="166">
        <f t="shared" si="1432"/>
        <v>0</v>
      </c>
      <c r="AO453" s="167">
        <f t="shared" si="1433"/>
        <v>0</v>
      </c>
      <c r="AP453" s="166">
        <v>0</v>
      </c>
      <c r="AQ453" s="166">
        <f t="shared" si="1434"/>
        <v>5250000</v>
      </c>
      <c r="AR453" s="166"/>
      <c r="AS453" s="167"/>
      <c r="AT453" s="166"/>
      <c r="AU453" s="166"/>
      <c r="AV453" s="166">
        <f t="shared" si="1435"/>
        <v>5250000</v>
      </c>
      <c r="AW453" s="166">
        <f t="shared" si="1396"/>
        <v>487200</v>
      </c>
      <c r="AX453" s="166">
        <f t="shared" si="1397"/>
        <v>91350</v>
      </c>
      <c r="AY453" s="166">
        <f t="shared" si="1398"/>
        <v>60900</v>
      </c>
      <c r="AZ453" s="166">
        <f t="shared" si="1436"/>
        <v>639450</v>
      </c>
      <c r="BA453" s="166">
        <f t="shared" si="1400"/>
        <v>0</v>
      </c>
      <c r="BB453" s="166">
        <f t="shared" si="1437"/>
        <v>120000</v>
      </c>
      <c r="BC453" s="166"/>
      <c r="BD453" s="166">
        <v>0</v>
      </c>
      <c r="BE453" s="166">
        <f t="shared" si="1402"/>
        <v>759450</v>
      </c>
      <c r="BF453" s="166">
        <f t="shared" si="1403"/>
        <v>4490550</v>
      </c>
      <c r="BG453" s="166">
        <f t="shared" si="1404"/>
        <v>0</v>
      </c>
      <c r="BH453" s="166">
        <v>1</v>
      </c>
      <c r="BI453" s="159">
        <v>0</v>
      </c>
      <c r="BJ453" s="166">
        <f t="shared" si="1405"/>
        <v>0</v>
      </c>
      <c r="BK453" s="166">
        <f t="shared" si="1406"/>
        <v>1</v>
      </c>
      <c r="BL453" s="166">
        <v>0</v>
      </c>
      <c r="BM453" s="166">
        <f t="shared" si="1407"/>
        <v>0</v>
      </c>
      <c r="BN453" s="166" t="str">
        <f t="shared" si="1408"/>
        <v>Trừ tiền</v>
      </c>
      <c r="BO453" s="410"/>
      <c r="BP453" s="166"/>
      <c r="BQ453" s="144"/>
      <c r="BR453" s="144"/>
      <c r="BS453" s="161">
        <f t="shared" si="1409"/>
        <v>5250000</v>
      </c>
      <c r="BT453" s="159">
        <v>0</v>
      </c>
      <c r="BU453" s="166">
        <f t="shared" si="1410"/>
        <v>0</v>
      </c>
      <c r="BV453" s="166">
        <v>11000000</v>
      </c>
      <c r="BW453" s="166">
        <f t="shared" si="1411"/>
        <v>11000000</v>
      </c>
      <c r="BX453" s="166">
        <f t="shared" si="1438"/>
        <v>-6389450</v>
      </c>
      <c r="BY453" s="166"/>
      <c r="BZ453" s="166"/>
      <c r="CA453" s="171"/>
      <c r="CB453" s="166"/>
      <c r="CC453" s="166"/>
      <c r="CD453" s="166"/>
      <c r="CE453" s="369">
        <v>10500000</v>
      </c>
      <c r="CF453" s="369"/>
      <c r="CG453" s="369">
        <v>0</v>
      </c>
      <c r="CH453" s="369">
        <v>0</v>
      </c>
      <c r="CI453" s="369"/>
      <c r="CJ453" s="369">
        <f>SUM(CF453:CI453)</f>
        <v>0</v>
      </c>
      <c r="CK453" s="369">
        <f>CE453+CJ453</f>
        <v>10500000</v>
      </c>
      <c r="CL453" s="369"/>
      <c r="CM453" s="369">
        <f t="shared" si="1439"/>
        <v>10500000</v>
      </c>
      <c r="CN453" s="369">
        <f t="shared" si="1439"/>
        <v>0</v>
      </c>
      <c r="CO453" s="369">
        <f>CH453</f>
        <v>0</v>
      </c>
      <c r="CP453" s="369">
        <f t="shared" si="1440"/>
        <v>0</v>
      </c>
      <c r="CQ453" s="369">
        <f t="shared" si="1440"/>
        <v>0</v>
      </c>
      <c r="CR453" s="369">
        <f>SUM(CN453:CQ453)</f>
        <v>0</v>
      </c>
      <c r="CS453" s="369">
        <f>CM453+CR453</f>
        <v>10500000</v>
      </c>
      <c r="CT453" s="173" t="s">
        <v>1758</v>
      </c>
      <c r="CU453" s="173" t="s">
        <v>2196</v>
      </c>
      <c r="CV453" s="450">
        <v>0</v>
      </c>
      <c r="CW453" s="173" t="s">
        <v>2104</v>
      </c>
      <c r="CX453">
        <v>4490550</v>
      </c>
    </row>
    <row r="454" spans="1:102" ht="34.35" customHeight="1">
      <c r="A454" s="155">
        <f>SUBTOTAL(3,$C$11:C454)</f>
        <v>401</v>
      </c>
      <c r="B454" s="244" t="s">
        <v>2306</v>
      </c>
      <c r="C454" s="253" t="s">
        <v>2307</v>
      </c>
      <c r="D454" s="156" t="s">
        <v>101</v>
      </c>
      <c r="E454" s="157" t="str">
        <f>IF(CL454&gt;=400000000,"A1",IF(CL454&gt;=300000000,"A2",IF(CL454&gt;=240000000,"A3",IF(CL454&gt;=180000000,"A4",IF(CL454&gt;=120000000,"A5",IF(CL454&gt;=80000000,"A6",IF(CL454&gt;=40000000,"A7",IF(CL454&gt;=25000000,"B1",IF(CL454&gt;=12000000,"B2","B3")))))))))</f>
        <v>B3</v>
      </c>
      <c r="F454" s="392">
        <v>45931</v>
      </c>
      <c r="G454" s="369">
        <v>6090000</v>
      </c>
      <c r="H454" s="369"/>
      <c r="I454" s="160">
        <f t="shared" si="1422"/>
        <v>4410000</v>
      </c>
      <c r="J454" s="160">
        <f t="shared" si="1151"/>
        <v>0</v>
      </c>
      <c r="K454" s="161">
        <f t="shared" si="1205"/>
        <v>4410000</v>
      </c>
      <c r="L454" s="161">
        <f t="shared" si="1206"/>
        <v>10500000</v>
      </c>
      <c r="M454" s="162">
        <f t="shared" si="1381"/>
        <v>1</v>
      </c>
      <c r="N454" s="163">
        <f t="shared" si="1382"/>
        <v>4263000</v>
      </c>
      <c r="O454" s="163">
        <v>0</v>
      </c>
      <c r="P454" s="406">
        <v>13</v>
      </c>
      <c r="Q454" s="406">
        <v>0</v>
      </c>
      <c r="R454" s="406">
        <v>0</v>
      </c>
      <c r="S454" s="406">
        <v>0</v>
      </c>
      <c r="T454" s="406"/>
      <c r="U454" s="406"/>
      <c r="V454" s="406"/>
      <c r="W454" s="406"/>
      <c r="X454" s="389"/>
      <c r="Y454" s="406"/>
      <c r="Z454" s="406"/>
      <c r="AA454" s="406"/>
      <c r="AB454" s="406"/>
      <c r="AC454" s="406"/>
      <c r="AD454" s="406">
        <v>0</v>
      </c>
      <c r="AE454" s="164">
        <f t="shared" si="1423"/>
        <v>0</v>
      </c>
      <c r="AF454" s="166">
        <f t="shared" si="1424"/>
        <v>5250000</v>
      </c>
      <c r="AG454" s="166">
        <f t="shared" si="1425"/>
        <v>0</v>
      </c>
      <c r="AH454" s="166">
        <f t="shared" si="1426"/>
        <v>0</v>
      </c>
      <c r="AI454" s="166">
        <f t="shared" si="1427"/>
        <v>0</v>
      </c>
      <c r="AJ454" s="166">
        <f t="shared" si="1428"/>
        <v>0</v>
      </c>
      <c r="AK454" s="166">
        <f t="shared" si="1429"/>
        <v>0</v>
      </c>
      <c r="AL454" s="166">
        <f t="shared" si="1430"/>
        <v>0</v>
      </c>
      <c r="AM454" s="166">
        <f t="shared" si="1431"/>
        <v>0</v>
      </c>
      <c r="AN454" s="166">
        <f t="shared" si="1432"/>
        <v>0</v>
      </c>
      <c r="AO454" s="167">
        <f t="shared" si="1433"/>
        <v>0</v>
      </c>
      <c r="AP454" s="166">
        <v>0</v>
      </c>
      <c r="AQ454" s="166">
        <f t="shared" si="1434"/>
        <v>5250000</v>
      </c>
      <c r="AR454" s="166"/>
      <c r="AS454" s="167"/>
      <c r="AT454" s="166"/>
      <c r="AU454" s="166"/>
      <c r="AV454" s="166">
        <f t="shared" si="1435"/>
        <v>5250000</v>
      </c>
      <c r="AW454" s="166">
        <f t="shared" si="1396"/>
        <v>487200</v>
      </c>
      <c r="AX454" s="166">
        <f t="shared" si="1397"/>
        <v>91350</v>
      </c>
      <c r="AY454" s="166">
        <f t="shared" si="1398"/>
        <v>60900</v>
      </c>
      <c r="AZ454" s="166">
        <f t="shared" si="1436"/>
        <v>639450</v>
      </c>
      <c r="BA454" s="166">
        <f t="shared" si="1400"/>
        <v>0</v>
      </c>
      <c r="BB454" s="166">
        <f t="shared" si="1437"/>
        <v>120000</v>
      </c>
      <c r="BC454" s="166"/>
      <c r="BD454" s="166">
        <v>0</v>
      </c>
      <c r="BE454" s="166">
        <f t="shared" si="1402"/>
        <v>759450</v>
      </c>
      <c r="BF454" s="166">
        <f t="shared" si="1403"/>
        <v>4490550</v>
      </c>
      <c r="BG454" s="166">
        <f t="shared" si="1404"/>
        <v>0</v>
      </c>
      <c r="BH454" s="166">
        <v>1</v>
      </c>
      <c r="BI454" s="159">
        <v>0</v>
      </c>
      <c r="BJ454" s="166">
        <f t="shared" si="1405"/>
        <v>0</v>
      </c>
      <c r="BK454" s="166">
        <f t="shared" si="1406"/>
        <v>1</v>
      </c>
      <c r="BL454" s="166">
        <v>0</v>
      </c>
      <c r="BM454" s="166">
        <f t="shared" si="1407"/>
        <v>0</v>
      </c>
      <c r="BN454" s="166" t="str">
        <f t="shared" si="1408"/>
        <v>Trừ tiền</v>
      </c>
      <c r="BO454" s="410"/>
      <c r="BP454" s="166"/>
      <c r="BQ454" s="144"/>
      <c r="BR454" s="144"/>
      <c r="BS454" s="161">
        <f t="shared" si="1409"/>
        <v>5250000</v>
      </c>
      <c r="BT454" s="159">
        <v>0</v>
      </c>
      <c r="BU454" s="166">
        <f t="shared" si="1410"/>
        <v>0</v>
      </c>
      <c r="BV454" s="166">
        <v>11000000</v>
      </c>
      <c r="BW454" s="166">
        <f t="shared" si="1411"/>
        <v>11000000</v>
      </c>
      <c r="BX454" s="166">
        <f t="shared" si="1438"/>
        <v>-6389450</v>
      </c>
      <c r="BY454" s="166"/>
      <c r="BZ454" s="166"/>
      <c r="CA454" s="171"/>
      <c r="CB454" s="166"/>
      <c r="CC454" s="166"/>
      <c r="CD454" s="166"/>
      <c r="CE454" s="369">
        <v>10500000</v>
      </c>
      <c r="CF454" s="369"/>
      <c r="CG454" s="369">
        <v>0</v>
      </c>
      <c r="CH454" s="369">
        <v>0</v>
      </c>
      <c r="CI454" s="369"/>
      <c r="CJ454" s="369">
        <f>SUM(CF454:CI454)</f>
        <v>0</v>
      </c>
      <c r="CK454" s="369">
        <f>CE454+CJ454</f>
        <v>10500000</v>
      </c>
      <c r="CL454" s="369"/>
      <c r="CM454" s="369">
        <f t="shared" si="1439"/>
        <v>10500000</v>
      </c>
      <c r="CN454" s="369">
        <f t="shared" si="1439"/>
        <v>0</v>
      </c>
      <c r="CO454" s="369">
        <f>CH454</f>
        <v>0</v>
      </c>
      <c r="CP454" s="369">
        <f t="shared" si="1440"/>
        <v>0</v>
      </c>
      <c r="CQ454" s="369">
        <f t="shared" si="1440"/>
        <v>0</v>
      </c>
      <c r="CR454" s="369">
        <f>SUM(CN454:CQ454)</f>
        <v>0</v>
      </c>
      <c r="CS454" s="369">
        <f>CM454+CR454</f>
        <v>10500000</v>
      </c>
      <c r="CT454" s="173" t="s">
        <v>1758</v>
      </c>
      <c r="CU454" s="173" t="s">
        <v>2196</v>
      </c>
      <c r="CV454" s="450"/>
      <c r="CW454" s="173" t="s">
        <v>2104</v>
      </c>
      <c r="CX454">
        <v>4490550</v>
      </c>
    </row>
    <row r="455" spans="1:102" ht="34.35" customHeight="1">
      <c r="A455" s="155">
        <f>SUBTOTAL(3,$C$11:C455)</f>
        <v>402</v>
      </c>
      <c r="B455" s="390" t="s">
        <v>2091</v>
      </c>
      <c r="C455" s="252" t="s">
        <v>2092</v>
      </c>
      <c r="D455" s="156" t="s">
        <v>101</v>
      </c>
      <c r="E455" s="157" t="str">
        <f t="shared" ref="E455" si="1441">IF(CL455&gt;=400000000,"A1",IF(CL455&gt;=300000000,"A2",IF(CL455&gt;=240000000,"A3",IF(CL455&gt;=180000000,"A4",IF(CL455&gt;=120000000,"A5",IF(CL455&gt;=80000000,"A6",IF(CL455&gt;=40000000,"A7",IF(CL455&gt;=25000000,"B1",IF(CL455&gt;=12000000,"B2","B3")))))))))</f>
        <v>B3</v>
      </c>
      <c r="F455" s="392">
        <v>45813</v>
      </c>
      <c r="G455" s="369">
        <v>6090000</v>
      </c>
      <c r="H455" s="369"/>
      <c r="I455" s="160">
        <f t="shared" si="1422"/>
        <v>4410000</v>
      </c>
      <c r="J455" s="160">
        <f t="shared" si="1151"/>
        <v>0</v>
      </c>
      <c r="K455" s="161">
        <f t="shared" si="1205"/>
        <v>4410000</v>
      </c>
      <c r="L455" s="161">
        <f t="shared" si="1206"/>
        <v>10500000</v>
      </c>
      <c r="M455" s="162">
        <f t="shared" si="1381"/>
        <v>1</v>
      </c>
      <c r="N455" s="163">
        <f t="shared" si="1382"/>
        <v>4263000</v>
      </c>
      <c r="O455" s="163">
        <v>0</v>
      </c>
      <c r="P455" s="406">
        <v>13</v>
      </c>
      <c r="Q455" s="406">
        <v>0</v>
      </c>
      <c r="R455" s="406">
        <v>0</v>
      </c>
      <c r="S455" s="406">
        <v>0</v>
      </c>
      <c r="T455" s="406"/>
      <c r="U455" s="406"/>
      <c r="V455" s="406"/>
      <c r="W455" s="406"/>
      <c r="X455" s="389"/>
      <c r="Y455" s="406"/>
      <c r="Z455" s="406"/>
      <c r="AA455" s="406"/>
      <c r="AB455" s="406"/>
      <c r="AC455" s="406"/>
      <c r="AD455" s="406">
        <v>0</v>
      </c>
      <c r="AE455" s="164">
        <f t="shared" si="1423"/>
        <v>0</v>
      </c>
      <c r="AF455" s="166">
        <f t="shared" si="1424"/>
        <v>5250000</v>
      </c>
      <c r="AG455" s="166">
        <f t="shared" si="1425"/>
        <v>0</v>
      </c>
      <c r="AH455" s="166">
        <f t="shared" si="1426"/>
        <v>0</v>
      </c>
      <c r="AI455" s="166">
        <f t="shared" si="1427"/>
        <v>0</v>
      </c>
      <c r="AJ455" s="166">
        <f t="shared" si="1428"/>
        <v>0</v>
      </c>
      <c r="AK455" s="166">
        <f t="shared" si="1429"/>
        <v>0</v>
      </c>
      <c r="AL455" s="166">
        <f t="shared" si="1430"/>
        <v>0</v>
      </c>
      <c r="AM455" s="166">
        <f t="shared" si="1431"/>
        <v>0</v>
      </c>
      <c r="AN455" s="166">
        <f t="shared" si="1432"/>
        <v>0</v>
      </c>
      <c r="AO455" s="167">
        <f t="shared" si="1433"/>
        <v>0</v>
      </c>
      <c r="AP455" s="166">
        <v>0</v>
      </c>
      <c r="AQ455" s="166">
        <f t="shared" si="1434"/>
        <v>5250000</v>
      </c>
      <c r="AR455" s="166"/>
      <c r="AS455" s="167"/>
      <c r="AT455" s="166"/>
      <c r="AU455" s="166"/>
      <c r="AV455" s="166">
        <f t="shared" si="1435"/>
        <v>5250000</v>
      </c>
      <c r="AW455" s="166">
        <f t="shared" si="1396"/>
        <v>487200</v>
      </c>
      <c r="AX455" s="166">
        <f t="shared" si="1397"/>
        <v>91350</v>
      </c>
      <c r="AY455" s="166">
        <f t="shared" si="1398"/>
        <v>60900</v>
      </c>
      <c r="AZ455" s="166">
        <f t="shared" si="1436"/>
        <v>639450</v>
      </c>
      <c r="BA455" s="166">
        <f t="shared" si="1400"/>
        <v>0</v>
      </c>
      <c r="BB455" s="166">
        <f t="shared" si="1437"/>
        <v>120000</v>
      </c>
      <c r="BC455" s="166"/>
      <c r="BD455" s="166">
        <v>0</v>
      </c>
      <c r="BE455" s="166">
        <f t="shared" si="1402"/>
        <v>759450</v>
      </c>
      <c r="BF455" s="166">
        <f t="shared" si="1403"/>
        <v>4490550</v>
      </c>
      <c r="BG455" s="166">
        <f t="shared" si="1404"/>
        <v>0</v>
      </c>
      <c r="BH455" s="166">
        <v>1</v>
      </c>
      <c r="BI455" s="159">
        <v>0</v>
      </c>
      <c r="BJ455" s="166">
        <f t="shared" si="1405"/>
        <v>0</v>
      </c>
      <c r="BK455" s="166">
        <f t="shared" si="1406"/>
        <v>1</v>
      </c>
      <c r="BL455" s="166">
        <v>0</v>
      </c>
      <c r="BM455" s="166">
        <f t="shared" si="1407"/>
        <v>0</v>
      </c>
      <c r="BN455" s="166" t="str">
        <f t="shared" si="1408"/>
        <v>Trừ tiền</v>
      </c>
      <c r="BO455" s="410"/>
      <c r="BP455" s="166"/>
      <c r="BQ455" s="144"/>
      <c r="BR455" s="144"/>
      <c r="BS455" s="161">
        <f t="shared" si="1409"/>
        <v>5250000</v>
      </c>
      <c r="BT455" s="159">
        <v>0</v>
      </c>
      <c r="BU455" s="166">
        <f t="shared" si="1410"/>
        <v>0</v>
      </c>
      <c r="BV455" s="166">
        <v>11000000</v>
      </c>
      <c r="BW455" s="166">
        <f t="shared" si="1411"/>
        <v>11000000</v>
      </c>
      <c r="BX455" s="166">
        <f t="shared" si="1438"/>
        <v>-6389450</v>
      </c>
      <c r="BY455" s="166"/>
      <c r="BZ455" s="166"/>
      <c r="CA455" s="171"/>
      <c r="CB455" s="166"/>
      <c r="CC455" s="166"/>
      <c r="CD455" s="166"/>
      <c r="CE455" s="369">
        <v>10500000</v>
      </c>
      <c r="CF455" s="369"/>
      <c r="CG455" s="369">
        <v>0</v>
      </c>
      <c r="CH455" s="369">
        <v>0</v>
      </c>
      <c r="CI455" s="369"/>
      <c r="CJ455" s="369">
        <f t="shared" ref="CJ455" si="1442">SUM(CF455:CI455)</f>
        <v>0</v>
      </c>
      <c r="CK455" s="369">
        <f t="shared" ref="CK455" si="1443">CE455+CJ455</f>
        <v>10500000</v>
      </c>
      <c r="CL455" s="369"/>
      <c r="CM455" s="369">
        <f t="shared" si="1439"/>
        <v>10500000</v>
      </c>
      <c r="CN455" s="369">
        <f t="shared" si="1439"/>
        <v>0</v>
      </c>
      <c r="CO455" s="369">
        <f t="shared" ref="CO455" si="1444">CH455</f>
        <v>0</v>
      </c>
      <c r="CP455" s="369">
        <f t="shared" si="1440"/>
        <v>0</v>
      </c>
      <c r="CQ455" s="369">
        <f t="shared" si="1440"/>
        <v>0</v>
      </c>
      <c r="CR455" s="369">
        <f t="shared" ref="CR455" si="1445">SUM(CN455:CQ455)</f>
        <v>0</v>
      </c>
      <c r="CS455" s="369">
        <f t="shared" ref="CS455" si="1446">CM455+CR455</f>
        <v>10500000</v>
      </c>
      <c r="CT455" s="173" t="s">
        <v>1758</v>
      </c>
      <c r="CU455" s="173" t="s">
        <v>2196</v>
      </c>
      <c r="CV455" s="450">
        <v>0</v>
      </c>
      <c r="CW455" s="173" t="s">
        <v>2104</v>
      </c>
      <c r="CX455">
        <v>4490550</v>
      </c>
    </row>
    <row r="456" spans="1:102" ht="34.35" customHeight="1">
      <c r="A456" s="367" t="s">
        <v>2214</v>
      </c>
      <c r="B456" s="298" t="str">
        <f>"Đội lái xe chuyên dụng: " &amp;"["&amp;COUNT(A457:A474)&amp; "]"</f>
        <v>Đội lái xe chuyên dụng: [18]</v>
      </c>
      <c r="C456" s="284"/>
      <c r="D456" s="293"/>
      <c r="E456" s="293"/>
      <c r="F456" s="293"/>
      <c r="G456" s="293">
        <f t="shared" ref="G456:L456" si="1447">SUM(G457:G474)</f>
        <v>98620000</v>
      </c>
      <c r="H456" s="293">
        <f t="shared" si="1447"/>
        <v>0</v>
      </c>
      <c r="I456" s="293">
        <f t="shared" si="1447"/>
        <v>57380000</v>
      </c>
      <c r="J456" s="293">
        <f t="shared" si="1447"/>
        <v>10925000</v>
      </c>
      <c r="K456" s="293">
        <f t="shared" si="1447"/>
        <v>68305000</v>
      </c>
      <c r="L456" s="293">
        <f t="shared" si="1447"/>
        <v>166925000</v>
      </c>
      <c r="M456" s="293"/>
      <c r="N456" s="293">
        <f t="shared" ref="N456:BG456" si="1448">SUM(N457:N474)</f>
        <v>69034000</v>
      </c>
      <c r="O456" s="293">
        <f t="shared" si="1448"/>
        <v>0</v>
      </c>
      <c r="P456" s="294">
        <f t="shared" si="1448"/>
        <v>0</v>
      </c>
      <c r="Q456" s="294">
        <f t="shared" si="1448"/>
        <v>234</v>
      </c>
      <c r="R456" s="294">
        <f t="shared" si="1448"/>
        <v>0</v>
      </c>
      <c r="S456" s="294">
        <f t="shared" si="1448"/>
        <v>0</v>
      </c>
      <c r="T456" s="294">
        <f t="shared" si="1448"/>
        <v>0</v>
      </c>
      <c r="U456" s="294">
        <f t="shared" si="1448"/>
        <v>0</v>
      </c>
      <c r="V456" s="294">
        <f t="shared" si="1448"/>
        <v>0</v>
      </c>
      <c r="W456" s="294">
        <f t="shared" si="1448"/>
        <v>0</v>
      </c>
      <c r="X456" s="294">
        <f t="shared" si="1448"/>
        <v>0</v>
      </c>
      <c r="Y456" s="294">
        <f t="shared" si="1448"/>
        <v>0</v>
      </c>
      <c r="Z456" s="294">
        <f t="shared" si="1448"/>
        <v>0</v>
      </c>
      <c r="AA456" s="294">
        <f t="shared" si="1448"/>
        <v>0</v>
      </c>
      <c r="AB456" s="294">
        <f t="shared" si="1448"/>
        <v>0</v>
      </c>
      <c r="AC456" s="294">
        <f t="shared" si="1448"/>
        <v>0</v>
      </c>
      <c r="AD456" s="294">
        <f t="shared" si="1448"/>
        <v>0</v>
      </c>
      <c r="AE456" s="294">
        <f t="shared" si="1448"/>
        <v>0</v>
      </c>
      <c r="AF456" s="293">
        <f t="shared" si="1448"/>
        <v>0</v>
      </c>
      <c r="AG456" s="293">
        <f t="shared" si="1448"/>
        <v>0</v>
      </c>
      <c r="AH456" s="293">
        <f t="shared" si="1448"/>
        <v>0</v>
      </c>
      <c r="AI456" s="293">
        <f t="shared" si="1448"/>
        <v>0</v>
      </c>
      <c r="AJ456" s="293">
        <f t="shared" si="1448"/>
        <v>0</v>
      </c>
      <c r="AK456" s="293">
        <f t="shared" si="1448"/>
        <v>0</v>
      </c>
      <c r="AL456" s="293">
        <f t="shared" si="1448"/>
        <v>0</v>
      </c>
      <c r="AM456" s="293">
        <f t="shared" si="1448"/>
        <v>0</v>
      </c>
      <c r="AN456" s="293">
        <f t="shared" si="1448"/>
        <v>0</v>
      </c>
      <c r="AO456" s="293">
        <f t="shared" si="1448"/>
        <v>0</v>
      </c>
      <c r="AP456" s="293">
        <f t="shared" si="1448"/>
        <v>0</v>
      </c>
      <c r="AQ456" s="293">
        <f t="shared" si="1448"/>
        <v>0</v>
      </c>
      <c r="AR456" s="293">
        <f t="shared" si="1448"/>
        <v>0</v>
      </c>
      <c r="AS456" s="293">
        <f t="shared" si="1448"/>
        <v>0</v>
      </c>
      <c r="AT456" s="293">
        <f t="shared" si="1448"/>
        <v>0</v>
      </c>
      <c r="AU456" s="293">
        <f t="shared" si="1448"/>
        <v>0</v>
      </c>
      <c r="AV456" s="293">
        <f t="shared" si="1448"/>
        <v>0</v>
      </c>
      <c r="AW456" s="293">
        <f t="shared" si="1448"/>
        <v>7889600</v>
      </c>
      <c r="AX456" s="293">
        <f t="shared" si="1448"/>
        <v>1479300</v>
      </c>
      <c r="AY456" s="293">
        <f t="shared" si="1448"/>
        <v>986200</v>
      </c>
      <c r="AZ456" s="293">
        <f t="shared" si="1448"/>
        <v>10355100</v>
      </c>
      <c r="BA456" s="293">
        <f t="shared" si="1448"/>
        <v>357700</v>
      </c>
      <c r="BB456" s="293">
        <f t="shared" si="1448"/>
        <v>2160000</v>
      </c>
      <c r="BC456" s="293">
        <f t="shared" si="1448"/>
        <v>0</v>
      </c>
      <c r="BD456" s="293">
        <f t="shared" si="1448"/>
        <v>0</v>
      </c>
      <c r="BE456" s="293">
        <f t="shared" si="1448"/>
        <v>12872800</v>
      </c>
      <c r="BF456" s="293">
        <f t="shared" si="1448"/>
        <v>0</v>
      </c>
      <c r="BG456" s="293">
        <f t="shared" si="1448"/>
        <v>12872800</v>
      </c>
      <c r="BH456" s="293"/>
      <c r="BI456" s="293">
        <f>SUM(BI457:BI474)</f>
        <v>0</v>
      </c>
      <c r="BJ456" s="293">
        <f>SUM(BJ457:BJ474)</f>
        <v>0</v>
      </c>
      <c r="BK456" s="293"/>
      <c r="BL456" s="293">
        <f t="shared" ref="BL456:CV456" si="1449">SUM(BL457:BL474)</f>
        <v>0</v>
      </c>
      <c r="BM456" s="293">
        <f t="shared" si="1449"/>
        <v>0</v>
      </c>
      <c r="BN456" s="293">
        <f t="shared" si="1449"/>
        <v>0</v>
      </c>
      <c r="BO456" s="293">
        <f t="shared" si="1449"/>
        <v>0</v>
      </c>
      <c r="BP456" s="293">
        <f t="shared" si="1449"/>
        <v>0</v>
      </c>
      <c r="BQ456" s="293">
        <f t="shared" si="1449"/>
        <v>0</v>
      </c>
      <c r="BR456" s="293">
        <f t="shared" si="1449"/>
        <v>0</v>
      </c>
      <c r="BS456" s="293">
        <f t="shared" si="1449"/>
        <v>0</v>
      </c>
      <c r="BT456" s="293">
        <f t="shared" si="1449"/>
        <v>0</v>
      </c>
      <c r="BU456" s="293">
        <f t="shared" si="1449"/>
        <v>0</v>
      </c>
      <c r="BV456" s="293">
        <f t="shared" si="1449"/>
        <v>198000000</v>
      </c>
      <c r="BW456" s="293">
        <f t="shared" si="1449"/>
        <v>198000000</v>
      </c>
      <c r="BX456" s="293">
        <f t="shared" si="1449"/>
        <v>-208355100</v>
      </c>
      <c r="BY456" s="293">
        <f t="shared" si="1449"/>
        <v>0</v>
      </c>
      <c r="BZ456" s="293">
        <f t="shared" si="1449"/>
        <v>0</v>
      </c>
      <c r="CA456" s="293">
        <f t="shared" si="1449"/>
        <v>0</v>
      </c>
      <c r="CB456" s="293">
        <f t="shared" si="1449"/>
        <v>0</v>
      </c>
      <c r="CC456" s="293">
        <f t="shared" si="1449"/>
        <v>0</v>
      </c>
      <c r="CD456" s="293">
        <f t="shared" si="1449"/>
        <v>0</v>
      </c>
      <c r="CE456" s="293">
        <f t="shared" si="1449"/>
        <v>156000000</v>
      </c>
      <c r="CF456" s="293">
        <f t="shared" si="1449"/>
        <v>10925000</v>
      </c>
      <c r="CG456" s="293">
        <f t="shared" si="1449"/>
        <v>0</v>
      </c>
      <c r="CH456" s="293">
        <f t="shared" si="1449"/>
        <v>0</v>
      </c>
      <c r="CI456" s="293">
        <f t="shared" si="1449"/>
        <v>0</v>
      </c>
      <c r="CJ456" s="293">
        <f t="shared" si="1449"/>
        <v>10925000</v>
      </c>
      <c r="CK456" s="293">
        <f t="shared" si="1449"/>
        <v>166925000</v>
      </c>
      <c r="CL456" s="293">
        <f t="shared" si="1449"/>
        <v>0</v>
      </c>
      <c r="CM456" s="293">
        <f t="shared" si="1449"/>
        <v>156000000</v>
      </c>
      <c r="CN456" s="293">
        <f t="shared" si="1449"/>
        <v>10925000</v>
      </c>
      <c r="CO456" s="293">
        <f t="shared" si="1449"/>
        <v>0</v>
      </c>
      <c r="CP456" s="293">
        <f t="shared" si="1449"/>
        <v>0</v>
      </c>
      <c r="CQ456" s="293">
        <f t="shared" si="1449"/>
        <v>0</v>
      </c>
      <c r="CR456" s="293">
        <f t="shared" si="1449"/>
        <v>10925000</v>
      </c>
      <c r="CS456" s="293">
        <f t="shared" si="1449"/>
        <v>166925000</v>
      </c>
      <c r="CT456" s="293">
        <f t="shared" si="1449"/>
        <v>0</v>
      </c>
      <c r="CU456" s="293">
        <f t="shared" si="1449"/>
        <v>0</v>
      </c>
      <c r="CV456" s="445">
        <f t="shared" si="1449"/>
        <v>0</v>
      </c>
      <c r="CW456" s="293"/>
    </row>
    <row r="457" spans="1:102" ht="34.35" customHeight="1">
      <c r="A457" s="155">
        <f>SUBTOTAL(3,$C$11:C457)</f>
        <v>403</v>
      </c>
      <c r="B457" s="390" t="s">
        <v>2020</v>
      </c>
      <c r="C457" s="252" t="s">
        <v>2021</v>
      </c>
      <c r="D457" s="156" t="s">
        <v>101</v>
      </c>
      <c r="E457" s="157" t="str">
        <f t="shared" ref="E457:E474" si="1450">IF(CL457&gt;=400000000,"A1",IF(CL457&gt;=300000000,"A2",IF(CL457&gt;=240000000,"A3",IF(CL457&gt;=180000000,"A4",IF(CL457&gt;=120000000,"A5",IF(CL457&gt;=80000000,"A6",IF(CL457&gt;=40000000,"A7",IF(CL457&gt;=25000000,"B1",IF(CL457&gt;=12000000,"B2","B3")))))))))</f>
        <v>B3</v>
      </c>
      <c r="F457" s="392">
        <v>44663</v>
      </c>
      <c r="G457" s="369">
        <v>5520000</v>
      </c>
      <c r="H457" s="369"/>
      <c r="I457" s="160">
        <f t="shared" ref="I457:I474" si="1451">IF(G457&gt;0,CM457-G457,CM457-H457)</f>
        <v>3480000</v>
      </c>
      <c r="J457" s="160">
        <f t="shared" si="1151"/>
        <v>0</v>
      </c>
      <c r="K457" s="161">
        <f t="shared" si="1205"/>
        <v>3480000</v>
      </c>
      <c r="L457" s="161">
        <f t="shared" si="1206"/>
        <v>9000000</v>
      </c>
      <c r="M457" s="162">
        <f t="shared" si="1381"/>
        <v>1</v>
      </c>
      <c r="N457" s="163">
        <f t="shared" si="1382"/>
        <v>3864000</v>
      </c>
      <c r="O457" s="163">
        <v>0</v>
      </c>
      <c r="P457" s="406">
        <v>0</v>
      </c>
      <c r="Q457" s="406">
        <v>13</v>
      </c>
      <c r="R457" s="406">
        <v>0</v>
      </c>
      <c r="S457" s="406">
        <v>0</v>
      </c>
      <c r="T457" s="406"/>
      <c r="U457" s="406"/>
      <c r="V457" s="406"/>
      <c r="W457" s="406"/>
      <c r="X457" s="389"/>
      <c r="Y457" s="406"/>
      <c r="Z457" s="406"/>
      <c r="AA457" s="406"/>
      <c r="AB457" s="406"/>
      <c r="AC457" s="406"/>
      <c r="AD457" s="406">
        <v>0</v>
      </c>
      <c r="AE457" s="164">
        <f t="shared" ref="AE457:AE474" si="1452">IF(OR(BL457="M1",BL457="M2",BL457="M3",BL457="M4"),P457+R457+S457+T457+U457,0)</f>
        <v>0</v>
      </c>
      <c r="AF457" s="166">
        <f t="shared" ref="AF457:AF474" si="1453">ROUND(IF($P457=0,0,IF(OR($BJ457="lương tháng",$CE457&gt;=11000000),($L457/2-$L457/26*($CC$6-$P457))*$M457,$L457/26*$P457*$M457)),0)</f>
        <v>0</v>
      </c>
      <c r="AG457" s="166">
        <f t="shared" ref="AG457:AG474" si="1454">ROUND(MAX((G457+I457)*M457/26*R457,(H457+I457)*M457/26*R457,G457/26*R457*150%,H457/26*R457*150%)*BK457,0)</f>
        <v>0</v>
      </c>
      <c r="AH457" s="166">
        <f t="shared" ref="AH457:AH474" si="1455">ROUND(MAX((G457+I457)*M457/26*S457,(H457+I457)*M457/26*S457,G457/26*S457*200%,H457/26*S457*200%)*BK457,0)</f>
        <v>0</v>
      </c>
      <c r="AI457" s="166">
        <f t="shared" ref="AI457:AI474" si="1456">ROUND(IF(BJ457="Lương tháng",L457/26*T457,MAX((G457+I457)/26*(T457+U457)*200%+G457/26*T457,(H457+I457)/26*(T457+U457)*200%+H457/26*T457,G457/26*(T457+U457)*300%+G457/26*T457,H457/26*(T457+U457)*300%+H457/26*T457)),0)</f>
        <v>0</v>
      </c>
      <c r="AJ457" s="166">
        <f t="shared" ref="AJ457:AJ474" si="1457">ROUND(IF((P457+Q457)=0,0,IF(BJ457="Lương tháng",MAX((G457+I457)/26*V457,(H457+I457)/26*V457),MAX(G457/26*V457,H457/26*V457))),0)</f>
        <v>0</v>
      </c>
      <c r="AK457" s="166">
        <f t="shared" ref="AK457:AK474" si="1458">ROUND(IF(G457&gt;0,G457/26*W457,H457/26*W457),0)</f>
        <v>0</v>
      </c>
      <c r="AL457" s="166">
        <f t="shared" ref="AL457:AL474" si="1459">ROUND(N457/26*Y457+O457/26*Z457+MAX(G457/26*AA457,H457/26*AA457),0)</f>
        <v>0</v>
      </c>
      <c r="AM457" s="166">
        <f t="shared" ref="AM457:AM474" si="1460">ROUND(IF(BJ457="Lương tháng",L457/26*AC457,L457/26*AC457+MAX((G457+I457)/26*AB457,(H457+I457)/26*AB457)),0)</f>
        <v>0</v>
      </c>
      <c r="AN457" s="166">
        <f t="shared" ref="AN457:AN474" si="1461">ROUND(IF(BJ457="lương tháng",0,MAX((G457+I457)/26*AD457*30%,(H457+I457)/26*AD457*30%)*BK457),0)</f>
        <v>0</v>
      </c>
      <c r="AO457" s="167">
        <f t="shared" ref="AO457:AO474" si="1462">ROUND(BM457*AE457,0)</f>
        <v>0</v>
      </c>
      <c r="AP457" s="166">
        <v>0</v>
      </c>
      <c r="AQ457" s="166">
        <f t="shared" ref="AQ457:AQ474" si="1463">ROUND(SUM(AF457:AP457),0)</f>
        <v>0</v>
      </c>
      <c r="AR457" s="166"/>
      <c r="AS457" s="167"/>
      <c r="AT457" s="166"/>
      <c r="AU457" s="166"/>
      <c r="AV457" s="166">
        <f t="shared" ref="AV457:AV474" si="1464">ROUND(SUM(AQ457:AT457)-AU457,0)</f>
        <v>0</v>
      </c>
      <c r="AW457" s="166">
        <f t="shared" si="1396"/>
        <v>441600</v>
      </c>
      <c r="AX457" s="166">
        <f t="shared" si="1397"/>
        <v>82800</v>
      </c>
      <c r="AY457" s="166">
        <f t="shared" si="1398"/>
        <v>55200</v>
      </c>
      <c r="AZ457" s="166">
        <f t="shared" ref="AZ457:AZ474" si="1465">SUM(AW457:AY457)</f>
        <v>579600</v>
      </c>
      <c r="BA457" s="166">
        <f t="shared" si="1400"/>
        <v>0</v>
      </c>
      <c r="BB457" s="166">
        <f t="shared" ref="BB457:BB474" si="1466">IF(BN457="Xem lại",0,IF(CM457&lt;11000000,5000,IF(AND(CM457&gt;=11000000,CM457&lt;25000000),10000,IF(AND(CM457&gt;=25000000,CM457&lt;40000000),15000,IF(AND(CM457&gt;=40000000,CM457&lt;120000000),20000,IF(AND(CM457&gt;=120000000,CM457&lt;240000000),25000,30000)))))*$BB$6)</f>
        <v>120000</v>
      </c>
      <c r="BC457" s="166"/>
      <c r="BD457" s="166">
        <v>0</v>
      </c>
      <c r="BE457" s="166">
        <f t="shared" si="1402"/>
        <v>699600</v>
      </c>
      <c r="BF457" s="166">
        <f t="shared" si="1403"/>
        <v>0</v>
      </c>
      <c r="BG457" s="166">
        <f t="shared" si="1404"/>
        <v>699600</v>
      </c>
      <c r="BH457" s="166">
        <v>1</v>
      </c>
      <c r="BI457" s="159">
        <v>0</v>
      </c>
      <c r="BJ457" s="166">
        <f t="shared" si="1405"/>
        <v>0</v>
      </c>
      <c r="BK457" s="166">
        <f t="shared" si="1406"/>
        <v>1</v>
      </c>
      <c r="BL457" s="166">
        <v>0</v>
      </c>
      <c r="BM457" s="166">
        <f t="shared" si="1407"/>
        <v>0</v>
      </c>
      <c r="BN457" s="166" t="str">
        <f t="shared" si="1408"/>
        <v>Trừ tiền</v>
      </c>
      <c r="BO457" s="410"/>
      <c r="BP457" s="166"/>
      <c r="BQ457" s="144"/>
      <c r="BR457" s="144"/>
      <c r="BS457" s="161">
        <f t="shared" si="1409"/>
        <v>0</v>
      </c>
      <c r="BT457" s="159">
        <v>0</v>
      </c>
      <c r="BU457" s="166">
        <f t="shared" si="1410"/>
        <v>0</v>
      </c>
      <c r="BV457" s="166">
        <v>11000000</v>
      </c>
      <c r="BW457" s="166">
        <f t="shared" si="1411"/>
        <v>11000000</v>
      </c>
      <c r="BX457" s="166">
        <f t="shared" ref="BX457:BX474" si="1467">BS457-SUM(CC457:CD457)-CB457-AZ457-BW457</f>
        <v>-11579600</v>
      </c>
      <c r="BY457" s="166"/>
      <c r="BZ457" s="166"/>
      <c r="CA457" s="171"/>
      <c r="CB457" s="166"/>
      <c r="CC457" s="166"/>
      <c r="CD457" s="166"/>
      <c r="CE457" s="369">
        <v>9000000</v>
      </c>
      <c r="CF457" s="369"/>
      <c r="CG457" s="369">
        <v>0</v>
      </c>
      <c r="CH457" s="369">
        <v>0</v>
      </c>
      <c r="CI457" s="369"/>
      <c r="CJ457" s="369">
        <f t="shared" ref="CJ457:CJ474" si="1468">SUM(CF457:CI457)</f>
        <v>0</v>
      </c>
      <c r="CK457" s="369">
        <f t="shared" ref="CK457:CK474" si="1469">CE457+CJ457</f>
        <v>9000000</v>
      </c>
      <c r="CL457" s="369"/>
      <c r="CM457" s="369">
        <f t="shared" ref="CM457:CN474" si="1470">CE457</f>
        <v>9000000</v>
      </c>
      <c r="CN457" s="369">
        <f t="shared" si="1470"/>
        <v>0</v>
      </c>
      <c r="CO457" s="369">
        <f t="shared" ref="CO457:CO474" si="1471">CH457</f>
        <v>0</v>
      </c>
      <c r="CP457" s="369">
        <f t="shared" ref="CP457:CQ474" si="1472">CH457</f>
        <v>0</v>
      </c>
      <c r="CQ457" s="369">
        <f t="shared" si="1472"/>
        <v>0</v>
      </c>
      <c r="CR457" s="369">
        <f t="shared" ref="CR457:CR474" si="1473">SUM(CN457:CQ457)</f>
        <v>0</v>
      </c>
      <c r="CS457" s="369">
        <f t="shared" ref="CS457:CS474" si="1474">CM457+CR457</f>
        <v>9000000</v>
      </c>
      <c r="CT457" s="173" t="s">
        <v>1417</v>
      </c>
      <c r="CU457" s="173" t="s">
        <v>2196</v>
      </c>
      <c r="CV457" s="450" t="s">
        <v>2269</v>
      </c>
      <c r="CW457" s="173" t="s">
        <v>2104</v>
      </c>
      <c r="CX457">
        <v>0</v>
      </c>
    </row>
    <row r="458" spans="1:102" ht="34.35" customHeight="1">
      <c r="A458" s="155">
        <f>SUBTOTAL(3,$C$11:C458)</f>
        <v>404</v>
      </c>
      <c r="B458" s="390" t="s">
        <v>2026</v>
      </c>
      <c r="C458" s="252" t="s">
        <v>2027</v>
      </c>
      <c r="D458" s="156" t="s">
        <v>101</v>
      </c>
      <c r="E458" s="157" t="str">
        <f t="shared" si="1450"/>
        <v>B3</v>
      </c>
      <c r="F458" s="392">
        <v>40284</v>
      </c>
      <c r="G458" s="369">
        <v>5520000</v>
      </c>
      <c r="H458" s="369"/>
      <c r="I458" s="160">
        <f t="shared" si="1451"/>
        <v>3480000</v>
      </c>
      <c r="J458" s="160">
        <f t="shared" si="1151"/>
        <v>900000</v>
      </c>
      <c r="K458" s="161">
        <f t="shared" si="1205"/>
        <v>4380000</v>
      </c>
      <c r="L458" s="161">
        <f t="shared" si="1206"/>
        <v>9900000</v>
      </c>
      <c r="M458" s="162">
        <f t="shared" si="1381"/>
        <v>1</v>
      </c>
      <c r="N458" s="163">
        <f t="shared" si="1382"/>
        <v>3864000</v>
      </c>
      <c r="O458" s="163">
        <v>0</v>
      </c>
      <c r="P458" s="406">
        <v>0</v>
      </c>
      <c r="Q458" s="406">
        <v>13</v>
      </c>
      <c r="R458" s="406">
        <v>0</v>
      </c>
      <c r="S458" s="406">
        <v>0</v>
      </c>
      <c r="T458" s="406"/>
      <c r="U458" s="406"/>
      <c r="V458" s="406"/>
      <c r="W458" s="406"/>
      <c r="X458" s="389"/>
      <c r="Y458" s="406"/>
      <c r="Z458" s="406"/>
      <c r="AA458" s="406"/>
      <c r="AB458" s="406"/>
      <c r="AC458" s="406"/>
      <c r="AD458" s="406">
        <v>0</v>
      </c>
      <c r="AE458" s="164">
        <f t="shared" si="1452"/>
        <v>0</v>
      </c>
      <c r="AF458" s="166">
        <f t="shared" si="1453"/>
        <v>0</v>
      </c>
      <c r="AG458" s="166">
        <f t="shared" si="1454"/>
        <v>0</v>
      </c>
      <c r="AH458" s="166">
        <f t="shared" si="1455"/>
        <v>0</v>
      </c>
      <c r="AI458" s="166">
        <f t="shared" si="1456"/>
        <v>0</v>
      </c>
      <c r="AJ458" s="166">
        <f t="shared" si="1457"/>
        <v>0</v>
      </c>
      <c r="AK458" s="166">
        <f t="shared" si="1458"/>
        <v>0</v>
      </c>
      <c r="AL458" s="166">
        <f t="shared" si="1459"/>
        <v>0</v>
      </c>
      <c r="AM458" s="166">
        <f t="shared" si="1460"/>
        <v>0</v>
      </c>
      <c r="AN458" s="166">
        <f t="shared" si="1461"/>
        <v>0</v>
      </c>
      <c r="AO458" s="167">
        <f t="shared" si="1462"/>
        <v>0</v>
      </c>
      <c r="AP458" s="166">
        <v>0</v>
      </c>
      <c r="AQ458" s="166">
        <f t="shared" si="1463"/>
        <v>0</v>
      </c>
      <c r="AR458" s="166"/>
      <c r="AS458" s="167"/>
      <c r="AT458" s="166"/>
      <c r="AU458" s="166"/>
      <c r="AV458" s="166">
        <f t="shared" si="1464"/>
        <v>0</v>
      </c>
      <c r="AW458" s="166">
        <f t="shared" si="1396"/>
        <v>441600</v>
      </c>
      <c r="AX458" s="166">
        <f t="shared" si="1397"/>
        <v>82800</v>
      </c>
      <c r="AY458" s="166">
        <f t="shared" si="1398"/>
        <v>55200</v>
      </c>
      <c r="AZ458" s="166">
        <f t="shared" si="1465"/>
        <v>579600</v>
      </c>
      <c r="BA458" s="166">
        <f t="shared" si="1400"/>
        <v>27600</v>
      </c>
      <c r="BB458" s="166">
        <f t="shared" si="1466"/>
        <v>120000</v>
      </c>
      <c r="BC458" s="166"/>
      <c r="BD458" s="166">
        <v>0</v>
      </c>
      <c r="BE458" s="166">
        <f t="shared" si="1402"/>
        <v>727200</v>
      </c>
      <c r="BF458" s="166">
        <f t="shared" si="1403"/>
        <v>0</v>
      </c>
      <c r="BG458" s="166">
        <f t="shared" si="1404"/>
        <v>727200</v>
      </c>
      <c r="BH458" s="166">
        <v>1</v>
      </c>
      <c r="BI458" s="369" t="s">
        <v>40</v>
      </c>
      <c r="BJ458" s="166">
        <f t="shared" si="1405"/>
        <v>0</v>
      </c>
      <c r="BK458" s="166">
        <f t="shared" si="1406"/>
        <v>1</v>
      </c>
      <c r="BL458" s="166">
        <v>0</v>
      </c>
      <c r="BM458" s="166">
        <f t="shared" si="1407"/>
        <v>0</v>
      </c>
      <c r="BN458" s="166" t="str">
        <f t="shared" si="1408"/>
        <v>Trừ tiền</v>
      </c>
      <c r="BO458" s="410"/>
      <c r="BP458" s="166"/>
      <c r="BQ458" s="144"/>
      <c r="BR458" s="144"/>
      <c r="BS458" s="161">
        <f t="shared" si="1409"/>
        <v>0</v>
      </c>
      <c r="BT458" s="159">
        <v>0</v>
      </c>
      <c r="BU458" s="166">
        <f t="shared" si="1410"/>
        <v>0</v>
      </c>
      <c r="BV458" s="166">
        <v>11000000</v>
      </c>
      <c r="BW458" s="166">
        <f t="shared" si="1411"/>
        <v>11000000</v>
      </c>
      <c r="BX458" s="166">
        <f t="shared" si="1467"/>
        <v>-11579600</v>
      </c>
      <c r="BY458" s="166"/>
      <c r="BZ458" s="166"/>
      <c r="CA458" s="171"/>
      <c r="CB458" s="166"/>
      <c r="CC458" s="166"/>
      <c r="CD458" s="166"/>
      <c r="CE458" s="369">
        <v>9000000</v>
      </c>
      <c r="CF458" s="369">
        <f>CE458*10%</f>
        <v>900000</v>
      </c>
      <c r="CG458" s="369">
        <v>0</v>
      </c>
      <c r="CH458" s="369">
        <v>0</v>
      </c>
      <c r="CI458" s="369"/>
      <c r="CJ458" s="369">
        <f t="shared" si="1468"/>
        <v>900000</v>
      </c>
      <c r="CK458" s="369">
        <f t="shared" si="1469"/>
        <v>9900000</v>
      </c>
      <c r="CL458" s="369"/>
      <c r="CM458" s="369">
        <f t="shared" si="1470"/>
        <v>9000000</v>
      </c>
      <c r="CN458" s="369">
        <f t="shared" si="1470"/>
        <v>900000</v>
      </c>
      <c r="CO458" s="369">
        <f t="shared" si="1471"/>
        <v>0</v>
      </c>
      <c r="CP458" s="369">
        <f t="shared" si="1472"/>
        <v>0</v>
      </c>
      <c r="CQ458" s="369">
        <f t="shared" si="1472"/>
        <v>0</v>
      </c>
      <c r="CR458" s="369">
        <f t="shared" si="1473"/>
        <v>900000</v>
      </c>
      <c r="CS458" s="369">
        <f t="shared" si="1474"/>
        <v>9900000</v>
      </c>
      <c r="CT458" s="173" t="s">
        <v>1417</v>
      </c>
      <c r="CU458" s="173" t="s">
        <v>2196</v>
      </c>
      <c r="CV458" s="450" t="s">
        <v>2270</v>
      </c>
      <c r="CW458" s="173" t="s">
        <v>2104</v>
      </c>
      <c r="CX458">
        <v>0</v>
      </c>
    </row>
    <row r="459" spans="1:102" ht="30" customHeight="1">
      <c r="A459" s="155">
        <f>SUBTOTAL(3,$C$11:C459)</f>
        <v>405</v>
      </c>
      <c r="B459" s="390" t="s">
        <v>2034</v>
      </c>
      <c r="C459" s="252" t="s">
        <v>2035</v>
      </c>
      <c r="D459" s="156" t="s">
        <v>101</v>
      </c>
      <c r="E459" s="157" t="str">
        <f t="shared" si="1450"/>
        <v>B3</v>
      </c>
      <c r="F459" s="392">
        <v>42240</v>
      </c>
      <c r="G459" s="369">
        <v>5800000</v>
      </c>
      <c r="H459" s="369"/>
      <c r="I459" s="160">
        <f t="shared" si="1451"/>
        <v>3200000</v>
      </c>
      <c r="J459" s="160">
        <f t="shared" si="1151"/>
        <v>900000</v>
      </c>
      <c r="K459" s="161">
        <f t="shared" si="1205"/>
        <v>4100000</v>
      </c>
      <c r="L459" s="161">
        <f t="shared" si="1206"/>
        <v>9900000</v>
      </c>
      <c r="M459" s="162">
        <f t="shared" si="1381"/>
        <v>1</v>
      </c>
      <c r="N459" s="163">
        <f t="shared" si="1382"/>
        <v>4060000</v>
      </c>
      <c r="O459" s="163">
        <v>0</v>
      </c>
      <c r="P459" s="406">
        <v>0</v>
      </c>
      <c r="Q459" s="406">
        <v>13</v>
      </c>
      <c r="R459" s="406">
        <v>0</v>
      </c>
      <c r="S459" s="406">
        <v>0</v>
      </c>
      <c r="T459" s="406"/>
      <c r="U459" s="406"/>
      <c r="V459" s="406"/>
      <c r="W459" s="406"/>
      <c r="X459" s="389"/>
      <c r="Y459" s="406"/>
      <c r="Z459" s="406"/>
      <c r="AA459" s="406"/>
      <c r="AB459" s="406"/>
      <c r="AC459" s="406"/>
      <c r="AD459" s="406">
        <v>0</v>
      </c>
      <c r="AE459" s="164">
        <f t="shared" si="1452"/>
        <v>0</v>
      </c>
      <c r="AF459" s="166">
        <f t="shared" si="1453"/>
        <v>0</v>
      </c>
      <c r="AG459" s="166">
        <f t="shared" si="1454"/>
        <v>0</v>
      </c>
      <c r="AH459" s="166">
        <f t="shared" si="1455"/>
        <v>0</v>
      </c>
      <c r="AI459" s="166">
        <f t="shared" si="1456"/>
        <v>0</v>
      </c>
      <c r="AJ459" s="166">
        <f t="shared" si="1457"/>
        <v>0</v>
      </c>
      <c r="AK459" s="166">
        <f t="shared" si="1458"/>
        <v>0</v>
      </c>
      <c r="AL459" s="166">
        <f t="shared" si="1459"/>
        <v>0</v>
      </c>
      <c r="AM459" s="166">
        <f t="shared" si="1460"/>
        <v>0</v>
      </c>
      <c r="AN459" s="166">
        <f t="shared" si="1461"/>
        <v>0</v>
      </c>
      <c r="AO459" s="167">
        <f t="shared" si="1462"/>
        <v>0</v>
      </c>
      <c r="AP459" s="166">
        <v>0</v>
      </c>
      <c r="AQ459" s="166">
        <f t="shared" si="1463"/>
        <v>0</v>
      </c>
      <c r="AR459" s="166"/>
      <c r="AS459" s="407"/>
      <c r="AT459" s="407"/>
      <c r="AU459" s="407"/>
      <c r="AV459" s="166">
        <f t="shared" si="1464"/>
        <v>0</v>
      </c>
      <c r="AW459" s="166">
        <f t="shared" si="1396"/>
        <v>464000</v>
      </c>
      <c r="AX459" s="166">
        <f t="shared" si="1397"/>
        <v>87000</v>
      </c>
      <c r="AY459" s="166">
        <f t="shared" si="1398"/>
        <v>58000</v>
      </c>
      <c r="AZ459" s="166">
        <f t="shared" si="1465"/>
        <v>609000</v>
      </c>
      <c r="BA459" s="166">
        <f t="shared" si="1400"/>
        <v>29000</v>
      </c>
      <c r="BB459" s="166">
        <f t="shared" si="1466"/>
        <v>120000</v>
      </c>
      <c r="BC459" s="281"/>
      <c r="BD459" s="166">
        <v>0</v>
      </c>
      <c r="BE459" s="166">
        <f t="shared" si="1402"/>
        <v>758000</v>
      </c>
      <c r="BF459" s="166">
        <f t="shared" si="1403"/>
        <v>0</v>
      </c>
      <c r="BG459" s="166">
        <f t="shared" si="1404"/>
        <v>758000</v>
      </c>
      <c r="BH459" s="166">
        <v>1</v>
      </c>
      <c r="BI459" s="369" t="s">
        <v>40</v>
      </c>
      <c r="BJ459" s="166">
        <f t="shared" si="1405"/>
        <v>0</v>
      </c>
      <c r="BK459" s="166">
        <f t="shared" si="1406"/>
        <v>1</v>
      </c>
      <c r="BL459" s="166">
        <v>0</v>
      </c>
      <c r="BM459" s="166">
        <f t="shared" si="1407"/>
        <v>0</v>
      </c>
      <c r="BN459" s="166" t="str">
        <f t="shared" si="1408"/>
        <v>Trừ tiền</v>
      </c>
      <c r="BO459" s="410"/>
      <c r="BP459" s="407"/>
      <c r="BQ459" s="407"/>
      <c r="BR459" s="407"/>
      <c r="BS459" s="161">
        <f t="shared" si="1409"/>
        <v>0</v>
      </c>
      <c r="BT459" s="159">
        <v>0</v>
      </c>
      <c r="BU459" s="166">
        <f t="shared" si="1410"/>
        <v>0</v>
      </c>
      <c r="BV459" s="166">
        <v>11000000</v>
      </c>
      <c r="BW459" s="166">
        <f t="shared" si="1411"/>
        <v>11000000</v>
      </c>
      <c r="BX459" s="166">
        <f t="shared" si="1467"/>
        <v>-11609000</v>
      </c>
      <c r="BY459" s="407"/>
      <c r="BZ459" s="407"/>
      <c r="CA459" s="407"/>
      <c r="CB459" s="407"/>
      <c r="CC459" s="407"/>
      <c r="CD459" s="407"/>
      <c r="CE459" s="369">
        <v>9000000</v>
      </c>
      <c r="CF459" s="413">
        <f>CE459*10%</f>
        <v>900000</v>
      </c>
      <c r="CG459" s="369">
        <v>0</v>
      </c>
      <c r="CH459" s="369">
        <v>0</v>
      </c>
      <c r="CI459" s="369"/>
      <c r="CJ459" s="369">
        <f t="shared" si="1468"/>
        <v>900000</v>
      </c>
      <c r="CK459" s="369">
        <f t="shared" si="1469"/>
        <v>9900000</v>
      </c>
      <c r="CL459" s="369"/>
      <c r="CM459" s="369">
        <f t="shared" si="1470"/>
        <v>9000000</v>
      </c>
      <c r="CN459" s="369">
        <f t="shared" si="1470"/>
        <v>900000</v>
      </c>
      <c r="CO459" s="369">
        <f t="shared" si="1471"/>
        <v>0</v>
      </c>
      <c r="CP459" s="369">
        <f t="shared" si="1472"/>
        <v>0</v>
      </c>
      <c r="CQ459" s="369">
        <f t="shared" si="1472"/>
        <v>0</v>
      </c>
      <c r="CR459" s="369">
        <f t="shared" si="1473"/>
        <v>900000</v>
      </c>
      <c r="CS459" s="369">
        <f t="shared" si="1474"/>
        <v>9900000</v>
      </c>
      <c r="CT459" s="173" t="s">
        <v>1417</v>
      </c>
      <c r="CU459" s="173" t="s">
        <v>2196</v>
      </c>
      <c r="CV459" s="450" t="s">
        <v>2271</v>
      </c>
      <c r="CW459" s="173" t="s">
        <v>2104</v>
      </c>
      <c r="CX459">
        <v>0</v>
      </c>
    </row>
    <row r="460" spans="1:102" ht="34.35" customHeight="1">
      <c r="A460" s="155">
        <f>SUBTOTAL(3,$C$11:C460)</f>
        <v>406</v>
      </c>
      <c r="B460" s="390" t="s">
        <v>2038</v>
      </c>
      <c r="C460" s="252" t="s">
        <v>2039</v>
      </c>
      <c r="D460" s="156" t="s">
        <v>101</v>
      </c>
      <c r="E460" s="157" t="str">
        <f t="shared" si="1450"/>
        <v>B3</v>
      </c>
      <c r="F460" s="392">
        <v>39188</v>
      </c>
      <c r="G460" s="369">
        <v>5520000</v>
      </c>
      <c r="H460" s="369"/>
      <c r="I460" s="160">
        <f t="shared" si="1451"/>
        <v>3480000</v>
      </c>
      <c r="J460" s="160">
        <f t="shared" si="1151"/>
        <v>900000</v>
      </c>
      <c r="K460" s="161">
        <f t="shared" si="1205"/>
        <v>4380000</v>
      </c>
      <c r="L460" s="161">
        <f t="shared" si="1206"/>
        <v>9900000</v>
      </c>
      <c r="M460" s="162">
        <f t="shared" si="1381"/>
        <v>1</v>
      </c>
      <c r="N460" s="163">
        <f t="shared" si="1382"/>
        <v>3864000</v>
      </c>
      <c r="O460" s="163">
        <v>0</v>
      </c>
      <c r="P460" s="406">
        <v>0</v>
      </c>
      <c r="Q460" s="406">
        <v>13</v>
      </c>
      <c r="R460" s="406">
        <v>0</v>
      </c>
      <c r="S460" s="406">
        <v>0</v>
      </c>
      <c r="T460" s="406"/>
      <c r="U460" s="406"/>
      <c r="V460" s="406"/>
      <c r="W460" s="406"/>
      <c r="X460" s="389"/>
      <c r="Y460" s="406"/>
      <c r="Z460" s="406"/>
      <c r="AA460" s="406"/>
      <c r="AB460" s="406"/>
      <c r="AC460" s="406"/>
      <c r="AD460" s="406">
        <v>0</v>
      </c>
      <c r="AE460" s="164">
        <f t="shared" si="1452"/>
        <v>0</v>
      </c>
      <c r="AF460" s="166">
        <f t="shared" si="1453"/>
        <v>0</v>
      </c>
      <c r="AG460" s="166">
        <f t="shared" si="1454"/>
        <v>0</v>
      </c>
      <c r="AH460" s="166">
        <f t="shared" si="1455"/>
        <v>0</v>
      </c>
      <c r="AI460" s="166">
        <f t="shared" si="1456"/>
        <v>0</v>
      </c>
      <c r="AJ460" s="166">
        <f t="shared" si="1457"/>
        <v>0</v>
      </c>
      <c r="AK460" s="166">
        <f t="shared" si="1458"/>
        <v>0</v>
      </c>
      <c r="AL460" s="166">
        <f t="shared" si="1459"/>
        <v>0</v>
      </c>
      <c r="AM460" s="166">
        <f t="shared" si="1460"/>
        <v>0</v>
      </c>
      <c r="AN460" s="166">
        <f t="shared" si="1461"/>
        <v>0</v>
      </c>
      <c r="AO460" s="167">
        <f t="shared" si="1462"/>
        <v>0</v>
      </c>
      <c r="AP460" s="166">
        <v>0</v>
      </c>
      <c r="AQ460" s="166">
        <f t="shared" si="1463"/>
        <v>0</v>
      </c>
      <c r="AR460" s="166"/>
      <c r="AS460" s="167"/>
      <c r="AT460" s="166"/>
      <c r="AU460" s="166"/>
      <c r="AV460" s="166">
        <f t="shared" si="1464"/>
        <v>0</v>
      </c>
      <c r="AW460" s="166">
        <f t="shared" si="1396"/>
        <v>441600</v>
      </c>
      <c r="AX460" s="166">
        <f t="shared" si="1397"/>
        <v>82800</v>
      </c>
      <c r="AY460" s="166">
        <f t="shared" si="1398"/>
        <v>55200</v>
      </c>
      <c r="AZ460" s="166">
        <f t="shared" si="1465"/>
        <v>579600</v>
      </c>
      <c r="BA460" s="166">
        <f t="shared" si="1400"/>
        <v>27600</v>
      </c>
      <c r="BB460" s="166">
        <f t="shared" si="1466"/>
        <v>120000</v>
      </c>
      <c r="BC460" s="166"/>
      <c r="BD460" s="166">
        <v>0</v>
      </c>
      <c r="BE460" s="166">
        <f t="shared" si="1402"/>
        <v>727200</v>
      </c>
      <c r="BF460" s="166">
        <f t="shared" si="1403"/>
        <v>0</v>
      </c>
      <c r="BG460" s="166">
        <f t="shared" si="1404"/>
        <v>727200</v>
      </c>
      <c r="BH460" s="166">
        <v>1</v>
      </c>
      <c r="BI460" s="369" t="s">
        <v>40</v>
      </c>
      <c r="BJ460" s="166">
        <f t="shared" si="1405"/>
        <v>0</v>
      </c>
      <c r="BK460" s="166">
        <f t="shared" si="1406"/>
        <v>1</v>
      </c>
      <c r="BL460" s="166">
        <v>0</v>
      </c>
      <c r="BM460" s="166">
        <f t="shared" si="1407"/>
        <v>0</v>
      </c>
      <c r="BN460" s="166" t="str">
        <f t="shared" si="1408"/>
        <v>Trừ tiền</v>
      </c>
      <c r="BO460" s="410"/>
      <c r="BP460" s="166"/>
      <c r="BQ460" s="144"/>
      <c r="BR460" s="144"/>
      <c r="BS460" s="161">
        <f t="shared" si="1409"/>
        <v>0</v>
      </c>
      <c r="BT460" s="159">
        <v>0</v>
      </c>
      <c r="BU460" s="166">
        <f t="shared" si="1410"/>
        <v>0</v>
      </c>
      <c r="BV460" s="166">
        <v>11000000</v>
      </c>
      <c r="BW460" s="166">
        <f t="shared" si="1411"/>
        <v>11000000</v>
      </c>
      <c r="BX460" s="166">
        <f t="shared" si="1467"/>
        <v>-11579600</v>
      </c>
      <c r="BY460" s="166"/>
      <c r="BZ460" s="166"/>
      <c r="CA460" s="171"/>
      <c r="CB460" s="166"/>
      <c r="CC460" s="166"/>
      <c r="CD460" s="166"/>
      <c r="CE460" s="369">
        <v>9000000</v>
      </c>
      <c r="CF460" s="369">
        <f>CE460*10%</f>
        <v>900000</v>
      </c>
      <c r="CG460" s="369">
        <v>0</v>
      </c>
      <c r="CH460" s="369">
        <v>0</v>
      </c>
      <c r="CI460" s="369"/>
      <c r="CJ460" s="369">
        <f t="shared" si="1468"/>
        <v>900000</v>
      </c>
      <c r="CK460" s="369">
        <f t="shared" si="1469"/>
        <v>9900000</v>
      </c>
      <c r="CL460" s="369"/>
      <c r="CM460" s="369">
        <f t="shared" si="1470"/>
        <v>9000000</v>
      </c>
      <c r="CN460" s="369">
        <f t="shared" si="1470"/>
        <v>900000</v>
      </c>
      <c r="CO460" s="369">
        <f t="shared" si="1471"/>
        <v>0</v>
      </c>
      <c r="CP460" s="369">
        <f t="shared" si="1472"/>
        <v>0</v>
      </c>
      <c r="CQ460" s="369">
        <f t="shared" si="1472"/>
        <v>0</v>
      </c>
      <c r="CR460" s="369">
        <f t="shared" si="1473"/>
        <v>900000</v>
      </c>
      <c r="CS460" s="369">
        <f t="shared" si="1474"/>
        <v>9900000</v>
      </c>
      <c r="CT460" s="173" t="s">
        <v>1417</v>
      </c>
      <c r="CU460" s="173" t="s">
        <v>2196</v>
      </c>
      <c r="CV460" s="450" t="s">
        <v>2197</v>
      </c>
      <c r="CW460" s="173" t="s">
        <v>2104</v>
      </c>
      <c r="CX460">
        <v>0</v>
      </c>
    </row>
    <row r="461" spans="1:102" ht="34.35" customHeight="1">
      <c r="A461" s="155">
        <f>SUBTOTAL(3,$C$11:C461)</f>
        <v>407</v>
      </c>
      <c r="B461" s="390" t="s">
        <v>2046</v>
      </c>
      <c r="C461" s="252" t="s">
        <v>764</v>
      </c>
      <c r="D461" s="156" t="s">
        <v>101</v>
      </c>
      <c r="E461" s="157" t="str">
        <f t="shared" si="1450"/>
        <v>B3</v>
      </c>
      <c r="F461" s="392">
        <v>44312</v>
      </c>
      <c r="G461" s="369">
        <v>5520000</v>
      </c>
      <c r="H461" s="369"/>
      <c r="I461" s="160">
        <f t="shared" si="1451"/>
        <v>2980000</v>
      </c>
      <c r="J461" s="160">
        <f t="shared" si="1151"/>
        <v>0</v>
      </c>
      <c r="K461" s="161">
        <f t="shared" si="1205"/>
        <v>2980000</v>
      </c>
      <c r="L461" s="161">
        <f t="shared" si="1206"/>
        <v>8500000</v>
      </c>
      <c r="M461" s="162">
        <f t="shared" si="1381"/>
        <v>1</v>
      </c>
      <c r="N461" s="163">
        <f t="shared" si="1382"/>
        <v>3864000</v>
      </c>
      <c r="O461" s="163">
        <v>0</v>
      </c>
      <c r="P461" s="406">
        <v>0</v>
      </c>
      <c r="Q461" s="406">
        <v>13</v>
      </c>
      <c r="R461" s="406">
        <v>0</v>
      </c>
      <c r="S461" s="406">
        <v>0</v>
      </c>
      <c r="T461" s="406"/>
      <c r="U461" s="406"/>
      <c r="V461" s="406"/>
      <c r="W461" s="406"/>
      <c r="X461" s="389"/>
      <c r="Y461" s="406"/>
      <c r="Z461" s="406"/>
      <c r="AA461" s="406"/>
      <c r="AB461" s="406"/>
      <c r="AC461" s="406"/>
      <c r="AD461" s="406">
        <v>0</v>
      </c>
      <c r="AE461" s="164">
        <f t="shared" si="1452"/>
        <v>0</v>
      </c>
      <c r="AF461" s="166">
        <f t="shared" si="1453"/>
        <v>0</v>
      </c>
      <c r="AG461" s="166">
        <f t="shared" si="1454"/>
        <v>0</v>
      </c>
      <c r="AH461" s="166">
        <f t="shared" si="1455"/>
        <v>0</v>
      </c>
      <c r="AI461" s="166">
        <f t="shared" si="1456"/>
        <v>0</v>
      </c>
      <c r="AJ461" s="166">
        <f t="shared" si="1457"/>
        <v>0</v>
      </c>
      <c r="AK461" s="166">
        <f t="shared" si="1458"/>
        <v>0</v>
      </c>
      <c r="AL461" s="166">
        <f t="shared" si="1459"/>
        <v>0</v>
      </c>
      <c r="AM461" s="166">
        <f t="shared" si="1460"/>
        <v>0</v>
      </c>
      <c r="AN461" s="166">
        <f t="shared" si="1461"/>
        <v>0</v>
      </c>
      <c r="AO461" s="167">
        <f t="shared" si="1462"/>
        <v>0</v>
      </c>
      <c r="AP461" s="166">
        <v>0</v>
      </c>
      <c r="AQ461" s="166">
        <f t="shared" si="1463"/>
        <v>0</v>
      </c>
      <c r="AR461" s="166"/>
      <c r="AS461" s="167"/>
      <c r="AT461" s="166"/>
      <c r="AU461" s="166"/>
      <c r="AV461" s="166">
        <f t="shared" si="1464"/>
        <v>0</v>
      </c>
      <c r="AW461" s="166">
        <f t="shared" si="1396"/>
        <v>441600</v>
      </c>
      <c r="AX461" s="166">
        <f t="shared" si="1397"/>
        <v>82800</v>
      </c>
      <c r="AY461" s="166">
        <f t="shared" si="1398"/>
        <v>55200</v>
      </c>
      <c r="AZ461" s="166">
        <f t="shared" si="1465"/>
        <v>579600</v>
      </c>
      <c r="BA461" s="166">
        <f t="shared" si="1400"/>
        <v>0</v>
      </c>
      <c r="BB461" s="166">
        <f t="shared" si="1466"/>
        <v>120000</v>
      </c>
      <c r="BC461" s="166"/>
      <c r="BD461" s="166">
        <v>0</v>
      </c>
      <c r="BE461" s="166">
        <f t="shared" si="1402"/>
        <v>699600</v>
      </c>
      <c r="BF461" s="166">
        <f t="shared" si="1403"/>
        <v>0</v>
      </c>
      <c r="BG461" s="166">
        <f t="shared" si="1404"/>
        <v>699600</v>
      </c>
      <c r="BH461" s="166">
        <v>1</v>
      </c>
      <c r="BI461" s="159">
        <v>0</v>
      </c>
      <c r="BJ461" s="166">
        <f t="shared" si="1405"/>
        <v>0</v>
      </c>
      <c r="BK461" s="166">
        <f t="shared" si="1406"/>
        <v>1</v>
      </c>
      <c r="BL461" s="166">
        <v>0</v>
      </c>
      <c r="BM461" s="166">
        <f t="shared" si="1407"/>
        <v>0</v>
      </c>
      <c r="BN461" s="166" t="str">
        <f t="shared" si="1408"/>
        <v>Trừ tiền</v>
      </c>
      <c r="BO461" s="410"/>
      <c r="BP461" s="166"/>
      <c r="BQ461" s="144"/>
      <c r="BR461" s="144"/>
      <c r="BS461" s="161">
        <f t="shared" si="1409"/>
        <v>0</v>
      </c>
      <c r="BT461" s="159">
        <v>0</v>
      </c>
      <c r="BU461" s="166">
        <f t="shared" si="1410"/>
        <v>0</v>
      </c>
      <c r="BV461" s="166">
        <v>11000000</v>
      </c>
      <c r="BW461" s="166">
        <f t="shared" si="1411"/>
        <v>11000000</v>
      </c>
      <c r="BX461" s="166">
        <f t="shared" si="1467"/>
        <v>-11579600</v>
      </c>
      <c r="BY461" s="166"/>
      <c r="BZ461" s="166"/>
      <c r="CA461" s="171"/>
      <c r="CB461" s="166"/>
      <c r="CC461" s="166"/>
      <c r="CD461" s="166"/>
      <c r="CE461" s="369">
        <v>8500000</v>
      </c>
      <c r="CF461" s="369"/>
      <c r="CG461" s="369">
        <v>0</v>
      </c>
      <c r="CH461" s="369">
        <v>0</v>
      </c>
      <c r="CI461" s="369"/>
      <c r="CJ461" s="369">
        <f t="shared" si="1468"/>
        <v>0</v>
      </c>
      <c r="CK461" s="369">
        <f t="shared" si="1469"/>
        <v>8500000</v>
      </c>
      <c r="CL461" s="369"/>
      <c r="CM461" s="369">
        <f t="shared" si="1470"/>
        <v>8500000</v>
      </c>
      <c r="CN461" s="369">
        <f t="shared" si="1470"/>
        <v>0</v>
      </c>
      <c r="CO461" s="369">
        <f t="shared" si="1471"/>
        <v>0</v>
      </c>
      <c r="CP461" s="369">
        <f t="shared" si="1472"/>
        <v>0</v>
      </c>
      <c r="CQ461" s="369">
        <f t="shared" si="1472"/>
        <v>0</v>
      </c>
      <c r="CR461" s="369">
        <f t="shared" si="1473"/>
        <v>0</v>
      </c>
      <c r="CS461" s="369">
        <f t="shared" si="1474"/>
        <v>8500000</v>
      </c>
      <c r="CT461" s="173" t="s">
        <v>1417</v>
      </c>
      <c r="CU461" s="173" t="s">
        <v>2196</v>
      </c>
      <c r="CV461" s="450" t="s">
        <v>2272</v>
      </c>
      <c r="CW461" s="173" t="s">
        <v>2104</v>
      </c>
      <c r="CX461">
        <v>0</v>
      </c>
    </row>
    <row r="462" spans="1:102" ht="34.35" customHeight="1">
      <c r="A462" s="155">
        <f>SUBTOTAL(3,$C$11:C462)</f>
        <v>408</v>
      </c>
      <c r="B462" s="390" t="s">
        <v>2055</v>
      </c>
      <c r="C462" s="252" t="s">
        <v>2056</v>
      </c>
      <c r="D462" s="156" t="s">
        <v>101</v>
      </c>
      <c r="E462" s="157" t="str">
        <f t="shared" si="1450"/>
        <v>B3</v>
      </c>
      <c r="F462" s="392">
        <v>42548</v>
      </c>
      <c r="G462" s="369">
        <v>5260000</v>
      </c>
      <c r="H462" s="369"/>
      <c r="I462" s="160">
        <f t="shared" si="1451"/>
        <v>2740000</v>
      </c>
      <c r="J462" s="160">
        <f t="shared" si="1151"/>
        <v>400000</v>
      </c>
      <c r="K462" s="161">
        <f t="shared" si="1205"/>
        <v>3140000</v>
      </c>
      <c r="L462" s="161">
        <f t="shared" si="1206"/>
        <v>8400000</v>
      </c>
      <c r="M462" s="162">
        <f t="shared" si="1381"/>
        <v>1</v>
      </c>
      <c r="N462" s="163">
        <f t="shared" si="1382"/>
        <v>3682000</v>
      </c>
      <c r="O462" s="163">
        <v>0</v>
      </c>
      <c r="P462" s="406">
        <v>0</v>
      </c>
      <c r="Q462" s="406">
        <v>13</v>
      </c>
      <c r="R462" s="406">
        <v>0</v>
      </c>
      <c r="S462" s="406">
        <v>0</v>
      </c>
      <c r="T462" s="406"/>
      <c r="U462" s="406"/>
      <c r="V462" s="406"/>
      <c r="W462" s="406"/>
      <c r="X462" s="389"/>
      <c r="Y462" s="406"/>
      <c r="Z462" s="406"/>
      <c r="AA462" s="406"/>
      <c r="AB462" s="406"/>
      <c r="AC462" s="406"/>
      <c r="AD462" s="406">
        <v>0</v>
      </c>
      <c r="AE462" s="164">
        <f t="shared" si="1452"/>
        <v>0</v>
      </c>
      <c r="AF462" s="166">
        <f t="shared" si="1453"/>
        <v>0</v>
      </c>
      <c r="AG462" s="166">
        <f t="shared" si="1454"/>
        <v>0</v>
      </c>
      <c r="AH462" s="166">
        <f t="shared" si="1455"/>
        <v>0</v>
      </c>
      <c r="AI462" s="166">
        <f t="shared" si="1456"/>
        <v>0</v>
      </c>
      <c r="AJ462" s="166">
        <f t="shared" si="1457"/>
        <v>0</v>
      </c>
      <c r="AK462" s="166">
        <f t="shared" si="1458"/>
        <v>0</v>
      </c>
      <c r="AL462" s="166">
        <f t="shared" si="1459"/>
        <v>0</v>
      </c>
      <c r="AM462" s="166">
        <f t="shared" si="1460"/>
        <v>0</v>
      </c>
      <c r="AN462" s="166">
        <f t="shared" si="1461"/>
        <v>0</v>
      </c>
      <c r="AO462" s="167">
        <f t="shared" si="1462"/>
        <v>0</v>
      </c>
      <c r="AP462" s="166">
        <v>0</v>
      </c>
      <c r="AQ462" s="166">
        <f t="shared" si="1463"/>
        <v>0</v>
      </c>
      <c r="AR462" s="166"/>
      <c r="AS462" s="167"/>
      <c r="AT462" s="166"/>
      <c r="AU462" s="166"/>
      <c r="AV462" s="166">
        <f t="shared" si="1464"/>
        <v>0</v>
      </c>
      <c r="AW462" s="166">
        <f t="shared" si="1396"/>
        <v>420800</v>
      </c>
      <c r="AX462" s="166">
        <f t="shared" si="1397"/>
        <v>78900</v>
      </c>
      <c r="AY462" s="166">
        <f t="shared" si="1398"/>
        <v>52600</v>
      </c>
      <c r="AZ462" s="166">
        <f t="shared" si="1465"/>
        <v>552300</v>
      </c>
      <c r="BA462" s="166">
        <f t="shared" si="1400"/>
        <v>0</v>
      </c>
      <c r="BB462" s="166">
        <f t="shared" si="1466"/>
        <v>120000</v>
      </c>
      <c r="BC462" s="166"/>
      <c r="BD462" s="166">
        <v>0</v>
      </c>
      <c r="BE462" s="166">
        <f t="shared" si="1402"/>
        <v>672300</v>
      </c>
      <c r="BF462" s="166">
        <f t="shared" si="1403"/>
        <v>0</v>
      </c>
      <c r="BG462" s="166">
        <f t="shared" si="1404"/>
        <v>672300</v>
      </c>
      <c r="BH462" s="166">
        <v>1</v>
      </c>
      <c r="BI462" s="159">
        <v>0</v>
      </c>
      <c r="BJ462" s="166">
        <f t="shared" si="1405"/>
        <v>0</v>
      </c>
      <c r="BK462" s="166">
        <f t="shared" si="1406"/>
        <v>1</v>
      </c>
      <c r="BL462" s="166">
        <v>0</v>
      </c>
      <c r="BM462" s="166">
        <f t="shared" si="1407"/>
        <v>0</v>
      </c>
      <c r="BN462" s="166" t="str">
        <f t="shared" si="1408"/>
        <v>Trừ tiền</v>
      </c>
      <c r="BO462" s="410"/>
      <c r="BP462" s="166"/>
      <c r="BQ462" s="144"/>
      <c r="BR462" s="144"/>
      <c r="BS462" s="161">
        <f t="shared" si="1409"/>
        <v>0</v>
      </c>
      <c r="BT462" s="159">
        <v>0</v>
      </c>
      <c r="BU462" s="166">
        <f t="shared" si="1410"/>
        <v>0</v>
      </c>
      <c r="BV462" s="166">
        <v>11000000</v>
      </c>
      <c r="BW462" s="166">
        <f t="shared" si="1411"/>
        <v>11000000</v>
      </c>
      <c r="BX462" s="166">
        <f t="shared" si="1467"/>
        <v>-11552300</v>
      </c>
      <c r="BY462" s="166"/>
      <c r="BZ462" s="166"/>
      <c r="CA462" s="171"/>
      <c r="CB462" s="166"/>
      <c r="CC462" s="166"/>
      <c r="CD462" s="166"/>
      <c r="CE462" s="369">
        <v>8000000</v>
      </c>
      <c r="CF462" s="369">
        <f>5%*CE462</f>
        <v>400000</v>
      </c>
      <c r="CG462" s="369">
        <v>0</v>
      </c>
      <c r="CH462" s="369">
        <v>0</v>
      </c>
      <c r="CI462" s="369"/>
      <c r="CJ462" s="369">
        <f t="shared" si="1468"/>
        <v>400000</v>
      </c>
      <c r="CK462" s="369">
        <f t="shared" si="1469"/>
        <v>8400000</v>
      </c>
      <c r="CL462" s="369"/>
      <c r="CM462" s="369">
        <f t="shared" si="1470"/>
        <v>8000000</v>
      </c>
      <c r="CN462" s="369">
        <f t="shared" si="1470"/>
        <v>400000</v>
      </c>
      <c r="CO462" s="369">
        <f t="shared" si="1471"/>
        <v>0</v>
      </c>
      <c r="CP462" s="369">
        <f t="shared" si="1472"/>
        <v>0</v>
      </c>
      <c r="CQ462" s="369">
        <f t="shared" si="1472"/>
        <v>0</v>
      </c>
      <c r="CR462" s="369">
        <f t="shared" si="1473"/>
        <v>400000</v>
      </c>
      <c r="CS462" s="369">
        <f t="shared" si="1474"/>
        <v>8400000</v>
      </c>
      <c r="CT462" s="173" t="s">
        <v>1417</v>
      </c>
      <c r="CU462" s="173" t="s">
        <v>2196</v>
      </c>
      <c r="CV462" s="450" t="s">
        <v>2273</v>
      </c>
      <c r="CW462" s="173" t="s">
        <v>2104</v>
      </c>
      <c r="CX462">
        <v>0</v>
      </c>
    </row>
    <row r="463" spans="1:102" ht="34.35" customHeight="1">
      <c r="A463" s="155">
        <f>SUBTOTAL(3,$C$11:C463)</f>
        <v>409</v>
      </c>
      <c r="B463" s="390" t="s">
        <v>2057</v>
      </c>
      <c r="C463" s="252" t="s">
        <v>2058</v>
      </c>
      <c r="D463" s="156" t="s">
        <v>101</v>
      </c>
      <c r="E463" s="157" t="str">
        <f t="shared" si="1450"/>
        <v>B3</v>
      </c>
      <c r="F463" s="392">
        <v>41885</v>
      </c>
      <c r="G463" s="369">
        <v>5260000</v>
      </c>
      <c r="H463" s="369"/>
      <c r="I463" s="160">
        <f t="shared" si="1451"/>
        <v>2740000</v>
      </c>
      <c r="J463" s="160">
        <f t="shared" si="1151"/>
        <v>800000</v>
      </c>
      <c r="K463" s="161">
        <f t="shared" si="1205"/>
        <v>3540000</v>
      </c>
      <c r="L463" s="161">
        <f t="shared" si="1206"/>
        <v>8800000</v>
      </c>
      <c r="M463" s="162">
        <f t="shared" si="1381"/>
        <v>1</v>
      </c>
      <c r="N463" s="163">
        <f t="shared" si="1382"/>
        <v>3682000</v>
      </c>
      <c r="O463" s="163">
        <v>0</v>
      </c>
      <c r="P463" s="406">
        <v>0</v>
      </c>
      <c r="Q463" s="406">
        <v>13</v>
      </c>
      <c r="R463" s="406">
        <v>0</v>
      </c>
      <c r="S463" s="406">
        <v>0</v>
      </c>
      <c r="T463" s="406"/>
      <c r="U463" s="406"/>
      <c r="V463" s="406"/>
      <c r="W463" s="406"/>
      <c r="X463" s="389"/>
      <c r="Y463" s="406"/>
      <c r="Z463" s="406"/>
      <c r="AA463" s="406"/>
      <c r="AB463" s="406"/>
      <c r="AC463" s="406"/>
      <c r="AD463" s="406">
        <v>0</v>
      </c>
      <c r="AE463" s="164">
        <f t="shared" si="1452"/>
        <v>0</v>
      </c>
      <c r="AF463" s="166">
        <f t="shared" si="1453"/>
        <v>0</v>
      </c>
      <c r="AG463" s="166">
        <f t="shared" si="1454"/>
        <v>0</v>
      </c>
      <c r="AH463" s="166">
        <f t="shared" si="1455"/>
        <v>0</v>
      </c>
      <c r="AI463" s="166">
        <f t="shared" si="1456"/>
        <v>0</v>
      </c>
      <c r="AJ463" s="166">
        <f t="shared" si="1457"/>
        <v>0</v>
      </c>
      <c r="AK463" s="166">
        <f t="shared" si="1458"/>
        <v>0</v>
      </c>
      <c r="AL463" s="166">
        <f t="shared" si="1459"/>
        <v>0</v>
      </c>
      <c r="AM463" s="166">
        <f t="shared" si="1460"/>
        <v>0</v>
      </c>
      <c r="AN463" s="166">
        <f t="shared" si="1461"/>
        <v>0</v>
      </c>
      <c r="AO463" s="167">
        <f t="shared" si="1462"/>
        <v>0</v>
      </c>
      <c r="AP463" s="166">
        <v>0</v>
      </c>
      <c r="AQ463" s="166">
        <f t="shared" si="1463"/>
        <v>0</v>
      </c>
      <c r="AR463" s="166"/>
      <c r="AS463" s="167"/>
      <c r="AT463" s="166"/>
      <c r="AU463" s="166"/>
      <c r="AV463" s="166">
        <f t="shared" si="1464"/>
        <v>0</v>
      </c>
      <c r="AW463" s="166">
        <f t="shared" si="1396"/>
        <v>420800</v>
      </c>
      <c r="AX463" s="166">
        <f t="shared" si="1397"/>
        <v>78900</v>
      </c>
      <c r="AY463" s="166">
        <f t="shared" si="1398"/>
        <v>52600</v>
      </c>
      <c r="AZ463" s="166">
        <f t="shared" si="1465"/>
        <v>552300</v>
      </c>
      <c r="BA463" s="166">
        <f t="shared" si="1400"/>
        <v>26300</v>
      </c>
      <c r="BB463" s="166">
        <f t="shared" si="1466"/>
        <v>120000</v>
      </c>
      <c r="BC463" s="166"/>
      <c r="BD463" s="166">
        <v>0</v>
      </c>
      <c r="BE463" s="166">
        <f t="shared" si="1402"/>
        <v>698600</v>
      </c>
      <c r="BF463" s="166">
        <f t="shared" si="1403"/>
        <v>0</v>
      </c>
      <c r="BG463" s="166">
        <f t="shared" si="1404"/>
        <v>698600</v>
      </c>
      <c r="BH463" s="166">
        <v>1</v>
      </c>
      <c r="BI463" s="369" t="s">
        <v>40</v>
      </c>
      <c r="BJ463" s="166">
        <f t="shared" si="1405"/>
        <v>0</v>
      </c>
      <c r="BK463" s="166">
        <f t="shared" si="1406"/>
        <v>1</v>
      </c>
      <c r="BL463" s="166">
        <v>0</v>
      </c>
      <c r="BM463" s="166">
        <f t="shared" si="1407"/>
        <v>0</v>
      </c>
      <c r="BN463" s="166" t="str">
        <f t="shared" si="1408"/>
        <v>Trừ tiền</v>
      </c>
      <c r="BO463" s="410"/>
      <c r="BP463" s="166"/>
      <c r="BQ463" s="144"/>
      <c r="BR463" s="144"/>
      <c r="BS463" s="161">
        <f t="shared" si="1409"/>
        <v>0</v>
      </c>
      <c r="BT463" s="159">
        <v>0</v>
      </c>
      <c r="BU463" s="166">
        <f t="shared" si="1410"/>
        <v>0</v>
      </c>
      <c r="BV463" s="166">
        <v>11000000</v>
      </c>
      <c r="BW463" s="166">
        <f t="shared" si="1411"/>
        <v>11000000</v>
      </c>
      <c r="BX463" s="166">
        <f t="shared" si="1467"/>
        <v>-11552300</v>
      </c>
      <c r="BY463" s="166"/>
      <c r="BZ463" s="166"/>
      <c r="CA463" s="171"/>
      <c r="CB463" s="166"/>
      <c r="CC463" s="166"/>
      <c r="CD463" s="166"/>
      <c r="CE463" s="369">
        <v>8000000</v>
      </c>
      <c r="CF463" s="369">
        <f t="shared" ref="CF463:CF464" si="1475">CE463*10%</f>
        <v>800000</v>
      </c>
      <c r="CG463" s="369">
        <v>0</v>
      </c>
      <c r="CH463" s="369">
        <v>0</v>
      </c>
      <c r="CI463" s="369"/>
      <c r="CJ463" s="369">
        <f t="shared" si="1468"/>
        <v>800000</v>
      </c>
      <c r="CK463" s="369">
        <f t="shared" si="1469"/>
        <v>8800000</v>
      </c>
      <c r="CL463" s="369"/>
      <c r="CM463" s="369">
        <f t="shared" si="1470"/>
        <v>8000000</v>
      </c>
      <c r="CN463" s="369">
        <f t="shared" si="1470"/>
        <v>800000</v>
      </c>
      <c r="CO463" s="369">
        <f t="shared" si="1471"/>
        <v>0</v>
      </c>
      <c r="CP463" s="369">
        <f t="shared" si="1472"/>
        <v>0</v>
      </c>
      <c r="CQ463" s="369">
        <f t="shared" si="1472"/>
        <v>0</v>
      </c>
      <c r="CR463" s="369">
        <f t="shared" si="1473"/>
        <v>800000</v>
      </c>
      <c r="CS463" s="369">
        <f t="shared" si="1474"/>
        <v>8800000</v>
      </c>
      <c r="CT463" s="173" t="s">
        <v>1417</v>
      </c>
      <c r="CU463" s="173" t="s">
        <v>2196</v>
      </c>
      <c r="CV463" s="450" t="s">
        <v>2274</v>
      </c>
      <c r="CW463" s="173" t="s">
        <v>2104</v>
      </c>
      <c r="CX463">
        <v>0</v>
      </c>
    </row>
    <row r="464" spans="1:102" ht="34.35" customHeight="1">
      <c r="A464" s="155">
        <f>SUBTOTAL(3,$C$11:C464)</f>
        <v>410</v>
      </c>
      <c r="B464" s="390" t="s">
        <v>2059</v>
      </c>
      <c r="C464" s="252" t="s">
        <v>2060</v>
      </c>
      <c r="D464" s="156" t="s">
        <v>101</v>
      </c>
      <c r="E464" s="157" t="str">
        <f t="shared" si="1450"/>
        <v>B3</v>
      </c>
      <c r="F464" s="392">
        <v>42111</v>
      </c>
      <c r="G464" s="369">
        <v>5520000</v>
      </c>
      <c r="H464" s="369"/>
      <c r="I464" s="160">
        <f t="shared" si="1451"/>
        <v>3480000</v>
      </c>
      <c r="J464" s="160">
        <f t="shared" si="1151"/>
        <v>900000</v>
      </c>
      <c r="K464" s="161">
        <f t="shared" si="1205"/>
        <v>4380000</v>
      </c>
      <c r="L464" s="161">
        <f t="shared" si="1206"/>
        <v>9900000</v>
      </c>
      <c r="M464" s="162">
        <f t="shared" si="1381"/>
        <v>1</v>
      </c>
      <c r="N464" s="163">
        <f t="shared" si="1382"/>
        <v>3864000</v>
      </c>
      <c r="O464" s="163">
        <v>0</v>
      </c>
      <c r="P464" s="406">
        <v>0</v>
      </c>
      <c r="Q464" s="406">
        <v>13</v>
      </c>
      <c r="R464" s="406">
        <v>0</v>
      </c>
      <c r="S464" s="406">
        <v>0</v>
      </c>
      <c r="T464" s="406"/>
      <c r="U464" s="406"/>
      <c r="V464" s="406"/>
      <c r="W464" s="406"/>
      <c r="X464" s="389"/>
      <c r="Y464" s="406"/>
      <c r="Z464" s="406"/>
      <c r="AA464" s="406"/>
      <c r="AB464" s="406"/>
      <c r="AC464" s="406"/>
      <c r="AD464" s="406">
        <v>0</v>
      </c>
      <c r="AE464" s="164">
        <f t="shared" si="1452"/>
        <v>0</v>
      </c>
      <c r="AF464" s="166">
        <f t="shared" si="1453"/>
        <v>0</v>
      </c>
      <c r="AG464" s="166">
        <f t="shared" si="1454"/>
        <v>0</v>
      </c>
      <c r="AH464" s="166">
        <f t="shared" si="1455"/>
        <v>0</v>
      </c>
      <c r="AI464" s="166">
        <f t="shared" si="1456"/>
        <v>0</v>
      </c>
      <c r="AJ464" s="166">
        <f t="shared" si="1457"/>
        <v>0</v>
      </c>
      <c r="AK464" s="166">
        <f t="shared" si="1458"/>
        <v>0</v>
      </c>
      <c r="AL464" s="166">
        <f t="shared" si="1459"/>
        <v>0</v>
      </c>
      <c r="AM464" s="166">
        <f t="shared" si="1460"/>
        <v>0</v>
      </c>
      <c r="AN464" s="166">
        <f t="shared" si="1461"/>
        <v>0</v>
      </c>
      <c r="AO464" s="167">
        <f t="shared" si="1462"/>
        <v>0</v>
      </c>
      <c r="AP464" s="166">
        <v>0</v>
      </c>
      <c r="AQ464" s="166">
        <f t="shared" si="1463"/>
        <v>0</v>
      </c>
      <c r="AR464" s="166"/>
      <c r="AS464" s="167"/>
      <c r="AT464" s="166"/>
      <c r="AU464" s="166"/>
      <c r="AV464" s="166">
        <f t="shared" si="1464"/>
        <v>0</v>
      </c>
      <c r="AW464" s="166">
        <f t="shared" si="1396"/>
        <v>441600</v>
      </c>
      <c r="AX464" s="166">
        <f t="shared" si="1397"/>
        <v>82800</v>
      </c>
      <c r="AY464" s="166">
        <f t="shared" si="1398"/>
        <v>55200</v>
      </c>
      <c r="AZ464" s="166">
        <f t="shared" si="1465"/>
        <v>579600</v>
      </c>
      <c r="BA464" s="166">
        <f t="shared" si="1400"/>
        <v>27600</v>
      </c>
      <c r="BB464" s="166">
        <f t="shared" si="1466"/>
        <v>120000</v>
      </c>
      <c r="BC464" s="166"/>
      <c r="BD464" s="166">
        <v>0</v>
      </c>
      <c r="BE464" s="166">
        <f t="shared" si="1402"/>
        <v>727200</v>
      </c>
      <c r="BF464" s="166">
        <f t="shared" si="1403"/>
        <v>0</v>
      </c>
      <c r="BG464" s="166">
        <f t="shared" si="1404"/>
        <v>727200</v>
      </c>
      <c r="BH464" s="166">
        <v>1</v>
      </c>
      <c r="BI464" s="369" t="s">
        <v>40</v>
      </c>
      <c r="BJ464" s="166">
        <f t="shared" si="1405"/>
        <v>0</v>
      </c>
      <c r="BK464" s="166">
        <f t="shared" si="1406"/>
        <v>1</v>
      </c>
      <c r="BL464" s="166">
        <v>0</v>
      </c>
      <c r="BM464" s="166">
        <f t="shared" si="1407"/>
        <v>0</v>
      </c>
      <c r="BN464" s="166" t="str">
        <f t="shared" si="1408"/>
        <v>Trừ tiền</v>
      </c>
      <c r="BO464" s="410"/>
      <c r="BP464" s="166"/>
      <c r="BQ464" s="144"/>
      <c r="BR464" s="144"/>
      <c r="BS464" s="161">
        <f t="shared" si="1409"/>
        <v>0</v>
      </c>
      <c r="BT464" s="159">
        <v>0</v>
      </c>
      <c r="BU464" s="166">
        <f t="shared" si="1410"/>
        <v>0</v>
      </c>
      <c r="BV464" s="166">
        <v>11000000</v>
      </c>
      <c r="BW464" s="166">
        <f t="shared" si="1411"/>
        <v>11000000</v>
      </c>
      <c r="BX464" s="166">
        <f t="shared" si="1467"/>
        <v>-11579600</v>
      </c>
      <c r="BY464" s="166"/>
      <c r="BZ464" s="166"/>
      <c r="CA464" s="171"/>
      <c r="CB464" s="166"/>
      <c r="CC464" s="166"/>
      <c r="CD464" s="166"/>
      <c r="CE464" s="369">
        <v>9000000</v>
      </c>
      <c r="CF464" s="369">
        <f t="shared" si="1475"/>
        <v>900000</v>
      </c>
      <c r="CG464" s="369">
        <v>0</v>
      </c>
      <c r="CH464" s="369">
        <v>0</v>
      </c>
      <c r="CI464" s="369"/>
      <c r="CJ464" s="369">
        <f t="shared" si="1468"/>
        <v>900000</v>
      </c>
      <c r="CK464" s="369">
        <f t="shared" si="1469"/>
        <v>9900000</v>
      </c>
      <c r="CL464" s="369"/>
      <c r="CM464" s="369">
        <f t="shared" si="1470"/>
        <v>9000000</v>
      </c>
      <c r="CN464" s="369">
        <f t="shared" si="1470"/>
        <v>900000</v>
      </c>
      <c r="CO464" s="369">
        <f t="shared" si="1471"/>
        <v>0</v>
      </c>
      <c r="CP464" s="369">
        <f t="shared" si="1472"/>
        <v>0</v>
      </c>
      <c r="CQ464" s="369">
        <f t="shared" si="1472"/>
        <v>0</v>
      </c>
      <c r="CR464" s="369">
        <f t="shared" si="1473"/>
        <v>900000</v>
      </c>
      <c r="CS464" s="369">
        <f t="shared" si="1474"/>
        <v>9900000</v>
      </c>
      <c r="CT464" s="173" t="s">
        <v>1417</v>
      </c>
      <c r="CU464" s="173" t="s">
        <v>2196</v>
      </c>
      <c r="CV464" s="450" t="s">
        <v>2275</v>
      </c>
      <c r="CW464" s="173" t="s">
        <v>2104</v>
      </c>
      <c r="CX464">
        <v>0</v>
      </c>
    </row>
    <row r="465" spans="1:102" ht="34.35" customHeight="1">
      <c r="A465" s="155">
        <f>SUBTOTAL(3,$C$11:C465)</f>
        <v>411</v>
      </c>
      <c r="B465" s="390" t="s">
        <v>2063</v>
      </c>
      <c r="C465" s="252" t="s">
        <v>2064</v>
      </c>
      <c r="D465" s="156" t="s">
        <v>101</v>
      </c>
      <c r="E465" s="157" t="str">
        <f t="shared" si="1450"/>
        <v>B3</v>
      </c>
      <c r="F465" s="392">
        <v>45061</v>
      </c>
      <c r="G465" s="369">
        <v>5260000</v>
      </c>
      <c r="H465" s="369"/>
      <c r="I465" s="160">
        <f t="shared" si="1451"/>
        <v>2740000</v>
      </c>
      <c r="J465" s="160">
        <f t="shared" si="1151"/>
        <v>0</v>
      </c>
      <c r="K465" s="161">
        <f t="shared" si="1205"/>
        <v>2740000</v>
      </c>
      <c r="L465" s="161">
        <f t="shared" si="1206"/>
        <v>8000000</v>
      </c>
      <c r="M465" s="162">
        <f t="shared" si="1381"/>
        <v>1</v>
      </c>
      <c r="N465" s="163">
        <f t="shared" si="1382"/>
        <v>3682000</v>
      </c>
      <c r="O465" s="163">
        <v>0</v>
      </c>
      <c r="P465" s="406">
        <v>0</v>
      </c>
      <c r="Q465" s="406">
        <v>13</v>
      </c>
      <c r="R465" s="406">
        <v>0</v>
      </c>
      <c r="S465" s="406">
        <v>0</v>
      </c>
      <c r="T465" s="406"/>
      <c r="U465" s="406"/>
      <c r="V465" s="406"/>
      <c r="W465" s="406"/>
      <c r="X465" s="389"/>
      <c r="Y465" s="406"/>
      <c r="Z465" s="406"/>
      <c r="AA465" s="406"/>
      <c r="AB465" s="406"/>
      <c r="AC465" s="406"/>
      <c r="AD465" s="406">
        <v>0</v>
      </c>
      <c r="AE465" s="164">
        <f t="shared" si="1452"/>
        <v>0</v>
      </c>
      <c r="AF465" s="166">
        <f t="shared" si="1453"/>
        <v>0</v>
      </c>
      <c r="AG465" s="166">
        <f t="shared" si="1454"/>
        <v>0</v>
      </c>
      <c r="AH465" s="166">
        <f t="shared" si="1455"/>
        <v>0</v>
      </c>
      <c r="AI465" s="166">
        <f t="shared" si="1456"/>
        <v>0</v>
      </c>
      <c r="AJ465" s="166">
        <f t="shared" si="1457"/>
        <v>0</v>
      </c>
      <c r="AK465" s="166">
        <f t="shared" si="1458"/>
        <v>0</v>
      </c>
      <c r="AL465" s="166">
        <f t="shared" si="1459"/>
        <v>0</v>
      </c>
      <c r="AM465" s="166">
        <f t="shared" si="1460"/>
        <v>0</v>
      </c>
      <c r="AN465" s="166">
        <f t="shared" si="1461"/>
        <v>0</v>
      </c>
      <c r="AO465" s="167">
        <f t="shared" si="1462"/>
        <v>0</v>
      </c>
      <c r="AP465" s="166">
        <v>0</v>
      </c>
      <c r="AQ465" s="166">
        <f t="shared" si="1463"/>
        <v>0</v>
      </c>
      <c r="AR465" s="166"/>
      <c r="AS465" s="167"/>
      <c r="AT465" s="166"/>
      <c r="AU465" s="166"/>
      <c r="AV465" s="166">
        <f t="shared" si="1464"/>
        <v>0</v>
      </c>
      <c r="AW465" s="166">
        <f t="shared" si="1396"/>
        <v>420800</v>
      </c>
      <c r="AX465" s="166">
        <f t="shared" si="1397"/>
        <v>78900</v>
      </c>
      <c r="AY465" s="166">
        <f t="shared" si="1398"/>
        <v>52600</v>
      </c>
      <c r="AZ465" s="166">
        <f t="shared" si="1465"/>
        <v>552300</v>
      </c>
      <c r="BA465" s="166">
        <f t="shared" si="1400"/>
        <v>0</v>
      </c>
      <c r="BB465" s="166">
        <f t="shared" si="1466"/>
        <v>120000</v>
      </c>
      <c r="BC465" s="166"/>
      <c r="BD465" s="166">
        <v>0</v>
      </c>
      <c r="BE465" s="166">
        <f t="shared" si="1402"/>
        <v>672300</v>
      </c>
      <c r="BF465" s="166">
        <f t="shared" si="1403"/>
        <v>0</v>
      </c>
      <c r="BG465" s="166">
        <f t="shared" si="1404"/>
        <v>672300</v>
      </c>
      <c r="BH465" s="166">
        <v>1</v>
      </c>
      <c r="BI465" s="159">
        <v>0</v>
      </c>
      <c r="BJ465" s="166">
        <f t="shared" si="1405"/>
        <v>0</v>
      </c>
      <c r="BK465" s="166">
        <f t="shared" si="1406"/>
        <v>1</v>
      </c>
      <c r="BL465" s="166">
        <v>0</v>
      </c>
      <c r="BM465" s="166">
        <f t="shared" si="1407"/>
        <v>0</v>
      </c>
      <c r="BN465" s="166" t="str">
        <f t="shared" si="1408"/>
        <v>Trừ tiền</v>
      </c>
      <c r="BO465" s="410"/>
      <c r="BP465" s="166"/>
      <c r="BQ465" s="144"/>
      <c r="BR465" s="144"/>
      <c r="BS465" s="161">
        <f t="shared" si="1409"/>
        <v>0</v>
      </c>
      <c r="BT465" s="159">
        <v>0</v>
      </c>
      <c r="BU465" s="166">
        <f t="shared" si="1410"/>
        <v>0</v>
      </c>
      <c r="BV465" s="166">
        <v>11000000</v>
      </c>
      <c r="BW465" s="166">
        <f t="shared" si="1411"/>
        <v>11000000</v>
      </c>
      <c r="BX465" s="166">
        <f t="shared" si="1467"/>
        <v>-11552300</v>
      </c>
      <c r="BY465" s="166"/>
      <c r="BZ465" s="166"/>
      <c r="CA465" s="171"/>
      <c r="CB465" s="166"/>
      <c r="CC465" s="166"/>
      <c r="CD465" s="166"/>
      <c r="CE465" s="369">
        <v>8000000</v>
      </c>
      <c r="CF465" s="369"/>
      <c r="CG465" s="369">
        <v>0</v>
      </c>
      <c r="CH465" s="369">
        <v>0</v>
      </c>
      <c r="CI465" s="369"/>
      <c r="CJ465" s="369">
        <f t="shared" si="1468"/>
        <v>0</v>
      </c>
      <c r="CK465" s="369">
        <f t="shared" si="1469"/>
        <v>8000000</v>
      </c>
      <c r="CL465" s="369"/>
      <c r="CM465" s="369">
        <f t="shared" si="1470"/>
        <v>8000000</v>
      </c>
      <c r="CN465" s="369">
        <f t="shared" si="1470"/>
        <v>0</v>
      </c>
      <c r="CO465" s="369">
        <f t="shared" si="1471"/>
        <v>0</v>
      </c>
      <c r="CP465" s="369">
        <f t="shared" si="1472"/>
        <v>0</v>
      </c>
      <c r="CQ465" s="369">
        <f t="shared" si="1472"/>
        <v>0</v>
      </c>
      <c r="CR465" s="369">
        <f t="shared" si="1473"/>
        <v>0</v>
      </c>
      <c r="CS465" s="369">
        <f t="shared" si="1474"/>
        <v>8000000</v>
      </c>
      <c r="CT465" s="173" t="s">
        <v>1417</v>
      </c>
      <c r="CU465" s="173" t="s">
        <v>2196</v>
      </c>
      <c r="CV465" s="450" t="s">
        <v>2276</v>
      </c>
      <c r="CW465" s="173" t="s">
        <v>2104</v>
      </c>
      <c r="CX465">
        <v>0</v>
      </c>
    </row>
    <row r="466" spans="1:102" ht="34.35" customHeight="1">
      <c r="A466" s="155">
        <f>SUBTOTAL(3,$C$11:C466)</f>
        <v>412</v>
      </c>
      <c r="B466" s="390" t="s">
        <v>2065</v>
      </c>
      <c r="C466" s="252" t="s">
        <v>983</v>
      </c>
      <c r="D466" s="156" t="s">
        <v>101</v>
      </c>
      <c r="E466" s="157" t="str">
        <f t="shared" si="1450"/>
        <v>B3</v>
      </c>
      <c r="F466" s="392">
        <v>41561</v>
      </c>
      <c r="G466" s="369">
        <v>5800000</v>
      </c>
      <c r="H466" s="369"/>
      <c r="I466" s="160">
        <f t="shared" si="1451"/>
        <v>3200000</v>
      </c>
      <c r="J466" s="160">
        <f t="shared" si="1151"/>
        <v>900000</v>
      </c>
      <c r="K466" s="161">
        <f t="shared" si="1205"/>
        <v>4100000</v>
      </c>
      <c r="L466" s="161">
        <f t="shared" si="1206"/>
        <v>9900000</v>
      </c>
      <c r="M466" s="162">
        <f t="shared" si="1381"/>
        <v>1</v>
      </c>
      <c r="N466" s="163">
        <f t="shared" si="1382"/>
        <v>4060000</v>
      </c>
      <c r="O466" s="163">
        <v>0</v>
      </c>
      <c r="P466" s="406">
        <v>0</v>
      </c>
      <c r="Q466" s="406">
        <v>13</v>
      </c>
      <c r="R466" s="406">
        <v>0</v>
      </c>
      <c r="S466" s="406">
        <v>0</v>
      </c>
      <c r="T466" s="406"/>
      <c r="U466" s="406"/>
      <c r="V466" s="406"/>
      <c r="W466" s="406"/>
      <c r="X466" s="389"/>
      <c r="Y466" s="406"/>
      <c r="Z466" s="406"/>
      <c r="AA466" s="406"/>
      <c r="AB466" s="406"/>
      <c r="AC466" s="406"/>
      <c r="AD466" s="406">
        <v>0</v>
      </c>
      <c r="AE466" s="164">
        <f t="shared" si="1452"/>
        <v>0</v>
      </c>
      <c r="AF466" s="166">
        <f t="shared" si="1453"/>
        <v>0</v>
      </c>
      <c r="AG466" s="166">
        <f t="shared" si="1454"/>
        <v>0</v>
      </c>
      <c r="AH466" s="166">
        <f t="shared" si="1455"/>
        <v>0</v>
      </c>
      <c r="AI466" s="166">
        <f t="shared" si="1456"/>
        <v>0</v>
      </c>
      <c r="AJ466" s="166">
        <f t="shared" si="1457"/>
        <v>0</v>
      </c>
      <c r="AK466" s="166">
        <f t="shared" si="1458"/>
        <v>0</v>
      </c>
      <c r="AL466" s="166">
        <f t="shared" si="1459"/>
        <v>0</v>
      </c>
      <c r="AM466" s="166">
        <f t="shared" si="1460"/>
        <v>0</v>
      </c>
      <c r="AN466" s="166">
        <f t="shared" si="1461"/>
        <v>0</v>
      </c>
      <c r="AO466" s="167">
        <f t="shared" si="1462"/>
        <v>0</v>
      </c>
      <c r="AP466" s="166">
        <v>0</v>
      </c>
      <c r="AQ466" s="166">
        <f t="shared" si="1463"/>
        <v>0</v>
      </c>
      <c r="AR466" s="166"/>
      <c r="AS466" s="167"/>
      <c r="AT466" s="166"/>
      <c r="AU466" s="166"/>
      <c r="AV466" s="166">
        <f t="shared" si="1464"/>
        <v>0</v>
      </c>
      <c r="AW466" s="166">
        <f t="shared" si="1396"/>
        <v>464000</v>
      </c>
      <c r="AX466" s="166">
        <f t="shared" si="1397"/>
        <v>87000</v>
      </c>
      <c r="AY466" s="166">
        <f t="shared" si="1398"/>
        <v>58000</v>
      </c>
      <c r="AZ466" s="166">
        <f t="shared" si="1465"/>
        <v>609000</v>
      </c>
      <c r="BA466" s="166">
        <f t="shared" si="1400"/>
        <v>29000</v>
      </c>
      <c r="BB466" s="166">
        <f t="shared" si="1466"/>
        <v>120000</v>
      </c>
      <c r="BC466" s="166"/>
      <c r="BD466" s="166">
        <v>0</v>
      </c>
      <c r="BE466" s="166">
        <f t="shared" si="1402"/>
        <v>758000</v>
      </c>
      <c r="BF466" s="166">
        <f t="shared" si="1403"/>
        <v>0</v>
      </c>
      <c r="BG466" s="166">
        <f t="shared" si="1404"/>
        <v>758000</v>
      </c>
      <c r="BH466" s="166">
        <v>1</v>
      </c>
      <c r="BI466" s="369" t="s">
        <v>40</v>
      </c>
      <c r="BJ466" s="166">
        <f t="shared" si="1405"/>
        <v>0</v>
      </c>
      <c r="BK466" s="166">
        <f t="shared" si="1406"/>
        <v>1</v>
      </c>
      <c r="BL466" s="166">
        <v>0</v>
      </c>
      <c r="BM466" s="166">
        <f t="shared" si="1407"/>
        <v>0</v>
      </c>
      <c r="BN466" s="166" t="str">
        <f t="shared" si="1408"/>
        <v>Trừ tiền</v>
      </c>
      <c r="BO466" s="410"/>
      <c r="BP466" s="166"/>
      <c r="BQ466" s="144"/>
      <c r="BR466" s="144"/>
      <c r="BS466" s="161">
        <f t="shared" si="1409"/>
        <v>0</v>
      </c>
      <c r="BT466" s="159">
        <v>0</v>
      </c>
      <c r="BU466" s="166">
        <f t="shared" si="1410"/>
        <v>0</v>
      </c>
      <c r="BV466" s="166">
        <v>11000000</v>
      </c>
      <c r="BW466" s="166">
        <f t="shared" si="1411"/>
        <v>11000000</v>
      </c>
      <c r="BX466" s="166">
        <f t="shared" si="1467"/>
        <v>-11609000</v>
      </c>
      <c r="BY466" s="166"/>
      <c r="BZ466" s="166"/>
      <c r="CA466" s="171"/>
      <c r="CB466" s="166"/>
      <c r="CC466" s="166"/>
      <c r="CD466" s="166"/>
      <c r="CE466" s="369">
        <v>9000000</v>
      </c>
      <c r="CF466" s="369">
        <f>CE466*10%</f>
        <v>900000</v>
      </c>
      <c r="CG466" s="369">
        <v>0</v>
      </c>
      <c r="CH466" s="369">
        <v>0</v>
      </c>
      <c r="CI466" s="369"/>
      <c r="CJ466" s="369">
        <f t="shared" si="1468"/>
        <v>900000</v>
      </c>
      <c r="CK466" s="369">
        <f t="shared" si="1469"/>
        <v>9900000</v>
      </c>
      <c r="CL466" s="369"/>
      <c r="CM466" s="369">
        <f t="shared" si="1470"/>
        <v>9000000</v>
      </c>
      <c r="CN466" s="369">
        <f t="shared" si="1470"/>
        <v>900000</v>
      </c>
      <c r="CO466" s="369">
        <f t="shared" si="1471"/>
        <v>0</v>
      </c>
      <c r="CP466" s="369">
        <f t="shared" si="1472"/>
        <v>0</v>
      </c>
      <c r="CQ466" s="369">
        <f t="shared" si="1472"/>
        <v>0</v>
      </c>
      <c r="CR466" s="369">
        <f t="shared" si="1473"/>
        <v>900000</v>
      </c>
      <c r="CS466" s="369">
        <f t="shared" si="1474"/>
        <v>9900000</v>
      </c>
      <c r="CT466" s="173" t="s">
        <v>1417</v>
      </c>
      <c r="CU466" s="173" t="s">
        <v>2196</v>
      </c>
      <c r="CV466" s="450" t="s">
        <v>2277</v>
      </c>
      <c r="CW466" s="173" t="s">
        <v>2104</v>
      </c>
      <c r="CX466">
        <v>0</v>
      </c>
    </row>
    <row r="467" spans="1:102" ht="34.35" customHeight="1">
      <c r="A467" s="155">
        <f>SUBTOTAL(3,$C$11:C467)</f>
        <v>413</v>
      </c>
      <c r="B467" s="390" t="s">
        <v>2066</v>
      </c>
      <c r="C467" s="252" t="s">
        <v>2067</v>
      </c>
      <c r="D467" s="156" t="s">
        <v>101</v>
      </c>
      <c r="E467" s="157" t="str">
        <f t="shared" si="1450"/>
        <v>B3</v>
      </c>
      <c r="F467" s="392">
        <v>42341</v>
      </c>
      <c r="G467" s="369">
        <v>5520000</v>
      </c>
      <c r="H467" s="369"/>
      <c r="I467" s="160">
        <f t="shared" si="1451"/>
        <v>2980000</v>
      </c>
      <c r="J467" s="160">
        <f t="shared" si="1151"/>
        <v>425000</v>
      </c>
      <c r="K467" s="161">
        <f t="shared" si="1205"/>
        <v>3405000</v>
      </c>
      <c r="L467" s="161">
        <f t="shared" si="1206"/>
        <v>8925000</v>
      </c>
      <c r="M467" s="162">
        <f t="shared" si="1381"/>
        <v>1</v>
      </c>
      <c r="N467" s="163">
        <f t="shared" si="1382"/>
        <v>3864000</v>
      </c>
      <c r="O467" s="163">
        <v>0</v>
      </c>
      <c r="P467" s="406">
        <v>0</v>
      </c>
      <c r="Q467" s="406">
        <v>13</v>
      </c>
      <c r="R467" s="406">
        <v>0</v>
      </c>
      <c r="S467" s="406">
        <v>0</v>
      </c>
      <c r="T467" s="406"/>
      <c r="U467" s="406"/>
      <c r="V467" s="406"/>
      <c r="W467" s="406"/>
      <c r="X467" s="389"/>
      <c r="Y467" s="406"/>
      <c r="Z467" s="406"/>
      <c r="AA467" s="406"/>
      <c r="AB467" s="406"/>
      <c r="AC467" s="406"/>
      <c r="AD467" s="406">
        <v>0</v>
      </c>
      <c r="AE467" s="164">
        <f t="shared" si="1452"/>
        <v>0</v>
      </c>
      <c r="AF467" s="166">
        <f t="shared" si="1453"/>
        <v>0</v>
      </c>
      <c r="AG467" s="166">
        <f t="shared" si="1454"/>
        <v>0</v>
      </c>
      <c r="AH467" s="166">
        <f t="shared" si="1455"/>
        <v>0</v>
      </c>
      <c r="AI467" s="166">
        <f t="shared" si="1456"/>
        <v>0</v>
      </c>
      <c r="AJ467" s="166">
        <f t="shared" si="1457"/>
        <v>0</v>
      </c>
      <c r="AK467" s="166">
        <f t="shared" si="1458"/>
        <v>0</v>
      </c>
      <c r="AL467" s="166">
        <f t="shared" si="1459"/>
        <v>0</v>
      </c>
      <c r="AM467" s="166">
        <f t="shared" si="1460"/>
        <v>0</v>
      </c>
      <c r="AN467" s="166">
        <f t="shared" si="1461"/>
        <v>0</v>
      </c>
      <c r="AO467" s="167">
        <f t="shared" si="1462"/>
        <v>0</v>
      </c>
      <c r="AP467" s="166">
        <v>0</v>
      </c>
      <c r="AQ467" s="166">
        <f t="shared" si="1463"/>
        <v>0</v>
      </c>
      <c r="AR467" s="166"/>
      <c r="AS467" s="167"/>
      <c r="AT467" s="166"/>
      <c r="AU467" s="166"/>
      <c r="AV467" s="166">
        <f t="shared" si="1464"/>
        <v>0</v>
      </c>
      <c r="AW467" s="166">
        <f t="shared" si="1396"/>
        <v>441600</v>
      </c>
      <c r="AX467" s="166">
        <f t="shared" si="1397"/>
        <v>82800</v>
      </c>
      <c r="AY467" s="166">
        <f t="shared" si="1398"/>
        <v>55200</v>
      </c>
      <c r="AZ467" s="166">
        <f t="shared" si="1465"/>
        <v>579600</v>
      </c>
      <c r="BA467" s="166">
        <f t="shared" si="1400"/>
        <v>0</v>
      </c>
      <c r="BB467" s="166">
        <f t="shared" si="1466"/>
        <v>120000</v>
      </c>
      <c r="BC467" s="166"/>
      <c r="BD467" s="166">
        <v>0</v>
      </c>
      <c r="BE467" s="166">
        <f t="shared" si="1402"/>
        <v>699600</v>
      </c>
      <c r="BF467" s="166">
        <f t="shared" si="1403"/>
        <v>0</v>
      </c>
      <c r="BG467" s="166">
        <f t="shared" si="1404"/>
        <v>699600</v>
      </c>
      <c r="BH467" s="166">
        <v>1</v>
      </c>
      <c r="BI467" s="159">
        <v>0</v>
      </c>
      <c r="BJ467" s="166">
        <f t="shared" si="1405"/>
        <v>0</v>
      </c>
      <c r="BK467" s="166">
        <f t="shared" si="1406"/>
        <v>1</v>
      </c>
      <c r="BL467" s="166">
        <v>0</v>
      </c>
      <c r="BM467" s="166">
        <f t="shared" si="1407"/>
        <v>0</v>
      </c>
      <c r="BN467" s="166" t="str">
        <f t="shared" si="1408"/>
        <v>Trừ tiền</v>
      </c>
      <c r="BO467" s="410"/>
      <c r="BP467" s="166"/>
      <c r="BQ467" s="144"/>
      <c r="BR467" s="144"/>
      <c r="BS467" s="161">
        <f t="shared" si="1409"/>
        <v>0</v>
      </c>
      <c r="BT467" s="159">
        <v>0</v>
      </c>
      <c r="BU467" s="166">
        <f t="shared" si="1410"/>
        <v>0</v>
      </c>
      <c r="BV467" s="166">
        <v>11000000</v>
      </c>
      <c r="BW467" s="166">
        <f t="shared" si="1411"/>
        <v>11000000</v>
      </c>
      <c r="BX467" s="166">
        <f t="shared" si="1467"/>
        <v>-11579600</v>
      </c>
      <c r="BY467" s="166"/>
      <c r="BZ467" s="166"/>
      <c r="CA467" s="171"/>
      <c r="CB467" s="166"/>
      <c r="CC467" s="166"/>
      <c r="CD467" s="166"/>
      <c r="CE467" s="369">
        <v>8500000</v>
      </c>
      <c r="CF467" s="369">
        <f>5%*CE467</f>
        <v>425000</v>
      </c>
      <c r="CG467" s="369">
        <v>0</v>
      </c>
      <c r="CH467" s="369">
        <v>0</v>
      </c>
      <c r="CI467" s="369"/>
      <c r="CJ467" s="369">
        <f t="shared" si="1468"/>
        <v>425000</v>
      </c>
      <c r="CK467" s="369">
        <f t="shared" si="1469"/>
        <v>8925000</v>
      </c>
      <c r="CL467" s="369"/>
      <c r="CM467" s="369">
        <f t="shared" si="1470"/>
        <v>8500000</v>
      </c>
      <c r="CN467" s="369">
        <f t="shared" si="1470"/>
        <v>425000</v>
      </c>
      <c r="CO467" s="369">
        <f t="shared" si="1471"/>
        <v>0</v>
      </c>
      <c r="CP467" s="369">
        <f t="shared" si="1472"/>
        <v>0</v>
      </c>
      <c r="CQ467" s="369">
        <f t="shared" si="1472"/>
        <v>0</v>
      </c>
      <c r="CR467" s="369">
        <f t="shared" si="1473"/>
        <v>425000</v>
      </c>
      <c r="CS467" s="369">
        <f t="shared" si="1474"/>
        <v>8925000</v>
      </c>
      <c r="CT467" s="173" t="s">
        <v>1417</v>
      </c>
      <c r="CU467" s="173" t="s">
        <v>2196</v>
      </c>
      <c r="CV467" s="450" t="s">
        <v>2278</v>
      </c>
      <c r="CW467" s="173" t="s">
        <v>2104</v>
      </c>
      <c r="CX467">
        <v>0</v>
      </c>
    </row>
    <row r="468" spans="1:102" ht="34.35" customHeight="1">
      <c r="A468" s="155">
        <f>SUBTOTAL(3,$C$11:C468)</f>
        <v>414</v>
      </c>
      <c r="B468" s="390" t="s">
        <v>2068</v>
      </c>
      <c r="C468" s="252" t="s">
        <v>2069</v>
      </c>
      <c r="D468" s="156" t="s">
        <v>101</v>
      </c>
      <c r="E468" s="157" t="str">
        <f t="shared" si="1450"/>
        <v>B3</v>
      </c>
      <c r="F468" s="392">
        <v>40695</v>
      </c>
      <c r="G468" s="369">
        <v>5520000</v>
      </c>
      <c r="H468" s="369"/>
      <c r="I468" s="160">
        <f t="shared" si="1451"/>
        <v>3480000</v>
      </c>
      <c r="J468" s="160">
        <f t="shared" si="1151"/>
        <v>900000</v>
      </c>
      <c r="K468" s="161">
        <f t="shared" si="1205"/>
        <v>4380000</v>
      </c>
      <c r="L468" s="161">
        <f t="shared" si="1206"/>
        <v>9900000</v>
      </c>
      <c r="M468" s="162">
        <f t="shared" si="1381"/>
        <v>1</v>
      </c>
      <c r="N468" s="163">
        <f t="shared" si="1382"/>
        <v>3864000</v>
      </c>
      <c r="O468" s="163">
        <v>0</v>
      </c>
      <c r="P468" s="406">
        <v>0</v>
      </c>
      <c r="Q468" s="406">
        <v>13</v>
      </c>
      <c r="R468" s="406">
        <v>0</v>
      </c>
      <c r="S468" s="406">
        <v>0</v>
      </c>
      <c r="T468" s="406"/>
      <c r="U468" s="406"/>
      <c r="V468" s="406"/>
      <c r="W468" s="406"/>
      <c r="X468" s="389"/>
      <c r="Y468" s="406"/>
      <c r="Z468" s="406"/>
      <c r="AA468" s="406"/>
      <c r="AB468" s="406"/>
      <c r="AC468" s="406"/>
      <c r="AD468" s="406">
        <v>0</v>
      </c>
      <c r="AE468" s="164">
        <f t="shared" si="1452"/>
        <v>0</v>
      </c>
      <c r="AF468" s="166">
        <f t="shared" si="1453"/>
        <v>0</v>
      </c>
      <c r="AG468" s="166">
        <f t="shared" si="1454"/>
        <v>0</v>
      </c>
      <c r="AH468" s="166">
        <f t="shared" si="1455"/>
        <v>0</v>
      </c>
      <c r="AI468" s="166">
        <f t="shared" si="1456"/>
        <v>0</v>
      </c>
      <c r="AJ468" s="166">
        <f t="shared" si="1457"/>
        <v>0</v>
      </c>
      <c r="AK468" s="166">
        <f t="shared" si="1458"/>
        <v>0</v>
      </c>
      <c r="AL468" s="166">
        <f t="shared" si="1459"/>
        <v>0</v>
      </c>
      <c r="AM468" s="166">
        <f t="shared" si="1460"/>
        <v>0</v>
      </c>
      <c r="AN468" s="166">
        <f t="shared" si="1461"/>
        <v>0</v>
      </c>
      <c r="AO468" s="167">
        <f t="shared" si="1462"/>
        <v>0</v>
      </c>
      <c r="AP468" s="166">
        <v>0</v>
      </c>
      <c r="AQ468" s="166">
        <f t="shared" si="1463"/>
        <v>0</v>
      </c>
      <c r="AR468" s="166"/>
      <c r="AS468" s="167"/>
      <c r="AT468" s="166"/>
      <c r="AU468" s="166"/>
      <c r="AV468" s="166">
        <f t="shared" si="1464"/>
        <v>0</v>
      </c>
      <c r="AW468" s="166">
        <f t="shared" si="1396"/>
        <v>441600</v>
      </c>
      <c r="AX468" s="166">
        <f t="shared" si="1397"/>
        <v>82800</v>
      </c>
      <c r="AY468" s="166">
        <f t="shared" si="1398"/>
        <v>55200</v>
      </c>
      <c r="AZ468" s="166">
        <f t="shared" si="1465"/>
        <v>579600</v>
      </c>
      <c r="BA468" s="166">
        <f t="shared" si="1400"/>
        <v>27600</v>
      </c>
      <c r="BB468" s="166">
        <f t="shared" si="1466"/>
        <v>120000</v>
      </c>
      <c r="BC468" s="166"/>
      <c r="BD468" s="166">
        <v>0</v>
      </c>
      <c r="BE468" s="166">
        <f t="shared" si="1402"/>
        <v>727200</v>
      </c>
      <c r="BF468" s="166">
        <f t="shared" si="1403"/>
        <v>0</v>
      </c>
      <c r="BG468" s="166">
        <f t="shared" si="1404"/>
        <v>727200</v>
      </c>
      <c r="BH468" s="166">
        <v>1</v>
      </c>
      <c r="BI468" s="369" t="s">
        <v>40</v>
      </c>
      <c r="BJ468" s="166">
        <f t="shared" si="1405"/>
        <v>0</v>
      </c>
      <c r="BK468" s="166">
        <f t="shared" si="1406"/>
        <v>1</v>
      </c>
      <c r="BL468" s="166">
        <v>0</v>
      </c>
      <c r="BM468" s="166">
        <f t="shared" si="1407"/>
        <v>0</v>
      </c>
      <c r="BN468" s="166" t="str">
        <f t="shared" si="1408"/>
        <v>Trừ tiền</v>
      </c>
      <c r="BO468" s="410"/>
      <c r="BP468" s="166"/>
      <c r="BQ468" s="144"/>
      <c r="BR468" s="144"/>
      <c r="BS468" s="161">
        <f t="shared" si="1409"/>
        <v>0</v>
      </c>
      <c r="BT468" s="159">
        <v>0</v>
      </c>
      <c r="BU468" s="166">
        <f t="shared" si="1410"/>
        <v>0</v>
      </c>
      <c r="BV468" s="166">
        <v>11000000</v>
      </c>
      <c r="BW468" s="166">
        <f t="shared" si="1411"/>
        <v>11000000</v>
      </c>
      <c r="BX468" s="166">
        <f t="shared" si="1467"/>
        <v>-11579600</v>
      </c>
      <c r="BY468" s="166"/>
      <c r="BZ468" s="166"/>
      <c r="CA468" s="171"/>
      <c r="CB468" s="166"/>
      <c r="CC468" s="166"/>
      <c r="CD468" s="166"/>
      <c r="CE468" s="369">
        <v>9000000</v>
      </c>
      <c r="CF468" s="369">
        <f t="shared" ref="CF468:CF469" si="1476">CE468*10%</f>
        <v>900000</v>
      </c>
      <c r="CG468" s="369">
        <v>0</v>
      </c>
      <c r="CH468" s="369">
        <v>0</v>
      </c>
      <c r="CI468" s="369"/>
      <c r="CJ468" s="369">
        <f t="shared" si="1468"/>
        <v>900000</v>
      </c>
      <c r="CK468" s="369">
        <f t="shared" si="1469"/>
        <v>9900000</v>
      </c>
      <c r="CL468" s="369"/>
      <c r="CM468" s="369">
        <f t="shared" si="1470"/>
        <v>9000000</v>
      </c>
      <c r="CN468" s="369">
        <f t="shared" si="1470"/>
        <v>900000</v>
      </c>
      <c r="CO468" s="369">
        <f t="shared" si="1471"/>
        <v>0</v>
      </c>
      <c r="CP468" s="369">
        <f t="shared" si="1472"/>
        <v>0</v>
      </c>
      <c r="CQ468" s="369">
        <f t="shared" si="1472"/>
        <v>0</v>
      </c>
      <c r="CR468" s="369">
        <f t="shared" si="1473"/>
        <v>900000</v>
      </c>
      <c r="CS468" s="369">
        <f t="shared" si="1474"/>
        <v>9900000</v>
      </c>
      <c r="CT468" s="173" t="s">
        <v>1417</v>
      </c>
      <c r="CU468" s="173" t="s">
        <v>2196</v>
      </c>
      <c r="CV468" s="450" t="s">
        <v>2279</v>
      </c>
      <c r="CW468" s="173" t="s">
        <v>2104</v>
      </c>
      <c r="CX468">
        <v>0</v>
      </c>
    </row>
    <row r="469" spans="1:102" ht="34.35" customHeight="1">
      <c r="A469" s="155">
        <f>SUBTOTAL(3,$C$11:C469)</f>
        <v>415</v>
      </c>
      <c r="B469" s="390" t="s">
        <v>2070</v>
      </c>
      <c r="C469" s="252" t="s">
        <v>2071</v>
      </c>
      <c r="D469" s="156" t="s">
        <v>101</v>
      </c>
      <c r="E469" s="157" t="str">
        <f t="shared" si="1450"/>
        <v>B3</v>
      </c>
      <c r="F469" s="392">
        <v>41505</v>
      </c>
      <c r="G469" s="369">
        <v>5260000</v>
      </c>
      <c r="H469" s="369"/>
      <c r="I469" s="160">
        <f t="shared" si="1451"/>
        <v>2740000</v>
      </c>
      <c r="J469" s="160">
        <f t="shared" si="1151"/>
        <v>800000</v>
      </c>
      <c r="K469" s="161">
        <f t="shared" si="1205"/>
        <v>3540000</v>
      </c>
      <c r="L469" s="161">
        <f t="shared" si="1206"/>
        <v>8800000</v>
      </c>
      <c r="M469" s="162">
        <f t="shared" si="1381"/>
        <v>1</v>
      </c>
      <c r="N469" s="163">
        <f t="shared" si="1382"/>
        <v>3682000</v>
      </c>
      <c r="O469" s="163">
        <v>0</v>
      </c>
      <c r="P469" s="406">
        <v>0</v>
      </c>
      <c r="Q469" s="406">
        <v>13</v>
      </c>
      <c r="R469" s="406">
        <v>0</v>
      </c>
      <c r="S469" s="406">
        <v>0</v>
      </c>
      <c r="T469" s="406"/>
      <c r="U469" s="406"/>
      <c r="V469" s="406"/>
      <c r="W469" s="406"/>
      <c r="X469" s="389"/>
      <c r="Y469" s="406"/>
      <c r="Z469" s="406"/>
      <c r="AA469" s="406"/>
      <c r="AB469" s="406"/>
      <c r="AC469" s="406"/>
      <c r="AD469" s="406">
        <v>0</v>
      </c>
      <c r="AE469" s="164">
        <f t="shared" si="1452"/>
        <v>0</v>
      </c>
      <c r="AF469" s="166">
        <f t="shared" si="1453"/>
        <v>0</v>
      </c>
      <c r="AG469" s="166">
        <f t="shared" si="1454"/>
        <v>0</v>
      </c>
      <c r="AH469" s="166">
        <f t="shared" si="1455"/>
        <v>0</v>
      </c>
      <c r="AI469" s="166">
        <f t="shared" si="1456"/>
        <v>0</v>
      </c>
      <c r="AJ469" s="166">
        <f t="shared" si="1457"/>
        <v>0</v>
      </c>
      <c r="AK469" s="166">
        <f t="shared" si="1458"/>
        <v>0</v>
      </c>
      <c r="AL469" s="166">
        <f t="shared" si="1459"/>
        <v>0</v>
      </c>
      <c r="AM469" s="166">
        <f t="shared" si="1460"/>
        <v>0</v>
      </c>
      <c r="AN469" s="166">
        <f t="shared" si="1461"/>
        <v>0</v>
      </c>
      <c r="AO469" s="167">
        <f t="shared" si="1462"/>
        <v>0</v>
      </c>
      <c r="AP469" s="166">
        <v>0</v>
      </c>
      <c r="AQ469" s="166">
        <f t="shared" si="1463"/>
        <v>0</v>
      </c>
      <c r="AR469" s="166"/>
      <c r="AS469" s="167"/>
      <c r="AT469" s="166"/>
      <c r="AU469" s="166"/>
      <c r="AV469" s="166">
        <f t="shared" si="1464"/>
        <v>0</v>
      </c>
      <c r="AW469" s="166">
        <f t="shared" si="1396"/>
        <v>420800</v>
      </c>
      <c r="AX469" s="166">
        <f t="shared" si="1397"/>
        <v>78900</v>
      </c>
      <c r="AY469" s="166">
        <f t="shared" si="1398"/>
        <v>52600</v>
      </c>
      <c r="AZ469" s="166">
        <f t="shared" si="1465"/>
        <v>552300</v>
      </c>
      <c r="BA469" s="166">
        <f t="shared" si="1400"/>
        <v>26300</v>
      </c>
      <c r="BB469" s="166">
        <f t="shared" si="1466"/>
        <v>120000</v>
      </c>
      <c r="BC469" s="166"/>
      <c r="BD469" s="166">
        <v>0</v>
      </c>
      <c r="BE469" s="166">
        <f t="shared" si="1402"/>
        <v>698600</v>
      </c>
      <c r="BF469" s="166">
        <f t="shared" si="1403"/>
        <v>0</v>
      </c>
      <c r="BG469" s="166">
        <f t="shared" si="1404"/>
        <v>698600</v>
      </c>
      <c r="BH469" s="166">
        <v>1</v>
      </c>
      <c r="BI469" s="369" t="s">
        <v>40</v>
      </c>
      <c r="BJ469" s="166">
        <f t="shared" si="1405"/>
        <v>0</v>
      </c>
      <c r="BK469" s="166">
        <f t="shared" si="1406"/>
        <v>1</v>
      </c>
      <c r="BL469" s="166">
        <v>0</v>
      </c>
      <c r="BM469" s="166">
        <f t="shared" si="1407"/>
        <v>0</v>
      </c>
      <c r="BN469" s="166" t="str">
        <f t="shared" si="1408"/>
        <v>Trừ tiền</v>
      </c>
      <c r="BO469" s="410"/>
      <c r="BP469" s="166"/>
      <c r="BQ469" s="144"/>
      <c r="BR469" s="144"/>
      <c r="BS469" s="161">
        <f t="shared" si="1409"/>
        <v>0</v>
      </c>
      <c r="BT469" s="159">
        <v>0</v>
      </c>
      <c r="BU469" s="166">
        <f t="shared" si="1410"/>
        <v>0</v>
      </c>
      <c r="BV469" s="166">
        <v>11000000</v>
      </c>
      <c r="BW469" s="166">
        <f t="shared" si="1411"/>
        <v>11000000</v>
      </c>
      <c r="BX469" s="166">
        <f t="shared" si="1467"/>
        <v>-11552300</v>
      </c>
      <c r="BY469" s="166"/>
      <c r="BZ469" s="166"/>
      <c r="CA469" s="171"/>
      <c r="CB469" s="166"/>
      <c r="CC469" s="166"/>
      <c r="CD469" s="166"/>
      <c r="CE469" s="369">
        <v>8000000</v>
      </c>
      <c r="CF469" s="369">
        <f t="shared" si="1476"/>
        <v>800000</v>
      </c>
      <c r="CG469" s="369">
        <v>0</v>
      </c>
      <c r="CH469" s="369">
        <v>0</v>
      </c>
      <c r="CI469" s="369"/>
      <c r="CJ469" s="369">
        <f t="shared" si="1468"/>
        <v>800000</v>
      </c>
      <c r="CK469" s="369">
        <f t="shared" si="1469"/>
        <v>8800000</v>
      </c>
      <c r="CL469" s="369"/>
      <c r="CM469" s="369">
        <f t="shared" si="1470"/>
        <v>8000000</v>
      </c>
      <c r="CN469" s="369">
        <f t="shared" si="1470"/>
        <v>800000</v>
      </c>
      <c r="CO469" s="369">
        <f t="shared" si="1471"/>
        <v>0</v>
      </c>
      <c r="CP469" s="369">
        <f t="shared" si="1472"/>
        <v>0</v>
      </c>
      <c r="CQ469" s="369">
        <f t="shared" si="1472"/>
        <v>0</v>
      </c>
      <c r="CR469" s="369">
        <f t="shared" si="1473"/>
        <v>800000</v>
      </c>
      <c r="CS469" s="369">
        <f t="shared" si="1474"/>
        <v>8800000</v>
      </c>
      <c r="CT469" s="173" t="s">
        <v>1417</v>
      </c>
      <c r="CU469" s="173" t="s">
        <v>2196</v>
      </c>
      <c r="CV469" s="450" t="s">
        <v>2280</v>
      </c>
      <c r="CW469" s="173" t="s">
        <v>2104</v>
      </c>
      <c r="CX469">
        <v>0</v>
      </c>
    </row>
    <row r="470" spans="1:102" ht="34.35" customHeight="1">
      <c r="A470" s="155">
        <f>SUBTOTAL(3,$C$11:C470)</f>
        <v>416</v>
      </c>
      <c r="B470" s="390" t="s">
        <v>2072</v>
      </c>
      <c r="C470" s="252" t="s">
        <v>2073</v>
      </c>
      <c r="D470" s="156" t="s">
        <v>101</v>
      </c>
      <c r="E470" s="157" t="str">
        <f t="shared" si="1450"/>
        <v>B3</v>
      </c>
      <c r="F470" s="392">
        <v>42478</v>
      </c>
      <c r="G470" s="369">
        <v>5520000</v>
      </c>
      <c r="H470" s="369"/>
      <c r="I470" s="160">
        <f t="shared" si="1451"/>
        <v>3480000</v>
      </c>
      <c r="J470" s="160">
        <f t="shared" si="1151"/>
        <v>450000</v>
      </c>
      <c r="K470" s="161">
        <f t="shared" si="1205"/>
        <v>3930000</v>
      </c>
      <c r="L470" s="161">
        <f t="shared" si="1206"/>
        <v>9450000</v>
      </c>
      <c r="M470" s="162">
        <f t="shared" si="1381"/>
        <v>1</v>
      </c>
      <c r="N470" s="163">
        <f t="shared" si="1382"/>
        <v>3864000</v>
      </c>
      <c r="O470" s="163">
        <v>0</v>
      </c>
      <c r="P470" s="406">
        <v>0</v>
      </c>
      <c r="Q470" s="406">
        <v>13</v>
      </c>
      <c r="R470" s="406">
        <v>0</v>
      </c>
      <c r="S470" s="406">
        <v>0</v>
      </c>
      <c r="T470" s="406"/>
      <c r="U470" s="406"/>
      <c r="V470" s="406"/>
      <c r="W470" s="406"/>
      <c r="X470" s="389"/>
      <c r="Y470" s="406"/>
      <c r="Z470" s="406"/>
      <c r="AA470" s="406"/>
      <c r="AB470" s="406"/>
      <c r="AC470" s="406"/>
      <c r="AD470" s="406">
        <v>0</v>
      </c>
      <c r="AE470" s="164">
        <f t="shared" si="1452"/>
        <v>0</v>
      </c>
      <c r="AF470" s="166">
        <f t="shared" si="1453"/>
        <v>0</v>
      </c>
      <c r="AG470" s="166">
        <f t="shared" si="1454"/>
        <v>0</v>
      </c>
      <c r="AH470" s="166">
        <f t="shared" si="1455"/>
        <v>0</v>
      </c>
      <c r="AI470" s="166">
        <f t="shared" si="1456"/>
        <v>0</v>
      </c>
      <c r="AJ470" s="166">
        <f t="shared" si="1457"/>
        <v>0</v>
      </c>
      <c r="AK470" s="166">
        <f t="shared" si="1458"/>
        <v>0</v>
      </c>
      <c r="AL470" s="166">
        <f t="shared" si="1459"/>
        <v>0</v>
      </c>
      <c r="AM470" s="166">
        <f t="shared" si="1460"/>
        <v>0</v>
      </c>
      <c r="AN470" s="166">
        <f t="shared" si="1461"/>
        <v>0</v>
      </c>
      <c r="AO470" s="167">
        <f t="shared" si="1462"/>
        <v>0</v>
      </c>
      <c r="AP470" s="166">
        <v>0</v>
      </c>
      <c r="AQ470" s="166">
        <f t="shared" si="1463"/>
        <v>0</v>
      </c>
      <c r="AR470" s="166"/>
      <c r="AS470" s="167"/>
      <c r="AT470" s="166"/>
      <c r="AU470" s="166"/>
      <c r="AV470" s="166">
        <f t="shared" si="1464"/>
        <v>0</v>
      </c>
      <c r="AW470" s="166">
        <f t="shared" si="1396"/>
        <v>441600</v>
      </c>
      <c r="AX470" s="166">
        <f t="shared" si="1397"/>
        <v>82800</v>
      </c>
      <c r="AY470" s="166">
        <f t="shared" si="1398"/>
        <v>55200</v>
      </c>
      <c r="AZ470" s="166">
        <f t="shared" si="1465"/>
        <v>579600</v>
      </c>
      <c r="BA470" s="166">
        <f t="shared" si="1400"/>
        <v>27600</v>
      </c>
      <c r="BB470" s="166">
        <f t="shared" si="1466"/>
        <v>120000</v>
      </c>
      <c r="BC470" s="166"/>
      <c r="BD470" s="166">
        <v>0</v>
      </c>
      <c r="BE470" s="166">
        <f t="shared" si="1402"/>
        <v>727200</v>
      </c>
      <c r="BF470" s="166">
        <f t="shared" si="1403"/>
        <v>0</v>
      </c>
      <c r="BG470" s="166">
        <f t="shared" si="1404"/>
        <v>727200</v>
      </c>
      <c r="BH470" s="166">
        <v>1</v>
      </c>
      <c r="BI470" s="369" t="s">
        <v>40</v>
      </c>
      <c r="BJ470" s="166">
        <f t="shared" si="1405"/>
        <v>0</v>
      </c>
      <c r="BK470" s="166">
        <f t="shared" si="1406"/>
        <v>1</v>
      </c>
      <c r="BL470" s="166">
        <v>0</v>
      </c>
      <c r="BM470" s="166">
        <f t="shared" si="1407"/>
        <v>0</v>
      </c>
      <c r="BN470" s="166" t="str">
        <f t="shared" si="1408"/>
        <v>Trừ tiền</v>
      </c>
      <c r="BO470" s="410"/>
      <c r="BP470" s="166"/>
      <c r="BQ470" s="144"/>
      <c r="BR470" s="144"/>
      <c r="BS470" s="161">
        <f t="shared" si="1409"/>
        <v>0</v>
      </c>
      <c r="BT470" s="159">
        <v>0</v>
      </c>
      <c r="BU470" s="166">
        <f t="shared" si="1410"/>
        <v>0</v>
      </c>
      <c r="BV470" s="166">
        <v>11000000</v>
      </c>
      <c r="BW470" s="166">
        <f t="shared" si="1411"/>
        <v>11000000</v>
      </c>
      <c r="BX470" s="166">
        <f t="shared" si="1467"/>
        <v>-11579600</v>
      </c>
      <c r="BY470" s="166"/>
      <c r="BZ470" s="166"/>
      <c r="CA470" s="171"/>
      <c r="CB470" s="166"/>
      <c r="CC470" s="166"/>
      <c r="CD470" s="166"/>
      <c r="CE470" s="369">
        <v>9000000</v>
      </c>
      <c r="CF470" s="369">
        <f>5%*CE470</f>
        <v>450000</v>
      </c>
      <c r="CG470" s="369">
        <v>0</v>
      </c>
      <c r="CH470" s="369">
        <v>0</v>
      </c>
      <c r="CI470" s="369"/>
      <c r="CJ470" s="369">
        <f t="shared" si="1468"/>
        <v>450000</v>
      </c>
      <c r="CK470" s="369">
        <f t="shared" si="1469"/>
        <v>9450000</v>
      </c>
      <c r="CL470" s="369"/>
      <c r="CM470" s="369">
        <f t="shared" si="1470"/>
        <v>9000000</v>
      </c>
      <c r="CN470" s="369">
        <f t="shared" si="1470"/>
        <v>450000</v>
      </c>
      <c r="CO470" s="369">
        <f t="shared" si="1471"/>
        <v>0</v>
      </c>
      <c r="CP470" s="369">
        <f t="shared" si="1472"/>
        <v>0</v>
      </c>
      <c r="CQ470" s="369">
        <f t="shared" si="1472"/>
        <v>0</v>
      </c>
      <c r="CR470" s="369">
        <f t="shared" si="1473"/>
        <v>450000</v>
      </c>
      <c r="CS470" s="369">
        <f t="shared" si="1474"/>
        <v>9450000</v>
      </c>
      <c r="CT470" s="173" t="s">
        <v>1417</v>
      </c>
      <c r="CU470" s="173" t="s">
        <v>2196</v>
      </c>
      <c r="CV470" s="450" t="s">
        <v>2281</v>
      </c>
      <c r="CW470" s="173" t="s">
        <v>2104</v>
      </c>
      <c r="CX470">
        <v>0</v>
      </c>
    </row>
    <row r="471" spans="1:102" ht="34.35" customHeight="1">
      <c r="A471" s="155">
        <f>SUBTOTAL(3,$C$11:C471)</f>
        <v>417</v>
      </c>
      <c r="B471" s="390" t="s">
        <v>2075</v>
      </c>
      <c r="C471" s="252" t="s">
        <v>2076</v>
      </c>
      <c r="D471" s="156" t="s">
        <v>101</v>
      </c>
      <c r="E471" s="157" t="str">
        <f t="shared" si="1450"/>
        <v>B3</v>
      </c>
      <c r="F471" s="392">
        <v>35806</v>
      </c>
      <c r="G471" s="369">
        <v>5520000</v>
      </c>
      <c r="H471" s="369"/>
      <c r="I471" s="160">
        <f t="shared" si="1451"/>
        <v>3480000</v>
      </c>
      <c r="J471" s="160">
        <f t="shared" si="1151"/>
        <v>900000</v>
      </c>
      <c r="K471" s="161">
        <f t="shared" si="1205"/>
        <v>4380000</v>
      </c>
      <c r="L471" s="161">
        <f t="shared" si="1206"/>
        <v>9900000</v>
      </c>
      <c r="M471" s="162">
        <f t="shared" si="1381"/>
        <v>1</v>
      </c>
      <c r="N471" s="163">
        <f t="shared" si="1382"/>
        <v>3864000</v>
      </c>
      <c r="O471" s="163">
        <v>0</v>
      </c>
      <c r="P471" s="406">
        <v>0</v>
      </c>
      <c r="Q471" s="406">
        <v>13</v>
      </c>
      <c r="R471" s="406">
        <v>0</v>
      </c>
      <c r="S471" s="406">
        <v>0</v>
      </c>
      <c r="T471" s="406"/>
      <c r="U471" s="406"/>
      <c r="V471" s="406"/>
      <c r="W471" s="406"/>
      <c r="X471" s="389"/>
      <c r="Y471" s="406"/>
      <c r="Z471" s="406"/>
      <c r="AA471" s="406"/>
      <c r="AB471" s="406"/>
      <c r="AC471" s="406"/>
      <c r="AD471" s="406">
        <v>0</v>
      </c>
      <c r="AE471" s="164">
        <f t="shared" si="1452"/>
        <v>0</v>
      </c>
      <c r="AF471" s="166">
        <f t="shared" si="1453"/>
        <v>0</v>
      </c>
      <c r="AG471" s="166">
        <f t="shared" si="1454"/>
        <v>0</v>
      </c>
      <c r="AH471" s="166">
        <f t="shared" si="1455"/>
        <v>0</v>
      </c>
      <c r="AI471" s="166">
        <f t="shared" si="1456"/>
        <v>0</v>
      </c>
      <c r="AJ471" s="166">
        <f t="shared" si="1457"/>
        <v>0</v>
      </c>
      <c r="AK471" s="166">
        <f t="shared" si="1458"/>
        <v>0</v>
      </c>
      <c r="AL471" s="166">
        <f t="shared" si="1459"/>
        <v>0</v>
      </c>
      <c r="AM471" s="166">
        <f t="shared" si="1460"/>
        <v>0</v>
      </c>
      <c r="AN471" s="166">
        <f t="shared" si="1461"/>
        <v>0</v>
      </c>
      <c r="AO471" s="167">
        <f t="shared" si="1462"/>
        <v>0</v>
      </c>
      <c r="AP471" s="166">
        <v>0</v>
      </c>
      <c r="AQ471" s="166">
        <f t="shared" si="1463"/>
        <v>0</v>
      </c>
      <c r="AR471" s="166"/>
      <c r="AS471" s="167"/>
      <c r="AT471" s="166"/>
      <c r="AU471" s="166"/>
      <c r="AV471" s="166">
        <f t="shared" si="1464"/>
        <v>0</v>
      </c>
      <c r="AW471" s="166">
        <f t="shared" si="1396"/>
        <v>441600</v>
      </c>
      <c r="AX471" s="166">
        <f t="shared" si="1397"/>
        <v>82800</v>
      </c>
      <c r="AY471" s="166">
        <f t="shared" si="1398"/>
        <v>55200</v>
      </c>
      <c r="AZ471" s="166">
        <f t="shared" si="1465"/>
        <v>579600</v>
      </c>
      <c r="BA471" s="166">
        <f t="shared" si="1400"/>
        <v>27600</v>
      </c>
      <c r="BB471" s="166">
        <f t="shared" si="1466"/>
        <v>120000</v>
      </c>
      <c r="BC471" s="166"/>
      <c r="BD471" s="166">
        <v>0</v>
      </c>
      <c r="BE471" s="166">
        <f t="shared" si="1402"/>
        <v>727200</v>
      </c>
      <c r="BF471" s="166">
        <f t="shared" si="1403"/>
        <v>0</v>
      </c>
      <c r="BG471" s="166">
        <f t="shared" si="1404"/>
        <v>727200</v>
      </c>
      <c r="BH471" s="166">
        <v>1</v>
      </c>
      <c r="BI471" s="369" t="s">
        <v>40</v>
      </c>
      <c r="BJ471" s="166">
        <f t="shared" si="1405"/>
        <v>0</v>
      </c>
      <c r="BK471" s="166">
        <f t="shared" si="1406"/>
        <v>1</v>
      </c>
      <c r="BL471" s="166">
        <v>0</v>
      </c>
      <c r="BM471" s="166">
        <f t="shared" si="1407"/>
        <v>0</v>
      </c>
      <c r="BN471" s="166" t="str">
        <f t="shared" si="1408"/>
        <v>Trừ tiền</v>
      </c>
      <c r="BO471" s="410"/>
      <c r="BP471" s="166"/>
      <c r="BQ471" s="144"/>
      <c r="BR471" s="144"/>
      <c r="BS471" s="161">
        <f t="shared" si="1409"/>
        <v>0</v>
      </c>
      <c r="BT471" s="159">
        <v>0</v>
      </c>
      <c r="BU471" s="166">
        <f t="shared" si="1410"/>
        <v>0</v>
      </c>
      <c r="BV471" s="166">
        <v>11000000</v>
      </c>
      <c r="BW471" s="166">
        <f t="shared" si="1411"/>
        <v>11000000</v>
      </c>
      <c r="BX471" s="166">
        <f t="shared" si="1467"/>
        <v>-11579600</v>
      </c>
      <c r="BY471" s="166"/>
      <c r="BZ471" s="166"/>
      <c r="CA471" s="171"/>
      <c r="CB471" s="166"/>
      <c r="CC471" s="166"/>
      <c r="CD471" s="166"/>
      <c r="CE471" s="369">
        <v>9000000</v>
      </c>
      <c r="CF471" s="369">
        <f>CE471*10%</f>
        <v>900000</v>
      </c>
      <c r="CG471" s="369">
        <v>0</v>
      </c>
      <c r="CH471" s="369">
        <v>0</v>
      </c>
      <c r="CI471" s="369"/>
      <c r="CJ471" s="369">
        <f t="shared" si="1468"/>
        <v>900000</v>
      </c>
      <c r="CK471" s="369">
        <f t="shared" si="1469"/>
        <v>9900000</v>
      </c>
      <c r="CL471" s="369"/>
      <c r="CM471" s="369">
        <f t="shared" si="1470"/>
        <v>9000000</v>
      </c>
      <c r="CN471" s="369">
        <f t="shared" si="1470"/>
        <v>900000</v>
      </c>
      <c r="CO471" s="369">
        <f t="shared" si="1471"/>
        <v>0</v>
      </c>
      <c r="CP471" s="369">
        <f t="shared" si="1472"/>
        <v>0</v>
      </c>
      <c r="CQ471" s="369">
        <f t="shared" si="1472"/>
        <v>0</v>
      </c>
      <c r="CR471" s="369">
        <f t="shared" si="1473"/>
        <v>900000</v>
      </c>
      <c r="CS471" s="369">
        <f t="shared" si="1474"/>
        <v>9900000</v>
      </c>
      <c r="CT471" s="173" t="s">
        <v>1417</v>
      </c>
      <c r="CU471" s="173" t="s">
        <v>2196</v>
      </c>
      <c r="CV471" s="450" t="s">
        <v>2282</v>
      </c>
      <c r="CW471" s="173" t="s">
        <v>2104</v>
      </c>
      <c r="CX471">
        <v>0</v>
      </c>
    </row>
    <row r="472" spans="1:102" ht="34.35" customHeight="1">
      <c r="A472" s="155">
        <f>SUBTOTAL(3,$C$11:C472)</f>
        <v>418</v>
      </c>
      <c r="B472" s="390" t="s">
        <v>2081</v>
      </c>
      <c r="C472" s="252" t="s">
        <v>2082</v>
      </c>
      <c r="D472" s="156" t="s">
        <v>101</v>
      </c>
      <c r="E472" s="157" t="str">
        <f t="shared" si="1450"/>
        <v>B3</v>
      </c>
      <c r="F472" s="392">
        <v>42438</v>
      </c>
      <c r="G472" s="369">
        <v>5260000</v>
      </c>
      <c r="H472" s="369"/>
      <c r="I472" s="160">
        <f t="shared" si="1451"/>
        <v>2740000</v>
      </c>
      <c r="J472" s="160">
        <f t="shared" si="1151"/>
        <v>400000</v>
      </c>
      <c r="K472" s="161">
        <f t="shared" si="1205"/>
        <v>3140000</v>
      </c>
      <c r="L472" s="161">
        <f t="shared" si="1206"/>
        <v>8400000</v>
      </c>
      <c r="M472" s="162">
        <f t="shared" si="1381"/>
        <v>1</v>
      </c>
      <c r="N472" s="163">
        <f t="shared" si="1382"/>
        <v>3682000</v>
      </c>
      <c r="O472" s="163">
        <v>0</v>
      </c>
      <c r="P472" s="406">
        <v>0</v>
      </c>
      <c r="Q472" s="406">
        <v>13</v>
      </c>
      <c r="R472" s="406">
        <v>0</v>
      </c>
      <c r="S472" s="406">
        <v>0</v>
      </c>
      <c r="T472" s="406"/>
      <c r="U472" s="406"/>
      <c r="V472" s="406"/>
      <c r="W472" s="406"/>
      <c r="X472" s="389"/>
      <c r="Y472" s="406"/>
      <c r="Z472" s="406"/>
      <c r="AA472" s="406"/>
      <c r="AB472" s="406"/>
      <c r="AC472" s="406"/>
      <c r="AD472" s="406">
        <v>0</v>
      </c>
      <c r="AE472" s="164">
        <f t="shared" si="1452"/>
        <v>0</v>
      </c>
      <c r="AF472" s="166">
        <f t="shared" si="1453"/>
        <v>0</v>
      </c>
      <c r="AG472" s="166">
        <f t="shared" si="1454"/>
        <v>0</v>
      </c>
      <c r="AH472" s="166">
        <f t="shared" si="1455"/>
        <v>0</v>
      </c>
      <c r="AI472" s="166">
        <f t="shared" si="1456"/>
        <v>0</v>
      </c>
      <c r="AJ472" s="166">
        <f t="shared" si="1457"/>
        <v>0</v>
      </c>
      <c r="AK472" s="166">
        <f t="shared" si="1458"/>
        <v>0</v>
      </c>
      <c r="AL472" s="166">
        <f t="shared" si="1459"/>
        <v>0</v>
      </c>
      <c r="AM472" s="166">
        <f t="shared" si="1460"/>
        <v>0</v>
      </c>
      <c r="AN472" s="166">
        <f t="shared" si="1461"/>
        <v>0</v>
      </c>
      <c r="AO472" s="167">
        <f t="shared" si="1462"/>
        <v>0</v>
      </c>
      <c r="AP472" s="166">
        <v>0</v>
      </c>
      <c r="AQ472" s="166">
        <f t="shared" si="1463"/>
        <v>0</v>
      </c>
      <c r="AR472" s="166"/>
      <c r="AS472" s="167"/>
      <c r="AT472" s="166"/>
      <c r="AU472" s="166"/>
      <c r="AV472" s="166">
        <f t="shared" si="1464"/>
        <v>0</v>
      </c>
      <c r="AW472" s="166">
        <f t="shared" si="1396"/>
        <v>420800</v>
      </c>
      <c r="AX472" s="166">
        <f t="shared" si="1397"/>
        <v>78900</v>
      </c>
      <c r="AY472" s="166">
        <f t="shared" si="1398"/>
        <v>52600</v>
      </c>
      <c r="AZ472" s="166">
        <f t="shared" si="1465"/>
        <v>552300</v>
      </c>
      <c r="BA472" s="166">
        <f t="shared" si="1400"/>
        <v>26300</v>
      </c>
      <c r="BB472" s="166">
        <f t="shared" si="1466"/>
        <v>120000</v>
      </c>
      <c r="BC472" s="166"/>
      <c r="BD472" s="166">
        <v>0</v>
      </c>
      <c r="BE472" s="166">
        <f t="shared" si="1402"/>
        <v>698600</v>
      </c>
      <c r="BF472" s="166">
        <f t="shared" si="1403"/>
        <v>0</v>
      </c>
      <c r="BG472" s="166">
        <f t="shared" si="1404"/>
        <v>698600</v>
      </c>
      <c r="BH472" s="166">
        <v>1</v>
      </c>
      <c r="BI472" s="369" t="s">
        <v>40</v>
      </c>
      <c r="BJ472" s="166">
        <f t="shared" si="1405"/>
        <v>0</v>
      </c>
      <c r="BK472" s="166">
        <f t="shared" si="1406"/>
        <v>1</v>
      </c>
      <c r="BL472" s="166">
        <v>0</v>
      </c>
      <c r="BM472" s="166">
        <f t="shared" si="1407"/>
        <v>0</v>
      </c>
      <c r="BN472" s="166" t="str">
        <f t="shared" si="1408"/>
        <v>Trừ tiền</v>
      </c>
      <c r="BO472" s="410"/>
      <c r="BP472" s="166"/>
      <c r="BQ472" s="144"/>
      <c r="BR472" s="144"/>
      <c r="BS472" s="161">
        <f t="shared" si="1409"/>
        <v>0</v>
      </c>
      <c r="BT472" s="159">
        <v>0</v>
      </c>
      <c r="BU472" s="166">
        <f t="shared" si="1410"/>
        <v>0</v>
      </c>
      <c r="BV472" s="166">
        <v>11000000</v>
      </c>
      <c r="BW472" s="166">
        <f t="shared" si="1411"/>
        <v>11000000</v>
      </c>
      <c r="BX472" s="166">
        <f t="shared" si="1467"/>
        <v>-11552300</v>
      </c>
      <c r="BY472" s="166"/>
      <c r="BZ472" s="166"/>
      <c r="CA472" s="171"/>
      <c r="CB472" s="166"/>
      <c r="CC472" s="166"/>
      <c r="CD472" s="166"/>
      <c r="CE472" s="369">
        <v>8000000</v>
      </c>
      <c r="CF472" s="369">
        <f>5%*CE472</f>
        <v>400000</v>
      </c>
      <c r="CG472" s="369">
        <v>0</v>
      </c>
      <c r="CH472" s="369">
        <v>0</v>
      </c>
      <c r="CI472" s="369"/>
      <c r="CJ472" s="369">
        <f t="shared" si="1468"/>
        <v>400000</v>
      </c>
      <c r="CK472" s="369">
        <f t="shared" si="1469"/>
        <v>8400000</v>
      </c>
      <c r="CL472" s="369"/>
      <c r="CM472" s="369">
        <f t="shared" si="1470"/>
        <v>8000000</v>
      </c>
      <c r="CN472" s="369">
        <f t="shared" si="1470"/>
        <v>400000</v>
      </c>
      <c r="CO472" s="369">
        <f t="shared" si="1471"/>
        <v>0</v>
      </c>
      <c r="CP472" s="369">
        <f t="shared" si="1472"/>
        <v>0</v>
      </c>
      <c r="CQ472" s="369">
        <f t="shared" si="1472"/>
        <v>0</v>
      </c>
      <c r="CR472" s="369">
        <f t="shared" si="1473"/>
        <v>400000</v>
      </c>
      <c r="CS472" s="369">
        <f t="shared" si="1474"/>
        <v>8400000</v>
      </c>
      <c r="CT472" s="173" t="s">
        <v>1417</v>
      </c>
      <c r="CU472" s="173" t="s">
        <v>2196</v>
      </c>
      <c r="CV472" s="450" t="s">
        <v>2283</v>
      </c>
      <c r="CW472" s="173" t="s">
        <v>2104</v>
      </c>
      <c r="CX472">
        <v>0</v>
      </c>
    </row>
    <row r="473" spans="1:102" ht="34.35" customHeight="1">
      <c r="A473" s="155">
        <f>SUBTOTAL(3,$C$11:C473)</f>
        <v>419</v>
      </c>
      <c r="B473" s="390" t="s">
        <v>2085</v>
      </c>
      <c r="C473" s="252" t="s">
        <v>2086</v>
      </c>
      <c r="D473" s="156" t="s">
        <v>101</v>
      </c>
      <c r="E473" s="157" t="str">
        <f t="shared" si="1450"/>
        <v>B3</v>
      </c>
      <c r="F473" s="392">
        <v>41967</v>
      </c>
      <c r="G473" s="369">
        <v>5520000</v>
      </c>
      <c r="H473" s="369"/>
      <c r="I473" s="160">
        <f t="shared" si="1451"/>
        <v>3480000</v>
      </c>
      <c r="J473" s="160">
        <f t="shared" ref="J473:J474" si="1477">CR473</f>
        <v>900000</v>
      </c>
      <c r="K473" s="161">
        <f t="shared" si="1205"/>
        <v>4380000</v>
      </c>
      <c r="L473" s="161">
        <f t="shared" si="1206"/>
        <v>9900000</v>
      </c>
      <c r="M473" s="162">
        <f t="shared" si="1381"/>
        <v>1</v>
      </c>
      <c r="N473" s="163">
        <f t="shared" si="1382"/>
        <v>3864000</v>
      </c>
      <c r="O473" s="163">
        <v>0</v>
      </c>
      <c r="P473" s="406">
        <v>0</v>
      </c>
      <c r="Q473" s="406">
        <v>13</v>
      </c>
      <c r="R473" s="406">
        <v>0</v>
      </c>
      <c r="S473" s="406">
        <v>0</v>
      </c>
      <c r="T473" s="406"/>
      <c r="U473" s="406"/>
      <c r="V473" s="406"/>
      <c r="W473" s="406"/>
      <c r="X473" s="389"/>
      <c r="Y473" s="406"/>
      <c r="Z473" s="406"/>
      <c r="AA473" s="406"/>
      <c r="AB473" s="406"/>
      <c r="AC473" s="406"/>
      <c r="AD473" s="406">
        <v>0</v>
      </c>
      <c r="AE473" s="164">
        <f t="shared" si="1452"/>
        <v>0</v>
      </c>
      <c r="AF473" s="166">
        <f t="shared" si="1453"/>
        <v>0</v>
      </c>
      <c r="AG473" s="166">
        <f t="shared" si="1454"/>
        <v>0</v>
      </c>
      <c r="AH473" s="166">
        <f t="shared" si="1455"/>
        <v>0</v>
      </c>
      <c r="AI473" s="166">
        <f t="shared" si="1456"/>
        <v>0</v>
      </c>
      <c r="AJ473" s="166">
        <f t="shared" si="1457"/>
        <v>0</v>
      </c>
      <c r="AK473" s="166">
        <f t="shared" si="1458"/>
        <v>0</v>
      </c>
      <c r="AL473" s="166">
        <f t="shared" si="1459"/>
        <v>0</v>
      </c>
      <c r="AM473" s="166">
        <f t="shared" si="1460"/>
        <v>0</v>
      </c>
      <c r="AN473" s="166">
        <f t="shared" si="1461"/>
        <v>0</v>
      </c>
      <c r="AO473" s="167">
        <f t="shared" si="1462"/>
        <v>0</v>
      </c>
      <c r="AP473" s="166">
        <v>0</v>
      </c>
      <c r="AQ473" s="166">
        <f t="shared" si="1463"/>
        <v>0</v>
      </c>
      <c r="AR473" s="166"/>
      <c r="AS473" s="167"/>
      <c r="AT473" s="166"/>
      <c r="AU473" s="166"/>
      <c r="AV473" s="166">
        <f t="shared" si="1464"/>
        <v>0</v>
      </c>
      <c r="AW473" s="166">
        <f t="shared" si="1396"/>
        <v>441600</v>
      </c>
      <c r="AX473" s="166">
        <f t="shared" si="1397"/>
        <v>82800</v>
      </c>
      <c r="AY473" s="166">
        <f t="shared" si="1398"/>
        <v>55200</v>
      </c>
      <c r="AZ473" s="166">
        <f t="shared" si="1465"/>
        <v>579600</v>
      </c>
      <c r="BA473" s="166">
        <f t="shared" si="1400"/>
        <v>27600</v>
      </c>
      <c r="BB473" s="166">
        <f t="shared" si="1466"/>
        <v>120000</v>
      </c>
      <c r="BC473" s="166"/>
      <c r="BD473" s="166">
        <v>0</v>
      </c>
      <c r="BE473" s="166">
        <f t="shared" si="1402"/>
        <v>727200</v>
      </c>
      <c r="BF473" s="166">
        <f t="shared" si="1403"/>
        <v>0</v>
      </c>
      <c r="BG473" s="166">
        <f t="shared" si="1404"/>
        <v>727200</v>
      </c>
      <c r="BH473" s="166">
        <v>1</v>
      </c>
      <c r="BI473" s="369" t="s">
        <v>40</v>
      </c>
      <c r="BJ473" s="166">
        <f t="shared" si="1405"/>
        <v>0</v>
      </c>
      <c r="BK473" s="166">
        <f t="shared" si="1406"/>
        <v>1</v>
      </c>
      <c r="BL473" s="166">
        <v>0</v>
      </c>
      <c r="BM473" s="166">
        <f t="shared" si="1407"/>
        <v>0</v>
      </c>
      <c r="BN473" s="166" t="str">
        <f t="shared" si="1408"/>
        <v>Trừ tiền</v>
      </c>
      <c r="BO473" s="410"/>
      <c r="BP473" s="166"/>
      <c r="BQ473" s="144"/>
      <c r="BR473" s="144"/>
      <c r="BS473" s="161">
        <f t="shared" si="1409"/>
        <v>0</v>
      </c>
      <c r="BT473" s="159">
        <v>0</v>
      </c>
      <c r="BU473" s="166">
        <f t="shared" si="1410"/>
        <v>0</v>
      </c>
      <c r="BV473" s="166">
        <v>11000000</v>
      </c>
      <c r="BW473" s="166">
        <f t="shared" si="1411"/>
        <v>11000000</v>
      </c>
      <c r="BX473" s="166">
        <f t="shared" si="1467"/>
        <v>-11579600</v>
      </c>
      <c r="BY473" s="166"/>
      <c r="BZ473" s="166"/>
      <c r="CA473" s="171"/>
      <c r="CB473" s="166"/>
      <c r="CC473" s="166"/>
      <c r="CD473" s="166"/>
      <c r="CE473" s="369">
        <v>9000000</v>
      </c>
      <c r="CF473" s="369">
        <f>CE473*10%</f>
        <v>900000</v>
      </c>
      <c r="CG473" s="369">
        <v>0</v>
      </c>
      <c r="CH473" s="369">
        <v>0</v>
      </c>
      <c r="CI473" s="369"/>
      <c r="CJ473" s="369">
        <f t="shared" si="1468"/>
        <v>900000</v>
      </c>
      <c r="CK473" s="369">
        <f t="shared" si="1469"/>
        <v>9900000</v>
      </c>
      <c r="CL473" s="369"/>
      <c r="CM473" s="369">
        <f t="shared" si="1470"/>
        <v>9000000</v>
      </c>
      <c r="CN473" s="369">
        <f t="shared" si="1470"/>
        <v>900000</v>
      </c>
      <c r="CO473" s="369">
        <f t="shared" si="1471"/>
        <v>0</v>
      </c>
      <c r="CP473" s="369">
        <f t="shared" si="1472"/>
        <v>0</v>
      </c>
      <c r="CQ473" s="369">
        <f t="shared" si="1472"/>
        <v>0</v>
      </c>
      <c r="CR473" s="369">
        <f t="shared" si="1473"/>
        <v>900000</v>
      </c>
      <c r="CS473" s="369">
        <f t="shared" si="1474"/>
        <v>9900000</v>
      </c>
      <c r="CT473" s="173" t="s">
        <v>1417</v>
      </c>
      <c r="CU473" s="173" t="s">
        <v>2196</v>
      </c>
      <c r="CV473" s="450" t="s">
        <v>2284</v>
      </c>
      <c r="CW473" s="173" t="s">
        <v>2104</v>
      </c>
      <c r="CX473">
        <v>0</v>
      </c>
    </row>
    <row r="474" spans="1:102" ht="34.35" customHeight="1">
      <c r="A474" s="155">
        <f>SUBTOTAL(3,$C$11:C474)</f>
        <v>420</v>
      </c>
      <c r="B474" s="390" t="s">
        <v>2089</v>
      </c>
      <c r="C474" s="252" t="s">
        <v>2090</v>
      </c>
      <c r="D474" s="156" t="s">
        <v>101</v>
      </c>
      <c r="E474" s="157" t="str">
        <f t="shared" si="1450"/>
        <v>B3</v>
      </c>
      <c r="F474" s="392">
        <v>42478</v>
      </c>
      <c r="G474" s="369">
        <v>5520000</v>
      </c>
      <c r="H474" s="369"/>
      <c r="I474" s="160">
        <f t="shared" si="1451"/>
        <v>3480000</v>
      </c>
      <c r="J474" s="160">
        <f t="shared" si="1477"/>
        <v>450000</v>
      </c>
      <c r="K474" s="161">
        <f t="shared" si="1205"/>
        <v>3930000</v>
      </c>
      <c r="L474" s="161">
        <f t="shared" si="1206"/>
        <v>9450000</v>
      </c>
      <c r="M474" s="162">
        <f t="shared" si="1381"/>
        <v>1</v>
      </c>
      <c r="N474" s="163">
        <f t="shared" si="1382"/>
        <v>3864000</v>
      </c>
      <c r="O474" s="163">
        <v>0</v>
      </c>
      <c r="P474" s="406">
        <v>0</v>
      </c>
      <c r="Q474" s="406">
        <v>13</v>
      </c>
      <c r="R474" s="406">
        <v>0</v>
      </c>
      <c r="S474" s="406">
        <v>0</v>
      </c>
      <c r="T474" s="406"/>
      <c r="U474" s="406"/>
      <c r="V474" s="406"/>
      <c r="W474" s="406"/>
      <c r="X474" s="389"/>
      <c r="Y474" s="406"/>
      <c r="Z474" s="406"/>
      <c r="AA474" s="406"/>
      <c r="AB474" s="406"/>
      <c r="AC474" s="406"/>
      <c r="AD474" s="406">
        <v>0</v>
      </c>
      <c r="AE474" s="164">
        <f t="shared" si="1452"/>
        <v>0</v>
      </c>
      <c r="AF474" s="166">
        <f t="shared" si="1453"/>
        <v>0</v>
      </c>
      <c r="AG474" s="166">
        <f t="shared" si="1454"/>
        <v>0</v>
      </c>
      <c r="AH474" s="166">
        <f t="shared" si="1455"/>
        <v>0</v>
      </c>
      <c r="AI474" s="166">
        <f t="shared" si="1456"/>
        <v>0</v>
      </c>
      <c r="AJ474" s="166">
        <f t="shared" si="1457"/>
        <v>0</v>
      </c>
      <c r="AK474" s="166">
        <f t="shared" si="1458"/>
        <v>0</v>
      </c>
      <c r="AL474" s="166">
        <f t="shared" si="1459"/>
        <v>0</v>
      </c>
      <c r="AM474" s="166">
        <f t="shared" si="1460"/>
        <v>0</v>
      </c>
      <c r="AN474" s="166">
        <f t="shared" si="1461"/>
        <v>0</v>
      </c>
      <c r="AO474" s="167">
        <f t="shared" si="1462"/>
        <v>0</v>
      </c>
      <c r="AP474" s="166">
        <v>0</v>
      </c>
      <c r="AQ474" s="166">
        <f t="shared" si="1463"/>
        <v>0</v>
      </c>
      <c r="AR474" s="166"/>
      <c r="AS474" s="167"/>
      <c r="AT474" s="166"/>
      <c r="AU474" s="166"/>
      <c r="AV474" s="166">
        <f t="shared" si="1464"/>
        <v>0</v>
      </c>
      <c r="AW474" s="166">
        <f t="shared" si="1396"/>
        <v>441600</v>
      </c>
      <c r="AX474" s="166">
        <f t="shared" si="1397"/>
        <v>82800</v>
      </c>
      <c r="AY474" s="166">
        <f t="shared" si="1398"/>
        <v>55200</v>
      </c>
      <c r="AZ474" s="166">
        <f t="shared" si="1465"/>
        <v>579600</v>
      </c>
      <c r="BA474" s="166">
        <f t="shared" si="1400"/>
        <v>27600</v>
      </c>
      <c r="BB474" s="166">
        <f t="shared" si="1466"/>
        <v>120000</v>
      </c>
      <c r="BC474" s="166"/>
      <c r="BD474" s="166">
        <v>0</v>
      </c>
      <c r="BE474" s="166">
        <f t="shared" si="1402"/>
        <v>727200</v>
      </c>
      <c r="BF474" s="166">
        <f t="shared" si="1403"/>
        <v>0</v>
      </c>
      <c r="BG474" s="166">
        <f t="shared" si="1404"/>
        <v>727200</v>
      </c>
      <c r="BH474" s="166">
        <v>1</v>
      </c>
      <c r="BI474" s="369" t="s">
        <v>40</v>
      </c>
      <c r="BJ474" s="166">
        <f t="shared" si="1405"/>
        <v>0</v>
      </c>
      <c r="BK474" s="166">
        <f t="shared" si="1406"/>
        <v>1</v>
      </c>
      <c r="BL474" s="166">
        <v>0</v>
      </c>
      <c r="BM474" s="166">
        <f t="shared" si="1407"/>
        <v>0</v>
      </c>
      <c r="BN474" s="166" t="str">
        <f t="shared" si="1408"/>
        <v>Trừ tiền</v>
      </c>
      <c r="BO474" s="410"/>
      <c r="BP474" s="166"/>
      <c r="BQ474" s="144"/>
      <c r="BR474" s="144"/>
      <c r="BS474" s="161">
        <f t="shared" si="1409"/>
        <v>0</v>
      </c>
      <c r="BT474" s="159">
        <v>0</v>
      </c>
      <c r="BU474" s="166">
        <f t="shared" si="1410"/>
        <v>0</v>
      </c>
      <c r="BV474" s="166">
        <v>11000000</v>
      </c>
      <c r="BW474" s="166">
        <f t="shared" si="1411"/>
        <v>11000000</v>
      </c>
      <c r="BX474" s="166">
        <f t="shared" si="1467"/>
        <v>-11579600</v>
      </c>
      <c r="BY474" s="166"/>
      <c r="BZ474" s="166"/>
      <c r="CA474" s="171"/>
      <c r="CB474" s="166"/>
      <c r="CC474" s="166"/>
      <c r="CD474" s="166"/>
      <c r="CE474" s="369">
        <v>9000000</v>
      </c>
      <c r="CF474" s="369">
        <f>5%*CE474</f>
        <v>450000</v>
      </c>
      <c r="CG474" s="369">
        <v>0</v>
      </c>
      <c r="CH474" s="369">
        <v>0</v>
      </c>
      <c r="CI474" s="369"/>
      <c r="CJ474" s="369">
        <f t="shared" si="1468"/>
        <v>450000</v>
      </c>
      <c r="CK474" s="369">
        <f t="shared" si="1469"/>
        <v>9450000</v>
      </c>
      <c r="CL474" s="369"/>
      <c r="CM474" s="369">
        <f t="shared" si="1470"/>
        <v>9000000</v>
      </c>
      <c r="CN474" s="369">
        <f t="shared" si="1470"/>
        <v>450000</v>
      </c>
      <c r="CO474" s="369">
        <f t="shared" si="1471"/>
        <v>0</v>
      </c>
      <c r="CP474" s="369">
        <f t="shared" si="1472"/>
        <v>0</v>
      </c>
      <c r="CQ474" s="369">
        <f t="shared" si="1472"/>
        <v>0</v>
      </c>
      <c r="CR474" s="369">
        <f t="shared" si="1473"/>
        <v>450000</v>
      </c>
      <c r="CS474" s="369">
        <f t="shared" si="1474"/>
        <v>9450000</v>
      </c>
      <c r="CT474" s="173" t="s">
        <v>1417</v>
      </c>
      <c r="CU474" s="173" t="s">
        <v>2196</v>
      </c>
      <c r="CV474" s="450" t="s">
        <v>2285</v>
      </c>
      <c r="CW474" s="173" t="s">
        <v>2104</v>
      </c>
      <c r="CX474">
        <v>0</v>
      </c>
    </row>
    <row r="475" spans="1:102" ht="34.35" customHeight="1">
      <c r="A475" s="422" t="s">
        <v>2223</v>
      </c>
      <c r="B475" s="423" t="str">
        <f>"KHU VỰC NAM BỘ:  "&amp;"["&amp;COUNT(A476:A623)&amp;"]"</f>
        <v>KHU VỰC NAM BỘ:  [127]</v>
      </c>
      <c r="C475" s="424"/>
      <c r="D475" s="285"/>
      <c r="E475" s="285"/>
      <c r="F475" s="285"/>
      <c r="G475" s="425">
        <f t="shared" ref="G475:L475" si="1478">G476+G478+G483+G485+G507+G587</f>
        <v>784490000</v>
      </c>
      <c r="H475" s="425">
        <f t="shared" si="1478"/>
        <v>12180000</v>
      </c>
      <c r="I475" s="425">
        <f t="shared" si="1478"/>
        <v>655830000</v>
      </c>
      <c r="J475" s="425">
        <f t="shared" si="1478"/>
        <v>62400000</v>
      </c>
      <c r="K475" s="425">
        <f t="shared" si="1478"/>
        <v>718230000</v>
      </c>
      <c r="L475" s="425">
        <f t="shared" si="1478"/>
        <v>1514900000</v>
      </c>
      <c r="M475" s="425"/>
      <c r="N475" s="425">
        <f t="shared" ref="N475:BG475" si="1479">N476+N478+N483+N485+N507+N587</f>
        <v>557669000</v>
      </c>
      <c r="O475" s="425">
        <f t="shared" si="1479"/>
        <v>0</v>
      </c>
      <c r="P475" s="426">
        <f t="shared" si="1479"/>
        <v>1177</v>
      </c>
      <c r="Q475" s="426">
        <f t="shared" si="1479"/>
        <v>338</v>
      </c>
      <c r="R475" s="426">
        <f t="shared" si="1479"/>
        <v>30.639999999999993</v>
      </c>
      <c r="S475" s="426">
        <f t="shared" si="1479"/>
        <v>8</v>
      </c>
      <c r="T475" s="426">
        <f t="shared" si="1479"/>
        <v>0</v>
      </c>
      <c r="U475" s="426">
        <f t="shared" si="1479"/>
        <v>0</v>
      </c>
      <c r="V475" s="426">
        <f t="shared" si="1479"/>
        <v>0</v>
      </c>
      <c r="W475" s="426">
        <f t="shared" si="1479"/>
        <v>0</v>
      </c>
      <c r="X475" s="426">
        <f t="shared" si="1479"/>
        <v>0</v>
      </c>
      <c r="Y475" s="426">
        <f t="shared" si="1479"/>
        <v>0</v>
      </c>
      <c r="Z475" s="426">
        <f t="shared" si="1479"/>
        <v>0</v>
      </c>
      <c r="AA475" s="426">
        <f t="shared" si="1479"/>
        <v>0</v>
      </c>
      <c r="AB475" s="426">
        <f t="shared" si="1479"/>
        <v>0</v>
      </c>
      <c r="AC475" s="426">
        <f t="shared" si="1479"/>
        <v>0</v>
      </c>
      <c r="AD475" s="426">
        <f t="shared" si="1479"/>
        <v>4.8899999999999997</v>
      </c>
      <c r="AE475" s="426">
        <f t="shared" si="1479"/>
        <v>34</v>
      </c>
      <c r="AF475" s="425">
        <f t="shared" si="1479"/>
        <v>499971921</v>
      </c>
      <c r="AG475" s="425">
        <f t="shared" si="1479"/>
        <v>12056331</v>
      </c>
      <c r="AH475" s="425">
        <f t="shared" si="1479"/>
        <v>4275000</v>
      </c>
      <c r="AI475" s="425">
        <f t="shared" si="1479"/>
        <v>0</v>
      </c>
      <c r="AJ475" s="425">
        <f t="shared" si="1479"/>
        <v>0</v>
      </c>
      <c r="AK475" s="425">
        <f t="shared" si="1479"/>
        <v>0</v>
      </c>
      <c r="AL475" s="425">
        <f t="shared" si="1479"/>
        <v>0</v>
      </c>
      <c r="AM475" s="425">
        <f t="shared" si="1479"/>
        <v>0</v>
      </c>
      <c r="AN475" s="425">
        <f t="shared" si="1479"/>
        <v>650827</v>
      </c>
      <c r="AO475" s="425">
        <f t="shared" si="1479"/>
        <v>442000</v>
      </c>
      <c r="AP475" s="425">
        <f t="shared" si="1479"/>
        <v>0</v>
      </c>
      <c r="AQ475" s="425">
        <f t="shared" si="1479"/>
        <v>517396079</v>
      </c>
      <c r="AR475" s="425">
        <f t="shared" si="1479"/>
        <v>35411600</v>
      </c>
      <c r="AS475" s="425">
        <f t="shared" si="1479"/>
        <v>0</v>
      </c>
      <c r="AT475" s="425">
        <f t="shared" si="1479"/>
        <v>0</v>
      </c>
      <c r="AU475" s="425">
        <f t="shared" si="1479"/>
        <v>0</v>
      </c>
      <c r="AV475" s="425">
        <f t="shared" si="1479"/>
        <v>552807679</v>
      </c>
      <c r="AW475" s="425">
        <f t="shared" si="1479"/>
        <v>59923200</v>
      </c>
      <c r="AX475" s="425">
        <f t="shared" si="1479"/>
        <v>11529450</v>
      </c>
      <c r="AY475" s="425">
        <f t="shared" si="1479"/>
        <v>7490400</v>
      </c>
      <c r="AZ475" s="425">
        <f t="shared" si="1479"/>
        <v>78943050</v>
      </c>
      <c r="BA475" s="425">
        <f t="shared" si="1479"/>
        <v>2674050</v>
      </c>
      <c r="BB475" s="425">
        <f t="shared" si="1479"/>
        <v>21000000</v>
      </c>
      <c r="BC475" s="425">
        <f t="shared" si="1479"/>
        <v>0</v>
      </c>
      <c r="BD475" s="425">
        <f t="shared" si="1479"/>
        <v>0</v>
      </c>
      <c r="BE475" s="425">
        <f t="shared" si="1479"/>
        <v>102617100</v>
      </c>
      <c r="BF475" s="425">
        <f t="shared" si="1479"/>
        <v>450190579</v>
      </c>
      <c r="BG475" s="425">
        <f t="shared" si="1479"/>
        <v>0</v>
      </c>
      <c r="BH475" s="425"/>
      <c r="BI475" s="425">
        <f>BI476+BI478+BI483+BI485+BI507+BI587</f>
        <v>0</v>
      </c>
      <c r="BJ475" s="425">
        <f>BJ476+BJ478+BJ483+BJ485+BJ507+BJ587</f>
        <v>0</v>
      </c>
      <c r="BK475" s="425"/>
      <c r="BL475" s="425">
        <f t="shared" ref="BL475:CV475" si="1480">BL476+BL478+BL483+BL485+BL507+BL587</f>
        <v>0</v>
      </c>
      <c r="BM475" s="425">
        <f t="shared" si="1480"/>
        <v>104000</v>
      </c>
      <c r="BN475" s="425">
        <f t="shared" si="1480"/>
        <v>0</v>
      </c>
      <c r="BO475" s="425">
        <f t="shared" si="1480"/>
        <v>0</v>
      </c>
      <c r="BP475" s="425">
        <f t="shared" si="1480"/>
        <v>0</v>
      </c>
      <c r="BQ475" s="425">
        <f t="shared" si="1480"/>
        <v>0</v>
      </c>
      <c r="BR475" s="425">
        <f t="shared" si="1480"/>
        <v>0</v>
      </c>
      <c r="BS475" s="425">
        <f t="shared" si="1480"/>
        <v>516303252</v>
      </c>
      <c r="BT475" s="425">
        <f t="shared" si="1480"/>
        <v>0</v>
      </c>
      <c r="BU475" s="425">
        <f t="shared" si="1480"/>
        <v>0</v>
      </c>
      <c r="BV475" s="425">
        <f t="shared" si="1480"/>
        <v>1397000000</v>
      </c>
      <c r="BW475" s="425">
        <f t="shared" si="1480"/>
        <v>1397000000</v>
      </c>
      <c r="BX475" s="425">
        <f t="shared" si="1480"/>
        <v>-959639798</v>
      </c>
      <c r="BY475" s="425">
        <f t="shared" si="1480"/>
        <v>0</v>
      </c>
      <c r="BZ475" s="425">
        <f t="shared" si="1480"/>
        <v>0</v>
      </c>
      <c r="CA475" s="425">
        <f t="shared" si="1480"/>
        <v>0</v>
      </c>
      <c r="CB475" s="425">
        <f t="shared" si="1480"/>
        <v>0</v>
      </c>
      <c r="CC475" s="425">
        <f t="shared" si="1480"/>
        <v>0</v>
      </c>
      <c r="CD475" s="425">
        <f t="shared" si="1480"/>
        <v>0</v>
      </c>
      <c r="CE475" s="425">
        <f t="shared" si="1480"/>
        <v>1452500000</v>
      </c>
      <c r="CF475" s="425">
        <f t="shared" si="1480"/>
        <v>62400000</v>
      </c>
      <c r="CG475" s="425">
        <f t="shared" si="1480"/>
        <v>0</v>
      </c>
      <c r="CH475" s="425">
        <f t="shared" si="1480"/>
        <v>0</v>
      </c>
      <c r="CI475" s="425">
        <f t="shared" si="1480"/>
        <v>0</v>
      </c>
      <c r="CJ475" s="425">
        <f t="shared" si="1480"/>
        <v>62400000</v>
      </c>
      <c r="CK475" s="425">
        <f t="shared" si="1480"/>
        <v>1514900000</v>
      </c>
      <c r="CL475" s="425">
        <f t="shared" si="1480"/>
        <v>0</v>
      </c>
      <c r="CM475" s="425">
        <f t="shared" si="1480"/>
        <v>1452500000</v>
      </c>
      <c r="CN475" s="425">
        <f t="shared" si="1480"/>
        <v>62400000</v>
      </c>
      <c r="CO475" s="425">
        <f t="shared" si="1480"/>
        <v>0</v>
      </c>
      <c r="CP475" s="425">
        <f t="shared" si="1480"/>
        <v>0</v>
      </c>
      <c r="CQ475" s="425">
        <f t="shared" si="1480"/>
        <v>0</v>
      </c>
      <c r="CR475" s="425">
        <f t="shared" si="1480"/>
        <v>62400000</v>
      </c>
      <c r="CS475" s="425">
        <f t="shared" si="1480"/>
        <v>1514900000</v>
      </c>
      <c r="CT475" s="425">
        <f t="shared" si="1480"/>
        <v>0</v>
      </c>
      <c r="CU475" s="425">
        <f t="shared" si="1480"/>
        <v>0</v>
      </c>
      <c r="CV475" s="448">
        <f t="shared" si="1480"/>
        <v>0</v>
      </c>
      <c r="CW475" s="173" t="s">
        <v>2103</v>
      </c>
    </row>
    <row r="476" spans="1:102" ht="34.35" customHeight="1">
      <c r="A476" s="295" t="s">
        <v>21</v>
      </c>
      <c r="B476" s="283" t="str">
        <f>"Ban Lãnh đạo: " &amp;"["&amp;COUNT(A477:A477)&amp; "]"</f>
        <v>Ban Lãnh đạo: [1]</v>
      </c>
      <c r="C476" s="284"/>
      <c r="D476" s="285"/>
      <c r="E476" s="285"/>
      <c r="F476" s="285"/>
      <c r="G476" s="285">
        <f t="shared" ref="G476:L476" si="1481">SUM(G477:G477)</f>
        <v>10870000</v>
      </c>
      <c r="H476" s="285">
        <f t="shared" si="1481"/>
        <v>0</v>
      </c>
      <c r="I476" s="285">
        <f t="shared" si="1481"/>
        <v>39130000</v>
      </c>
      <c r="J476" s="285">
        <f t="shared" si="1481"/>
        <v>0</v>
      </c>
      <c r="K476" s="285">
        <f t="shared" si="1481"/>
        <v>39130000</v>
      </c>
      <c r="L476" s="285">
        <f t="shared" si="1481"/>
        <v>50000000</v>
      </c>
      <c r="M476" s="285"/>
      <c r="N476" s="285">
        <f t="shared" ref="N476:BG476" si="1482">SUM(N477:N477)</f>
        <v>7609000</v>
      </c>
      <c r="O476" s="285">
        <f t="shared" si="1482"/>
        <v>0</v>
      </c>
      <c r="P476" s="388">
        <f t="shared" si="1482"/>
        <v>12</v>
      </c>
      <c r="Q476" s="388">
        <f t="shared" si="1482"/>
        <v>0</v>
      </c>
      <c r="R476" s="388">
        <f t="shared" si="1482"/>
        <v>0</v>
      </c>
      <c r="S476" s="388">
        <f t="shared" si="1482"/>
        <v>0</v>
      </c>
      <c r="T476" s="388">
        <f t="shared" si="1482"/>
        <v>0</v>
      </c>
      <c r="U476" s="388">
        <f t="shared" si="1482"/>
        <v>0</v>
      </c>
      <c r="V476" s="388">
        <f t="shared" si="1482"/>
        <v>0</v>
      </c>
      <c r="W476" s="388">
        <f t="shared" si="1482"/>
        <v>0</v>
      </c>
      <c r="X476" s="388">
        <f t="shared" si="1482"/>
        <v>0</v>
      </c>
      <c r="Y476" s="388">
        <f t="shared" si="1482"/>
        <v>0</v>
      </c>
      <c r="Z476" s="388">
        <f t="shared" si="1482"/>
        <v>0</v>
      </c>
      <c r="AA476" s="388">
        <f t="shared" si="1482"/>
        <v>0</v>
      </c>
      <c r="AB476" s="388">
        <f t="shared" si="1482"/>
        <v>0</v>
      </c>
      <c r="AC476" s="388">
        <f t="shared" si="1482"/>
        <v>0</v>
      </c>
      <c r="AD476" s="388">
        <f t="shared" si="1482"/>
        <v>0</v>
      </c>
      <c r="AE476" s="388">
        <f t="shared" si="1482"/>
        <v>0</v>
      </c>
      <c r="AF476" s="285">
        <f t="shared" si="1482"/>
        <v>18461538</v>
      </c>
      <c r="AG476" s="285">
        <f t="shared" si="1482"/>
        <v>0</v>
      </c>
      <c r="AH476" s="285">
        <f t="shared" si="1482"/>
        <v>0</v>
      </c>
      <c r="AI476" s="285">
        <f t="shared" si="1482"/>
        <v>0</v>
      </c>
      <c r="AJ476" s="285">
        <f t="shared" si="1482"/>
        <v>0</v>
      </c>
      <c r="AK476" s="285">
        <f t="shared" si="1482"/>
        <v>0</v>
      </c>
      <c r="AL476" s="285">
        <f t="shared" si="1482"/>
        <v>0</v>
      </c>
      <c r="AM476" s="285">
        <f t="shared" si="1482"/>
        <v>0</v>
      </c>
      <c r="AN476" s="285">
        <f t="shared" si="1482"/>
        <v>0</v>
      </c>
      <c r="AO476" s="285">
        <f t="shared" si="1482"/>
        <v>0</v>
      </c>
      <c r="AP476" s="285">
        <f t="shared" si="1482"/>
        <v>0</v>
      </c>
      <c r="AQ476" s="285">
        <f t="shared" si="1482"/>
        <v>18461538</v>
      </c>
      <c r="AR476" s="285">
        <f t="shared" si="1482"/>
        <v>0</v>
      </c>
      <c r="AS476" s="285">
        <f t="shared" si="1482"/>
        <v>0</v>
      </c>
      <c r="AT476" s="285">
        <f t="shared" si="1482"/>
        <v>0</v>
      </c>
      <c r="AU476" s="285">
        <f t="shared" si="1482"/>
        <v>0</v>
      </c>
      <c r="AV476" s="285">
        <f t="shared" si="1482"/>
        <v>18461538</v>
      </c>
      <c r="AW476" s="285">
        <f t="shared" si="1482"/>
        <v>869600</v>
      </c>
      <c r="AX476" s="285">
        <f t="shared" si="1482"/>
        <v>163050</v>
      </c>
      <c r="AY476" s="285">
        <f t="shared" si="1482"/>
        <v>108700</v>
      </c>
      <c r="AZ476" s="285">
        <f t="shared" si="1482"/>
        <v>1141350</v>
      </c>
      <c r="BA476" s="285">
        <f t="shared" si="1482"/>
        <v>54350</v>
      </c>
      <c r="BB476" s="285">
        <f t="shared" si="1482"/>
        <v>480000</v>
      </c>
      <c r="BC476" s="285">
        <f t="shared" si="1482"/>
        <v>0</v>
      </c>
      <c r="BD476" s="285">
        <f t="shared" si="1482"/>
        <v>0</v>
      </c>
      <c r="BE476" s="285">
        <f t="shared" si="1482"/>
        <v>1675700</v>
      </c>
      <c r="BF476" s="285">
        <f t="shared" si="1482"/>
        <v>16785838</v>
      </c>
      <c r="BG476" s="285">
        <f t="shared" si="1482"/>
        <v>0</v>
      </c>
      <c r="BH476" s="285"/>
      <c r="BI476" s="285">
        <f>SUM(BI477:BI477)</f>
        <v>0</v>
      </c>
      <c r="BJ476" s="285">
        <f>SUM(BJ477:BJ477)</f>
        <v>0</v>
      </c>
      <c r="BK476" s="285"/>
      <c r="BL476" s="285">
        <f t="shared" ref="BL476:CV476" si="1483">SUM(BL477:BL477)</f>
        <v>0</v>
      </c>
      <c r="BM476" s="285">
        <f t="shared" si="1483"/>
        <v>0</v>
      </c>
      <c r="BN476" s="285">
        <f t="shared" si="1483"/>
        <v>0</v>
      </c>
      <c r="BO476" s="285">
        <f t="shared" si="1483"/>
        <v>0</v>
      </c>
      <c r="BP476" s="285">
        <f t="shared" si="1483"/>
        <v>0</v>
      </c>
      <c r="BQ476" s="285">
        <f t="shared" si="1483"/>
        <v>0</v>
      </c>
      <c r="BR476" s="285">
        <f t="shared" si="1483"/>
        <v>0</v>
      </c>
      <c r="BS476" s="285">
        <f t="shared" si="1483"/>
        <v>18461538</v>
      </c>
      <c r="BT476" s="285">
        <f t="shared" si="1483"/>
        <v>0</v>
      </c>
      <c r="BU476" s="285">
        <f t="shared" si="1483"/>
        <v>0</v>
      </c>
      <c r="BV476" s="285">
        <f t="shared" si="1483"/>
        <v>11000000</v>
      </c>
      <c r="BW476" s="285">
        <f t="shared" si="1483"/>
        <v>11000000</v>
      </c>
      <c r="BX476" s="285">
        <f t="shared" si="1483"/>
        <v>6320188</v>
      </c>
      <c r="BY476" s="285">
        <f t="shared" si="1483"/>
        <v>0</v>
      </c>
      <c r="BZ476" s="285">
        <f t="shared" si="1483"/>
        <v>0</v>
      </c>
      <c r="CA476" s="285">
        <f t="shared" si="1483"/>
        <v>0</v>
      </c>
      <c r="CB476" s="285">
        <f t="shared" si="1483"/>
        <v>0</v>
      </c>
      <c r="CC476" s="285">
        <f t="shared" si="1483"/>
        <v>0</v>
      </c>
      <c r="CD476" s="285">
        <f t="shared" si="1483"/>
        <v>0</v>
      </c>
      <c r="CE476" s="285">
        <f t="shared" si="1483"/>
        <v>50000000</v>
      </c>
      <c r="CF476" s="285">
        <f t="shared" si="1483"/>
        <v>0</v>
      </c>
      <c r="CG476" s="285">
        <f t="shared" si="1483"/>
        <v>0</v>
      </c>
      <c r="CH476" s="285">
        <f t="shared" si="1483"/>
        <v>0</v>
      </c>
      <c r="CI476" s="285">
        <f t="shared" si="1483"/>
        <v>0</v>
      </c>
      <c r="CJ476" s="285">
        <f t="shared" si="1483"/>
        <v>0</v>
      </c>
      <c r="CK476" s="285">
        <f t="shared" si="1483"/>
        <v>50000000</v>
      </c>
      <c r="CL476" s="285">
        <f t="shared" si="1483"/>
        <v>0</v>
      </c>
      <c r="CM476" s="285">
        <f t="shared" si="1483"/>
        <v>50000000</v>
      </c>
      <c r="CN476" s="285">
        <f t="shared" si="1483"/>
        <v>0</v>
      </c>
      <c r="CO476" s="285">
        <f t="shared" si="1483"/>
        <v>0</v>
      </c>
      <c r="CP476" s="285">
        <f t="shared" si="1483"/>
        <v>0</v>
      </c>
      <c r="CQ476" s="285">
        <f t="shared" si="1483"/>
        <v>0</v>
      </c>
      <c r="CR476" s="285">
        <f t="shared" si="1483"/>
        <v>0</v>
      </c>
      <c r="CS476" s="285">
        <f t="shared" si="1483"/>
        <v>50000000</v>
      </c>
      <c r="CT476" s="285">
        <f t="shared" si="1483"/>
        <v>0</v>
      </c>
      <c r="CU476" s="285">
        <f t="shared" si="1483"/>
        <v>0</v>
      </c>
      <c r="CV476" s="444">
        <f t="shared" si="1483"/>
        <v>0</v>
      </c>
      <c r="CW476" s="285"/>
    </row>
    <row r="477" spans="1:102" ht="34.35" customHeight="1">
      <c r="A477" s="155">
        <f>SUBTOTAL(3,$C$11:C477)</f>
        <v>421</v>
      </c>
      <c r="B477" s="390" t="s">
        <v>1796</v>
      </c>
      <c r="C477" s="252" t="s">
        <v>1797</v>
      </c>
      <c r="D477" s="156" t="s">
        <v>101</v>
      </c>
      <c r="E477" s="157" t="str">
        <f t="shared" ref="E477" si="1484">IF(CL477&gt;=400000000,"A1",IF(CL477&gt;=300000000,"A2",IF(CL477&gt;=240000000,"A3",IF(CL477&gt;=180000000,"A4",IF(CL477&gt;=120000000,"A5",IF(CL477&gt;=80000000,"A6",IF(CL477&gt;=40000000,"A7",IF(CL477&gt;=25000000,"B1",IF(CL477&gt;=12000000,"B2","B3")))))))))</f>
        <v>B3</v>
      </c>
      <c r="F477" s="392">
        <v>39566</v>
      </c>
      <c r="G477" s="369">
        <v>10870000</v>
      </c>
      <c r="H477" s="368"/>
      <c r="I477" s="160">
        <f t="shared" ref="I477" si="1485">IF(G477&gt;0,CM477-G477,CM477-H477)</f>
        <v>39130000</v>
      </c>
      <c r="J477" s="160">
        <f t="shared" ref="J477:J514" si="1486">CR477</f>
        <v>0</v>
      </c>
      <c r="K477" s="161">
        <f t="shared" ref="K477:K514" si="1487">SUM(I477:J477)</f>
        <v>39130000</v>
      </c>
      <c r="L477" s="161">
        <f t="shared" ref="L477:L514" si="1488">IF(G477&gt;0,G477+K477,H477+K477)</f>
        <v>50000000</v>
      </c>
      <c r="M477" s="162">
        <f t="shared" ref="M477:M514" si="1489">IF(CE477&gt;=11000000,80%,100%)</f>
        <v>0.8</v>
      </c>
      <c r="N477" s="163">
        <f t="shared" ref="N477:N514" si="1490">ROUND(MAX(G477*70%,H477*70%,3640000),0)</f>
        <v>7609000</v>
      </c>
      <c r="O477" s="163">
        <v>0</v>
      </c>
      <c r="P477" s="406">
        <v>12</v>
      </c>
      <c r="Q477" s="406">
        <v>0</v>
      </c>
      <c r="R477" s="406">
        <v>0</v>
      </c>
      <c r="S477" s="406">
        <v>0</v>
      </c>
      <c r="T477" s="406"/>
      <c r="U477" s="406"/>
      <c r="V477" s="406"/>
      <c r="W477" s="406"/>
      <c r="X477" s="389"/>
      <c r="Y477" s="406"/>
      <c r="Z477" s="406"/>
      <c r="AA477" s="406"/>
      <c r="AB477" s="406"/>
      <c r="AC477" s="406"/>
      <c r="AD477" s="406">
        <v>0</v>
      </c>
      <c r="AE477" s="164">
        <v>0</v>
      </c>
      <c r="AF477" s="166">
        <f>ROUND(IF($P477=0,0,IF(OR($BJ477="lương tháng",$CE477&gt;=11000000),($L477/2-$L477/26*($CC$6-$P477))*$M477,$L477/26*$P477*$M477)),0)</f>
        <v>18461538</v>
      </c>
      <c r="AG477" s="166">
        <f t="shared" ref="AG477" si="1491">ROUND(MAX((G477+I477)*M477/26*R477,(H477+I477)*M477/26*R477,G477/26*R477*150%,H477/26*R477*150%)*BK477,0)</f>
        <v>0</v>
      </c>
      <c r="AH477" s="166">
        <f t="shared" ref="AH477" si="1492">ROUND(MAX((G477+I477)*M477/26*S477,(H477+I477)*M477/26*S477,G477/26*S477*200%,H477/26*S477*200%)*BK477,0)</f>
        <v>0</v>
      </c>
      <c r="AI477" s="166">
        <f t="shared" ref="AI477" si="1493">ROUND(IF(BJ477="Lương tháng",L477/26*T477,MAX((G477+I477)/26*(T477+U477)*200%+G477/26*T477,(H477+I477)/26*(T477+U477)*200%+H477/26*T477,G477/26*(T477+U477)*300%+G477/26*T477,H477/26*(T477+U477)*300%+H477/26*T477)),0)</f>
        <v>0</v>
      </c>
      <c r="AJ477" s="166">
        <f t="shared" ref="AJ477" si="1494">ROUND(IF((P477+Q477)=0,0,IF(BJ477="Lương tháng",MAX((G477+I477)/26*V477,(H477+I477)/26*V477),MAX(G477/26*V477,H477/26*V477))),0)</f>
        <v>0</v>
      </c>
      <c r="AK477" s="166">
        <f t="shared" ref="AK477" si="1495">ROUND(IF(G477&gt;0,G477/26*W477,H477/26*W477),0)</f>
        <v>0</v>
      </c>
      <c r="AL477" s="166">
        <f>ROUND(N477/26*Y477+O477/26*Z477+MAX(G477/26*AA477,H477/26*AA477),0)</f>
        <v>0</v>
      </c>
      <c r="AM477" s="166">
        <f t="shared" ref="AM477" si="1496">ROUND(IF(BJ477="Lương tháng",L477/26*AC477,L477/26*AC477+MAX((G477+I477)/26*AB477,(H477+I477)/26*AB477)),0)</f>
        <v>0</v>
      </c>
      <c r="AN477" s="166">
        <f t="shared" ref="AN477" si="1497">ROUND(IF(BJ477="lương tháng",0,MAX((G477+I477)/26*AD477*30%,(H477+I477)/26*AD477*30%)*BK477),0)</f>
        <v>0</v>
      </c>
      <c r="AO477" s="167">
        <f t="shared" ref="AO477" si="1498">ROUND(BM477*AE477,0)</f>
        <v>0</v>
      </c>
      <c r="AP477" s="166">
        <v>0</v>
      </c>
      <c r="AQ477" s="166">
        <f>ROUND(SUM(AF477:AP477),0)</f>
        <v>18461538</v>
      </c>
      <c r="AR477" s="166">
        <v>0</v>
      </c>
      <c r="AS477" s="167"/>
      <c r="AT477" s="166"/>
      <c r="AU477" s="166"/>
      <c r="AV477" s="166">
        <f t="shared" ref="AV477" si="1499">ROUND(SUM(AQ477:AT477)-AU477,0)</f>
        <v>18461538</v>
      </c>
      <c r="AW477" s="166">
        <f t="shared" ref="AW477:AW514" si="1500">ROUND(IF($BH477=1,$G477*$AW$9,0),0)</f>
        <v>869600</v>
      </c>
      <c r="AX477" s="166">
        <f t="shared" ref="AX477:AX514" si="1501">ROUND(IF($BH477=1,$G477*$AX$9,0),0)</f>
        <v>163050</v>
      </c>
      <c r="AY477" s="166">
        <f t="shared" ref="AY477:AY514" si="1502">ROUND(IF($BH477=1,$G477*$AY$9,0),0)</f>
        <v>108700</v>
      </c>
      <c r="AZ477" s="166">
        <f t="shared" ref="AZ477" si="1503">SUM(AW477:AY477)</f>
        <v>1141350</v>
      </c>
      <c r="BA477" s="166">
        <f t="shared" ref="BA477:BA514" si="1504">ROUND(IF($BI477="1x",$G477*0.5%,0),0)</f>
        <v>54350</v>
      </c>
      <c r="BB477" s="166">
        <f>IF(BN477="Xem lại",0,IF(CM477&lt;11000000,5000,IF(AND(CM477&gt;=11000000,CM477&lt;25000000),10000,IF(AND(CM477&gt;=25000000,CM477&lt;40000000),15000,IF(AND(CM477&gt;=40000000,CM477&lt;120000000),20000,IF(AND(CM477&gt;=120000000,CM477&lt;240000000),25000,30000)))))*$BB$5)</f>
        <v>480000</v>
      </c>
      <c r="BC477" s="166"/>
      <c r="BD477" s="166">
        <v>0</v>
      </c>
      <c r="BE477" s="166">
        <f t="shared" ref="BE477:BE514" si="1505">ROUND(SUM(AZ477:BD477),0)</f>
        <v>1675700</v>
      </c>
      <c r="BF477" s="166">
        <f t="shared" ref="BF477:BF514" si="1506">ROUND(IF(AV477&gt;BE477,AV477-BE477,0),0)</f>
        <v>16785838</v>
      </c>
      <c r="BG477" s="166">
        <f t="shared" ref="BG477:BG514" si="1507">ROUND(IF(BE477&gt;AV477,BE477-AV477,0),0)</f>
        <v>0</v>
      </c>
      <c r="BH477" s="166">
        <v>1</v>
      </c>
      <c r="BI477" s="369" t="s">
        <v>40</v>
      </c>
      <c r="BJ477" s="166" t="str">
        <f t="shared" ref="BJ477:BJ514" si="1508">IF(AND(D477="QTNV CL",CM477&gt;=11000000),"Lương tháng",IF(CM477&gt;=18000000,"Lương tháng",0))</f>
        <v>Lương tháng</v>
      </c>
      <c r="BK477" s="166">
        <f t="shared" ref="BK477:BK514" si="1509">IF(BJ477="Lương tháng",0,1)</f>
        <v>0</v>
      </c>
      <c r="BL477" s="166">
        <v>0</v>
      </c>
      <c r="BM477" s="166">
        <f t="shared" ref="BM477:BM514" si="1510">IF(BL477="M1",13000,IF(BL477="M2",20000,IF(BL477="M3",26000,IF(BL477="M4",32000,0))))</f>
        <v>0</v>
      </c>
      <c r="BN477" s="166" t="str">
        <f t="shared" ref="BN477:BN514" si="1511">IF(AND(G477&gt;0,(P477+Q477)&gt;=5),"Trừ tiền","Xem lại")</f>
        <v>Trừ tiền</v>
      </c>
      <c r="BO477" s="410"/>
      <c r="BP477" s="166"/>
      <c r="BQ477" s="144"/>
      <c r="BR477" s="144"/>
      <c r="BS477" s="161">
        <f t="shared" ref="BS477:BS514" si="1512">AQ477+SUM(BO477:BR477)-AN477-AO477-SUM(BY477:CA477)</f>
        <v>18461538</v>
      </c>
      <c r="BT477" s="159">
        <v>0</v>
      </c>
      <c r="BU477" s="166">
        <f t="shared" ref="BU477:BU514" si="1513">BT477*4400000</f>
        <v>0</v>
      </c>
      <c r="BV477" s="166">
        <v>11000000</v>
      </c>
      <c r="BW477" s="166">
        <f t="shared" ref="BW477:BW514" si="1514">BU477+BV477</f>
        <v>11000000</v>
      </c>
      <c r="BX477" s="166">
        <f t="shared" ref="BX477" si="1515">BS477-SUM(CC477:CD477)-CB477-AZ477-BW477</f>
        <v>6320188</v>
      </c>
      <c r="BY477" s="166"/>
      <c r="BZ477" s="166"/>
      <c r="CA477" s="171"/>
      <c r="CB477" s="166"/>
      <c r="CC477" s="166"/>
      <c r="CD477" s="166"/>
      <c r="CE477" s="369">
        <v>50000000</v>
      </c>
      <c r="CF477" s="369"/>
      <c r="CG477" s="369">
        <v>0</v>
      </c>
      <c r="CH477" s="369">
        <v>0</v>
      </c>
      <c r="CI477" s="369"/>
      <c r="CJ477" s="369">
        <f>SUM(CF477:CI477)</f>
        <v>0</v>
      </c>
      <c r="CK477" s="369">
        <f>CE477+CJ477</f>
        <v>50000000</v>
      </c>
      <c r="CL477" s="368"/>
      <c r="CM477" s="369">
        <f>CE477</f>
        <v>50000000</v>
      </c>
      <c r="CN477" s="369">
        <f>CF477</f>
        <v>0</v>
      </c>
      <c r="CO477" s="369">
        <f>CH477</f>
        <v>0</v>
      </c>
      <c r="CP477" s="369">
        <f>CH477</f>
        <v>0</v>
      </c>
      <c r="CQ477" s="369">
        <f>CI477</f>
        <v>0</v>
      </c>
      <c r="CR477" s="369">
        <f>SUM(CN477:CQ477)</f>
        <v>0</v>
      </c>
      <c r="CS477" s="369">
        <f>CM477+CR477</f>
        <v>50000000</v>
      </c>
      <c r="CT477" s="173" t="s">
        <v>2414</v>
      </c>
      <c r="CU477" s="173" t="s">
        <v>2109</v>
      </c>
      <c r="CV477" s="449" t="s">
        <v>2120</v>
      </c>
      <c r="CW477" s="173" t="s">
        <v>2103</v>
      </c>
    </row>
    <row r="478" spans="1:102" ht="34.35" customHeight="1">
      <c r="A478" s="295" t="s">
        <v>22</v>
      </c>
      <c r="B478" s="283" t="str">
        <f>"Phòng Kế toán: " &amp;"["&amp;COUNT(A479:A482)&amp; "]"</f>
        <v>Phòng Kế toán: [4]</v>
      </c>
      <c r="C478" s="284"/>
      <c r="D478" s="285"/>
      <c r="E478" s="285"/>
      <c r="F478" s="285"/>
      <c r="G478" s="285">
        <f>SUM(G479:G482)</f>
        <v>28350000</v>
      </c>
      <c r="H478" s="285">
        <f t="shared" ref="H478:BS478" si="1516">SUM(H479:H482)</f>
        <v>0</v>
      </c>
      <c r="I478" s="285">
        <f t="shared" si="1516"/>
        <v>29650000</v>
      </c>
      <c r="J478" s="285">
        <f t="shared" si="1516"/>
        <v>2650000</v>
      </c>
      <c r="K478" s="285">
        <f t="shared" si="1516"/>
        <v>32300000</v>
      </c>
      <c r="L478" s="285">
        <f t="shared" si="1516"/>
        <v>60650000</v>
      </c>
      <c r="M478" s="285"/>
      <c r="N478" s="285">
        <f t="shared" si="1516"/>
        <v>19845000</v>
      </c>
      <c r="O478" s="285">
        <f t="shared" si="1516"/>
        <v>0</v>
      </c>
      <c r="P478" s="388">
        <f t="shared" si="1516"/>
        <v>48</v>
      </c>
      <c r="Q478" s="388">
        <f t="shared" si="1516"/>
        <v>0</v>
      </c>
      <c r="R478" s="388">
        <f t="shared" si="1516"/>
        <v>0</v>
      </c>
      <c r="S478" s="388">
        <f t="shared" si="1516"/>
        <v>0</v>
      </c>
      <c r="T478" s="388">
        <f t="shared" si="1516"/>
        <v>0</v>
      </c>
      <c r="U478" s="388">
        <f t="shared" si="1516"/>
        <v>0</v>
      </c>
      <c r="V478" s="388">
        <f t="shared" si="1516"/>
        <v>0</v>
      </c>
      <c r="W478" s="388">
        <f t="shared" si="1516"/>
        <v>0</v>
      </c>
      <c r="X478" s="388">
        <f t="shared" si="1516"/>
        <v>0</v>
      </c>
      <c r="Y478" s="388">
        <f t="shared" si="1516"/>
        <v>0</v>
      </c>
      <c r="Z478" s="388">
        <f t="shared" si="1516"/>
        <v>0</v>
      </c>
      <c r="AA478" s="388">
        <f t="shared" si="1516"/>
        <v>0</v>
      </c>
      <c r="AB478" s="388">
        <f t="shared" si="1516"/>
        <v>0</v>
      </c>
      <c r="AC478" s="388">
        <f t="shared" si="1516"/>
        <v>0</v>
      </c>
      <c r="AD478" s="388">
        <f t="shared" si="1516"/>
        <v>0</v>
      </c>
      <c r="AE478" s="388">
        <f t="shared" si="1516"/>
        <v>0</v>
      </c>
      <c r="AF478" s="285">
        <f t="shared" si="1516"/>
        <v>23316923</v>
      </c>
      <c r="AG478" s="285">
        <f t="shared" si="1516"/>
        <v>0</v>
      </c>
      <c r="AH478" s="285">
        <f t="shared" si="1516"/>
        <v>0</v>
      </c>
      <c r="AI478" s="285">
        <f t="shared" si="1516"/>
        <v>0</v>
      </c>
      <c r="AJ478" s="285">
        <f t="shared" si="1516"/>
        <v>0</v>
      </c>
      <c r="AK478" s="285">
        <f t="shared" si="1516"/>
        <v>0</v>
      </c>
      <c r="AL478" s="285">
        <f t="shared" si="1516"/>
        <v>0</v>
      </c>
      <c r="AM478" s="285">
        <f t="shared" si="1516"/>
        <v>0</v>
      </c>
      <c r="AN478" s="285">
        <f t="shared" si="1516"/>
        <v>0</v>
      </c>
      <c r="AO478" s="285">
        <f t="shared" si="1516"/>
        <v>0</v>
      </c>
      <c r="AP478" s="285">
        <f t="shared" si="1516"/>
        <v>0</v>
      </c>
      <c r="AQ478" s="285">
        <f t="shared" si="1516"/>
        <v>23316923</v>
      </c>
      <c r="AR478" s="285">
        <f t="shared" si="1516"/>
        <v>0</v>
      </c>
      <c r="AS478" s="285">
        <f t="shared" si="1516"/>
        <v>0</v>
      </c>
      <c r="AT478" s="285">
        <f t="shared" si="1516"/>
        <v>0</v>
      </c>
      <c r="AU478" s="285">
        <f t="shared" si="1516"/>
        <v>0</v>
      </c>
      <c r="AV478" s="285">
        <f t="shared" si="1516"/>
        <v>23316923</v>
      </c>
      <c r="AW478" s="285">
        <f t="shared" si="1516"/>
        <v>2268000</v>
      </c>
      <c r="AX478" s="285">
        <f t="shared" si="1516"/>
        <v>425250</v>
      </c>
      <c r="AY478" s="285">
        <f t="shared" si="1516"/>
        <v>283500</v>
      </c>
      <c r="AZ478" s="285">
        <f t="shared" si="1516"/>
        <v>2976750</v>
      </c>
      <c r="BA478" s="285">
        <f t="shared" si="1516"/>
        <v>141750</v>
      </c>
      <c r="BB478" s="285">
        <f t="shared" si="1516"/>
        <v>840000</v>
      </c>
      <c r="BC478" s="285">
        <f t="shared" si="1516"/>
        <v>0</v>
      </c>
      <c r="BD478" s="285">
        <f t="shared" si="1516"/>
        <v>0</v>
      </c>
      <c r="BE478" s="285">
        <f t="shared" si="1516"/>
        <v>3958500</v>
      </c>
      <c r="BF478" s="285">
        <f t="shared" si="1516"/>
        <v>19358423</v>
      </c>
      <c r="BG478" s="285">
        <f t="shared" si="1516"/>
        <v>0</v>
      </c>
      <c r="BH478" s="285"/>
      <c r="BI478" s="285">
        <f t="shared" si="1516"/>
        <v>0</v>
      </c>
      <c r="BJ478" s="285">
        <f t="shared" si="1516"/>
        <v>0</v>
      </c>
      <c r="BK478" s="285"/>
      <c r="BL478" s="285">
        <f t="shared" si="1516"/>
        <v>0</v>
      </c>
      <c r="BM478" s="285">
        <f t="shared" si="1516"/>
        <v>0</v>
      </c>
      <c r="BN478" s="285">
        <f t="shared" si="1516"/>
        <v>0</v>
      </c>
      <c r="BO478" s="285">
        <f t="shared" si="1516"/>
        <v>0</v>
      </c>
      <c r="BP478" s="285">
        <f t="shared" si="1516"/>
        <v>0</v>
      </c>
      <c r="BQ478" s="285">
        <f t="shared" si="1516"/>
        <v>0</v>
      </c>
      <c r="BR478" s="285">
        <f t="shared" si="1516"/>
        <v>0</v>
      </c>
      <c r="BS478" s="285">
        <f t="shared" si="1516"/>
        <v>23316923</v>
      </c>
      <c r="BT478" s="285">
        <f t="shared" ref="BT478:CV478" si="1517">SUM(BT479:BT482)</f>
        <v>0</v>
      </c>
      <c r="BU478" s="285">
        <f t="shared" si="1517"/>
        <v>0</v>
      </c>
      <c r="BV478" s="285">
        <f t="shared" si="1517"/>
        <v>44000000</v>
      </c>
      <c r="BW478" s="285">
        <f t="shared" si="1517"/>
        <v>44000000</v>
      </c>
      <c r="BX478" s="285">
        <f t="shared" si="1517"/>
        <v>-23659827</v>
      </c>
      <c r="BY478" s="285">
        <f t="shared" si="1517"/>
        <v>0</v>
      </c>
      <c r="BZ478" s="285">
        <f t="shared" si="1517"/>
        <v>0</v>
      </c>
      <c r="CA478" s="285">
        <f t="shared" si="1517"/>
        <v>0</v>
      </c>
      <c r="CB478" s="285">
        <f t="shared" si="1517"/>
        <v>0</v>
      </c>
      <c r="CC478" s="285">
        <f t="shared" si="1517"/>
        <v>0</v>
      </c>
      <c r="CD478" s="285">
        <f t="shared" si="1517"/>
        <v>0</v>
      </c>
      <c r="CE478" s="285">
        <f t="shared" si="1517"/>
        <v>58000000</v>
      </c>
      <c r="CF478" s="285">
        <f t="shared" si="1517"/>
        <v>2650000</v>
      </c>
      <c r="CG478" s="285">
        <f t="shared" si="1517"/>
        <v>0</v>
      </c>
      <c r="CH478" s="285">
        <f t="shared" si="1517"/>
        <v>0</v>
      </c>
      <c r="CI478" s="285">
        <f t="shared" si="1517"/>
        <v>0</v>
      </c>
      <c r="CJ478" s="285">
        <f t="shared" si="1517"/>
        <v>2650000</v>
      </c>
      <c r="CK478" s="285">
        <f t="shared" si="1517"/>
        <v>60650000</v>
      </c>
      <c r="CL478" s="285">
        <f t="shared" si="1517"/>
        <v>0</v>
      </c>
      <c r="CM478" s="285">
        <f t="shared" si="1517"/>
        <v>58000000</v>
      </c>
      <c r="CN478" s="285">
        <f t="shared" si="1517"/>
        <v>2650000</v>
      </c>
      <c r="CO478" s="285">
        <f t="shared" si="1517"/>
        <v>0</v>
      </c>
      <c r="CP478" s="285">
        <f t="shared" si="1517"/>
        <v>0</v>
      </c>
      <c r="CQ478" s="285">
        <f t="shared" si="1517"/>
        <v>0</v>
      </c>
      <c r="CR478" s="285">
        <f t="shared" si="1517"/>
        <v>2650000</v>
      </c>
      <c r="CS478" s="285">
        <f t="shared" si="1517"/>
        <v>60650000</v>
      </c>
      <c r="CT478" s="285">
        <f t="shared" si="1517"/>
        <v>0</v>
      </c>
      <c r="CU478" s="285">
        <f t="shared" si="1517"/>
        <v>0</v>
      </c>
      <c r="CV478" s="444">
        <f t="shared" si="1517"/>
        <v>0</v>
      </c>
      <c r="CW478" s="285"/>
    </row>
    <row r="479" spans="1:102" ht="34.35" customHeight="1">
      <c r="A479" s="155">
        <f>SUBTOTAL(3,$C$11:C479)</f>
        <v>422</v>
      </c>
      <c r="B479" s="390" t="s">
        <v>1798</v>
      </c>
      <c r="C479" s="252" t="s">
        <v>1799</v>
      </c>
      <c r="D479" s="156" t="s">
        <v>101</v>
      </c>
      <c r="E479" s="157" t="str">
        <f t="shared" ref="E479:E482" si="1518">IF(CL479&gt;=400000000,"A1",IF(CL479&gt;=300000000,"A2",IF(CL479&gt;=240000000,"A3",IF(CL479&gt;=180000000,"A4",IF(CL479&gt;=120000000,"A5",IF(CL479&gt;=80000000,"A6",IF(CL479&gt;=40000000,"A7",IF(CL479&gt;=25000000,"B1",IF(CL479&gt;=12000000,"B2","B3")))))))))</f>
        <v>B3</v>
      </c>
      <c r="F479" s="392">
        <v>40855</v>
      </c>
      <c r="G479" s="369">
        <v>9210000</v>
      </c>
      <c r="H479" s="368"/>
      <c r="I479" s="160">
        <f t="shared" ref="I479:I482" si="1519">IF(G479&gt;0,CM479-G479,CM479-H479)</f>
        <v>11790000</v>
      </c>
      <c r="J479" s="160">
        <f t="shared" si="1486"/>
        <v>1050000</v>
      </c>
      <c r="K479" s="161">
        <f t="shared" si="1487"/>
        <v>12840000</v>
      </c>
      <c r="L479" s="161">
        <f t="shared" si="1488"/>
        <v>22050000</v>
      </c>
      <c r="M479" s="162">
        <f t="shared" si="1489"/>
        <v>0.8</v>
      </c>
      <c r="N479" s="163">
        <f t="shared" si="1490"/>
        <v>6447000</v>
      </c>
      <c r="O479" s="163">
        <v>0</v>
      </c>
      <c r="P479" s="406">
        <v>12</v>
      </c>
      <c r="Q479" s="406">
        <v>0</v>
      </c>
      <c r="R479" s="406">
        <v>0</v>
      </c>
      <c r="S479" s="406">
        <v>0</v>
      </c>
      <c r="T479" s="406"/>
      <c r="U479" s="406"/>
      <c r="V479" s="406"/>
      <c r="W479" s="406"/>
      <c r="X479" s="389"/>
      <c r="Y479" s="406"/>
      <c r="Z479" s="406"/>
      <c r="AA479" s="406"/>
      <c r="AB479" s="406"/>
      <c r="AC479" s="406"/>
      <c r="AD479" s="406">
        <v>0</v>
      </c>
      <c r="AE479" s="164">
        <v>0</v>
      </c>
      <c r="AF479" s="166">
        <f t="shared" ref="AF479:AF482" si="1520">ROUND(IF($P479=0,0,IF(OR($BJ479="lương tháng",$CE479&gt;=11000000),($L479/2-$L479/26*($CC$6-$P479))*$M479,$L479/26*$P479*$M479)),0)</f>
        <v>8141538</v>
      </c>
      <c r="AG479" s="166">
        <f t="shared" ref="AG479:AG482" si="1521">ROUND(MAX((G479+I479)*M479/26*R479,(H479+I479)*M479/26*R479,G479/26*R479*150%,H479/26*R479*150%)*BK479,0)</f>
        <v>0</v>
      </c>
      <c r="AH479" s="166">
        <f t="shared" ref="AH479:AH482" si="1522">ROUND(MAX((G479+I479)*M479/26*S479,(H479+I479)*M479/26*S479,G479/26*S479*200%,H479/26*S479*200%)*BK479,0)</f>
        <v>0</v>
      </c>
      <c r="AI479" s="166">
        <f t="shared" ref="AI479:AI482" si="1523">ROUND(IF(BJ479="Lương tháng",L479/26*T479,MAX((G479+I479)/26*(T479+U479)*200%+G479/26*T479,(H479+I479)/26*(T479+U479)*200%+H479/26*T479,G479/26*(T479+U479)*300%+G479/26*T479,H479/26*(T479+U479)*300%+H479/26*T479)),0)</f>
        <v>0</v>
      </c>
      <c r="AJ479" s="166">
        <f t="shared" ref="AJ479:AJ482" si="1524">ROUND(IF((P479+Q479)=0,0,IF(BJ479="Lương tháng",MAX((G479+I479)/26*V479,(H479+I479)/26*V479),MAX(G479/26*V479,H479/26*V479))),0)</f>
        <v>0</v>
      </c>
      <c r="AK479" s="166">
        <f t="shared" ref="AK479:AK482" si="1525">ROUND(IF(G479&gt;0,G479/26*W479,H479/26*W479),0)</f>
        <v>0</v>
      </c>
      <c r="AL479" s="166">
        <f t="shared" ref="AL479:AL482" si="1526">ROUND(N479/26*Y479+O479/26*Z479+MAX(G479/26*AA479,H479/26*AA479),0)</f>
        <v>0</v>
      </c>
      <c r="AM479" s="166">
        <f t="shared" ref="AM479:AM482" si="1527">ROUND(IF(BJ479="Lương tháng",L479/26*AC479,L479/26*AC479+MAX((G479+I479)/26*AB479,(H479+I479)/26*AB479)),0)</f>
        <v>0</v>
      </c>
      <c r="AN479" s="166">
        <f t="shared" ref="AN479:AN482" si="1528">ROUND(IF(BJ479="lương tháng",0,MAX((G479+I479)/26*AD479*30%,(H479+I479)/26*AD479*30%)*BK479),0)</f>
        <v>0</v>
      </c>
      <c r="AO479" s="167">
        <f t="shared" ref="AO479:AO482" si="1529">ROUND(BM479*AE479,0)</f>
        <v>0</v>
      </c>
      <c r="AP479" s="166">
        <v>0</v>
      </c>
      <c r="AQ479" s="166">
        <f t="shared" ref="AQ479:AQ482" si="1530">ROUND(SUM(AF479:AP479),0)</f>
        <v>8141538</v>
      </c>
      <c r="AR479" s="166">
        <v>0</v>
      </c>
      <c r="AS479" s="167"/>
      <c r="AT479" s="166"/>
      <c r="AU479" s="166"/>
      <c r="AV479" s="166">
        <f t="shared" ref="AV479:AV482" si="1531">ROUND(SUM(AQ479:AT479)-AU479,0)</f>
        <v>8141538</v>
      </c>
      <c r="AW479" s="166">
        <f t="shared" si="1500"/>
        <v>736800</v>
      </c>
      <c r="AX479" s="166">
        <f t="shared" si="1501"/>
        <v>138150</v>
      </c>
      <c r="AY479" s="166">
        <f t="shared" si="1502"/>
        <v>92100</v>
      </c>
      <c r="AZ479" s="166">
        <f t="shared" ref="AZ479:AZ482" si="1532">SUM(AW479:AY479)</f>
        <v>967050</v>
      </c>
      <c r="BA479" s="166">
        <f t="shared" si="1504"/>
        <v>46050</v>
      </c>
      <c r="BB479" s="166">
        <f t="shared" ref="BB479:BB482" si="1533">IF(BN479="Xem lại",0,IF(CM479&lt;11000000,5000,IF(AND(CM479&gt;=11000000,CM479&lt;25000000),10000,IF(AND(CM479&gt;=25000000,CM479&lt;40000000),15000,IF(AND(CM479&gt;=40000000,CM479&lt;120000000),20000,IF(AND(CM479&gt;=120000000,CM479&lt;240000000),25000,30000)))))*$BB$5)</f>
        <v>240000</v>
      </c>
      <c r="BC479" s="166"/>
      <c r="BD479" s="166">
        <v>0</v>
      </c>
      <c r="BE479" s="166">
        <f t="shared" si="1505"/>
        <v>1253100</v>
      </c>
      <c r="BF479" s="166">
        <f t="shared" si="1506"/>
        <v>6888438</v>
      </c>
      <c r="BG479" s="166">
        <f t="shared" si="1507"/>
        <v>0</v>
      </c>
      <c r="BH479" s="166">
        <v>1</v>
      </c>
      <c r="BI479" s="369" t="s">
        <v>40</v>
      </c>
      <c r="BJ479" s="166" t="str">
        <f t="shared" si="1508"/>
        <v>Lương tháng</v>
      </c>
      <c r="BK479" s="166">
        <f t="shared" si="1509"/>
        <v>0</v>
      </c>
      <c r="BL479" s="166">
        <v>0</v>
      </c>
      <c r="BM479" s="166">
        <f t="shared" si="1510"/>
        <v>0</v>
      </c>
      <c r="BN479" s="166" t="str">
        <f t="shared" si="1511"/>
        <v>Trừ tiền</v>
      </c>
      <c r="BO479" s="410"/>
      <c r="BP479" s="166"/>
      <c r="BQ479" s="144"/>
      <c r="BR479" s="144"/>
      <c r="BS479" s="161">
        <f t="shared" si="1512"/>
        <v>8141538</v>
      </c>
      <c r="BT479" s="159">
        <v>0</v>
      </c>
      <c r="BU479" s="166">
        <f t="shared" si="1513"/>
        <v>0</v>
      </c>
      <c r="BV479" s="166">
        <v>11000000</v>
      </c>
      <c r="BW479" s="166">
        <f t="shared" si="1514"/>
        <v>11000000</v>
      </c>
      <c r="BX479" s="166">
        <f t="shared" ref="BX479:BX482" si="1534">BS479-SUM(CC479:CD479)-CB479-AZ479-BW479</f>
        <v>-3825512</v>
      </c>
      <c r="BY479" s="166"/>
      <c r="BZ479" s="166"/>
      <c r="CA479" s="171"/>
      <c r="CB479" s="166"/>
      <c r="CC479" s="166"/>
      <c r="CD479" s="166"/>
      <c r="CE479" s="369">
        <v>21000000</v>
      </c>
      <c r="CF479" s="369">
        <f>5%*CE479</f>
        <v>1050000</v>
      </c>
      <c r="CG479" s="369">
        <v>0</v>
      </c>
      <c r="CH479" s="369">
        <v>0</v>
      </c>
      <c r="CI479" s="369"/>
      <c r="CJ479" s="369">
        <f t="shared" ref="CJ479:CJ482" si="1535">SUM(CF479:CI479)</f>
        <v>1050000</v>
      </c>
      <c r="CK479" s="369">
        <f t="shared" ref="CK479:CK482" si="1536">CE479+CJ479</f>
        <v>22050000</v>
      </c>
      <c r="CL479" s="368"/>
      <c r="CM479" s="369">
        <f t="shared" ref="CM479:CN482" si="1537">CE479</f>
        <v>21000000</v>
      </c>
      <c r="CN479" s="369">
        <f t="shared" si="1537"/>
        <v>1050000</v>
      </c>
      <c r="CO479" s="369">
        <f t="shared" ref="CO479:CO482" si="1538">CH479</f>
        <v>0</v>
      </c>
      <c r="CP479" s="369">
        <f t="shared" ref="CP479:CQ482" si="1539">CH479</f>
        <v>0</v>
      </c>
      <c r="CQ479" s="369">
        <f t="shared" si="1539"/>
        <v>0</v>
      </c>
      <c r="CR479" s="369">
        <f t="shared" ref="CR479:CR482" si="1540">SUM(CN479:CQ479)</f>
        <v>1050000</v>
      </c>
      <c r="CS479" s="369">
        <f t="shared" ref="CS479:CS482" si="1541">CM479+CR479</f>
        <v>22050000</v>
      </c>
      <c r="CT479" s="173" t="s">
        <v>2122</v>
      </c>
      <c r="CU479" s="173" t="s">
        <v>2101</v>
      </c>
      <c r="CV479" s="450" t="s">
        <v>2123</v>
      </c>
      <c r="CW479" s="173" t="s">
        <v>2103</v>
      </c>
    </row>
    <row r="480" spans="1:102" ht="34.35" customHeight="1">
      <c r="A480" s="155">
        <f>SUBTOTAL(3,$C$11:C480)</f>
        <v>423</v>
      </c>
      <c r="B480" s="390" t="s">
        <v>1800</v>
      </c>
      <c r="C480" s="252" t="s">
        <v>1801</v>
      </c>
      <c r="D480" s="156" t="s">
        <v>101</v>
      </c>
      <c r="E480" s="157" t="str">
        <f t="shared" si="1518"/>
        <v>B3</v>
      </c>
      <c r="F480" s="392">
        <v>39849</v>
      </c>
      <c r="G480" s="369">
        <v>6520000</v>
      </c>
      <c r="H480" s="368"/>
      <c r="I480" s="160">
        <f t="shared" si="1519"/>
        <v>9480000</v>
      </c>
      <c r="J480" s="160">
        <f t="shared" si="1486"/>
        <v>1600000</v>
      </c>
      <c r="K480" s="161">
        <f t="shared" si="1487"/>
        <v>11080000</v>
      </c>
      <c r="L480" s="161">
        <f t="shared" si="1488"/>
        <v>17600000</v>
      </c>
      <c r="M480" s="162">
        <f t="shared" si="1489"/>
        <v>0.8</v>
      </c>
      <c r="N480" s="163">
        <f t="shared" si="1490"/>
        <v>4564000</v>
      </c>
      <c r="O480" s="163">
        <v>0</v>
      </c>
      <c r="P480" s="406">
        <v>12</v>
      </c>
      <c r="Q480" s="406">
        <v>0</v>
      </c>
      <c r="R480" s="406">
        <v>0</v>
      </c>
      <c r="S480" s="406">
        <v>0</v>
      </c>
      <c r="T480" s="406"/>
      <c r="U480" s="406"/>
      <c r="V480" s="406"/>
      <c r="W480" s="406"/>
      <c r="X480" s="389"/>
      <c r="Y480" s="406"/>
      <c r="Z480" s="406"/>
      <c r="AA480" s="406"/>
      <c r="AB480" s="406"/>
      <c r="AC480" s="406"/>
      <c r="AD480" s="406">
        <v>0</v>
      </c>
      <c r="AE480" s="164">
        <v>0</v>
      </c>
      <c r="AF480" s="166">
        <f t="shared" si="1520"/>
        <v>6498462</v>
      </c>
      <c r="AG480" s="166">
        <f t="shared" si="1521"/>
        <v>0</v>
      </c>
      <c r="AH480" s="166">
        <f t="shared" si="1522"/>
        <v>0</v>
      </c>
      <c r="AI480" s="166">
        <f t="shared" si="1523"/>
        <v>0</v>
      </c>
      <c r="AJ480" s="166">
        <f t="shared" si="1524"/>
        <v>0</v>
      </c>
      <c r="AK480" s="166">
        <f t="shared" si="1525"/>
        <v>0</v>
      </c>
      <c r="AL480" s="166">
        <f t="shared" si="1526"/>
        <v>0</v>
      </c>
      <c r="AM480" s="166">
        <f t="shared" si="1527"/>
        <v>0</v>
      </c>
      <c r="AN480" s="166">
        <f t="shared" si="1528"/>
        <v>0</v>
      </c>
      <c r="AO480" s="167">
        <f t="shared" si="1529"/>
        <v>0</v>
      </c>
      <c r="AP480" s="166">
        <v>0</v>
      </c>
      <c r="AQ480" s="166">
        <f t="shared" si="1530"/>
        <v>6498462</v>
      </c>
      <c r="AR480" s="166">
        <v>0</v>
      </c>
      <c r="AS480" s="167"/>
      <c r="AT480" s="166"/>
      <c r="AU480" s="166"/>
      <c r="AV480" s="166">
        <f t="shared" si="1531"/>
        <v>6498462</v>
      </c>
      <c r="AW480" s="166">
        <f t="shared" si="1500"/>
        <v>521600</v>
      </c>
      <c r="AX480" s="166">
        <f t="shared" si="1501"/>
        <v>97800</v>
      </c>
      <c r="AY480" s="166">
        <f t="shared" si="1502"/>
        <v>65200</v>
      </c>
      <c r="AZ480" s="166">
        <f t="shared" si="1532"/>
        <v>684600</v>
      </c>
      <c r="BA480" s="166">
        <f t="shared" si="1504"/>
        <v>32600</v>
      </c>
      <c r="BB480" s="166">
        <f t="shared" si="1533"/>
        <v>240000</v>
      </c>
      <c r="BC480" s="166"/>
      <c r="BD480" s="166">
        <v>0</v>
      </c>
      <c r="BE480" s="166">
        <f t="shared" si="1505"/>
        <v>957200</v>
      </c>
      <c r="BF480" s="166">
        <f t="shared" si="1506"/>
        <v>5541262</v>
      </c>
      <c r="BG480" s="166">
        <f t="shared" si="1507"/>
        <v>0</v>
      </c>
      <c r="BH480" s="166">
        <v>1</v>
      </c>
      <c r="BI480" s="369" t="s">
        <v>40</v>
      </c>
      <c r="BJ480" s="166">
        <f t="shared" si="1508"/>
        <v>0</v>
      </c>
      <c r="BK480" s="166">
        <f t="shared" si="1509"/>
        <v>1</v>
      </c>
      <c r="BL480" s="166">
        <v>0</v>
      </c>
      <c r="BM480" s="166">
        <f t="shared" si="1510"/>
        <v>0</v>
      </c>
      <c r="BN480" s="166" t="str">
        <f t="shared" si="1511"/>
        <v>Trừ tiền</v>
      </c>
      <c r="BO480" s="410"/>
      <c r="BP480" s="166"/>
      <c r="BQ480" s="144"/>
      <c r="BR480" s="144"/>
      <c r="BS480" s="161">
        <f t="shared" si="1512"/>
        <v>6498462</v>
      </c>
      <c r="BT480" s="159">
        <v>0</v>
      </c>
      <c r="BU480" s="166">
        <f t="shared" si="1513"/>
        <v>0</v>
      </c>
      <c r="BV480" s="166">
        <v>11000000</v>
      </c>
      <c r="BW480" s="166">
        <f t="shared" si="1514"/>
        <v>11000000</v>
      </c>
      <c r="BX480" s="166">
        <f t="shared" si="1534"/>
        <v>-5186138</v>
      </c>
      <c r="BY480" s="166"/>
      <c r="BZ480" s="166"/>
      <c r="CA480" s="171"/>
      <c r="CB480" s="166"/>
      <c r="CC480" s="166"/>
      <c r="CD480" s="166"/>
      <c r="CE480" s="369">
        <v>16000000</v>
      </c>
      <c r="CF480" s="369">
        <f>CE480*10%</f>
        <v>1600000</v>
      </c>
      <c r="CG480" s="369">
        <v>0</v>
      </c>
      <c r="CH480" s="369">
        <v>0</v>
      </c>
      <c r="CI480" s="369"/>
      <c r="CJ480" s="369">
        <f t="shared" si="1535"/>
        <v>1600000</v>
      </c>
      <c r="CK480" s="369">
        <f t="shared" si="1536"/>
        <v>17600000</v>
      </c>
      <c r="CL480" s="368"/>
      <c r="CM480" s="369">
        <f t="shared" si="1537"/>
        <v>16000000</v>
      </c>
      <c r="CN480" s="369">
        <f t="shared" si="1537"/>
        <v>1600000</v>
      </c>
      <c r="CO480" s="369">
        <f t="shared" si="1538"/>
        <v>0</v>
      </c>
      <c r="CP480" s="369">
        <f t="shared" si="1539"/>
        <v>0</v>
      </c>
      <c r="CQ480" s="369">
        <f t="shared" si="1539"/>
        <v>0</v>
      </c>
      <c r="CR480" s="369">
        <f t="shared" si="1540"/>
        <v>1600000</v>
      </c>
      <c r="CS480" s="369">
        <f t="shared" si="1541"/>
        <v>17600000</v>
      </c>
      <c r="CT480" s="173" t="s">
        <v>2124</v>
      </c>
      <c r="CU480" s="173" t="s">
        <v>2101</v>
      </c>
      <c r="CV480" s="450" t="s">
        <v>2125</v>
      </c>
      <c r="CW480" s="173" t="s">
        <v>2103</v>
      </c>
    </row>
    <row r="481" spans="1:101" ht="34.35" customHeight="1">
      <c r="A481" s="155">
        <f>SUBTOTAL(3,$C$11:C481)</f>
        <v>424</v>
      </c>
      <c r="B481" s="390" t="s">
        <v>1802</v>
      </c>
      <c r="C481" s="252" t="s">
        <v>1803</v>
      </c>
      <c r="D481" s="156" t="s">
        <v>101</v>
      </c>
      <c r="E481" s="157" t="str">
        <f t="shared" si="1518"/>
        <v>B3</v>
      </c>
      <c r="F481" s="392">
        <v>45414</v>
      </c>
      <c r="G481" s="369">
        <v>6090000</v>
      </c>
      <c r="H481" s="368"/>
      <c r="I481" s="160">
        <f t="shared" si="1519"/>
        <v>3910000</v>
      </c>
      <c r="J481" s="160">
        <f t="shared" si="1486"/>
        <v>0</v>
      </c>
      <c r="K481" s="161">
        <f t="shared" si="1487"/>
        <v>3910000</v>
      </c>
      <c r="L481" s="161">
        <f t="shared" si="1488"/>
        <v>10000000</v>
      </c>
      <c r="M481" s="162">
        <f t="shared" si="1489"/>
        <v>1</v>
      </c>
      <c r="N481" s="163">
        <f t="shared" si="1490"/>
        <v>4263000</v>
      </c>
      <c r="O481" s="163">
        <v>0</v>
      </c>
      <c r="P481" s="406">
        <v>12</v>
      </c>
      <c r="Q481" s="406">
        <v>0</v>
      </c>
      <c r="R481" s="406">
        <v>0</v>
      </c>
      <c r="S481" s="406">
        <v>0</v>
      </c>
      <c r="T481" s="406"/>
      <c r="U481" s="406"/>
      <c r="V481" s="406"/>
      <c r="W481" s="406"/>
      <c r="X481" s="389"/>
      <c r="Y481" s="406"/>
      <c r="Z481" s="406"/>
      <c r="AA481" s="406"/>
      <c r="AB481" s="406"/>
      <c r="AC481" s="406"/>
      <c r="AD481" s="406">
        <v>0</v>
      </c>
      <c r="AE481" s="164">
        <v>0</v>
      </c>
      <c r="AF481" s="166">
        <f t="shared" si="1520"/>
        <v>4615385</v>
      </c>
      <c r="AG481" s="166">
        <f t="shared" si="1521"/>
        <v>0</v>
      </c>
      <c r="AH481" s="166">
        <f t="shared" si="1522"/>
        <v>0</v>
      </c>
      <c r="AI481" s="166">
        <f t="shared" si="1523"/>
        <v>0</v>
      </c>
      <c r="AJ481" s="166">
        <f t="shared" si="1524"/>
        <v>0</v>
      </c>
      <c r="AK481" s="166">
        <f t="shared" si="1525"/>
        <v>0</v>
      </c>
      <c r="AL481" s="166">
        <f t="shared" si="1526"/>
        <v>0</v>
      </c>
      <c r="AM481" s="166">
        <f t="shared" si="1527"/>
        <v>0</v>
      </c>
      <c r="AN481" s="166">
        <f t="shared" si="1528"/>
        <v>0</v>
      </c>
      <c r="AO481" s="167">
        <f t="shared" si="1529"/>
        <v>0</v>
      </c>
      <c r="AP481" s="166">
        <v>0</v>
      </c>
      <c r="AQ481" s="166">
        <f t="shared" si="1530"/>
        <v>4615385</v>
      </c>
      <c r="AR481" s="166">
        <v>0</v>
      </c>
      <c r="AS481" s="167"/>
      <c r="AT481" s="166"/>
      <c r="AU481" s="166"/>
      <c r="AV481" s="166">
        <f t="shared" si="1531"/>
        <v>4615385</v>
      </c>
      <c r="AW481" s="166">
        <f t="shared" si="1500"/>
        <v>487200</v>
      </c>
      <c r="AX481" s="166">
        <f t="shared" si="1501"/>
        <v>91350</v>
      </c>
      <c r="AY481" s="166">
        <f t="shared" si="1502"/>
        <v>60900</v>
      </c>
      <c r="AZ481" s="166">
        <f t="shared" si="1532"/>
        <v>639450</v>
      </c>
      <c r="BA481" s="166">
        <f t="shared" si="1504"/>
        <v>30450</v>
      </c>
      <c r="BB481" s="166">
        <f t="shared" si="1533"/>
        <v>120000</v>
      </c>
      <c r="BC481" s="166"/>
      <c r="BD481" s="166">
        <v>0</v>
      </c>
      <c r="BE481" s="166">
        <f t="shared" si="1505"/>
        <v>789900</v>
      </c>
      <c r="BF481" s="166">
        <f t="shared" si="1506"/>
        <v>3825485</v>
      </c>
      <c r="BG481" s="166">
        <f t="shared" si="1507"/>
        <v>0</v>
      </c>
      <c r="BH481" s="166">
        <v>1</v>
      </c>
      <c r="BI481" s="369" t="s">
        <v>40</v>
      </c>
      <c r="BJ481" s="166">
        <f t="shared" si="1508"/>
        <v>0</v>
      </c>
      <c r="BK481" s="166">
        <f t="shared" si="1509"/>
        <v>1</v>
      </c>
      <c r="BL481" s="166">
        <v>0</v>
      </c>
      <c r="BM481" s="166">
        <f t="shared" si="1510"/>
        <v>0</v>
      </c>
      <c r="BN481" s="166" t="str">
        <f t="shared" si="1511"/>
        <v>Trừ tiền</v>
      </c>
      <c r="BO481" s="410"/>
      <c r="BP481" s="166"/>
      <c r="BQ481" s="144"/>
      <c r="BR481" s="144"/>
      <c r="BS481" s="161">
        <f t="shared" si="1512"/>
        <v>4615385</v>
      </c>
      <c r="BT481" s="159">
        <v>0</v>
      </c>
      <c r="BU481" s="166">
        <f t="shared" si="1513"/>
        <v>0</v>
      </c>
      <c r="BV481" s="166">
        <v>11000000</v>
      </c>
      <c r="BW481" s="166">
        <f t="shared" si="1514"/>
        <v>11000000</v>
      </c>
      <c r="BX481" s="166">
        <f t="shared" si="1534"/>
        <v>-7024065</v>
      </c>
      <c r="BY481" s="166"/>
      <c r="BZ481" s="166"/>
      <c r="CA481" s="171"/>
      <c r="CB481" s="166"/>
      <c r="CC481" s="166"/>
      <c r="CD481" s="166"/>
      <c r="CE481" s="369">
        <v>10000000</v>
      </c>
      <c r="CF481" s="369"/>
      <c r="CG481" s="369">
        <v>0</v>
      </c>
      <c r="CH481" s="369">
        <v>0</v>
      </c>
      <c r="CI481" s="369"/>
      <c r="CJ481" s="369">
        <f t="shared" si="1535"/>
        <v>0</v>
      </c>
      <c r="CK481" s="369">
        <f t="shared" si="1536"/>
        <v>10000000</v>
      </c>
      <c r="CL481" s="368"/>
      <c r="CM481" s="369">
        <f t="shared" si="1537"/>
        <v>10000000</v>
      </c>
      <c r="CN481" s="369">
        <f t="shared" si="1537"/>
        <v>0</v>
      </c>
      <c r="CO481" s="369">
        <f t="shared" si="1538"/>
        <v>0</v>
      </c>
      <c r="CP481" s="369">
        <f t="shared" si="1539"/>
        <v>0</v>
      </c>
      <c r="CQ481" s="369">
        <f t="shared" si="1539"/>
        <v>0</v>
      </c>
      <c r="CR481" s="369">
        <f t="shared" si="1540"/>
        <v>0</v>
      </c>
      <c r="CS481" s="369">
        <f t="shared" si="1541"/>
        <v>10000000</v>
      </c>
      <c r="CT481" s="173" t="s">
        <v>1610</v>
      </c>
      <c r="CU481" s="173" t="s">
        <v>2101</v>
      </c>
      <c r="CV481" s="450" t="s">
        <v>2126</v>
      </c>
      <c r="CW481" s="173" t="s">
        <v>2103</v>
      </c>
    </row>
    <row r="482" spans="1:101" ht="34.35" customHeight="1">
      <c r="A482" s="155">
        <f>SUBTOTAL(3,$C$11:C482)</f>
        <v>425</v>
      </c>
      <c r="B482" s="390" t="s">
        <v>1804</v>
      </c>
      <c r="C482" s="252" t="s">
        <v>1805</v>
      </c>
      <c r="D482" s="156" t="s">
        <v>101</v>
      </c>
      <c r="E482" s="157" t="str">
        <f t="shared" si="1518"/>
        <v>B3</v>
      </c>
      <c r="F482" s="392">
        <v>45427</v>
      </c>
      <c r="G482" s="369">
        <v>6530000</v>
      </c>
      <c r="H482" s="368"/>
      <c r="I482" s="160">
        <f t="shared" si="1519"/>
        <v>4470000</v>
      </c>
      <c r="J482" s="160">
        <f t="shared" si="1486"/>
        <v>0</v>
      </c>
      <c r="K482" s="161">
        <f t="shared" si="1487"/>
        <v>4470000</v>
      </c>
      <c r="L482" s="161">
        <f t="shared" si="1488"/>
        <v>11000000</v>
      </c>
      <c r="M482" s="162">
        <f t="shared" si="1489"/>
        <v>0.8</v>
      </c>
      <c r="N482" s="163">
        <f t="shared" si="1490"/>
        <v>4571000</v>
      </c>
      <c r="O482" s="163">
        <v>0</v>
      </c>
      <c r="P482" s="406">
        <v>12</v>
      </c>
      <c r="Q482" s="406">
        <v>0</v>
      </c>
      <c r="R482" s="406">
        <v>0</v>
      </c>
      <c r="S482" s="406">
        <v>0</v>
      </c>
      <c r="T482" s="406"/>
      <c r="U482" s="406"/>
      <c r="V482" s="406"/>
      <c r="W482" s="406"/>
      <c r="X482" s="389"/>
      <c r="Y482" s="406"/>
      <c r="Z482" s="406"/>
      <c r="AA482" s="406"/>
      <c r="AB482" s="406"/>
      <c r="AC482" s="406"/>
      <c r="AD482" s="406">
        <v>0</v>
      </c>
      <c r="AE482" s="164">
        <v>0</v>
      </c>
      <c r="AF482" s="166">
        <f t="shared" si="1520"/>
        <v>4061538</v>
      </c>
      <c r="AG482" s="166">
        <f t="shared" si="1521"/>
        <v>0</v>
      </c>
      <c r="AH482" s="166">
        <f t="shared" si="1522"/>
        <v>0</v>
      </c>
      <c r="AI482" s="166">
        <f t="shared" si="1523"/>
        <v>0</v>
      </c>
      <c r="AJ482" s="166">
        <f t="shared" si="1524"/>
        <v>0</v>
      </c>
      <c r="AK482" s="166">
        <f t="shared" si="1525"/>
        <v>0</v>
      </c>
      <c r="AL482" s="166">
        <f t="shared" si="1526"/>
        <v>0</v>
      </c>
      <c r="AM482" s="166">
        <f t="shared" si="1527"/>
        <v>0</v>
      </c>
      <c r="AN482" s="166">
        <f t="shared" si="1528"/>
        <v>0</v>
      </c>
      <c r="AO482" s="167">
        <f t="shared" si="1529"/>
        <v>0</v>
      </c>
      <c r="AP482" s="166">
        <v>0</v>
      </c>
      <c r="AQ482" s="166">
        <f t="shared" si="1530"/>
        <v>4061538</v>
      </c>
      <c r="AR482" s="166">
        <v>0</v>
      </c>
      <c r="AS482" s="167"/>
      <c r="AT482" s="166"/>
      <c r="AU482" s="166"/>
      <c r="AV482" s="166">
        <f t="shared" si="1531"/>
        <v>4061538</v>
      </c>
      <c r="AW482" s="166">
        <f t="shared" si="1500"/>
        <v>522400</v>
      </c>
      <c r="AX482" s="166">
        <f t="shared" si="1501"/>
        <v>97950</v>
      </c>
      <c r="AY482" s="166">
        <f t="shared" si="1502"/>
        <v>65300</v>
      </c>
      <c r="AZ482" s="166">
        <f t="shared" si="1532"/>
        <v>685650</v>
      </c>
      <c r="BA482" s="166">
        <f t="shared" si="1504"/>
        <v>32650</v>
      </c>
      <c r="BB482" s="166">
        <f t="shared" si="1533"/>
        <v>240000</v>
      </c>
      <c r="BC482" s="166"/>
      <c r="BD482" s="166">
        <v>0</v>
      </c>
      <c r="BE482" s="166">
        <f t="shared" si="1505"/>
        <v>958300</v>
      </c>
      <c r="BF482" s="166">
        <f t="shared" si="1506"/>
        <v>3103238</v>
      </c>
      <c r="BG482" s="166">
        <f t="shared" si="1507"/>
        <v>0</v>
      </c>
      <c r="BH482" s="166">
        <v>1</v>
      </c>
      <c r="BI482" s="369" t="s">
        <v>40</v>
      </c>
      <c r="BJ482" s="166">
        <f t="shared" si="1508"/>
        <v>0</v>
      </c>
      <c r="BK482" s="166">
        <f t="shared" si="1509"/>
        <v>1</v>
      </c>
      <c r="BL482" s="166">
        <v>0</v>
      </c>
      <c r="BM482" s="166">
        <f t="shared" si="1510"/>
        <v>0</v>
      </c>
      <c r="BN482" s="166" t="str">
        <f t="shared" si="1511"/>
        <v>Trừ tiền</v>
      </c>
      <c r="BO482" s="410"/>
      <c r="BP482" s="166"/>
      <c r="BQ482" s="144"/>
      <c r="BR482" s="144"/>
      <c r="BS482" s="161">
        <f t="shared" si="1512"/>
        <v>4061538</v>
      </c>
      <c r="BT482" s="159">
        <v>0</v>
      </c>
      <c r="BU482" s="166">
        <f t="shared" si="1513"/>
        <v>0</v>
      </c>
      <c r="BV482" s="166">
        <v>11000000</v>
      </c>
      <c r="BW482" s="166">
        <f t="shared" si="1514"/>
        <v>11000000</v>
      </c>
      <c r="BX482" s="166">
        <f t="shared" si="1534"/>
        <v>-7624112</v>
      </c>
      <c r="BY482" s="166"/>
      <c r="BZ482" s="166"/>
      <c r="CA482" s="171"/>
      <c r="CB482" s="166"/>
      <c r="CC482" s="166"/>
      <c r="CD482" s="166"/>
      <c r="CE482" s="369">
        <v>11000000</v>
      </c>
      <c r="CF482" s="369"/>
      <c r="CG482" s="369">
        <v>0</v>
      </c>
      <c r="CH482" s="369">
        <v>0</v>
      </c>
      <c r="CI482" s="369"/>
      <c r="CJ482" s="369">
        <f t="shared" si="1535"/>
        <v>0</v>
      </c>
      <c r="CK482" s="369">
        <f t="shared" si="1536"/>
        <v>11000000</v>
      </c>
      <c r="CL482" s="368"/>
      <c r="CM482" s="369">
        <f t="shared" si="1537"/>
        <v>11000000</v>
      </c>
      <c r="CN482" s="369">
        <f t="shared" si="1537"/>
        <v>0</v>
      </c>
      <c r="CO482" s="369">
        <f t="shared" si="1538"/>
        <v>0</v>
      </c>
      <c r="CP482" s="369">
        <f t="shared" si="1539"/>
        <v>0</v>
      </c>
      <c r="CQ482" s="369">
        <f t="shared" si="1539"/>
        <v>0</v>
      </c>
      <c r="CR482" s="369">
        <f t="shared" si="1540"/>
        <v>0</v>
      </c>
      <c r="CS482" s="369">
        <f t="shared" si="1541"/>
        <v>11000000</v>
      </c>
      <c r="CT482" s="173" t="s">
        <v>1610</v>
      </c>
      <c r="CU482" s="173" t="s">
        <v>2101</v>
      </c>
      <c r="CV482" s="450" t="s">
        <v>2127</v>
      </c>
      <c r="CW482" s="173" t="s">
        <v>2103</v>
      </c>
    </row>
    <row r="483" spans="1:101" ht="34.35" customHeight="1">
      <c r="A483" s="295" t="s">
        <v>1026</v>
      </c>
      <c r="B483" s="283" t="str">
        <f>"Phòng Kế hoạch: " &amp;"["&amp;COUNT(A484:A484)&amp; "]"</f>
        <v>Phòng Kế hoạch: [1]</v>
      </c>
      <c r="C483" s="284"/>
      <c r="D483" s="285"/>
      <c r="E483" s="285"/>
      <c r="F483" s="285"/>
      <c r="G483" s="285">
        <f>SUM(G484)</f>
        <v>8350000</v>
      </c>
      <c r="H483" s="285">
        <f t="shared" ref="H483:BS483" si="1542">SUM(H484)</f>
        <v>0</v>
      </c>
      <c r="I483" s="285">
        <f t="shared" si="1542"/>
        <v>11650000</v>
      </c>
      <c r="J483" s="285">
        <f t="shared" si="1542"/>
        <v>1000000</v>
      </c>
      <c r="K483" s="285">
        <f t="shared" si="1542"/>
        <v>12650000</v>
      </c>
      <c r="L483" s="285">
        <f t="shared" si="1542"/>
        <v>21000000</v>
      </c>
      <c r="M483" s="285"/>
      <c r="N483" s="285">
        <f t="shared" si="1542"/>
        <v>5845000</v>
      </c>
      <c r="O483" s="285">
        <f t="shared" si="1542"/>
        <v>0</v>
      </c>
      <c r="P483" s="388">
        <f t="shared" si="1542"/>
        <v>12</v>
      </c>
      <c r="Q483" s="388">
        <f t="shared" si="1542"/>
        <v>0</v>
      </c>
      <c r="R483" s="388">
        <f t="shared" si="1542"/>
        <v>0</v>
      </c>
      <c r="S483" s="388">
        <f t="shared" si="1542"/>
        <v>0</v>
      </c>
      <c r="T483" s="388">
        <f t="shared" si="1542"/>
        <v>0</v>
      </c>
      <c r="U483" s="388">
        <f t="shared" si="1542"/>
        <v>0</v>
      </c>
      <c r="V483" s="388">
        <f t="shared" si="1542"/>
        <v>0</v>
      </c>
      <c r="W483" s="388">
        <f t="shared" si="1542"/>
        <v>0</v>
      </c>
      <c r="X483" s="388">
        <f t="shared" si="1542"/>
        <v>0</v>
      </c>
      <c r="Y483" s="388">
        <f t="shared" si="1542"/>
        <v>0</v>
      </c>
      <c r="Z483" s="388">
        <f t="shared" si="1542"/>
        <v>0</v>
      </c>
      <c r="AA483" s="388">
        <f t="shared" si="1542"/>
        <v>0</v>
      </c>
      <c r="AB483" s="388">
        <f t="shared" si="1542"/>
        <v>0</v>
      </c>
      <c r="AC483" s="388">
        <f t="shared" si="1542"/>
        <v>0</v>
      </c>
      <c r="AD483" s="388">
        <f t="shared" si="1542"/>
        <v>0</v>
      </c>
      <c r="AE483" s="388">
        <f t="shared" si="1542"/>
        <v>0</v>
      </c>
      <c r="AF483" s="285">
        <f t="shared" si="1542"/>
        <v>7753846</v>
      </c>
      <c r="AG483" s="285">
        <f t="shared" si="1542"/>
        <v>0</v>
      </c>
      <c r="AH483" s="285">
        <f t="shared" si="1542"/>
        <v>0</v>
      </c>
      <c r="AI483" s="285">
        <f t="shared" si="1542"/>
        <v>0</v>
      </c>
      <c r="AJ483" s="285">
        <f t="shared" si="1542"/>
        <v>0</v>
      </c>
      <c r="AK483" s="285">
        <f t="shared" si="1542"/>
        <v>0</v>
      </c>
      <c r="AL483" s="285">
        <f t="shared" si="1542"/>
        <v>0</v>
      </c>
      <c r="AM483" s="285">
        <f t="shared" si="1542"/>
        <v>0</v>
      </c>
      <c r="AN483" s="285">
        <f t="shared" si="1542"/>
        <v>0</v>
      </c>
      <c r="AO483" s="285">
        <f t="shared" si="1542"/>
        <v>0</v>
      </c>
      <c r="AP483" s="285">
        <f t="shared" si="1542"/>
        <v>0</v>
      </c>
      <c r="AQ483" s="285">
        <f t="shared" si="1542"/>
        <v>7753846</v>
      </c>
      <c r="AR483" s="285">
        <f t="shared" si="1542"/>
        <v>0</v>
      </c>
      <c r="AS483" s="285">
        <f t="shared" si="1542"/>
        <v>0</v>
      </c>
      <c r="AT483" s="285">
        <f t="shared" si="1542"/>
        <v>0</v>
      </c>
      <c r="AU483" s="285">
        <f t="shared" si="1542"/>
        <v>0</v>
      </c>
      <c r="AV483" s="285">
        <f t="shared" si="1542"/>
        <v>7753846</v>
      </c>
      <c r="AW483" s="285">
        <f t="shared" si="1542"/>
        <v>668000</v>
      </c>
      <c r="AX483" s="285">
        <f t="shared" si="1542"/>
        <v>125250</v>
      </c>
      <c r="AY483" s="285">
        <f t="shared" si="1542"/>
        <v>83500</v>
      </c>
      <c r="AZ483" s="285">
        <f t="shared" si="1542"/>
        <v>876750</v>
      </c>
      <c r="BA483" s="285">
        <f t="shared" si="1542"/>
        <v>41750</v>
      </c>
      <c r="BB483" s="285">
        <f t="shared" si="1542"/>
        <v>240000</v>
      </c>
      <c r="BC483" s="285">
        <f t="shared" si="1542"/>
        <v>0</v>
      </c>
      <c r="BD483" s="285">
        <f t="shared" si="1542"/>
        <v>0</v>
      </c>
      <c r="BE483" s="285">
        <f t="shared" si="1542"/>
        <v>1158500</v>
      </c>
      <c r="BF483" s="285">
        <f t="shared" si="1542"/>
        <v>6595346</v>
      </c>
      <c r="BG483" s="285">
        <f t="shared" si="1542"/>
        <v>0</v>
      </c>
      <c r="BH483" s="285"/>
      <c r="BI483" s="285">
        <f t="shared" si="1542"/>
        <v>0</v>
      </c>
      <c r="BJ483" s="285">
        <f t="shared" si="1542"/>
        <v>0</v>
      </c>
      <c r="BK483" s="285"/>
      <c r="BL483" s="285">
        <f t="shared" si="1542"/>
        <v>0</v>
      </c>
      <c r="BM483" s="285">
        <f t="shared" si="1542"/>
        <v>0</v>
      </c>
      <c r="BN483" s="285">
        <f t="shared" si="1542"/>
        <v>0</v>
      </c>
      <c r="BO483" s="285">
        <f t="shared" si="1542"/>
        <v>0</v>
      </c>
      <c r="BP483" s="285">
        <f t="shared" si="1542"/>
        <v>0</v>
      </c>
      <c r="BQ483" s="285">
        <f t="shared" si="1542"/>
        <v>0</v>
      </c>
      <c r="BR483" s="285">
        <f t="shared" si="1542"/>
        <v>0</v>
      </c>
      <c r="BS483" s="285">
        <f t="shared" si="1542"/>
        <v>7753846</v>
      </c>
      <c r="BT483" s="285">
        <f t="shared" ref="BT483:CV483" si="1543">SUM(BT484)</f>
        <v>0</v>
      </c>
      <c r="BU483" s="285">
        <f t="shared" si="1543"/>
        <v>0</v>
      </c>
      <c r="BV483" s="285">
        <f t="shared" si="1543"/>
        <v>11000000</v>
      </c>
      <c r="BW483" s="285">
        <f t="shared" si="1543"/>
        <v>11000000</v>
      </c>
      <c r="BX483" s="285">
        <f t="shared" si="1543"/>
        <v>-4122904</v>
      </c>
      <c r="BY483" s="285">
        <f t="shared" si="1543"/>
        <v>0</v>
      </c>
      <c r="BZ483" s="285">
        <f t="shared" si="1543"/>
        <v>0</v>
      </c>
      <c r="CA483" s="285">
        <f t="shared" si="1543"/>
        <v>0</v>
      </c>
      <c r="CB483" s="285">
        <f t="shared" si="1543"/>
        <v>0</v>
      </c>
      <c r="CC483" s="285">
        <f t="shared" si="1543"/>
        <v>0</v>
      </c>
      <c r="CD483" s="285">
        <f t="shared" si="1543"/>
        <v>0</v>
      </c>
      <c r="CE483" s="285">
        <f t="shared" si="1543"/>
        <v>20000000</v>
      </c>
      <c r="CF483" s="285">
        <f t="shared" si="1543"/>
        <v>1000000</v>
      </c>
      <c r="CG483" s="285">
        <f t="shared" si="1543"/>
        <v>0</v>
      </c>
      <c r="CH483" s="285">
        <f t="shared" si="1543"/>
        <v>0</v>
      </c>
      <c r="CI483" s="285">
        <f t="shared" si="1543"/>
        <v>0</v>
      </c>
      <c r="CJ483" s="285">
        <f t="shared" si="1543"/>
        <v>1000000</v>
      </c>
      <c r="CK483" s="285">
        <f t="shared" si="1543"/>
        <v>21000000</v>
      </c>
      <c r="CL483" s="285">
        <f t="shared" si="1543"/>
        <v>0</v>
      </c>
      <c r="CM483" s="285">
        <f t="shared" si="1543"/>
        <v>20000000</v>
      </c>
      <c r="CN483" s="285">
        <f t="shared" si="1543"/>
        <v>1000000</v>
      </c>
      <c r="CO483" s="285">
        <f t="shared" si="1543"/>
        <v>0</v>
      </c>
      <c r="CP483" s="285">
        <f t="shared" si="1543"/>
        <v>0</v>
      </c>
      <c r="CQ483" s="285">
        <f t="shared" si="1543"/>
        <v>0</v>
      </c>
      <c r="CR483" s="285">
        <f t="shared" si="1543"/>
        <v>1000000</v>
      </c>
      <c r="CS483" s="285">
        <f t="shared" si="1543"/>
        <v>21000000</v>
      </c>
      <c r="CT483" s="285">
        <f t="shared" si="1543"/>
        <v>0</v>
      </c>
      <c r="CU483" s="285">
        <f t="shared" si="1543"/>
        <v>0</v>
      </c>
      <c r="CV483" s="444">
        <f t="shared" si="1543"/>
        <v>0</v>
      </c>
      <c r="CW483" s="285"/>
    </row>
    <row r="484" spans="1:101" ht="34.35" customHeight="1">
      <c r="A484" s="155">
        <f>SUBTOTAL(3,$C$11:C484)</f>
        <v>426</v>
      </c>
      <c r="B484" s="390" t="s">
        <v>1806</v>
      </c>
      <c r="C484" s="252" t="s">
        <v>1807</v>
      </c>
      <c r="D484" s="156" t="s">
        <v>101</v>
      </c>
      <c r="E484" s="157" t="str">
        <f t="shared" ref="E484" si="1544">IF(CL484&gt;=400000000,"A1",IF(CL484&gt;=300000000,"A2",IF(CL484&gt;=240000000,"A3",IF(CL484&gt;=180000000,"A4",IF(CL484&gt;=120000000,"A5",IF(CL484&gt;=80000000,"A6",IF(CL484&gt;=40000000,"A7",IF(CL484&gt;=25000000,"B1",IF(CL484&gt;=12000000,"B2","B3")))))))))</f>
        <v>B3</v>
      </c>
      <c r="F484" s="392">
        <v>42171</v>
      </c>
      <c r="G484" s="369">
        <v>8350000</v>
      </c>
      <c r="H484" s="368"/>
      <c r="I484" s="160">
        <f>IF(G484&gt;0,CM484-G484,CM484-H484)</f>
        <v>11650000</v>
      </c>
      <c r="J484" s="160">
        <f t="shared" si="1486"/>
        <v>1000000</v>
      </c>
      <c r="K484" s="161">
        <f t="shared" si="1487"/>
        <v>12650000</v>
      </c>
      <c r="L484" s="161">
        <f t="shared" si="1488"/>
        <v>21000000</v>
      </c>
      <c r="M484" s="162">
        <f t="shared" si="1489"/>
        <v>0.8</v>
      </c>
      <c r="N484" s="163">
        <f t="shared" si="1490"/>
        <v>5845000</v>
      </c>
      <c r="O484" s="163">
        <v>0</v>
      </c>
      <c r="P484" s="406">
        <v>12</v>
      </c>
      <c r="Q484" s="406">
        <v>0</v>
      </c>
      <c r="R484" s="406">
        <v>0</v>
      </c>
      <c r="S484" s="406">
        <v>0</v>
      </c>
      <c r="T484" s="406"/>
      <c r="U484" s="406"/>
      <c r="V484" s="406"/>
      <c r="W484" s="406"/>
      <c r="X484" s="389"/>
      <c r="Y484" s="406"/>
      <c r="Z484" s="406"/>
      <c r="AA484" s="406"/>
      <c r="AB484" s="406"/>
      <c r="AC484" s="406"/>
      <c r="AD484" s="406">
        <v>0</v>
      </c>
      <c r="AE484" s="164">
        <v>0</v>
      </c>
      <c r="AF484" s="166">
        <f>ROUND(IF($P484=0,0,IF(OR($BJ484="lương tháng",$CE484&gt;=11000000),($L484/2-$L484/26*($CC$6-$P484))*$M484,$L484/26*$P484*$M484)),0)</f>
        <v>7753846</v>
      </c>
      <c r="AG484" s="166">
        <f t="shared" ref="AG484" si="1545">ROUND(MAX((G484+I484)*M484/26*R484,(H484+I484)*M484/26*R484,G484/26*R484*150%,H484/26*R484*150%)*BK484,0)</f>
        <v>0</v>
      </c>
      <c r="AH484" s="166">
        <f t="shared" ref="AH484" si="1546">ROUND(MAX((G484+I484)*M484/26*S484,(H484+I484)*M484/26*S484,G484/26*S484*200%,H484/26*S484*200%)*BK484,0)</f>
        <v>0</v>
      </c>
      <c r="AI484" s="166">
        <f t="shared" ref="AI484" si="1547">ROUND(IF(BJ484="Lương tháng",L484/26*T484,MAX((G484+I484)/26*(T484+U484)*200%+G484/26*T484,(H484+I484)/26*(T484+U484)*200%+H484/26*T484,G484/26*(T484+U484)*300%+G484/26*T484,H484/26*(T484+U484)*300%+H484/26*T484)),0)</f>
        <v>0</v>
      </c>
      <c r="AJ484" s="166">
        <f t="shared" ref="AJ484" si="1548">ROUND(IF((P484+Q484)=0,0,IF(BJ484="Lương tháng",MAX((G484+I484)/26*V484,(H484+I484)/26*V484),MAX(G484/26*V484,H484/26*V484))),0)</f>
        <v>0</v>
      </c>
      <c r="AK484" s="166">
        <f t="shared" ref="AK484" si="1549">ROUND(IF(G484&gt;0,G484/26*W484,H484/26*W484),0)</f>
        <v>0</v>
      </c>
      <c r="AL484" s="166">
        <f>ROUND(N484/26*Y484+O484/26*Z484+MAX(G484/26*AA484,H484/26*AA484),0)</f>
        <v>0</v>
      </c>
      <c r="AM484" s="166">
        <f t="shared" ref="AM484" si="1550">ROUND(IF(BJ484="Lương tháng",L484/26*AC484,L484/26*AC484+MAX((G484+I484)/26*AB484,(H484+I484)/26*AB484)),0)</f>
        <v>0</v>
      </c>
      <c r="AN484" s="166">
        <f t="shared" ref="AN484" si="1551">ROUND(IF(BJ484="lương tháng",0,MAX((G484+I484)/26*AD484*30%,(H484+I484)/26*AD484*30%)*BK484),0)</f>
        <v>0</v>
      </c>
      <c r="AO484" s="167">
        <f t="shared" ref="AO484" si="1552">ROUND(BM484*AE484,0)</f>
        <v>0</v>
      </c>
      <c r="AP484" s="166">
        <v>0</v>
      </c>
      <c r="AQ484" s="166">
        <f>ROUND(SUM(AF484:AP484),0)</f>
        <v>7753846</v>
      </c>
      <c r="AR484" s="166">
        <v>0</v>
      </c>
      <c r="AS484" s="167"/>
      <c r="AT484" s="166"/>
      <c r="AU484" s="166"/>
      <c r="AV484" s="166">
        <f t="shared" ref="AV484" si="1553">ROUND(SUM(AQ484:AT484)-AU484,0)</f>
        <v>7753846</v>
      </c>
      <c r="AW484" s="166">
        <f t="shared" si="1500"/>
        <v>668000</v>
      </c>
      <c r="AX484" s="166">
        <f t="shared" si="1501"/>
        <v>125250</v>
      </c>
      <c r="AY484" s="166">
        <f t="shared" si="1502"/>
        <v>83500</v>
      </c>
      <c r="AZ484" s="166">
        <f t="shared" ref="AZ484" si="1554">SUM(AW484:AY484)</f>
        <v>876750</v>
      </c>
      <c r="BA484" s="166">
        <f t="shared" si="1504"/>
        <v>41750</v>
      </c>
      <c r="BB484" s="166">
        <f>IF(BN484="Xem lại",0,IF(CM484&lt;11000000,5000,IF(AND(CM484&gt;=11000000,CM484&lt;25000000),10000,IF(AND(CM484&gt;=25000000,CM484&lt;40000000),15000,IF(AND(CM484&gt;=40000000,CM484&lt;120000000),20000,IF(AND(CM484&gt;=120000000,CM484&lt;240000000),25000,30000)))))*$BB$5)</f>
        <v>240000</v>
      </c>
      <c r="BC484" s="166"/>
      <c r="BD484" s="166">
        <v>0</v>
      </c>
      <c r="BE484" s="166">
        <f t="shared" si="1505"/>
        <v>1158500</v>
      </c>
      <c r="BF484" s="166">
        <f t="shared" si="1506"/>
        <v>6595346</v>
      </c>
      <c r="BG484" s="166">
        <f t="shared" si="1507"/>
        <v>0</v>
      </c>
      <c r="BH484" s="166">
        <v>1</v>
      </c>
      <c r="BI484" s="369" t="s">
        <v>40</v>
      </c>
      <c r="BJ484" s="166" t="str">
        <f t="shared" si="1508"/>
        <v>Lương tháng</v>
      </c>
      <c r="BK484" s="166">
        <f t="shared" si="1509"/>
        <v>0</v>
      </c>
      <c r="BL484" s="166">
        <v>0</v>
      </c>
      <c r="BM484" s="166">
        <f t="shared" si="1510"/>
        <v>0</v>
      </c>
      <c r="BN484" s="166" t="str">
        <f t="shared" si="1511"/>
        <v>Trừ tiền</v>
      </c>
      <c r="BO484" s="410"/>
      <c r="BP484" s="166"/>
      <c r="BQ484" s="144"/>
      <c r="BR484" s="144"/>
      <c r="BS484" s="161">
        <f t="shared" si="1512"/>
        <v>7753846</v>
      </c>
      <c r="BT484" s="159">
        <v>0</v>
      </c>
      <c r="BU484" s="166">
        <f t="shared" si="1513"/>
        <v>0</v>
      </c>
      <c r="BV484" s="166">
        <v>11000000</v>
      </c>
      <c r="BW484" s="166">
        <f t="shared" si="1514"/>
        <v>11000000</v>
      </c>
      <c r="BX484" s="166">
        <f t="shared" ref="BX484" si="1555">BS484-SUM(CC484:CD484)-CB484-AZ484-BW484</f>
        <v>-4122904</v>
      </c>
      <c r="BY484" s="166"/>
      <c r="BZ484" s="166"/>
      <c r="CA484" s="171"/>
      <c r="CB484" s="166"/>
      <c r="CC484" s="166"/>
      <c r="CD484" s="166"/>
      <c r="CE484" s="369">
        <v>20000000</v>
      </c>
      <c r="CF484" s="369">
        <f>5%*CE484</f>
        <v>1000000</v>
      </c>
      <c r="CG484" s="369">
        <v>0</v>
      </c>
      <c r="CH484" s="369">
        <v>0</v>
      </c>
      <c r="CI484" s="369"/>
      <c r="CJ484" s="369">
        <f>SUM(CF484:CI484)</f>
        <v>1000000</v>
      </c>
      <c r="CK484" s="369">
        <f>CE484+CJ484</f>
        <v>21000000</v>
      </c>
      <c r="CL484" s="368"/>
      <c r="CM484" s="369">
        <f>CE484</f>
        <v>20000000</v>
      </c>
      <c r="CN484" s="369">
        <f>CF484</f>
        <v>1000000</v>
      </c>
      <c r="CO484" s="369">
        <f>CH484</f>
        <v>0</v>
      </c>
      <c r="CP484" s="369">
        <f>CH484</f>
        <v>0</v>
      </c>
      <c r="CQ484" s="369">
        <f>CI484</f>
        <v>0</v>
      </c>
      <c r="CR484" s="369">
        <f>SUM(CN484:CQ484)</f>
        <v>1000000</v>
      </c>
      <c r="CS484" s="369">
        <f>CM484+CR484</f>
        <v>21000000</v>
      </c>
      <c r="CT484" s="173" t="s">
        <v>1630</v>
      </c>
      <c r="CU484" s="173" t="s">
        <v>2110</v>
      </c>
      <c r="CV484" s="450" t="s">
        <v>2128</v>
      </c>
      <c r="CW484" s="173" t="s">
        <v>2103</v>
      </c>
    </row>
    <row r="485" spans="1:101" ht="34.35" customHeight="1">
      <c r="A485" s="295" t="s">
        <v>1027</v>
      </c>
      <c r="B485" s="283" t="str">
        <f>"Bộ phận Hành chính: " &amp;"["&amp;COUNT(A486:A506)&amp; "]"</f>
        <v>Bộ phận Hành chính: [18]</v>
      </c>
      <c r="C485" s="284"/>
      <c r="D485" s="285"/>
      <c r="E485" s="285"/>
      <c r="F485" s="285"/>
      <c r="G485" s="285">
        <f t="shared" ref="G485:L485" si="1556">G486+G488+G504</f>
        <v>106000000</v>
      </c>
      <c r="H485" s="285">
        <f t="shared" si="1556"/>
        <v>0</v>
      </c>
      <c r="I485" s="285">
        <f t="shared" si="1556"/>
        <v>63500000</v>
      </c>
      <c r="J485" s="285">
        <f t="shared" si="1556"/>
        <v>12550000</v>
      </c>
      <c r="K485" s="285">
        <f t="shared" si="1556"/>
        <v>76050000</v>
      </c>
      <c r="L485" s="285">
        <f t="shared" si="1556"/>
        <v>182050000</v>
      </c>
      <c r="M485" s="285"/>
      <c r="N485" s="285">
        <f t="shared" ref="N485:BG485" si="1557">N486+N488+N504</f>
        <v>74200000</v>
      </c>
      <c r="O485" s="285">
        <f t="shared" si="1557"/>
        <v>0</v>
      </c>
      <c r="P485" s="388">
        <f t="shared" si="1557"/>
        <v>255</v>
      </c>
      <c r="Q485" s="388">
        <f t="shared" si="1557"/>
        <v>0</v>
      </c>
      <c r="R485" s="388">
        <f t="shared" si="1557"/>
        <v>1.79</v>
      </c>
      <c r="S485" s="388">
        <f t="shared" si="1557"/>
        <v>0</v>
      </c>
      <c r="T485" s="388">
        <f t="shared" si="1557"/>
        <v>0</v>
      </c>
      <c r="U485" s="388">
        <f t="shared" si="1557"/>
        <v>0</v>
      </c>
      <c r="V485" s="388">
        <f t="shared" si="1557"/>
        <v>0</v>
      </c>
      <c r="W485" s="388">
        <f t="shared" si="1557"/>
        <v>0</v>
      </c>
      <c r="X485" s="388">
        <f t="shared" si="1557"/>
        <v>0</v>
      </c>
      <c r="Y485" s="388">
        <f t="shared" si="1557"/>
        <v>0</v>
      </c>
      <c r="Z485" s="388">
        <f t="shared" si="1557"/>
        <v>0</v>
      </c>
      <c r="AA485" s="388">
        <f t="shared" si="1557"/>
        <v>0</v>
      </c>
      <c r="AB485" s="388">
        <f t="shared" si="1557"/>
        <v>0</v>
      </c>
      <c r="AC485" s="388">
        <f t="shared" si="1557"/>
        <v>0</v>
      </c>
      <c r="AD485" s="388">
        <f t="shared" si="1557"/>
        <v>0</v>
      </c>
      <c r="AE485" s="388">
        <f t="shared" si="1557"/>
        <v>0</v>
      </c>
      <c r="AF485" s="285">
        <f t="shared" si="1557"/>
        <v>95835190</v>
      </c>
      <c r="AG485" s="285">
        <f t="shared" si="1557"/>
        <v>615031</v>
      </c>
      <c r="AH485" s="285">
        <f t="shared" si="1557"/>
        <v>0</v>
      </c>
      <c r="AI485" s="285">
        <f t="shared" si="1557"/>
        <v>0</v>
      </c>
      <c r="AJ485" s="285">
        <f t="shared" si="1557"/>
        <v>0</v>
      </c>
      <c r="AK485" s="285">
        <f t="shared" si="1557"/>
        <v>0</v>
      </c>
      <c r="AL485" s="285">
        <f t="shared" si="1557"/>
        <v>0</v>
      </c>
      <c r="AM485" s="285">
        <f t="shared" si="1557"/>
        <v>0</v>
      </c>
      <c r="AN485" s="285">
        <f t="shared" si="1557"/>
        <v>0</v>
      </c>
      <c r="AO485" s="285">
        <f t="shared" si="1557"/>
        <v>0</v>
      </c>
      <c r="AP485" s="285">
        <f t="shared" si="1557"/>
        <v>0</v>
      </c>
      <c r="AQ485" s="285">
        <f t="shared" si="1557"/>
        <v>96450221</v>
      </c>
      <c r="AR485" s="285">
        <f t="shared" si="1557"/>
        <v>0</v>
      </c>
      <c r="AS485" s="285">
        <f t="shared" si="1557"/>
        <v>0</v>
      </c>
      <c r="AT485" s="285">
        <f t="shared" si="1557"/>
        <v>0</v>
      </c>
      <c r="AU485" s="285">
        <f t="shared" si="1557"/>
        <v>0</v>
      </c>
      <c r="AV485" s="285">
        <f t="shared" si="1557"/>
        <v>96450221</v>
      </c>
      <c r="AW485" s="285">
        <f t="shared" si="1557"/>
        <v>8038400</v>
      </c>
      <c r="AX485" s="285">
        <f t="shared" si="1557"/>
        <v>1507200</v>
      </c>
      <c r="AY485" s="285">
        <f t="shared" si="1557"/>
        <v>1004800</v>
      </c>
      <c r="AZ485" s="285">
        <f t="shared" si="1557"/>
        <v>10550400</v>
      </c>
      <c r="BA485" s="285">
        <f t="shared" si="1557"/>
        <v>470550</v>
      </c>
      <c r="BB485" s="285">
        <f t="shared" si="1557"/>
        <v>2400000</v>
      </c>
      <c r="BC485" s="285">
        <f t="shared" si="1557"/>
        <v>0</v>
      </c>
      <c r="BD485" s="285">
        <f t="shared" si="1557"/>
        <v>0</v>
      </c>
      <c r="BE485" s="285">
        <f t="shared" si="1557"/>
        <v>13420950</v>
      </c>
      <c r="BF485" s="285">
        <f t="shared" si="1557"/>
        <v>83029271</v>
      </c>
      <c r="BG485" s="285">
        <f t="shared" si="1557"/>
        <v>0</v>
      </c>
      <c r="BH485" s="285"/>
      <c r="BI485" s="285">
        <f>BI486+BI488+BI504</f>
        <v>0</v>
      </c>
      <c r="BJ485" s="285">
        <f>BJ486+BJ488+BJ504</f>
        <v>0</v>
      </c>
      <c r="BK485" s="285"/>
      <c r="BL485" s="285">
        <f t="shared" ref="BL485:CV485" si="1558">BL486+BL488+BL504</f>
        <v>0</v>
      </c>
      <c r="BM485" s="285">
        <f t="shared" si="1558"/>
        <v>0</v>
      </c>
      <c r="BN485" s="285">
        <f t="shared" si="1558"/>
        <v>0</v>
      </c>
      <c r="BO485" s="285">
        <f t="shared" si="1558"/>
        <v>0</v>
      </c>
      <c r="BP485" s="285">
        <f t="shared" si="1558"/>
        <v>0</v>
      </c>
      <c r="BQ485" s="285">
        <f t="shared" si="1558"/>
        <v>0</v>
      </c>
      <c r="BR485" s="285">
        <f t="shared" si="1558"/>
        <v>0</v>
      </c>
      <c r="BS485" s="285">
        <f t="shared" si="1558"/>
        <v>96450221</v>
      </c>
      <c r="BT485" s="285">
        <f t="shared" si="1558"/>
        <v>0</v>
      </c>
      <c r="BU485" s="285">
        <f t="shared" si="1558"/>
        <v>0</v>
      </c>
      <c r="BV485" s="285">
        <f t="shared" si="1558"/>
        <v>198000000</v>
      </c>
      <c r="BW485" s="285">
        <f t="shared" si="1558"/>
        <v>198000000</v>
      </c>
      <c r="BX485" s="285">
        <f t="shared" si="1558"/>
        <v>-112100179</v>
      </c>
      <c r="BY485" s="285">
        <f t="shared" si="1558"/>
        <v>0</v>
      </c>
      <c r="BZ485" s="285">
        <f t="shared" si="1558"/>
        <v>0</v>
      </c>
      <c r="CA485" s="285">
        <f t="shared" si="1558"/>
        <v>0</v>
      </c>
      <c r="CB485" s="285">
        <f t="shared" si="1558"/>
        <v>0</v>
      </c>
      <c r="CC485" s="285">
        <f t="shared" si="1558"/>
        <v>0</v>
      </c>
      <c r="CD485" s="285">
        <f t="shared" si="1558"/>
        <v>0</v>
      </c>
      <c r="CE485" s="285">
        <f t="shared" si="1558"/>
        <v>169500000</v>
      </c>
      <c r="CF485" s="285">
        <f t="shared" si="1558"/>
        <v>12550000</v>
      </c>
      <c r="CG485" s="285">
        <f t="shared" si="1558"/>
        <v>0</v>
      </c>
      <c r="CH485" s="285">
        <f t="shared" si="1558"/>
        <v>0</v>
      </c>
      <c r="CI485" s="285">
        <f t="shared" si="1558"/>
        <v>0</v>
      </c>
      <c r="CJ485" s="285">
        <f t="shared" si="1558"/>
        <v>12550000</v>
      </c>
      <c r="CK485" s="285">
        <f t="shared" si="1558"/>
        <v>182050000</v>
      </c>
      <c r="CL485" s="285">
        <f t="shared" si="1558"/>
        <v>0</v>
      </c>
      <c r="CM485" s="285">
        <f t="shared" si="1558"/>
        <v>169500000</v>
      </c>
      <c r="CN485" s="285">
        <f t="shared" si="1558"/>
        <v>12550000</v>
      </c>
      <c r="CO485" s="285">
        <f t="shared" si="1558"/>
        <v>0</v>
      </c>
      <c r="CP485" s="285">
        <f t="shared" si="1558"/>
        <v>0</v>
      </c>
      <c r="CQ485" s="285">
        <f t="shared" si="1558"/>
        <v>0</v>
      </c>
      <c r="CR485" s="285">
        <f t="shared" si="1558"/>
        <v>12550000</v>
      </c>
      <c r="CS485" s="285">
        <f t="shared" si="1558"/>
        <v>182050000</v>
      </c>
      <c r="CT485" s="285">
        <f t="shared" si="1558"/>
        <v>0</v>
      </c>
      <c r="CU485" s="285">
        <f t="shared" si="1558"/>
        <v>0</v>
      </c>
      <c r="CV485" s="444">
        <f t="shared" si="1558"/>
        <v>0</v>
      </c>
      <c r="CW485" s="285"/>
    </row>
    <row r="486" spans="1:101" ht="34.35" customHeight="1">
      <c r="A486" s="302" t="s">
        <v>2205</v>
      </c>
      <c r="B486" s="692" t="str">
        <f>"Tổ Hành chính: " &amp;"["&amp;COUNT(A487:A487)&amp; "]"</f>
        <v>Tổ Hành chính: [1]</v>
      </c>
      <c r="C486" s="693"/>
      <c r="D486" s="293"/>
      <c r="E486" s="293"/>
      <c r="F486" s="293"/>
      <c r="G486" s="301">
        <f>SUM(G487:G487)</f>
        <v>7200000</v>
      </c>
      <c r="H486" s="301">
        <f t="shared" ref="H486:BS486" si="1559">SUM(H487:H487)</f>
        <v>0</v>
      </c>
      <c r="I486" s="301">
        <f t="shared" si="1559"/>
        <v>6800000</v>
      </c>
      <c r="J486" s="301">
        <f t="shared" si="1559"/>
        <v>1400000</v>
      </c>
      <c r="K486" s="301">
        <f t="shared" si="1559"/>
        <v>8200000</v>
      </c>
      <c r="L486" s="301">
        <f t="shared" si="1559"/>
        <v>15400000</v>
      </c>
      <c r="M486" s="301"/>
      <c r="N486" s="301">
        <f t="shared" si="1559"/>
        <v>5040000</v>
      </c>
      <c r="O486" s="301">
        <f t="shared" si="1559"/>
        <v>0</v>
      </c>
      <c r="P486" s="374">
        <f t="shared" si="1559"/>
        <v>12</v>
      </c>
      <c r="Q486" s="374">
        <f t="shared" si="1559"/>
        <v>0</v>
      </c>
      <c r="R486" s="374">
        <f t="shared" si="1559"/>
        <v>0</v>
      </c>
      <c r="S486" s="374">
        <f t="shared" si="1559"/>
        <v>0</v>
      </c>
      <c r="T486" s="374">
        <f t="shared" si="1559"/>
        <v>0</v>
      </c>
      <c r="U486" s="374">
        <f t="shared" si="1559"/>
        <v>0</v>
      </c>
      <c r="V486" s="374">
        <f t="shared" si="1559"/>
        <v>0</v>
      </c>
      <c r="W486" s="374">
        <f t="shared" si="1559"/>
        <v>0</v>
      </c>
      <c r="X486" s="374">
        <f t="shared" si="1559"/>
        <v>0</v>
      </c>
      <c r="Y486" s="374">
        <f t="shared" si="1559"/>
        <v>0</v>
      </c>
      <c r="Z486" s="374">
        <f t="shared" si="1559"/>
        <v>0</v>
      </c>
      <c r="AA486" s="374">
        <f t="shared" si="1559"/>
        <v>0</v>
      </c>
      <c r="AB486" s="374">
        <f t="shared" si="1559"/>
        <v>0</v>
      </c>
      <c r="AC486" s="374">
        <f t="shared" si="1559"/>
        <v>0</v>
      </c>
      <c r="AD486" s="374">
        <f t="shared" si="1559"/>
        <v>0</v>
      </c>
      <c r="AE486" s="374">
        <f t="shared" si="1559"/>
        <v>0</v>
      </c>
      <c r="AF486" s="301">
        <f t="shared" si="1559"/>
        <v>5686154</v>
      </c>
      <c r="AG486" s="301">
        <f t="shared" si="1559"/>
        <v>0</v>
      </c>
      <c r="AH486" s="301">
        <f t="shared" si="1559"/>
        <v>0</v>
      </c>
      <c r="AI486" s="301">
        <f t="shared" si="1559"/>
        <v>0</v>
      </c>
      <c r="AJ486" s="301">
        <f t="shared" si="1559"/>
        <v>0</v>
      </c>
      <c r="AK486" s="301">
        <f t="shared" si="1559"/>
        <v>0</v>
      </c>
      <c r="AL486" s="301">
        <f t="shared" si="1559"/>
        <v>0</v>
      </c>
      <c r="AM486" s="301">
        <f t="shared" si="1559"/>
        <v>0</v>
      </c>
      <c r="AN486" s="301">
        <f t="shared" si="1559"/>
        <v>0</v>
      </c>
      <c r="AO486" s="301">
        <f t="shared" si="1559"/>
        <v>0</v>
      </c>
      <c r="AP486" s="301">
        <f t="shared" si="1559"/>
        <v>0</v>
      </c>
      <c r="AQ486" s="301">
        <f t="shared" si="1559"/>
        <v>5686154</v>
      </c>
      <c r="AR486" s="301">
        <f t="shared" si="1559"/>
        <v>0</v>
      </c>
      <c r="AS486" s="301">
        <f t="shared" si="1559"/>
        <v>0</v>
      </c>
      <c r="AT486" s="301">
        <f t="shared" si="1559"/>
        <v>0</v>
      </c>
      <c r="AU486" s="301">
        <f t="shared" si="1559"/>
        <v>0</v>
      </c>
      <c r="AV486" s="301">
        <f t="shared" si="1559"/>
        <v>5686154</v>
      </c>
      <c r="AW486" s="301">
        <f t="shared" si="1559"/>
        <v>576000</v>
      </c>
      <c r="AX486" s="301">
        <f t="shared" si="1559"/>
        <v>108000</v>
      </c>
      <c r="AY486" s="301">
        <f t="shared" si="1559"/>
        <v>72000</v>
      </c>
      <c r="AZ486" s="301">
        <f t="shared" si="1559"/>
        <v>756000</v>
      </c>
      <c r="BA486" s="301">
        <f t="shared" si="1559"/>
        <v>36000</v>
      </c>
      <c r="BB486" s="301">
        <f t="shared" si="1559"/>
        <v>240000</v>
      </c>
      <c r="BC486" s="301">
        <f t="shared" si="1559"/>
        <v>0</v>
      </c>
      <c r="BD486" s="301">
        <f t="shared" si="1559"/>
        <v>0</v>
      </c>
      <c r="BE486" s="301">
        <f t="shared" si="1559"/>
        <v>1032000</v>
      </c>
      <c r="BF486" s="301">
        <f t="shared" si="1559"/>
        <v>4654154</v>
      </c>
      <c r="BG486" s="301">
        <f t="shared" si="1559"/>
        <v>0</v>
      </c>
      <c r="BH486" s="301"/>
      <c r="BI486" s="301">
        <f t="shared" si="1559"/>
        <v>0</v>
      </c>
      <c r="BJ486" s="301">
        <f t="shared" si="1559"/>
        <v>0</v>
      </c>
      <c r="BK486" s="301"/>
      <c r="BL486" s="301">
        <f t="shared" si="1559"/>
        <v>0</v>
      </c>
      <c r="BM486" s="301">
        <f t="shared" si="1559"/>
        <v>0</v>
      </c>
      <c r="BN486" s="301">
        <f t="shared" si="1559"/>
        <v>0</v>
      </c>
      <c r="BO486" s="301">
        <f t="shared" si="1559"/>
        <v>0</v>
      </c>
      <c r="BP486" s="301">
        <f t="shared" si="1559"/>
        <v>0</v>
      </c>
      <c r="BQ486" s="301">
        <f t="shared" si="1559"/>
        <v>0</v>
      </c>
      <c r="BR486" s="301">
        <f t="shared" si="1559"/>
        <v>0</v>
      </c>
      <c r="BS486" s="301">
        <f t="shared" si="1559"/>
        <v>5686154</v>
      </c>
      <c r="BT486" s="301">
        <f t="shared" ref="BT486:CV486" si="1560">SUM(BT487:BT487)</f>
        <v>0</v>
      </c>
      <c r="BU486" s="301">
        <f t="shared" si="1560"/>
        <v>0</v>
      </c>
      <c r="BV486" s="301">
        <f t="shared" si="1560"/>
        <v>11000000</v>
      </c>
      <c r="BW486" s="301">
        <f t="shared" si="1560"/>
        <v>11000000</v>
      </c>
      <c r="BX486" s="301">
        <f t="shared" si="1560"/>
        <v>-6069846</v>
      </c>
      <c r="BY486" s="301">
        <f t="shared" si="1560"/>
        <v>0</v>
      </c>
      <c r="BZ486" s="301">
        <f t="shared" si="1560"/>
        <v>0</v>
      </c>
      <c r="CA486" s="301">
        <f t="shared" si="1560"/>
        <v>0</v>
      </c>
      <c r="CB486" s="301">
        <f t="shared" si="1560"/>
        <v>0</v>
      </c>
      <c r="CC486" s="301">
        <f t="shared" si="1560"/>
        <v>0</v>
      </c>
      <c r="CD486" s="301">
        <f t="shared" si="1560"/>
        <v>0</v>
      </c>
      <c r="CE486" s="301">
        <f t="shared" si="1560"/>
        <v>14000000</v>
      </c>
      <c r="CF486" s="301">
        <f t="shared" si="1560"/>
        <v>1400000</v>
      </c>
      <c r="CG486" s="301">
        <f t="shared" si="1560"/>
        <v>0</v>
      </c>
      <c r="CH486" s="301">
        <f t="shared" si="1560"/>
        <v>0</v>
      </c>
      <c r="CI486" s="301">
        <f t="shared" si="1560"/>
        <v>0</v>
      </c>
      <c r="CJ486" s="301">
        <f t="shared" si="1560"/>
        <v>1400000</v>
      </c>
      <c r="CK486" s="301">
        <f t="shared" si="1560"/>
        <v>15400000</v>
      </c>
      <c r="CL486" s="301">
        <f t="shared" si="1560"/>
        <v>0</v>
      </c>
      <c r="CM486" s="301">
        <f t="shared" si="1560"/>
        <v>14000000</v>
      </c>
      <c r="CN486" s="301">
        <f t="shared" si="1560"/>
        <v>1400000</v>
      </c>
      <c r="CO486" s="301">
        <f t="shared" si="1560"/>
        <v>0</v>
      </c>
      <c r="CP486" s="301">
        <f t="shared" si="1560"/>
        <v>0</v>
      </c>
      <c r="CQ486" s="301">
        <f t="shared" si="1560"/>
        <v>0</v>
      </c>
      <c r="CR486" s="301">
        <f t="shared" si="1560"/>
        <v>1400000</v>
      </c>
      <c r="CS486" s="301">
        <f t="shared" si="1560"/>
        <v>15400000</v>
      </c>
      <c r="CT486" s="301">
        <f t="shared" si="1560"/>
        <v>0</v>
      </c>
      <c r="CU486" s="301">
        <f t="shared" si="1560"/>
        <v>0</v>
      </c>
      <c r="CV486" s="301">
        <f t="shared" si="1560"/>
        <v>0</v>
      </c>
      <c r="CW486" s="301"/>
    </row>
    <row r="487" spans="1:101" ht="34.35" customHeight="1">
      <c r="A487" s="155">
        <f>SUBTOTAL(3,$C$11:C487)</f>
        <v>427</v>
      </c>
      <c r="B487" s="390" t="s">
        <v>1933</v>
      </c>
      <c r="C487" s="252" t="s">
        <v>1934</v>
      </c>
      <c r="D487" s="156" t="s">
        <v>101</v>
      </c>
      <c r="E487" s="157" t="str">
        <f>IF(CL487&gt;=400000000,"A1",IF(CL487&gt;=300000000,"A2",IF(CL487&gt;=240000000,"A3",IF(CL487&gt;=180000000,"A4",IF(CL487&gt;=120000000,"A5",IF(CL487&gt;=80000000,"A6",IF(CL487&gt;=40000000,"A7",IF(CL487&gt;=25000000,"B1",IF(CL487&gt;=12000000,"B2","B3")))))))))</f>
        <v>B3</v>
      </c>
      <c r="F487" s="392">
        <v>37194</v>
      </c>
      <c r="G487" s="369">
        <v>7200000</v>
      </c>
      <c r="H487" s="368"/>
      <c r="I487" s="160">
        <f>IF(G487&gt;0,CM487-G487,CM487-H487)</f>
        <v>6800000</v>
      </c>
      <c r="J487" s="160">
        <f t="shared" si="1486"/>
        <v>1400000</v>
      </c>
      <c r="K487" s="161">
        <f t="shared" si="1487"/>
        <v>8200000</v>
      </c>
      <c r="L487" s="161">
        <f t="shared" si="1488"/>
        <v>15400000</v>
      </c>
      <c r="M487" s="162">
        <f t="shared" si="1489"/>
        <v>0.8</v>
      </c>
      <c r="N487" s="163">
        <f t="shared" si="1490"/>
        <v>5040000</v>
      </c>
      <c r="O487" s="163">
        <v>0</v>
      </c>
      <c r="P487" s="406">
        <v>12</v>
      </c>
      <c r="Q487" s="406">
        <v>0</v>
      </c>
      <c r="R487" s="406">
        <v>0</v>
      </c>
      <c r="S487" s="406">
        <v>0</v>
      </c>
      <c r="T487" s="406"/>
      <c r="U487" s="406"/>
      <c r="V487" s="406"/>
      <c r="W487" s="406"/>
      <c r="X487" s="389"/>
      <c r="Y487" s="406"/>
      <c r="Z487" s="406"/>
      <c r="AA487" s="406"/>
      <c r="AB487" s="406"/>
      <c r="AC487" s="406"/>
      <c r="AD487" s="406">
        <v>0</v>
      </c>
      <c r="AE487" s="164">
        <v>0</v>
      </c>
      <c r="AF487" s="166">
        <f>ROUND(IF($P487=0,0,IF(OR($BJ487="lương tháng",$CE487&gt;=11000000),($L487/2-$L487/26*($CC$6-$P487))*$M487,$L487/26*$P487*$M487)),0)</f>
        <v>5686154</v>
      </c>
      <c r="AG487" s="166">
        <f t="shared" ref="AG487" si="1561">ROUND(MAX((G487+I487)*M487/26*R487,(H487+I487)*M487/26*R487,G487/26*R487*150%,H487/26*R487*150%)*BK487,0)</f>
        <v>0</v>
      </c>
      <c r="AH487" s="166">
        <f t="shared" ref="AH487" si="1562">ROUND(MAX((G487+I487)*M487/26*S487,(H487+I487)*M487/26*S487,G487/26*S487*200%,H487/26*S487*200%)*BK487,0)</f>
        <v>0</v>
      </c>
      <c r="AI487" s="166">
        <f t="shared" ref="AI487" si="1563">ROUND(IF(BJ487="Lương tháng",L487/26*T487,MAX((G487+I487)/26*(T487+U487)*200%+G487/26*T487,(H487+I487)/26*(T487+U487)*200%+H487/26*T487,G487/26*(T487+U487)*300%+G487/26*T487,H487/26*(T487+U487)*300%+H487/26*T487)),0)</f>
        <v>0</v>
      </c>
      <c r="AJ487" s="166">
        <f t="shared" ref="AJ487" si="1564">ROUND(IF((P487+Q487)=0,0,IF(BJ487="Lương tháng",MAX((G487+I487)/26*V487,(H487+I487)/26*V487),MAX(G487/26*V487,H487/26*V487))),0)</f>
        <v>0</v>
      </c>
      <c r="AK487" s="166">
        <f t="shared" ref="AK487" si="1565">ROUND(IF(G487&gt;0,G487/26*W487,H487/26*W487),0)</f>
        <v>0</v>
      </c>
      <c r="AL487" s="166">
        <f>ROUND(N487/26*Y487+O487/26*Z487+MAX(G487/26*AA487,H487/26*AA487),0)</f>
        <v>0</v>
      </c>
      <c r="AM487" s="166">
        <f t="shared" ref="AM487" si="1566">ROUND(IF(BJ487="Lương tháng",L487/26*AC487,L487/26*AC487+MAX((G487+I487)/26*AB487,(H487+I487)/26*AB487)),0)</f>
        <v>0</v>
      </c>
      <c r="AN487" s="166">
        <f t="shared" ref="AN487" si="1567">ROUND(IF(BJ487="lương tháng",0,MAX((G487+I487)/26*AD487*30%,(H487+I487)/26*AD487*30%)*BK487),0)</f>
        <v>0</v>
      </c>
      <c r="AO487" s="167">
        <f t="shared" ref="AO487" si="1568">ROUND(BM487*AE487,0)</f>
        <v>0</v>
      </c>
      <c r="AP487" s="166">
        <v>0</v>
      </c>
      <c r="AQ487" s="166">
        <f>ROUND(SUM(AF487:AP487),0)</f>
        <v>5686154</v>
      </c>
      <c r="AR487" s="166">
        <v>0</v>
      </c>
      <c r="AS487" s="167"/>
      <c r="AT487" s="166"/>
      <c r="AU487" s="166"/>
      <c r="AV487" s="166">
        <f t="shared" ref="AV487" si="1569">ROUND(SUM(AQ487:AT487)-AU487,0)</f>
        <v>5686154</v>
      </c>
      <c r="AW487" s="166">
        <f t="shared" si="1500"/>
        <v>576000</v>
      </c>
      <c r="AX487" s="166">
        <f t="shared" si="1501"/>
        <v>108000</v>
      </c>
      <c r="AY487" s="166">
        <f t="shared" si="1502"/>
        <v>72000</v>
      </c>
      <c r="AZ487" s="166">
        <f t="shared" ref="AZ487" si="1570">SUM(AW487:AY487)</f>
        <v>756000</v>
      </c>
      <c r="BA487" s="166">
        <f t="shared" si="1504"/>
        <v>36000</v>
      </c>
      <c r="BB487" s="166">
        <f>IF(BN487="Xem lại",0,IF(CM487&lt;11000000,5000,IF(AND(CM487&gt;=11000000,CM487&lt;25000000),10000,IF(AND(CM487&gt;=25000000,CM487&lt;40000000),15000,IF(AND(CM487&gt;=40000000,CM487&lt;120000000),20000,IF(AND(CM487&gt;=120000000,CM487&lt;240000000),25000,30000)))))*$BB$5)</f>
        <v>240000</v>
      </c>
      <c r="BC487" s="166"/>
      <c r="BD487" s="166">
        <v>0</v>
      </c>
      <c r="BE487" s="166">
        <f t="shared" si="1505"/>
        <v>1032000</v>
      </c>
      <c r="BF487" s="166">
        <f t="shared" si="1506"/>
        <v>4654154</v>
      </c>
      <c r="BG487" s="166">
        <f t="shared" si="1507"/>
        <v>0</v>
      </c>
      <c r="BH487" s="166">
        <v>1</v>
      </c>
      <c r="BI487" s="369" t="s">
        <v>40</v>
      </c>
      <c r="BJ487" s="166">
        <f t="shared" si="1508"/>
        <v>0</v>
      </c>
      <c r="BK487" s="166">
        <f t="shared" si="1509"/>
        <v>1</v>
      </c>
      <c r="BL487" s="166">
        <v>0</v>
      </c>
      <c r="BM487" s="166">
        <f t="shared" si="1510"/>
        <v>0</v>
      </c>
      <c r="BN487" s="166" t="str">
        <f t="shared" si="1511"/>
        <v>Trừ tiền</v>
      </c>
      <c r="BO487" s="410"/>
      <c r="BP487" s="166"/>
      <c r="BQ487" s="144"/>
      <c r="BR487" s="144"/>
      <c r="BS487" s="161">
        <f t="shared" si="1512"/>
        <v>5686154</v>
      </c>
      <c r="BT487" s="159">
        <v>0</v>
      </c>
      <c r="BU487" s="166">
        <f t="shared" si="1513"/>
        <v>0</v>
      </c>
      <c r="BV487" s="166">
        <v>11000000</v>
      </c>
      <c r="BW487" s="166">
        <f t="shared" si="1514"/>
        <v>11000000</v>
      </c>
      <c r="BX487" s="166">
        <f t="shared" ref="BX487" si="1571">BS487-SUM(CC487:CD487)-CB487-AZ487-BW487</f>
        <v>-6069846</v>
      </c>
      <c r="BY487" s="166"/>
      <c r="BZ487" s="166"/>
      <c r="CA487" s="171"/>
      <c r="CB487" s="166"/>
      <c r="CC487" s="166"/>
      <c r="CD487" s="166"/>
      <c r="CE487" s="369">
        <v>14000000</v>
      </c>
      <c r="CF487" s="369">
        <f>CE487*10%</f>
        <v>1400000</v>
      </c>
      <c r="CG487" s="369">
        <v>0</v>
      </c>
      <c r="CH487" s="369">
        <v>0</v>
      </c>
      <c r="CI487" s="369"/>
      <c r="CJ487" s="369">
        <f>SUM(CF487:CI487)</f>
        <v>1400000</v>
      </c>
      <c r="CK487" s="369">
        <f>CE487+CJ487</f>
        <v>15400000</v>
      </c>
      <c r="CL487" s="368"/>
      <c r="CM487" s="369">
        <f>CE487</f>
        <v>14000000</v>
      </c>
      <c r="CN487" s="369">
        <f>CF487</f>
        <v>1400000</v>
      </c>
      <c r="CO487" s="369">
        <f>CH487</f>
        <v>0</v>
      </c>
      <c r="CP487" s="369">
        <f>CH487</f>
        <v>0</v>
      </c>
      <c r="CQ487" s="369">
        <f>CI487</f>
        <v>0</v>
      </c>
      <c r="CR487" s="369">
        <f>SUM(CN487:CQ487)</f>
        <v>1400000</v>
      </c>
      <c r="CS487" s="369">
        <f>CM487+CR487</f>
        <v>15400000</v>
      </c>
      <c r="CT487" s="173" t="s">
        <v>2141</v>
      </c>
      <c r="CU487" s="173" t="s">
        <v>2111</v>
      </c>
      <c r="CV487" s="450" t="s">
        <v>2142</v>
      </c>
      <c r="CW487" s="173" t="s">
        <v>2103</v>
      </c>
    </row>
    <row r="488" spans="1:101" ht="34.35" customHeight="1">
      <c r="A488" s="302" t="s">
        <v>2215</v>
      </c>
      <c r="B488" s="692" t="str">
        <f>"Tổ Bảo vệ: " &amp;"["&amp;COUNT(A489:A503)&amp; "]"</f>
        <v>Tổ Bảo vệ: [15]</v>
      </c>
      <c r="C488" s="693"/>
      <c r="D488" s="293"/>
      <c r="E488" s="293"/>
      <c r="F488" s="293"/>
      <c r="G488" s="301">
        <f t="shared" ref="G488:L488" si="1572">SUM(G489:G503)</f>
        <v>86620000</v>
      </c>
      <c r="H488" s="301">
        <f t="shared" si="1572"/>
        <v>0</v>
      </c>
      <c r="I488" s="301">
        <f t="shared" si="1572"/>
        <v>48880000</v>
      </c>
      <c r="J488" s="301">
        <f t="shared" si="1572"/>
        <v>9650000</v>
      </c>
      <c r="K488" s="301">
        <f t="shared" si="1572"/>
        <v>58530000</v>
      </c>
      <c r="L488" s="301">
        <f t="shared" si="1572"/>
        <v>145150000</v>
      </c>
      <c r="M488" s="301"/>
      <c r="N488" s="301">
        <f t="shared" ref="N488:BG488" si="1573">SUM(N489:N503)</f>
        <v>60634000</v>
      </c>
      <c r="O488" s="301">
        <f t="shared" si="1573"/>
        <v>0</v>
      </c>
      <c r="P488" s="374">
        <f t="shared" si="1573"/>
        <v>219</v>
      </c>
      <c r="Q488" s="374">
        <f t="shared" si="1573"/>
        <v>0</v>
      </c>
      <c r="R488" s="374">
        <f t="shared" si="1573"/>
        <v>1.29</v>
      </c>
      <c r="S488" s="374">
        <f t="shared" si="1573"/>
        <v>0</v>
      </c>
      <c r="T488" s="374">
        <f t="shared" si="1573"/>
        <v>0</v>
      </c>
      <c r="U488" s="374">
        <f t="shared" si="1573"/>
        <v>0</v>
      </c>
      <c r="V488" s="374">
        <f t="shared" si="1573"/>
        <v>0</v>
      </c>
      <c r="W488" s="374">
        <f t="shared" si="1573"/>
        <v>0</v>
      </c>
      <c r="X488" s="374">
        <f t="shared" si="1573"/>
        <v>0</v>
      </c>
      <c r="Y488" s="374">
        <f t="shared" si="1573"/>
        <v>0</v>
      </c>
      <c r="Z488" s="374">
        <f t="shared" si="1573"/>
        <v>0</v>
      </c>
      <c r="AA488" s="374">
        <f t="shared" si="1573"/>
        <v>0</v>
      </c>
      <c r="AB488" s="374">
        <f t="shared" si="1573"/>
        <v>0</v>
      </c>
      <c r="AC488" s="374">
        <f t="shared" si="1573"/>
        <v>0</v>
      </c>
      <c r="AD488" s="374">
        <f t="shared" si="1573"/>
        <v>0</v>
      </c>
      <c r="AE488" s="374">
        <f t="shared" si="1573"/>
        <v>0</v>
      </c>
      <c r="AF488" s="301">
        <f t="shared" si="1573"/>
        <v>80206728</v>
      </c>
      <c r="AG488" s="301">
        <f t="shared" si="1573"/>
        <v>422723</v>
      </c>
      <c r="AH488" s="301">
        <f t="shared" si="1573"/>
        <v>0</v>
      </c>
      <c r="AI488" s="301">
        <f t="shared" si="1573"/>
        <v>0</v>
      </c>
      <c r="AJ488" s="301">
        <f t="shared" si="1573"/>
        <v>0</v>
      </c>
      <c r="AK488" s="301">
        <f t="shared" si="1573"/>
        <v>0</v>
      </c>
      <c r="AL488" s="301">
        <f t="shared" si="1573"/>
        <v>0</v>
      </c>
      <c r="AM488" s="301">
        <f t="shared" si="1573"/>
        <v>0</v>
      </c>
      <c r="AN488" s="301">
        <f t="shared" si="1573"/>
        <v>0</v>
      </c>
      <c r="AO488" s="301">
        <f t="shared" si="1573"/>
        <v>0</v>
      </c>
      <c r="AP488" s="301">
        <f t="shared" si="1573"/>
        <v>0</v>
      </c>
      <c r="AQ488" s="301">
        <f t="shared" si="1573"/>
        <v>80629451</v>
      </c>
      <c r="AR488" s="301">
        <f t="shared" si="1573"/>
        <v>0</v>
      </c>
      <c r="AS488" s="301">
        <f t="shared" si="1573"/>
        <v>0</v>
      </c>
      <c r="AT488" s="301">
        <f t="shared" si="1573"/>
        <v>0</v>
      </c>
      <c r="AU488" s="301">
        <f t="shared" si="1573"/>
        <v>0</v>
      </c>
      <c r="AV488" s="301">
        <f t="shared" si="1573"/>
        <v>80629451</v>
      </c>
      <c r="AW488" s="301">
        <f t="shared" si="1573"/>
        <v>6488000</v>
      </c>
      <c r="AX488" s="301">
        <f t="shared" si="1573"/>
        <v>1216500</v>
      </c>
      <c r="AY488" s="301">
        <f t="shared" si="1573"/>
        <v>811000</v>
      </c>
      <c r="AZ488" s="301">
        <f t="shared" si="1573"/>
        <v>8515500</v>
      </c>
      <c r="BA488" s="301">
        <f t="shared" si="1573"/>
        <v>404100</v>
      </c>
      <c r="BB488" s="301">
        <f t="shared" si="1573"/>
        <v>1920000</v>
      </c>
      <c r="BC488" s="301">
        <f t="shared" si="1573"/>
        <v>0</v>
      </c>
      <c r="BD488" s="301">
        <f t="shared" si="1573"/>
        <v>0</v>
      </c>
      <c r="BE488" s="301">
        <f t="shared" si="1573"/>
        <v>10839600</v>
      </c>
      <c r="BF488" s="301">
        <f t="shared" si="1573"/>
        <v>69789851</v>
      </c>
      <c r="BG488" s="301">
        <f t="shared" si="1573"/>
        <v>0</v>
      </c>
      <c r="BH488" s="301"/>
      <c r="BI488" s="301">
        <f>SUM(BI489:BI503)</f>
        <v>0</v>
      </c>
      <c r="BJ488" s="301">
        <f>SUM(BJ489:BJ503)</f>
        <v>0</v>
      </c>
      <c r="BK488" s="301"/>
      <c r="BL488" s="301">
        <f t="shared" ref="BL488:CV488" si="1574">SUM(BL489:BL503)</f>
        <v>0</v>
      </c>
      <c r="BM488" s="301">
        <f t="shared" si="1574"/>
        <v>0</v>
      </c>
      <c r="BN488" s="301">
        <f t="shared" si="1574"/>
        <v>0</v>
      </c>
      <c r="BO488" s="301">
        <f t="shared" si="1574"/>
        <v>0</v>
      </c>
      <c r="BP488" s="301">
        <f t="shared" si="1574"/>
        <v>0</v>
      </c>
      <c r="BQ488" s="301">
        <f t="shared" si="1574"/>
        <v>0</v>
      </c>
      <c r="BR488" s="301">
        <f t="shared" si="1574"/>
        <v>0</v>
      </c>
      <c r="BS488" s="301">
        <f t="shared" si="1574"/>
        <v>80629451</v>
      </c>
      <c r="BT488" s="301">
        <f t="shared" si="1574"/>
        <v>0</v>
      </c>
      <c r="BU488" s="301">
        <f t="shared" si="1574"/>
        <v>0</v>
      </c>
      <c r="BV488" s="301">
        <f t="shared" si="1574"/>
        <v>165000000</v>
      </c>
      <c r="BW488" s="301">
        <f t="shared" si="1574"/>
        <v>165000000</v>
      </c>
      <c r="BX488" s="301">
        <f t="shared" si="1574"/>
        <v>-92886049</v>
      </c>
      <c r="BY488" s="301">
        <f t="shared" si="1574"/>
        <v>0</v>
      </c>
      <c r="BZ488" s="301">
        <f t="shared" si="1574"/>
        <v>0</v>
      </c>
      <c r="CA488" s="301">
        <f t="shared" si="1574"/>
        <v>0</v>
      </c>
      <c r="CB488" s="301">
        <f t="shared" si="1574"/>
        <v>0</v>
      </c>
      <c r="CC488" s="301">
        <f t="shared" si="1574"/>
        <v>0</v>
      </c>
      <c r="CD488" s="301">
        <f t="shared" si="1574"/>
        <v>0</v>
      </c>
      <c r="CE488" s="301">
        <f t="shared" si="1574"/>
        <v>135500000</v>
      </c>
      <c r="CF488" s="301">
        <f t="shared" si="1574"/>
        <v>9650000</v>
      </c>
      <c r="CG488" s="301">
        <f t="shared" si="1574"/>
        <v>0</v>
      </c>
      <c r="CH488" s="301">
        <f t="shared" si="1574"/>
        <v>0</v>
      </c>
      <c r="CI488" s="301">
        <f t="shared" si="1574"/>
        <v>0</v>
      </c>
      <c r="CJ488" s="301">
        <f t="shared" si="1574"/>
        <v>9650000</v>
      </c>
      <c r="CK488" s="301">
        <f t="shared" si="1574"/>
        <v>145150000</v>
      </c>
      <c r="CL488" s="301">
        <f t="shared" si="1574"/>
        <v>0</v>
      </c>
      <c r="CM488" s="301">
        <f t="shared" si="1574"/>
        <v>135500000</v>
      </c>
      <c r="CN488" s="301">
        <f t="shared" si="1574"/>
        <v>9650000</v>
      </c>
      <c r="CO488" s="301">
        <f t="shared" si="1574"/>
        <v>0</v>
      </c>
      <c r="CP488" s="301">
        <f t="shared" si="1574"/>
        <v>0</v>
      </c>
      <c r="CQ488" s="301">
        <f t="shared" si="1574"/>
        <v>0</v>
      </c>
      <c r="CR488" s="301">
        <f t="shared" si="1574"/>
        <v>9650000</v>
      </c>
      <c r="CS488" s="301">
        <f t="shared" si="1574"/>
        <v>145150000</v>
      </c>
      <c r="CT488" s="301">
        <f t="shared" si="1574"/>
        <v>0</v>
      </c>
      <c r="CU488" s="301">
        <f t="shared" si="1574"/>
        <v>0</v>
      </c>
      <c r="CV488" s="301">
        <f t="shared" si="1574"/>
        <v>0</v>
      </c>
      <c r="CW488" s="301"/>
    </row>
    <row r="489" spans="1:101" ht="34.35" customHeight="1">
      <c r="A489" s="155">
        <f>SUBTOTAL(3,$C$11:C489)</f>
        <v>428</v>
      </c>
      <c r="B489" s="390" t="s">
        <v>1808</v>
      </c>
      <c r="C489" s="252" t="s">
        <v>1809</v>
      </c>
      <c r="D489" s="156" t="s">
        <v>101</v>
      </c>
      <c r="E489" s="157" t="str">
        <f t="shared" ref="E489:E503" si="1575">IF(CL489&gt;=400000000,"A1",IF(CL489&gt;=300000000,"A2",IF(CL489&gt;=240000000,"A3",IF(CL489&gt;=180000000,"A4",IF(CL489&gt;=120000000,"A5",IF(CL489&gt;=80000000,"A6",IF(CL489&gt;=40000000,"A7",IF(CL489&gt;=25000000,"B1",IF(CL489&gt;=12000000,"B2","B3")))))))))</f>
        <v>B3</v>
      </c>
      <c r="F489" s="392">
        <v>42258</v>
      </c>
      <c r="G489" s="369">
        <v>5520000</v>
      </c>
      <c r="H489" s="368"/>
      <c r="I489" s="160">
        <f t="shared" ref="I489:I503" si="1576">IF(G489&gt;0,CM489-G489,CM489-H489)</f>
        <v>2980000</v>
      </c>
      <c r="J489" s="160">
        <f t="shared" si="1486"/>
        <v>425000</v>
      </c>
      <c r="K489" s="161">
        <f t="shared" si="1487"/>
        <v>3405000</v>
      </c>
      <c r="L489" s="161">
        <f t="shared" si="1488"/>
        <v>8925000</v>
      </c>
      <c r="M489" s="162">
        <f t="shared" si="1489"/>
        <v>1</v>
      </c>
      <c r="N489" s="163">
        <f t="shared" si="1490"/>
        <v>3864000</v>
      </c>
      <c r="O489" s="163">
        <v>0</v>
      </c>
      <c r="P489" s="406">
        <v>12</v>
      </c>
      <c r="Q489" s="406">
        <v>0</v>
      </c>
      <c r="R489" s="406">
        <v>0</v>
      </c>
      <c r="S489" s="406">
        <v>0</v>
      </c>
      <c r="T489" s="406"/>
      <c r="U489" s="406"/>
      <c r="V489" s="406"/>
      <c r="W489" s="406"/>
      <c r="X489" s="389"/>
      <c r="Y489" s="406"/>
      <c r="Z489" s="406"/>
      <c r="AA489" s="406"/>
      <c r="AB489" s="406"/>
      <c r="AC489" s="406"/>
      <c r="AD489" s="406">
        <v>0</v>
      </c>
      <c r="AE489" s="164">
        <v>0</v>
      </c>
      <c r="AF489" s="166">
        <f t="shared" ref="AF489:AF503" si="1577">ROUND(IF($P489=0,0,IF(OR($BJ489="lương tháng",$CE489&gt;=11000000),($L489/2-$L489/26*($CC$6-$P489))*$M489,$L489/26*$P489*$M489)),0)</f>
        <v>4119231</v>
      </c>
      <c r="AG489" s="166">
        <f t="shared" ref="AG489:AG503" si="1578">ROUND(MAX((G489+I489)*M489/26*R489,(H489+I489)*M489/26*R489,G489/26*R489*150%,H489/26*R489*150%)*BK489,0)</f>
        <v>0</v>
      </c>
      <c r="AH489" s="166">
        <f t="shared" ref="AH489:AH503" si="1579">ROUND(MAX((G489+I489)*M489/26*S489,(H489+I489)*M489/26*S489,G489/26*S489*200%,H489/26*S489*200%)*BK489,0)</f>
        <v>0</v>
      </c>
      <c r="AI489" s="166">
        <f t="shared" ref="AI489:AI503" si="1580">ROUND(IF(BJ489="Lương tháng",L489/26*T489,MAX((G489+I489)/26*(T489+U489)*200%+G489/26*T489,(H489+I489)/26*(T489+U489)*200%+H489/26*T489,G489/26*(T489+U489)*300%+G489/26*T489,H489/26*(T489+U489)*300%+H489/26*T489)),0)</f>
        <v>0</v>
      </c>
      <c r="AJ489" s="166">
        <f t="shared" ref="AJ489:AJ503" si="1581">ROUND(IF((P489+Q489)=0,0,IF(BJ489="Lương tháng",MAX((G489+I489)/26*V489,(H489+I489)/26*V489),MAX(G489/26*V489,H489/26*V489))),0)</f>
        <v>0</v>
      </c>
      <c r="AK489" s="166">
        <f t="shared" ref="AK489:AK503" si="1582">ROUND(IF(G489&gt;0,G489/26*W489,H489/26*W489),0)</f>
        <v>0</v>
      </c>
      <c r="AL489" s="166">
        <f t="shared" ref="AL489:AL503" si="1583">ROUND(N489/26*Y489+O489/26*Z489+MAX(G489/26*AA489,H489/26*AA489),0)</f>
        <v>0</v>
      </c>
      <c r="AM489" s="166">
        <f t="shared" ref="AM489:AM503" si="1584">ROUND(IF(BJ489="Lương tháng",L489/26*AC489,L489/26*AC489+MAX((G489+I489)/26*AB489,(H489+I489)/26*AB489)),0)</f>
        <v>0</v>
      </c>
      <c r="AN489" s="166">
        <f t="shared" ref="AN489:AN503" si="1585">ROUND(IF(BJ489="lương tháng",0,MAX((G489+I489)/26*AD489*30%,(H489+I489)/26*AD489*30%)*BK489),0)</f>
        <v>0</v>
      </c>
      <c r="AO489" s="167">
        <f t="shared" ref="AO489:AO503" si="1586">ROUND(BM489*AE489,0)</f>
        <v>0</v>
      </c>
      <c r="AP489" s="166">
        <v>0</v>
      </c>
      <c r="AQ489" s="166">
        <f t="shared" ref="AQ489:AQ503" si="1587">ROUND(SUM(AF489:AP489),0)</f>
        <v>4119231</v>
      </c>
      <c r="AR489" s="166">
        <v>0</v>
      </c>
      <c r="AS489" s="167"/>
      <c r="AT489" s="166"/>
      <c r="AU489" s="166"/>
      <c r="AV489" s="166">
        <f t="shared" ref="AV489:AV503" si="1588">ROUND(SUM(AQ489:AT489)-AU489,0)</f>
        <v>4119231</v>
      </c>
      <c r="AW489" s="166">
        <f t="shared" si="1500"/>
        <v>441600</v>
      </c>
      <c r="AX489" s="166">
        <f t="shared" si="1501"/>
        <v>82800</v>
      </c>
      <c r="AY489" s="166">
        <f t="shared" si="1502"/>
        <v>55200</v>
      </c>
      <c r="AZ489" s="166">
        <f t="shared" ref="AZ489:AZ503" si="1589">SUM(AW489:AY489)</f>
        <v>579600</v>
      </c>
      <c r="BA489" s="166">
        <f t="shared" si="1504"/>
        <v>27600</v>
      </c>
      <c r="BB489" s="166">
        <f t="shared" ref="BB489:BB503" si="1590">IF(BN489="Xem lại",0,IF(CM489&lt;11000000,5000,IF(AND(CM489&gt;=11000000,CM489&lt;25000000),10000,IF(AND(CM489&gt;=25000000,CM489&lt;40000000),15000,IF(AND(CM489&gt;=40000000,CM489&lt;120000000),20000,IF(AND(CM489&gt;=120000000,CM489&lt;240000000),25000,30000)))))*$BB$5)</f>
        <v>120000</v>
      </c>
      <c r="BC489" s="166"/>
      <c r="BD489" s="166">
        <v>0</v>
      </c>
      <c r="BE489" s="166">
        <f t="shared" si="1505"/>
        <v>727200</v>
      </c>
      <c r="BF489" s="166">
        <f t="shared" si="1506"/>
        <v>3392031</v>
      </c>
      <c r="BG489" s="166">
        <f t="shared" si="1507"/>
        <v>0</v>
      </c>
      <c r="BH489" s="166">
        <v>1</v>
      </c>
      <c r="BI489" s="369" t="s">
        <v>40</v>
      </c>
      <c r="BJ489" s="166">
        <f t="shared" si="1508"/>
        <v>0</v>
      </c>
      <c r="BK489" s="166">
        <f t="shared" si="1509"/>
        <v>1</v>
      </c>
      <c r="BL489" s="166">
        <v>0</v>
      </c>
      <c r="BM489" s="166">
        <f t="shared" si="1510"/>
        <v>0</v>
      </c>
      <c r="BN489" s="166" t="str">
        <f t="shared" si="1511"/>
        <v>Trừ tiền</v>
      </c>
      <c r="BO489" s="410"/>
      <c r="BP489" s="166"/>
      <c r="BQ489" s="144"/>
      <c r="BR489" s="144"/>
      <c r="BS489" s="161">
        <f t="shared" si="1512"/>
        <v>4119231</v>
      </c>
      <c r="BT489" s="159">
        <v>0</v>
      </c>
      <c r="BU489" s="166">
        <f t="shared" si="1513"/>
        <v>0</v>
      </c>
      <c r="BV489" s="166">
        <v>11000000</v>
      </c>
      <c r="BW489" s="166">
        <f t="shared" si="1514"/>
        <v>11000000</v>
      </c>
      <c r="BX489" s="166">
        <f t="shared" ref="BX489:BX503" si="1591">BS489-SUM(CC489:CD489)-CB489-AZ489-BW489</f>
        <v>-7460369</v>
      </c>
      <c r="BY489" s="166"/>
      <c r="BZ489" s="166"/>
      <c r="CA489" s="171"/>
      <c r="CB489" s="166"/>
      <c r="CC489" s="166"/>
      <c r="CD489" s="166"/>
      <c r="CE489" s="369">
        <v>8500000</v>
      </c>
      <c r="CF489" s="369">
        <f>5%*CE489</f>
        <v>425000</v>
      </c>
      <c r="CG489" s="369">
        <v>0</v>
      </c>
      <c r="CH489" s="369">
        <v>0</v>
      </c>
      <c r="CI489" s="369"/>
      <c r="CJ489" s="369">
        <f t="shared" ref="CJ489:CJ503" si="1592">SUM(CF489:CI489)</f>
        <v>425000</v>
      </c>
      <c r="CK489" s="369">
        <f t="shared" ref="CK489:CK503" si="1593">CE489+CJ489</f>
        <v>8925000</v>
      </c>
      <c r="CL489" s="368"/>
      <c r="CM489" s="369">
        <f t="shared" ref="CM489:CN503" si="1594">CE489</f>
        <v>8500000</v>
      </c>
      <c r="CN489" s="369">
        <f t="shared" si="1594"/>
        <v>425000</v>
      </c>
      <c r="CO489" s="369">
        <f t="shared" ref="CO489:CO503" si="1595">CH489</f>
        <v>0</v>
      </c>
      <c r="CP489" s="369">
        <f t="shared" ref="CP489:CQ503" si="1596">CH489</f>
        <v>0</v>
      </c>
      <c r="CQ489" s="369">
        <f t="shared" si="1596"/>
        <v>0</v>
      </c>
      <c r="CR489" s="369">
        <f t="shared" ref="CR489:CR503" si="1597">SUM(CN489:CQ489)</f>
        <v>425000</v>
      </c>
      <c r="CS489" s="369">
        <f t="shared" ref="CS489:CS503" si="1598">CM489+CR489</f>
        <v>8925000</v>
      </c>
      <c r="CT489" s="173" t="s">
        <v>2136</v>
      </c>
      <c r="CU489" s="173" t="s">
        <v>2111</v>
      </c>
      <c r="CV489" s="450">
        <v>0</v>
      </c>
      <c r="CW489" s="173" t="s">
        <v>2103</v>
      </c>
    </row>
    <row r="490" spans="1:101" ht="34.35" customHeight="1">
      <c r="A490" s="155">
        <f>SUBTOTAL(3,$C$11:C490)</f>
        <v>429</v>
      </c>
      <c r="B490" s="390" t="s">
        <v>1810</v>
      </c>
      <c r="C490" s="252" t="s">
        <v>1811</v>
      </c>
      <c r="D490" s="156" t="s">
        <v>101</v>
      </c>
      <c r="E490" s="157" t="str">
        <f t="shared" si="1575"/>
        <v>B3</v>
      </c>
      <c r="F490" s="392">
        <v>37818</v>
      </c>
      <c r="G490" s="369">
        <v>5800000</v>
      </c>
      <c r="H490" s="368"/>
      <c r="I490" s="160">
        <f t="shared" si="1576"/>
        <v>3700000</v>
      </c>
      <c r="J490" s="160">
        <f t="shared" si="1486"/>
        <v>950000</v>
      </c>
      <c r="K490" s="161">
        <f t="shared" si="1487"/>
        <v>4650000</v>
      </c>
      <c r="L490" s="161">
        <f t="shared" si="1488"/>
        <v>10450000</v>
      </c>
      <c r="M490" s="162">
        <f t="shared" si="1489"/>
        <v>1</v>
      </c>
      <c r="N490" s="163">
        <f t="shared" si="1490"/>
        <v>4060000</v>
      </c>
      <c r="O490" s="163">
        <v>0</v>
      </c>
      <c r="P490" s="406">
        <v>15</v>
      </c>
      <c r="Q490" s="406">
        <v>0</v>
      </c>
      <c r="R490" s="406">
        <v>0</v>
      </c>
      <c r="S490" s="406">
        <v>0</v>
      </c>
      <c r="T490" s="406"/>
      <c r="U490" s="406"/>
      <c r="V490" s="406"/>
      <c r="W490" s="406"/>
      <c r="X490" s="389"/>
      <c r="Y490" s="406"/>
      <c r="Z490" s="406"/>
      <c r="AA490" s="406"/>
      <c r="AB490" s="406"/>
      <c r="AC490" s="406"/>
      <c r="AD490" s="406">
        <v>0</v>
      </c>
      <c r="AE490" s="164">
        <v>0</v>
      </c>
      <c r="AF490" s="166">
        <f t="shared" si="1577"/>
        <v>6028846</v>
      </c>
      <c r="AG490" s="166">
        <f t="shared" si="1578"/>
        <v>0</v>
      </c>
      <c r="AH490" s="166">
        <f t="shared" si="1579"/>
        <v>0</v>
      </c>
      <c r="AI490" s="166">
        <f t="shared" si="1580"/>
        <v>0</v>
      </c>
      <c r="AJ490" s="166">
        <f t="shared" si="1581"/>
        <v>0</v>
      </c>
      <c r="AK490" s="166">
        <f t="shared" si="1582"/>
        <v>0</v>
      </c>
      <c r="AL490" s="166">
        <f t="shared" si="1583"/>
        <v>0</v>
      </c>
      <c r="AM490" s="166">
        <f t="shared" si="1584"/>
        <v>0</v>
      </c>
      <c r="AN490" s="166">
        <f t="shared" si="1585"/>
        <v>0</v>
      </c>
      <c r="AO490" s="167">
        <f t="shared" si="1586"/>
        <v>0</v>
      </c>
      <c r="AP490" s="166">
        <v>0</v>
      </c>
      <c r="AQ490" s="166">
        <f t="shared" si="1587"/>
        <v>6028846</v>
      </c>
      <c r="AR490" s="166">
        <v>0</v>
      </c>
      <c r="AS490" s="167"/>
      <c r="AT490" s="166"/>
      <c r="AU490" s="166"/>
      <c r="AV490" s="166">
        <f t="shared" si="1588"/>
        <v>6028846</v>
      </c>
      <c r="AW490" s="166">
        <f t="shared" si="1500"/>
        <v>464000</v>
      </c>
      <c r="AX490" s="166">
        <f t="shared" si="1501"/>
        <v>87000</v>
      </c>
      <c r="AY490" s="166">
        <f t="shared" si="1502"/>
        <v>58000</v>
      </c>
      <c r="AZ490" s="166">
        <f t="shared" si="1589"/>
        <v>609000</v>
      </c>
      <c r="BA490" s="166">
        <f t="shared" si="1504"/>
        <v>0</v>
      </c>
      <c r="BB490" s="166">
        <f t="shared" si="1590"/>
        <v>120000</v>
      </c>
      <c r="BC490" s="166"/>
      <c r="BD490" s="166">
        <v>0</v>
      </c>
      <c r="BE490" s="166">
        <f t="shared" si="1505"/>
        <v>729000</v>
      </c>
      <c r="BF490" s="166">
        <f t="shared" si="1506"/>
        <v>5299846</v>
      </c>
      <c r="BG490" s="166">
        <f t="shared" si="1507"/>
        <v>0</v>
      </c>
      <c r="BH490" s="166">
        <v>1</v>
      </c>
      <c r="BI490" s="159">
        <v>0</v>
      </c>
      <c r="BJ490" s="166">
        <f t="shared" si="1508"/>
        <v>0</v>
      </c>
      <c r="BK490" s="166">
        <f t="shared" si="1509"/>
        <v>1</v>
      </c>
      <c r="BL490" s="166">
        <v>0</v>
      </c>
      <c r="BM490" s="166">
        <f t="shared" si="1510"/>
        <v>0</v>
      </c>
      <c r="BN490" s="166" t="str">
        <f t="shared" si="1511"/>
        <v>Trừ tiền</v>
      </c>
      <c r="BO490" s="410"/>
      <c r="BP490" s="166"/>
      <c r="BQ490" s="144"/>
      <c r="BR490" s="144"/>
      <c r="BS490" s="161">
        <f t="shared" si="1512"/>
        <v>6028846</v>
      </c>
      <c r="BT490" s="159">
        <v>0</v>
      </c>
      <c r="BU490" s="166">
        <f t="shared" si="1513"/>
        <v>0</v>
      </c>
      <c r="BV490" s="166">
        <v>11000000</v>
      </c>
      <c r="BW490" s="166">
        <f t="shared" si="1514"/>
        <v>11000000</v>
      </c>
      <c r="BX490" s="166">
        <f t="shared" si="1591"/>
        <v>-5580154</v>
      </c>
      <c r="BY490" s="166"/>
      <c r="BZ490" s="166"/>
      <c r="CA490" s="171"/>
      <c r="CB490" s="166"/>
      <c r="CC490" s="166"/>
      <c r="CD490" s="166"/>
      <c r="CE490" s="369">
        <v>9500000</v>
      </c>
      <c r="CF490" s="369">
        <f t="shared" ref="CF490:CF492" si="1599">CE490*10%</f>
        <v>950000</v>
      </c>
      <c r="CG490" s="369">
        <v>0</v>
      </c>
      <c r="CH490" s="369">
        <v>0</v>
      </c>
      <c r="CI490" s="369"/>
      <c r="CJ490" s="369">
        <f t="shared" si="1592"/>
        <v>950000</v>
      </c>
      <c r="CK490" s="369">
        <f t="shared" si="1593"/>
        <v>10450000</v>
      </c>
      <c r="CL490" s="368"/>
      <c r="CM490" s="369">
        <f t="shared" si="1594"/>
        <v>9500000</v>
      </c>
      <c r="CN490" s="369">
        <f t="shared" si="1594"/>
        <v>950000</v>
      </c>
      <c r="CO490" s="369">
        <f t="shared" si="1595"/>
        <v>0</v>
      </c>
      <c r="CP490" s="369">
        <f t="shared" si="1596"/>
        <v>0</v>
      </c>
      <c r="CQ490" s="369">
        <f t="shared" si="1596"/>
        <v>0</v>
      </c>
      <c r="CR490" s="369">
        <f t="shared" si="1597"/>
        <v>950000</v>
      </c>
      <c r="CS490" s="369">
        <f t="shared" si="1598"/>
        <v>10450000</v>
      </c>
      <c r="CT490" s="173" t="s">
        <v>2137</v>
      </c>
      <c r="CU490" s="173" t="s">
        <v>2111</v>
      </c>
      <c r="CV490" s="450">
        <v>0</v>
      </c>
      <c r="CW490" s="173" t="s">
        <v>2103</v>
      </c>
    </row>
    <row r="491" spans="1:101" ht="34.35" customHeight="1">
      <c r="A491" s="155">
        <f>SUBTOTAL(3,$C$11:C491)</f>
        <v>430</v>
      </c>
      <c r="B491" s="390" t="s">
        <v>1812</v>
      </c>
      <c r="C491" s="252" t="s">
        <v>1813</v>
      </c>
      <c r="D491" s="156" t="s">
        <v>101</v>
      </c>
      <c r="E491" s="157" t="str">
        <f t="shared" si="1575"/>
        <v>B3</v>
      </c>
      <c r="F491" s="392">
        <v>41929</v>
      </c>
      <c r="G491" s="369">
        <v>6530000</v>
      </c>
      <c r="H491" s="368"/>
      <c r="I491" s="160">
        <f t="shared" si="1576"/>
        <v>4470000</v>
      </c>
      <c r="J491" s="160">
        <f t="shared" si="1486"/>
        <v>1100000</v>
      </c>
      <c r="K491" s="161">
        <f t="shared" si="1487"/>
        <v>5570000</v>
      </c>
      <c r="L491" s="161">
        <f t="shared" si="1488"/>
        <v>12100000</v>
      </c>
      <c r="M491" s="162">
        <f t="shared" si="1489"/>
        <v>0.8</v>
      </c>
      <c r="N491" s="163">
        <f t="shared" si="1490"/>
        <v>4571000</v>
      </c>
      <c r="O491" s="163">
        <v>0</v>
      </c>
      <c r="P491" s="406">
        <v>15</v>
      </c>
      <c r="Q491" s="406">
        <v>0</v>
      </c>
      <c r="R491" s="406">
        <v>0</v>
      </c>
      <c r="S491" s="406">
        <v>0</v>
      </c>
      <c r="T491" s="406"/>
      <c r="U491" s="406"/>
      <c r="V491" s="406"/>
      <c r="W491" s="406"/>
      <c r="X491" s="389"/>
      <c r="Y491" s="406"/>
      <c r="Z491" s="406"/>
      <c r="AA491" s="406"/>
      <c r="AB491" s="406"/>
      <c r="AC491" s="406"/>
      <c r="AD491" s="406">
        <v>0</v>
      </c>
      <c r="AE491" s="164">
        <v>0</v>
      </c>
      <c r="AF491" s="166">
        <f t="shared" si="1577"/>
        <v>5584615</v>
      </c>
      <c r="AG491" s="166">
        <f t="shared" si="1578"/>
        <v>0</v>
      </c>
      <c r="AH491" s="166">
        <f t="shared" si="1579"/>
        <v>0</v>
      </c>
      <c r="AI491" s="166">
        <f t="shared" si="1580"/>
        <v>0</v>
      </c>
      <c r="AJ491" s="166">
        <f t="shared" si="1581"/>
        <v>0</v>
      </c>
      <c r="AK491" s="166">
        <f t="shared" si="1582"/>
        <v>0</v>
      </c>
      <c r="AL491" s="166">
        <f t="shared" si="1583"/>
        <v>0</v>
      </c>
      <c r="AM491" s="166">
        <f t="shared" si="1584"/>
        <v>0</v>
      </c>
      <c r="AN491" s="166">
        <f t="shared" si="1585"/>
        <v>0</v>
      </c>
      <c r="AO491" s="167">
        <f t="shared" si="1586"/>
        <v>0</v>
      </c>
      <c r="AP491" s="166">
        <v>0</v>
      </c>
      <c r="AQ491" s="166">
        <f t="shared" si="1587"/>
        <v>5584615</v>
      </c>
      <c r="AR491" s="166">
        <v>0</v>
      </c>
      <c r="AS491" s="167"/>
      <c r="AT491" s="166"/>
      <c r="AU491" s="166"/>
      <c r="AV491" s="166">
        <f t="shared" si="1588"/>
        <v>5584615</v>
      </c>
      <c r="AW491" s="166">
        <f t="shared" si="1500"/>
        <v>522400</v>
      </c>
      <c r="AX491" s="166">
        <f t="shared" si="1501"/>
        <v>97950</v>
      </c>
      <c r="AY491" s="166">
        <f t="shared" si="1502"/>
        <v>65300</v>
      </c>
      <c r="AZ491" s="166">
        <f t="shared" si="1589"/>
        <v>685650</v>
      </c>
      <c r="BA491" s="166">
        <f t="shared" si="1504"/>
        <v>32650</v>
      </c>
      <c r="BB491" s="166">
        <f t="shared" si="1590"/>
        <v>240000</v>
      </c>
      <c r="BC491" s="166"/>
      <c r="BD491" s="166">
        <v>0</v>
      </c>
      <c r="BE491" s="166">
        <f t="shared" si="1505"/>
        <v>958300</v>
      </c>
      <c r="BF491" s="166">
        <f t="shared" si="1506"/>
        <v>4626315</v>
      </c>
      <c r="BG491" s="166">
        <f t="shared" si="1507"/>
        <v>0</v>
      </c>
      <c r="BH491" s="166">
        <v>1</v>
      </c>
      <c r="BI491" s="369" t="s">
        <v>40</v>
      </c>
      <c r="BJ491" s="166">
        <f t="shared" si="1508"/>
        <v>0</v>
      </c>
      <c r="BK491" s="166">
        <f t="shared" si="1509"/>
        <v>1</v>
      </c>
      <c r="BL491" s="166">
        <v>0</v>
      </c>
      <c r="BM491" s="166">
        <f t="shared" si="1510"/>
        <v>0</v>
      </c>
      <c r="BN491" s="166" t="str">
        <f t="shared" si="1511"/>
        <v>Trừ tiền</v>
      </c>
      <c r="BO491" s="410"/>
      <c r="BP491" s="166"/>
      <c r="BQ491" s="144"/>
      <c r="BR491" s="144"/>
      <c r="BS491" s="161">
        <f t="shared" si="1512"/>
        <v>5584615</v>
      </c>
      <c r="BT491" s="159">
        <v>0</v>
      </c>
      <c r="BU491" s="166">
        <f t="shared" si="1513"/>
        <v>0</v>
      </c>
      <c r="BV491" s="166">
        <v>11000000</v>
      </c>
      <c r="BW491" s="166">
        <f t="shared" si="1514"/>
        <v>11000000</v>
      </c>
      <c r="BX491" s="166">
        <f t="shared" si="1591"/>
        <v>-6101035</v>
      </c>
      <c r="BY491" s="166"/>
      <c r="BZ491" s="166"/>
      <c r="CA491" s="171"/>
      <c r="CB491" s="166"/>
      <c r="CC491" s="166"/>
      <c r="CD491" s="166"/>
      <c r="CE491" s="369">
        <v>11000000</v>
      </c>
      <c r="CF491" s="369">
        <f t="shared" si="1599"/>
        <v>1100000</v>
      </c>
      <c r="CG491" s="369">
        <v>0</v>
      </c>
      <c r="CH491" s="369">
        <v>0</v>
      </c>
      <c r="CI491" s="369"/>
      <c r="CJ491" s="369">
        <f t="shared" si="1592"/>
        <v>1100000</v>
      </c>
      <c r="CK491" s="369">
        <f t="shared" si="1593"/>
        <v>12100000</v>
      </c>
      <c r="CL491" s="368"/>
      <c r="CM491" s="369">
        <f t="shared" si="1594"/>
        <v>11000000</v>
      </c>
      <c r="CN491" s="369">
        <f t="shared" si="1594"/>
        <v>1100000</v>
      </c>
      <c r="CO491" s="369">
        <f t="shared" si="1595"/>
        <v>0</v>
      </c>
      <c r="CP491" s="369">
        <f t="shared" si="1596"/>
        <v>0</v>
      </c>
      <c r="CQ491" s="369">
        <f t="shared" si="1596"/>
        <v>0</v>
      </c>
      <c r="CR491" s="369">
        <f t="shared" si="1597"/>
        <v>1100000</v>
      </c>
      <c r="CS491" s="369">
        <f t="shared" si="1598"/>
        <v>12100000</v>
      </c>
      <c r="CT491" s="173" t="s">
        <v>2138</v>
      </c>
      <c r="CU491" s="173" t="s">
        <v>2111</v>
      </c>
      <c r="CV491" s="450" t="s">
        <v>2139</v>
      </c>
      <c r="CW491" s="173" t="s">
        <v>2103</v>
      </c>
    </row>
    <row r="492" spans="1:101" ht="34.35" customHeight="1">
      <c r="A492" s="155">
        <f>SUBTOTAL(3,$C$11:C492)</f>
        <v>431</v>
      </c>
      <c r="B492" s="390" t="s">
        <v>1814</v>
      </c>
      <c r="C492" s="252" t="s">
        <v>1815</v>
      </c>
      <c r="D492" s="156" t="s">
        <v>101</v>
      </c>
      <c r="E492" s="157" t="str">
        <f t="shared" si="1575"/>
        <v>B3</v>
      </c>
      <c r="F492" s="392">
        <v>42105</v>
      </c>
      <c r="G492" s="369">
        <v>5800000</v>
      </c>
      <c r="H492" s="368"/>
      <c r="I492" s="160">
        <f t="shared" si="1576"/>
        <v>3200000</v>
      </c>
      <c r="J492" s="160">
        <f t="shared" si="1486"/>
        <v>900000</v>
      </c>
      <c r="K492" s="161">
        <f t="shared" si="1487"/>
        <v>4100000</v>
      </c>
      <c r="L492" s="161">
        <f t="shared" si="1488"/>
        <v>9900000</v>
      </c>
      <c r="M492" s="162">
        <f t="shared" si="1489"/>
        <v>1</v>
      </c>
      <c r="N492" s="163">
        <f t="shared" si="1490"/>
        <v>4060000</v>
      </c>
      <c r="O492" s="163">
        <v>0</v>
      </c>
      <c r="P492" s="406">
        <v>14</v>
      </c>
      <c r="Q492" s="406">
        <v>0</v>
      </c>
      <c r="R492" s="406">
        <v>0</v>
      </c>
      <c r="S492" s="406">
        <v>0</v>
      </c>
      <c r="T492" s="406"/>
      <c r="U492" s="406"/>
      <c r="V492" s="406"/>
      <c r="W492" s="406"/>
      <c r="X492" s="389"/>
      <c r="Y492" s="406"/>
      <c r="Z492" s="406"/>
      <c r="AA492" s="406"/>
      <c r="AB492" s="406"/>
      <c r="AC492" s="406"/>
      <c r="AD492" s="406">
        <v>0</v>
      </c>
      <c r="AE492" s="164">
        <v>0</v>
      </c>
      <c r="AF492" s="166">
        <f t="shared" si="1577"/>
        <v>5330769</v>
      </c>
      <c r="AG492" s="166">
        <f t="shared" si="1578"/>
        <v>0</v>
      </c>
      <c r="AH492" s="166">
        <f t="shared" si="1579"/>
        <v>0</v>
      </c>
      <c r="AI492" s="166">
        <f t="shared" si="1580"/>
        <v>0</v>
      </c>
      <c r="AJ492" s="166">
        <f t="shared" si="1581"/>
        <v>0</v>
      </c>
      <c r="AK492" s="166">
        <f t="shared" si="1582"/>
        <v>0</v>
      </c>
      <c r="AL492" s="166">
        <f t="shared" si="1583"/>
        <v>0</v>
      </c>
      <c r="AM492" s="166">
        <f t="shared" si="1584"/>
        <v>0</v>
      </c>
      <c r="AN492" s="166">
        <f t="shared" si="1585"/>
        <v>0</v>
      </c>
      <c r="AO492" s="167">
        <f t="shared" si="1586"/>
        <v>0</v>
      </c>
      <c r="AP492" s="166">
        <v>0</v>
      </c>
      <c r="AQ492" s="166">
        <f t="shared" si="1587"/>
        <v>5330769</v>
      </c>
      <c r="AR492" s="166">
        <v>0</v>
      </c>
      <c r="AS492" s="167"/>
      <c r="AT492" s="166"/>
      <c r="AU492" s="166"/>
      <c r="AV492" s="166">
        <f t="shared" si="1588"/>
        <v>5330769</v>
      </c>
      <c r="AW492" s="166">
        <f t="shared" si="1500"/>
        <v>464000</v>
      </c>
      <c r="AX492" s="166">
        <f t="shared" si="1501"/>
        <v>87000</v>
      </c>
      <c r="AY492" s="166">
        <f t="shared" si="1502"/>
        <v>58000</v>
      </c>
      <c r="AZ492" s="166">
        <f t="shared" si="1589"/>
        <v>609000</v>
      </c>
      <c r="BA492" s="166">
        <f t="shared" si="1504"/>
        <v>29000</v>
      </c>
      <c r="BB492" s="166">
        <f t="shared" si="1590"/>
        <v>120000</v>
      </c>
      <c r="BC492" s="166"/>
      <c r="BD492" s="166">
        <v>0</v>
      </c>
      <c r="BE492" s="166">
        <f t="shared" si="1505"/>
        <v>758000</v>
      </c>
      <c r="BF492" s="166">
        <f t="shared" si="1506"/>
        <v>4572769</v>
      </c>
      <c r="BG492" s="166">
        <f t="shared" si="1507"/>
        <v>0</v>
      </c>
      <c r="BH492" s="166">
        <v>1</v>
      </c>
      <c r="BI492" s="369" t="s">
        <v>40</v>
      </c>
      <c r="BJ492" s="166">
        <f t="shared" si="1508"/>
        <v>0</v>
      </c>
      <c r="BK492" s="166">
        <f t="shared" si="1509"/>
        <v>1</v>
      </c>
      <c r="BL492" s="166">
        <v>0</v>
      </c>
      <c r="BM492" s="166">
        <f t="shared" si="1510"/>
        <v>0</v>
      </c>
      <c r="BN492" s="166" t="str">
        <f t="shared" si="1511"/>
        <v>Trừ tiền</v>
      </c>
      <c r="BO492" s="410"/>
      <c r="BP492" s="166"/>
      <c r="BQ492" s="144"/>
      <c r="BR492" s="144"/>
      <c r="BS492" s="161">
        <f t="shared" si="1512"/>
        <v>5330769</v>
      </c>
      <c r="BT492" s="159">
        <v>0</v>
      </c>
      <c r="BU492" s="166">
        <f t="shared" si="1513"/>
        <v>0</v>
      </c>
      <c r="BV492" s="166">
        <v>11000000</v>
      </c>
      <c r="BW492" s="166">
        <f t="shared" si="1514"/>
        <v>11000000</v>
      </c>
      <c r="BX492" s="166">
        <f t="shared" si="1591"/>
        <v>-6278231</v>
      </c>
      <c r="BY492" s="166"/>
      <c r="BZ492" s="166"/>
      <c r="CA492" s="171"/>
      <c r="CB492" s="166"/>
      <c r="CC492" s="166"/>
      <c r="CD492" s="166"/>
      <c r="CE492" s="369">
        <v>9000000</v>
      </c>
      <c r="CF492" s="369">
        <f t="shared" si="1599"/>
        <v>900000</v>
      </c>
      <c r="CG492" s="369">
        <v>0</v>
      </c>
      <c r="CH492" s="369">
        <v>0</v>
      </c>
      <c r="CI492" s="369"/>
      <c r="CJ492" s="369">
        <f t="shared" si="1592"/>
        <v>900000</v>
      </c>
      <c r="CK492" s="369">
        <f t="shared" si="1593"/>
        <v>9900000</v>
      </c>
      <c r="CL492" s="368"/>
      <c r="CM492" s="369">
        <f t="shared" si="1594"/>
        <v>9000000</v>
      </c>
      <c r="CN492" s="369">
        <f t="shared" si="1594"/>
        <v>900000</v>
      </c>
      <c r="CO492" s="369">
        <f t="shared" si="1595"/>
        <v>0</v>
      </c>
      <c r="CP492" s="369">
        <f t="shared" si="1596"/>
        <v>0</v>
      </c>
      <c r="CQ492" s="369">
        <f t="shared" si="1596"/>
        <v>0</v>
      </c>
      <c r="CR492" s="369">
        <f t="shared" si="1597"/>
        <v>900000</v>
      </c>
      <c r="CS492" s="369">
        <f t="shared" si="1598"/>
        <v>9900000</v>
      </c>
      <c r="CT492" s="173" t="s">
        <v>2140</v>
      </c>
      <c r="CU492" s="173" t="s">
        <v>2111</v>
      </c>
      <c r="CV492" s="450">
        <v>0</v>
      </c>
      <c r="CW492" s="173" t="s">
        <v>2103</v>
      </c>
    </row>
    <row r="493" spans="1:101" ht="34.35" customHeight="1">
      <c r="A493" s="155">
        <f>SUBTOTAL(3,$C$11:C493)</f>
        <v>432</v>
      </c>
      <c r="B493" s="390" t="s">
        <v>1816</v>
      </c>
      <c r="C493" s="252" t="s">
        <v>1817</v>
      </c>
      <c r="D493" s="156" t="s">
        <v>101</v>
      </c>
      <c r="E493" s="157" t="str">
        <f t="shared" si="1575"/>
        <v>B3</v>
      </c>
      <c r="F493" s="392">
        <v>42278</v>
      </c>
      <c r="G493" s="369">
        <v>5800000</v>
      </c>
      <c r="H493" s="368"/>
      <c r="I493" s="160">
        <f t="shared" si="1576"/>
        <v>3200000</v>
      </c>
      <c r="J493" s="160">
        <f t="shared" si="1486"/>
        <v>450000</v>
      </c>
      <c r="K493" s="161">
        <f t="shared" si="1487"/>
        <v>3650000</v>
      </c>
      <c r="L493" s="161">
        <f t="shared" si="1488"/>
        <v>9450000</v>
      </c>
      <c r="M493" s="162">
        <f t="shared" si="1489"/>
        <v>1</v>
      </c>
      <c r="N493" s="163">
        <f t="shared" si="1490"/>
        <v>4060000</v>
      </c>
      <c r="O493" s="163">
        <v>0</v>
      </c>
      <c r="P493" s="406">
        <v>15</v>
      </c>
      <c r="Q493" s="406">
        <v>0</v>
      </c>
      <c r="R493" s="406">
        <v>0</v>
      </c>
      <c r="S493" s="406">
        <v>0</v>
      </c>
      <c r="T493" s="406"/>
      <c r="U493" s="406"/>
      <c r="V493" s="406"/>
      <c r="W493" s="406"/>
      <c r="X493" s="389"/>
      <c r="Y493" s="406"/>
      <c r="Z493" s="406"/>
      <c r="AA493" s="406"/>
      <c r="AB493" s="406"/>
      <c r="AC493" s="406"/>
      <c r="AD493" s="406">
        <v>0</v>
      </c>
      <c r="AE493" s="164">
        <v>0</v>
      </c>
      <c r="AF493" s="166">
        <f t="shared" si="1577"/>
        <v>5451923</v>
      </c>
      <c r="AG493" s="166">
        <f t="shared" si="1578"/>
        <v>0</v>
      </c>
      <c r="AH493" s="166">
        <f t="shared" si="1579"/>
        <v>0</v>
      </c>
      <c r="AI493" s="166">
        <f t="shared" si="1580"/>
        <v>0</v>
      </c>
      <c r="AJ493" s="166">
        <f t="shared" si="1581"/>
        <v>0</v>
      </c>
      <c r="AK493" s="166">
        <f t="shared" si="1582"/>
        <v>0</v>
      </c>
      <c r="AL493" s="166">
        <f t="shared" si="1583"/>
        <v>0</v>
      </c>
      <c r="AM493" s="166">
        <f t="shared" si="1584"/>
        <v>0</v>
      </c>
      <c r="AN493" s="166">
        <f t="shared" si="1585"/>
        <v>0</v>
      </c>
      <c r="AO493" s="167">
        <f t="shared" si="1586"/>
        <v>0</v>
      </c>
      <c r="AP493" s="166">
        <v>0</v>
      </c>
      <c r="AQ493" s="166">
        <f t="shared" si="1587"/>
        <v>5451923</v>
      </c>
      <c r="AR493" s="166">
        <v>0</v>
      </c>
      <c r="AS493" s="167"/>
      <c r="AT493" s="166"/>
      <c r="AU493" s="166"/>
      <c r="AV493" s="166">
        <f t="shared" si="1588"/>
        <v>5451923</v>
      </c>
      <c r="AW493" s="166">
        <f t="shared" si="1500"/>
        <v>464000</v>
      </c>
      <c r="AX493" s="166">
        <f t="shared" si="1501"/>
        <v>87000</v>
      </c>
      <c r="AY493" s="166">
        <f t="shared" si="1502"/>
        <v>58000</v>
      </c>
      <c r="AZ493" s="166">
        <f t="shared" si="1589"/>
        <v>609000</v>
      </c>
      <c r="BA493" s="166">
        <f t="shared" si="1504"/>
        <v>29000</v>
      </c>
      <c r="BB493" s="166">
        <f t="shared" si="1590"/>
        <v>120000</v>
      </c>
      <c r="BC493" s="166"/>
      <c r="BD493" s="166">
        <v>0</v>
      </c>
      <c r="BE493" s="166">
        <f t="shared" si="1505"/>
        <v>758000</v>
      </c>
      <c r="BF493" s="166">
        <f t="shared" si="1506"/>
        <v>4693923</v>
      </c>
      <c r="BG493" s="166">
        <f t="shared" si="1507"/>
        <v>0</v>
      </c>
      <c r="BH493" s="166">
        <v>1</v>
      </c>
      <c r="BI493" s="369" t="s">
        <v>40</v>
      </c>
      <c r="BJ493" s="166">
        <f t="shared" si="1508"/>
        <v>0</v>
      </c>
      <c r="BK493" s="166">
        <f t="shared" si="1509"/>
        <v>1</v>
      </c>
      <c r="BL493" s="166">
        <v>0</v>
      </c>
      <c r="BM493" s="166">
        <f t="shared" si="1510"/>
        <v>0</v>
      </c>
      <c r="BN493" s="166" t="str">
        <f t="shared" si="1511"/>
        <v>Trừ tiền</v>
      </c>
      <c r="BO493" s="410"/>
      <c r="BP493" s="166"/>
      <c r="BQ493" s="144"/>
      <c r="BR493" s="144"/>
      <c r="BS493" s="161">
        <f t="shared" si="1512"/>
        <v>5451923</v>
      </c>
      <c r="BT493" s="159">
        <v>0</v>
      </c>
      <c r="BU493" s="166">
        <f t="shared" si="1513"/>
        <v>0</v>
      </c>
      <c r="BV493" s="166">
        <v>11000000</v>
      </c>
      <c r="BW493" s="166">
        <f t="shared" si="1514"/>
        <v>11000000</v>
      </c>
      <c r="BX493" s="166">
        <f t="shared" si="1591"/>
        <v>-6157077</v>
      </c>
      <c r="BY493" s="166"/>
      <c r="BZ493" s="166"/>
      <c r="CA493" s="171"/>
      <c r="CB493" s="166"/>
      <c r="CC493" s="166"/>
      <c r="CD493" s="166"/>
      <c r="CE493" s="369">
        <v>9000000</v>
      </c>
      <c r="CF493" s="369">
        <f t="shared" ref="CF493:CF501" si="1600">5%*CE493</f>
        <v>450000</v>
      </c>
      <c r="CG493" s="369">
        <v>0</v>
      </c>
      <c r="CH493" s="369">
        <v>0</v>
      </c>
      <c r="CI493" s="369"/>
      <c r="CJ493" s="369">
        <f t="shared" si="1592"/>
        <v>450000</v>
      </c>
      <c r="CK493" s="369">
        <f t="shared" si="1593"/>
        <v>9450000</v>
      </c>
      <c r="CL493" s="368"/>
      <c r="CM493" s="369">
        <f t="shared" si="1594"/>
        <v>9000000</v>
      </c>
      <c r="CN493" s="369">
        <f t="shared" si="1594"/>
        <v>450000</v>
      </c>
      <c r="CO493" s="369">
        <f t="shared" si="1595"/>
        <v>0</v>
      </c>
      <c r="CP493" s="369">
        <f t="shared" si="1596"/>
        <v>0</v>
      </c>
      <c r="CQ493" s="369">
        <f t="shared" si="1596"/>
        <v>0</v>
      </c>
      <c r="CR493" s="369">
        <f t="shared" si="1597"/>
        <v>450000</v>
      </c>
      <c r="CS493" s="369">
        <f t="shared" si="1598"/>
        <v>9450000</v>
      </c>
      <c r="CT493" s="173" t="s">
        <v>2140</v>
      </c>
      <c r="CU493" s="173" t="s">
        <v>2111</v>
      </c>
      <c r="CV493" s="450">
        <v>0</v>
      </c>
      <c r="CW493" s="173" t="s">
        <v>2103</v>
      </c>
    </row>
    <row r="494" spans="1:101" ht="34.35" customHeight="1">
      <c r="A494" s="155">
        <f>SUBTOTAL(3,$C$11:C494)</f>
        <v>433</v>
      </c>
      <c r="B494" s="390" t="s">
        <v>1818</v>
      </c>
      <c r="C494" s="252" t="s">
        <v>1819</v>
      </c>
      <c r="D494" s="156" t="s">
        <v>101</v>
      </c>
      <c r="E494" s="157" t="str">
        <f t="shared" si="1575"/>
        <v>B3</v>
      </c>
      <c r="F494" s="392">
        <v>42006</v>
      </c>
      <c r="G494" s="369">
        <v>6090000</v>
      </c>
      <c r="H494" s="368"/>
      <c r="I494" s="160">
        <f t="shared" si="1576"/>
        <v>3910000</v>
      </c>
      <c r="J494" s="160">
        <f t="shared" si="1486"/>
        <v>1000000</v>
      </c>
      <c r="K494" s="161">
        <f t="shared" si="1487"/>
        <v>4910000</v>
      </c>
      <c r="L494" s="161">
        <f t="shared" si="1488"/>
        <v>11000000</v>
      </c>
      <c r="M494" s="162">
        <f t="shared" si="1489"/>
        <v>1</v>
      </c>
      <c r="N494" s="163">
        <f t="shared" si="1490"/>
        <v>4263000</v>
      </c>
      <c r="O494" s="163">
        <v>0</v>
      </c>
      <c r="P494" s="406">
        <v>15</v>
      </c>
      <c r="Q494" s="406">
        <v>0</v>
      </c>
      <c r="R494" s="406">
        <v>0</v>
      </c>
      <c r="S494" s="406">
        <v>0</v>
      </c>
      <c r="T494" s="406"/>
      <c r="U494" s="406"/>
      <c r="V494" s="406"/>
      <c r="W494" s="406"/>
      <c r="X494" s="389"/>
      <c r="Y494" s="406"/>
      <c r="Z494" s="406"/>
      <c r="AA494" s="406"/>
      <c r="AB494" s="406"/>
      <c r="AC494" s="406"/>
      <c r="AD494" s="406">
        <v>0</v>
      </c>
      <c r="AE494" s="164">
        <v>0</v>
      </c>
      <c r="AF494" s="166">
        <f t="shared" si="1577"/>
        <v>6346154</v>
      </c>
      <c r="AG494" s="166">
        <f t="shared" si="1578"/>
        <v>0</v>
      </c>
      <c r="AH494" s="166">
        <f t="shared" si="1579"/>
        <v>0</v>
      </c>
      <c r="AI494" s="166">
        <f t="shared" si="1580"/>
        <v>0</v>
      </c>
      <c r="AJ494" s="166">
        <f t="shared" si="1581"/>
        <v>0</v>
      </c>
      <c r="AK494" s="166">
        <f t="shared" si="1582"/>
        <v>0</v>
      </c>
      <c r="AL494" s="166">
        <f t="shared" si="1583"/>
        <v>0</v>
      </c>
      <c r="AM494" s="166">
        <f t="shared" si="1584"/>
        <v>0</v>
      </c>
      <c r="AN494" s="166">
        <f t="shared" si="1585"/>
        <v>0</v>
      </c>
      <c r="AO494" s="167">
        <f t="shared" si="1586"/>
        <v>0</v>
      </c>
      <c r="AP494" s="166">
        <v>0</v>
      </c>
      <c r="AQ494" s="166">
        <f t="shared" si="1587"/>
        <v>6346154</v>
      </c>
      <c r="AR494" s="166">
        <v>0</v>
      </c>
      <c r="AS494" s="167"/>
      <c r="AT494" s="166"/>
      <c r="AU494" s="166"/>
      <c r="AV494" s="166">
        <f t="shared" si="1588"/>
        <v>6346154</v>
      </c>
      <c r="AW494" s="166">
        <f t="shared" si="1500"/>
        <v>487200</v>
      </c>
      <c r="AX494" s="166">
        <f t="shared" si="1501"/>
        <v>91350</v>
      </c>
      <c r="AY494" s="166">
        <f t="shared" si="1502"/>
        <v>60900</v>
      </c>
      <c r="AZ494" s="166">
        <f t="shared" si="1589"/>
        <v>639450</v>
      </c>
      <c r="BA494" s="166">
        <f t="shared" si="1504"/>
        <v>30450</v>
      </c>
      <c r="BB494" s="166">
        <f t="shared" si="1590"/>
        <v>120000</v>
      </c>
      <c r="BC494" s="166"/>
      <c r="BD494" s="166">
        <v>0</v>
      </c>
      <c r="BE494" s="166">
        <f t="shared" si="1505"/>
        <v>789900</v>
      </c>
      <c r="BF494" s="166">
        <f t="shared" si="1506"/>
        <v>5556254</v>
      </c>
      <c r="BG494" s="166">
        <f t="shared" si="1507"/>
        <v>0</v>
      </c>
      <c r="BH494" s="166">
        <v>1</v>
      </c>
      <c r="BI494" s="369" t="s">
        <v>40</v>
      </c>
      <c r="BJ494" s="166">
        <f t="shared" si="1508"/>
        <v>0</v>
      </c>
      <c r="BK494" s="166">
        <f t="shared" si="1509"/>
        <v>1</v>
      </c>
      <c r="BL494" s="166">
        <v>0</v>
      </c>
      <c r="BM494" s="166">
        <f t="shared" si="1510"/>
        <v>0</v>
      </c>
      <c r="BN494" s="166" t="str">
        <f t="shared" si="1511"/>
        <v>Trừ tiền</v>
      </c>
      <c r="BO494" s="410"/>
      <c r="BP494" s="166"/>
      <c r="BQ494" s="144"/>
      <c r="BR494" s="144"/>
      <c r="BS494" s="161">
        <f t="shared" si="1512"/>
        <v>6346154</v>
      </c>
      <c r="BT494" s="159">
        <v>0</v>
      </c>
      <c r="BU494" s="166">
        <f t="shared" si="1513"/>
        <v>0</v>
      </c>
      <c r="BV494" s="166">
        <v>11000000</v>
      </c>
      <c r="BW494" s="166">
        <f t="shared" si="1514"/>
        <v>11000000</v>
      </c>
      <c r="BX494" s="166">
        <f t="shared" si="1591"/>
        <v>-5293296</v>
      </c>
      <c r="BY494" s="166"/>
      <c r="BZ494" s="166"/>
      <c r="CA494" s="171"/>
      <c r="CB494" s="166"/>
      <c r="CC494" s="166"/>
      <c r="CD494" s="166"/>
      <c r="CE494" s="369">
        <v>10000000</v>
      </c>
      <c r="CF494" s="369">
        <f>10%*CE494</f>
        <v>1000000</v>
      </c>
      <c r="CG494" s="369">
        <v>0</v>
      </c>
      <c r="CH494" s="369">
        <v>0</v>
      </c>
      <c r="CI494" s="369"/>
      <c r="CJ494" s="369">
        <f t="shared" si="1592"/>
        <v>1000000</v>
      </c>
      <c r="CK494" s="369">
        <f t="shared" si="1593"/>
        <v>11000000</v>
      </c>
      <c r="CL494" s="368"/>
      <c r="CM494" s="369">
        <f t="shared" si="1594"/>
        <v>10000000</v>
      </c>
      <c r="CN494" s="369">
        <f t="shared" si="1594"/>
        <v>1000000</v>
      </c>
      <c r="CO494" s="369">
        <f t="shared" si="1595"/>
        <v>0</v>
      </c>
      <c r="CP494" s="369">
        <f t="shared" si="1596"/>
        <v>0</v>
      </c>
      <c r="CQ494" s="369">
        <f t="shared" si="1596"/>
        <v>0</v>
      </c>
      <c r="CR494" s="369">
        <f t="shared" si="1597"/>
        <v>1000000</v>
      </c>
      <c r="CS494" s="369">
        <f t="shared" si="1598"/>
        <v>11000000</v>
      </c>
      <c r="CT494" s="173" t="s">
        <v>2137</v>
      </c>
      <c r="CU494" s="173" t="s">
        <v>2111</v>
      </c>
      <c r="CV494" s="450">
        <v>0</v>
      </c>
      <c r="CW494" s="173" t="s">
        <v>2103</v>
      </c>
    </row>
    <row r="495" spans="1:101" ht="34.35" customHeight="1">
      <c r="A495" s="155">
        <f>SUBTOTAL(3,$C$11:C495)</f>
        <v>434</v>
      </c>
      <c r="B495" s="390" t="s">
        <v>1820</v>
      </c>
      <c r="C495" s="252" t="s">
        <v>1714</v>
      </c>
      <c r="D495" s="156" t="s">
        <v>101</v>
      </c>
      <c r="E495" s="157" t="str">
        <f t="shared" si="1575"/>
        <v>B3</v>
      </c>
      <c r="F495" s="392">
        <v>42548</v>
      </c>
      <c r="G495" s="369">
        <v>5800000</v>
      </c>
      <c r="H495" s="368"/>
      <c r="I495" s="160">
        <f t="shared" si="1576"/>
        <v>3200000</v>
      </c>
      <c r="J495" s="160">
        <f t="shared" si="1486"/>
        <v>450000</v>
      </c>
      <c r="K495" s="161">
        <f t="shared" si="1487"/>
        <v>3650000</v>
      </c>
      <c r="L495" s="161">
        <f t="shared" si="1488"/>
        <v>9450000</v>
      </c>
      <c r="M495" s="162">
        <f t="shared" si="1489"/>
        <v>1</v>
      </c>
      <c r="N495" s="163">
        <f t="shared" si="1490"/>
        <v>4060000</v>
      </c>
      <c r="O495" s="163">
        <v>0</v>
      </c>
      <c r="P495" s="406">
        <v>13</v>
      </c>
      <c r="Q495" s="406">
        <v>0</v>
      </c>
      <c r="R495" s="406">
        <v>0</v>
      </c>
      <c r="S495" s="406">
        <v>0</v>
      </c>
      <c r="T495" s="406"/>
      <c r="U495" s="406"/>
      <c r="V495" s="406"/>
      <c r="W495" s="406"/>
      <c r="X495" s="389"/>
      <c r="Y495" s="406"/>
      <c r="Z495" s="406"/>
      <c r="AA495" s="406"/>
      <c r="AB495" s="406"/>
      <c r="AC495" s="406"/>
      <c r="AD495" s="406">
        <v>0</v>
      </c>
      <c r="AE495" s="164">
        <v>0</v>
      </c>
      <c r="AF495" s="166">
        <f t="shared" si="1577"/>
        <v>4725000</v>
      </c>
      <c r="AG495" s="166">
        <f t="shared" si="1578"/>
        <v>0</v>
      </c>
      <c r="AH495" s="166">
        <f t="shared" si="1579"/>
        <v>0</v>
      </c>
      <c r="AI495" s="166">
        <f t="shared" si="1580"/>
        <v>0</v>
      </c>
      <c r="AJ495" s="166">
        <f t="shared" si="1581"/>
        <v>0</v>
      </c>
      <c r="AK495" s="166">
        <f t="shared" si="1582"/>
        <v>0</v>
      </c>
      <c r="AL495" s="166">
        <f t="shared" si="1583"/>
        <v>0</v>
      </c>
      <c r="AM495" s="166">
        <f t="shared" si="1584"/>
        <v>0</v>
      </c>
      <c r="AN495" s="166">
        <f t="shared" si="1585"/>
        <v>0</v>
      </c>
      <c r="AO495" s="167">
        <f t="shared" si="1586"/>
        <v>0</v>
      </c>
      <c r="AP495" s="166">
        <v>0</v>
      </c>
      <c r="AQ495" s="166">
        <f t="shared" si="1587"/>
        <v>4725000</v>
      </c>
      <c r="AR495" s="166">
        <v>0</v>
      </c>
      <c r="AS495" s="167"/>
      <c r="AT495" s="166"/>
      <c r="AU495" s="166"/>
      <c r="AV495" s="166">
        <f t="shared" si="1588"/>
        <v>4725000</v>
      </c>
      <c r="AW495" s="166">
        <f t="shared" si="1500"/>
        <v>464000</v>
      </c>
      <c r="AX495" s="166">
        <f t="shared" si="1501"/>
        <v>87000</v>
      </c>
      <c r="AY495" s="166">
        <f t="shared" si="1502"/>
        <v>58000</v>
      </c>
      <c r="AZ495" s="166">
        <f t="shared" si="1589"/>
        <v>609000</v>
      </c>
      <c r="BA495" s="166">
        <f t="shared" si="1504"/>
        <v>29000</v>
      </c>
      <c r="BB495" s="166">
        <f t="shared" si="1590"/>
        <v>120000</v>
      </c>
      <c r="BC495" s="166"/>
      <c r="BD495" s="166">
        <v>0</v>
      </c>
      <c r="BE495" s="166">
        <f t="shared" si="1505"/>
        <v>758000</v>
      </c>
      <c r="BF495" s="166">
        <f t="shared" si="1506"/>
        <v>3967000</v>
      </c>
      <c r="BG495" s="166">
        <f t="shared" si="1507"/>
        <v>0</v>
      </c>
      <c r="BH495" s="166">
        <v>1</v>
      </c>
      <c r="BI495" s="369" t="s">
        <v>40</v>
      </c>
      <c r="BJ495" s="166">
        <f t="shared" si="1508"/>
        <v>0</v>
      </c>
      <c r="BK495" s="166">
        <f t="shared" si="1509"/>
        <v>1</v>
      </c>
      <c r="BL495" s="166">
        <v>0</v>
      </c>
      <c r="BM495" s="166">
        <f t="shared" si="1510"/>
        <v>0</v>
      </c>
      <c r="BN495" s="166" t="str">
        <f t="shared" si="1511"/>
        <v>Trừ tiền</v>
      </c>
      <c r="BO495" s="410"/>
      <c r="BP495" s="166"/>
      <c r="BQ495" s="144"/>
      <c r="BR495" s="144"/>
      <c r="BS495" s="161">
        <f t="shared" si="1512"/>
        <v>4725000</v>
      </c>
      <c r="BT495" s="159">
        <v>0</v>
      </c>
      <c r="BU495" s="166">
        <f t="shared" si="1513"/>
        <v>0</v>
      </c>
      <c r="BV495" s="166">
        <v>11000000</v>
      </c>
      <c r="BW495" s="166">
        <f t="shared" si="1514"/>
        <v>11000000</v>
      </c>
      <c r="BX495" s="166">
        <f t="shared" si="1591"/>
        <v>-6884000</v>
      </c>
      <c r="BY495" s="166"/>
      <c r="BZ495" s="166"/>
      <c r="CA495" s="171"/>
      <c r="CB495" s="166"/>
      <c r="CC495" s="166"/>
      <c r="CD495" s="166"/>
      <c r="CE495" s="369">
        <v>9000000</v>
      </c>
      <c r="CF495" s="369">
        <f t="shared" si="1600"/>
        <v>450000</v>
      </c>
      <c r="CG495" s="369">
        <v>0</v>
      </c>
      <c r="CH495" s="369">
        <v>0</v>
      </c>
      <c r="CI495" s="369"/>
      <c r="CJ495" s="369">
        <f t="shared" si="1592"/>
        <v>450000</v>
      </c>
      <c r="CK495" s="369">
        <f t="shared" si="1593"/>
        <v>9450000</v>
      </c>
      <c r="CL495" s="368"/>
      <c r="CM495" s="369">
        <f t="shared" si="1594"/>
        <v>9000000</v>
      </c>
      <c r="CN495" s="369">
        <f t="shared" si="1594"/>
        <v>450000</v>
      </c>
      <c r="CO495" s="369">
        <f t="shared" si="1595"/>
        <v>0</v>
      </c>
      <c r="CP495" s="369">
        <f t="shared" si="1596"/>
        <v>0</v>
      </c>
      <c r="CQ495" s="369">
        <f t="shared" si="1596"/>
        <v>0</v>
      </c>
      <c r="CR495" s="369">
        <f t="shared" si="1597"/>
        <v>450000</v>
      </c>
      <c r="CS495" s="369">
        <f t="shared" si="1598"/>
        <v>9450000</v>
      </c>
      <c r="CT495" s="173" t="s">
        <v>2140</v>
      </c>
      <c r="CU495" s="173" t="s">
        <v>2111</v>
      </c>
      <c r="CV495" s="450">
        <v>0</v>
      </c>
      <c r="CW495" s="173" t="s">
        <v>2103</v>
      </c>
    </row>
    <row r="496" spans="1:101" ht="34.35" customHeight="1">
      <c r="A496" s="155">
        <f>SUBTOTAL(3,$C$11:C496)</f>
        <v>435</v>
      </c>
      <c r="B496" s="390" t="s">
        <v>1821</v>
      </c>
      <c r="C496" s="252" t="s">
        <v>1822</v>
      </c>
      <c r="D496" s="156" t="s">
        <v>101</v>
      </c>
      <c r="E496" s="157" t="str">
        <f t="shared" si="1575"/>
        <v>B3</v>
      </c>
      <c r="F496" s="392">
        <v>43185</v>
      </c>
      <c r="G496" s="369">
        <v>5800000</v>
      </c>
      <c r="H496" s="368"/>
      <c r="I496" s="160">
        <f t="shared" si="1576"/>
        <v>3200000</v>
      </c>
      <c r="J496" s="160">
        <f t="shared" si="1486"/>
        <v>450000</v>
      </c>
      <c r="K496" s="161">
        <f t="shared" si="1487"/>
        <v>3650000</v>
      </c>
      <c r="L496" s="161">
        <f t="shared" si="1488"/>
        <v>9450000</v>
      </c>
      <c r="M496" s="162">
        <f t="shared" si="1489"/>
        <v>1</v>
      </c>
      <c r="N496" s="163">
        <f t="shared" si="1490"/>
        <v>4060000</v>
      </c>
      <c r="O496" s="163">
        <v>0</v>
      </c>
      <c r="P496" s="406">
        <v>15</v>
      </c>
      <c r="Q496" s="406">
        <v>0</v>
      </c>
      <c r="R496" s="406">
        <v>0</v>
      </c>
      <c r="S496" s="406">
        <v>0</v>
      </c>
      <c r="T496" s="406"/>
      <c r="U496" s="406"/>
      <c r="V496" s="406"/>
      <c r="W496" s="406"/>
      <c r="X496" s="389"/>
      <c r="Y496" s="406"/>
      <c r="Z496" s="406"/>
      <c r="AA496" s="406"/>
      <c r="AB496" s="406"/>
      <c r="AC496" s="406"/>
      <c r="AD496" s="406">
        <v>0</v>
      </c>
      <c r="AE496" s="164">
        <v>0</v>
      </c>
      <c r="AF496" s="166">
        <f t="shared" si="1577"/>
        <v>5451923</v>
      </c>
      <c r="AG496" s="166">
        <f t="shared" si="1578"/>
        <v>0</v>
      </c>
      <c r="AH496" s="166">
        <f t="shared" si="1579"/>
        <v>0</v>
      </c>
      <c r="AI496" s="166">
        <f t="shared" si="1580"/>
        <v>0</v>
      </c>
      <c r="AJ496" s="166">
        <f t="shared" si="1581"/>
        <v>0</v>
      </c>
      <c r="AK496" s="166">
        <f t="shared" si="1582"/>
        <v>0</v>
      </c>
      <c r="AL496" s="166">
        <f t="shared" si="1583"/>
        <v>0</v>
      </c>
      <c r="AM496" s="166">
        <f t="shared" si="1584"/>
        <v>0</v>
      </c>
      <c r="AN496" s="166">
        <f t="shared" si="1585"/>
        <v>0</v>
      </c>
      <c r="AO496" s="167">
        <f t="shared" si="1586"/>
        <v>0</v>
      </c>
      <c r="AP496" s="166">
        <v>0</v>
      </c>
      <c r="AQ496" s="166">
        <f t="shared" si="1587"/>
        <v>5451923</v>
      </c>
      <c r="AR496" s="166">
        <v>0</v>
      </c>
      <c r="AS496" s="167"/>
      <c r="AT496" s="166"/>
      <c r="AU496" s="166"/>
      <c r="AV496" s="166">
        <f t="shared" si="1588"/>
        <v>5451923</v>
      </c>
      <c r="AW496" s="166">
        <f t="shared" si="1500"/>
        <v>464000</v>
      </c>
      <c r="AX496" s="166">
        <f t="shared" si="1501"/>
        <v>87000</v>
      </c>
      <c r="AY496" s="166">
        <f t="shared" si="1502"/>
        <v>58000</v>
      </c>
      <c r="AZ496" s="166">
        <f t="shared" si="1589"/>
        <v>609000</v>
      </c>
      <c r="BA496" s="166">
        <f t="shared" si="1504"/>
        <v>29000</v>
      </c>
      <c r="BB496" s="166">
        <f t="shared" si="1590"/>
        <v>120000</v>
      </c>
      <c r="BC496" s="166"/>
      <c r="BD496" s="166">
        <v>0</v>
      </c>
      <c r="BE496" s="166">
        <f t="shared" si="1505"/>
        <v>758000</v>
      </c>
      <c r="BF496" s="166">
        <f t="shared" si="1506"/>
        <v>4693923</v>
      </c>
      <c r="BG496" s="166">
        <f t="shared" si="1507"/>
        <v>0</v>
      </c>
      <c r="BH496" s="166">
        <v>1</v>
      </c>
      <c r="BI496" s="369" t="s">
        <v>40</v>
      </c>
      <c r="BJ496" s="166">
        <f t="shared" si="1508"/>
        <v>0</v>
      </c>
      <c r="BK496" s="166">
        <f t="shared" si="1509"/>
        <v>1</v>
      </c>
      <c r="BL496" s="166">
        <v>0</v>
      </c>
      <c r="BM496" s="166">
        <f t="shared" si="1510"/>
        <v>0</v>
      </c>
      <c r="BN496" s="166" t="str">
        <f t="shared" si="1511"/>
        <v>Trừ tiền</v>
      </c>
      <c r="BO496" s="410"/>
      <c r="BP496" s="166"/>
      <c r="BQ496" s="144"/>
      <c r="BR496" s="144"/>
      <c r="BS496" s="161">
        <f t="shared" si="1512"/>
        <v>5451923</v>
      </c>
      <c r="BT496" s="159">
        <v>0</v>
      </c>
      <c r="BU496" s="166">
        <f t="shared" si="1513"/>
        <v>0</v>
      </c>
      <c r="BV496" s="166">
        <v>11000000</v>
      </c>
      <c r="BW496" s="166">
        <f t="shared" si="1514"/>
        <v>11000000</v>
      </c>
      <c r="BX496" s="166">
        <f t="shared" si="1591"/>
        <v>-6157077</v>
      </c>
      <c r="BY496" s="166"/>
      <c r="BZ496" s="166"/>
      <c r="CA496" s="171"/>
      <c r="CB496" s="166"/>
      <c r="CC496" s="166"/>
      <c r="CD496" s="166"/>
      <c r="CE496" s="369">
        <v>9000000</v>
      </c>
      <c r="CF496" s="369">
        <f t="shared" si="1600"/>
        <v>450000</v>
      </c>
      <c r="CG496" s="369">
        <v>0</v>
      </c>
      <c r="CH496" s="369">
        <v>0</v>
      </c>
      <c r="CI496" s="369"/>
      <c r="CJ496" s="369">
        <f t="shared" si="1592"/>
        <v>450000</v>
      </c>
      <c r="CK496" s="369">
        <f t="shared" si="1593"/>
        <v>9450000</v>
      </c>
      <c r="CL496" s="368"/>
      <c r="CM496" s="369">
        <f t="shared" si="1594"/>
        <v>9000000</v>
      </c>
      <c r="CN496" s="369">
        <f t="shared" si="1594"/>
        <v>450000</v>
      </c>
      <c r="CO496" s="369">
        <f t="shared" si="1595"/>
        <v>0</v>
      </c>
      <c r="CP496" s="369">
        <f t="shared" si="1596"/>
        <v>0</v>
      </c>
      <c r="CQ496" s="369">
        <f t="shared" si="1596"/>
        <v>0</v>
      </c>
      <c r="CR496" s="369">
        <f t="shared" si="1597"/>
        <v>450000</v>
      </c>
      <c r="CS496" s="369">
        <f t="shared" si="1598"/>
        <v>9450000</v>
      </c>
      <c r="CT496" s="173" t="s">
        <v>2140</v>
      </c>
      <c r="CU496" s="173" t="s">
        <v>2111</v>
      </c>
      <c r="CV496" s="450">
        <v>0</v>
      </c>
      <c r="CW496" s="173" t="s">
        <v>2103</v>
      </c>
    </row>
    <row r="497" spans="1:101" ht="34.35" customHeight="1">
      <c r="A497" s="155">
        <f>SUBTOTAL(3,$C$11:C497)</f>
        <v>436</v>
      </c>
      <c r="B497" s="390" t="s">
        <v>1823</v>
      </c>
      <c r="C497" s="252" t="s">
        <v>1824</v>
      </c>
      <c r="D497" s="156" t="s">
        <v>101</v>
      </c>
      <c r="E497" s="157" t="str">
        <f t="shared" si="1575"/>
        <v>B3</v>
      </c>
      <c r="F497" s="392">
        <v>43199</v>
      </c>
      <c r="G497" s="369">
        <v>5520000</v>
      </c>
      <c r="H497" s="368"/>
      <c r="I497" s="160">
        <f t="shared" si="1576"/>
        <v>2980000</v>
      </c>
      <c r="J497" s="160">
        <f t="shared" si="1486"/>
        <v>425000</v>
      </c>
      <c r="K497" s="161">
        <f t="shared" si="1487"/>
        <v>3405000</v>
      </c>
      <c r="L497" s="161">
        <f t="shared" si="1488"/>
        <v>8925000</v>
      </c>
      <c r="M497" s="162">
        <f t="shared" si="1489"/>
        <v>1</v>
      </c>
      <c r="N497" s="163">
        <f t="shared" si="1490"/>
        <v>3864000</v>
      </c>
      <c r="O497" s="163">
        <v>0</v>
      </c>
      <c r="P497" s="406">
        <v>15</v>
      </c>
      <c r="Q497" s="406">
        <v>0</v>
      </c>
      <c r="R497" s="406">
        <v>0</v>
      </c>
      <c r="S497" s="406">
        <v>0</v>
      </c>
      <c r="T497" s="406"/>
      <c r="U497" s="406"/>
      <c r="V497" s="406"/>
      <c r="W497" s="406"/>
      <c r="X497" s="389"/>
      <c r="Y497" s="406"/>
      <c r="Z497" s="406"/>
      <c r="AA497" s="406"/>
      <c r="AB497" s="406"/>
      <c r="AC497" s="406"/>
      <c r="AD497" s="406">
        <v>0</v>
      </c>
      <c r="AE497" s="164">
        <v>0</v>
      </c>
      <c r="AF497" s="166">
        <f t="shared" si="1577"/>
        <v>5149038</v>
      </c>
      <c r="AG497" s="166">
        <f t="shared" si="1578"/>
        <v>0</v>
      </c>
      <c r="AH497" s="166">
        <f t="shared" si="1579"/>
        <v>0</v>
      </c>
      <c r="AI497" s="166">
        <f t="shared" si="1580"/>
        <v>0</v>
      </c>
      <c r="AJ497" s="166">
        <f t="shared" si="1581"/>
        <v>0</v>
      </c>
      <c r="AK497" s="166">
        <f t="shared" si="1582"/>
        <v>0</v>
      </c>
      <c r="AL497" s="166">
        <f t="shared" si="1583"/>
        <v>0</v>
      </c>
      <c r="AM497" s="166">
        <f t="shared" si="1584"/>
        <v>0</v>
      </c>
      <c r="AN497" s="166">
        <f t="shared" si="1585"/>
        <v>0</v>
      </c>
      <c r="AO497" s="167">
        <f t="shared" si="1586"/>
        <v>0</v>
      </c>
      <c r="AP497" s="166">
        <v>0</v>
      </c>
      <c r="AQ497" s="166">
        <f t="shared" si="1587"/>
        <v>5149038</v>
      </c>
      <c r="AR497" s="166">
        <v>0</v>
      </c>
      <c r="AS497" s="167"/>
      <c r="AT497" s="166"/>
      <c r="AU497" s="166"/>
      <c r="AV497" s="166">
        <f t="shared" si="1588"/>
        <v>5149038</v>
      </c>
      <c r="AW497" s="166">
        <f t="shared" si="1500"/>
        <v>441600</v>
      </c>
      <c r="AX497" s="166">
        <f t="shared" si="1501"/>
        <v>82800</v>
      </c>
      <c r="AY497" s="166">
        <f t="shared" si="1502"/>
        <v>55200</v>
      </c>
      <c r="AZ497" s="166">
        <f t="shared" si="1589"/>
        <v>579600</v>
      </c>
      <c r="BA497" s="166">
        <f t="shared" si="1504"/>
        <v>27600</v>
      </c>
      <c r="BB497" s="166">
        <f t="shared" si="1590"/>
        <v>120000</v>
      </c>
      <c r="BC497" s="166"/>
      <c r="BD497" s="166">
        <v>0</v>
      </c>
      <c r="BE497" s="166">
        <f t="shared" si="1505"/>
        <v>727200</v>
      </c>
      <c r="BF497" s="166">
        <f t="shared" si="1506"/>
        <v>4421838</v>
      </c>
      <c r="BG497" s="166">
        <f t="shared" si="1507"/>
        <v>0</v>
      </c>
      <c r="BH497" s="166">
        <v>1</v>
      </c>
      <c r="BI497" s="369" t="s">
        <v>40</v>
      </c>
      <c r="BJ497" s="166">
        <f t="shared" si="1508"/>
        <v>0</v>
      </c>
      <c r="BK497" s="166">
        <f t="shared" si="1509"/>
        <v>1</v>
      </c>
      <c r="BL497" s="166">
        <v>0</v>
      </c>
      <c r="BM497" s="166">
        <f t="shared" si="1510"/>
        <v>0</v>
      </c>
      <c r="BN497" s="166" t="str">
        <f t="shared" si="1511"/>
        <v>Trừ tiền</v>
      </c>
      <c r="BO497" s="410"/>
      <c r="BP497" s="166"/>
      <c r="BQ497" s="144"/>
      <c r="BR497" s="144"/>
      <c r="BS497" s="161">
        <f t="shared" si="1512"/>
        <v>5149038</v>
      </c>
      <c r="BT497" s="159">
        <v>0</v>
      </c>
      <c r="BU497" s="166">
        <f t="shared" si="1513"/>
        <v>0</v>
      </c>
      <c r="BV497" s="166">
        <v>11000000</v>
      </c>
      <c r="BW497" s="166">
        <f t="shared" si="1514"/>
        <v>11000000</v>
      </c>
      <c r="BX497" s="166">
        <f t="shared" si="1591"/>
        <v>-6430562</v>
      </c>
      <c r="BY497" s="166"/>
      <c r="BZ497" s="166"/>
      <c r="CA497" s="171"/>
      <c r="CB497" s="166"/>
      <c r="CC497" s="166"/>
      <c r="CD497" s="166"/>
      <c r="CE497" s="369">
        <v>8500000</v>
      </c>
      <c r="CF497" s="369">
        <f t="shared" si="1600"/>
        <v>425000</v>
      </c>
      <c r="CG497" s="369">
        <v>0</v>
      </c>
      <c r="CH497" s="369">
        <v>0</v>
      </c>
      <c r="CI497" s="369"/>
      <c r="CJ497" s="369">
        <f t="shared" si="1592"/>
        <v>425000</v>
      </c>
      <c r="CK497" s="369">
        <f t="shared" si="1593"/>
        <v>8925000</v>
      </c>
      <c r="CL497" s="368"/>
      <c r="CM497" s="369">
        <f t="shared" si="1594"/>
        <v>8500000</v>
      </c>
      <c r="CN497" s="369">
        <f t="shared" si="1594"/>
        <v>425000</v>
      </c>
      <c r="CO497" s="369">
        <f t="shared" si="1595"/>
        <v>0</v>
      </c>
      <c r="CP497" s="369">
        <f t="shared" si="1596"/>
        <v>0</v>
      </c>
      <c r="CQ497" s="369">
        <f t="shared" si="1596"/>
        <v>0</v>
      </c>
      <c r="CR497" s="369">
        <f t="shared" si="1597"/>
        <v>425000</v>
      </c>
      <c r="CS497" s="369">
        <f t="shared" si="1598"/>
        <v>8925000</v>
      </c>
      <c r="CT497" s="173" t="s">
        <v>2140</v>
      </c>
      <c r="CU497" s="173" t="s">
        <v>2111</v>
      </c>
      <c r="CV497" s="450">
        <v>0</v>
      </c>
      <c r="CW497" s="173" t="s">
        <v>2103</v>
      </c>
    </row>
    <row r="498" spans="1:101" ht="34.35" customHeight="1">
      <c r="A498" s="155">
        <f>SUBTOTAL(3,$C$11:C498)</f>
        <v>437</v>
      </c>
      <c r="B498" s="390" t="s">
        <v>1825</v>
      </c>
      <c r="C498" s="252" t="s">
        <v>1826</v>
      </c>
      <c r="D498" s="156" t="s">
        <v>101</v>
      </c>
      <c r="E498" s="157" t="str">
        <f t="shared" si="1575"/>
        <v>B3</v>
      </c>
      <c r="F498" s="392">
        <v>43432</v>
      </c>
      <c r="G498" s="369">
        <v>5520000</v>
      </c>
      <c r="H498" s="368"/>
      <c r="I498" s="160">
        <f t="shared" si="1576"/>
        <v>2980000</v>
      </c>
      <c r="J498" s="160">
        <f t="shared" si="1486"/>
        <v>425000</v>
      </c>
      <c r="K498" s="161">
        <f t="shared" si="1487"/>
        <v>3405000</v>
      </c>
      <c r="L498" s="161">
        <f t="shared" si="1488"/>
        <v>8925000</v>
      </c>
      <c r="M498" s="162">
        <f t="shared" si="1489"/>
        <v>1</v>
      </c>
      <c r="N498" s="163">
        <f t="shared" si="1490"/>
        <v>3864000</v>
      </c>
      <c r="O498" s="163">
        <v>0</v>
      </c>
      <c r="P498" s="406">
        <v>15</v>
      </c>
      <c r="Q498" s="406">
        <v>0</v>
      </c>
      <c r="R498" s="406">
        <v>0</v>
      </c>
      <c r="S498" s="406">
        <v>0</v>
      </c>
      <c r="T498" s="406"/>
      <c r="U498" s="406"/>
      <c r="V498" s="406"/>
      <c r="W498" s="406"/>
      <c r="X498" s="389"/>
      <c r="Y498" s="406"/>
      <c r="Z498" s="406"/>
      <c r="AA498" s="406"/>
      <c r="AB498" s="406"/>
      <c r="AC498" s="406"/>
      <c r="AD498" s="406">
        <v>0</v>
      </c>
      <c r="AE498" s="164">
        <v>0</v>
      </c>
      <c r="AF498" s="166">
        <f t="shared" si="1577"/>
        <v>5149038</v>
      </c>
      <c r="AG498" s="166">
        <f t="shared" si="1578"/>
        <v>0</v>
      </c>
      <c r="AH498" s="166">
        <f t="shared" si="1579"/>
        <v>0</v>
      </c>
      <c r="AI498" s="166">
        <f t="shared" si="1580"/>
        <v>0</v>
      </c>
      <c r="AJ498" s="166">
        <f t="shared" si="1581"/>
        <v>0</v>
      </c>
      <c r="AK498" s="166">
        <f t="shared" si="1582"/>
        <v>0</v>
      </c>
      <c r="AL498" s="166">
        <f t="shared" si="1583"/>
        <v>0</v>
      </c>
      <c r="AM498" s="166">
        <f t="shared" si="1584"/>
        <v>0</v>
      </c>
      <c r="AN498" s="166">
        <f t="shared" si="1585"/>
        <v>0</v>
      </c>
      <c r="AO498" s="167">
        <f t="shared" si="1586"/>
        <v>0</v>
      </c>
      <c r="AP498" s="166">
        <v>0</v>
      </c>
      <c r="AQ498" s="166">
        <f t="shared" si="1587"/>
        <v>5149038</v>
      </c>
      <c r="AR498" s="166">
        <v>0</v>
      </c>
      <c r="AS498" s="167"/>
      <c r="AT498" s="166"/>
      <c r="AU498" s="166"/>
      <c r="AV498" s="166">
        <f t="shared" si="1588"/>
        <v>5149038</v>
      </c>
      <c r="AW498" s="166">
        <f t="shared" si="1500"/>
        <v>441600</v>
      </c>
      <c r="AX498" s="166">
        <f t="shared" si="1501"/>
        <v>82800</v>
      </c>
      <c r="AY498" s="166">
        <f t="shared" si="1502"/>
        <v>55200</v>
      </c>
      <c r="AZ498" s="166">
        <f t="shared" si="1589"/>
        <v>579600</v>
      </c>
      <c r="BA498" s="166">
        <f t="shared" si="1504"/>
        <v>27600</v>
      </c>
      <c r="BB498" s="166">
        <f t="shared" si="1590"/>
        <v>120000</v>
      </c>
      <c r="BC498" s="166"/>
      <c r="BD498" s="166">
        <v>0</v>
      </c>
      <c r="BE498" s="166">
        <f t="shared" si="1505"/>
        <v>727200</v>
      </c>
      <c r="BF498" s="166">
        <f t="shared" si="1506"/>
        <v>4421838</v>
      </c>
      <c r="BG498" s="166">
        <f t="shared" si="1507"/>
        <v>0</v>
      </c>
      <c r="BH498" s="166">
        <v>1</v>
      </c>
      <c r="BI498" s="369" t="s">
        <v>40</v>
      </c>
      <c r="BJ498" s="166">
        <f t="shared" si="1508"/>
        <v>0</v>
      </c>
      <c r="BK498" s="166">
        <f t="shared" si="1509"/>
        <v>1</v>
      </c>
      <c r="BL498" s="166">
        <v>0</v>
      </c>
      <c r="BM498" s="166">
        <f t="shared" si="1510"/>
        <v>0</v>
      </c>
      <c r="BN498" s="166" t="str">
        <f t="shared" si="1511"/>
        <v>Trừ tiền</v>
      </c>
      <c r="BO498" s="410"/>
      <c r="BP498" s="166"/>
      <c r="BQ498" s="144"/>
      <c r="BR498" s="144"/>
      <c r="BS498" s="161">
        <f t="shared" si="1512"/>
        <v>5149038</v>
      </c>
      <c r="BT498" s="159">
        <v>0</v>
      </c>
      <c r="BU498" s="166">
        <f t="shared" si="1513"/>
        <v>0</v>
      </c>
      <c r="BV498" s="166">
        <v>11000000</v>
      </c>
      <c r="BW498" s="166">
        <f t="shared" si="1514"/>
        <v>11000000</v>
      </c>
      <c r="BX498" s="166">
        <f t="shared" si="1591"/>
        <v>-6430562</v>
      </c>
      <c r="BY498" s="166"/>
      <c r="BZ498" s="166"/>
      <c r="CA498" s="171"/>
      <c r="CB498" s="166"/>
      <c r="CC498" s="166"/>
      <c r="CD498" s="166"/>
      <c r="CE498" s="369">
        <v>8500000</v>
      </c>
      <c r="CF498" s="369">
        <f t="shared" si="1600"/>
        <v>425000</v>
      </c>
      <c r="CG498" s="369">
        <v>0</v>
      </c>
      <c r="CH498" s="369">
        <v>0</v>
      </c>
      <c r="CI498" s="369"/>
      <c r="CJ498" s="369">
        <f t="shared" si="1592"/>
        <v>425000</v>
      </c>
      <c r="CK498" s="369">
        <f t="shared" si="1593"/>
        <v>8925000</v>
      </c>
      <c r="CL498" s="368"/>
      <c r="CM498" s="369">
        <f t="shared" si="1594"/>
        <v>8500000</v>
      </c>
      <c r="CN498" s="369">
        <f t="shared" si="1594"/>
        <v>425000</v>
      </c>
      <c r="CO498" s="369">
        <f t="shared" si="1595"/>
        <v>0</v>
      </c>
      <c r="CP498" s="369">
        <f t="shared" si="1596"/>
        <v>0</v>
      </c>
      <c r="CQ498" s="369">
        <f t="shared" si="1596"/>
        <v>0</v>
      </c>
      <c r="CR498" s="369">
        <f t="shared" si="1597"/>
        <v>425000</v>
      </c>
      <c r="CS498" s="369">
        <f t="shared" si="1598"/>
        <v>8925000</v>
      </c>
      <c r="CT498" s="173" t="s">
        <v>2140</v>
      </c>
      <c r="CU498" s="173" t="s">
        <v>2111</v>
      </c>
      <c r="CV498" s="450">
        <v>0</v>
      </c>
      <c r="CW498" s="173" t="s">
        <v>2103</v>
      </c>
    </row>
    <row r="499" spans="1:101" ht="34.35" customHeight="1">
      <c r="A499" s="155">
        <f>SUBTOTAL(3,$C$11:C499)</f>
        <v>438</v>
      </c>
      <c r="B499" s="390" t="s">
        <v>1827</v>
      </c>
      <c r="C499" s="252" t="s">
        <v>1828</v>
      </c>
      <c r="D499" s="156" t="s">
        <v>101</v>
      </c>
      <c r="E499" s="157" t="str">
        <f t="shared" si="1575"/>
        <v>B3</v>
      </c>
      <c r="F499" s="392">
        <v>43800</v>
      </c>
      <c r="G499" s="369">
        <v>5520000</v>
      </c>
      <c r="H499" s="368"/>
      <c r="I499" s="160">
        <f t="shared" si="1576"/>
        <v>2980000</v>
      </c>
      <c r="J499" s="160">
        <f t="shared" si="1486"/>
        <v>425000</v>
      </c>
      <c r="K499" s="161">
        <f t="shared" si="1487"/>
        <v>3405000</v>
      </c>
      <c r="L499" s="161">
        <f t="shared" si="1488"/>
        <v>8925000</v>
      </c>
      <c r="M499" s="162">
        <f t="shared" si="1489"/>
        <v>1</v>
      </c>
      <c r="N499" s="163">
        <f t="shared" si="1490"/>
        <v>3864000</v>
      </c>
      <c r="O499" s="163">
        <v>0</v>
      </c>
      <c r="P499" s="406">
        <v>15</v>
      </c>
      <c r="Q499" s="406">
        <v>0</v>
      </c>
      <c r="R499" s="406">
        <v>0</v>
      </c>
      <c r="S499" s="406">
        <v>0</v>
      </c>
      <c r="T499" s="406"/>
      <c r="U499" s="406"/>
      <c r="V499" s="406"/>
      <c r="W499" s="406"/>
      <c r="X499" s="389"/>
      <c r="Y499" s="406"/>
      <c r="Z499" s="406"/>
      <c r="AA499" s="406"/>
      <c r="AB499" s="406"/>
      <c r="AC499" s="406"/>
      <c r="AD499" s="406">
        <v>0</v>
      </c>
      <c r="AE499" s="164">
        <v>0</v>
      </c>
      <c r="AF499" s="166">
        <f t="shared" si="1577"/>
        <v>5149038</v>
      </c>
      <c r="AG499" s="166">
        <f t="shared" si="1578"/>
        <v>0</v>
      </c>
      <c r="AH499" s="166">
        <f t="shared" si="1579"/>
        <v>0</v>
      </c>
      <c r="AI499" s="166">
        <f t="shared" si="1580"/>
        <v>0</v>
      </c>
      <c r="AJ499" s="166">
        <f t="shared" si="1581"/>
        <v>0</v>
      </c>
      <c r="AK499" s="166">
        <f t="shared" si="1582"/>
        <v>0</v>
      </c>
      <c r="AL499" s="166">
        <f t="shared" si="1583"/>
        <v>0</v>
      </c>
      <c r="AM499" s="166">
        <f t="shared" si="1584"/>
        <v>0</v>
      </c>
      <c r="AN499" s="166">
        <f t="shared" si="1585"/>
        <v>0</v>
      </c>
      <c r="AO499" s="167">
        <f t="shared" si="1586"/>
        <v>0</v>
      </c>
      <c r="AP499" s="166">
        <v>0</v>
      </c>
      <c r="AQ499" s="166">
        <f t="shared" si="1587"/>
        <v>5149038</v>
      </c>
      <c r="AR499" s="166">
        <v>0</v>
      </c>
      <c r="AS499" s="167"/>
      <c r="AT499" s="166"/>
      <c r="AU499" s="166"/>
      <c r="AV499" s="166">
        <f t="shared" si="1588"/>
        <v>5149038</v>
      </c>
      <c r="AW499" s="166">
        <f t="shared" si="1500"/>
        <v>441600</v>
      </c>
      <c r="AX499" s="166">
        <f t="shared" si="1501"/>
        <v>82800</v>
      </c>
      <c r="AY499" s="166">
        <f t="shared" si="1502"/>
        <v>55200</v>
      </c>
      <c r="AZ499" s="166">
        <f t="shared" si="1589"/>
        <v>579600</v>
      </c>
      <c r="BA499" s="166">
        <f t="shared" si="1504"/>
        <v>27600</v>
      </c>
      <c r="BB499" s="166">
        <f t="shared" si="1590"/>
        <v>120000</v>
      </c>
      <c r="BC499" s="166"/>
      <c r="BD499" s="166">
        <v>0</v>
      </c>
      <c r="BE499" s="166">
        <f t="shared" si="1505"/>
        <v>727200</v>
      </c>
      <c r="BF499" s="166">
        <f t="shared" si="1506"/>
        <v>4421838</v>
      </c>
      <c r="BG499" s="166">
        <f t="shared" si="1507"/>
        <v>0</v>
      </c>
      <c r="BH499" s="166">
        <v>1</v>
      </c>
      <c r="BI499" s="369" t="s">
        <v>40</v>
      </c>
      <c r="BJ499" s="166">
        <f t="shared" si="1508"/>
        <v>0</v>
      </c>
      <c r="BK499" s="166">
        <f t="shared" si="1509"/>
        <v>1</v>
      </c>
      <c r="BL499" s="166">
        <v>0</v>
      </c>
      <c r="BM499" s="166">
        <f t="shared" si="1510"/>
        <v>0</v>
      </c>
      <c r="BN499" s="166" t="str">
        <f t="shared" si="1511"/>
        <v>Trừ tiền</v>
      </c>
      <c r="BO499" s="410"/>
      <c r="BP499" s="166"/>
      <c r="BQ499" s="144"/>
      <c r="BR499" s="144"/>
      <c r="BS499" s="161">
        <f t="shared" si="1512"/>
        <v>5149038</v>
      </c>
      <c r="BT499" s="159">
        <v>0</v>
      </c>
      <c r="BU499" s="166">
        <f t="shared" si="1513"/>
        <v>0</v>
      </c>
      <c r="BV499" s="166">
        <v>11000000</v>
      </c>
      <c r="BW499" s="166">
        <f t="shared" si="1514"/>
        <v>11000000</v>
      </c>
      <c r="BX499" s="166">
        <f t="shared" si="1591"/>
        <v>-6430562</v>
      </c>
      <c r="BY499" s="166"/>
      <c r="BZ499" s="166"/>
      <c r="CA499" s="171"/>
      <c r="CB499" s="166"/>
      <c r="CC499" s="166"/>
      <c r="CD499" s="166"/>
      <c r="CE499" s="369">
        <v>8500000</v>
      </c>
      <c r="CF499" s="369">
        <f t="shared" si="1600"/>
        <v>425000</v>
      </c>
      <c r="CG499" s="369">
        <v>0</v>
      </c>
      <c r="CH499" s="369">
        <v>0</v>
      </c>
      <c r="CI499" s="369"/>
      <c r="CJ499" s="369">
        <f t="shared" si="1592"/>
        <v>425000</v>
      </c>
      <c r="CK499" s="369">
        <f t="shared" si="1593"/>
        <v>8925000</v>
      </c>
      <c r="CL499" s="368"/>
      <c r="CM499" s="369">
        <f t="shared" si="1594"/>
        <v>8500000</v>
      </c>
      <c r="CN499" s="369">
        <f t="shared" si="1594"/>
        <v>425000</v>
      </c>
      <c r="CO499" s="369">
        <f t="shared" si="1595"/>
        <v>0</v>
      </c>
      <c r="CP499" s="369">
        <f t="shared" si="1596"/>
        <v>0</v>
      </c>
      <c r="CQ499" s="369">
        <f t="shared" si="1596"/>
        <v>0</v>
      </c>
      <c r="CR499" s="369">
        <f t="shared" si="1597"/>
        <v>425000</v>
      </c>
      <c r="CS499" s="369">
        <f t="shared" si="1598"/>
        <v>8925000</v>
      </c>
      <c r="CT499" s="173" t="s">
        <v>2140</v>
      </c>
      <c r="CU499" s="173" t="s">
        <v>2111</v>
      </c>
      <c r="CV499" s="450">
        <v>0</v>
      </c>
      <c r="CW499" s="173" t="s">
        <v>2103</v>
      </c>
    </row>
    <row r="500" spans="1:101" ht="34.35" customHeight="1">
      <c r="A500" s="155">
        <f>SUBTOTAL(3,$C$11:C500)</f>
        <v>439</v>
      </c>
      <c r="B500" s="390" t="s">
        <v>1829</v>
      </c>
      <c r="C500" s="252" t="s">
        <v>1830</v>
      </c>
      <c r="D500" s="156" t="s">
        <v>101</v>
      </c>
      <c r="E500" s="157" t="str">
        <f t="shared" si="1575"/>
        <v>B3</v>
      </c>
      <c r="F500" s="392">
        <v>43678</v>
      </c>
      <c r="G500" s="369">
        <v>5520000</v>
      </c>
      <c r="H500" s="368"/>
      <c r="I500" s="160">
        <f t="shared" si="1576"/>
        <v>2480000</v>
      </c>
      <c r="J500" s="160">
        <f t="shared" si="1486"/>
        <v>400000</v>
      </c>
      <c r="K500" s="161">
        <f t="shared" si="1487"/>
        <v>2880000</v>
      </c>
      <c r="L500" s="161">
        <f t="shared" si="1488"/>
        <v>8400000</v>
      </c>
      <c r="M500" s="162">
        <f t="shared" si="1489"/>
        <v>1</v>
      </c>
      <c r="N500" s="163">
        <f t="shared" si="1490"/>
        <v>3864000</v>
      </c>
      <c r="O500" s="163">
        <v>0</v>
      </c>
      <c r="P500" s="406">
        <v>15</v>
      </c>
      <c r="Q500" s="406">
        <v>0</v>
      </c>
      <c r="R500" s="406">
        <v>0.86</v>
      </c>
      <c r="S500" s="406">
        <v>0</v>
      </c>
      <c r="T500" s="406"/>
      <c r="U500" s="406"/>
      <c r="V500" s="406"/>
      <c r="W500" s="406"/>
      <c r="X500" s="389"/>
      <c r="Y500" s="406"/>
      <c r="Z500" s="406"/>
      <c r="AA500" s="406"/>
      <c r="AB500" s="406"/>
      <c r="AC500" s="406"/>
      <c r="AD500" s="406">
        <v>0</v>
      </c>
      <c r="AE500" s="164">
        <v>0</v>
      </c>
      <c r="AF500" s="166">
        <f t="shared" si="1577"/>
        <v>4846154</v>
      </c>
      <c r="AG500" s="166">
        <f t="shared" si="1578"/>
        <v>273877</v>
      </c>
      <c r="AH500" s="166">
        <f t="shared" si="1579"/>
        <v>0</v>
      </c>
      <c r="AI500" s="166">
        <f t="shared" si="1580"/>
        <v>0</v>
      </c>
      <c r="AJ500" s="166">
        <f t="shared" si="1581"/>
        <v>0</v>
      </c>
      <c r="AK500" s="166">
        <f t="shared" si="1582"/>
        <v>0</v>
      </c>
      <c r="AL500" s="166">
        <f t="shared" si="1583"/>
        <v>0</v>
      </c>
      <c r="AM500" s="166">
        <f t="shared" si="1584"/>
        <v>0</v>
      </c>
      <c r="AN500" s="166">
        <f t="shared" si="1585"/>
        <v>0</v>
      </c>
      <c r="AO500" s="167">
        <f t="shared" si="1586"/>
        <v>0</v>
      </c>
      <c r="AP500" s="166">
        <v>0</v>
      </c>
      <c r="AQ500" s="166">
        <f t="shared" si="1587"/>
        <v>5120031</v>
      </c>
      <c r="AR500" s="166">
        <v>0</v>
      </c>
      <c r="AS500" s="167"/>
      <c r="AT500" s="166"/>
      <c r="AU500" s="166"/>
      <c r="AV500" s="166">
        <f t="shared" si="1588"/>
        <v>5120031</v>
      </c>
      <c r="AW500" s="166">
        <f t="shared" si="1500"/>
        <v>0</v>
      </c>
      <c r="AX500" s="166">
        <f t="shared" si="1501"/>
        <v>0</v>
      </c>
      <c r="AY500" s="166">
        <f t="shared" si="1502"/>
        <v>0</v>
      </c>
      <c r="AZ500" s="166">
        <f t="shared" si="1589"/>
        <v>0</v>
      </c>
      <c r="BA500" s="166">
        <f t="shared" si="1504"/>
        <v>27600</v>
      </c>
      <c r="BB500" s="166">
        <f t="shared" si="1590"/>
        <v>120000</v>
      </c>
      <c r="BC500" s="166"/>
      <c r="BD500" s="166">
        <v>0</v>
      </c>
      <c r="BE500" s="166">
        <f t="shared" si="1505"/>
        <v>147600</v>
      </c>
      <c r="BF500" s="166">
        <f t="shared" si="1506"/>
        <v>4972431</v>
      </c>
      <c r="BG500" s="166">
        <f t="shared" si="1507"/>
        <v>0</v>
      </c>
      <c r="BH500" s="166"/>
      <c r="BI500" s="369" t="s">
        <v>40</v>
      </c>
      <c r="BJ500" s="166">
        <f t="shared" si="1508"/>
        <v>0</v>
      </c>
      <c r="BK500" s="166">
        <f t="shared" si="1509"/>
        <v>1</v>
      </c>
      <c r="BL500" s="166">
        <v>0</v>
      </c>
      <c r="BM500" s="166">
        <f t="shared" si="1510"/>
        <v>0</v>
      </c>
      <c r="BN500" s="166" t="str">
        <f t="shared" si="1511"/>
        <v>Trừ tiền</v>
      </c>
      <c r="BO500" s="410"/>
      <c r="BP500" s="166"/>
      <c r="BQ500" s="144"/>
      <c r="BR500" s="144"/>
      <c r="BS500" s="161">
        <f t="shared" si="1512"/>
        <v>5120031</v>
      </c>
      <c r="BT500" s="159">
        <v>0</v>
      </c>
      <c r="BU500" s="166">
        <f t="shared" si="1513"/>
        <v>0</v>
      </c>
      <c r="BV500" s="166">
        <v>11000000</v>
      </c>
      <c r="BW500" s="166">
        <f t="shared" si="1514"/>
        <v>11000000</v>
      </c>
      <c r="BX500" s="166">
        <f t="shared" si="1591"/>
        <v>-5879969</v>
      </c>
      <c r="BY500" s="166"/>
      <c r="BZ500" s="166"/>
      <c r="CA500" s="171"/>
      <c r="CB500" s="166"/>
      <c r="CC500" s="166"/>
      <c r="CD500" s="166"/>
      <c r="CE500" s="369">
        <v>8000000</v>
      </c>
      <c r="CF500" s="369">
        <f t="shared" si="1600"/>
        <v>400000</v>
      </c>
      <c r="CG500" s="369">
        <v>0</v>
      </c>
      <c r="CH500" s="369">
        <v>0</v>
      </c>
      <c r="CI500" s="369"/>
      <c r="CJ500" s="369">
        <f t="shared" si="1592"/>
        <v>400000</v>
      </c>
      <c r="CK500" s="369">
        <f t="shared" si="1593"/>
        <v>8400000</v>
      </c>
      <c r="CL500" s="368"/>
      <c r="CM500" s="369">
        <f t="shared" si="1594"/>
        <v>8000000</v>
      </c>
      <c r="CN500" s="369">
        <f t="shared" si="1594"/>
        <v>400000</v>
      </c>
      <c r="CO500" s="369">
        <f t="shared" si="1595"/>
        <v>0</v>
      </c>
      <c r="CP500" s="369">
        <f t="shared" si="1596"/>
        <v>0</v>
      </c>
      <c r="CQ500" s="369">
        <f t="shared" si="1596"/>
        <v>0</v>
      </c>
      <c r="CR500" s="369">
        <f t="shared" si="1597"/>
        <v>400000</v>
      </c>
      <c r="CS500" s="369">
        <f t="shared" si="1598"/>
        <v>8400000</v>
      </c>
      <c r="CT500" s="173" t="s">
        <v>2140</v>
      </c>
      <c r="CU500" s="173" t="s">
        <v>2111</v>
      </c>
      <c r="CV500" s="450">
        <v>0</v>
      </c>
      <c r="CW500" s="173" t="s">
        <v>2103</v>
      </c>
    </row>
    <row r="501" spans="1:101" ht="34.35" customHeight="1">
      <c r="A501" s="155">
        <f>SUBTOTAL(3,$C$11:C501)</f>
        <v>440</v>
      </c>
      <c r="B501" s="390" t="s">
        <v>1831</v>
      </c>
      <c r="C501" s="252" t="s">
        <v>1832</v>
      </c>
      <c r="D501" s="156" t="s">
        <v>101</v>
      </c>
      <c r="E501" s="157" t="str">
        <f t="shared" si="1575"/>
        <v>B3</v>
      </c>
      <c r="F501" s="392">
        <v>42354</v>
      </c>
      <c r="G501" s="369">
        <v>5800000</v>
      </c>
      <c r="H501" s="368"/>
      <c r="I501" s="160">
        <f t="shared" si="1576"/>
        <v>3200000</v>
      </c>
      <c r="J501" s="160">
        <f t="shared" si="1486"/>
        <v>450000</v>
      </c>
      <c r="K501" s="161">
        <f t="shared" si="1487"/>
        <v>3650000</v>
      </c>
      <c r="L501" s="161">
        <f t="shared" si="1488"/>
        <v>9450000</v>
      </c>
      <c r="M501" s="162">
        <f t="shared" si="1489"/>
        <v>1</v>
      </c>
      <c r="N501" s="163">
        <f t="shared" si="1490"/>
        <v>4060000</v>
      </c>
      <c r="O501" s="163">
        <v>0</v>
      </c>
      <c r="P501" s="406">
        <v>15</v>
      </c>
      <c r="Q501" s="406">
        <v>0</v>
      </c>
      <c r="R501" s="406">
        <v>0</v>
      </c>
      <c r="S501" s="406">
        <v>0</v>
      </c>
      <c r="T501" s="406"/>
      <c r="U501" s="406"/>
      <c r="V501" s="406"/>
      <c r="W501" s="406"/>
      <c r="X501" s="389"/>
      <c r="Y501" s="406"/>
      <c r="Z501" s="406"/>
      <c r="AA501" s="406"/>
      <c r="AB501" s="406"/>
      <c r="AC501" s="406"/>
      <c r="AD501" s="406">
        <v>0</v>
      </c>
      <c r="AE501" s="164">
        <v>0</v>
      </c>
      <c r="AF501" s="166">
        <f t="shared" si="1577"/>
        <v>5451923</v>
      </c>
      <c r="AG501" s="166">
        <f t="shared" si="1578"/>
        <v>0</v>
      </c>
      <c r="AH501" s="166">
        <f t="shared" si="1579"/>
        <v>0</v>
      </c>
      <c r="AI501" s="166">
        <f t="shared" si="1580"/>
        <v>0</v>
      </c>
      <c r="AJ501" s="166">
        <f t="shared" si="1581"/>
        <v>0</v>
      </c>
      <c r="AK501" s="166">
        <f t="shared" si="1582"/>
        <v>0</v>
      </c>
      <c r="AL501" s="166">
        <f t="shared" si="1583"/>
        <v>0</v>
      </c>
      <c r="AM501" s="166">
        <f t="shared" si="1584"/>
        <v>0</v>
      </c>
      <c r="AN501" s="166">
        <f t="shared" si="1585"/>
        <v>0</v>
      </c>
      <c r="AO501" s="167">
        <f t="shared" si="1586"/>
        <v>0</v>
      </c>
      <c r="AP501" s="166">
        <v>0</v>
      </c>
      <c r="AQ501" s="166">
        <f t="shared" si="1587"/>
        <v>5451923</v>
      </c>
      <c r="AR501" s="166">
        <v>0</v>
      </c>
      <c r="AS501" s="167"/>
      <c r="AT501" s="166"/>
      <c r="AU501" s="166"/>
      <c r="AV501" s="166">
        <f t="shared" si="1588"/>
        <v>5451923</v>
      </c>
      <c r="AW501" s="166">
        <f t="shared" si="1500"/>
        <v>464000</v>
      </c>
      <c r="AX501" s="166">
        <f t="shared" si="1501"/>
        <v>87000</v>
      </c>
      <c r="AY501" s="166">
        <f t="shared" si="1502"/>
        <v>58000</v>
      </c>
      <c r="AZ501" s="166">
        <f t="shared" si="1589"/>
        <v>609000</v>
      </c>
      <c r="BA501" s="166">
        <f t="shared" si="1504"/>
        <v>29000</v>
      </c>
      <c r="BB501" s="166">
        <f t="shared" si="1590"/>
        <v>120000</v>
      </c>
      <c r="BC501" s="166"/>
      <c r="BD501" s="166">
        <v>0</v>
      </c>
      <c r="BE501" s="166">
        <f t="shared" si="1505"/>
        <v>758000</v>
      </c>
      <c r="BF501" s="166">
        <f t="shared" si="1506"/>
        <v>4693923</v>
      </c>
      <c r="BG501" s="166">
        <f t="shared" si="1507"/>
        <v>0</v>
      </c>
      <c r="BH501" s="166">
        <v>1</v>
      </c>
      <c r="BI501" s="369" t="s">
        <v>40</v>
      </c>
      <c r="BJ501" s="166">
        <f t="shared" si="1508"/>
        <v>0</v>
      </c>
      <c r="BK501" s="166">
        <f t="shared" si="1509"/>
        <v>1</v>
      </c>
      <c r="BL501" s="166">
        <v>0</v>
      </c>
      <c r="BM501" s="166">
        <f t="shared" si="1510"/>
        <v>0</v>
      </c>
      <c r="BN501" s="166" t="str">
        <f t="shared" si="1511"/>
        <v>Trừ tiền</v>
      </c>
      <c r="BO501" s="410"/>
      <c r="BP501" s="166"/>
      <c r="BQ501" s="144"/>
      <c r="BR501" s="144"/>
      <c r="BS501" s="161">
        <f t="shared" si="1512"/>
        <v>5451923</v>
      </c>
      <c r="BT501" s="159">
        <v>0</v>
      </c>
      <c r="BU501" s="166">
        <f t="shared" si="1513"/>
        <v>0</v>
      </c>
      <c r="BV501" s="166">
        <v>11000000</v>
      </c>
      <c r="BW501" s="166">
        <f t="shared" si="1514"/>
        <v>11000000</v>
      </c>
      <c r="BX501" s="166">
        <f t="shared" si="1591"/>
        <v>-6157077</v>
      </c>
      <c r="BY501" s="166"/>
      <c r="BZ501" s="166"/>
      <c r="CA501" s="171"/>
      <c r="CB501" s="166"/>
      <c r="CC501" s="166"/>
      <c r="CD501" s="166"/>
      <c r="CE501" s="369">
        <v>9000000</v>
      </c>
      <c r="CF501" s="369">
        <f t="shared" si="1600"/>
        <v>450000</v>
      </c>
      <c r="CG501" s="369">
        <v>0</v>
      </c>
      <c r="CH501" s="369">
        <v>0</v>
      </c>
      <c r="CI501" s="369"/>
      <c r="CJ501" s="369">
        <f t="shared" si="1592"/>
        <v>450000</v>
      </c>
      <c r="CK501" s="369">
        <f t="shared" si="1593"/>
        <v>9450000</v>
      </c>
      <c r="CL501" s="368"/>
      <c r="CM501" s="369">
        <f t="shared" si="1594"/>
        <v>9000000</v>
      </c>
      <c r="CN501" s="369">
        <f t="shared" si="1594"/>
        <v>450000</v>
      </c>
      <c r="CO501" s="369">
        <f t="shared" si="1595"/>
        <v>0</v>
      </c>
      <c r="CP501" s="369">
        <f t="shared" si="1596"/>
        <v>0</v>
      </c>
      <c r="CQ501" s="369">
        <f t="shared" si="1596"/>
        <v>0</v>
      </c>
      <c r="CR501" s="369">
        <f t="shared" si="1597"/>
        <v>450000</v>
      </c>
      <c r="CS501" s="369">
        <f t="shared" si="1598"/>
        <v>9450000</v>
      </c>
      <c r="CT501" s="173" t="s">
        <v>2140</v>
      </c>
      <c r="CU501" s="173" t="s">
        <v>2111</v>
      </c>
      <c r="CV501" s="450">
        <v>0</v>
      </c>
      <c r="CW501" s="173" t="s">
        <v>2103</v>
      </c>
    </row>
    <row r="502" spans="1:101" ht="34.35" customHeight="1">
      <c r="A502" s="155">
        <f>SUBTOTAL(3,$C$11:C502)</f>
        <v>441</v>
      </c>
      <c r="B502" s="390" t="s">
        <v>1833</v>
      </c>
      <c r="C502" s="252" t="s">
        <v>1834</v>
      </c>
      <c r="D502" s="156" t="s">
        <v>101</v>
      </c>
      <c r="E502" s="157" t="str">
        <f t="shared" si="1575"/>
        <v>B3</v>
      </c>
      <c r="F502" s="392">
        <v>42251</v>
      </c>
      <c r="G502" s="369">
        <v>5800000</v>
      </c>
      <c r="H502" s="368"/>
      <c r="I502" s="160">
        <f t="shared" si="1576"/>
        <v>3200000</v>
      </c>
      <c r="J502" s="160">
        <f t="shared" si="1486"/>
        <v>900000</v>
      </c>
      <c r="K502" s="161">
        <f t="shared" si="1487"/>
        <v>4100000</v>
      </c>
      <c r="L502" s="161">
        <f t="shared" si="1488"/>
        <v>9900000</v>
      </c>
      <c r="M502" s="162">
        <f t="shared" si="1489"/>
        <v>1</v>
      </c>
      <c r="N502" s="163">
        <f t="shared" si="1490"/>
        <v>4060000</v>
      </c>
      <c r="O502" s="163">
        <v>0</v>
      </c>
      <c r="P502" s="406">
        <v>15</v>
      </c>
      <c r="Q502" s="406">
        <v>0</v>
      </c>
      <c r="R502" s="406">
        <v>0.43</v>
      </c>
      <c r="S502" s="406">
        <v>0</v>
      </c>
      <c r="T502" s="406"/>
      <c r="U502" s="406"/>
      <c r="V502" s="406"/>
      <c r="W502" s="406"/>
      <c r="X502" s="389"/>
      <c r="Y502" s="406"/>
      <c r="Z502" s="406"/>
      <c r="AA502" s="406"/>
      <c r="AB502" s="406"/>
      <c r="AC502" s="406"/>
      <c r="AD502" s="406">
        <v>0</v>
      </c>
      <c r="AE502" s="164">
        <v>0</v>
      </c>
      <c r="AF502" s="166">
        <f t="shared" si="1577"/>
        <v>5711538</v>
      </c>
      <c r="AG502" s="166">
        <f t="shared" si="1578"/>
        <v>148846</v>
      </c>
      <c r="AH502" s="166">
        <f t="shared" si="1579"/>
        <v>0</v>
      </c>
      <c r="AI502" s="166">
        <f t="shared" si="1580"/>
        <v>0</v>
      </c>
      <c r="AJ502" s="166">
        <f t="shared" si="1581"/>
        <v>0</v>
      </c>
      <c r="AK502" s="166">
        <f t="shared" si="1582"/>
        <v>0</v>
      </c>
      <c r="AL502" s="166">
        <f t="shared" si="1583"/>
        <v>0</v>
      </c>
      <c r="AM502" s="166">
        <f t="shared" si="1584"/>
        <v>0</v>
      </c>
      <c r="AN502" s="166">
        <f t="shared" si="1585"/>
        <v>0</v>
      </c>
      <c r="AO502" s="167">
        <f t="shared" si="1586"/>
        <v>0</v>
      </c>
      <c r="AP502" s="166">
        <v>0</v>
      </c>
      <c r="AQ502" s="166">
        <f t="shared" si="1587"/>
        <v>5860384</v>
      </c>
      <c r="AR502" s="166">
        <v>0</v>
      </c>
      <c r="AS502" s="167"/>
      <c r="AT502" s="166"/>
      <c r="AU502" s="166"/>
      <c r="AV502" s="166">
        <f t="shared" si="1588"/>
        <v>5860384</v>
      </c>
      <c r="AW502" s="166">
        <f t="shared" si="1500"/>
        <v>464000</v>
      </c>
      <c r="AX502" s="166">
        <f t="shared" si="1501"/>
        <v>87000</v>
      </c>
      <c r="AY502" s="166">
        <f t="shared" si="1502"/>
        <v>58000</v>
      </c>
      <c r="AZ502" s="166">
        <f t="shared" si="1589"/>
        <v>609000</v>
      </c>
      <c r="BA502" s="166">
        <f t="shared" si="1504"/>
        <v>29000</v>
      </c>
      <c r="BB502" s="166">
        <f t="shared" si="1590"/>
        <v>120000</v>
      </c>
      <c r="BC502" s="166"/>
      <c r="BD502" s="166">
        <v>0</v>
      </c>
      <c r="BE502" s="166">
        <f t="shared" si="1505"/>
        <v>758000</v>
      </c>
      <c r="BF502" s="166">
        <f t="shared" si="1506"/>
        <v>5102384</v>
      </c>
      <c r="BG502" s="166">
        <f t="shared" si="1507"/>
        <v>0</v>
      </c>
      <c r="BH502" s="166">
        <v>1</v>
      </c>
      <c r="BI502" s="369" t="s">
        <v>40</v>
      </c>
      <c r="BJ502" s="166">
        <f t="shared" si="1508"/>
        <v>0</v>
      </c>
      <c r="BK502" s="166">
        <f t="shared" si="1509"/>
        <v>1</v>
      </c>
      <c r="BL502" s="166">
        <v>0</v>
      </c>
      <c r="BM502" s="166">
        <f t="shared" si="1510"/>
        <v>0</v>
      </c>
      <c r="BN502" s="166" t="str">
        <f t="shared" si="1511"/>
        <v>Trừ tiền</v>
      </c>
      <c r="BO502" s="410"/>
      <c r="BP502" s="166"/>
      <c r="BQ502" s="144"/>
      <c r="BR502" s="144"/>
      <c r="BS502" s="161">
        <f t="shared" si="1512"/>
        <v>5860384</v>
      </c>
      <c r="BT502" s="159">
        <v>0</v>
      </c>
      <c r="BU502" s="166">
        <f t="shared" si="1513"/>
        <v>0</v>
      </c>
      <c r="BV502" s="166">
        <v>11000000</v>
      </c>
      <c r="BW502" s="166">
        <f t="shared" si="1514"/>
        <v>11000000</v>
      </c>
      <c r="BX502" s="166">
        <f t="shared" si="1591"/>
        <v>-5748616</v>
      </c>
      <c r="BY502" s="166"/>
      <c r="BZ502" s="166"/>
      <c r="CA502" s="171"/>
      <c r="CB502" s="166"/>
      <c r="CC502" s="166"/>
      <c r="CD502" s="166"/>
      <c r="CE502" s="369">
        <v>9000000</v>
      </c>
      <c r="CF502" s="369">
        <f>10%*CE502</f>
        <v>900000</v>
      </c>
      <c r="CG502" s="369">
        <v>0</v>
      </c>
      <c r="CH502" s="369">
        <v>0</v>
      </c>
      <c r="CI502" s="369"/>
      <c r="CJ502" s="369">
        <f t="shared" si="1592"/>
        <v>900000</v>
      </c>
      <c r="CK502" s="369">
        <f t="shared" si="1593"/>
        <v>9900000</v>
      </c>
      <c r="CL502" s="368"/>
      <c r="CM502" s="369">
        <f t="shared" si="1594"/>
        <v>9000000</v>
      </c>
      <c r="CN502" s="369">
        <f t="shared" si="1594"/>
        <v>900000</v>
      </c>
      <c r="CO502" s="369">
        <f t="shared" si="1595"/>
        <v>0</v>
      </c>
      <c r="CP502" s="369">
        <f t="shared" si="1596"/>
        <v>0</v>
      </c>
      <c r="CQ502" s="369">
        <f t="shared" si="1596"/>
        <v>0</v>
      </c>
      <c r="CR502" s="369">
        <f t="shared" si="1597"/>
        <v>900000</v>
      </c>
      <c r="CS502" s="369">
        <f t="shared" si="1598"/>
        <v>9900000</v>
      </c>
      <c r="CT502" s="173" t="s">
        <v>2140</v>
      </c>
      <c r="CU502" s="173" t="s">
        <v>2111</v>
      </c>
      <c r="CV502" s="450">
        <v>0</v>
      </c>
      <c r="CW502" s="173" t="s">
        <v>2103</v>
      </c>
    </row>
    <row r="503" spans="1:101" ht="34.35" customHeight="1">
      <c r="A503" s="155">
        <f>SUBTOTAL(3,$C$11:C503)</f>
        <v>442</v>
      </c>
      <c r="B503" s="390" t="s">
        <v>1835</v>
      </c>
      <c r="C503" s="252" t="s">
        <v>1836</v>
      </c>
      <c r="D503" s="156" t="s">
        <v>101</v>
      </c>
      <c r="E503" s="157" t="str">
        <f t="shared" si="1575"/>
        <v>B3</v>
      </c>
      <c r="F503" s="392">
        <v>42246</v>
      </c>
      <c r="G503" s="369">
        <v>5800000</v>
      </c>
      <c r="H503" s="368"/>
      <c r="I503" s="160">
        <f t="shared" si="1576"/>
        <v>3200000</v>
      </c>
      <c r="J503" s="160">
        <f t="shared" si="1486"/>
        <v>900000</v>
      </c>
      <c r="K503" s="161">
        <f t="shared" si="1487"/>
        <v>4100000</v>
      </c>
      <c r="L503" s="161">
        <f t="shared" si="1488"/>
        <v>9900000</v>
      </c>
      <c r="M503" s="162">
        <f t="shared" si="1489"/>
        <v>1</v>
      </c>
      <c r="N503" s="163">
        <f t="shared" si="1490"/>
        <v>4060000</v>
      </c>
      <c r="O503" s="163">
        <v>0</v>
      </c>
      <c r="P503" s="406">
        <v>15</v>
      </c>
      <c r="Q503" s="406">
        <v>0</v>
      </c>
      <c r="R503" s="406">
        <v>0</v>
      </c>
      <c r="S503" s="406">
        <v>0</v>
      </c>
      <c r="T503" s="406"/>
      <c r="U503" s="406"/>
      <c r="V503" s="406"/>
      <c r="W503" s="406"/>
      <c r="X503" s="389"/>
      <c r="Y503" s="406"/>
      <c r="Z503" s="406"/>
      <c r="AA503" s="406"/>
      <c r="AB503" s="406"/>
      <c r="AC503" s="406"/>
      <c r="AD503" s="406">
        <v>0</v>
      </c>
      <c r="AE503" s="164">
        <v>0</v>
      </c>
      <c r="AF503" s="166">
        <f t="shared" si="1577"/>
        <v>5711538</v>
      </c>
      <c r="AG503" s="166">
        <f t="shared" si="1578"/>
        <v>0</v>
      </c>
      <c r="AH503" s="166">
        <f t="shared" si="1579"/>
        <v>0</v>
      </c>
      <c r="AI503" s="166">
        <f t="shared" si="1580"/>
        <v>0</v>
      </c>
      <c r="AJ503" s="166">
        <f t="shared" si="1581"/>
        <v>0</v>
      </c>
      <c r="AK503" s="166">
        <f t="shared" si="1582"/>
        <v>0</v>
      </c>
      <c r="AL503" s="166">
        <f t="shared" si="1583"/>
        <v>0</v>
      </c>
      <c r="AM503" s="166">
        <f t="shared" si="1584"/>
        <v>0</v>
      </c>
      <c r="AN503" s="166">
        <f t="shared" si="1585"/>
        <v>0</v>
      </c>
      <c r="AO503" s="167">
        <f t="shared" si="1586"/>
        <v>0</v>
      </c>
      <c r="AP503" s="166">
        <v>0</v>
      </c>
      <c r="AQ503" s="166">
        <f t="shared" si="1587"/>
        <v>5711538</v>
      </c>
      <c r="AR503" s="166">
        <v>0</v>
      </c>
      <c r="AS503" s="167"/>
      <c r="AT503" s="166"/>
      <c r="AU503" s="166"/>
      <c r="AV503" s="166">
        <f t="shared" si="1588"/>
        <v>5711538</v>
      </c>
      <c r="AW503" s="166">
        <f t="shared" si="1500"/>
        <v>464000</v>
      </c>
      <c r="AX503" s="166">
        <f t="shared" si="1501"/>
        <v>87000</v>
      </c>
      <c r="AY503" s="166">
        <f t="shared" si="1502"/>
        <v>58000</v>
      </c>
      <c r="AZ503" s="166">
        <f t="shared" si="1589"/>
        <v>609000</v>
      </c>
      <c r="BA503" s="166">
        <f t="shared" si="1504"/>
        <v>29000</v>
      </c>
      <c r="BB503" s="166">
        <f t="shared" si="1590"/>
        <v>120000</v>
      </c>
      <c r="BC503" s="166"/>
      <c r="BD503" s="166">
        <v>0</v>
      </c>
      <c r="BE503" s="166">
        <f t="shared" si="1505"/>
        <v>758000</v>
      </c>
      <c r="BF503" s="166">
        <f t="shared" si="1506"/>
        <v>4953538</v>
      </c>
      <c r="BG503" s="166">
        <f t="shared" si="1507"/>
        <v>0</v>
      </c>
      <c r="BH503" s="166">
        <v>1</v>
      </c>
      <c r="BI503" s="166" t="s">
        <v>40</v>
      </c>
      <c r="BJ503" s="166">
        <f t="shared" si="1508"/>
        <v>0</v>
      </c>
      <c r="BK503" s="166">
        <f t="shared" si="1509"/>
        <v>1</v>
      </c>
      <c r="BL503" s="166">
        <v>0</v>
      </c>
      <c r="BM503" s="166">
        <f t="shared" si="1510"/>
        <v>0</v>
      </c>
      <c r="BN503" s="166" t="str">
        <f t="shared" si="1511"/>
        <v>Trừ tiền</v>
      </c>
      <c r="BO503" s="410"/>
      <c r="BP503" s="471"/>
      <c r="BQ503" s="144"/>
      <c r="BR503" s="144"/>
      <c r="BS503" s="161">
        <f t="shared" si="1512"/>
        <v>5711538</v>
      </c>
      <c r="BT503" s="159">
        <v>0</v>
      </c>
      <c r="BU503" s="166">
        <f t="shared" si="1513"/>
        <v>0</v>
      </c>
      <c r="BV503" s="166">
        <v>11000000</v>
      </c>
      <c r="BW503" s="166">
        <f t="shared" si="1514"/>
        <v>11000000</v>
      </c>
      <c r="BX503" s="166">
        <f t="shared" si="1591"/>
        <v>-5897462</v>
      </c>
      <c r="BY503" s="166"/>
      <c r="BZ503" s="166"/>
      <c r="CA503" s="171"/>
      <c r="CB503" s="166"/>
      <c r="CC503" s="166"/>
      <c r="CD503" s="166"/>
      <c r="CE503" s="369">
        <v>9000000</v>
      </c>
      <c r="CF503" s="369">
        <f>10%*CE503</f>
        <v>900000</v>
      </c>
      <c r="CG503" s="369">
        <v>0</v>
      </c>
      <c r="CH503" s="369">
        <v>0</v>
      </c>
      <c r="CI503" s="369"/>
      <c r="CJ503" s="369">
        <f t="shared" si="1592"/>
        <v>900000</v>
      </c>
      <c r="CK503" s="369">
        <f t="shared" si="1593"/>
        <v>9900000</v>
      </c>
      <c r="CL503" s="368"/>
      <c r="CM503" s="369">
        <f t="shared" si="1594"/>
        <v>9000000</v>
      </c>
      <c r="CN503" s="369">
        <f t="shared" si="1594"/>
        <v>900000</v>
      </c>
      <c r="CO503" s="369">
        <f t="shared" si="1595"/>
        <v>0</v>
      </c>
      <c r="CP503" s="369">
        <f t="shared" si="1596"/>
        <v>0</v>
      </c>
      <c r="CQ503" s="369">
        <f t="shared" si="1596"/>
        <v>0</v>
      </c>
      <c r="CR503" s="369">
        <f t="shared" si="1597"/>
        <v>900000</v>
      </c>
      <c r="CS503" s="369">
        <f t="shared" si="1598"/>
        <v>9900000</v>
      </c>
      <c r="CT503" s="173" t="s">
        <v>2140</v>
      </c>
      <c r="CU503" s="173" t="s">
        <v>2111</v>
      </c>
      <c r="CV503" s="450">
        <v>0</v>
      </c>
      <c r="CW503" s="173" t="s">
        <v>2103</v>
      </c>
    </row>
    <row r="504" spans="1:101" ht="34.35" customHeight="1">
      <c r="A504" s="302" t="s">
        <v>2216</v>
      </c>
      <c r="B504" s="692" t="str">
        <f>"Đội vệ sinh công nghiệp: " &amp;"["&amp;COUNT(A505:A506)&amp; "]"</f>
        <v>Đội vệ sinh công nghiệp: [2]</v>
      </c>
      <c r="C504" s="693"/>
      <c r="D504" s="293"/>
      <c r="E504" s="293"/>
      <c r="F504" s="293"/>
      <c r="G504" s="301">
        <f>SUM(G505:G506)</f>
        <v>12180000</v>
      </c>
      <c r="H504" s="301">
        <f t="shared" ref="H504:BS504" si="1601">SUM(H505:H506)</f>
        <v>0</v>
      </c>
      <c r="I504" s="301">
        <f t="shared" si="1601"/>
        <v>7820000</v>
      </c>
      <c r="J504" s="301">
        <f t="shared" si="1601"/>
        <v>1500000</v>
      </c>
      <c r="K504" s="301">
        <f t="shared" si="1601"/>
        <v>9320000</v>
      </c>
      <c r="L504" s="301">
        <f t="shared" si="1601"/>
        <v>21500000</v>
      </c>
      <c r="M504" s="301"/>
      <c r="N504" s="301">
        <f t="shared" si="1601"/>
        <v>8526000</v>
      </c>
      <c r="O504" s="301">
        <f t="shared" si="1601"/>
        <v>0</v>
      </c>
      <c r="P504" s="374">
        <f t="shared" si="1601"/>
        <v>24</v>
      </c>
      <c r="Q504" s="374">
        <f t="shared" si="1601"/>
        <v>0</v>
      </c>
      <c r="R504" s="374">
        <f t="shared" si="1601"/>
        <v>0.5</v>
      </c>
      <c r="S504" s="374">
        <f t="shared" si="1601"/>
        <v>0</v>
      </c>
      <c r="T504" s="374">
        <f t="shared" si="1601"/>
        <v>0</v>
      </c>
      <c r="U504" s="374">
        <f t="shared" si="1601"/>
        <v>0</v>
      </c>
      <c r="V504" s="374">
        <f t="shared" si="1601"/>
        <v>0</v>
      </c>
      <c r="W504" s="374">
        <f t="shared" si="1601"/>
        <v>0</v>
      </c>
      <c r="X504" s="374">
        <f t="shared" si="1601"/>
        <v>0</v>
      </c>
      <c r="Y504" s="374">
        <f t="shared" si="1601"/>
        <v>0</v>
      </c>
      <c r="Z504" s="374">
        <f t="shared" si="1601"/>
        <v>0</v>
      </c>
      <c r="AA504" s="374">
        <f t="shared" si="1601"/>
        <v>0</v>
      </c>
      <c r="AB504" s="374">
        <f t="shared" si="1601"/>
        <v>0</v>
      </c>
      <c r="AC504" s="374">
        <f t="shared" si="1601"/>
        <v>0</v>
      </c>
      <c r="AD504" s="374">
        <f t="shared" si="1601"/>
        <v>0</v>
      </c>
      <c r="AE504" s="374">
        <f t="shared" si="1601"/>
        <v>0</v>
      </c>
      <c r="AF504" s="301">
        <f t="shared" si="1601"/>
        <v>9942308</v>
      </c>
      <c r="AG504" s="301">
        <f t="shared" si="1601"/>
        <v>192308</v>
      </c>
      <c r="AH504" s="301">
        <f t="shared" si="1601"/>
        <v>0</v>
      </c>
      <c r="AI504" s="301">
        <f t="shared" si="1601"/>
        <v>0</v>
      </c>
      <c r="AJ504" s="301">
        <f t="shared" si="1601"/>
        <v>0</v>
      </c>
      <c r="AK504" s="301">
        <f t="shared" si="1601"/>
        <v>0</v>
      </c>
      <c r="AL504" s="301">
        <f t="shared" si="1601"/>
        <v>0</v>
      </c>
      <c r="AM504" s="301">
        <f t="shared" si="1601"/>
        <v>0</v>
      </c>
      <c r="AN504" s="301">
        <f t="shared" si="1601"/>
        <v>0</v>
      </c>
      <c r="AO504" s="301">
        <f t="shared" si="1601"/>
        <v>0</v>
      </c>
      <c r="AP504" s="301">
        <f t="shared" si="1601"/>
        <v>0</v>
      </c>
      <c r="AQ504" s="301">
        <f t="shared" si="1601"/>
        <v>10134616</v>
      </c>
      <c r="AR504" s="301">
        <f t="shared" si="1601"/>
        <v>0</v>
      </c>
      <c r="AS504" s="301">
        <f t="shared" si="1601"/>
        <v>0</v>
      </c>
      <c r="AT504" s="301">
        <f t="shared" si="1601"/>
        <v>0</v>
      </c>
      <c r="AU504" s="301">
        <f t="shared" si="1601"/>
        <v>0</v>
      </c>
      <c r="AV504" s="301">
        <f t="shared" si="1601"/>
        <v>10134616</v>
      </c>
      <c r="AW504" s="301">
        <f t="shared" si="1601"/>
        <v>974400</v>
      </c>
      <c r="AX504" s="301">
        <f t="shared" si="1601"/>
        <v>182700</v>
      </c>
      <c r="AY504" s="301">
        <f t="shared" si="1601"/>
        <v>121800</v>
      </c>
      <c r="AZ504" s="301">
        <f t="shared" si="1601"/>
        <v>1278900</v>
      </c>
      <c r="BA504" s="301">
        <f t="shared" si="1601"/>
        <v>30450</v>
      </c>
      <c r="BB504" s="301">
        <f t="shared" si="1601"/>
        <v>240000</v>
      </c>
      <c r="BC504" s="301">
        <f t="shared" si="1601"/>
        <v>0</v>
      </c>
      <c r="BD504" s="301">
        <f t="shared" si="1601"/>
        <v>0</v>
      </c>
      <c r="BE504" s="301">
        <f t="shared" si="1601"/>
        <v>1549350</v>
      </c>
      <c r="BF504" s="301">
        <f t="shared" si="1601"/>
        <v>8585266</v>
      </c>
      <c r="BG504" s="301">
        <f t="shared" si="1601"/>
        <v>0</v>
      </c>
      <c r="BH504" s="301"/>
      <c r="BI504" s="301">
        <f t="shared" si="1601"/>
        <v>0</v>
      </c>
      <c r="BJ504" s="301">
        <f t="shared" si="1601"/>
        <v>0</v>
      </c>
      <c r="BK504" s="301"/>
      <c r="BL504" s="301">
        <f t="shared" si="1601"/>
        <v>0</v>
      </c>
      <c r="BM504" s="301">
        <f t="shared" si="1601"/>
        <v>0</v>
      </c>
      <c r="BN504" s="301">
        <f t="shared" si="1601"/>
        <v>0</v>
      </c>
      <c r="BO504" s="301">
        <f t="shared" si="1601"/>
        <v>0</v>
      </c>
      <c r="BP504" s="301">
        <f t="shared" si="1601"/>
        <v>0</v>
      </c>
      <c r="BQ504" s="301">
        <f t="shared" si="1601"/>
        <v>0</v>
      </c>
      <c r="BR504" s="301">
        <f t="shared" si="1601"/>
        <v>0</v>
      </c>
      <c r="BS504" s="301">
        <f t="shared" si="1601"/>
        <v>10134616</v>
      </c>
      <c r="BT504" s="301">
        <f t="shared" ref="BT504:CV504" si="1602">SUM(BT505:BT506)</f>
        <v>0</v>
      </c>
      <c r="BU504" s="301">
        <f t="shared" si="1602"/>
        <v>0</v>
      </c>
      <c r="BV504" s="301">
        <f t="shared" si="1602"/>
        <v>22000000</v>
      </c>
      <c r="BW504" s="301">
        <f t="shared" si="1602"/>
        <v>22000000</v>
      </c>
      <c r="BX504" s="301">
        <f t="shared" si="1602"/>
        <v>-13144284</v>
      </c>
      <c r="BY504" s="301">
        <f t="shared" si="1602"/>
        <v>0</v>
      </c>
      <c r="BZ504" s="301">
        <f t="shared" si="1602"/>
        <v>0</v>
      </c>
      <c r="CA504" s="301">
        <f t="shared" si="1602"/>
        <v>0</v>
      </c>
      <c r="CB504" s="301">
        <f t="shared" si="1602"/>
        <v>0</v>
      </c>
      <c r="CC504" s="301">
        <f t="shared" si="1602"/>
        <v>0</v>
      </c>
      <c r="CD504" s="301">
        <f t="shared" si="1602"/>
        <v>0</v>
      </c>
      <c r="CE504" s="301">
        <f t="shared" si="1602"/>
        <v>20000000</v>
      </c>
      <c r="CF504" s="301">
        <f t="shared" si="1602"/>
        <v>1500000</v>
      </c>
      <c r="CG504" s="301">
        <f t="shared" si="1602"/>
        <v>0</v>
      </c>
      <c r="CH504" s="301">
        <f t="shared" si="1602"/>
        <v>0</v>
      </c>
      <c r="CI504" s="301">
        <f t="shared" si="1602"/>
        <v>0</v>
      </c>
      <c r="CJ504" s="301">
        <f t="shared" si="1602"/>
        <v>1500000</v>
      </c>
      <c r="CK504" s="301">
        <f t="shared" si="1602"/>
        <v>21500000</v>
      </c>
      <c r="CL504" s="301">
        <f t="shared" si="1602"/>
        <v>0</v>
      </c>
      <c r="CM504" s="301">
        <f t="shared" si="1602"/>
        <v>20000000</v>
      </c>
      <c r="CN504" s="301">
        <f t="shared" si="1602"/>
        <v>1500000</v>
      </c>
      <c r="CO504" s="301">
        <f t="shared" si="1602"/>
        <v>0</v>
      </c>
      <c r="CP504" s="301">
        <f t="shared" si="1602"/>
        <v>0</v>
      </c>
      <c r="CQ504" s="301">
        <f t="shared" si="1602"/>
        <v>0</v>
      </c>
      <c r="CR504" s="301">
        <f t="shared" si="1602"/>
        <v>1500000</v>
      </c>
      <c r="CS504" s="301">
        <f t="shared" si="1602"/>
        <v>21500000</v>
      </c>
      <c r="CT504" s="301">
        <f t="shared" si="1602"/>
        <v>0</v>
      </c>
      <c r="CU504" s="301">
        <f t="shared" si="1602"/>
        <v>0</v>
      </c>
      <c r="CV504" s="301">
        <f t="shared" si="1602"/>
        <v>0</v>
      </c>
      <c r="CW504" s="301"/>
    </row>
    <row r="505" spans="1:101" ht="34.35" customHeight="1">
      <c r="A505" s="155">
        <f>SUBTOTAL(3,$C$11:C505)</f>
        <v>443</v>
      </c>
      <c r="B505" s="390" t="s">
        <v>1935</v>
      </c>
      <c r="C505" s="252" t="s">
        <v>883</v>
      </c>
      <c r="D505" s="156" t="s">
        <v>101</v>
      </c>
      <c r="E505" s="157" t="str">
        <f>IF(CL505&gt;=400000000,"A1",IF(CL505&gt;=300000000,"A2",IF(CL505&gt;=240000000,"A3",IF(CL505&gt;=180000000,"A4",IF(CL505&gt;=120000000,"A5",IF(CL505&gt;=80000000,"A6",IF(CL505&gt;=40000000,"A7",IF(CL505&gt;=25000000,"B1",IF(CL505&gt;=12000000,"B2","B3")))))))))</f>
        <v>B3</v>
      </c>
      <c r="F505" s="392">
        <v>43472</v>
      </c>
      <c r="G505" s="369">
        <v>6090000</v>
      </c>
      <c r="H505" s="368"/>
      <c r="I505" s="160">
        <f t="shared" ref="I505:I506" si="1603">IF(G505&gt;0,CM505-G505,CM505-H505)</f>
        <v>3910000</v>
      </c>
      <c r="J505" s="160">
        <f t="shared" si="1486"/>
        <v>500000</v>
      </c>
      <c r="K505" s="161">
        <f t="shared" si="1487"/>
        <v>4410000</v>
      </c>
      <c r="L505" s="161">
        <f t="shared" si="1488"/>
        <v>10500000</v>
      </c>
      <c r="M505" s="162">
        <f t="shared" si="1489"/>
        <v>1</v>
      </c>
      <c r="N505" s="163">
        <f t="shared" si="1490"/>
        <v>4263000</v>
      </c>
      <c r="O505" s="163">
        <v>0</v>
      </c>
      <c r="P505" s="406">
        <v>11</v>
      </c>
      <c r="Q505" s="406">
        <v>0</v>
      </c>
      <c r="R505" s="406">
        <v>0</v>
      </c>
      <c r="S505" s="406">
        <v>0</v>
      </c>
      <c r="T505" s="406"/>
      <c r="U505" s="406"/>
      <c r="V505" s="406"/>
      <c r="W505" s="406"/>
      <c r="X505" s="389"/>
      <c r="Y505" s="406"/>
      <c r="Z505" s="406"/>
      <c r="AA505" s="406"/>
      <c r="AB505" s="406"/>
      <c r="AC505" s="406"/>
      <c r="AD505" s="406">
        <v>0</v>
      </c>
      <c r="AE505" s="164">
        <v>0</v>
      </c>
      <c r="AF505" s="166">
        <f t="shared" ref="AF505:AF506" si="1604">ROUND(IF($P505=0,0,IF(OR($BJ505="lương tháng",$CE505&gt;=11000000),($L505/2-$L505/26*($CC$6-$P505))*$M505,$L505/26*$P505*$M505)),0)</f>
        <v>4442308</v>
      </c>
      <c r="AG505" s="166">
        <f t="shared" ref="AG505:AG506" si="1605">ROUND(MAX((G505+I505)*M505/26*R505,(H505+I505)*M505/26*R505,G505/26*R505*150%,H505/26*R505*150%)*BK505,0)</f>
        <v>0</v>
      </c>
      <c r="AH505" s="166">
        <f t="shared" ref="AH505:AH506" si="1606">ROUND(MAX((G505+I505)*M505/26*S505,(H505+I505)*M505/26*S505,G505/26*S505*200%,H505/26*S505*200%)*BK505,0)</f>
        <v>0</v>
      </c>
      <c r="AI505" s="166">
        <f t="shared" ref="AI505:AI506" si="1607">ROUND(IF(BJ505="Lương tháng",L505/26*T505,MAX((G505+I505)/26*(T505+U505)*200%+G505/26*T505,(H505+I505)/26*(T505+U505)*200%+H505/26*T505,G505/26*(T505+U505)*300%+G505/26*T505,H505/26*(T505+U505)*300%+H505/26*T505)),0)</f>
        <v>0</v>
      </c>
      <c r="AJ505" s="166">
        <f t="shared" ref="AJ505:AJ506" si="1608">ROUND(IF((P505+Q505)=0,0,IF(BJ505="Lương tháng",MAX((G505+I505)/26*V505,(H505+I505)/26*V505),MAX(G505/26*V505,H505/26*V505))),0)</f>
        <v>0</v>
      </c>
      <c r="AK505" s="166">
        <f t="shared" ref="AK505:AK506" si="1609">ROUND(IF(G505&gt;0,G505/26*W505,H505/26*W505),0)</f>
        <v>0</v>
      </c>
      <c r="AL505" s="166">
        <f t="shared" ref="AL505:AL506" si="1610">ROUND(N505/26*Y505+O505/26*Z505+MAX(G505/26*AA505,H505/26*AA505),0)</f>
        <v>0</v>
      </c>
      <c r="AM505" s="166">
        <f t="shared" ref="AM505:AM506" si="1611">ROUND(IF(BJ505="Lương tháng",L505/26*AC505,L505/26*AC505+MAX((G505+I505)/26*AB505,(H505+I505)/26*AB505)),0)</f>
        <v>0</v>
      </c>
      <c r="AN505" s="166">
        <f t="shared" ref="AN505:AN506" si="1612">ROUND(IF(BJ505="lương tháng",0,MAX((G505+I505)/26*AD505*30%,(H505+I505)/26*AD505*30%)*BK505),0)</f>
        <v>0</v>
      </c>
      <c r="AO505" s="167">
        <f t="shared" ref="AO505:AO506" si="1613">ROUND(BM505*AE505,0)</f>
        <v>0</v>
      </c>
      <c r="AP505" s="166">
        <v>0</v>
      </c>
      <c r="AQ505" s="166">
        <f t="shared" ref="AQ505:AQ506" si="1614">ROUND(SUM(AF505:AP505),0)</f>
        <v>4442308</v>
      </c>
      <c r="AR505" s="166">
        <v>0</v>
      </c>
      <c r="AS505" s="167"/>
      <c r="AT505" s="166"/>
      <c r="AU505" s="166"/>
      <c r="AV505" s="166">
        <f t="shared" ref="AV505:AV506" si="1615">ROUND(SUM(AQ505:AT505)-AU505,0)</f>
        <v>4442308</v>
      </c>
      <c r="AW505" s="166">
        <f t="shared" si="1500"/>
        <v>487200</v>
      </c>
      <c r="AX505" s="166">
        <f t="shared" si="1501"/>
        <v>91350</v>
      </c>
      <c r="AY505" s="166">
        <f t="shared" si="1502"/>
        <v>60900</v>
      </c>
      <c r="AZ505" s="166">
        <f t="shared" ref="AZ505:AZ506" si="1616">SUM(AW505:AY505)</f>
        <v>639450</v>
      </c>
      <c r="BA505" s="166">
        <f t="shared" si="1504"/>
        <v>0</v>
      </c>
      <c r="BB505" s="166">
        <f t="shared" ref="BB505:BB506" si="1617">IF(BN505="Xem lại",0,IF(CM505&lt;11000000,5000,IF(AND(CM505&gt;=11000000,CM505&lt;25000000),10000,IF(AND(CM505&gt;=25000000,CM505&lt;40000000),15000,IF(AND(CM505&gt;=40000000,CM505&lt;120000000),20000,IF(AND(CM505&gt;=120000000,CM505&lt;240000000),25000,30000)))))*$BB$5)</f>
        <v>120000</v>
      </c>
      <c r="BC505" s="166"/>
      <c r="BD505" s="166">
        <v>0</v>
      </c>
      <c r="BE505" s="166">
        <f t="shared" si="1505"/>
        <v>759450</v>
      </c>
      <c r="BF505" s="166">
        <f t="shared" si="1506"/>
        <v>3682858</v>
      </c>
      <c r="BG505" s="166">
        <f t="shared" si="1507"/>
        <v>0</v>
      </c>
      <c r="BH505" s="166">
        <v>1</v>
      </c>
      <c r="BI505" s="159">
        <v>0</v>
      </c>
      <c r="BJ505" s="166">
        <f t="shared" si="1508"/>
        <v>0</v>
      </c>
      <c r="BK505" s="166">
        <f t="shared" si="1509"/>
        <v>1</v>
      </c>
      <c r="BL505" s="166">
        <v>0</v>
      </c>
      <c r="BM505" s="166">
        <f t="shared" si="1510"/>
        <v>0</v>
      </c>
      <c r="BN505" s="166" t="str">
        <f t="shared" si="1511"/>
        <v>Trừ tiền</v>
      </c>
      <c r="BO505" s="410"/>
      <c r="BP505" s="166"/>
      <c r="BQ505" s="144"/>
      <c r="BR505" s="144"/>
      <c r="BS505" s="161">
        <f t="shared" si="1512"/>
        <v>4442308</v>
      </c>
      <c r="BT505" s="159">
        <v>0</v>
      </c>
      <c r="BU505" s="166">
        <f t="shared" si="1513"/>
        <v>0</v>
      </c>
      <c r="BV505" s="166">
        <v>11000000</v>
      </c>
      <c r="BW505" s="166">
        <f t="shared" si="1514"/>
        <v>11000000</v>
      </c>
      <c r="BX505" s="166">
        <f t="shared" ref="BX505:BX506" si="1618">BS505-SUM(CC505:CD505)-CB505-AZ505-BW505</f>
        <v>-7197142</v>
      </c>
      <c r="BY505" s="166"/>
      <c r="BZ505" s="166"/>
      <c r="CA505" s="171"/>
      <c r="CB505" s="166"/>
      <c r="CC505" s="166"/>
      <c r="CD505" s="166"/>
      <c r="CE505" s="369">
        <v>10000000</v>
      </c>
      <c r="CF505" s="369">
        <f>5%*CE505</f>
        <v>500000</v>
      </c>
      <c r="CG505" s="369">
        <v>0</v>
      </c>
      <c r="CH505" s="369">
        <v>0</v>
      </c>
      <c r="CI505" s="369"/>
      <c r="CJ505" s="369">
        <f>SUM(CF505:CI505)</f>
        <v>500000</v>
      </c>
      <c r="CK505" s="369">
        <f>CE505+CJ505</f>
        <v>10500000</v>
      </c>
      <c r="CL505" s="368"/>
      <c r="CM505" s="369">
        <f>CE505</f>
        <v>10000000</v>
      </c>
      <c r="CN505" s="369">
        <f>CF505</f>
        <v>500000</v>
      </c>
      <c r="CO505" s="369">
        <f>CH505</f>
        <v>0</v>
      </c>
      <c r="CP505" s="369">
        <f>CH505</f>
        <v>0</v>
      </c>
      <c r="CQ505" s="369">
        <f>CI505</f>
        <v>0</v>
      </c>
      <c r="CR505" s="369">
        <f>SUM(CN505:CQ505)</f>
        <v>500000</v>
      </c>
      <c r="CS505" s="369">
        <f>CM505+CR505</f>
        <v>10500000</v>
      </c>
      <c r="CT505" s="173" t="s">
        <v>2158</v>
      </c>
      <c r="CU505" s="173" t="s">
        <v>2112</v>
      </c>
      <c r="CV505" s="450">
        <v>0</v>
      </c>
      <c r="CW505" s="173" t="s">
        <v>2103</v>
      </c>
    </row>
    <row r="506" spans="1:101" ht="34.35" customHeight="1">
      <c r="A506" s="155">
        <f>SUBTOTAL(3,$C$11:C506)</f>
        <v>444</v>
      </c>
      <c r="B506" s="390" t="s">
        <v>1971</v>
      </c>
      <c r="C506" s="252" t="s">
        <v>1972</v>
      </c>
      <c r="D506" s="156" t="s">
        <v>101</v>
      </c>
      <c r="E506" s="157" t="str">
        <f>IF(CL506&gt;=400000000,"A1",IF(CL506&gt;=300000000,"A2",IF(CL506&gt;=240000000,"A3",IF(CL506&gt;=180000000,"A4",IF(CL506&gt;=120000000,"A5",IF(CL506&gt;=80000000,"A6",IF(CL506&gt;=40000000,"A7",IF(CL506&gt;=25000000,"B1",IF(CL506&gt;=12000000,"B2","B3")))))))))</f>
        <v>B3</v>
      </c>
      <c r="F506" s="392">
        <v>42081</v>
      </c>
      <c r="G506" s="369">
        <v>6090000</v>
      </c>
      <c r="H506" s="368"/>
      <c r="I506" s="160">
        <f t="shared" si="1603"/>
        <v>3910000</v>
      </c>
      <c r="J506" s="160">
        <f t="shared" si="1486"/>
        <v>1000000</v>
      </c>
      <c r="K506" s="161">
        <f t="shared" si="1487"/>
        <v>4910000</v>
      </c>
      <c r="L506" s="161">
        <f t="shared" si="1488"/>
        <v>11000000</v>
      </c>
      <c r="M506" s="162">
        <f t="shared" si="1489"/>
        <v>1</v>
      </c>
      <c r="N506" s="163">
        <f t="shared" si="1490"/>
        <v>4263000</v>
      </c>
      <c r="O506" s="163">
        <v>0</v>
      </c>
      <c r="P506" s="406">
        <v>13</v>
      </c>
      <c r="Q506" s="406">
        <v>0</v>
      </c>
      <c r="R506" s="406">
        <v>0.5</v>
      </c>
      <c r="S506" s="406">
        <v>0</v>
      </c>
      <c r="T506" s="406"/>
      <c r="U506" s="406"/>
      <c r="V506" s="406"/>
      <c r="W506" s="406"/>
      <c r="X506" s="389"/>
      <c r="Y506" s="406"/>
      <c r="Z506" s="406"/>
      <c r="AA506" s="406"/>
      <c r="AB506" s="406"/>
      <c r="AC506" s="406"/>
      <c r="AD506" s="406">
        <v>0</v>
      </c>
      <c r="AE506" s="164">
        <v>0</v>
      </c>
      <c r="AF506" s="166">
        <f t="shared" si="1604"/>
        <v>5500000</v>
      </c>
      <c r="AG506" s="166">
        <f t="shared" si="1605"/>
        <v>192308</v>
      </c>
      <c r="AH506" s="166">
        <f t="shared" si="1606"/>
        <v>0</v>
      </c>
      <c r="AI506" s="166">
        <f t="shared" si="1607"/>
        <v>0</v>
      </c>
      <c r="AJ506" s="166">
        <f t="shared" si="1608"/>
        <v>0</v>
      </c>
      <c r="AK506" s="166">
        <f t="shared" si="1609"/>
        <v>0</v>
      </c>
      <c r="AL506" s="166">
        <f t="shared" si="1610"/>
        <v>0</v>
      </c>
      <c r="AM506" s="166">
        <f t="shared" si="1611"/>
        <v>0</v>
      </c>
      <c r="AN506" s="166">
        <f t="shared" si="1612"/>
        <v>0</v>
      </c>
      <c r="AO506" s="167">
        <f t="shared" si="1613"/>
        <v>0</v>
      </c>
      <c r="AP506" s="166">
        <v>0</v>
      </c>
      <c r="AQ506" s="166">
        <f t="shared" si="1614"/>
        <v>5692308</v>
      </c>
      <c r="AR506" s="166">
        <v>0</v>
      </c>
      <c r="AS506" s="167"/>
      <c r="AT506" s="166"/>
      <c r="AU506" s="166"/>
      <c r="AV506" s="166">
        <f t="shared" si="1615"/>
        <v>5692308</v>
      </c>
      <c r="AW506" s="166">
        <f t="shared" si="1500"/>
        <v>487200</v>
      </c>
      <c r="AX506" s="166">
        <f t="shared" si="1501"/>
        <v>91350</v>
      </c>
      <c r="AY506" s="166">
        <f t="shared" si="1502"/>
        <v>60900</v>
      </c>
      <c r="AZ506" s="166">
        <f t="shared" si="1616"/>
        <v>639450</v>
      </c>
      <c r="BA506" s="166">
        <f t="shared" si="1504"/>
        <v>30450</v>
      </c>
      <c r="BB506" s="166">
        <f t="shared" si="1617"/>
        <v>120000</v>
      </c>
      <c r="BC506" s="166"/>
      <c r="BD506" s="166">
        <v>0</v>
      </c>
      <c r="BE506" s="166">
        <f t="shared" si="1505"/>
        <v>789900</v>
      </c>
      <c r="BF506" s="166">
        <f t="shared" si="1506"/>
        <v>4902408</v>
      </c>
      <c r="BG506" s="166">
        <f t="shared" si="1507"/>
        <v>0</v>
      </c>
      <c r="BH506" s="166">
        <v>1</v>
      </c>
      <c r="BI506" s="369" t="s">
        <v>40</v>
      </c>
      <c r="BJ506" s="166">
        <f t="shared" si="1508"/>
        <v>0</v>
      </c>
      <c r="BK506" s="166">
        <f t="shared" si="1509"/>
        <v>1</v>
      </c>
      <c r="BL506" s="166">
        <v>0</v>
      </c>
      <c r="BM506" s="166">
        <f t="shared" si="1510"/>
        <v>0</v>
      </c>
      <c r="BN506" s="166" t="str">
        <f t="shared" si="1511"/>
        <v>Trừ tiền</v>
      </c>
      <c r="BO506" s="410"/>
      <c r="BP506" s="166"/>
      <c r="BQ506" s="144"/>
      <c r="BR506" s="144"/>
      <c r="BS506" s="161">
        <f t="shared" si="1512"/>
        <v>5692308</v>
      </c>
      <c r="BT506" s="159">
        <v>0</v>
      </c>
      <c r="BU506" s="166">
        <f t="shared" si="1513"/>
        <v>0</v>
      </c>
      <c r="BV506" s="166">
        <v>11000000</v>
      </c>
      <c r="BW506" s="166">
        <f t="shared" si="1514"/>
        <v>11000000</v>
      </c>
      <c r="BX506" s="166">
        <f t="shared" si="1618"/>
        <v>-5947142</v>
      </c>
      <c r="BY506" s="166"/>
      <c r="BZ506" s="166"/>
      <c r="CA506" s="171"/>
      <c r="CB506" s="166"/>
      <c r="CC506" s="166"/>
      <c r="CD506" s="166"/>
      <c r="CE506" s="369">
        <v>10000000</v>
      </c>
      <c r="CF506" s="369">
        <f>CE506*10%</f>
        <v>1000000</v>
      </c>
      <c r="CG506" s="369">
        <v>0</v>
      </c>
      <c r="CH506" s="369">
        <v>0</v>
      </c>
      <c r="CI506" s="369"/>
      <c r="CJ506" s="369">
        <f>SUM(CF506:CI506)</f>
        <v>1000000</v>
      </c>
      <c r="CK506" s="369">
        <f>CE506+CJ506</f>
        <v>11000000</v>
      </c>
      <c r="CL506" s="368"/>
      <c r="CM506" s="369">
        <f>CE506</f>
        <v>10000000</v>
      </c>
      <c r="CN506" s="369">
        <f>CF506</f>
        <v>1000000</v>
      </c>
      <c r="CO506" s="369">
        <f>CH506</f>
        <v>0</v>
      </c>
      <c r="CP506" s="369">
        <f>CH506</f>
        <v>0</v>
      </c>
      <c r="CQ506" s="369">
        <f>CI506</f>
        <v>0</v>
      </c>
      <c r="CR506" s="369">
        <f>SUM(CN506:CQ506)</f>
        <v>1000000</v>
      </c>
      <c r="CS506" s="369">
        <f>CM506+CR506</f>
        <v>11000000</v>
      </c>
      <c r="CT506" s="173" t="s">
        <v>2163</v>
      </c>
      <c r="CU506" s="173" t="s">
        <v>2112</v>
      </c>
      <c r="CV506" s="450">
        <v>0</v>
      </c>
      <c r="CW506" s="173" t="s">
        <v>2103</v>
      </c>
    </row>
    <row r="507" spans="1:101" ht="34.35" customHeight="1">
      <c r="A507" s="295" t="s">
        <v>1385</v>
      </c>
      <c r="B507" s="283" t="str">
        <f>"GNVC Ô tô &amp; LKPT: " &amp;"["&amp;COUNT(A508:A586)&amp; "]"</f>
        <v>GNVC Ô tô &amp; LKPT: [70]</v>
      </c>
      <c r="C507" s="284"/>
      <c r="D507" s="285"/>
      <c r="E507" s="285"/>
      <c r="F507" s="285"/>
      <c r="G507" s="285">
        <f t="shared" ref="G507:L507" si="1619">G508+G515+G521+G547+G553</f>
        <v>430590000</v>
      </c>
      <c r="H507" s="285">
        <f t="shared" si="1619"/>
        <v>0</v>
      </c>
      <c r="I507" s="285">
        <f t="shared" si="1619"/>
        <v>331910000</v>
      </c>
      <c r="J507" s="285">
        <f t="shared" si="1619"/>
        <v>39550000</v>
      </c>
      <c r="K507" s="285">
        <f t="shared" si="1619"/>
        <v>371460000</v>
      </c>
      <c r="L507" s="285">
        <f t="shared" si="1619"/>
        <v>802050000</v>
      </c>
      <c r="M507" s="285"/>
      <c r="N507" s="285">
        <f t="shared" ref="N507:BG507" si="1620">N508+N515+N521+N547+N553</f>
        <v>301413000</v>
      </c>
      <c r="O507" s="285">
        <f t="shared" si="1620"/>
        <v>0</v>
      </c>
      <c r="P507" s="388">
        <f t="shared" si="1620"/>
        <v>474</v>
      </c>
      <c r="Q507" s="388">
        <f t="shared" si="1620"/>
        <v>338</v>
      </c>
      <c r="R507" s="388">
        <f t="shared" si="1620"/>
        <v>22.699999999999996</v>
      </c>
      <c r="S507" s="388">
        <f t="shared" si="1620"/>
        <v>2</v>
      </c>
      <c r="T507" s="388">
        <f t="shared" si="1620"/>
        <v>0</v>
      </c>
      <c r="U507" s="388">
        <f t="shared" si="1620"/>
        <v>0</v>
      </c>
      <c r="V507" s="388">
        <f t="shared" si="1620"/>
        <v>0</v>
      </c>
      <c r="W507" s="388">
        <f t="shared" si="1620"/>
        <v>0</v>
      </c>
      <c r="X507" s="388">
        <f t="shared" si="1620"/>
        <v>0</v>
      </c>
      <c r="Y507" s="388">
        <f t="shared" si="1620"/>
        <v>0</v>
      </c>
      <c r="Z507" s="388">
        <f t="shared" si="1620"/>
        <v>0</v>
      </c>
      <c r="AA507" s="388">
        <f t="shared" si="1620"/>
        <v>0</v>
      </c>
      <c r="AB507" s="388">
        <f t="shared" si="1620"/>
        <v>0</v>
      </c>
      <c r="AC507" s="388">
        <f t="shared" si="1620"/>
        <v>0</v>
      </c>
      <c r="AD507" s="388">
        <f t="shared" si="1620"/>
        <v>4.8899999999999997</v>
      </c>
      <c r="AE507" s="388">
        <f t="shared" si="1620"/>
        <v>34</v>
      </c>
      <c r="AF507" s="285">
        <f t="shared" si="1620"/>
        <v>201259809</v>
      </c>
      <c r="AG507" s="285">
        <f t="shared" si="1620"/>
        <v>8966856</v>
      </c>
      <c r="AH507" s="285">
        <f t="shared" si="1620"/>
        <v>1107692</v>
      </c>
      <c r="AI507" s="285">
        <f t="shared" si="1620"/>
        <v>0</v>
      </c>
      <c r="AJ507" s="285">
        <f t="shared" si="1620"/>
        <v>0</v>
      </c>
      <c r="AK507" s="285">
        <f t="shared" si="1620"/>
        <v>0</v>
      </c>
      <c r="AL507" s="285">
        <f t="shared" si="1620"/>
        <v>0</v>
      </c>
      <c r="AM507" s="285">
        <f t="shared" si="1620"/>
        <v>0</v>
      </c>
      <c r="AN507" s="285">
        <f t="shared" si="1620"/>
        <v>650827</v>
      </c>
      <c r="AO507" s="285">
        <f t="shared" si="1620"/>
        <v>442000</v>
      </c>
      <c r="AP507" s="285">
        <f t="shared" si="1620"/>
        <v>0</v>
      </c>
      <c r="AQ507" s="285">
        <f t="shared" si="1620"/>
        <v>212427184</v>
      </c>
      <c r="AR507" s="285">
        <f t="shared" si="1620"/>
        <v>35411600</v>
      </c>
      <c r="AS507" s="285">
        <f t="shared" si="1620"/>
        <v>0</v>
      </c>
      <c r="AT507" s="285">
        <f t="shared" si="1620"/>
        <v>0</v>
      </c>
      <c r="AU507" s="285">
        <f t="shared" si="1620"/>
        <v>0</v>
      </c>
      <c r="AV507" s="285">
        <f t="shared" si="1620"/>
        <v>247838784</v>
      </c>
      <c r="AW507" s="285">
        <f t="shared" si="1620"/>
        <v>33062400</v>
      </c>
      <c r="AX507" s="285">
        <f t="shared" si="1620"/>
        <v>6199200</v>
      </c>
      <c r="AY507" s="285">
        <f t="shared" si="1620"/>
        <v>4132800</v>
      </c>
      <c r="AZ507" s="285">
        <f t="shared" si="1620"/>
        <v>43394400</v>
      </c>
      <c r="BA507" s="285">
        <f t="shared" si="1620"/>
        <v>1778900</v>
      </c>
      <c r="BB507" s="285">
        <f t="shared" si="1620"/>
        <v>11640000</v>
      </c>
      <c r="BC507" s="285">
        <f t="shared" si="1620"/>
        <v>0</v>
      </c>
      <c r="BD507" s="285">
        <f t="shared" si="1620"/>
        <v>0</v>
      </c>
      <c r="BE507" s="285">
        <f t="shared" si="1620"/>
        <v>56813300</v>
      </c>
      <c r="BF507" s="285">
        <f t="shared" si="1620"/>
        <v>191025484</v>
      </c>
      <c r="BG507" s="285">
        <f t="shared" si="1620"/>
        <v>0</v>
      </c>
      <c r="BH507" s="285"/>
      <c r="BI507" s="285">
        <f>BI508+BI515+BI521+BI547+BI553</f>
        <v>0</v>
      </c>
      <c r="BJ507" s="285">
        <f>BJ508+BJ515+BJ521+BJ547+BJ553</f>
        <v>0</v>
      </c>
      <c r="BK507" s="285"/>
      <c r="BL507" s="285">
        <f t="shared" ref="BL507:CV507" si="1621">BL508+BL515+BL521+BL547+BL553</f>
        <v>0</v>
      </c>
      <c r="BM507" s="285">
        <f t="shared" si="1621"/>
        <v>104000</v>
      </c>
      <c r="BN507" s="285">
        <f t="shared" si="1621"/>
        <v>0</v>
      </c>
      <c r="BO507" s="285">
        <f t="shared" si="1621"/>
        <v>0</v>
      </c>
      <c r="BP507" s="285">
        <f t="shared" si="1621"/>
        <v>0</v>
      </c>
      <c r="BQ507" s="285">
        <f t="shared" si="1621"/>
        <v>0</v>
      </c>
      <c r="BR507" s="285">
        <f t="shared" si="1621"/>
        <v>0</v>
      </c>
      <c r="BS507" s="285">
        <f t="shared" si="1621"/>
        <v>211334357</v>
      </c>
      <c r="BT507" s="285">
        <f t="shared" si="1621"/>
        <v>0</v>
      </c>
      <c r="BU507" s="285">
        <f t="shared" si="1621"/>
        <v>0</v>
      </c>
      <c r="BV507" s="285">
        <f t="shared" si="1621"/>
        <v>770000000</v>
      </c>
      <c r="BW507" s="285">
        <f t="shared" si="1621"/>
        <v>770000000</v>
      </c>
      <c r="BX507" s="285">
        <f t="shared" si="1621"/>
        <v>-602060043</v>
      </c>
      <c r="BY507" s="285">
        <f t="shared" si="1621"/>
        <v>0</v>
      </c>
      <c r="BZ507" s="285">
        <f t="shared" si="1621"/>
        <v>0</v>
      </c>
      <c r="CA507" s="285">
        <f t="shared" si="1621"/>
        <v>0</v>
      </c>
      <c r="CB507" s="285">
        <f t="shared" si="1621"/>
        <v>0</v>
      </c>
      <c r="CC507" s="285">
        <f t="shared" si="1621"/>
        <v>0</v>
      </c>
      <c r="CD507" s="285">
        <f t="shared" si="1621"/>
        <v>0</v>
      </c>
      <c r="CE507" s="285">
        <f t="shared" si="1621"/>
        <v>762500000</v>
      </c>
      <c r="CF507" s="285">
        <f t="shared" si="1621"/>
        <v>39550000</v>
      </c>
      <c r="CG507" s="285">
        <f t="shared" si="1621"/>
        <v>0</v>
      </c>
      <c r="CH507" s="285">
        <f t="shared" si="1621"/>
        <v>0</v>
      </c>
      <c r="CI507" s="285">
        <f t="shared" si="1621"/>
        <v>0</v>
      </c>
      <c r="CJ507" s="285">
        <f t="shared" si="1621"/>
        <v>39550000</v>
      </c>
      <c r="CK507" s="285">
        <f t="shared" si="1621"/>
        <v>802050000</v>
      </c>
      <c r="CL507" s="285">
        <f t="shared" si="1621"/>
        <v>0</v>
      </c>
      <c r="CM507" s="285">
        <f t="shared" si="1621"/>
        <v>762500000</v>
      </c>
      <c r="CN507" s="285">
        <f t="shared" si="1621"/>
        <v>39550000</v>
      </c>
      <c r="CO507" s="285">
        <f t="shared" si="1621"/>
        <v>0</v>
      </c>
      <c r="CP507" s="285">
        <f t="shared" si="1621"/>
        <v>0</v>
      </c>
      <c r="CQ507" s="285">
        <f t="shared" si="1621"/>
        <v>0</v>
      </c>
      <c r="CR507" s="285">
        <f t="shared" si="1621"/>
        <v>39550000</v>
      </c>
      <c r="CS507" s="285">
        <f t="shared" si="1621"/>
        <v>802050000</v>
      </c>
      <c r="CT507" s="285">
        <f t="shared" si="1621"/>
        <v>0</v>
      </c>
      <c r="CU507" s="285">
        <f t="shared" si="1621"/>
        <v>0</v>
      </c>
      <c r="CV507" s="444">
        <f t="shared" si="1621"/>
        <v>0</v>
      </c>
      <c r="CW507" s="285"/>
    </row>
    <row r="508" spans="1:101" ht="34.35" customHeight="1">
      <c r="A508" s="302" t="s">
        <v>2217</v>
      </c>
      <c r="B508" s="692" t="str">
        <f>"Bộ phận Nghiệp vụ Vận tải: " &amp;"["&amp;COUNT(A509:A514)&amp; "]"</f>
        <v>Bộ phận Nghiệp vụ Vận tải: [6]</v>
      </c>
      <c r="C508" s="693"/>
      <c r="D508" s="293"/>
      <c r="E508" s="293"/>
      <c r="F508" s="293"/>
      <c r="G508" s="301">
        <f>SUM(G509:G514)</f>
        <v>40700000</v>
      </c>
      <c r="H508" s="301">
        <f t="shared" ref="H508:BS508" si="1622">SUM(H509:H514)</f>
        <v>0</v>
      </c>
      <c r="I508" s="301">
        <f t="shared" si="1622"/>
        <v>30800000</v>
      </c>
      <c r="J508" s="301">
        <f t="shared" si="1622"/>
        <v>3700000</v>
      </c>
      <c r="K508" s="301">
        <f t="shared" si="1622"/>
        <v>34500000</v>
      </c>
      <c r="L508" s="301">
        <f t="shared" si="1622"/>
        <v>75200000</v>
      </c>
      <c r="M508" s="301"/>
      <c r="N508" s="301">
        <f t="shared" si="1622"/>
        <v>28490000</v>
      </c>
      <c r="O508" s="301">
        <f t="shared" si="1622"/>
        <v>0</v>
      </c>
      <c r="P508" s="374">
        <f t="shared" si="1622"/>
        <v>73</v>
      </c>
      <c r="Q508" s="374">
        <f t="shared" si="1622"/>
        <v>0</v>
      </c>
      <c r="R508" s="374">
        <f t="shared" si="1622"/>
        <v>1.71</v>
      </c>
      <c r="S508" s="374">
        <f t="shared" si="1622"/>
        <v>2</v>
      </c>
      <c r="T508" s="374">
        <f t="shared" si="1622"/>
        <v>0</v>
      </c>
      <c r="U508" s="374">
        <f t="shared" si="1622"/>
        <v>0</v>
      </c>
      <c r="V508" s="374">
        <f t="shared" si="1622"/>
        <v>0</v>
      </c>
      <c r="W508" s="374">
        <f t="shared" si="1622"/>
        <v>0</v>
      </c>
      <c r="X508" s="374">
        <f t="shared" si="1622"/>
        <v>0</v>
      </c>
      <c r="Y508" s="374">
        <f t="shared" si="1622"/>
        <v>0</v>
      </c>
      <c r="Z508" s="374">
        <f t="shared" si="1622"/>
        <v>0</v>
      </c>
      <c r="AA508" s="374">
        <f t="shared" si="1622"/>
        <v>0</v>
      </c>
      <c r="AB508" s="374">
        <f t="shared" si="1622"/>
        <v>0</v>
      </c>
      <c r="AC508" s="374">
        <f t="shared" si="1622"/>
        <v>0</v>
      </c>
      <c r="AD508" s="374">
        <f t="shared" si="1622"/>
        <v>0.38</v>
      </c>
      <c r="AE508" s="374">
        <f t="shared" si="1622"/>
        <v>0</v>
      </c>
      <c r="AF508" s="301">
        <f t="shared" si="1622"/>
        <v>29187692</v>
      </c>
      <c r="AG508" s="301">
        <f t="shared" si="1622"/>
        <v>665914</v>
      </c>
      <c r="AH508" s="301">
        <f t="shared" si="1622"/>
        <v>1107692</v>
      </c>
      <c r="AI508" s="301">
        <f t="shared" si="1622"/>
        <v>0</v>
      </c>
      <c r="AJ508" s="301">
        <f t="shared" si="1622"/>
        <v>0</v>
      </c>
      <c r="AK508" s="301">
        <f t="shared" si="1622"/>
        <v>0</v>
      </c>
      <c r="AL508" s="301">
        <f t="shared" si="1622"/>
        <v>0</v>
      </c>
      <c r="AM508" s="301">
        <f t="shared" si="1622"/>
        <v>0</v>
      </c>
      <c r="AN508" s="301">
        <f t="shared" si="1622"/>
        <v>52615</v>
      </c>
      <c r="AO508" s="301">
        <f t="shared" si="1622"/>
        <v>0</v>
      </c>
      <c r="AP508" s="301">
        <f t="shared" si="1622"/>
        <v>0</v>
      </c>
      <c r="AQ508" s="301">
        <f t="shared" si="1622"/>
        <v>31013913</v>
      </c>
      <c r="AR508" s="301">
        <f t="shared" si="1622"/>
        <v>0</v>
      </c>
      <c r="AS508" s="301">
        <f t="shared" si="1622"/>
        <v>0</v>
      </c>
      <c r="AT508" s="301">
        <f t="shared" si="1622"/>
        <v>0</v>
      </c>
      <c r="AU508" s="301">
        <f t="shared" si="1622"/>
        <v>0</v>
      </c>
      <c r="AV508" s="301">
        <f t="shared" si="1622"/>
        <v>31013913</v>
      </c>
      <c r="AW508" s="301">
        <f t="shared" si="1622"/>
        <v>3256000</v>
      </c>
      <c r="AX508" s="301">
        <f t="shared" si="1622"/>
        <v>610500</v>
      </c>
      <c r="AY508" s="301">
        <f t="shared" si="1622"/>
        <v>407000</v>
      </c>
      <c r="AZ508" s="301">
        <f t="shared" si="1622"/>
        <v>4273500</v>
      </c>
      <c r="BA508" s="301">
        <f t="shared" si="1622"/>
        <v>100550</v>
      </c>
      <c r="BB508" s="301">
        <f t="shared" si="1622"/>
        <v>1320000</v>
      </c>
      <c r="BC508" s="301">
        <f t="shared" si="1622"/>
        <v>0</v>
      </c>
      <c r="BD508" s="301">
        <f t="shared" si="1622"/>
        <v>0</v>
      </c>
      <c r="BE508" s="301">
        <f t="shared" si="1622"/>
        <v>5694050</v>
      </c>
      <c r="BF508" s="301">
        <f t="shared" si="1622"/>
        <v>25319863</v>
      </c>
      <c r="BG508" s="301">
        <f t="shared" si="1622"/>
        <v>0</v>
      </c>
      <c r="BH508" s="301"/>
      <c r="BI508" s="301">
        <f t="shared" si="1622"/>
        <v>0</v>
      </c>
      <c r="BJ508" s="301">
        <f t="shared" si="1622"/>
        <v>0</v>
      </c>
      <c r="BK508" s="301"/>
      <c r="BL508" s="301">
        <f t="shared" si="1622"/>
        <v>0</v>
      </c>
      <c r="BM508" s="301">
        <f t="shared" si="1622"/>
        <v>13000</v>
      </c>
      <c r="BN508" s="301">
        <f t="shared" si="1622"/>
        <v>0</v>
      </c>
      <c r="BO508" s="301">
        <f t="shared" si="1622"/>
        <v>0</v>
      </c>
      <c r="BP508" s="301">
        <f t="shared" si="1622"/>
        <v>0</v>
      </c>
      <c r="BQ508" s="301">
        <f t="shared" si="1622"/>
        <v>0</v>
      </c>
      <c r="BR508" s="301">
        <f t="shared" si="1622"/>
        <v>0</v>
      </c>
      <c r="BS508" s="301">
        <f t="shared" si="1622"/>
        <v>30961298</v>
      </c>
      <c r="BT508" s="301">
        <f t="shared" ref="BT508:CV508" si="1623">SUM(BT509:BT514)</f>
        <v>0</v>
      </c>
      <c r="BU508" s="301">
        <f t="shared" si="1623"/>
        <v>0</v>
      </c>
      <c r="BV508" s="301">
        <f t="shared" si="1623"/>
        <v>66000000</v>
      </c>
      <c r="BW508" s="301">
        <f t="shared" si="1623"/>
        <v>66000000</v>
      </c>
      <c r="BX508" s="301">
        <f t="shared" si="1623"/>
        <v>-39312202</v>
      </c>
      <c r="BY508" s="301">
        <f t="shared" si="1623"/>
        <v>0</v>
      </c>
      <c r="BZ508" s="301">
        <f t="shared" si="1623"/>
        <v>0</v>
      </c>
      <c r="CA508" s="301">
        <f t="shared" si="1623"/>
        <v>0</v>
      </c>
      <c r="CB508" s="301">
        <f t="shared" si="1623"/>
        <v>0</v>
      </c>
      <c r="CC508" s="301">
        <f t="shared" si="1623"/>
        <v>0</v>
      </c>
      <c r="CD508" s="301">
        <f t="shared" si="1623"/>
        <v>0</v>
      </c>
      <c r="CE508" s="301">
        <f t="shared" si="1623"/>
        <v>71500000</v>
      </c>
      <c r="CF508" s="301">
        <f t="shared" si="1623"/>
        <v>3700000</v>
      </c>
      <c r="CG508" s="301">
        <f t="shared" si="1623"/>
        <v>0</v>
      </c>
      <c r="CH508" s="301">
        <f t="shared" si="1623"/>
        <v>0</v>
      </c>
      <c r="CI508" s="301">
        <f t="shared" si="1623"/>
        <v>0</v>
      </c>
      <c r="CJ508" s="301">
        <f t="shared" si="1623"/>
        <v>3700000</v>
      </c>
      <c r="CK508" s="301">
        <f t="shared" si="1623"/>
        <v>75200000</v>
      </c>
      <c r="CL508" s="301">
        <f t="shared" si="1623"/>
        <v>0</v>
      </c>
      <c r="CM508" s="301">
        <f t="shared" si="1623"/>
        <v>71500000</v>
      </c>
      <c r="CN508" s="301">
        <f t="shared" si="1623"/>
        <v>3700000</v>
      </c>
      <c r="CO508" s="301">
        <f t="shared" si="1623"/>
        <v>0</v>
      </c>
      <c r="CP508" s="301">
        <f t="shared" si="1623"/>
        <v>0</v>
      </c>
      <c r="CQ508" s="301">
        <f t="shared" si="1623"/>
        <v>0</v>
      </c>
      <c r="CR508" s="301">
        <f t="shared" si="1623"/>
        <v>3700000</v>
      </c>
      <c r="CS508" s="301">
        <f t="shared" si="1623"/>
        <v>75200000</v>
      </c>
      <c r="CT508" s="301">
        <f t="shared" si="1623"/>
        <v>0</v>
      </c>
      <c r="CU508" s="301">
        <f t="shared" si="1623"/>
        <v>0</v>
      </c>
      <c r="CV508" s="301">
        <f t="shared" si="1623"/>
        <v>0</v>
      </c>
      <c r="CW508" s="301"/>
    </row>
    <row r="509" spans="1:101" ht="34.35" customHeight="1">
      <c r="A509" s="155">
        <f>SUBTOTAL(3,$C$11:C509)</f>
        <v>445</v>
      </c>
      <c r="B509" s="390" t="s">
        <v>1837</v>
      </c>
      <c r="C509" s="252" t="s">
        <v>1838</v>
      </c>
      <c r="D509" s="156" t="s">
        <v>101</v>
      </c>
      <c r="E509" s="157" t="str">
        <f t="shared" ref="E509:E514" si="1624">IF(CL509&gt;=400000000,"A1",IF(CL509&gt;=300000000,"A2",IF(CL509&gt;=240000000,"A3",IF(CL509&gt;=180000000,"A4",IF(CL509&gt;=120000000,"A5",IF(CL509&gt;=80000000,"A6",IF(CL509&gt;=40000000,"A7",IF(CL509&gt;=25000000,"B1",IF(CL509&gt;=12000000,"B2","B3")))))))))</f>
        <v>B3</v>
      </c>
      <c r="F509" s="392">
        <v>43525</v>
      </c>
      <c r="G509" s="369">
        <v>6860000</v>
      </c>
      <c r="H509" s="368"/>
      <c r="I509" s="160">
        <f t="shared" ref="I509:I514" si="1625">IF(G509&gt;0,CM509-G509,CM509-H509)</f>
        <v>5140000</v>
      </c>
      <c r="J509" s="160">
        <f t="shared" si="1486"/>
        <v>600000</v>
      </c>
      <c r="K509" s="161">
        <f t="shared" si="1487"/>
        <v>5740000</v>
      </c>
      <c r="L509" s="161">
        <f t="shared" si="1488"/>
        <v>12600000</v>
      </c>
      <c r="M509" s="162">
        <f t="shared" si="1489"/>
        <v>0.8</v>
      </c>
      <c r="N509" s="163">
        <f t="shared" si="1490"/>
        <v>4802000</v>
      </c>
      <c r="O509" s="163">
        <v>0</v>
      </c>
      <c r="P509" s="406">
        <v>12</v>
      </c>
      <c r="Q509" s="406">
        <v>0</v>
      </c>
      <c r="R509" s="406">
        <v>0</v>
      </c>
      <c r="S509" s="406">
        <v>0</v>
      </c>
      <c r="T509" s="406"/>
      <c r="U509" s="406"/>
      <c r="V509" s="406"/>
      <c r="W509" s="406"/>
      <c r="X509" s="389"/>
      <c r="Y509" s="406"/>
      <c r="Z509" s="406"/>
      <c r="AA509" s="406"/>
      <c r="AB509" s="406"/>
      <c r="AC509" s="406"/>
      <c r="AD509" s="406">
        <v>0</v>
      </c>
      <c r="AE509" s="164">
        <v>0</v>
      </c>
      <c r="AF509" s="166">
        <f t="shared" ref="AF509:AF514" si="1626">ROUND(IF($P509=0,0,IF(OR($BJ509="lương tháng",$CE509&gt;=11000000),($L509/2-$L509/26*($CC$6-$P509))*$M509,$L509/26*$P509*$M509)),0)</f>
        <v>4652308</v>
      </c>
      <c r="AG509" s="166">
        <f t="shared" ref="AG509:AG514" si="1627">ROUND(MAX((G509+I509)*M509/26*R509,(H509+I509)*M509/26*R509,G509/26*R509*150%,H509/26*R509*150%)*BK509,0)</f>
        <v>0</v>
      </c>
      <c r="AH509" s="166">
        <f t="shared" ref="AH509:AH514" si="1628">ROUND(MAX((G509+I509)*M509/26*S509,(H509+I509)*M509/26*S509,G509/26*S509*200%,H509/26*S509*200%)*BK509,0)</f>
        <v>0</v>
      </c>
      <c r="AI509" s="166">
        <f t="shared" ref="AI509:AI514" si="1629">ROUND(IF(BJ509="Lương tháng",L509/26*T509,MAX((G509+I509)/26*(T509+U509)*200%+G509/26*T509,(H509+I509)/26*(T509+U509)*200%+H509/26*T509,G509/26*(T509+U509)*300%+G509/26*T509,H509/26*(T509+U509)*300%+H509/26*T509)),0)</f>
        <v>0</v>
      </c>
      <c r="AJ509" s="166">
        <f t="shared" ref="AJ509:AJ514" si="1630">ROUND(IF((P509+Q509)=0,0,IF(BJ509="Lương tháng",MAX((G509+I509)/26*V509,(H509+I509)/26*V509),MAX(G509/26*V509,H509/26*V509))),0)</f>
        <v>0</v>
      </c>
      <c r="AK509" s="166">
        <f t="shared" ref="AK509:AK514" si="1631">ROUND(IF(G509&gt;0,G509/26*W509,H509/26*W509),0)</f>
        <v>0</v>
      </c>
      <c r="AL509" s="166">
        <f t="shared" ref="AL509:AL514" si="1632">ROUND(N509/26*Y509+O509/26*Z509+MAX(G509/26*AA509,H509/26*AA509),0)</f>
        <v>0</v>
      </c>
      <c r="AM509" s="166">
        <f t="shared" ref="AM509:AM514" si="1633">ROUND(IF(BJ509="Lương tháng",L509/26*AC509,L509/26*AC509+MAX((G509+I509)/26*AB509,(H509+I509)/26*AB509)),0)</f>
        <v>0</v>
      </c>
      <c r="AN509" s="166">
        <f t="shared" ref="AN509:AN514" si="1634">ROUND(IF(BJ509="lương tháng",0,MAX((G509+I509)/26*AD509*30%,(H509+I509)/26*AD509*30%)*BK509),0)</f>
        <v>0</v>
      </c>
      <c r="AO509" s="167">
        <f t="shared" ref="AO509:AO514" si="1635">ROUND(BM509*AE509,0)</f>
        <v>0</v>
      </c>
      <c r="AP509" s="166">
        <v>0</v>
      </c>
      <c r="AQ509" s="166">
        <f t="shared" ref="AQ509:AQ514" si="1636">ROUND(SUM(AF509:AP509),0)</f>
        <v>4652308</v>
      </c>
      <c r="AR509" s="166">
        <v>0</v>
      </c>
      <c r="AS509" s="167"/>
      <c r="AT509" s="166"/>
      <c r="AU509" s="166"/>
      <c r="AV509" s="166">
        <f t="shared" ref="AV509:AV514" si="1637">ROUND(SUM(AQ509:AT509)-AU509,0)</f>
        <v>4652308</v>
      </c>
      <c r="AW509" s="166">
        <f t="shared" si="1500"/>
        <v>548800</v>
      </c>
      <c r="AX509" s="166">
        <f t="shared" si="1501"/>
        <v>102900</v>
      </c>
      <c r="AY509" s="166">
        <f t="shared" si="1502"/>
        <v>68600</v>
      </c>
      <c r="AZ509" s="166">
        <f t="shared" ref="AZ509:AZ514" si="1638">SUM(AW509:AY509)</f>
        <v>720300</v>
      </c>
      <c r="BA509" s="166">
        <f t="shared" si="1504"/>
        <v>34300</v>
      </c>
      <c r="BB509" s="166">
        <f t="shared" ref="BB509:BB514" si="1639">IF(BN509="Xem lại",0,IF(CM509&lt;11000000,5000,IF(AND(CM509&gt;=11000000,CM509&lt;25000000),10000,IF(AND(CM509&gt;=25000000,CM509&lt;40000000),15000,IF(AND(CM509&gt;=40000000,CM509&lt;120000000),20000,IF(AND(CM509&gt;=120000000,CM509&lt;240000000),25000,30000)))))*$BB$5)</f>
        <v>240000</v>
      </c>
      <c r="BC509" s="166"/>
      <c r="BD509" s="166">
        <v>0</v>
      </c>
      <c r="BE509" s="166">
        <f t="shared" si="1505"/>
        <v>994600</v>
      </c>
      <c r="BF509" s="166">
        <f t="shared" si="1506"/>
        <v>3657708</v>
      </c>
      <c r="BG509" s="166">
        <f t="shared" si="1507"/>
        <v>0</v>
      </c>
      <c r="BH509" s="166">
        <v>1</v>
      </c>
      <c r="BI509" s="369" t="s">
        <v>40</v>
      </c>
      <c r="BJ509" s="166">
        <f t="shared" si="1508"/>
        <v>0</v>
      </c>
      <c r="BK509" s="166">
        <f t="shared" si="1509"/>
        <v>1</v>
      </c>
      <c r="BL509" s="166">
        <v>0</v>
      </c>
      <c r="BM509" s="166">
        <f t="shared" si="1510"/>
        <v>0</v>
      </c>
      <c r="BN509" s="166" t="str">
        <f t="shared" si="1511"/>
        <v>Trừ tiền</v>
      </c>
      <c r="BO509" s="410"/>
      <c r="BP509" s="166"/>
      <c r="BQ509" s="144"/>
      <c r="BR509" s="144"/>
      <c r="BS509" s="161">
        <f t="shared" si="1512"/>
        <v>4652308</v>
      </c>
      <c r="BT509" s="159">
        <v>0</v>
      </c>
      <c r="BU509" s="166">
        <f t="shared" si="1513"/>
        <v>0</v>
      </c>
      <c r="BV509" s="166">
        <v>11000000</v>
      </c>
      <c r="BW509" s="166">
        <f t="shared" si="1514"/>
        <v>11000000</v>
      </c>
      <c r="BX509" s="166">
        <f t="shared" ref="BX509:BX514" si="1640">BS509-SUM(CC509:CD509)-CB509-AZ509-BW509</f>
        <v>-7067992</v>
      </c>
      <c r="BY509" s="166"/>
      <c r="BZ509" s="166"/>
      <c r="CA509" s="171"/>
      <c r="CB509" s="166"/>
      <c r="CC509" s="166"/>
      <c r="CD509" s="166"/>
      <c r="CE509" s="369">
        <v>12000000</v>
      </c>
      <c r="CF509" s="369">
        <f>5%*CE509</f>
        <v>600000</v>
      </c>
      <c r="CG509" s="369">
        <v>0</v>
      </c>
      <c r="CH509" s="369">
        <v>0</v>
      </c>
      <c r="CI509" s="369"/>
      <c r="CJ509" s="369">
        <f t="shared" ref="CJ509:CJ514" si="1641">SUM(CF509:CI509)</f>
        <v>600000</v>
      </c>
      <c r="CK509" s="369">
        <f t="shared" ref="CK509:CK514" si="1642">CE509+CJ509</f>
        <v>12600000</v>
      </c>
      <c r="CL509" s="368"/>
      <c r="CM509" s="369">
        <f t="shared" ref="CM509:CN514" si="1643">CE509</f>
        <v>12000000</v>
      </c>
      <c r="CN509" s="369">
        <f t="shared" si="1643"/>
        <v>600000</v>
      </c>
      <c r="CO509" s="369">
        <f t="shared" ref="CO509:CO514" si="1644">CH509</f>
        <v>0</v>
      </c>
      <c r="CP509" s="369">
        <f t="shared" ref="CP509:CQ514" si="1645">CH509</f>
        <v>0</v>
      </c>
      <c r="CQ509" s="369">
        <f t="shared" si="1645"/>
        <v>0</v>
      </c>
      <c r="CR509" s="369">
        <f t="shared" ref="CR509:CR514" si="1646">SUM(CN509:CQ509)</f>
        <v>600000</v>
      </c>
      <c r="CS509" s="369">
        <f t="shared" ref="CS509:CS514" si="1647">CM509+CR509</f>
        <v>12600000</v>
      </c>
      <c r="CT509" s="173" t="s">
        <v>2129</v>
      </c>
      <c r="CU509" s="173" t="s">
        <v>2233</v>
      </c>
      <c r="CV509" s="450" t="s">
        <v>2130</v>
      </c>
      <c r="CW509" s="173" t="s">
        <v>2103</v>
      </c>
    </row>
    <row r="510" spans="1:101" ht="34.35" customHeight="1">
      <c r="A510" s="155">
        <f>SUBTOTAL(3,$C$11:C510)</f>
        <v>446</v>
      </c>
      <c r="B510" s="390" t="s">
        <v>1839</v>
      </c>
      <c r="C510" s="252" t="s">
        <v>1840</v>
      </c>
      <c r="D510" s="156" t="s">
        <v>101</v>
      </c>
      <c r="E510" s="157" t="str">
        <f t="shared" si="1624"/>
        <v>B3</v>
      </c>
      <c r="F510" s="392">
        <v>45414</v>
      </c>
      <c r="G510" s="369">
        <v>6390000</v>
      </c>
      <c r="H510" s="368"/>
      <c r="I510" s="160">
        <f t="shared" si="1625"/>
        <v>4110000</v>
      </c>
      <c r="J510" s="160">
        <f t="shared" si="1486"/>
        <v>0</v>
      </c>
      <c r="K510" s="161">
        <f t="shared" si="1487"/>
        <v>4110000</v>
      </c>
      <c r="L510" s="161">
        <f t="shared" si="1488"/>
        <v>10500000</v>
      </c>
      <c r="M510" s="162">
        <f t="shared" si="1489"/>
        <v>1</v>
      </c>
      <c r="N510" s="163">
        <f t="shared" si="1490"/>
        <v>4473000</v>
      </c>
      <c r="O510" s="163">
        <v>0</v>
      </c>
      <c r="P510" s="406">
        <v>12</v>
      </c>
      <c r="Q510" s="406">
        <v>0</v>
      </c>
      <c r="R510" s="406">
        <v>0</v>
      </c>
      <c r="S510" s="406">
        <v>0</v>
      </c>
      <c r="T510" s="406"/>
      <c r="U510" s="406"/>
      <c r="V510" s="406"/>
      <c r="W510" s="406"/>
      <c r="X510" s="389"/>
      <c r="Y510" s="406"/>
      <c r="Z510" s="406"/>
      <c r="AA510" s="406"/>
      <c r="AB510" s="406"/>
      <c r="AC510" s="406"/>
      <c r="AD510" s="406">
        <v>0</v>
      </c>
      <c r="AE510" s="164">
        <v>0</v>
      </c>
      <c r="AF510" s="166">
        <f t="shared" si="1626"/>
        <v>4846154</v>
      </c>
      <c r="AG510" s="166">
        <f t="shared" si="1627"/>
        <v>0</v>
      </c>
      <c r="AH510" s="166">
        <f t="shared" si="1628"/>
        <v>0</v>
      </c>
      <c r="AI510" s="166">
        <f t="shared" si="1629"/>
        <v>0</v>
      </c>
      <c r="AJ510" s="166">
        <f t="shared" si="1630"/>
        <v>0</v>
      </c>
      <c r="AK510" s="166">
        <f t="shared" si="1631"/>
        <v>0</v>
      </c>
      <c r="AL510" s="166">
        <f t="shared" si="1632"/>
        <v>0</v>
      </c>
      <c r="AM510" s="166">
        <f t="shared" si="1633"/>
        <v>0</v>
      </c>
      <c r="AN510" s="166">
        <f t="shared" si="1634"/>
        <v>0</v>
      </c>
      <c r="AO510" s="167">
        <f t="shared" si="1635"/>
        <v>0</v>
      </c>
      <c r="AP510" s="166">
        <v>0</v>
      </c>
      <c r="AQ510" s="166">
        <f t="shared" si="1636"/>
        <v>4846154</v>
      </c>
      <c r="AR510" s="166">
        <v>0</v>
      </c>
      <c r="AS510" s="167"/>
      <c r="AT510" s="166"/>
      <c r="AU510" s="166"/>
      <c r="AV510" s="166">
        <f t="shared" si="1637"/>
        <v>4846154</v>
      </c>
      <c r="AW510" s="166">
        <f t="shared" si="1500"/>
        <v>511200</v>
      </c>
      <c r="AX510" s="166">
        <f t="shared" si="1501"/>
        <v>95850</v>
      </c>
      <c r="AY510" s="166">
        <f t="shared" si="1502"/>
        <v>63900</v>
      </c>
      <c r="AZ510" s="166">
        <f t="shared" si="1638"/>
        <v>670950</v>
      </c>
      <c r="BA510" s="166">
        <f t="shared" si="1504"/>
        <v>31950</v>
      </c>
      <c r="BB510" s="166">
        <f t="shared" si="1639"/>
        <v>120000</v>
      </c>
      <c r="BC510" s="166"/>
      <c r="BD510" s="166">
        <v>0</v>
      </c>
      <c r="BE510" s="166">
        <f t="shared" si="1505"/>
        <v>822900</v>
      </c>
      <c r="BF510" s="166">
        <f t="shared" si="1506"/>
        <v>4023254</v>
      </c>
      <c r="BG510" s="166">
        <f t="shared" si="1507"/>
        <v>0</v>
      </c>
      <c r="BH510" s="166">
        <v>1</v>
      </c>
      <c r="BI510" s="369" t="s">
        <v>40</v>
      </c>
      <c r="BJ510" s="166">
        <f t="shared" si="1508"/>
        <v>0</v>
      </c>
      <c r="BK510" s="166">
        <f t="shared" si="1509"/>
        <v>1</v>
      </c>
      <c r="BL510" s="166" t="s">
        <v>1144</v>
      </c>
      <c r="BM510" s="166">
        <f t="shared" si="1510"/>
        <v>13000</v>
      </c>
      <c r="BN510" s="166" t="str">
        <f t="shared" si="1511"/>
        <v>Trừ tiền</v>
      </c>
      <c r="BO510" s="410"/>
      <c r="BP510" s="166"/>
      <c r="BQ510" s="144"/>
      <c r="BR510" s="144"/>
      <c r="BS510" s="161">
        <f t="shared" si="1512"/>
        <v>4846154</v>
      </c>
      <c r="BT510" s="159">
        <v>0</v>
      </c>
      <c r="BU510" s="166">
        <f t="shared" si="1513"/>
        <v>0</v>
      </c>
      <c r="BV510" s="166">
        <v>11000000</v>
      </c>
      <c r="BW510" s="166">
        <f t="shared" si="1514"/>
        <v>11000000</v>
      </c>
      <c r="BX510" s="166">
        <f t="shared" si="1640"/>
        <v>-6824796</v>
      </c>
      <c r="BY510" s="166"/>
      <c r="BZ510" s="166"/>
      <c r="CA510" s="171"/>
      <c r="CB510" s="166"/>
      <c r="CC510" s="166"/>
      <c r="CD510" s="166"/>
      <c r="CE510" s="369">
        <v>10500000</v>
      </c>
      <c r="CF510" s="369"/>
      <c r="CG510" s="369">
        <v>0</v>
      </c>
      <c r="CH510" s="369">
        <v>0</v>
      </c>
      <c r="CI510" s="369"/>
      <c r="CJ510" s="369">
        <f t="shared" si="1641"/>
        <v>0</v>
      </c>
      <c r="CK510" s="369">
        <f t="shared" si="1642"/>
        <v>10500000</v>
      </c>
      <c r="CL510" s="368"/>
      <c r="CM510" s="369">
        <f t="shared" si="1643"/>
        <v>10500000</v>
      </c>
      <c r="CN510" s="369">
        <f t="shared" si="1643"/>
        <v>0</v>
      </c>
      <c r="CO510" s="369">
        <f t="shared" si="1644"/>
        <v>0</v>
      </c>
      <c r="CP510" s="369">
        <f t="shared" si="1645"/>
        <v>0</v>
      </c>
      <c r="CQ510" s="369">
        <f t="shared" si="1645"/>
        <v>0</v>
      </c>
      <c r="CR510" s="369">
        <f t="shared" si="1646"/>
        <v>0</v>
      </c>
      <c r="CS510" s="369">
        <f t="shared" si="1647"/>
        <v>10500000</v>
      </c>
      <c r="CT510" s="173" t="s">
        <v>1756</v>
      </c>
      <c r="CU510" s="173" t="s">
        <v>2233</v>
      </c>
      <c r="CV510" s="450" t="s">
        <v>2131</v>
      </c>
      <c r="CW510" s="173" t="s">
        <v>2103</v>
      </c>
    </row>
    <row r="511" spans="1:101" ht="30" customHeight="1">
      <c r="A511" s="155">
        <f>SUBTOTAL(3,$C$11:C511)</f>
        <v>447</v>
      </c>
      <c r="B511" s="390" t="s">
        <v>1841</v>
      </c>
      <c r="C511" s="252" t="s">
        <v>1842</v>
      </c>
      <c r="D511" s="156" t="s">
        <v>101</v>
      </c>
      <c r="E511" s="157" t="str">
        <f t="shared" si="1624"/>
        <v>B3</v>
      </c>
      <c r="F511" s="392">
        <v>45217</v>
      </c>
      <c r="G511" s="369">
        <v>6530000</v>
      </c>
      <c r="H511" s="368"/>
      <c r="I511" s="160">
        <f t="shared" si="1625"/>
        <v>4470000</v>
      </c>
      <c r="J511" s="160">
        <f t="shared" si="1486"/>
        <v>0</v>
      </c>
      <c r="K511" s="161">
        <f t="shared" si="1487"/>
        <v>4470000</v>
      </c>
      <c r="L511" s="161">
        <f t="shared" si="1488"/>
        <v>11000000</v>
      </c>
      <c r="M511" s="162">
        <f t="shared" si="1489"/>
        <v>0.8</v>
      </c>
      <c r="N511" s="163">
        <f t="shared" si="1490"/>
        <v>4571000</v>
      </c>
      <c r="O511" s="163">
        <v>0</v>
      </c>
      <c r="P511" s="406">
        <v>12</v>
      </c>
      <c r="Q511" s="406">
        <v>0</v>
      </c>
      <c r="R511" s="406">
        <v>0.56999999999999995</v>
      </c>
      <c r="S511" s="406">
        <v>0</v>
      </c>
      <c r="T511" s="406"/>
      <c r="U511" s="406"/>
      <c r="V511" s="406"/>
      <c r="W511" s="406"/>
      <c r="X511" s="389"/>
      <c r="Y511" s="406"/>
      <c r="Z511" s="406"/>
      <c r="AA511" s="406"/>
      <c r="AB511" s="406"/>
      <c r="AC511" s="406"/>
      <c r="AD511" s="406">
        <v>0</v>
      </c>
      <c r="AE511" s="164">
        <v>0</v>
      </c>
      <c r="AF511" s="166">
        <f t="shared" si="1626"/>
        <v>4061538</v>
      </c>
      <c r="AG511" s="166">
        <f t="shared" si="1627"/>
        <v>214737</v>
      </c>
      <c r="AH511" s="166">
        <f t="shared" si="1628"/>
        <v>0</v>
      </c>
      <c r="AI511" s="166">
        <f t="shared" si="1629"/>
        <v>0</v>
      </c>
      <c r="AJ511" s="166">
        <f t="shared" si="1630"/>
        <v>0</v>
      </c>
      <c r="AK511" s="166">
        <f t="shared" si="1631"/>
        <v>0</v>
      </c>
      <c r="AL511" s="166">
        <f t="shared" si="1632"/>
        <v>0</v>
      </c>
      <c r="AM511" s="166">
        <f t="shared" si="1633"/>
        <v>0</v>
      </c>
      <c r="AN511" s="166">
        <f t="shared" si="1634"/>
        <v>0</v>
      </c>
      <c r="AO511" s="167">
        <f t="shared" si="1635"/>
        <v>0</v>
      </c>
      <c r="AP511" s="166">
        <v>0</v>
      </c>
      <c r="AQ511" s="166">
        <f t="shared" si="1636"/>
        <v>4276275</v>
      </c>
      <c r="AR511" s="166">
        <v>0</v>
      </c>
      <c r="AS511" s="407"/>
      <c r="AT511" s="407"/>
      <c r="AU511" s="407"/>
      <c r="AV511" s="166">
        <f t="shared" si="1637"/>
        <v>4276275</v>
      </c>
      <c r="AW511" s="166">
        <f t="shared" si="1500"/>
        <v>522400</v>
      </c>
      <c r="AX511" s="166">
        <f t="shared" si="1501"/>
        <v>97950</v>
      </c>
      <c r="AY511" s="166">
        <f t="shared" si="1502"/>
        <v>65300</v>
      </c>
      <c r="AZ511" s="166">
        <f t="shared" si="1638"/>
        <v>685650</v>
      </c>
      <c r="BA511" s="166">
        <f t="shared" si="1504"/>
        <v>0</v>
      </c>
      <c r="BB511" s="166">
        <f t="shared" si="1639"/>
        <v>240000</v>
      </c>
      <c r="BC511" s="281"/>
      <c r="BD511" s="166">
        <v>0</v>
      </c>
      <c r="BE511" s="166">
        <f t="shared" si="1505"/>
        <v>925650</v>
      </c>
      <c r="BF511" s="166">
        <f t="shared" si="1506"/>
        <v>3350625</v>
      </c>
      <c r="BG511" s="166">
        <f t="shared" si="1507"/>
        <v>0</v>
      </c>
      <c r="BH511" s="166">
        <v>1</v>
      </c>
      <c r="BI511" s="159">
        <v>0</v>
      </c>
      <c r="BJ511" s="166">
        <f t="shared" si="1508"/>
        <v>0</v>
      </c>
      <c r="BK511" s="166">
        <f t="shared" si="1509"/>
        <v>1</v>
      </c>
      <c r="BL511" s="166">
        <v>0</v>
      </c>
      <c r="BM511" s="166">
        <f t="shared" si="1510"/>
        <v>0</v>
      </c>
      <c r="BN511" s="166" t="str">
        <f t="shared" si="1511"/>
        <v>Trừ tiền</v>
      </c>
      <c r="BO511" s="410"/>
      <c r="BP511" s="407"/>
      <c r="BQ511" s="407"/>
      <c r="BR511" s="407"/>
      <c r="BS511" s="161">
        <f t="shared" si="1512"/>
        <v>4276275</v>
      </c>
      <c r="BT511" s="159">
        <v>0</v>
      </c>
      <c r="BU511" s="166">
        <f t="shared" si="1513"/>
        <v>0</v>
      </c>
      <c r="BV511" s="166">
        <v>11000000</v>
      </c>
      <c r="BW511" s="166">
        <f t="shared" si="1514"/>
        <v>11000000</v>
      </c>
      <c r="BX511" s="166">
        <f t="shared" si="1640"/>
        <v>-7409375</v>
      </c>
      <c r="BY511" s="407"/>
      <c r="BZ511" s="407"/>
      <c r="CA511" s="407"/>
      <c r="CB511" s="407"/>
      <c r="CC511" s="407"/>
      <c r="CD511" s="407"/>
      <c r="CE511" s="369">
        <v>11000000</v>
      </c>
      <c r="CF511" s="369"/>
      <c r="CG511" s="369">
        <v>0</v>
      </c>
      <c r="CH511" s="369">
        <v>0</v>
      </c>
      <c r="CI511" s="369"/>
      <c r="CJ511" s="369">
        <f t="shared" si="1641"/>
        <v>0</v>
      </c>
      <c r="CK511" s="369">
        <f t="shared" si="1642"/>
        <v>11000000</v>
      </c>
      <c r="CL511" s="368"/>
      <c r="CM511" s="369">
        <f t="shared" si="1643"/>
        <v>11000000</v>
      </c>
      <c r="CN511" s="369">
        <f t="shared" si="1643"/>
        <v>0</v>
      </c>
      <c r="CO511" s="369">
        <f t="shared" si="1644"/>
        <v>0</v>
      </c>
      <c r="CP511" s="369">
        <f t="shared" si="1645"/>
        <v>0</v>
      </c>
      <c r="CQ511" s="369">
        <f t="shared" si="1645"/>
        <v>0</v>
      </c>
      <c r="CR511" s="369">
        <f t="shared" si="1646"/>
        <v>0</v>
      </c>
      <c r="CS511" s="369">
        <f t="shared" si="1647"/>
        <v>11000000</v>
      </c>
      <c r="CT511" s="173" t="s">
        <v>2132</v>
      </c>
      <c r="CU511" s="173" t="s">
        <v>2234</v>
      </c>
      <c r="CV511" s="450" t="s">
        <v>2133</v>
      </c>
      <c r="CW511" s="173" t="s">
        <v>2103</v>
      </c>
    </row>
    <row r="512" spans="1:101" ht="34.35" customHeight="1">
      <c r="A512" s="155">
        <f>SUBTOTAL(3,$C$11:C512)</f>
        <v>448</v>
      </c>
      <c r="B512" s="390" t="s">
        <v>1843</v>
      </c>
      <c r="C512" s="252" t="s">
        <v>1844</v>
      </c>
      <c r="D512" s="156" t="s">
        <v>101</v>
      </c>
      <c r="E512" s="157" t="str">
        <f t="shared" si="1624"/>
        <v>B3</v>
      </c>
      <c r="F512" s="392">
        <v>42233</v>
      </c>
      <c r="G512" s="369">
        <v>7200000</v>
      </c>
      <c r="H512" s="368"/>
      <c r="I512" s="160">
        <f t="shared" si="1625"/>
        <v>6800000</v>
      </c>
      <c r="J512" s="160">
        <f t="shared" si="1486"/>
        <v>700000</v>
      </c>
      <c r="K512" s="161">
        <f t="shared" si="1487"/>
        <v>7500000</v>
      </c>
      <c r="L512" s="161">
        <f t="shared" si="1488"/>
        <v>14700000</v>
      </c>
      <c r="M512" s="162">
        <f t="shared" si="1489"/>
        <v>0.8</v>
      </c>
      <c r="N512" s="163">
        <f t="shared" si="1490"/>
        <v>5040000</v>
      </c>
      <c r="O512" s="163">
        <v>0</v>
      </c>
      <c r="P512" s="406">
        <v>13</v>
      </c>
      <c r="Q512" s="406">
        <v>0</v>
      </c>
      <c r="R512" s="406">
        <v>0</v>
      </c>
      <c r="S512" s="406">
        <v>2</v>
      </c>
      <c r="T512" s="406"/>
      <c r="U512" s="406"/>
      <c r="V512" s="406"/>
      <c r="W512" s="406"/>
      <c r="X512" s="389"/>
      <c r="Y512" s="406"/>
      <c r="Z512" s="406"/>
      <c r="AA512" s="406"/>
      <c r="AB512" s="406"/>
      <c r="AC512" s="406"/>
      <c r="AD512" s="406">
        <v>0</v>
      </c>
      <c r="AE512" s="164">
        <v>0</v>
      </c>
      <c r="AF512" s="166">
        <f t="shared" si="1626"/>
        <v>5880000</v>
      </c>
      <c r="AG512" s="166">
        <f t="shared" si="1627"/>
        <v>0</v>
      </c>
      <c r="AH512" s="166">
        <f t="shared" si="1628"/>
        <v>1107692</v>
      </c>
      <c r="AI512" s="166">
        <f t="shared" si="1629"/>
        <v>0</v>
      </c>
      <c r="AJ512" s="166">
        <f t="shared" si="1630"/>
        <v>0</v>
      </c>
      <c r="AK512" s="166">
        <f t="shared" si="1631"/>
        <v>0</v>
      </c>
      <c r="AL512" s="166">
        <f t="shared" si="1632"/>
        <v>0</v>
      </c>
      <c r="AM512" s="166">
        <f t="shared" si="1633"/>
        <v>0</v>
      </c>
      <c r="AN512" s="166">
        <f t="shared" si="1634"/>
        <v>0</v>
      </c>
      <c r="AO512" s="167">
        <f t="shared" si="1635"/>
        <v>0</v>
      </c>
      <c r="AP512" s="166">
        <v>0</v>
      </c>
      <c r="AQ512" s="166">
        <f t="shared" si="1636"/>
        <v>6987692</v>
      </c>
      <c r="AR512" s="166">
        <v>0</v>
      </c>
      <c r="AS512" s="167"/>
      <c r="AT512" s="166"/>
      <c r="AU512" s="166"/>
      <c r="AV512" s="166">
        <f t="shared" si="1637"/>
        <v>6987692</v>
      </c>
      <c r="AW512" s="166">
        <f t="shared" si="1500"/>
        <v>576000</v>
      </c>
      <c r="AX512" s="166">
        <f t="shared" si="1501"/>
        <v>108000</v>
      </c>
      <c r="AY512" s="166">
        <f t="shared" si="1502"/>
        <v>72000</v>
      </c>
      <c r="AZ512" s="166">
        <f t="shared" si="1638"/>
        <v>756000</v>
      </c>
      <c r="BA512" s="166">
        <f t="shared" si="1504"/>
        <v>0</v>
      </c>
      <c r="BB512" s="166">
        <f t="shared" si="1639"/>
        <v>240000</v>
      </c>
      <c r="BC512" s="166"/>
      <c r="BD512" s="166">
        <v>0</v>
      </c>
      <c r="BE512" s="166">
        <f t="shared" si="1505"/>
        <v>996000</v>
      </c>
      <c r="BF512" s="166">
        <f t="shared" si="1506"/>
        <v>5991692</v>
      </c>
      <c r="BG512" s="166">
        <f t="shared" si="1507"/>
        <v>0</v>
      </c>
      <c r="BH512" s="166">
        <v>1</v>
      </c>
      <c r="BI512" s="159">
        <v>0</v>
      </c>
      <c r="BJ512" s="166">
        <f t="shared" si="1508"/>
        <v>0</v>
      </c>
      <c r="BK512" s="166">
        <f t="shared" si="1509"/>
        <v>1</v>
      </c>
      <c r="BL512" s="166">
        <v>0</v>
      </c>
      <c r="BM512" s="166">
        <f t="shared" si="1510"/>
        <v>0</v>
      </c>
      <c r="BN512" s="166" t="str">
        <f t="shared" si="1511"/>
        <v>Trừ tiền</v>
      </c>
      <c r="BO512" s="410"/>
      <c r="BP512" s="166"/>
      <c r="BQ512" s="144"/>
      <c r="BR512" s="144"/>
      <c r="BS512" s="161">
        <f t="shared" si="1512"/>
        <v>6987692</v>
      </c>
      <c r="BT512" s="159">
        <v>0</v>
      </c>
      <c r="BU512" s="166">
        <f t="shared" si="1513"/>
        <v>0</v>
      </c>
      <c r="BV512" s="166">
        <v>11000000</v>
      </c>
      <c r="BW512" s="166">
        <f t="shared" si="1514"/>
        <v>11000000</v>
      </c>
      <c r="BX512" s="166">
        <f t="shared" si="1640"/>
        <v>-4768308</v>
      </c>
      <c r="BY512" s="166"/>
      <c r="BZ512" s="166"/>
      <c r="CA512" s="171"/>
      <c r="CB512" s="166"/>
      <c r="CC512" s="166"/>
      <c r="CD512" s="166"/>
      <c r="CE512" s="369">
        <v>14000000</v>
      </c>
      <c r="CF512" s="369">
        <f>5%*CE512</f>
        <v>700000</v>
      </c>
      <c r="CG512" s="369">
        <v>0</v>
      </c>
      <c r="CH512" s="369">
        <v>0</v>
      </c>
      <c r="CI512" s="369"/>
      <c r="CJ512" s="369">
        <f t="shared" si="1641"/>
        <v>700000</v>
      </c>
      <c r="CK512" s="369">
        <f t="shared" si="1642"/>
        <v>14700000</v>
      </c>
      <c r="CL512" s="368"/>
      <c r="CM512" s="369">
        <f t="shared" si="1643"/>
        <v>14000000</v>
      </c>
      <c r="CN512" s="369">
        <f t="shared" si="1643"/>
        <v>700000</v>
      </c>
      <c r="CO512" s="369">
        <f t="shared" si="1644"/>
        <v>0</v>
      </c>
      <c r="CP512" s="369">
        <f t="shared" si="1645"/>
        <v>0</v>
      </c>
      <c r="CQ512" s="369">
        <f t="shared" si="1645"/>
        <v>0</v>
      </c>
      <c r="CR512" s="369">
        <f t="shared" si="1646"/>
        <v>700000</v>
      </c>
      <c r="CS512" s="369">
        <f t="shared" si="1647"/>
        <v>14700000</v>
      </c>
      <c r="CT512" s="173" t="s">
        <v>2134</v>
      </c>
      <c r="CU512" s="173" t="s">
        <v>2234</v>
      </c>
      <c r="CV512" s="450" t="s">
        <v>2135</v>
      </c>
      <c r="CW512" s="173" t="s">
        <v>2103</v>
      </c>
    </row>
    <row r="513" spans="1:101" ht="34.35" customHeight="1">
      <c r="A513" s="155">
        <f>SUBTOTAL(3,$C$11:C513)</f>
        <v>449</v>
      </c>
      <c r="B513" s="390" t="s">
        <v>1845</v>
      </c>
      <c r="C513" s="252" t="s">
        <v>1846</v>
      </c>
      <c r="D513" s="156" t="s">
        <v>101</v>
      </c>
      <c r="E513" s="157" t="str">
        <f t="shared" si="1624"/>
        <v>B3</v>
      </c>
      <c r="F513" s="392">
        <v>39197</v>
      </c>
      <c r="G513" s="369">
        <v>6860000</v>
      </c>
      <c r="H513" s="368"/>
      <c r="I513" s="160">
        <f t="shared" si="1625"/>
        <v>5140000</v>
      </c>
      <c r="J513" s="160">
        <f t="shared" si="1486"/>
        <v>1200000</v>
      </c>
      <c r="K513" s="161">
        <f t="shared" si="1487"/>
        <v>6340000</v>
      </c>
      <c r="L513" s="161">
        <f t="shared" si="1488"/>
        <v>13200000</v>
      </c>
      <c r="M513" s="162">
        <f t="shared" si="1489"/>
        <v>0.8</v>
      </c>
      <c r="N513" s="163">
        <f t="shared" si="1490"/>
        <v>4802000</v>
      </c>
      <c r="O513" s="163">
        <v>0</v>
      </c>
      <c r="P513" s="406">
        <v>12</v>
      </c>
      <c r="Q513" s="406">
        <v>0</v>
      </c>
      <c r="R513" s="406">
        <v>0</v>
      </c>
      <c r="S513" s="406">
        <v>0</v>
      </c>
      <c r="T513" s="406"/>
      <c r="U513" s="406"/>
      <c r="V513" s="406"/>
      <c r="W513" s="406"/>
      <c r="X513" s="389"/>
      <c r="Y513" s="406"/>
      <c r="Z513" s="406"/>
      <c r="AA513" s="406"/>
      <c r="AB513" s="406"/>
      <c r="AC513" s="406"/>
      <c r="AD513" s="406">
        <v>0</v>
      </c>
      <c r="AE513" s="164">
        <v>0</v>
      </c>
      <c r="AF513" s="166">
        <f t="shared" si="1626"/>
        <v>4873846</v>
      </c>
      <c r="AG513" s="166">
        <f t="shared" si="1627"/>
        <v>0</v>
      </c>
      <c r="AH513" s="166">
        <f t="shared" si="1628"/>
        <v>0</v>
      </c>
      <c r="AI513" s="166">
        <f t="shared" si="1629"/>
        <v>0</v>
      </c>
      <c r="AJ513" s="166">
        <f t="shared" si="1630"/>
        <v>0</v>
      </c>
      <c r="AK513" s="166">
        <f t="shared" si="1631"/>
        <v>0</v>
      </c>
      <c r="AL513" s="166">
        <f t="shared" si="1632"/>
        <v>0</v>
      </c>
      <c r="AM513" s="166">
        <f t="shared" si="1633"/>
        <v>0</v>
      </c>
      <c r="AN513" s="166">
        <f t="shared" si="1634"/>
        <v>0</v>
      </c>
      <c r="AO513" s="167">
        <f t="shared" si="1635"/>
        <v>0</v>
      </c>
      <c r="AP513" s="166">
        <v>0</v>
      </c>
      <c r="AQ513" s="166">
        <f t="shared" si="1636"/>
        <v>4873846</v>
      </c>
      <c r="AR513" s="166">
        <v>0</v>
      </c>
      <c r="AS513" s="167"/>
      <c r="AT513" s="166"/>
      <c r="AU513" s="166"/>
      <c r="AV513" s="166">
        <f t="shared" si="1637"/>
        <v>4873846</v>
      </c>
      <c r="AW513" s="166">
        <f t="shared" si="1500"/>
        <v>548800</v>
      </c>
      <c r="AX513" s="166">
        <f t="shared" si="1501"/>
        <v>102900</v>
      </c>
      <c r="AY513" s="166">
        <f t="shared" si="1502"/>
        <v>68600</v>
      </c>
      <c r="AZ513" s="166">
        <f t="shared" si="1638"/>
        <v>720300</v>
      </c>
      <c r="BA513" s="166">
        <f t="shared" si="1504"/>
        <v>0</v>
      </c>
      <c r="BB513" s="166">
        <f t="shared" si="1639"/>
        <v>240000</v>
      </c>
      <c r="BC513" s="166"/>
      <c r="BD513" s="166">
        <v>0</v>
      </c>
      <c r="BE513" s="166">
        <f t="shared" si="1505"/>
        <v>960300</v>
      </c>
      <c r="BF513" s="166">
        <f t="shared" si="1506"/>
        <v>3913546</v>
      </c>
      <c r="BG513" s="166">
        <f t="shared" si="1507"/>
        <v>0</v>
      </c>
      <c r="BH513" s="166">
        <v>1</v>
      </c>
      <c r="BI513" s="159">
        <v>0</v>
      </c>
      <c r="BJ513" s="166">
        <f t="shared" si="1508"/>
        <v>0</v>
      </c>
      <c r="BK513" s="166">
        <f t="shared" si="1509"/>
        <v>1</v>
      </c>
      <c r="BL513" s="166">
        <v>0</v>
      </c>
      <c r="BM513" s="166">
        <f t="shared" si="1510"/>
        <v>0</v>
      </c>
      <c r="BN513" s="166" t="str">
        <f t="shared" si="1511"/>
        <v>Trừ tiền</v>
      </c>
      <c r="BO513" s="410"/>
      <c r="BP513" s="166"/>
      <c r="BQ513" s="144"/>
      <c r="BR513" s="144"/>
      <c r="BS513" s="161">
        <f t="shared" si="1512"/>
        <v>4873846</v>
      </c>
      <c r="BT513" s="159">
        <v>0</v>
      </c>
      <c r="BU513" s="166">
        <f t="shared" si="1513"/>
        <v>0</v>
      </c>
      <c r="BV513" s="166">
        <v>11000000</v>
      </c>
      <c r="BW513" s="166">
        <f t="shared" si="1514"/>
        <v>11000000</v>
      </c>
      <c r="BX513" s="166">
        <f t="shared" si="1640"/>
        <v>-6846454</v>
      </c>
      <c r="BY513" s="166"/>
      <c r="BZ513" s="166"/>
      <c r="CA513" s="171"/>
      <c r="CB513" s="166"/>
      <c r="CC513" s="166"/>
      <c r="CD513" s="166"/>
      <c r="CE513" s="369">
        <v>12000000</v>
      </c>
      <c r="CF513" s="369">
        <f t="shared" ref="CF513:CF514" si="1648">CE513*10%</f>
        <v>1200000</v>
      </c>
      <c r="CG513" s="369">
        <v>0</v>
      </c>
      <c r="CH513" s="369">
        <v>0</v>
      </c>
      <c r="CI513" s="369"/>
      <c r="CJ513" s="369">
        <f t="shared" si="1641"/>
        <v>1200000</v>
      </c>
      <c r="CK513" s="369">
        <f t="shared" si="1642"/>
        <v>13200000</v>
      </c>
      <c r="CL513" s="368"/>
      <c r="CM513" s="369">
        <f t="shared" si="1643"/>
        <v>12000000</v>
      </c>
      <c r="CN513" s="369">
        <f t="shared" si="1643"/>
        <v>1200000</v>
      </c>
      <c r="CO513" s="369">
        <f t="shared" si="1644"/>
        <v>0</v>
      </c>
      <c r="CP513" s="369">
        <f t="shared" si="1645"/>
        <v>0</v>
      </c>
      <c r="CQ513" s="369">
        <f t="shared" si="1645"/>
        <v>0</v>
      </c>
      <c r="CR513" s="369">
        <f t="shared" si="1646"/>
        <v>1200000</v>
      </c>
      <c r="CS513" s="369">
        <f t="shared" si="1647"/>
        <v>13200000</v>
      </c>
      <c r="CT513" s="173" t="s">
        <v>1669</v>
      </c>
      <c r="CU513" s="173" t="s">
        <v>2234</v>
      </c>
      <c r="CV513" s="450">
        <v>0</v>
      </c>
      <c r="CW513" s="173" t="s">
        <v>2103</v>
      </c>
    </row>
    <row r="514" spans="1:101" ht="34.35" customHeight="1">
      <c r="A514" s="155">
        <f>SUBTOTAL(3,$C$11:C514)</f>
        <v>450</v>
      </c>
      <c r="B514" s="390" t="s">
        <v>1847</v>
      </c>
      <c r="C514" s="252" t="s">
        <v>1848</v>
      </c>
      <c r="D514" s="156" t="s">
        <v>101</v>
      </c>
      <c r="E514" s="157" t="str">
        <f t="shared" si="1624"/>
        <v>B3</v>
      </c>
      <c r="F514" s="392">
        <v>36597</v>
      </c>
      <c r="G514" s="369">
        <v>6860000</v>
      </c>
      <c r="H514" s="368"/>
      <c r="I514" s="160">
        <f t="shared" si="1625"/>
        <v>5140000</v>
      </c>
      <c r="J514" s="160">
        <f t="shared" si="1486"/>
        <v>1200000</v>
      </c>
      <c r="K514" s="161">
        <f t="shared" si="1487"/>
        <v>6340000</v>
      </c>
      <c r="L514" s="161">
        <f t="shared" si="1488"/>
        <v>13200000</v>
      </c>
      <c r="M514" s="162">
        <f t="shared" si="1489"/>
        <v>0.8</v>
      </c>
      <c r="N514" s="163">
        <f t="shared" si="1490"/>
        <v>4802000</v>
      </c>
      <c r="O514" s="163">
        <v>0</v>
      </c>
      <c r="P514" s="406">
        <v>12</v>
      </c>
      <c r="Q514" s="406">
        <v>0</v>
      </c>
      <c r="R514" s="406">
        <v>1.1399999999999999</v>
      </c>
      <c r="S514" s="406">
        <v>0</v>
      </c>
      <c r="T514" s="406"/>
      <c r="U514" s="406"/>
      <c r="V514" s="406"/>
      <c r="W514" s="406"/>
      <c r="X514" s="389"/>
      <c r="Y514" s="406"/>
      <c r="Z514" s="406"/>
      <c r="AA514" s="406"/>
      <c r="AB514" s="406"/>
      <c r="AC514" s="406"/>
      <c r="AD514" s="406">
        <v>0.38</v>
      </c>
      <c r="AE514" s="164">
        <v>0</v>
      </c>
      <c r="AF514" s="166">
        <f t="shared" si="1626"/>
        <v>4873846</v>
      </c>
      <c r="AG514" s="166">
        <f t="shared" si="1627"/>
        <v>451177</v>
      </c>
      <c r="AH514" s="166">
        <f t="shared" si="1628"/>
        <v>0</v>
      </c>
      <c r="AI514" s="166">
        <f t="shared" si="1629"/>
        <v>0</v>
      </c>
      <c r="AJ514" s="166">
        <f t="shared" si="1630"/>
        <v>0</v>
      </c>
      <c r="AK514" s="166">
        <f t="shared" si="1631"/>
        <v>0</v>
      </c>
      <c r="AL514" s="166">
        <f t="shared" si="1632"/>
        <v>0</v>
      </c>
      <c r="AM514" s="166">
        <f t="shared" si="1633"/>
        <v>0</v>
      </c>
      <c r="AN514" s="166">
        <f t="shared" si="1634"/>
        <v>52615</v>
      </c>
      <c r="AO514" s="167">
        <f t="shared" si="1635"/>
        <v>0</v>
      </c>
      <c r="AP514" s="166">
        <v>0</v>
      </c>
      <c r="AQ514" s="166">
        <f t="shared" si="1636"/>
        <v>5377638</v>
      </c>
      <c r="AR514" s="166">
        <v>0</v>
      </c>
      <c r="AS514" s="167"/>
      <c r="AT514" s="166"/>
      <c r="AU514" s="166"/>
      <c r="AV514" s="166">
        <f t="shared" si="1637"/>
        <v>5377638</v>
      </c>
      <c r="AW514" s="166">
        <f t="shared" si="1500"/>
        <v>548800</v>
      </c>
      <c r="AX514" s="166">
        <f t="shared" si="1501"/>
        <v>102900</v>
      </c>
      <c r="AY514" s="166">
        <f t="shared" si="1502"/>
        <v>68600</v>
      </c>
      <c r="AZ514" s="166">
        <f t="shared" si="1638"/>
        <v>720300</v>
      </c>
      <c r="BA514" s="166">
        <f t="shared" si="1504"/>
        <v>34300</v>
      </c>
      <c r="BB514" s="166">
        <f t="shared" si="1639"/>
        <v>240000</v>
      </c>
      <c r="BC514" s="166"/>
      <c r="BD514" s="166">
        <v>0</v>
      </c>
      <c r="BE514" s="166">
        <f t="shared" si="1505"/>
        <v>994600</v>
      </c>
      <c r="BF514" s="166">
        <f t="shared" si="1506"/>
        <v>4383038</v>
      </c>
      <c r="BG514" s="166">
        <f t="shared" si="1507"/>
        <v>0</v>
      </c>
      <c r="BH514" s="166">
        <v>1</v>
      </c>
      <c r="BI514" s="369" t="s">
        <v>40</v>
      </c>
      <c r="BJ514" s="166">
        <f t="shared" si="1508"/>
        <v>0</v>
      </c>
      <c r="BK514" s="166">
        <f t="shared" si="1509"/>
        <v>1</v>
      </c>
      <c r="BL514" s="166">
        <v>0</v>
      </c>
      <c r="BM514" s="166">
        <f t="shared" si="1510"/>
        <v>0</v>
      </c>
      <c r="BN514" s="166" t="str">
        <f t="shared" si="1511"/>
        <v>Trừ tiền</v>
      </c>
      <c r="BO514" s="410"/>
      <c r="BP514" s="166"/>
      <c r="BQ514" s="144"/>
      <c r="BR514" s="144"/>
      <c r="BS514" s="161">
        <f t="shared" si="1512"/>
        <v>5325023</v>
      </c>
      <c r="BT514" s="159">
        <v>0</v>
      </c>
      <c r="BU514" s="166">
        <f t="shared" si="1513"/>
        <v>0</v>
      </c>
      <c r="BV514" s="166">
        <v>11000000</v>
      </c>
      <c r="BW514" s="166">
        <f t="shared" si="1514"/>
        <v>11000000</v>
      </c>
      <c r="BX514" s="166">
        <f t="shared" si="1640"/>
        <v>-6395277</v>
      </c>
      <c r="BY514" s="166"/>
      <c r="BZ514" s="166"/>
      <c r="CA514" s="171"/>
      <c r="CB514" s="166"/>
      <c r="CC514" s="166"/>
      <c r="CD514" s="166"/>
      <c r="CE514" s="369">
        <v>12000000</v>
      </c>
      <c r="CF514" s="369">
        <f t="shared" si="1648"/>
        <v>1200000</v>
      </c>
      <c r="CG514" s="369">
        <v>0</v>
      </c>
      <c r="CH514" s="369">
        <v>0</v>
      </c>
      <c r="CI514" s="369"/>
      <c r="CJ514" s="369">
        <f t="shared" si="1641"/>
        <v>1200000</v>
      </c>
      <c r="CK514" s="369">
        <f t="shared" si="1642"/>
        <v>13200000</v>
      </c>
      <c r="CL514" s="368"/>
      <c r="CM514" s="369">
        <f t="shared" si="1643"/>
        <v>12000000</v>
      </c>
      <c r="CN514" s="369">
        <f t="shared" si="1643"/>
        <v>1200000</v>
      </c>
      <c r="CO514" s="369">
        <f t="shared" si="1644"/>
        <v>0</v>
      </c>
      <c r="CP514" s="369">
        <f t="shared" si="1645"/>
        <v>0</v>
      </c>
      <c r="CQ514" s="369">
        <f t="shared" si="1645"/>
        <v>0</v>
      </c>
      <c r="CR514" s="369">
        <f t="shared" si="1646"/>
        <v>1200000</v>
      </c>
      <c r="CS514" s="369">
        <f t="shared" si="1647"/>
        <v>13200000</v>
      </c>
      <c r="CT514" s="173" t="s">
        <v>1669</v>
      </c>
      <c r="CU514" s="173" t="s">
        <v>2234</v>
      </c>
      <c r="CV514" s="450" t="s">
        <v>2237</v>
      </c>
      <c r="CW514" s="173" t="s">
        <v>2103</v>
      </c>
    </row>
    <row r="515" spans="1:101" ht="34.35" customHeight="1">
      <c r="A515" s="302" t="s">
        <v>2218</v>
      </c>
      <c r="B515" s="692" t="str">
        <f>"Bộ phận Điều phối vận chuyển: " &amp;"["&amp;COUNT(A515:A520)&amp; "]"</f>
        <v>Bộ phận Điều phối vận chuyển: [5]</v>
      </c>
      <c r="C515" s="693"/>
      <c r="D515" s="293"/>
      <c r="E515" s="293"/>
      <c r="F515" s="293"/>
      <c r="G515" s="301">
        <f>SUM(G516:G520)</f>
        <v>35450000</v>
      </c>
      <c r="H515" s="301">
        <f t="shared" ref="H515:BS515" si="1649">SUM(H516:H520)</f>
        <v>0</v>
      </c>
      <c r="I515" s="301">
        <f t="shared" si="1649"/>
        <v>36550000</v>
      </c>
      <c r="J515" s="301">
        <f t="shared" si="1649"/>
        <v>2650000</v>
      </c>
      <c r="K515" s="301">
        <f t="shared" si="1649"/>
        <v>39200000</v>
      </c>
      <c r="L515" s="301">
        <f t="shared" si="1649"/>
        <v>74650000</v>
      </c>
      <c r="M515" s="301"/>
      <c r="N515" s="301">
        <f t="shared" si="1649"/>
        <v>24815000</v>
      </c>
      <c r="O515" s="301">
        <f t="shared" si="1649"/>
        <v>0</v>
      </c>
      <c r="P515" s="374">
        <f t="shared" si="1649"/>
        <v>60</v>
      </c>
      <c r="Q515" s="374">
        <f t="shared" si="1649"/>
        <v>0</v>
      </c>
      <c r="R515" s="374">
        <f t="shared" si="1649"/>
        <v>0</v>
      </c>
      <c r="S515" s="374">
        <f t="shared" si="1649"/>
        <v>0</v>
      </c>
      <c r="T515" s="374">
        <f t="shared" si="1649"/>
        <v>0</v>
      </c>
      <c r="U515" s="374">
        <f t="shared" si="1649"/>
        <v>0</v>
      </c>
      <c r="V515" s="374">
        <f t="shared" si="1649"/>
        <v>0</v>
      </c>
      <c r="W515" s="374">
        <f t="shared" si="1649"/>
        <v>0</v>
      </c>
      <c r="X515" s="374">
        <f t="shared" si="1649"/>
        <v>0</v>
      </c>
      <c r="Y515" s="374">
        <f t="shared" si="1649"/>
        <v>0</v>
      </c>
      <c r="Z515" s="374">
        <f t="shared" si="1649"/>
        <v>0</v>
      </c>
      <c r="AA515" s="374">
        <f t="shared" si="1649"/>
        <v>0</v>
      </c>
      <c r="AB515" s="374">
        <f t="shared" si="1649"/>
        <v>0</v>
      </c>
      <c r="AC515" s="374">
        <f t="shared" si="1649"/>
        <v>0</v>
      </c>
      <c r="AD515" s="374">
        <f t="shared" si="1649"/>
        <v>0</v>
      </c>
      <c r="AE515" s="374">
        <f t="shared" si="1649"/>
        <v>0</v>
      </c>
      <c r="AF515" s="301">
        <f t="shared" si="1649"/>
        <v>28486154</v>
      </c>
      <c r="AG515" s="301">
        <f t="shared" si="1649"/>
        <v>0</v>
      </c>
      <c r="AH515" s="301">
        <f t="shared" si="1649"/>
        <v>0</v>
      </c>
      <c r="AI515" s="301">
        <f t="shared" si="1649"/>
        <v>0</v>
      </c>
      <c r="AJ515" s="301">
        <f t="shared" si="1649"/>
        <v>0</v>
      </c>
      <c r="AK515" s="301">
        <f t="shared" si="1649"/>
        <v>0</v>
      </c>
      <c r="AL515" s="301">
        <f t="shared" si="1649"/>
        <v>0</v>
      </c>
      <c r="AM515" s="301">
        <f t="shared" si="1649"/>
        <v>0</v>
      </c>
      <c r="AN515" s="301">
        <f t="shared" si="1649"/>
        <v>0</v>
      </c>
      <c r="AO515" s="301">
        <f t="shared" si="1649"/>
        <v>0</v>
      </c>
      <c r="AP515" s="301">
        <f t="shared" si="1649"/>
        <v>0</v>
      </c>
      <c r="AQ515" s="301">
        <f t="shared" si="1649"/>
        <v>28486154</v>
      </c>
      <c r="AR515" s="301">
        <f t="shared" si="1649"/>
        <v>0</v>
      </c>
      <c r="AS515" s="301">
        <f t="shared" si="1649"/>
        <v>0</v>
      </c>
      <c r="AT515" s="301">
        <f t="shared" si="1649"/>
        <v>0</v>
      </c>
      <c r="AU515" s="301">
        <f t="shared" si="1649"/>
        <v>0</v>
      </c>
      <c r="AV515" s="301">
        <f t="shared" si="1649"/>
        <v>28486154</v>
      </c>
      <c r="AW515" s="301">
        <f t="shared" si="1649"/>
        <v>2836000</v>
      </c>
      <c r="AX515" s="301">
        <f t="shared" si="1649"/>
        <v>531750</v>
      </c>
      <c r="AY515" s="301">
        <f t="shared" si="1649"/>
        <v>354500</v>
      </c>
      <c r="AZ515" s="301">
        <f t="shared" si="1649"/>
        <v>3722250</v>
      </c>
      <c r="BA515" s="301">
        <f t="shared" si="1649"/>
        <v>177250</v>
      </c>
      <c r="BB515" s="301">
        <f t="shared" si="1649"/>
        <v>1080000</v>
      </c>
      <c r="BC515" s="301">
        <f t="shared" si="1649"/>
        <v>0</v>
      </c>
      <c r="BD515" s="301">
        <f t="shared" si="1649"/>
        <v>0</v>
      </c>
      <c r="BE515" s="301">
        <f t="shared" si="1649"/>
        <v>4979500</v>
      </c>
      <c r="BF515" s="301">
        <f t="shared" si="1649"/>
        <v>23506654</v>
      </c>
      <c r="BG515" s="301">
        <f t="shared" si="1649"/>
        <v>0</v>
      </c>
      <c r="BH515" s="301"/>
      <c r="BI515" s="301">
        <f t="shared" si="1649"/>
        <v>0</v>
      </c>
      <c r="BJ515" s="301">
        <f t="shared" si="1649"/>
        <v>0</v>
      </c>
      <c r="BK515" s="301"/>
      <c r="BL515" s="301">
        <f t="shared" si="1649"/>
        <v>0</v>
      </c>
      <c r="BM515" s="301">
        <f t="shared" si="1649"/>
        <v>0</v>
      </c>
      <c r="BN515" s="301">
        <f t="shared" si="1649"/>
        <v>0</v>
      </c>
      <c r="BO515" s="301">
        <f t="shared" si="1649"/>
        <v>0</v>
      </c>
      <c r="BP515" s="301">
        <f t="shared" si="1649"/>
        <v>0</v>
      </c>
      <c r="BQ515" s="301">
        <f t="shared" si="1649"/>
        <v>0</v>
      </c>
      <c r="BR515" s="301">
        <f t="shared" si="1649"/>
        <v>0</v>
      </c>
      <c r="BS515" s="301">
        <f t="shared" si="1649"/>
        <v>28486154</v>
      </c>
      <c r="BT515" s="301">
        <f t="shared" ref="BT515:CV515" si="1650">SUM(BT516:BT520)</f>
        <v>0</v>
      </c>
      <c r="BU515" s="301">
        <f t="shared" si="1650"/>
        <v>0</v>
      </c>
      <c r="BV515" s="301">
        <f t="shared" si="1650"/>
        <v>55000000</v>
      </c>
      <c r="BW515" s="301">
        <f t="shared" si="1650"/>
        <v>55000000</v>
      </c>
      <c r="BX515" s="301">
        <f t="shared" si="1650"/>
        <v>-30236096</v>
      </c>
      <c r="BY515" s="301">
        <f t="shared" si="1650"/>
        <v>0</v>
      </c>
      <c r="BZ515" s="301">
        <f t="shared" si="1650"/>
        <v>0</v>
      </c>
      <c r="CA515" s="301">
        <f t="shared" si="1650"/>
        <v>0</v>
      </c>
      <c r="CB515" s="301">
        <f t="shared" si="1650"/>
        <v>0</v>
      </c>
      <c r="CC515" s="301">
        <f t="shared" si="1650"/>
        <v>0</v>
      </c>
      <c r="CD515" s="301">
        <f t="shared" si="1650"/>
        <v>0</v>
      </c>
      <c r="CE515" s="301">
        <f t="shared" si="1650"/>
        <v>72000000</v>
      </c>
      <c r="CF515" s="301">
        <f t="shared" si="1650"/>
        <v>2650000</v>
      </c>
      <c r="CG515" s="301">
        <f t="shared" si="1650"/>
        <v>0</v>
      </c>
      <c r="CH515" s="301">
        <f t="shared" si="1650"/>
        <v>0</v>
      </c>
      <c r="CI515" s="301">
        <f t="shared" si="1650"/>
        <v>0</v>
      </c>
      <c r="CJ515" s="301">
        <f t="shared" si="1650"/>
        <v>2650000</v>
      </c>
      <c r="CK515" s="301">
        <f t="shared" si="1650"/>
        <v>74650000</v>
      </c>
      <c r="CL515" s="301">
        <f t="shared" si="1650"/>
        <v>0</v>
      </c>
      <c r="CM515" s="301">
        <f t="shared" si="1650"/>
        <v>72000000</v>
      </c>
      <c r="CN515" s="301">
        <f t="shared" si="1650"/>
        <v>2650000</v>
      </c>
      <c r="CO515" s="301">
        <f t="shared" si="1650"/>
        <v>0</v>
      </c>
      <c r="CP515" s="301">
        <f t="shared" si="1650"/>
        <v>0</v>
      </c>
      <c r="CQ515" s="301">
        <f t="shared" si="1650"/>
        <v>0</v>
      </c>
      <c r="CR515" s="301">
        <f t="shared" si="1650"/>
        <v>2650000</v>
      </c>
      <c r="CS515" s="301">
        <f t="shared" si="1650"/>
        <v>74650000</v>
      </c>
      <c r="CT515" s="301">
        <f t="shared" si="1650"/>
        <v>0</v>
      </c>
      <c r="CU515" s="301">
        <f t="shared" si="1650"/>
        <v>0</v>
      </c>
      <c r="CV515" s="301">
        <f t="shared" si="1650"/>
        <v>0</v>
      </c>
      <c r="CW515" s="301"/>
    </row>
    <row r="516" spans="1:101" ht="34.35" customHeight="1">
      <c r="A516" s="155">
        <f>SUBTOTAL(3,$C$11:C516)</f>
        <v>451</v>
      </c>
      <c r="B516" s="390" t="s">
        <v>1849</v>
      </c>
      <c r="C516" s="252" t="s">
        <v>1850</v>
      </c>
      <c r="D516" s="156" t="s">
        <v>101</v>
      </c>
      <c r="E516" s="157" t="str">
        <f t="shared" ref="E516:E520" si="1651">IF(CL516&gt;=400000000,"A1",IF(CL516&gt;=300000000,"A2",IF(CL516&gt;=240000000,"A3",IF(CL516&gt;=180000000,"A4",IF(CL516&gt;=120000000,"A5",IF(CL516&gt;=80000000,"A6",IF(CL516&gt;=40000000,"A7",IF(CL516&gt;=25000000,"B1",IF(CL516&gt;=12000000,"B2","B3")))))))))</f>
        <v>B3</v>
      </c>
      <c r="F516" s="392">
        <v>39886</v>
      </c>
      <c r="G516" s="369">
        <v>8770000</v>
      </c>
      <c r="H516" s="368"/>
      <c r="I516" s="160">
        <f t="shared" ref="I516:I520" si="1652">IF(G516&gt;0,CM516-G516,CM516-H516)</f>
        <v>14230000</v>
      </c>
      <c r="J516" s="160">
        <f t="shared" ref="J516:J579" si="1653">CR516</f>
        <v>1150000</v>
      </c>
      <c r="K516" s="161">
        <f t="shared" ref="K516:K520" si="1654">SUM(I516:J516)</f>
        <v>15380000</v>
      </c>
      <c r="L516" s="161">
        <f t="shared" ref="L516:L579" si="1655">IF(G516&gt;0,G516+K516,H516+K516)</f>
        <v>24150000</v>
      </c>
      <c r="M516" s="162">
        <f t="shared" ref="M516:M579" si="1656">IF(CE516&gt;=11000000,80%,100%)</f>
        <v>0.8</v>
      </c>
      <c r="N516" s="163">
        <f t="shared" ref="N516:N579" si="1657">ROUND(MAX(G516*70%,H516*70%,3640000),0)</f>
        <v>6139000</v>
      </c>
      <c r="O516" s="163">
        <v>0</v>
      </c>
      <c r="P516" s="406">
        <v>12</v>
      </c>
      <c r="Q516" s="406">
        <v>0</v>
      </c>
      <c r="R516" s="406">
        <v>0</v>
      </c>
      <c r="S516" s="406">
        <v>0</v>
      </c>
      <c r="T516" s="406"/>
      <c r="U516" s="406"/>
      <c r="V516" s="406"/>
      <c r="W516" s="406"/>
      <c r="X516" s="389"/>
      <c r="Y516" s="406"/>
      <c r="Z516" s="406"/>
      <c r="AA516" s="406"/>
      <c r="AB516" s="406"/>
      <c r="AC516" s="406"/>
      <c r="AD516" s="406">
        <v>0</v>
      </c>
      <c r="AE516" s="164">
        <v>0</v>
      </c>
      <c r="AF516" s="166">
        <f t="shared" ref="AF516:AF520" si="1658">ROUND(IF($P516=0,0,IF(OR($BJ516="lương tháng",$CE516&gt;=11000000),($L516/2-$L516/26*($CC$6-$P516))*$M516,$L516/26*$P516*$M516)),0)</f>
        <v>8916923</v>
      </c>
      <c r="AG516" s="166">
        <f t="shared" ref="AG516:AG520" si="1659">ROUND(MAX((G516+I516)*M516/26*R516,(H516+I516)*M516/26*R516,G516/26*R516*150%,H516/26*R516*150%)*BK516,0)</f>
        <v>0</v>
      </c>
      <c r="AH516" s="166">
        <f t="shared" ref="AH516:AH520" si="1660">ROUND(MAX((G516+I516)*M516/26*S516,(H516+I516)*M516/26*S516,G516/26*S516*200%,H516/26*S516*200%)*BK516,0)</f>
        <v>0</v>
      </c>
      <c r="AI516" s="166">
        <f t="shared" ref="AI516:AI520" si="1661">ROUND(IF(BJ516="Lương tháng",L516/26*T516,MAX((G516+I516)/26*(T516+U516)*200%+G516/26*T516,(H516+I516)/26*(T516+U516)*200%+H516/26*T516,G516/26*(T516+U516)*300%+G516/26*T516,H516/26*(T516+U516)*300%+H516/26*T516)),0)</f>
        <v>0</v>
      </c>
      <c r="AJ516" s="166">
        <f t="shared" ref="AJ516:AJ520" si="1662">ROUND(IF((P516+Q516)=0,0,IF(BJ516="Lương tháng",MAX((G516+I516)/26*V516,(H516+I516)/26*V516),MAX(G516/26*V516,H516/26*V516))),0)</f>
        <v>0</v>
      </c>
      <c r="AK516" s="166">
        <f t="shared" ref="AK516:AK520" si="1663">ROUND(IF(G516&gt;0,G516/26*W516,H516/26*W516),0)</f>
        <v>0</v>
      </c>
      <c r="AL516" s="166">
        <f t="shared" ref="AL516:AL520" si="1664">ROUND(N516/26*Y516+O516/26*Z516+MAX(G516/26*AA516,H516/26*AA516),0)</f>
        <v>0</v>
      </c>
      <c r="AM516" s="166">
        <f t="shared" ref="AM516:AM520" si="1665">ROUND(IF(BJ516="Lương tháng",L516/26*AC516,L516/26*AC516+MAX((G516+I516)/26*AB516,(H516+I516)/26*AB516)),0)</f>
        <v>0</v>
      </c>
      <c r="AN516" s="166">
        <f t="shared" ref="AN516:AN520" si="1666">ROUND(IF(BJ516="lương tháng",0,MAX((G516+I516)/26*AD516*30%,(H516+I516)/26*AD516*30%)*BK516),0)</f>
        <v>0</v>
      </c>
      <c r="AO516" s="167">
        <f t="shared" ref="AO516:AO520" si="1667">ROUND(BM516*AE516,0)</f>
        <v>0</v>
      </c>
      <c r="AP516" s="166">
        <v>0</v>
      </c>
      <c r="AQ516" s="166">
        <f t="shared" ref="AQ516:AQ520" si="1668">ROUND(SUM(AF516:AP516),0)</f>
        <v>8916923</v>
      </c>
      <c r="AR516" s="166">
        <v>0</v>
      </c>
      <c r="AS516" s="167"/>
      <c r="AT516" s="166"/>
      <c r="AU516" s="166"/>
      <c r="AV516" s="166">
        <f t="shared" ref="AV516:AV520" si="1669">ROUND(SUM(AQ516:AT516)-AU516,0)</f>
        <v>8916923</v>
      </c>
      <c r="AW516" s="166">
        <f t="shared" ref="AW516:AW579" si="1670">ROUND(IF($BH516=1,$G516*$AW$9,0),0)</f>
        <v>701600</v>
      </c>
      <c r="AX516" s="166">
        <f t="shared" ref="AX516:AX579" si="1671">ROUND(IF($BH516=1,$G516*$AX$9,0),0)</f>
        <v>131550</v>
      </c>
      <c r="AY516" s="166">
        <f t="shared" ref="AY516:AY579" si="1672">ROUND(IF($BH516=1,$G516*$AY$9,0),0)</f>
        <v>87700</v>
      </c>
      <c r="AZ516" s="166">
        <f t="shared" ref="AZ516:AZ520" si="1673">SUM(AW516:AY516)</f>
        <v>920850</v>
      </c>
      <c r="BA516" s="166">
        <f t="shared" ref="BA516:BA579" si="1674">ROUND(IF($BI516="1x",$G516*0.5%,0),0)</f>
        <v>43850</v>
      </c>
      <c r="BB516" s="166">
        <f t="shared" ref="BB516:BB520" si="1675">IF(BN516="Xem lại",0,IF(CM516&lt;11000000,5000,IF(AND(CM516&gt;=11000000,CM516&lt;25000000),10000,IF(AND(CM516&gt;=25000000,CM516&lt;40000000),15000,IF(AND(CM516&gt;=40000000,CM516&lt;120000000),20000,IF(AND(CM516&gt;=120000000,CM516&lt;240000000),25000,30000)))))*$BB$5)</f>
        <v>240000</v>
      </c>
      <c r="BC516" s="166"/>
      <c r="BD516" s="166">
        <v>0</v>
      </c>
      <c r="BE516" s="166">
        <f t="shared" ref="BE516:BE579" si="1676">ROUND(SUM(AZ516:BD516),0)</f>
        <v>1204700</v>
      </c>
      <c r="BF516" s="166">
        <f t="shared" ref="BF516:BF579" si="1677">ROUND(IF(AV516&gt;BE516,AV516-BE516,0),0)</f>
        <v>7712223</v>
      </c>
      <c r="BG516" s="166">
        <f t="shared" ref="BG516:BG579" si="1678">ROUND(IF(BE516&gt;AV516,BE516-AV516,0),0)</f>
        <v>0</v>
      </c>
      <c r="BH516" s="166">
        <v>1</v>
      </c>
      <c r="BI516" s="369" t="s">
        <v>40</v>
      </c>
      <c r="BJ516" s="166" t="str">
        <f t="shared" ref="BJ516:BJ579" si="1679">IF(AND(D516="QTNV CL",CM516&gt;=11000000),"Lương tháng",IF(CM516&gt;=18000000,"Lương tháng",0))</f>
        <v>Lương tháng</v>
      </c>
      <c r="BK516" s="166">
        <f t="shared" ref="BK516:BK579" si="1680">IF(BJ516="Lương tháng",0,1)</f>
        <v>0</v>
      </c>
      <c r="BL516" s="166">
        <v>0</v>
      </c>
      <c r="BM516" s="166">
        <f t="shared" ref="BM516:BM579" si="1681">IF(BL516="M1",13000,IF(BL516="M2",20000,IF(BL516="M3",26000,IF(BL516="M4",32000,0))))</f>
        <v>0</v>
      </c>
      <c r="BN516" s="166" t="str">
        <f t="shared" ref="BN516:BN579" si="1682">IF(AND(G516&gt;0,(P516+Q516)&gt;=5),"Trừ tiền","Xem lại")</f>
        <v>Trừ tiền</v>
      </c>
      <c r="BO516" s="410"/>
      <c r="BP516" s="166"/>
      <c r="BQ516" s="144"/>
      <c r="BR516" s="144"/>
      <c r="BS516" s="161">
        <f t="shared" ref="BS516:BS579" si="1683">AQ516+SUM(BO516:BR516)-AN516-AO516-SUM(BY516:CA516)</f>
        <v>8916923</v>
      </c>
      <c r="BT516" s="159">
        <v>0</v>
      </c>
      <c r="BU516" s="166">
        <f t="shared" ref="BU516:BU579" si="1684">BT516*4400000</f>
        <v>0</v>
      </c>
      <c r="BV516" s="166">
        <v>11000000</v>
      </c>
      <c r="BW516" s="166">
        <f t="shared" ref="BW516:BW579" si="1685">BU516+BV516</f>
        <v>11000000</v>
      </c>
      <c r="BX516" s="166">
        <f t="shared" ref="BX516:BX520" si="1686">BS516-SUM(CC516:CD516)-CB516-AZ516-BW516</f>
        <v>-3003927</v>
      </c>
      <c r="BY516" s="166"/>
      <c r="BZ516" s="166"/>
      <c r="CA516" s="171"/>
      <c r="CB516" s="166"/>
      <c r="CC516" s="166"/>
      <c r="CD516" s="166"/>
      <c r="CE516" s="369">
        <v>23000000</v>
      </c>
      <c r="CF516" s="369">
        <f t="shared" ref="CF516" si="1687">5%*CE516</f>
        <v>1150000</v>
      </c>
      <c r="CG516" s="369">
        <v>0</v>
      </c>
      <c r="CH516" s="369">
        <v>0</v>
      </c>
      <c r="CI516" s="369"/>
      <c r="CJ516" s="369">
        <f t="shared" ref="CJ516:CJ520" si="1688">SUM(CF516:CI516)</f>
        <v>1150000</v>
      </c>
      <c r="CK516" s="369">
        <f t="shared" ref="CK516:CK520" si="1689">CE516+CJ516</f>
        <v>24150000</v>
      </c>
      <c r="CL516" s="368"/>
      <c r="CM516" s="369">
        <f t="shared" ref="CM516:CN520" si="1690">CE516</f>
        <v>23000000</v>
      </c>
      <c r="CN516" s="369">
        <f t="shared" si="1690"/>
        <v>1150000</v>
      </c>
      <c r="CO516" s="369">
        <f t="shared" ref="CO516:CO520" si="1691">CH516</f>
        <v>0</v>
      </c>
      <c r="CP516" s="369">
        <f t="shared" ref="CP516:CQ520" si="1692">CH516</f>
        <v>0</v>
      </c>
      <c r="CQ516" s="369">
        <f t="shared" si="1692"/>
        <v>0</v>
      </c>
      <c r="CR516" s="369">
        <f t="shared" ref="CR516:CR520" si="1693">SUM(CN516:CQ516)</f>
        <v>1150000</v>
      </c>
      <c r="CS516" s="369">
        <f t="shared" ref="CS516:CS520" si="1694">CM516+CR516</f>
        <v>24150000</v>
      </c>
      <c r="CT516" s="173" t="s">
        <v>2164</v>
      </c>
      <c r="CU516" s="173" t="s">
        <v>2113</v>
      </c>
      <c r="CV516" s="450" t="s">
        <v>2165</v>
      </c>
      <c r="CW516" s="173" t="s">
        <v>2103</v>
      </c>
    </row>
    <row r="517" spans="1:101" ht="34.35" customHeight="1">
      <c r="A517" s="155">
        <f>SUBTOTAL(3,$C$11:C517)</f>
        <v>452</v>
      </c>
      <c r="B517" s="390" t="s">
        <v>1851</v>
      </c>
      <c r="C517" s="252" t="s">
        <v>1852</v>
      </c>
      <c r="D517" s="156" t="s">
        <v>101</v>
      </c>
      <c r="E517" s="157" t="str">
        <f t="shared" si="1651"/>
        <v>B3</v>
      </c>
      <c r="F517" s="392">
        <v>42212</v>
      </c>
      <c r="G517" s="369">
        <v>7200000</v>
      </c>
      <c r="H517" s="368"/>
      <c r="I517" s="160">
        <f t="shared" si="1652"/>
        <v>7800000</v>
      </c>
      <c r="J517" s="160">
        <f t="shared" si="1653"/>
        <v>1500000</v>
      </c>
      <c r="K517" s="161">
        <f t="shared" si="1654"/>
        <v>9300000</v>
      </c>
      <c r="L517" s="161">
        <f t="shared" si="1655"/>
        <v>16500000</v>
      </c>
      <c r="M517" s="162">
        <f t="shared" si="1656"/>
        <v>0.8</v>
      </c>
      <c r="N517" s="163">
        <f t="shared" si="1657"/>
        <v>5040000</v>
      </c>
      <c r="O517" s="163">
        <v>0</v>
      </c>
      <c r="P517" s="406">
        <v>12</v>
      </c>
      <c r="Q517" s="406">
        <v>0</v>
      </c>
      <c r="R517" s="406">
        <v>0</v>
      </c>
      <c r="S517" s="406">
        <v>0</v>
      </c>
      <c r="T517" s="406"/>
      <c r="U517" s="406"/>
      <c r="V517" s="406"/>
      <c r="W517" s="406"/>
      <c r="X517" s="389"/>
      <c r="Y517" s="406"/>
      <c r="Z517" s="406"/>
      <c r="AA517" s="406"/>
      <c r="AB517" s="406"/>
      <c r="AC517" s="406"/>
      <c r="AD517" s="406">
        <v>0</v>
      </c>
      <c r="AE517" s="164">
        <v>0</v>
      </c>
      <c r="AF517" s="166">
        <f t="shared" si="1658"/>
        <v>6092308</v>
      </c>
      <c r="AG517" s="166">
        <f t="shared" si="1659"/>
        <v>0</v>
      </c>
      <c r="AH517" s="166">
        <f t="shared" si="1660"/>
        <v>0</v>
      </c>
      <c r="AI517" s="166">
        <f t="shared" si="1661"/>
        <v>0</v>
      </c>
      <c r="AJ517" s="166">
        <f t="shared" si="1662"/>
        <v>0</v>
      </c>
      <c r="AK517" s="166">
        <f t="shared" si="1663"/>
        <v>0</v>
      </c>
      <c r="AL517" s="166">
        <f t="shared" si="1664"/>
        <v>0</v>
      </c>
      <c r="AM517" s="166">
        <f t="shared" si="1665"/>
        <v>0</v>
      </c>
      <c r="AN517" s="166">
        <f t="shared" si="1666"/>
        <v>0</v>
      </c>
      <c r="AO517" s="167">
        <f t="shared" si="1667"/>
        <v>0</v>
      </c>
      <c r="AP517" s="166">
        <v>0</v>
      </c>
      <c r="AQ517" s="166">
        <f t="shared" si="1668"/>
        <v>6092308</v>
      </c>
      <c r="AR517" s="166">
        <v>0</v>
      </c>
      <c r="AS517" s="167"/>
      <c r="AT517" s="166"/>
      <c r="AU517" s="166"/>
      <c r="AV517" s="166">
        <f t="shared" si="1669"/>
        <v>6092308</v>
      </c>
      <c r="AW517" s="166">
        <f t="shared" si="1670"/>
        <v>576000</v>
      </c>
      <c r="AX517" s="166">
        <f t="shared" si="1671"/>
        <v>108000</v>
      </c>
      <c r="AY517" s="166">
        <f t="shared" si="1672"/>
        <v>72000</v>
      </c>
      <c r="AZ517" s="166">
        <f t="shared" si="1673"/>
        <v>756000</v>
      </c>
      <c r="BA517" s="166">
        <f t="shared" si="1674"/>
        <v>36000</v>
      </c>
      <c r="BB517" s="166">
        <f t="shared" si="1675"/>
        <v>240000</v>
      </c>
      <c r="BC517" s="166"/>
      <c r="BD517" s="166">
        <v>0</v>
      </c>
      <c r="BE517" s="166">
        <f t="shared" si="1676"/>
        <v>1032000</v>
      </c>
      <c r="BF517" s="166">
        <f t="shared" si="1677"/>
        <v>5060308</v>
      </c>
      <c r="BG517" s="166">
        <f t="shared" si="1678"/>
        <v>0</v>
      </c>
      <c r="BH517" s="166">
        <v>1</v>
      </c>
      <c r="BI517" s="369" t="s">
        <v>40</v>
      </c>
      <c r="BJ517" s="166">
        <f t="shared" si="1679"/>
        <v>0</v>
      </c>
      <c r="BK517" s="166">
        <f t="shared" si="1680"/>
        <v>1</v>
      </c>
      <c r="BL517" s="166">
        <v>0</v>
      </c>
      <c r="BM517" s="166">
        <f t="shared" si="1681"/>
        <v>0</v>
      </c>
      <c r="BN517" s="166" t="str">
        <f t="shared" si="1682"/>
        <v>Trừ tiền</v>
      </c>
      <c r="BO517" s="410"/>
      <c r="BP517" s="166"/>
      <c r="BQ517" s="144"/>
      <c r="BR517" s="144"/>
      <c r="BS517" s="161">
        <f t="shared" si="1683"/>
        <v>6092308</v>
      </c>
      <c r="BT517" s="159">
        <v>0</v>
      </c>
      <c r="BU517" s="166">
        <f t="shared" si="1684"/>
        <v>0</v>
      </c>
      <c r="BV517" s="166">
        <v>11000000</v>
      </c>
      <c r="BW517" s="166">
        <f t="shared" si="1685"/>
        <v>11000000</v>
      </c>
      <c r="BX517" s="166">
        <f t="shared" si="1686"/>
        <v>-5663692</v>
      </c>
      <c r="BY517" s="166"/>
      <c r="BZ517" s="166"/>
      <c r="CA517" s="171"/>
      <c r="CB517" s="166"/>
      <c r="CC517" s="166"/>
      <c r="CD517" s="166"/>
      <c r="CE517" s="369">
        <v>15000000</v>
      </c>
      <c r="CF517" s="369">
        <f>10%*CE517</f>
        <v>1500000</v>
      </c>
      <c r="CG517" s="369">
        <v>0</v>
      </c>
      <c r="CH517" s="369">
        <v>0</v>
      </c>
      <c r="CI517" s="369"/>
      <c r="CJ517" s="369">
        <f t="shared" si="1688"/>
        <v>1500000</v>
      </c>
      <c r="CK517" s="369">
        <f t="shared" si="1689"/>
        <v>16500000</v>
      </c>
      <c r="CL517" s="368"/>
      <c r="CM517" s="369">
        <f t="shared" si="1690"/>
        <v>15000000</v>
      </c>
      <c r="CN517" s="369">
        <f t="shared" si="1690"/>
        <v>1500000</v>
      </c>
      <c r="CO517" s="369">
        <f t="shared" si="1691"/>
        <v>0</v>
      </c>
      <c r="CP517" s="369">
        <f t="shared" si="1692"/>
        <v>0</v>
      </c>
      <c r="CQ517" s="369">
        <f t="shared" si="1692"/>
        <v>0</v>
      </c>
      <c r="CR517" s="369">
        <f t="shared" si="1693"/>
        <v>1500000</v>
      </c>
      <c r="CS517" s="369">
        <f t="shared" si="1694"/>
        <v>16500000</v>
      </c>
      <c r="CT517" s="173" t="s">
        <v>2166</v>
      </c>
      <c r="CU517" s="173" t="s">
        <v>2113</v>
      </c>
      <c r="CV517" s="450" t="s">
        <v>2167</v>
      </c>
      <c r="CW517" s="173" t="s">
        <v>2103</v>
      </c>
    </row>
    <row r="518" spans="1:101" ht="34.35" customHeight="1">
      <c r="A518" s="155">
        <f>SUBTOTAL(3,$C$11:C518)</f>
        <v>453</v>
      </c>
      <c r="B518" s="390" t="s">
        <v>1853</v>
      </c>
      <c r="C518" s="252" t="s">
        <v>1854</v>
      </c>
      <c r="D518" s="156" t="s">
        <v>101</v>
      </c>
      <c r="E518" s="157" t="str">
        <f t="shared" si="1651"/>
        <v>B3</v>
      </c>
      <c r="F518" s="392">
        <v>45243</v>
      </c>
      <c r="G518" s="369">
        <v>6860000</v>
      </c>
      <c r="H518" s="368"/>
      <c r="I518" s="160">
        <f t="shared" si="1652"/>
        <v>5140000</v>
      </c>
      <c r="J518" s="160">
        <f t="shared" si="1653"/>
        <v>0</v>
      </c>
      <c r="K518" s="161">
        <f t="shared" si="1654"/>
        <v>5140000</v>
      </c>
      <c r="L518" s="161">
        <f t="shared" si="1655"/>
        <v>12000000</v>
      </c>
      <c r="M518" s="162">
        <f t="shared" si="1656"/>
        <v>0.8</v>
      </c>
      <c r="N518" s="163">
        <f t="shared" si="1657"/>
        <v>4802000</v>
      </c>
      <c r="O518" s="163">
        <v>0</v>
      </c>
      <c r="P518" s="406">
        <v>12</v>
      </c>
      <c r="Q518" s="406">
        <v>0</v>
      </c>
      <c r="R518" s="406">
        <v>0</v>
      </c>
      <c r="S518" s="406">
        <v>0</v>
      </c>
      <c r="T518" s="406"/>
      <c r="U518" s="406"/>
      <c r="V518" s="406"/>
      <c r="W518" s="406"/>
      <c r="X518" s="389"/>
      <c r="Y518" s="406"/>
      <c r="Z518" s="406"/>
      <c r="AA518" s="406"/>
      <c r="AB518" s="406"/>
      <c r="AC518" s="406"/>
      <c r="AD518" s="406">
        <v>0</v>
      </c>
      <c r="AE518" s="164">
        <v>0</v>
      </c>
      <c r="AF518" s="166">
        <f t="shared" si="1658"/>
        <v>4430769</v>
      </c>
      <c r="AG518" s="166">
        <f t="shared" si="1659"/>
        <v>0</v>
      </c>
      <c r="AH518" s="166">
        <f t="shared" si="1660"/>
        <v>0</v>
      </c>
      <c r="AI518" s="166">
        <f t="shared" si="1661"/>
        <v>0</v>
      </c>
      <c r="AJ518" s="166">
        <f t="shared" si="1662"/>
        <v>0</v>
      </c>
      <c r="AK518" s="166">
        <f t="shared" si="1663"/>
        <v>0</v>
      </c>
      <c r="AL518" s="166">
        <f t="shared" si="1664"/>
        <v>0</v>
      </c>
      <c r="AM518" s="166">
        <f t="shared" si="1665"/>
        <v>0</v>
      </c>
      <c r="AN518" s="166">
        <f t="shared" si="1666"/>
        <v>0</v>
      </c>
      <c r="AO518" s="167">
        <f t="shared" si="1667"/>
        <v>0</v>
      </c>
      <c r="AP518" s="166">
        <v>0</v>
      </c>
      <c r="AQ518" s="166">
        <f t="shared" si="1668"/>
        <v>4430769</v>
      </c>
      <c r="AR518" s="166">
        <v>0</v>
      </c>
      <c r="AS518" s="167"/>
      <c r="AT518" s="166"/>
      <c r="AU518" s="166"/>
      <c r="AV518" s="166">
        <f t="shared" si="1669"/>
        <v>4430769</v>
      </c>
      <c r="AW518" s="166">
        <f t="shared" si="1670"/>
        <v>548800</v>
      </c>
      <c r="AX518" s="166">
        <f t="shared" si="1671"/>
        <v>102900</v>
      </c>
      <c r="AY518" s="166">
        <f t="shared" si="1672"/>
        <v>68600</v>
      </c>
      <c r="AZ518" s="166">
        <f t="shared" si="1673"/>
        <v>720300</v>
      </c>
      <c r="BA518" s="166">
        <f t="shared" si="1674"/>
        <v>34300</v>
      </c>
      <c r="BB518" s="166">
        <f t="shared" si="1675"/>
        <v>240000</v>
      </c>
      <c r="BC518" s="166"/>
      <c r="BD518" s="166">
        <v>0</v>
      </c>
      <c r="BE518" s="166">
        <f t="shared" si="1676"/>
        <v>994600</v>
      </c>
      <c r="BF518" s="166">
        <f t="shared" si="1677"/>
        <v>3436169</v>
      </c>
      <c r="BG518" s="166">
        <f t="shared" si="1678"/>
        <v>0</v>
      </c>
      <c r="BH518" s="166">
        <v>1</v>
      </c>
      <c r="BI518" s="369" t="s">
        <v>40</v>
      </c>
      <c r="BJ518" s="166">
        <f t="shared" si="1679"/>
        <v>0</v>
      </c>
      <c r="BK518" s="166">
        <f t="shared" si="1680"/>
        <v>1</v>
      </c>
      <c r="BL518" s="166">
        <v>0</v>
      </c>
      <c r="BM518" s="166">
        <f t="shared" si="1681"/>
        <v>0</v>
      </c>
      <c r="BN518" s="166" t="str">
        <f t="shared" si="1682"/>
        <v>Trừ tiền</v>
      </c>
      <c r="BO518" s="410"/>
      <c r="BP518" s="166"/>
      <c r="BQ518" s="144"/>
      <c r="BR518" s="144"/>
      <c r="BS518" s="161">
        <f t="shared" si="1683"/>
        <v>4430769</v>
      </c>
      <c r="BT518" s="159">
        <v>0</v>
      </c>
      <c r="BU518" s="166">
        <f t="shared" si="1684"/>
        <v>0</v>
      </c>
      <c r="BV518" s="166">
        <v>11000000</v>
      </c>
      <c r="BW518" s="166">
        <f t="shared" si="1685"/>
        <v>11000000</v>
      </c>
      <c r="BX518" s="166">
        <f t="shared" si="1686"/>
        <v>-7289531</v>
      </c>
      <c r="BY518" s="166"/>
      <c r="BZ518" s="166"/>
      <c r="CA518" s="171"/>
      <c r="CB518" s="166"/>
      <c r="CC518" s="166"/>
      <c r="CD518" s="166"/>
      <c r="CE518" s="369">
        <v>12000000</v>
      </c>
      <c r="CF518" s="369"/>
      <c r="CG518" s="369">
        <v>0</v>
      </c>
      <c r="CH518" s="369">
        <v>0</v>
      </c>
      <c r="CI518" s="369"/>
      <c r="CJ518" s="369">
        <f t="shared" si="1688"/>
        <v>0</v>
      </c>
      <c r="CK518" s="369">
        <f t="shared" si="1689"/>
        <v>12000000</v>
      </c>
      <c r="CL518" s="368"/>
      <c r="CM518" s="369">
        <f t="shared" si="1690"/>
        <v>12000000</v>
      </c>
      <c r="CN518" s="369">
        <f t="shared" si="1690"/>
        <v>0</v>
      </c>
      <c r="CO518" s="369">
        <f t="shared" si="1691"/>
        <v>0</v>
      </c>
      <c r="CP518" s="369">
        <f t="shared" si="1692"/>
        <v>0</v>
      </c>
      <c r="CQ518" s="369">
        <f t="shared" si="1692"/>
        <v>0</v>
      </c>
      <c r="CR518" s="369">
        <f t="shared" si="1693"/>
        <v>0</v>
      </c>
      <c r="CS518" s="369">
        <f t="shared" si="1694"/>
        <v>12000000</v>
      </c>
      <c r="CT518" s="173" t="s">
        <v>2168</v>
      </c>
      <c r="CU518" s="173" t="s">
        <v>2113</v>
      </c>
      <c r="CV518" s="450" t="s">
        <v>2169</v>
      </c>
      <c r="CW518" s="173" t="s">
        <v>2103</v>
      </c>
    </row>
    <row r="519" spans="1:101" ht="34.35" customHeight="1">
      <c r="A519" s="155">
        <f>SUBTOTAL(3,$C$11:C519)</f>
        <v>454</v>
      </c>
      <c r="B519" s="390" t="s">
        <v>1855</v>
      </c>
      <c r="C519" s="252" t="s">
        <v>1856</v>
      </c>
      <c r="D519" s="156" t="s">
        <v>101</v>
      </c>
      <c r="E519" s="157" t="str">
        <f t="shared" si="1651"/>
        <v>B3</v>
      </c>
      <c r="F519" s="392">
        <v>45474</v>
      </c>
      <c r="G519" s="369">
        <v>6530000</v>
      </c>
      <c r="H519" s="368"/>
      <c r="I519" s="160">
        <f t="shared" si="1652"/>
        <v>5470000</v>
      </c>
      <c r="J519" s="160">
        <f t="shared" si="1653"/>
        <v>0</v>
      </c>
      <c r="K519" s="161">
        <f t="shared" si="1654"/>
        <v>5470000</v>
      </c>
      <c r="L519" s="161">
        <f t="shared" si="1655"/>
        <v>12000000</v>
      </c>
      <c r="M519" s="162">
        <f t="shared" si="1656"/>
        <v>0.8</v>
      </c>
      <c r="N519" s="163">
        <f t="shared" si="1657"/>
        <v>4571000</v>
      </c>
      <c r="O519" s="163">
        <v>0</v>
      </c>
      <c r="P519" s="406">
        <v>12</v>
      </c>
      <c r="Q519" s="406">
        <v>0</v>
      </c>
      <c r="R519" s="406">
        <v>0</v>
      </c>
      <c r="S519" s="406">
        <v>0</v>
      </c>
      <c r="T519" s="406"/>
      <c r="U519" s="406"/>
      <c r="V519" s="406"/>
      <c r="W519" s="406"/>
      <c r="X519" s="389"/>
      <c r="Y519" s="406"/>
      <c r="Z519" s="406"/>
      <c r="AA519" s="406"/>
      <c r="AB519" s="406"/>
      <c r="AC519" s="406"/>
      <c r="AD519" s="406">
        <v>0</v>
      </c>
      <c r="AE519" s="164">
        <v>0</v>
      </c>
      <c r="AF519" s="166">
        <f t="shared" si="1658"/>
        <v>4430769</v>
      </c>
      <c r="AG519" s="166">
        <f t="shared" si="1659"/>
        <v>0</v>
      </c>
      <c r="AH519" s="166">
        <f t="shared" si="1660"/>
        <v>0</v>
      </c>
      <c r="AI519" s="166">
        <f t="shared" si="1661"/>
        <v>0</v>
      </c>
      <c r="AJ519" s="166">
        <f t="shared" si="1662"/>
        <v>0</v>
      </c>
      <c r="AK519" s="166">
        <f t="shared" si="1663"/>
        <v>0</v>
      </c>
      <c r="AL519" s="166">
        <f t="shared" si="1664"/>
        <v>0</v>
      </c>
      <c r="AM519" s="166">
        <f t="shared" si="1665"/>
        <v>0</v>
      </c>
      <c r="AN519" s="166">
        <f t="shared" si="1666"/>
        <v>0</v>
      </c>
      <c r="AO519" s="167">
        <f t="shared" si="1667"/>
        <v>0</v>
      </c>
      <c r="AP519" s="166">
        <v>0</v>
      </c>
      <c r="AQ519" s="166">
        <f t="shared" si="1668"/>
        <v>4430769</v>
      </c>
      <c r="AR519" s="166">
        <v>0</v>
      </c>
      <c r="AS519" s="167"/>
      <c r="AT519" s="166"/>
      <c r="AU519" s="166"/>
      <c r="AV519" s="166">
        <f t="shared" si="1669"/>
        <v>4430769</v>
      </c>
      <c r="AW519" s="166">
        <f t="shared" si="1670"/>
        <v>522400</v>
      </c>
      <c r="AX519" s="166">
        <f t="shared" si="1671"/>
        <v>97950</v>
      </c>
      <c r="AY519" s="166">
        <f t="shared" si="1672"/>
        <v>65300</v>
      </c>
      <c r="AZ519" s="166">
        <f t="shared" si="1673"/>
        <v>685650</v>
      </c>
      <c r="BA519" s="166">
        <f t="shared" si="1674"/>
        <v>32650</v>
      </c>
      <c r="BB519" s="166">
        <f t="shared" si="1675"/>
        <v>240000</v>
      </c>
      <c r="BC519" s="166"/>
      <c r="BD519" s="166">
        <v>0</v>
      </c>
      <c r="BE519" s="166">
        <f t="shared" si="1676"/>
        <v>958300</v>
      </c>
      <c r="BF519" s="166">
        <f t="shared" si="1677"/>
        <v>3472469</v>
      </c>
      <c r="BG519" s="166">
        <f t="shared" si="1678"/>
        <v>0</v>
      </c>
      <c r="BH519" s="166">
        <v>1</v>
      </c>
      <c r="BI519" s="369" t="s">
        <v>40</v>
      </c>
      <c r="BJ519" s="166">
        <f t="shared" si="1679"/>
        <v>0</v>
      </c>
      <c r="BK519" s="166">
        <f t="shared" si="1680"/>
        <v>1</v>
      </c>
      <c r="BL519" s="166">
        <v>0</v>
      </c>
      <c r="BM519" s="166">
        <f t="shared" si="1681"/>
        <v>0</v>
      </c>
      <c r="BN519" s="166" t="str">
        <f t="shared" si="1682"/>
        <v>Trừ tiền</v>
      </c>
      <c r="BO519" s="410"/>
      <c r="BP519" s="166"/>
      <c r="BQ519" s="144"/>
      <c r="BR519" s="144"/>
      <c r="BS519" s="161">
        <f t="shared" si="1683"/>
        <v>4430769</v>
      </c>
      <c r="BT519" s="159">
        <v>0</v>
      </c>
      <c r="BU519" s="166">
        <f t="shared" si="1684"/>
        <v>0</v>
      </c>
      <c r="BV519" s="166">
        <v>11000000</v>
      </c>
      <c r="BW519" s="166">
        <f t="shared" si="1685"/>
        <v>11000000</v>
      </c>
      <c r="BX519" s="166">
        <f t="shared" si="1686"/>
        <v>-7254881</v>
      </c>
      <c r="BY519" s="166"/>
      <c r="BZ519" s="166"/>
      <c r="CA519" s="171"/>
      <c r="CB519" s="166"/>
      <c r="CC519" s="166"/>
      <c r="CD519" s="166"/>
      <c r="CE519" s="369">
        <v>12000000</v>
      </c>
      <c r="CF519" s="369"/>
      <c r="CG519" s="369">
        <v>0</v>
      </c>
      <c r="CH519" s="369">
        <v>0</v>
      </c>
      <c r="CI519" s="369"/>
      <c r="CJ519" s="369">
        <f t="shared" si="1688"/>
        <v>0</v>
      </c>
      <c r="CK519" s="369">
        <f t="shared" si="1689"/>
        <v>12000000</v>
      </c>
      <c r="CL519" s="368"/>
      <c r="CM519" s="369">
        <f t="shared" si="1690"/>
        <v>12000000</v>
      </c>
      <c r="CN519" s="369">
        <f t="shared" si="1690"/>
        <v>0</v>
      </c>
      <c r="CO519" s="369">
        <f t="shared" si="1691"/>
        <v>0</v>
      </c>
      <c r="CP519" s="369">
        <f t="shared" si="1692"/>
        <v>0</v>
      </c>
      <c r="CQ519" s="369">
        <f t="shared" si="1692"/>
        <v>0</v>
      </c>
      <c r="CR519" s="369">
        <f t="shared" si="1693"/>
        <v>0</v>
      </c>
      <c r="CS519" s="369">
        <f t="shared" si="1694"/>
        <v>12000000</v>
      </c>
      <c r="CT519" s="173" t="s">
        <v>2168</v>
      </c>
      <c r="CU519" s="173" t="s">
        <v>2113</v>
      </c>
      <c r="CV519" s="450" t="s">
        <v>2170</v>
      </c>
      <c r="CW519" s="173" t="s">
        <v>2103</v>
      </c>
    </row>
    <row r="520" spans="1:101" ht="34.35" customHeight="1">
      <c r="A520" s="155">
        <f>SUBTOTAL(3,$C$11:C520)</f>
        <v>455</v>
      </c>
      <c r="B520" s="390" t="s">
        <v>1857</v>
      </c>
      <c r="C520" s="252" t="s">
        <v>1858</v>
      </c>
      <c r="D520" s="156" t="s">
        <v>101</v>
      </c>
      <c r="E520" s="157" t="str">
        <f t="shared" si="1651"/>
        <v>B3</v>
      </c>
      <c r="F520" s="392">
        <v>45238</v>
      </c>
      <c r="G520" s="369">
        <v>6090000</v>
      </c>
      <c r="H520" s="368"/>
      <c r="I520" s="160">
        <f t="shared" si="1652"/>
        <v>3910000</v>
      </c>
      <c r="J520" s="160">
        <f t="shared" si="1653"/>
        <v>0</v>
      </c>
      <c r="K520" s="161">
        <f t="shared" si="1654"/>
        <v>3910000</v>
      </c>
      <c r="L520" s="161">
        <f t="shared" si="1655"/>
        <v>10000000</v>
      </c>
      <c r="M520" s="162">
        <f t="shared" si="1656"/>
        <v>1</v>
      </c>
      <c r="N520" s="163">
        <f t="shared" si="1657"/>
        <v>4263000</v>
      </c>
      <c r="O520" s="163">
        <v>0</v>
      </c>
      <c r="P520" s="406">
        <v>12</v>
      </c>
      <c r="Q520" s="406">
        <v>0</v>
      </c>
      <c r="R520" s="406">
        <v>0</v>
      </c>
      <c r="S520" s="406">
        <v>0</v>
      </c>
      <c r="T520" s="406"/>
      <c r="U520" s="406"/>
      <c r="V520" s="406"/>
      <c r="W520" s="406"/>
      <c r="X520" s="389"/>
      <c r="Y520" s="406"/>
      <c r="Z520" s="406"/>
      <c r="AA520" s="406"/>
      <c r="AB520" s="406"/>
      <c r="AC520" s="406"/>
      <c r="AD520" s="406">
        <v>0</v>
      </c>
      <c r="AE520" s="164">
        <v>0</v>
      </c>
      <c r="AF520" s="166">
        <f t="shared" si="1658"/>
        <v>4615385</v>
      </c>
      <c r="AG520" s="166">
        <f t="shared" si="1659"/>
        <v>0</v>
      </c>
      <c r="AH520" s="166">
        <f t="shared" si="1660"/>
        <v>0</v>
      </c>
      <c r="AI520" s="166">
        <f t="shared" si="1661"/>
        <v>0</v>
      </c>
      <c r="AJ520" s="166">
        <f t="shared" si="1662"/>
        <v>0</v>
      </c>
      <c r="AK520" s="166">
        <f t="shared" si="1663"/>
        <v>0</v>
      </c>
      <c r="AL520" s="166">
        <f t="shared" si="1664"/>
        <v>0</v>
      </c>
      <c r="AM520" s="166">
        <f t="shared" si="1665"/>
        <v>0</v>
      </c>
      <c r="AN520" s="166">
        <f t="shared" si="1666"/>
        <v>0</v>
      </c>
      <c r="AO520" s="167">
        <f t="shared" si="1667"/>
        <v>0</v>
      </c>
      <c r="AP520" s="166">
        <v>0</v>
      </c>
      <c r="AQ520" s="166">
        <f t="shared" si="1668"/>
        <v>4615385</v>
      </c>
      <c r="AR520" s="166">
        <v>0</v>
      </c>
      <c r="AS520" s="167"/>
      <c r="AT520" s="166"/>
      <c r="AU520" s="166"/>
      <c r="AV520" s="166">
        <f t="shared" si="1669"/>
        <v>4615385</v>
      </c>
      <c r="AW520" s="166">
        <f t="shared" si="1670"/>
        <v>487200</v>
      </c>
      <c r="AX520" s="166">
        <f t="shared" si="1671"/>
        <v>91350</v>
      </c>
      <c r="AY520" s="166">
        <f t="shared" si="1672"/>
        <v>60900</v>
      </c>
      <c r="AZ520" s="166">
        <f t="shared" si="1673"/>
        <v>639450</v>
      </c>
      <c r="BA520" s="166">
        <f t="shared" si="1674"/>
        <v>30450</v>
      </c>
      <c r="BB520" s="166">
        <f t="shared" si="1675"/>
        <v>120000</v>
      </c>
      <c r="BC520" s="166"/>
      <c r="BD520" s="166">
        <v>0</v>
      </c>
      <c r="BE520" s="166">
        <f t="shared" si="1676"/>
        <v>789900</v>
      </c>
      <c r="BF520" s="166">
        <f t="shared" si="1677"/>
        <v>3825485</v>
      </c>
      <c r="BG520" s="166">
        <f t="shared" si="1678"/>
        <v>0</v>
      </c>
      <c r="BH520" s="166">
        <v>1</v>
      </c>
      <c r="BI520" s="369" t="s">
        <v>40</v>
      </c>
      <c r="BJ520" s="166">
        <f t="shared" si="1679"/>
        <v>0</v>
      </c>
      <c r="BK520" s="166">
        <f t="shared" si="1680"/>
        <v>1</v>
      </c>
      <c r="BL520" s="166">
        <v>0</v>
      </c>
      <c r="BM520" s="166">
        <f t="shared" si="1681"/>
        <v>0</v>
      </c>
      <c r="BN520" s="166" t="str">
        <f t="shared" si="1682"/>
        <v>Trừ tiền</v>
      </c>
      <c r="BO520" s="410"/>
      <c r="BP520" s="166"/>
      <c r="BQ520" s="144"/>
      <c r="BR520" s="144"/>
      <c r="BS520" s="161">
        <f t="shared" si="1683"/>
        <v>4615385</v>
      </c>
      <c r="BT520" s="159">
        <v>0</v>
      </c>
      <c r="BU520" s="166">
        <f t="shared" si="1684"/>
        <v>0</v>
      </c>
      <c r="BV520" s="166">
        <v>11000000</v>
      </c>
      <c r="BW520" s="166">
        <f t="shared" si="1685"/>
        <v>11000000</v>
      </c>
      <c r="BX520" s="166">
        <f t="shared" si="1686"/>
        <v>-7024065</v>
      </c>
      <c r="BY520" s="166"/>
      <c r="BZ520" s="166"/>
      <c r="CA520" s="171"/>
      <c r="CB520" s="166"/>
      <c r="CC520" s="166"/>
      <c r="CD520" s="166"/>
      <c r="CE520" s="369">
        <v>10000000</v>
      </c>
      <c r="CF520" s="369"/>
      <c r="CG520" s="369">
        <v>0</v>
      </c>
      <c r="CH520" s="369">
        <v>0</v>
      </c>
      <c r="CI520" s="369"/>
      <c r="CJ520" s="369">
        <f t="shared" si="1688"/>
        <v>0</v>
      </c>
      <c r="CK520" s="369">
        <f t="shared" si="1689"/>
        <v>10000000</v>
      </c>
      <c r="CL520" s="368"/>
      <c r="CM520" s="369">
        <f t="shared" si="1690"/>
        <v>10000000</v>
      </c>
      <c r="CN520" s="369">
        <f t="shared" si="1690"/>
        <v>0</v>
      </c>
      <c r="CO520" s="369">
        <f t="shared" si="1691"/>
        <v>0</v>
      </c>
      <c r="CP520" s="369">
        <f t="shared" si="1692"/>
        <v>0</v>
      </c>
      <c r="CQ520" s="369">
        <f t="shared" si="1692"/>
        <v>0</v>
      </c>
      <c r="CR520" s="369">
        <f t="shared" si="1693"/>
        <v>0</v>
      </c>
      <c r="CS520" s="369">
        <f t="shared" si="1694"/>
        <v>10000000</v>
      </c>
      <c r="CT520" s="173" t="s">
        <v>1794</v>
      </c>
      <c r="CU520" s="173" t="s">
        <v>2113</v>
      </c>
      <c r="CV520" s="450" t="s">
        <v>2171</v>
      </c>
      <c r="CW520" s="173" t="s">
        <v>2103</v>
      </c>
    </row>
    <row r="521" spans="1:101" ht="34.35" customHeight="1">
      <c r="A521" s="302" t="s">
        <v>2219</v>
      </c>
      <c r="B521" s="692" t="str">
        <f>"Bộ phận quản lý kho xe &amp; Kho hàng hóa: " &amp;"["&amp;COUNT(A522:A546)&amp; "]"</f>
        <v>Bộ phận quản lý kho xe &amp; Kho hàng hóa: [23]</v>
      </c>
      <c r="C521" s="693"/>
      <c r="D521" s="293"/>
      <c r="E521" s="293"/>
      <c r="F521" s="293"/>
      <c r="G521" s="301">
        <f t="shared" ref="G521:L521" si="1695">G522+G530</f>
        <v>152230000</v>
      </c>
      <c r="H521" s="301">
        <f t="shared" si="1695"/>
        <v>0</v>
      </c>
      <c r="I521" s="301">
        <f t="shared" si="1695"/>
        <v>125770000</v>
      </c>
      <c r="J521" s="301">
        <f t="shared" si="1695"/>
        <v>17525000</v>
      </c>
      <c r="K521" s="301">
        <f t="shared" si="1695"/>
        <v>143295000</v>
      </c>
      <c r="L521" s="301">
        <f t="shared" si="1695"/>
        <v>295525000</v>
      </c>
      <c r="M521" s="301"/>
      <c r="N521" s="301">
        <f t="shared" ref="N521:BG521" si="1696">N522+N530</f>
        <v>106561000</v>
      </c>
      <c r="O521" s="301">
        <f t="shared" si="1696"/>
        <v>0</v>
      </c>
      <c r="P521" s="374">
        <f t="shared" si="1696"/>
        <v>253</v>
      </c>
      <c r="Q521" s="374">
        <f t="shared" si="1696"/>
        <v>0</v>
      </c>
      <c r="R521" s="374">
        <f t="shared" si="1696"/>
        <v>13.349999999999998</v>
      </c>
      <c r="S521" s="374">
        <f t="shared" si="1696"/>
        <v>0</v>
      </c>
      <c r="T521" s="374">
        <f t="shared" si="1696"/>
        <v>0</v>
      </c>
      <c r="U521" s="374">
        <f t="shared" si="1696"/>
        <v>0</v>
      </c>
      <c r="V521" s="374">
        <f t="shared" si="1696"/>
        <v>0</v>
      </c>
      <c r="W521" s="374">
        <f t="shared" si="1696"/>
        <v>0</v>
      </c>
      <c r="X521" s="374">
        <f t="shared" si="1696"/>
        <v>0</v>
      </c>
      <c r="Y521" s="374">
        <f t="shared" si="1696"/>
        <v>0</v>
      </c>
      <c r="Z521" s="374">
        <f t="shared" si="1696"/>
        <v>0</v>
      </c>
      <c r="AA521" s="374">
        <f t="shared" si="1696"/>
        <v>0</v>
      </c>
      <c r="AB521" s="374">
        <f t="shared" si="1696"/>
        <v>0</v>
      </c>
      <c r="AC521" s="374">
        <f t="shared" si="1696"/>
        <v>0</v>
      </c>
      <c r="AD521" s="374">
        <f t="shared" si="1696"/>
        <v>2.31</v>
      </c>
      <c r="AE521" s="374">
        <f t="shared" si="1696"/>
        <v>34</v>
      </c>
      <c r="AF521" s="301">
        <f t="shared" si="1696"/>
        <v>107204423</v>
      </c>
      <c r="AG521" s="301">
        <f t="shared" si="1696"/>
        <v>5240073</v>
      </c>
      <c r="AH521" s="301">
        <f t="shared" si="1696"/>
        <v>0</v>
      </c>
      <c r="AI521" s="301">
        <f t="shared" si="1696"/>
        <v>0</v>
      </c>
      <c r="AJ521" s="301">
        <f t="shared" si="1696"/>
        <v>0</v>
      </c>
      <c r="AK521" s="301">
        <f t="shared" si="1696"/>
        <v>0</v>
      </c>
      <c r="AL521" s="301">
        <f t="shared" si="1696"/>
        <v>0</v>
      </c>
      <c r="AM521" s="301">
        <f t="shared" si="1696"/>
        <v>0</v>
      </c>
      <c r="AN521" s="301">
        <f t="shared" si="1696"/>
        <v>285635</v>
      </c>
      <c r="AO521" s="301">
        <f t="shared" si="1696"/>
        <v>442000</v>
      </c>
      <c r="AP521" s="301">
        <f t="shared" si="1696"/>
        <v>0</v>
      </c>
      <c r="AQ521" s="301">
        <f t="shared" si="1696"/>
        <v>113172131</v>
      </c>
      <c r="AR521" s="301">
        <f t="shared" si="1696"/>
        <v>0</v>
      </c>
      <c r="AS521" s="301">
        <f t="shared" si="1696"/>
        <v>0</v>
      </c>
      <c r="AT521" s="301">
        <f t="shared" si="1696"/>
        <v>0</v>
      </c>
      <c r="AU521" s="301">
        <f t="shared" si="1696"/>
        <v>0</v>
      </c>
      <c r="AV521" s="301">
        <f t="shared" si="1696"/>
        <v>113172131</v>
      </c>
      <c r="AW521" s="301">
        <f t="shared" si="1696"/>
        <v>11214400</v>
      </c>
      <c r="AX521" s="301">
        <f t="shared" si="1696"/>
        <v>2102700</v>
      </c>
      <c r="AY521" s="301">
        <f t="shared" si="1696"/>
        <v>1401800</v>
      </c>
      <c r="AZ521" s="301">
        <f t="shared" si="1696"/>
        <v>14718900</v>
      </c>
      <c r="BA521" s="301">
        <f t="shared" si="1696"/>
        <v>568950</v>
      </c>
      <c r="BB521" s="301">
        <f t="shared" si="1696"/>
        <v>4320000</v>
      </c>
      <c r="BC521" s="301">
        <f t="shared" si="1696"/>
        <v>0</v>
      </c>
      <c r="BD521" s="301">
        <f t="shared" si="1696"/>
        <v>0</v>
      </c>
      <c r="BE521" s="301">
        <f t="shared" si="1696"/>
        <v>19607850</v>
      </c>
      <c r="BF521" s="301">
        <f t="shared" si="1696"/>
        <v>93564281</v>
      </c>
      <c r="BG521" s="301">
        <f t="shared" si="1696"/>
        <v>0</v>
      </c>
      <c r="BH521" s="301"/>
      <c r="BI521" s="301">
        <f>BI522+BI530</f>
        <v>0</v>
      </c>
      <c r="BJ521" s="301">
        <f>BJ522+BJ530</f>
        <v>0</v>
      </c>
      <c r="BK521" s="301"/>
      <c r="BL521" s="301">
        <f t="shared" ref="BL521:CV521" si="1697">BL522+BL530</f>
        <v>0</v>
      </c>
      <c r="BM521" s="301">
        <f t="shared" si="1697"/>
        <v>91000</v>
      </c>
      <c r="BN521" s="301">
        <f t="shared" si="1697"/>
        <v>0</v>
      </c>
      <c r="BO521" s="301">
        <f t="shared" si="1697"/>
        <v>0</v>
      </c>
      <c r="BP521" s="301">
        <f t="shared" si="1697"/>
        <v>0</v>
      </c>
      <c r="BQ521" s="301">
        <f t="shared" si="1697"/>
        <v>0</v>
      </c>
      <c r="BR521" s="301">
        <f t="shared" si="1697"/>
        <v>0</v>
      </c>
      <c r="BS521" s="301">
        <f t="shared" si="1697"/>
        <v>112444496</v>
      </c>
      <c r="BT521" s="301">
        <f t="shared" si="1697"/>
        <v>0</v>
      </c>
      <c r="BU521" s="301">
        <f t="shared" si="1697"/>
        <v>0</v>
      </c>
      <c r="BV521" s="301">
        <f t="shared" si="1697"/>
        <v>253000000</v>
      </c>
      <c r="BW521" s="301">
        <f t="shared" si="1697"/>
        <v>253000000</v>
      </c>
      <c r="BX521" s="301">
        <f t="shared" si="1697"/>
        <v>-155274404</v>
      </c>
      <c r="BY521" s="301">
        <f t="shared" si="1697"/>
        <v>0</v>
      </c>
      <c r="BZ521" s="301">
        <f t="shared" si="1697"/>
        <v>0</v>
      </c>
      <c r="CA521" s="301">
        <f t="shared" si="1697"/>
        <v>0</v>
      </c>
      <c r="CB521" s="301">
        <f t="shared" si="1697"/>
        <v>0</v>
      </c>
      <c r="CC521" s="301">
        <f t="shared" si="1697"/>
        <v>0</v>
      </c>
      <c r="CD521" s="301">
        <f t="shared" si="1697"/>
        <v>0</v>
      </c>
      <c r="CE521" s="301">
        <f t="shared" si="1697"/>
        <v>278000000</v>
      </c>
      <c r="CF521" s="301">
        <f t="shared" si="1697"/>
        <v>17525000</v>
      </c>
      <c r="CG521" s="301">
        <f t="shared" si="1697"/>
        <v>0</v>
      </c>
      <c r="CH521" s="301">
        <f t="shared" si="1697"/>
        <v>0</v>
      </c>
      <c r="CI521" s="301">
        <f t="shared" si="1697"/>
        <v>0</v>
      </c>
      <c r="CJ521" s="301">
        <f t="shared" si="1697"/>
        <v>17525000</v>
      </c>
      <c r="CK521" s="301">
        <f t="shared" si="1697"/>
        <v>295525000</v>
      </c>
      <c r="CL521" s="301">
        <f t="shared" si="1697"/>
        <v>0</v>
      </c>
      <c r="CM521" s="301">
        <f t="shared" si="1697"/>
        <v>278000000</v>
      </c>
      <c r="CN521" s="301">
        <f t="shared" si="1697"/>
        <v>17525000</v>
      </c>
      <c r="CO521" s="301">
        <f t="shared" si="1697"/>
        <v>0</v>
      </c>
      <c r="CP521" s="301">
        <f t="shared" si="1697"/>
        <v>0</v>
      </c>
      <c r="CQ521" s="301">
        <f t="shared" si="1697"/>
        <v>0</v>
      </c>
      <c r="CR521" s="301">
        <f t="shared" si="1697"/>
        <v>17525000</v>
      </c>
      <c r="CS521" s="301">
        <f t="shared" si="1697"/>
        <v>295525000</v>
      </c>
      <c r="CT521" s="301">
        <f t="shared" si="1697"/>
        <v>0</v>
      </c>
      <c r="CU521" s="301">
        <f t="shared" si="1697"/>
        <v>0</v>
      </c>
      <c r="CV521" s="301">
        <f t="shared" si="1697"/>
        <v>0</v>
      </c>
      <c r="CW521" s="301"/>
    </row>
    <row r="522" spans="1:101" ht="34.35" customHeight="1">
      <c r="A522" s="403"/>
      <c r="B522" s="690" t="str">
        <f>"Tổ Đóng rút cont: " &amp;"["&amp;COUNT(A523:A529)&amp; "]"</f>
        <v>Tổ Đóng rút cont: [7]</v>
      </c>
      <c r="C522" s="691"/>
      <c r="D522" s="292"/>
      <c r="E522" s="292"/>
      <c r="F522" s="292"/>
      <c r="G522" s="404">
        <f t="shared" ref="G522:L522" si="1698">SUM(G523:G529)</f>
        <v>45430000</v>
      </c>
      <c r="H522" s="404">
        <f t="shared" si="1698"/>
        <v>0</v>
      </c>
      <c r="I522" s="404">
        <f t="shared" si="1698"/>
        <v>30570000</v>
      </c>
      <c r="J522" s="404">
        <f t="shared" si="1698"/>
        <v>1650000</v>
      </c>
      <c r="K522" s="404">
        <f t="shared" si="1698"/>
        <v>32220000</v>
      </c>
      <c r="L522" s="404">
        <f t="shared" si="1698"/>
        <v>77650000</v>
      </c>
      <c r="M522" s="404"/>
      <c r="N522" s="404">
        <f t="shared" ref="N522:BG522" si="1699">SUM(N523:N529)</f>
        <v>31801000</v>
      </c>
      <c r="O522" s="404">
        <f t="shared" si="1699"/>
        <v>0</v>
      </c>
      <c r="P522" s="405">
        <f t="shared" si="1699"/>
        <v>83.5</v>
      </c>
      <c r="Q522" s="405">
        <f t="shared" si="1699"/>
        <v>0</v>
      </c>
      <c r="R522" s="405">
        <f t="shared" si="1699"/>
        <v>7.2899999999999991</v>
      </c>
      <c r="S522" s="405">
        <f t="shared" si="1699"/>
        <v>0</v>
      </c>
      <c r="T522" s="405">
        <f t="shared" si="1699"/>
        <v>0</v>
      </c>
      <c r="U522" s="405">
        <f t="shared" si="1699"/>
        <v>0</v>
      </c>
      <c r="V522" s="405">
        <f t="shared" si="1699"/>
        <v>0</v>
      </c>
      <c r="W522" s="405">
        <f t="shared" si="1699"/>
        <v>0</v>
      </c>
      <c r="X522" s="405">
        <f t="shared" si="1699"/>
        <v>0</v>
      </c>
      <c r="Y522" s="405">
        <f t="shared" si="1699"/>
        <v>0</v>
      </c>
      <c r="Z522" s="405">
        <f t="shared" si="1699"/>
        <v>0</v>
      </c>
      <c r="AA522" s="405">
        <f t="shared" si="1699"/>
        <v>0</v>
      </c>
      <c r="AB522" s="405">
        <f t="shared" si="1699"/>
        <v>0</v>
      </c>
      <c r="AC522" s="405">
        <f t="shared" si="1699"/>
        <v>0</v>
      </c>
      <c r="AD522" s="405">
        <f t="shared" si="1699"/>
        <v>1</v>
      </c>
      <c r="AE522" s="405">
        <f t="shared" si="1699"/>
        <v>34</v>
      </c>
      <c r="AF522" s="404">
        <f t="shared" si="1699"/>
        <v>30368461</v>
      </c>
      <c r="AG522" s="404">
        <f t="shared" si="1699"/>
        <v>2759928</v>
      </c>
      <c r="AH522" s="404">
        <f t="shared" si="1699"/>
        <v>0</v>
      </c>
      <c r="AI522" s="404">
        <f t="shared" si="1699"/>
        <v>0</v>
      </c>
      <c r="AJ522" s="404">
        <f t="shared" si="1699"/>
        <v>0</v>
      </c>
      <c r="AK522" s="404">
        <f t="shared" si="1699"/>
        <v>0</v>
      </c>
      <c r="AL522" s="404">
        <f t="shared" si="1699"/>
        <v>0</v>
      </c>
      <c r="AM522" s="404">
        <f t="shared" si="1699"/>
        <v>0</v>
      </c>
      <c r="AN522" s="404">
        <f t="shared" si="1699"/>
        <v>126923</v>
      </c>
      <c r="AO522" s="404">
        <f t="shared" si="1699"/>
        <v>442000</v>
      </c>
      <c r="AP522" s="404">
        <f t="shared" si="1699"/>
        <v>0</v>
      </c>
      <c r="AQ522" s="404">
        <f t="shared" si="1699"/>
        <v>33697312</v>
      </c>
      <c r="AR522" s="404">
        <f t="shared" si="1699"/>
        <v>0</v>
      </c>
      <c r="AS522" s="404">
        <f t="shared" si="1699"/>
        <v>0</v>
      </c>
      <c r="AT522" s="404">
        <f t="shared" si="1699"/>
        <v>0</v>
      </c>
      <c r="AU522" s="404">
        <f t="shared" si="1699"/>
        <v>0</v>
      </c>
      <c r="AV522" s="404">
        <f t="shared" si="1699"/>
        <v>33697312</v>
      </c>
      <c r="AW522" s="404">
        <f t="shared" si="1699"/>
        <v>3634400</v>
      </c>
      <c r="AX522" s="404">
        <f t="shared" si="1699"/>
        <v>681450</v>
      </c>
      <c r="AY522" s="404">
        <f t="shared" si="1699"/>
        <v>454300</v>
      </c>
      <c r="AZ522" s="404">
        <f t="shared" si="1699"/>
        <v>4770150</v>
      </c>
      <c r="BA522" s="404">
        <f t="shared" si="1699"/>
        <v>227150</v>
      </c>
      <c r="BB522" s="404">
        <f t="shared" si="1699"/>
        <v>1440000</v>
      </c>
      <c r="BC522" s="404">
        <f t="shared" si="1699"/>
        <v>0</v>
      </c>
      <c r="BD522" s="404">
        <f t="shared" si="1699"/>
        <v>0</v>
      </c>
      <c r="BE522" s="404">
        <f t="shared" si="1699"/>
        <v>6437300</v>
      </c>
      <c r="BF522" s="404">
        <f t="shared" si="1699"/>
        <v>27260012</v>
      </c>
      <c r="BG522" s="404">
        <f t="shared" si="1699"/>
        <v>0</v>
      </c>
      <c r="BH522" s="404"/>
      <c r="BI522" s="404">
        <f>SUM(BI523:BI529)</f>
        <v>0</v>
      </c>
      <c r="BJ522" s="404">
        <f>SUM(BJ523:BJ529)</f>
        <v>0</v>
      </c>
      <c r="BK522" s="404"/>
      <c r="BL522" s="404">
        <f t="shared" ref="BL522:CV522" si="1700">SUM(BL523:BL529)</f>
        <v>0</v>
      </c>
      <c r="BM522" s="404">
        <f t="shared" si="1700"/>
        <v>91000</v>
      </c>
      <c r="BN522" s="404">
        <f t="shared" si="1700"/>
        <v>0</v>
      </c>
      <c r="BO522" s="404">
        <f t="shared" si="1700"/>
        <v>0</v>
      </c>
      <c r="BP522" s="404">
        <f t="shared" si="1700"/>
        <v>0</v>
      </c>
      <c r="BQ522" s="404">
        <f t="shared" si="1700"/>
        <v>0</v>
      </c>
      <c r="BR522" s="404">
        <f t="shared" si="1700"/>
        <v>0</v>
      </c>
      <c r="BS522" s="404">
        <f t="shared" si="1700"/>
        <v>33128389</v>
      </c>
      <c r="BT522" s="404">
        <f t="shared" si="1700"/>
        <v>0</v>
      </c>
      <c r="BU522" s="404">
        <f t="shared" si="1700"/>
        <v>0</v>
      </c>
      <c r="BV522" s="404">
        <f t="shared" si="1700"/>
        <v>77000000</v>
      </c>
      <c r="BW522" s="404">
        <f t="shared" si="1700"/>
        <v>77000000</v>
      </c>
      <c r="BX522" s="404">
        <f t="shared" si="1700"/>
        <v>-48641761</v>
      </c>
      <c r="BY522" s="404">
        <f t="shared" si="1700"/>
        <v>0</v>
      </c>
      <c r="BZ522" s="404">
        <f t="shared" si="1700"/>
        <v>0</v>
      </c>
      <c r="CA522" s="404">
        <f t="shared" si="1700"/>
        <v>0</v>
      </c>
      <c r="CB522" s="404">
        <f t="shared" si="1700"/>
        <v>0</v>
      </c>
      <c r="CC522" s="404">
        <f t="shared" si="1700"/>
        <v>0</v>
      </c>
      <c r="CD522" s="404">
        <f t="shared" si="1700"/>
        <v>0</v>
      </c>
      <c r="CE522" s="404">
        <f t="shared" si="1700"/>
        <v>76000000</v>
      </c>
      <c r="CF522" s="404">
        <f t="shared" si="1700"/>
        <v>1650000</v>
      </c>
      <c r="CG522" s="404">
        <f t="shared" si="1700"/>
        <v>0</v>
      </c>
      <c r="CH522" s="404">
        <f t="shared" si="1700"/>
        <v>0</v>
      </c>
      <c r="CI522" s="404">
        <f t="shared" si="1700"/>
        <v>0</v>
      </c>
      <c r="CJ522" s="404">
        <f t="shared" si="1700"/>
        <v>1650000</v>
      </c>
      <c r="CK522" s="404">
        <f t="shared" si="1700"/>
        <v>77650000</v>
      </c>
      <c r="CL522" s="404">
        <f t="shared" si="1700"/>
        <v>0</v>
      </c>
      <c r="CM522" s="404">
        <f t="shared" si="1700"/>
        <v>76000000</v>
      </c>
      <c r="CN522" s="404">
        <f t="shared" si="1700"/>
        <v>1650000</v>
      </c>
      <c r="CO522" s="404">
        <f t="shared" si="1700"/>
        <v>0</v>
      </c>
      <c r="CP522" s="404">
        <f t="shared" si="1700"/>
        <v>0</v>
      </c>
      <c r="CQ522" s="404">
        <f t="shared" si="1700"/>
        <v>0</v>
      </c>
      <c r="CR522" s="404">
        <f t="shared" si="1700"/>
        <v>1650000</v>
      </c>
      <c r="CS522" s="404">
        <f t="shared" si="1700"/>
        <v>77650000</v>
      </c>
      <c r="CT522" s="404">
        <f t="shared" si="1700"/>
        <v>0</v>
      </c>
      <c r="CU522" s="404">
        <f t="shared" si="1700"/>
        <v>0</v>
      </c>
      <c r="CV522" s="404">
        <f t="shared" si="1700"/>
        <v>0</v>
      </c>
      <c r="CW522" s="404"/>
    </row>
    <row r="523" spans="1:101" ht="34.35" customHeight="1">
      <c r="A523" s="155">
        <f>SUBTOTAL(3,$C$11:C523)</f>
        <v>456</v>
      </c>
      <c r="B523" s="390" t="s">
        <v>1952</v>
      </c>
      <c r="C523" s="252" t="s">
        <v>1953</v>
      </c>
      <c r="D523" s="156" t="s">
        <v>101</v>
      </c>
      <c r="E523" s="157" t="str">
        <f t="shared" ref="E523:E529" si="1701">IF(CL523&gt;=400000000,"A1",IF(CL523&gt;=300000000,"A2",IF(CL523&gt;=240000000,"A3",IF(CL523&gt;=180000000,"A4",IF(CL523&gt;=120000000,"A5",IF(CL523&gt;=80000000,"A6",IF(CL523&gt;=40000000,"A7",IF(CL523&gt;=25000000,"B1",IF(CL523&gt;=12000000,"B2","B3")))))))))</f>
        <v>B3</v>
      </c>
      <c r="F523" s="392">
        <v>44378</v>
      </c>
      <c r="G523" s="369">
        <v>6530000</v>
      </c>
      <c r="H523" s="368"/>
      <c r="I523" s="160">
        <f t="shared" ref="I523:I529" si="1702">IF(G523&gt;0,CM523-G523,CM523-H523)</f>
        <v>4470000</v>
      </c>
      <c r="J523" s="160">
        <f t="shared" si="1653"/>
        <v>0</v>
      </c>
      <c r="K523" s="161">
        <f t="shared" ref="K523:K529" si="1703">SUM(I523:J523)</f>
        <v>4470000</v>
      </c>
      <c r="L523" s="161">
        <f t="shared" si="1655"/>
        <v>11000000</v>
      </c>
      <c r="M523" s="162">
        <f t="shared" si="1656"/>
        <v>0.8</v>
      </c>
      <c r="N523" s="163">
        <f t="shared" si="1657"/>
        <v>4571000</v>
      </c>
      <c r="O523" s="163">
        <v>0</v>
      </c>
      <c r="P523" s="406">
        <v>12</v>
      </c>
      <c r="Q523" s="406">
        <v>0</v>
      </c>
      <c r="R523" s="406">
        <v>0.86</v>
      </c>
      <c r="S523" s="406">
        <v>0</v>
      </c>
      <c r="T523" s="406"/>
      <c r="U523" s="406"/>
      <c r="V523" s="406"/>
      <c r="W523" s="406"/>
      <c r="X523" s="389"/>
      <c r="Y523" s="406"/>
      <c r="Z523" s="406"/>
      <c r="AA523" s="406"/>
      <c r="AB523" s="406"/>
      <c r="AC523" s="406"/>
      <c r="AD523" s="406">
        <v>0</v>
      </c>
      <c r="AE523" s="164">
        <v>5</v>
      </c>
      <c r="AF523" s="166">
        <f t="shared" ref="AF523:AF529" si="1704">ROUND(IF($P523=0,0,IF(OR($BJ523="lương tháng",$CE523&gt;=11000000),($L523/2-$L523/26*($CC$6-$P523))*$M523,$L523/26*$P523*$M523)),0)</f>
        <v>4061538</v>
      </c>
      <c r="AG523" s="166">
        <f t="shared" ref="AG523:AG529" si="1705">ROUND(MAX((G523+I523)*M523/26*R523,(H523+I523)*M523/26*R523,G523/26*R523*150%,H523/26*R523*150%)*BK523,0)</f>
        <v>323988</v>
      </c>
      <c r="AH523" s="166">
        <f t="shared" ref="AH523:AH529" si="1706">ROUND(MAX((G523+I523)*M523/26*S523,(H523+I523)*M523/26*S523,G523/26*S523*200%,H523/26*S523*200%)*BK523,0)</f>
        <v>0</v>
      </c>
      <c r="AI523" s="166">
        <f t="shared" ref="AI523:AI529" si="1707">ROUND(IF(BJ523="Lương tháng",L523/26*T523,MAX((G523+I523)/26*(T523+U523)*200%+G523/26*T523,(H523+I523)/26*(T523+U523)*200%+H523/26*T523,G523/26*(T523+U523)*300%+G523/26*T523,H523/26*(T523+U523)*300%+H523/26*T523)),0)</f>
        <v>0</v>
      </c>
      <c r="AJ523" s="166">
        <f t="shared" ref="AJ523:AJ529" si="1708">ROUND(IF((P523+Q523)=0,0,IF(BJ523="Lương tháng",MAX((G523+I523)/26*V523,(H523+I523)/26*V523),MAX(G523/26*V523,H523/26*V523))),0)</f>
        <v>0</v>
      </c>
      <c r="AK523" s="166">
        <f t="shared" ref="AK523:AK529" si="1709">ROUND(IF(G523&gt;0,G523/26*W523,H523/26*W523),0)</f>
        <v>0</v>
      </c>
      <c r="AL523" s="166">
        <f t="shared" ref="AL523:AL529" si="1710">ROUND(N523/26*Y523+O523/26*Z523+MAX(G523/26*AA523,H523/26*AA523),0)</f>
        <v>0</v>
      </c>
      <c r="AM523" s="166">
        <f t="shared" ref="AM523:AM529" si="1711">ROUND(IF(BJ523="Lương tháng",L523/26*AC523,L523/26*AC523+MAX((G523+I523)/26*AB523,(H523+I523)/26*AB523)),0)</f>
        <v>0</v>
      </c>
      <c r="AN523" s="166">
        <f t="shared" ref="AN523:AN529" si="1712">ROUND(IF(BJ523="lương tháng",0,MAX((G523+I523)/26*AD523*30%,(H523+I523)/26*AD523*30%)*BK523),0)</f>
        <v>0</v>
      </c>
      <c r="AO523" s="167">
        <f t="shared" ref="AO523:AO529" si="1713">ROUND(BM523*AE523,0)</f>
        <v>65000</v>
      </c>
      <c r="AP523" s="166">
        <v>0</v>
      </c>
      <c r="AQ523" s="166">
        <f t="shared" ref="AQ523:AQ529" si="1714">ROUND(SUM(AF523:AP523),0)</f>
        <v>4450526</v>
      </c>
      <c r="AR523" s="166">
        <v>0</v>
      </c>
      <c r="AS523" s="167"/>
      <c r="AT523" s="166"/>
      <c r="AU523" s="166"/>
      <c r="AV523" s="166">
        <f t="shared" ref="AV523:AV529" si="1715">ROUND(SUM(AQ523:AT523)-AU523,0)</f>
        <v>4450526</v>
      </c>
      <c r="AW523" s="166">
        <f t="shared" si="1670"/>
        <v>522400</v>
      </c>
      <c r="AX523" s="166">
        <f t="shared" si="1671"/>
        <v>97950</v>
      </c>
      <c r="AY523" s="166">
        <f t="shared" si="1672"/>
        <v>65300</v>
      </c>
      <c r="AZ523" s="166">
        <f t="shared" ref="AZ523:AZ529" si="1716">SUM(AW523:AY523)</f>
        <v>685650</v>
      </c>
      <c r="BA523" s="166">
        <f t="shared" si="1674"/>
        <v>32650</v>
      </c>
      <c r="BB523" s="166">
        <f t="shared" ref="BB523:BB529" si="1717">IF(BN523="Xem lại",0,IF(CM523&lt;11000000,5000,IF(AND(CM523&gt;=11000000,CM523&lt;25000000),10000,IF(AND(CM523&gt;=25000000,CM523&lt;40000000),15000,IF(AND(CM523&gt;=40000000,CM523&lt;120000000),20000,IF(AND(CM523&gt;=120000000,CM523&lt;240000000),25000,30000)))))*$BB$5)</f>
        <v>240000</v>
      </c>
      <c r="BC523" s="166"/>
      <c r="BD523" s="166">
        <v>0</v>
      </c>
      <c r="BE523" s="166">
        <f t="shared" si="1676"/>
        <v>958300</v>
      </c>
      <c r="BF523" s="166">
        <f t="shared" si="1677"/>
        <v>3492226</v>
      </c>
      <c r="BG523" s="166">
        <f t="shared" si="1678"/>
        <v>0</v>
      </c>
      <c r="BH523" s="166">
        <v>1</v>
      </c>
      <c r="BI523" s="369" t="s">
        <v>40</v>
      </c>
      <c r="BJ523" s="166">
        <f t="shared" si="1679"/>
        <v>0</v>
      </c>
      <c r="BK523" s="166">
        <f t="shared" si="1680"/>
        <v>1</v>
      </c>
      <c r="BL523" s="166" t="s">
        <v>1144</v>
      </c>
      <c r="BM523" s="166">
        <f t="shared" si="1681"/>
        <v>13000</v>
      </c>
      <c r="BN523" s="166" t="str">
        <f t="shared" si="1682"/>
        <v>Trừ tiền</v>
      </c>
      <c r="BO523" s="410"/>
      <c r="BP523" s="166"/>
      <c r="BQ523" s="144"/>
      <c r="BR523" s="144"/>
      <c r="BS523" s="161">
        <f t="shared" si="1683"/>
        <v>4385526</v>
      </c>
      <c r="BT523" s="159">
        <v>0</v>
      </c>
      <c r="BU523" s="166">
        <f t="shared" si="1684"/>
        <v>0</v>
      </c>
      <c r="BV523" s="166">
        <v>11000000</v>
      </c>
      <c r="BW523" s="166">
        <f t="shared" si="1685"/>
        <v>11000000</v>
      </c>
      <c r="BX523" s="166">
        <f t="shared" ref="BX523:BX529" si="1718">BS523-SUM(CC523:CD523)-CB523-AZ523-BW523</f>
        <v>-7300124</v>
      </c>
      <c r="BY523" s="166"/>
      <c r="BZ523" s="166"/>
      <c r="CA523" s="171"/>
      <c r="CB523" s="166"/>
      <c r="CC523" s="166"/>
      <c r="CD523" s="166"/>
      <c r="CE523" s="369">
        <v>11000000</v>
      </c>
      <c r="CF523" s="369"/>
      <c r="CG523" s="369">
        <v>0</v>
      </c>
      <c r="CH523" s="369">
        <v>0</v>
      </c>
      <c r="CI523" s="369"/>
      <c r="CJ523" s="369">
        <f t="shared" ref="CJ523:CJ529" si="1719">SUM(CF523:CI523)</f>
        <v>0</v>
      </c>
      <c r="CK523" s="369">
        <f t="shared" ref="CK523:CK529" si="1720">CE523+CJ523</f>
        <v>11000000</v>
      </c>
      <c r="CL523" s="368"/>
      <c r="CM523" s="369">
        <f t="shared" ref="CM523:CN529" si="1721">CE523</f>
        <v>11000000</v>
      </c>
      <c r="CN523" s="369">
        <f t="shared" si="1721"/>
        <v>0</v>
      </c>
      <c r="CO523" s="369">
        <f t="shared" ref="CO523:CO529" si="1722">CH523</f>
        <v>0</v>
      </c>
      <c r="CP523" s="369">
        <f t="shared" ref="CP523:CQ529" si="1723">CH523</f>
        <v>0</v>
      </c>
      <c r="CQ523" s="369">
        <f t="shared" si="1723"/>
        <v>0</v>
      </c>
      <c r="CR523" s="369">
        <f t="shared" ref="CR523:CR529" si="1724">SUM(CN523:CQ523)</f>
        <v>0</v>
      </c>
      <c r="CS523" s="369">
        <f t="shared" ref="CS523:CS529" si="1725">CM523+CR523</f>
        <v>11000000</v>
      </c>
      <c r="CT523" s="173" t="s">
        <v>2143</v>
      </c>
      <c r="CU523" s="173" t="s">
        <v>2144</v>
      </c>
      <c r="CV523" s="450" t="s">
        <v>2145</v>
      </c>
      <c r="CW523" s="173" t="s">
        <v>2103</v>
      </c>
    </row>
    <row r="524" spans="1:101" ht="34.35" customHeight="1">
      <c r="A524" s="155">
        <f>SUBTOTAL(3,$C$11:C524)</f>
        <v>457</v>
      </c>
      <c r="B524" s="390" t="s">
        <v>1954</v>
      </c>
      <c r="C524" s="252" t="s">
        <v>1955</v>
      </c>
      <c r="D524" s="156" t="s">
        <v>101</v>
      </c>
      <c r="E524" s="157" t="str">
        <f t="shared" si="1701"/>
        <v>B3</v>
      </c>
      <c r="F524" s="392">
        <v>42149</v>
      </c>
      <c r="G524" s="369">
        <v>6530000</v>
      </c>
      <c r="H524" s="368"/>
      <c r="I524" s="160">
        <f t="shared" si="1702"/>
        <v>4970000</v>
      </c>
      <c r="J524" s="160">
        <f t="shared" si="1653"/>
        <v>1150000</v>
      </c>
      <c r="K524" s="161">
        <f t="shared" si="1703"/>
        <v>6120000</v>
      </c>
      <c r="L524" s="161">
        <f t="shared" si="1655"/>
        <v>12650000</v>
      </c>
      <c r="M524" s="162">
        <f t="shared" si="1656"/>
        <v>0.8</v>
      </c>
      <c r="N524" s="163">
        <f t="shared" si="1657"/>
        <v>4571000</v>
      </c>
      <c r="O524" s="163">
        <v>0</v>
      </c>
      <c r="P524" s="406">
        <v>11.5</v>
      </c>
      <c r="Q524" s="406">
        <v>0</v>
      </c>
      <c r="R524" s="406">
        <v>0.64</v>
      </c>
      <c r="S524" s="406">
        <v>0</v>
      </c>
      <c r="T524" s="406"/>
      <c r="U524" s="406"/>
      <c r="V524" s="406"/>
      <c r="W524" s="406"/>
      <c r="X524" s="389"/>
      <c r="Y524" s="406"/>
      <c r="Z524" s="406"/>
      <c r="AA524" s="406"/>
      <c r="AB524" s="406"/>
      <c r="AC524" s="406"/>
      <c r="AD524" s="406">
        <v>0</v>
      </c>
      <c r="AE524" s="164">
        <v>5</v>
      </c>
      <c r="AF524" s="166">
        <f t="shared" si="1704"/>
        <v>4476154</v>
      </c>
      <c r="AG524" s="166">
        <f t="shared" si="1705"/>
        <v>241108</v>
      </c>
      <c r="AH524" s="166">
        <f t="shared" si="1706"/>
        <v>0</v>
      </c>
      <c r="AI524" s="166">
        <f t="shared" si="1707"/>
        <v>0</v>
      </c>
      <c r="AJ524" s="166">
        <f t="shared" si="1708"/>
        <v>0</v>
      </c>
      <c r="AK524" s="166">
        <f t="shared" si="1709"/>
        <v>0</v>
      </c>
      <c r="AL524" s="166">
        <f t="shared" si="1710"/>
        <v>0</v>
      </c>
      <c r="AM524" s="166">
        <f t="shared" si="1711"/>
        <v>0</v>
      </c>
      <c r="AN524" s="166">
        <f t="shared" si="1712"/>
        <v>0</v>
      </c>
      <c r="AO524" s="167">
        <f t="shared" si="1713"/>
        <v>65000</v>
      </c>
      <c r="AP524" s="166">
        <v>0</v>
      </c>
      <c r="AQ524" s="166">
        <f t="shared" si="1714"/>
        <v>4782262</v>
      </c>
      <c r="AR524" s="166">
        <v>0</v>
      </c>
      <c r="AS524" s="167"/>
      <c r="AT524" s="166"/>
      <c r="AU524" s="166"/>
      <c r="AV524" s="166">
        <f t="shared" si="1715"/>
        <v>4782262</v>
      </c>
      <c r="AW524" s="166">
        <f t="shared" si="1670"/>
        <v>522400</v>
      </c>
      <c r="AX524" s="166">
        <f t="shared" si="1671"/>
        <v>97950</v>
      </c>
      <c r="AY524" s="166">
        <f t="shared" si="1672"/>
        <v>65300</v>
      </c>
      <c r="AZ524" s="166">
        <f t="shared" si="1716"/>
        <v>685650</v>
      </c>
      <c r="BA524" s="166">
        <f t="shared" si="1674"/>
        <v>32650</v>
      </c>
      <c r="BB524" s="166">
        <f t="shared" si="1717"/>
        <v>240000</v>
      </c>
      <c r="BC524" s="166"/>
      <c r="BD524" s="166">
        <v>0</v>
      </c>
      <c r="BE524" s="166">
        <f t="shared" si="1676"/>
        <v>958300</v>
      </c>
      <c r="BF524" s="166">
        <f t="shared" si="1677"/>
        <v>3823962</v>
      </c>
      <c r="BG524" s="166">
        <f t="shared" si="1678"/>
        <v>0</v>
      </c>
      <c r="BH524" s="166">
        <v>1</v>
      </c>
      <c r="BI524" s="369" t="s">
        <v>40</v>
      </c>
      <c r="BJ524" s="166">
        <f t="shared" si="1679"/>
        <v>0</v>
      </c>
      <c r="BK524" s="166">
        <f t="shared" si="1680"/>
        <v>1</v>
      </c>
      <c r="BL524" s="166" t="s">
        <v>1144</v>
      </c>
      <c r="BM524" s="166">
        <f t="shared" si="1681"/>
        <v>13000</v>
      </c>
      <c r="BN524" s="166" t="str">
        <f t="shared" si="1682"/>
        <v>Trừ tiền</v>
      </c>
      <c r="BO524" s="410"/>
      <c r="BP524" s="166"/>
      <c r="BQ524" s="144"/>
      <c r="BR524" s="144"/>
      <c r="BS524" s="161">
        <f t="shared" si="1683"/>
        <v>4717262</v>
      </c>
      <c r="BT524" s="159">
        <v>0</v>
      </c>
      <c r="BU524" s="166">
        <f t="shared" si="1684"/>
        <v>0</v>
      </c>
      <c r="BV524" s="166">
        <v>11000000</v>
      </c>
      <c r="BW524" s="166">
        <f t="shared" si="1685"/>
        <v>11000000</v>
      </c>
      <c r="BX524" s="166">
        <f t="shared" si="1718"/>
        <v>-6968388</v>
      </c>
      <c r="BY524" s="166"/>
      <c r="BZ524" s="166"/>
      <c r="CA524" s="171"/>
      <c r="CB524" s="166"/>
      <c r="CC524" s="166"/>
      <c r="CD524" s="166"/>
      <c r="CE524" s="369">
        <v>11500000</v>
      </c>
      <c r="CF524" s="369">
        <f>10%*CE524</f>
        <v>1150000</v>
      </c>
      <c r="CG524" s="369">
        <v>0</v>
      </c>
      <c r="CH524" s="369">
        <v>0</v>
      </c>
      <c r="CI524" s="369"/>
      <c r="CJ524" s="369">
        <f t="shared" si="1719"/>
        <v>1150000</v>
      </c>
      <c r="CK524" s="369">
        <f t="shared" si="1720"/>
        <v>12650000</v>
      </c>
      <c r="CL524" s="368"/>
      <c r="CM524" s="369">
        <f t="shared" si="1721"/>
        <v>11500000</v>
      </c>
      <c r="CN524" s="369">
        <f t="shared" si="1721"/>
        <v>1150000</v>
      </c>
      <c r="CO524" s="369">
        <f t="shared" si="1722"/>
        <v>0</v>
      </c>
      <c r="CP524" s="369">
        <f t="shared" si="1723"/>
        <v>0</v>
      </c>
      <c r="CQ524" s="369">
        <f t="shared" si="1723"/>
        <v>0</v>
      </c>
      <c r="CR524" s="369">
        <f t="shared" si="1724"/>
        <v>1150000</v>
      </c>
      <c r="CS524" s="369">
        <f t="shared" si="1725"/>
        <v>12650000</v>
      </c>
      <c r="CT524" s="173" t="s">
        <v>2146</v>
      </c>
      <c r="CU524" s="173" t="s">
        <v>2144</v>
      </c>
      <c r="CV524" s="450">
        <v>0</v>
      </c>
      <c r="CW524" s="173" t="s">
        <v>2103</v>
      </c>
    </row>
    <row r="525" spans="1:101" ht="34.35" customHeight="1">
      <c r="A525" s="155">
        <f>SUBTOTAL(3,$C$11:C525)</f>
        <v>458</v>
      </c>
      <c r="B525" s="390" t="s">
        <v>1956</v>
      </c>
      <c r="C525" s="252" t="s">
        <v>1957</v>
      </c>
      <c r="D525" s="156" t="s">
        <v>101</v>
      </c>
      <c r="E525" s="157" t="str">
        <f t="shared" si="1701"/>
        <v>B3</v>
      </c>
      <c r="F525" s="392">
        <v>43467</v>
      </c>
      <c r="G525" s="369">
        <v>6390000</v>
      </c>
      <c r="H525" s="368"/>
      <c r="I525" s="160">
        <f t="shared" si="1702"/>
        <v>3610000</v>
      </c>
      <c r="J525" s="160">
        <f t="shared" si="1653"/>
        <v>500000</v>
      </c>
      <c r="K525" s="161">
        <f t="shared" si="1703"/>
        <v>4110000</v>
      </c>
      <c r="L525" s="161">
        <f t="shared" si="1655"/>
        <v>10500000</v>
      </c>
      <c r="M525" s="162">
        <f t="shared" si="1656"/>
        <v>1</v>
      </c>
      <c r="N525" s="163">
        <f t="shared" si="1657"/>
        <v>4473000</v>
      </c>
      <c r="O525" s="163">
        <v>0</v>
      </c>
      <c r="P525" s="406">
        <v>12</v>
      </c>
      <c r="Q525" s="406">
        <v>0</v>
      </c>
      <c r="R525" s="406">
        <v>0.86</v>
      </c>
      <c r="S525" s="406">
        <v>0</v>
      </c>
      <c r="T525" s="406"/>
      <c r="U525" s="406"/>
      <c r="V525" s="406"/>
      <c r="W525" s="406"/>
      <c r="X525" s="389"/>
      <c r="Y525" s="406"/>
      <c r="Z525" s="406"/>
      <c r="AA525" s="406"/>
      <c r="AB525" s="406"/>
      <c r="AC525" s="406"/>
      <c r="AD525" s="406">
        <v>0</v>
      </c>
      <c r="AE525" s="164">
        <v>5</v>
      </c>
      <c r="AF525" s="166">
        <f t="shared" si="1704"/>
        <v>4846154</v>
      </c>
      <c r="AG525" s="166">
        <f t="shared" si="1705"/>
        <v>330769</v>
      </c>
      <c r="AH525" s="166">
        <f t="shared" si="1706"/>
        <v>0</v>
      </c>
      <c r="AI525" s="166">
        <f t="shared" si="1707"/>
        <v>0</v>
      </c>
      <c r="AJ525" s="166">
        <f t="shared" si="1708"/>
        <v>0</v>
      </c>
      <c r="AK525" s="166">
        <f t="shared" si="1709"/>
        <v>0</v>
      </c>
      <c r="AL525" s="166">
        <f t="shared" si="1710"/>
        <v>0</v>
      </c>
      <c r="AM525" s="166">
        <f t="shared" si="1711"/>
        <v>0</v>
      </c>
      <c r="AN525" s="166">
        <f t="shared" si="1712"/>
        <v>0</v>
      </c>
      <c r="AO525" s="167">
        <f t="shared" si="1713"/>
        <v>65000</v>
      </c>
      <c r="AP525" s="166">
        <v>0</v>
      </c>
      <c r="AQ525" s="166">
        <f t="shared" si="1714"/>
        <v>5241923</v>
      </c>
      <c r="AR525" s="166">
        <v>0</v>
      </c>
      <c r="AS525" s="167"/>
      <c r="AT525" s="166"/>
      <c r="AU525" s="166"/>
      <c r="AV525" s="166">
        <f t="shared" si="1715"/>
        <v>5241923</v>
      </c>
      <c r="AW525" s="166">
        <f t="shared" si="1670"/>
        <v>511200</v>
      </c>
      <c r="AX525" s="166">
        <f t="shared" si="1671"/>
        <v>95850</v>
      </c>
      <c r="AY525" s="166">
        <f t="shared" si="1672"/>
        <v>63900</v>
      </c>
      <c r="AZ525" s="166">
        <f t="shared" si="1716"/>
        <v>670950</v>
      </c>
      <c r="BA525" s="166">
        <f t="shared" si="1674"/>
        <v>31950</v>
      </c>
      <c r="BB525" s="166">
        <f t="shared" si="1717"/>
        <v>120000</v>
      </c>
      <c r="BC525" s="166"/>
      <c r="BD525" s="166">
        <v>0</v>
      </c>
      <c r="BE525" s="166">
        <f t="shared" si="1676"/>
        <v>822900</v>
      </c>
      <c r="BF525" s="166">
        <f t="shared" si="1677"/>
        <v>4419023</v>
      </c>
      <c r="BG525" s="166">
        <f t="shared" si="1678"/>
        <v>0</v>
      </c>
      <c r="BH525" s="166">
        <v>1</v>
      </c>
      <c r="BI525" s="369" t="s">
        <v>40</v>
      </c>
      <c r="BJ525" s="166">
        <f t="shared" si="1679"/>
        <v>0</v>
      </c>
      <c r="BK525" s="166">
        <f t="shared" si="1680"/>
        <v>1</v>
      </c>
      <c r="BL525" s="166" t="s">
        <v>1144</v>
      </c>
      <c r="BM525" s="166">
        <f t="shared" si="1681"/>
        <v>13000</v>
      </c>
      <c r="BN525" s="166" t="str">
        <f t="shared" si="1682"/>
        <v>Trừ tiền</v>
      </c>
      <c r="BO525" s="410"/>
      <c r="BP525" s="166"/>
      <c r="BQ525" s="144"/>
      <c r="BR525" s="144"/>
      <c r="BS525" s="161">
        <f t="shared" si="1683"/>
        <v>5176923</v>
      </c>
      <c r="BT525" s="159">
        <v>0</v>
      </c>
      <c r="BU525" s="166">
        <f t="shared" si="1684"/>
        <v>0</v>
      </c>
      <c r="BV525" s="166">
        <v>11000000</v>
      </c>
      <c r="BW525" s="166">
        <f t="shared" si="1685"/>
        <v>11000000</v>
      </c>
      <c r="BX525" s="166">
        <f t="shared" si="1718"/>
        <v>-6494027</v>
      </c>
      <c r="BY525" s="166"/>
      <c r="BZ525" s="166"/>
      <c r="CA525" s="171"/>
      <c r="CB525" s="166"/>
      <c r="CC525" s="166"/>
      <c r="CD525" s="166"/>
      <c r="CE525" s="369">
        <v>10000000</v>
      </c>
      <c r="CF525" s="369">
        <f t="shared" ref="CF525" si="1726">5%*CE525</f>
        <v>500000</v>
      </c>
      <c r="CG525" s="369">
        <v>0</v>
      </c>
      <c r="CH525" s="369">
        <v>0</v>
      </c>
      <c r="CI525" s="369"/>
      <c r="CJ525" s="369">
        <f t="shared" si="1719"/>
        <v>500000</v>
      </c>
      <c r="CK525" s="369">
        <f t="shared" si="1720"/>
        <v>10500000</v>
      </c>
      <c r="CL525" s="368"/>
      <c r="CM525" s="369">
        <f t="shared" si="1721"/>
        <v>10000000</v>
      </c>
      <c r="CN525" s="369">
        <f t="shared" si="1721"/>
        <v>500000</v>
      </c>
      <c r="CO525" s="369">
        <f t="shared" si="1722"/>
        <v>0</v>
      </c>
      <c r="CP525" s="369">
        <f t="shared" si="1723"/>
        <v>0</v>
      </c>
      <c r="CQ525" s="369">
        <f t="shared" si="1723"/>
        <v>0</v>
      </c>
      <c r="CR525" s="369">
        <f t="shared" si="1724"/>
        <v>500000</v>
      </c>
      <c r="CS525" s="369">
        <f t="shared" si="1725"/>
        <v>10500000</v>
      </c>
      <c r="CT525" s="173" t="s">
        <v>2146</v>
      </c>
      <c r="CU525" s="173" t="s">
        <v>2144</v>
      </c>
      <c r="CV525" s="450" t="s">
        <v>2147</v>
      </c>
      <c r="CW525" s="173" t="s">
        <v>2103</v>
      </c>
    </row>
    <row r="526" spans="1:101" ht="34.35" customHeight="1">
      <c r="A526" s="155">
        <f>SUBTOTAL(3,$C$11:C526)</f>
        <v>459</v>
      </c>
      <c r="B526" s="390" t="s">
        <v>1958</v>
      </c>
      <c r="C526" s="252" t="s">
        <v>1959</v>
      </c>
      <c r="D526" s="156" t="s">
        <v>101</v>
      </c>
      <c r="E526" s="157" t="str">
        <f t="shared" si="1701"/>
        <v>B3</v>
      </c>
      <c r="F526" s="392">
        <v>44200</v>
      </c>
      <c r="G526" s="369">
        <v>6530000</v>
      </c>
      <c r="H526" s="368"/>
      <c r="I526" s="160">
        <f t="shared" si="1702"/>
        <v>4470000</v>
      </c>
      <c r="J526" s="160">
        <f t="shared" si="1653"/>
        <v>0</v>
      </c>
      <c r="K526" s="161">
        <f t="shared" si="1703"/>
        <v>4470000</v>
      </c>
      <c r="L526" s="161">
        <f t="shared" si="1655"/>
        <v>11000000</v>
      </c>
      <c r="M526" s="162">
        <f t="shared" si="1656"/>
        <v>0.8</v>
      </c>
      <c r="N526" s="163">
        <f t="shared" si="1657"/>
        <v>4571000</v>
      </c>
      <c r="O526" s="163">
        <v>0</v>
      </c>
      <c r="P526" s="406">
        <v>12</v>
      </c>
      <c r="Q526" s="406">
        <v>0</v>
      </c>
      <c r="R526" s="406">
        <v>0.86</v>
      </c>
      <c r="S526" s="406">
        <v>0</v>
      </c>
      <c r="T526" s="406"/>
      <c r="U526" s="406"/>
      <c r="V526" s="406"/>
      <c r="W526" s="406"/>
      <c r="X526" s="389"/>
      <c r="Y526" s="406"/>
      <c r="Z526" s="406"/>
      <c r="AA526" s="406"/>
      <c r="AB526" s="406"/>
      <c r="AC526" s="406"/>
      <c r="AD526" s="406">
        <v>0</v>
      </c>
      <c r="AE526" s="164">
        <v>4</v>
      </c>
      <c r="AF526" s="166">
        <f t="shared" si="1704"/>
        <v>4061538</v>
      </c>
      <c r="AG526" s="166">
        <f t="shared" si="1705"/>
        <v>323988</v>
      </c>
      <c r="AH526" s="166">
        <f t="shared" si="1706"/>
        <v>0</v>
      </c>
      <c r="AI526" s="166">
        <f t="shared" si="1707"/>
        <v>0</v>
      </c>
      <c r="AJ526" s="166">
        <f t="shared" si="1708"/>
        <v>0</v>
      </c>
      <c r="AK526" s="166">
        <f t="shared" si="1709"/>
        <v>0</v>
      </c>
      <c r="AL526" s="166">
        <f t="shared" si="1710"/>
        <v>0</v>
      </c>
      <c r="AM526" s="166">
        <f t="shared" si="1711"/>
        <v>0</v>
      </c>
      <c r="AN526" s="166">
        <f t="shared" si="1712"/>
        <v>0</v>
      </c>
      <c r="AO526" s="167">
        <f t="shared" si="1713"/>
        <v>52000</v>
      </c>
      <c r="AP526" s="166">
        <v>0</v>
      </c>
      <c r="AQ526" s="166">
        <f t="shared" si="1714"/>
        <v>4437526</v>
      </c>
      <c r="AR526" s="166">
        <v>0</v>
      </c>
      <c r="AS526" s="167"/>
      <c r="AT526" s="166"/>
      <c r="AU526" s="166"/>
      <c r="AV526" s="166">
        <f t="shared" si="1715"/>
        <v>4437526</v>
      </c>
      <c r="AW526" s="166">
        <f t="shared" si="1670"/>
        <v>522400</v>
      </c>
      <c r="AX526" s="166">
        <f t="shared" si="1671"/>
        <v>97950</v>
      </c>
      <c r="AY526" s="166">
        <f t="shared" si="1672"/>
        <v>65300</v>
      </c>
      <c r="AZ526" s="166">
        <f t="shared" si="1716"/>
        <v>685650</v>
      </c>
      <c r="BA526" s="166">
        <f t="shared" si="1674"/>
        <v>32650</v>
      </c>
      <c r="BB526" s="166">
        <f t="shared" si="1717"/>
        <v>240000</v>
      </c>
      <c r="BC526" s="166"/>
      <c r="BD526" s="166">
        <v>0</v>
      </c>
      <c r="BE526" s="166">
        <f t="shared" si="1676"/>
        <v>958300</v>
      </c>
      <c r="BF526" s="166">
        <f t="shared" si="1677"/>
        <v>3479226</v>
      </c>
      <c r="BG526" s="166">
        <f t="shared" si="1678"/>
        <v>0</v>
      </c>
      <c r="BH526" s="166">
        <v>1</v>
      </c>
      <c r="BI526" s="369" t="s">
        <v>40</v>
      </c>
      <c r="BJ526" s="166">
        <f t="shared" si="1679"/>
        <v>0</v>
      </c>
      <c r="BK526" s="166">
        <f t="shared" si="1680"/>
        <v>1</v>
      </c>
      <c r="BL526" s="166" t="s">
        <v>1144</v>
      </c>
      <c r="BM526" s="166">
        <f t="shared" si="1681"/>
        <v>13000</v>
      </c>
      <c r="BN526" s="166" t="str">
        <f t="shared" si="1682"/>
        <v>Trừ tiền</v>
      </c>
      <c r="BO526" s="410"/>
      <c r="BP526" s="166"/>
      <c r="BQ526" s="144"/>
      <c r="BR526" s="144"/>
      <c r="BS526" s="161">
        <f t="shared" si="1683"/>
        <v>4385526</v>
      </c>
      <c r="BT526" s="159">
        <v>0</v>
      </c>
      <c r="BU526" s="166">
        <f t="shared" si="1684"/>
        <v>0</v>
      </c>
      <c r="BV526" s="166">
        <v>11000000</v>
      </c>
      <c r="BW526" s="166">
        <f t="shared" si="1685"/>
        <v>11000000</v>
      </c>
      <c r="BX526" s="166">
        <f t="shared" si="1718"/>
        <v>-7300124</v>
      </c>
      <c r="BY526" s="166"/>
      <c r="BZ526" s="166"/>
      <c r="CA526" s="171"/>
      <c r="CB526" s="166"/>
      <c r="CC526" s="166"/>
      <c r="CD526" s="166"/>
      <c r="CE526" s="369">
        <v>11000000</v>
      </c>
      <c r="CF526" s="369"/>
      <c r="CG526" s="369">
        <v>0</v>
      </c>
      <c r="CH526" s="369">
        <v>0</v>
      </c>
      <c r="CI526" s="369"/>
      <c r="CJ526" s="369">
        <f t="shared" si="1719"/>
        <v>0</v>
      </c>
      <c r="CK526" s="369">
        <f t="shared" si="1720"/>
        <v>11000000</v>
      </c>
      <c r="CL526" s="368"/>
      <c r="CM526" s="369">
        <f t="shared" si="1721"/>
        <v>11000000</v>
      </c>
      <c r="CN526" s="369">
        <f t="shared" si="1721"/>
        <v>0</v>
      </c>
      <c r="CO526" s="369">
        <f t="shared" si="1722"/>
        <v>0</v>
      </c>
      <c r="CP526" s="369">
        <f t="shared" si="1723"/>
        <v>0</v>
      </c>
      <c r="CQ526" s="369">
        <f t="shared" si="1723"/>
        <v>0</v>
      </c>
      <c r="CR526" s="369">
        <f t="shared" si="1724"/>
        <v>0</v>
      </c>
      <c r="CS526" s="369">
        <f t="shared" si="1725"/>
        <v>11000000</v>
      </c>
      <c r="CT526" s="173" t="s">
        <v>2146</v>
      </c>
      <c r="CU526" s="173" t="s">
        <v>2144</v>
      </c>
      <c r="CV526" s="450">
        <v>0</v>
      </c>
      <c r="CW526" s="173" t="s">
        <v>2103</v>
      </c>
    </row>
    <row r="527" spans="1:101" ht="34.35" customHeight="1">
      <c r="A527" s="155">
        <f>SUBTOTAL(3,$C$11:C527)</f>
        <v>460</v>
      </c>
      <c r="B527" s="390" t="s">
        <v>1960</v>
      </c>
      <c r="C527" s="252" t="s">
        <v>1961</v>
      </c>
      <c r="D527" s="156" t="s">
        <v>101</v>
      </c>
      <c r="E527" s="157" t="str">
        <f t="shared" si="1701"/>
        <v>B3</v>
      </c>
      <c r="F527" s="392">
        <v>44687</v>
      </c>
      <c r="G527" s="369">
        <v>6530000</v>
      </c>
      <c r="H527" s="368"/>
      <c r="I527" s="160">
        <f t="shared" si="1702"/>
        <v>4970000</v>
      </c>
      <c r="J527" s="160">
        <f t="shared" si="1653"/>
        <v>0</v>
      </c>
      <c r="K527" s="161">
        <f t="shared" si="1703"/>
        <v>4970000</v>
      </c>
      <c r="L527" s="161">
        <f t="shared" si="1655"/>
        <v>11500000</v>
      </c>
      <c r="M527" s="162">
        <f t="shared" si="1656"/>
        <v>0.8</v>
      </c>
      <c r="N527" s="163">
        <f t="shared" si="1657"/>
        <v>4571000</v>
      </c>
      <c r="O527" s="163">
        <v>0</v>
      </c>
      <c r="P527" s="406">
        <v>12</v>
      </c>
      <c r="Q527" s="406">
        <v>0</v>
      </c>
      <c r="R527" s="406">
        <v>1.1399999999999999</v>
      </c>
      <c r="S527" s="406">
        <v>0</v>
      </c>
      <c r="T527" s="406"/>
      <c r="U527" s="406"/>
      <c r="V527" s="406"/>
      <c r="W527" s="406"/>
      <c r="X527" s="389"/>
      <c r="Y527" s="406"/>
      <c r="Z527" s="406"/>
      <c r="AA527" s="406"/>
      <c r="AB527" s="406"/>
      <c r="AC527" s="406"/>
      <c r="AD527" s="406">
        <v>0</v>
      </c>
      <c r="AE527" s="164">
        <v>5</v>
      </c>
      <c r="AF527" s="166">
        <f t="shared" si="1704"/>
        <v>4246154</v>
      </c>
      <c r="AG527" s="166">
        <f t="shared" si="1705"/>
        <v>429473</v>
      </c>
      <c r="AH527" s="166">
        <f t="shared" si="1706"/>
        <v>0</v>
      </c>
      <c r="AI527" s="166">
        <f t="shared" si="1707"/>
        <v>0</v>
      </c>
      <c r="AJ527" s="166">
        <f t="shared" si="1708"/>
        <v>0</v>
      </c>
      <c r="AK527" s="166">
        <f t="shared" si="1709"/>
        <v>0</v>
      </c>
      <c r="AL527" s="166">
        <f t="shared" si="1710"/>
        <v>0</v>
      </c>
      <c r="AM527" s="166">
        <f t="shared" si="1711"/>
        <v>0</v>
      </c>
      <c r="AN527" s="166">
        <f t="shared" si="1712"/>
        <v>0</v>
      </c>
      <c r="AO527" s="167">
        <f t="shared" si="1713"/>
        <v>65000</v>
      </c>
      <c r="AP527" s="166">
        <v>0</v>
      </c>
      <c r="AQ527" s="166">
        <f t="shared" si="1714"/>
        <v>4740627</v>
      </c>
      <c r="AR527" s="166">
        <v>0</v>
      </c>
      <c r="AS527" s="167"/>
      <c r="AT527" s="166"/>
      <c r="AU527" s="166"/>
      <c r="AV527" s="166">
        <f t="shared" si="1715"/>
        <v>4740627</v>
      </c>
      <c r="AW527" s="166">
        <f t="shared" si="1670"/>
        <v>522400</v>
      </c>
      <c r="AX527" s="166">
        <f t="shared" si="1671"/>
        <v>97950</v>
      </c>
      <c r="AY527" s="166">
        <f t="shared" si="1672"/>
        <v>65300</v>
      </c>
      <c r="AZ527" s="166">
        <f t="shared" si="1716"/>
        <v>685650</v>
      </c>
      <c r="BA527" s="166">
        <f t="shared" si="1674"/>
        <v>32650</v>
      </c>
      <c r="BB527" s="166">
        <f t="shared" si="1717"/>
        <v>240000</v>
      </c>
      <c r="BC527" s="166"/>
      <c r="BD527" s="166">
        <v>0</v>
      </c>
      <c r="BE527" s="166">
        <f t="shared" si="1676"/>
        <v>958300</v>
      </c>
      <c r="BF527" s="166">
        <f t="shared" si="1677"/>
        <v>3782327</v>
      </c>
      <c r="BG527" s="166">
        <f t="shared" si="1678"/>
        <v>0</v>
      </c>
      <c r="BH527" s="166">
        <v>1</v>
      </c>
      <c r="BI527" s="369" t="s">
        <v>40</v>
      </c>
      <c r="BJ527" s="166">
        <f t="shared" si="1679"/>
        <v>0</v>
      </c>
      <c r="BK527" s="166">
        <f t="shared" si="1680"/>
        <v>1</v>
      </c>
      <c r="BL527" s="166" t="s">
        <v>1144</v>
      </c>
      <c r="BM527" s="166">
        <f t="shared" si="1681"/>
        <v>13000</v>
      </c>
      <c r="BN527" s="166" t="str">
        <f t="shared" si="1682"/>
        <v>Trừ tiền</v>
      </c>
      <c r="BO527" s="410"/>
      <c r="BP527" s="166"/>
      <c r="BQ527" s="144"/>
      <c r="BR527" s="144"/>
      <c r="BS527" s="161">
        <f t="shared" si="1683"/>
        <v>4675627</v>
      </c>
      <c r="BT527" s="159">
        <v>0</v>
      </c>
      <c r="BU527" s="166">
        <f t="shared" si="1684"/>
        <v>0</v>
      </c>
      <c r="BV527" s="166">
        <v>11000000</v>
      </c>
      <c r="BW527" s="166">
        <f t="shared" si="1685"/>
        <v>11000000</v>
      </c>
      <c r="BX527" s="166">
        <f t="shared" si="1718"/>
        <v>-7010023</v>
      </c>
      <c r="BY527" s="166"/>
      <c r="BZ527" s="166"/>
      <c r="CA527" s="171"/>
      <c r="CB527" s="166"/>
      <c r="CC527" s="166"/>
      <c r="CD527" s="166"/>
      <c r="CE527" s="369">
        <v>11500000</v>
      </c>
      <c r="CF527" s="369"/>
      <c r="CG527" s="369">
        <v>0</v>
      </c>
      <c r="CH527" s="369">
        <v>0</v>
      </c>
      <c r="CI527" s="369"/>
      <c r="CJ527" s="369">
        <f t="shared" si="1719"/>
        <v>0</v>
      </c>
      <c r="CK527" s="369">
        <f t="shared" si="1720"/>
        <v>11500000</v>
      </c>
      <c r="CL527" s="368"/>
      <c r="CM527" s="369">
        <f t="shared" si="1721"/>
        <v>11500000</v>
      </c>
      <c r="CN527" s="369">
        <f t="shared" si="1721"/>
        <v>0</v>
      </c>
      <c r="CO527" s="369">
        <f t="shared" si="1722"/>
        <v>0</v>
      </c>
      <c r="CP527" s="369">
        <f t="shared" si="1723"/>
        <v>0</v>
      </c>
      <c r="CQ527" s="369">
        <f t="shared" si="1723"/>
        <v>0</v>
      </c>
      <c r="CR527" s="369">
        <f t="shared" si="1724"/>
        <v>0</v>
      </c>
      <c r="CS527" s="369">
        <f t="shared" si="1725"/>
        <v>11500000</v>
      </c>
      <c r="CT527" s="173" t="s">
        <v>2148</v>
      </c>
      <c r="CU527" s="173" t="s">
        <v>2144</v>
      </c>
      <c r="CV527" s="450" t="s">
        <v>2149</v>
      </c>
      <c r="CW527" s="173" t="s">
        <v>2103</v>
      </c>
    </row>
    <row r="528" spans="1:101" ht="34.35" customHeight="1">
      <c r="A528" s="155">
        <f>SUBTOTAL(3,$C$11:C528)</f>
        <v>461</v>
      </c>
      <c r="B528" s="390" t="s">
        <v>1962</v>
      </c>
      <c r="C528" s="252" t="s">
        <v>2252</v>
      </c>
      <c r="D528" s="156" t="s">
        <v>101</v>
      </c>
      <c r="E528" s="157" t="str">
        <f t="shared" si="1701"/>
        <v>B3</v>
      </c>
      <c r="F528" s="392">
        <v>45628</v>
      </c>
      <c r="G528" s="369">
        <v>6390000</v>
      </c>
      <c r="H528" s="368"/>
      <c r="I528" s="160">
        <f t="shared" si="1702"/>
        <v>3610000</v>
      </c>
      <c r="J528" s="160">
        <f t="shared" si="1653"/>
        <v>0</v>
      </c>
      <c r="K528" s="161">
        <f t="shared" si="1703"/>
        <v>3610000</v>
      </c>
      <c r="L528" s="161">
        <f t="shared" si="1655"/>
        <v>10000000</v>
      </c>
      <c r="M528" s="162">
        <f t="shared" si="1656"/>
        <v>1</v>
      </c>
      <c r="N528" s="163">
        <f t="shared" si="1657"/>
        <v>4473000</v>
      </c>
      <c r="O528" s="163">
        <v>0</v>
      </c>
      <c r="P528" s="406">
        <v>12</v>
      </c>
      <c r="Q528" s="406">
        <v>0</v>
      </c>
      <c r="R528" s="406">
        <v>0.86</v>
      </c>
      <c r="S528" s="406">
        <v>0</v>
      </c>
      <c r="T528" s="406"/>
      <c r="U528" s="406"/>
      <c r="V528" s="406"/>
      <c r="W528" s="406"/>
      <c r="X528" s="389"/>
      <c r="Y528" s="406"/>
      <c r="Z528" s="406"/>
      <c r="AA528" s="406"/>
      <c r="AB528" s="406"/>
      <c r="AC528" s="406"/>
      <c r="AD528" s="406">
        <v>0</v>
      </c>
      <c r="AE528" s="164">
        <v>5</v>
      </c>
      <c r="AF528" s="166">
        <f t="shared" si="1704"/>
        <v>4615385</v>
      </c>
      <c r="AG528" s="166">
        <f t="shared" si="1705"/>
        <v>330769</v>
      </c>
      <c r="AH528" s="166">
        <f t="shared" si="1706"/>
        <v>0</v>
      </c>
      <c r="AI528" s="166">
        <f t="shared" si="1707"/>
        <v>0</v>
      </c>
      <c r="AJ528" s="166">
        <f t="shared" si="1708"/>
        <v>0</v>
      </c>
      <c r="AK528" s="166">
        <f t="shared" si="1709"/>
        <v>0</v>
      </c>
      <c r="AL528" s="166">
        <f t="shared" si="1710"/>
        <v>0</v>
      </c>
      <c r="AM528" s="166">
        <f t="shared" si="1711"/>
        <v>0</v>
      </c>
      <c r="AN528" s="166">
        <f t="shared" si="1712"/>
        <v>0</v>
      </c>
      <c r="AO528" s="167">
        <f t="shared" si="1713"/>
        <v>65000</v>
      </c>
      <c r="AP528" s="166">
        <v>0</v>
      </c>
      <c r="AQ528" s="166">
        <f t="shared" si="1714"/>
        <v>5011154</v>
      </c>
      <c r="AR528" s="166">
        <v>0</v>
      </c>
      <c r="AS528" s="167"/>
      <c r="AT528" s="166"/>
      <c r="AU528" s="166"/>
      <c r="AV528" s="166">
        <f t="shared" si="1715"/>
        <v>5011154</v>
      </c>
      <c r="AW528" s="166">
        <f t="shared" si="1670"/>
        <v>511200</v>
      </c>
      <c r="AX528" s="166">
        <f t="shared" si="1671"/>
        <v>95850</v>
      </c>
      <c r="AY528" s="166">
        <f t="shared" si="1672"/>
        <v>63900</v>
      </c>
      <c r="AZ528" s="166">
        <f t="shared" si="1716"/>
        <v>670950</v>
      </c>
      <c r="BA528" s="166">
        <f t="shared" si="1674"/>
        <v>31950</v>
      </c>
      <c r="BB528" s="166">
        <f t="shared" si="1717"/>
        <v>120000</v>
      </c>
      <c r="BC528" s="166"/>
      <c r="BD528" s="166">
        <v>0</v>
      </c>
      <c r="BE528" s="166">
        <f t="shared" si="1676"/>
        <v>822900</v>
      </c>
      <c r="BF528" s="166">
        <f t="shared" si="1677"/>
        <v>4188254</v>
      </c>
      <c r="BG528" s="166">
        <f t="shared" si="1678"/>
        <v>0</v>
      </c>
      <c r="BH528" s="166">
        <v>1</v>
      </c>
      <c r="BI528" s="369" t="s">
        <v>40</v>
      </c>
      <c r="BJ528" s="166">
        <f t="shared" si="1679"/>
        <v>0</v>
      </c>
      <c r="BK528" s="166">
        <f t="shared" si="1680"/>
        <v>1</v>
      </c>
      <c r="BL528" s="166" t="s">
        <v>1144</v>
      </c>
      <c r="BM528" s="166">
        <f t="shared" si="1681"/>
        <v>13000</v>
      </c>
      <c r="BN528" s="166" t="str">
        <f t="shared" si="1682"/>
        <v>Trừ tiền</v>
      </c>
      <c r="BO528" s="410"/>
      <c r="BP528" s="166"/>
      <c r="BQ528" s="144"/>
      <c r="BR528" s="144"/>
      <c r="BS528" s="161">
        <f t="shared" si="1683"/>
        <v>4946154</v>
      </c>
      <c r="BT528" s="159">
        <v>0</v>
      </c>
      <c r="BU528" s="166">
        <f t="shared" si="1684"/>
        <v>0</v>
      </c>
      <c r="BV528" s="166">
        <v>11000000</v>
      </c>
      <c r="BW528" s="166">
        <f t="shared" si="1685"/>
        <v>11000000</v>
      </c>
      <c r="BX528" s="166">
        <f t="shared" si="1718"/>
        <v>-6724796</v>
      </c>
      <c r="BY528" s="166"/>
      <c r="BZ528" s="166"/>
      <c r="CA528" s="171"/>
      <c r="CB528" s="166"/>
      <c r="CC528" s="166"/>
      <c r="CD528" s="166"/>
      <c r="CE528" s="369">
        <v>10000000</v>
      </c>
      <c r="CF528" s="369"/>
      <c r="CG528" s="369">
        <v>0</v>
      </c>
      <c r="CH528" s="369">
        <v>0</v>
      </c>
      <c r="CI528" s="369"/>
      <c r="CJ528" s="369">
        <f t="shared" si="1719"/>
        <v>0</v>
      </c>
      <c r="CK528" s="369">
        <f t="shared" si="1720"/>
        <v>10000000</v>
      </c>
      <c r="CL528" s="368"/>
      <c r="CM528" s="369">
        <f t="shared" si="1721"/>
        <v>10000000</v>
      </c>
      <c r="CN528" s="369">
        <f t="shared" si="1721"/>
        <v>0</v>
      </c>
      <c r="CO528" s="369">
        <f t="shared" si="1722"/>
        <v>0</v>
      </c>
      <c r="CP528" s="369">
        <f t="shared" si="1723"/>
        <v>0</v>
      </c>
      <c r="CQ528" s="369">
        <f t="shared" si="1723"/>
        <v>0</v>
      </c>
      <c r="CR528" s="369">
        <f t="shared" si="1724"/>
        <v>0</v>
      </c>
      <c r="CS528" s="369">
        <f t="shared" si="1725"/>
        <v>10000000</v>
      </c>
      <c r="CT528" s="173" t="s">
        <v>2146</v>
      </c>
      <c r="CU528" s="173" t="s">
        <v>2144</v>
      </c>
      <c r="CV528" s="450">
        <v>0</v>
      </c>
      <c r="CW528" s="173" t="s">
        <v>2103</v>
      </c>
    </row>
    <row r="529" spans="1:101" ht="34.35" customHeight="1">
      <c r="A529" s="155">
        <f>SUBTOTAL(3,$C$11:C529)</f>
        <v>462</v>
      </c>
      <c r="B529" s="390" t="s">
        <v>1963</v>
      </c>
      <c r="C529" s="252" t="s">
        <v>2253</v>
      </c>
      <c r="D529" s="156" t="s">
        <v>101</v>
      </c>
      <c r="E529" s="157" t="str">
        <f t="shared" si="1701"/>
        <v>B3</v>
      </c>
      <c r="F529" s="392">
        <v>45628</v>
      </c>
      <c r="G529" s="369">
        <v>6530000</v>
      </c>
      <c r="H529" s="368"/>
      <c r="I529" s="160">
        <f t="shared" si="1702"/>
        <v>4470000</v>
      </c>
      <c r="J529" s="160">
        <f t="shared" si="1653"/>
        <v>0</v>
      </c>
      <c r="K529" s="161">
        <f t="shared" si="1703"/>
        <v>4470000</v>
      </c>
      <c r="L529" s="161">
        <f t="shared" si="1655"/>
        <v>11000000</v>
      </c>
      <c r="M529" s="162">
        <f t="shared" si="1656"/>
        <v>0.8</v>
      </c>
      <c r="N529" s="163">
        <f t="shared" si="1657"/>
        <v>4571000</v>
      </c>
      <c r="O529" s="163">
        <v>0</v>
      </c>
      <c r="P529" s="406">
        <v>12</v>
      </c>
      <c r="Q529" s="406">
        <v>0</v>
      </c>
      <c r="R529" s="406">
        <v>2.0699999999999998</v>
      </c>
      <c r="S529" s="406">
        <v>0</v>
      </c>
      <c r="T529" s="406"/>
      <c r="U529" s="406"/>
      <c r="V529" s="406"/>
      <c r="W529" s="406"/>
      <c r="X529" s="389"/>
      <c r="Y529" s="406"/>
      <c r="Z529" s="406"/>
      <c r="AA529" s="406"/>
      <c r="AB529" s="406"/>
      <c r="AC529" s="406"/>
      <c r="AD529" s="406">
        <v>1</v>
      </c>
      <c r="AE529" s="164">
        <v>5</v>
      </c>
      <c r="AF529" s="166">
        <f t="shared" si="1704"/>
        <v>4061538</v>
      </c>
      <c r="AG529" s="166">
        <f t="shared" si="1705"/>
        <v>779833</v>
      </c>
      <c r="AH529" s="166">
        <f t="shared" si="1706"/>
        <v>0</v>
      </c>
      <c r="AI529" s="166">
        <f t="shared" si="1707"/>
        <v>0</v>
      </c>
      <c r="AJ529" s="166">
        <f t="shared" si="1708"/>
        <v>0</v>
      </c>
      <c r="AK529" s="166">
        <f t="shared" si="1709"/>
        <v>0</v>
      </c>
      <c r="AL529" s="166">
        <f t="shared" si="1710"/>
        <v>0</v>
      </c>
      <c r="AM529" s="166">
        <f t="shared" si="1711"/>
        <v>0</v>
      </c>
      <c r="AN529" s="166">
        <f t="shared" si="1712"/>
        <v>126923</v>
      </c>
      <c r="AO529" s="167">
        <f t="shared" si="1713"/>
        <v>65000</v>
      </c>
      <c r="AP529" s="166">
        <v>0</v>
      </c>
      <c r="AQ529" s="166">
        <f t="shared" si="1714"/>
        <v>5033294</v>
      </c>
      <c r="AR529" s="166">
        <v>0</v>
      </c>
      <c r="AS529" s="167"/>
      <c r="AT529" s="166"/>
      <c r="AU529" s="166"/>
      <c r="AV529" s="166">
        <f t="shared" si="1715"/>
        <v>5033294</v>
      </c>
      <c r="AW529" s="166">
        <f t="shared" si="1670"/>
        <v>522400</v>
      </c>
      <c r="AX529" s="166">
        <f t="shared" si="1671"/>
        <v>97950</v>
      </c>
      <c r="AY529" s="166">
        <f t="shared" si="1672"/>
        <v>65300</v>
      </c>
      <c r="AZ529" s="166">
        <f t="shared" si="1716"/>
        <v>685650</v>
      </c>
      <c r="BA529" s="166">
        <f t="shared" si="1674"/>
        <v>32650</v>
      </c>
      <c r="BB529" s="166">
        <f t="shared" si="1717"/>
        <v>240000</v>
      </c>
      <c r="BC529" s="166"/>
      <c r="BD529" s="166">
        <v>0</v>
      </c>
      <c r="BE529" s="166">
        <f t="shared" si="1676"/>
        <v>958300</v>
      </c>
      <c r="BF529" s="166">
        <f t="shared" si="1677"/>
        <v>4074994</v>
      </c>
      <c r="BG529" s="166">
        <f t="shared" si="1678"/>
        <v>0</v>
      </c>
      <c r="BH529" s="166">
        <v>1</v>
      </c>
      <c r="BI529" s="369" t="s">
        <v>40</v>
      </c>
      <c r="BJ529" s="166">
        <f t="shared" si="1679"/>
        <v>0</v>
      </c>
      <c r="BK529" s="166">
        <f t="shared" si="1680"/>
        <v>1</v>
      </c>
      <c r="BL529" s="166" t="s">
        <v>1144</v>
      </c>
      <c r="BM529" s="166">
        <f t="shared" si="1681"/>
        <v>13000</v>
      </c>
      <c r="BN529" s="166" t="str">
        <f t="shared" si="1682"/>
        <v>Trừ tiền</v>
      </c>
      <c r="BO529" s="410"/>
      <c r="BP529" s="166"/>
      <c r="BQ529" s="144"/>
      <c r="BR529" s="144"/>
      <c r="BS529" s="161">
        <f t="shared" si="1683"/>
        <v>4841371</v>
      </c>
      <c r="BT529" s="159">
        <v>0</v>
      </c>
      <c r="BU529" s="166">
        <f t="shared" si="1684"/>
        <v>0</v>
      </c>
      <c r="BV529" s="166">
        <v>11000000</v>
      </c>
      <c r="BW529" s="166">
        <f t="shared" si="1685"/>
        <v>11000000</v>
      </c>
      <c r="BX529" s="166">
        <f t="shared" si="1718"/>
        <v>-6844279</v>
      </c>
      <c r="BY529" s="166"/>
      <c r="BZ529" s="166"/>
      <c r="CA529" s="171"/>
      <c r="CB529" s="166"/>
      <c r="CC529" s="166"/>
      <c r="CD529" s="166"/>
      <c r="CE529" s="369">
        <v>11000000</v>
      </c>
      <c r="CF529" s="369"/>
      <c r="CG529" s="369">
        <v>0</v>
      </c>
      <c r="CH529" s="369">
        <v>0</v>
      </c>
      <c r="CI529" s="369"/>
      <c r="CJ529" s="369">
        <f t="shared" si="1719"/>
        <v>0</v>
      </c>
      <c r="CK529" s="369">
        <f t="shared" si="1720"/>
        <v>11000000</v>
      </c>
      <c r="CL529" s="368"/>
      <c r="CM529" s="369">
        <f t="shared" si="1721"/>
        <v>11000000</v>
      </c>
      <c r="CN529" s="369">
        <f t="shared" si="1721"/>
        <v>0</v>
      </c>
      <c r="CO529" s="369">
        <f t="shared" si="1722"/>
        <v>0</v>
      </c>
      <c r="CP529" s="369">
        <f t="shared" si="1723"/>
        <v>0</v>
      </c>
      <c r="CQ529" s="369">
        <f t="shared" si="1723"/>
        <v>0</v>
      </c>
      <c r="CR529" s="369">
        <f t="shared" si="1724"/>
        <v>0</v>
      </c>
      <c r="CS529" s="369">
        <f t="shared" si="1725"/>
        <v>11000000</v>
      </c>
      <c r="CT529" s="173" t="s">
        <v>2148</v>
      </c>
      <c r="CU529" s="173" t="s">
        <v>2144</v>
      </c>
      <c r="CV529" s="450">
        <v>0</v>
      </c>
      <c r="CW529" s="173" t="s">
        <v>2103</v>
      </c>
    </row>
    <row r="530" spans="1:101" ht="34.35" customHeight="1">
      <c r="A530" s="403"/>
      <c r="B530" s="690" t="str">
        <f>"Tổ quản lý kho xe &amp; kho hàng hóa: " &amp;"["&amp;COUNT(A531:A546)&amp; "]"</f>
        <v>Tổ quản lý kho xe &amp; kho hàng hóa: [16]</v>
      </c>
      <c r="C530" s="691"/>
      <c r="D530" s="292"/>
      <c r="E530" s="292"/>
      <c r="F530" s="292"/>
      <c r="G530" s="404">
        <f t="shared" ref="G530" si="1727">SUM(G531:G546)</f>
        <v>106800000</v>
      </c>
      <c r="H530" s="404">
        <f t="shared" ref="H530:L530" si="1728">SUM(H531:H546)</f>
        <v>0</v>
      </c>
      <c r="I530" s="404">
        <f t="shared" si="1728"/>
        <v>95200000</v>
      </c>
      <c r="J530" s="404">
        <f t="shared" si="1728"/>
        <v>15875000</v>
      </c>
      <c r="K530" s="404">
        <f t="shared" si="1728"/>
        <v>111075000</v>
      </c>
      <c r="L530" s="404">
        <f t="shared" si="1728"/>
        <v>217875000</v>
      </c>
      <c r="M530" s="404"/>
      <c r="N530" s="404">
        <f t="shared" ref="N530:BG530" si="1729">SUM(N531:N546)</f>
        <v>74760000</v>
      </c>
      <c r="O530" s="404">
        <f t="shared" si="1729"/>
        <v>0</v>
      </c>
      <c r="P530" s="405">
        <f t="shared" si="1729"/>
        <v>169.5</v>
      </c>
      <c r="Q530" s="405">
        <f t="shared" si="1729"/>
        <v>0</v>
      </c>
      <c r="R530" s="405">
        <f t="shared" si="1729"/>
        <v>6.0599999999999987</v>
      </c>
      <c r="S530" s="405">
        <f t="shared" si="1729"/>
        <v>0</v>
      </c>
      <c r="T530" s="405">
        <f t="shared" si="1729"/>
        <v>0</v>
      </c>
      <c r="U530" s="405">
        <f t="shared" si="1729"/>
        <v>0</v>
      </c>
      <c r="V530" s="405">
        <f t="shared" si="1729"/>
        <v>0</v>
      </c>
      <c r="W530" s="405">
        <f t="shared" si="1729"/>
        <v>0</v>
      </c>
      <c r="X530" s="405">
        <f t="shared" si="1729"/>
        <v>0</v>
      </c>
      <c r="Y530" s="405">
        <f t="shared" si="1729"/>
        <v>0</v>
      </c>
      <c r="Z530" s="405">
        <f t="shared" si="1729"/>
        <v>0</v>
      </c>
      <c r="AA530" s="405">
        <f t="shared" si="1729"/>
        <v>0</v>
      </c>
      <c r="AB530" s="405">
        <f t="shared" si="1729"/>
        <v>0</v>
      </c>
      <c r="AC530" s="405">
        <f t="shared" si="1729"/>
        <v>0</v>
      </c>
      <c r="AD530" s="405">
        <f t="shared" si="1729"/>
        <v>1.31</v>
      </c>
      <c r="AE530" s="405">
        <f t="shared" si="1729"/>
        <v>0</v>
      </c>
      <c r="AF530" s="404">
        <f t="shared" si="1729"/>
        <v>76835962</v>
      </c>
      <c r="AG530" s="404">
        <f t="shared" si="1729"/>
        <v>2480145</v>
      </c>
      <c r="AH530" s="404">
        <f t="shared" si="1729"/>
        <v>0</v>
      </c>
      <c r="AI530" s="404">
        <f t="shared" si="1729"/>
        <v>0</v>
      </c>
      <c r="AJ530" s="404">
        <f t="shared" si="1729"/>
        <v>0</v>
      </c>
      <c r="AK530" s="404">
        <f t="shared" si="1729"/>
        <v>0</v>
      </c>
      <c r="AL530" s="404">
        <f t="shared" si="1729"/>
        <v>0</v>
      </c>
      <c r="AM530" s="404">
        <f t="shared" si="1729"/>
        <v>0</v>
      </c>
      <c r="AN530" s="404">
        <f t="shared" si="1729"/>
        <v>158712</v>
      </c>
      <c r="AO530" s="404">
        <f t="shared" si="1729"/>
        <v>0</v>
      </c>
      <c r="AP530" s="404">
        <f t="shared" si="1729"/>
        <v>0</v>
      </c>
      <c r="AQ530" s="404">
        <f t="shared" si="1729"/>
        <v>79474819</v>
      </c>
      <c r="AR530" s="404">
        <f t="shared" si="1729"/>
        <v>0</v>
      </c>
      <c r="AS530" s="404">
        <f t="shared" si="1729"/>
        <v>0</v>
      </c>
      <c r="AT530" s="404">
        <f t="shared" si="1729"/>
        <v>0</v>
      </c>
      <c r="AU530" s="404">
        <f t="shared" si="1729"/>
        <v>0</v>
      </c>
      <c r="AV530" s="404">
        <f t="shared" si="1729"/>
        <v>79474819</v>
      </c>
      <c r="AW530" s="404">
        <f t="shared" si="1729"/>
        <v>7580000</v>
      </c>
      <c r="AX530" s="404">
        <f t="shared" si="1729"/>
        <v>1421250</v>
      </c>
      <c r="AY530" s="404">
        <f t="shared" si="1729"/>
        <v>947500</v>
      </c>
      <c r="AZ530" s="404">
        <f t="shared" si="1729"/>
        <v>9948750</v>
      </c>
      <c r="BA530" s="404">
        <f t="shared" si="1729"/>
        <v>341800</v>
      </c>
      <c r="BB530" s="404">
        <f t="shared" si="1729"/>
        <v>2880000</v>
      </c>
      <c r="BC530" s="404">
        <f t="shared" si="1729"/>
        <v>0</v>
      </c>
      <c r="BD530" s="404">
        <f t="shared" si="1729"/>
        <v>0</v>
      </c>
      <c r="BE530" s="404">
        <f t="shared" si="1729"/>
        <v>13170550</v>
      </c>
      <c r="BF530" s="404">
        <f t="shared" si="1729"/>
        <v>66304269</v>
      </c>
      <c r="BG530" s="404">
        <f t="shared" si="1729"/>
        <v>0</v>
      </c>
      <c r="BH530" s="404"/>
      <c r="BI530" s="404">
        <f t="shared" ref="BI530:BJ530" si="1730">SUM(BI531:BI546)</f>
        <v>0</v>
      </c>
      <c r="BJ530" s="404">
        <f t="shared" si="1730"/>
        <v>0</v>
      </c>
      <c r="BK530" s="404"/>
      <c r="BL530" s="404">
        <f t="shared" ref="BL530:CV530" si="1731">SUM(BL531:BL546)</f>
        <v>0</v>
      </c>
      <c r="BM530" s="404">
        <f t="shared" si="1731"/>
        <v>0</v>
      </c>
      <c r="BN530" s="404">
        <f t="shared" si="1731"/>
        <v>0</v>
      </c>
      <c r="BO530" s="404">
        <f t="shared" si="1731"/>
        <v>0</v>
      </c>
      <c r="BP530" s="404">
        <f t="shared" si="1731"/>
        <v>0</v>
      </c>
      <c r="BQ530" s="404">
        <f t="shared" si="1731"/>
        <v>0</v>
      </c>
      <c r="BR530" s="404">
        <f t="shared" si="1731"/>
        <v>0</v>
      </c>
      <c r="BS530" s="404">
        <f t="shared" si="1731"/>
        <v>79316107</v>
      </c>
      <c r="BT530" s="404">
        <f t="shared" si="1731"/>
        <v>0</v>
      </c>
      <c r="BU530" s="404">
        <f t="shared" si="1731"/>
        <v>0</v>
      </c>
      <c r="BV530" s="404">
        <f t="shared" si="1731"/>
        <v>176000000</v>
      </c>
      <c r="BW530" s="404">
        <f t="shared" si="1731"/>
        <v>176000000</v>
      </c>
      <c r="BX530" s="404">
        <f t="shared" si="1731"/>
        <v>-106632643</v>
      </c>
      <c r="BY530" s="404">
        <f t="shared" si="1731"/>
        <v>0</v>
      </c>
      <c r="BZ530" s="404">
        <f t="shared" si="1731"/>
        <v>0</v>
      </c>
      <c r="CA530" s="404">
        <f t="shared" si="1731"/>
        <v>0</v>
      </c>
      <c r="CB530" s="404">
        <f t="shared" si="1731"/>
        <v>0</v>
      </c>
      <c r="CC530" s="404">
        <f t="shared" si="1731"/>
        <v>0</v>
      </c>
      <c r="CD530" s="404">
        <f t="shared" si="1731"/>
        <v>0</v>
      </c>
      <c r="CE530" s="404">
        <f t="shared" si="1731"/>
        <v>202000000</v>
      </c>
      <c r="CF530" s="404">
        <f t="shared" si="1731"/>
        <v>15875000</v>
      </c>
      <c r="CG530" s="404">
        <f t="shared" si="1731"/>
        <v>0</v>
      </c>
      <c r="CH530" s="404">
        <f t="shared" si="1731"/>
        <v>0</v>
      </c>
      <c r="CI530" s="404">
        <f t="shared" si="1731"/>
        <v>0</v>
      </c>
      <c r="CJ530" s="404">
        <f t="shared" si="1731"/>
        <v>15875000</v>
      </c>
      <c r="CK530" s="404">
        <f t="shared" si="1731"/>
        <v>217875000</v>
      </c>
      <c r="CL530" s="404">
        <f t="shared" si="1731"/>
        <v>0</v>
      </c>
      <c r="CM530" s="404">
        <f t="shared" si="1731"/>
        <v>202000000</v>
      </c>
      <c r="CN530" s="404">
        <f t="shared" si="1731"/>
        <v>15875000</v>
      </c>
      <c r="CO530" s="404">
        <f t="shared" si="1731"/>
        <v>0</v>
      </c>
      <c r="CP530" s="404">
        <f t="shared" si="1731"/>
        <v>0</v>
      </c>
      <c r="CQ530" s="404">
        <f t="shared" si="1731"/>
        <v>0</v>
      </c>
      <c r="CR530" s="404">
        <f t="shared" si="1731"/>
        <v>15875000</v>
      </c>
      <c r="CS530" s="404">
        <f t="shared" si="1731"/>
        <v>217875000</v>
      </c>
      <c r="CT530" s="404">
        <f t="shared" si="1731"/>
        <v>0</v>
      </c>
      <c r="CU530" s="404">
        <f t="shared" si="1731"/>
        <v>0</v>
      </c>
      <c r="CV530" s="404">
        <f t="shared" si="1731"/>
        <v>0</v>
      </c>
      <c r="CW530" s="404"/>
    </row>
    <row r="531" spans="1:101" ht="34.35" customHeight="1">
      <c r="A531" s="155">
        <f>SUBTOTAL(3,$C$11:C531)</f>
        <v>463</v>
      </c>
      <c r="B531" s="390" t="s">
        <v>1925</v>
      </c>
      <c r="C531" s="252" t="s">
        <v>1926</v>
      </c>
      <c r="D531" s="156" t="s">
        <v>101</v>
      </c>
      <c r="E531" s="157" t="str">
        <f t="shared" ref="E531:E546" si="1732">IF(CL531&gt;=400000000,"A1",IF(CL531&gt;=300000000,"A2",IF(CL531&gt;=240000000,"A3",IF(CL531&gt;=180000000,"A4",IF(CL531&gt;=120000000,"A5",IF(CL531&gt;=80000000,"A6",IF(CL531&gt;=40000000,"A7",IF(CL531&gt;=25000000,"B1",IF(CL531&gt;=12000000,"B2","B3")))))))))</f>
        <v>B3</v>
      </c>
      <c r="F531" s="392">
        <v>37699</v>
      </c>
      <c r="G531" s="369">
        <v>8770000</v>
      </c>
      <c r="H531" s="368"/>
      <c r="I531" s="160">
        <f t="shared" ref="I531:I546" si="1733">IF(G531&gt;0,CM531-G531,CM531-H531)</f>
        <v>14230000</v>
      </c>
      <c r="J531" s="160">
        <f t="shared" si="1653"/>
        <v>1150000</v>
      </c>
      <c r="K531" s="161">
        <f t="shared" ref="K531:K546" si="1734">SUM(I531:J531)</f>
        <v>15380000</v>
      </c>
      <c r="L531" s="161">
        <f t="shared" si="1655"/>
        <v>24150000</v>
      </c>
      <c r="M531" s="162">
        <f t="shared" si="1656"/>
        <v>0.8</v>
      </c>
      <c r="N531" s="163">
        <f t="shared" si="1657"/>
        <v>6139000</v>
      </c>
      <c r="O531" s="163">
        <v>0</v>
      </c>
      <c r="P531" s="406">
        <v>11.5</v>
      </c>
      <c r="Q531" s="406">
        <v>0</v>
      </c>
      <c r="R531" s="406">
        <v>0</v>
      </c>
      <c r="S531" s="406">
        <v>0</v>
      </c>
      <c r="T531" s="406"/>
      <c r="U531" s="406"/>
      <c r="V531" s="406"/>
      <c r="W531" s="406"/>
      <c r="X531" s="389"/>
      <c r="Y531" s="406"/>
      <c r="Z531" s="406"/>
      <c r="AA531" s="406"/>
      <c r="AB531" s="406"/>
      <c r="AC531" s="406"/>
      <c r="AD531" s="406">
        <v>0</v>
      </c>
      <c r="AE531" s="164">
        <v>0</v>
      </c>
      <c r="AF531" s="166">
        <f t="shared" ref="AF531:AF546" si="1735">ROUND(IF($P531=0,0,IF(OR($BJ531="lương tháng",$CE531&gt;=11000000),($L531/2-$L531/26*($CC$6-$P531))*$M531,$L531/26*$P531*$M531)),0)</f>
        <v>8545385</v>
      </c>
      <c r="AG531" s="166">
        <f t="shared" ref="AG531:AG546" si="1736">ROUND(MAX((G531+I531)*M531/26*R531,(H531+I531)*M531/26*R531,G531/26*R531*150%,H531/26*R531*150%)*BK531,0)</f>
        <v>0</v>
      </c>
      <c r="AH531" s="166">
        <f t="shared" ref="AH531:AH546" si="1737">ROUND(MAX((G531+I531)*M531/26*S531,(H531+I531)*M531/26*S531,G531/26*S531*200%,H531/26*S531*200%)*BK531,0)</f>
        <v>0</v>
      </c>
      <c r="AI531" s="166">
        <f t="shared" ref="AI531:AI546" si="1738">ROUND(IF(BJ531="Lương tháng",L531/26*T531,MAX((G531+I531)/26*(T531+U531)*200%+G531/26*T531,(H531+I531)/26*(T531+U531)*200%+H531/26*T531,G531/26*(T531+U531)*300%+G531/26*T531,H531/26*(T531+U531)*300%+H531/26*T531)),0)</f>
        <v>0</v>
      </c>
      <c r="AJ531" s="166">
        <f t="shared" ref="AJ531:AJ546" si="1739">ROUND(IF((P531+Q531)=0,0,IF(BJ531="Lương tháng",MAX((G531+I531)/26*V531,(H531+I531)/26*V531),MAX(G531/26*V531,H531/26*V531))),0)</f>
        <v>0</v>
      </c>
      <c r="AK531" s="166">
        <f t="shared" ref="AK531:AK546" si="1740">ROUND(IF(G531&gt;0,G531/26*W531,H531/26*W531),0)</f>
        <v>0</v>
      </c>
      <c r="AL531" s="166">
        <f t="shared" ref="AL531:AL546" si="1741">ROUND(N531/26*Y531+O531/26*Z531+MAX(G531/26*AA531,H531/26*AA531),0)</f>
        <v>0</v>
      </c>
      <c r="AM531" s="166">
        <f t="shared" ref="AM531:AM546" si="1742">ROUND(IF(BJ531="Lương tháng",L531/26*AC531,L531/26*AC531+MAX((G531+I531)/26*AB531,(H531+I531)/26*AB531)),0)</f>
        <v>0</v>
      </c>
      <c r="AN531" s="166">
        <f t="shared" ref="AN531:AN546" si="1743">ROUND(IF(BJ531="lương tháng",0,MAX((G531+I531)/26*AD531*30%,(H531+I531)/26*AD531*30%)*BK531),0)</f>
        <v>0</v>
      </c>
      <c r="AO531" s="167">
        <f t="shared" ref="AO531:AO546" si="1744">ROUND(BM531*AE531,0)</f>
        <v>0</v>
      </c>
      <c r="AP531" s="166">
        <v>0</v>
      </c>
      <c r="AQ531" s="166">
        <f t="shared" ref="AQ531:AQ546" si="1745">ROUND(SUM(AF531:AP531),0)</f>
        <v>8545385</v>
      </c>
      <c r="AR531" s="166">
        <v>0</v>
      </c>
      <c r="AS531" s="167"/>
      <c r="AT531" s="166"/>
      <c r="AU531" s="166"/>
      <c r="AV531" s="166">
        <f t="shared" ref="AV531:AV546" si="1746">ROUND(SUM(AQ531:AT531)-AU531,0)</f>
        <v>8545385</v>
      </c>
      <c r="AW531" s="166">
        <f t="shared" si="1670"/>
        <v>701600</v>
      </c>
      <c r="AX531" s="166">
        <f t="shared" si="1671"/>
        <v>131550</v>
      </c>
      <c r="AY531" s="166">
        <f t="shared" si="1672"/>
        <v>87700</v>
      </c>
      <c r="AZ531" s="166">
        <f t="shared" ref="AZ531:AZ546" si="1747">SUM(AW531:AY531)</f>
        <v>920850</v>
      </c>
      <c r="BA531" s="166">
        <f t="shared" si="1674"/>
        <v>43850</v>
      </c>
      <c r="BB531" s="166">
        <f t="shared" ref="BB531:BB546" si="1748">IF(BN531="Xem lại",0,IF(CM531&lt;11000000,5000,IF(AND(CM531&gt;=11000000,CM531&lt;25000000),10000,IF(AND(CM531&gt;=25000000,CM531&lt;40000000),15000,IF(AND(CM531&gt;=40000000,CM531&lt;120000000),20000,IF(AND(CM531&gt;=120000000,CM531&lt;240000000),25000,30000)))))*$BB$5)</f>
        <v>240000</v>
      </c>
      <c r="BC531" s="166"/>
      <c r="BD531" s="166">
        <v>0</v>
      </c>
      <c r="BE531" s="166">
        <f t="shared" si="1676"/>
        <v>1204700</v>
      </c>
      <c r="BF531" s="166">
        <f t="shared" si="1677"/>
        <v>7340685</v>
      </c>
      <c r="BG531" s="166">
        <f t="shared" si="1678"/>
        <v>0</v>
      </c>
      <c r="BH531" s="166">
        <v>1</v>
      </c>
      <c r="BI531" s="369" t="s">
        <v>40</v>
      </c>
      <c r="BJ531" s="166" t="str">
        <f t="shared" si="1679"/>
        <v>Lương tháng</v>
      </c>
      <c r="BK531" s="166">
        <f t="shared" si="1680"/>
        <v>0</v>
      </c>
      <c r="BL531" s="166">
        <v>0</v>
      </c>
      <c r="BM531" s="166">
        <f t="shared" si="1681"/>
        <v>0</v>
      </c>
      <c r="BN531" s="166" t="str">
        <f t="shared" si="1682"/>
        <v>Trừ tiền</v>
      </c>
      <c r="BO531" s="410"/>
      <c r="BP531" s="166"/>
      <c r="BQ531" s="144"/>
      <c r="BR531" s="144"/>
      <c r="BS531" s="161">
        <f t="shared" si="1683"/>
        <v>8545385</v>
      </c>
      <c r="BT531" s="159">
        <v>0</v>
      </c>
      <c r="BU531" s="166">
        <f t="shared" si="1684"/>
        <v>0</v>
      </c>
      <c r="BV531" s="166">
        <v>11000000</v>
      </c>
      <c r="BW531" s="166">
        <f t="shared" si="1685"/>
        <v>11000000</v>
      </c>
      <c r="BX531" s="166">
        <f t="shared" ref="BX531:BX546" si="1749">BS531-SUM(CC531:CD531)-CB531-AZ531-BW531</f>
        <v>-3375465</v>
      </c>
      <c r="BY531" s="166"/>
      <c r="BZ531" s="166"/>
      <c r="CA531" s="171"/>
      <c r="CB531" s="166"/>
      <c r="CC531" s="166"/>
      <c r="CD531" s="166"/>
      <c r="CE531" s="369">
        <v>23000000</v>
      </c>
      <c r="CF531" s="369">
        <f>5%*CE531</f>
        <v>1150000</v>
      </c>
      <c r="CG531" s="369">
        <v>0</v>
      </c>
      <c r="CH531" s="369">
        <v>0</v>
      </c>
      <c r="CI531" s="369"/>
      <c r="CJ531" s="369">
        <f t="shared" ref="CJ531:CJ546" si="1750">SUM(CF531:CI531)</f>
        <v>1150000</v>
      </c>
      <c r="CK531" s="369">
        <f t="shared" ref="CK531:CK546" si="1751">CE531+CJ531</f>
        <v>24150000</v>
      </c>
      <c r="CL531" s="368"/>
      <c r="CM531" s="369">
        <f t="shared" ref="CM531:CN546" si="1752">CE531</f>
        <v>23000000</v>
      </c>
      <c r="CN531" s="369">
        <f t="shared" si="1752"/>
        <v>1150000</v>
      </c>
      <c r="CO531" s="369">
        <f t="shared" ref="CO531:CO546" si="1753">CH531</f>
        <v>0</v>
      </c>
      <c r="CP531" s="369">
        <f t="shared" ref="CP531:CQ546" si="1754">CH531</f>
        <v>0</v>
      </c>
      <c r="CQ531" s="369">
        <f t="shared" si="1754"/>
        <v>0</v>
      </c>
      <c r="CR531" s="369">
        <f t="shared" ref="CR531:CR546" si="1755">SUM(CN531:CQ531)</f>
        <v>1150000</v>
      </c>
      <c r="CS531" s="369">
        <f t="shared" ref="CS531:CS546" si="1756">CM531+CR531</f>
        <v>24150000</v>
      </c>
      <c r="CT531" s="173" t="s">
        <v>2150</v>
      </c>
      <c r="CU531" s="173" t="s">
        <v>2112</v>
      </c>
      <c r="CV531" s="450" t="s">
        <v>2151</v>
      </c>
      <c r="CW531" s="173" t="s">
        <v>2103</v>
      </c>
    </row>
    <row r="532" spans="1:101" ht="34.35" customHeight="1">
      <c r="A532" s="155">
        <f>SUBTOTAL(3,$C$11:C532)</f>
        <v>464</v>
      </c>
      <c r="B532" s="390" t="s">
        <v>1927</v>
      </c>
      <c r="C532" s="252" t="s">
        <v>1928</v>
      </c>
      <c r="D532" s="156" t="s">
        <v>101</v>
      </c>
      <c r="E532" s="157" t="str">
        <f t="shared" si="1732"/>
        <v>B3</v>
      </c>
      <c r="F532" s="392">
        <v>41799</v>
      </c>
      <c r="G532" s="369">
        <v>7200000</v>
      </c>
      <c r="H532" s="368"/>
      <c r="I532" s="160">
        <f t="shared" si="1733"/>
        <v>7800000</v>
      </c>
      <c r="J532" s="160">
        <f t="shared" si="1653"/>
        <v>1500000</v>
      </c>
      <c r="K532" s="161">
        <f t="shared" si="1734"/>
        <v>9300000</v>
      </c>
      <c r="L532" s="161">
        <f t="shared" si="1655"/>
        <v>16500000</v>
      </c>
      <c r="M532" s="162">
        <f t="shared" si="1656"/>
        <v>0.8</v>
      </c>
      <c r="N532" s="163">
        <f t="shared" si="1657"/>
        <v>5040000</v>
      </c>
      <c r="O532" s="163">
        <v>0</v>
      </c>
      <c r="P532" s="406">
        <v>11</v>
      </c>
      <c r="Q532" s="406">
        <v>0</v>
      </c>
      <c r="R532" s="406">
        <v>0</v>
      </c>
      <c r="S532" s="406">
        <v>0</v>
      </c>
      <c r="T532" s="406"/>
      <c r="U532" s="406"/>
      <c r="V532" s="406"/>
      <c r="W532" s="406"/>
      <c r="X532" s="389"/>
      <c r="Y532" s="406"/>
      <c r="Z532" s="406"/>
      <c r="AA532" s="406"/>
      <c r="AB532" s="406"/>
      <c r="AC532" s="406"/>
      <c r="AD532" s="406">
        <v>0</v>
      </c>
      <c r="AE532" s="164">
        <v>0</v>
      </c>
      <c r="AF532" s="166">
        <f t="shared" si="1735"/>
        <v>5584615</v>
      </c>
      <c r="AG532" s="166">
        <f t="shared" si="1736"/>
        <v>0</v>
      </c>
      <c r="AH532" s="166">
        <f t="shared" si="1737"/>
        <v>0</v>
      </c>
      <c r="AI532" s="166">
        <f t="shared" si="1738"/>
        <v>0</v>
      </c>
      <c r="AJ532" s="166">
        <f t="shared" si="1739"/>
        <v>0</v>
      </c>
      <c r="AK532" s="166">
        <f t="shared" si="1740"/>
        <v>0</v>
      </c>
      <c r="AL532" s="166">
        <f t="shared" si="1741"/>
        <v>0</v>
      </c>
      <c r="AM532" s="166">
        <f t="shared" si="1742"/>
        <v>0</v>
      </c>
      <c r="AN532" s="166">
        <f t="shared" si="1743"/>
        <v>0</v>
      </c>
      <c r="AO532" s="167">
        <f t="shared" si="1744"/>
        <v>0</v>
      </c>
      <c r="AP532" s="166">
        <v>0</v>
      </c>
      <c r="AQ532" s="166">
        <f t="shared" si="1745"/>
        <v>5584615</v>
      </c>
      <c r="AR532" s="166">
        <v>0</v>
      </c>
      <c r="AS532" s="167"/>
      <c r="AT532" s="166"/>
      <c r="AU532" s="166"/>
      <c r="AV532" s="166">
        <f t="shared" si="1746"/>
        <v>5584615</v>
      </c>
      <c r="AW532" s="166">
        <f t="shared" si="1670"/>
        <v>576000</v>
      </c>
      <c r="AX532" s="166">
        <f t="shared" si="1671"/>
        <v>108000</v>
      </c>
      <c r="AY532" s="166">
        <f t="shared" si="1672"/>
        <v>72000</v>
      </c>
      <c r="AZ532" s="166">
        <f t="shared" si="1747"/>
        <v>756000</v>
      </c>
      <c r="BA532" s="166">
        <f t="shared" si="1674"/>
        <v>0</v>
      </c>
      <c r="BB532" s="166">
        <f t="shared" si="1748"/>
        <v>240000</v>
      </c>
      <c r="BC532" s="166"/>
      <c r="BD532" s="166">
        <v>0</v>
      </c>
      <c r="BE532" s="166">
        <f t="shared" si="1676"/>
        <v>996000</v>
      </c>
      <c r="BF532" s="166">
        <f t="shared" si="1677"/>
        <v>4588615</v>
      </c>
      <c r="BG532" s="166">
        <f t="shared" si="1678"/>
        <v>0</v>
      </c>
      <c r="BH532" s="166">
        <v>1</v>
      </c>
      <c r="BI532" s="159">
        <v>0</v>
      </c>
      <c r="BJ532" s="166">
        <f t="shared" si="1679"/>
        <v>0</v>
      </c>
      <c r="BK532" s="166">
        <f t="shared" si="1680"/>
        <v>1</v>
      </c>
      <c r="BL532" s="166">
        <v>0</v>
      </c>
      <c r="BM532" s="166">
        <f t="shared" si="1681"/>
        <v>0</v>
      </c>
      <c r="BN532" s="166" t="str">
        <f t="shared" si="1682"/>
        <v>Trừ tiền</v>
      </c>
      <c r="BO532" s="410"/>
      <c r="BP532" s="166"/>
      <c r="BQ532" s="144"/>
      <c r="BR532" s="144"/>
      <c r="BS532" s="161">
        <f t="shared" si="1683"/>
        <v>5584615</v>
      </c>
      <c r="BT532" s="159">
        <v>0</v>
      </c>
      <c r="BU532" s="166">
        <f t="shared" si="1684"/>
        <v>0</v>
      </c>
      <c r="BV532" s="166">
        <v>11000000</v>
      </c>
      <c r="BW532" s="166">
        <f t="shared" si="1685"/>
        <v>11000000</v>
      </c>
      <c r="BX532" s="166">
        <f t="shared" si="1749"/>
        <v>-6171385</v>
      </c>
      <c r="BY532" s="166"/>
      <c r="BZ532" s="166"/>
      <c r="CA532" s="171"/>
      <c r="CB532" s="166"/>
      <c r="CC532" s="166"/>
      <c r="CD532" s="166"/>
      <c r="CE532" s="369">
        <v>15000000</v>
      </c>
      <c r="CF532" s="369">
        <f t="shared" ref="CF532:CF533" si="1757">CE532*10%</f>
        <v>1500000</v>
      </c>
      <c r="CG532" s="369">
        <v>0</v>
      </c>
      <c r="CH532" s="369">
        <v>0</v>
      </c>
      <c r="CI532" s="369"/>
      <c r="CJ532" s="369">
        <f t="shared" si="1750"/>
        <v>1500000</v>
      </c>
      <c r="CK532" s="369">
        <f t="shared" si="1751"/>
        <v>16500000</v>
      </c>
      <c r="CL532" s="368"/>
      <c r="CM532" s="369">
        <f t="shared" si="1752"/>
        <v>15000000</v>
      </c>
      <c r="CN532" s="369">
        <f t="shared" si="1752"/>
        <v>1500000</v>
      </c>
      <c r="CO532" s="369">
        <f t="shared" si="1753"/>
        <v>0</v>
      </c>
      <c r="CP532" s="369">
        <f t="shared" si="1754"/>
        <v>0</v>
      </c>
      <c r="CQ532" s="369">
        <f t="shared" si="1754"/>
        <v>0</v>
      </c>
      <c r="CR532" s="369">
        <f t="shared" si="1755"/>
        <v>1500000</v>
      </c>
      <c r="CS532" s="369">
        <f t="shared" si="1756"/>
        <v>16500000</v>
      </c>
      <c r="CT532" s="173" t="s">
        <v>2152</v>
      </c>
      <c r="CU532" s="173" t="s">
        <v>2112</v>
      </c>
      <c r="CV532" s="450" t="s">
        <v>2153</v>
      </c>
      <c r="CW532" s="173" t="s">
        <v>2103</v>
      </c>
    </row>
    <row r="533" spans="1:101" ht="34.35" customHeight="1">
      <c r="A533" s="155">
        <f>SUBTOTAL(3,$C$11:C533)</f>
        <v>465</v>
      </c>
      <c r="B533" s="390" t="s">
        <v>1929</v>
      </c>
      <c r="C533" s="252" t="s">
        <v>1930</v>
      </c>
      <c r="D533" s="156" t="s">
        <v>101</v>
      </c>
      <c r="E533" s="157" t="str">
        <f t="shared" si="1732"/>
        <v>B3</v>
      </c>
      <c r="F533" s="392">
        <v>40170</v>
      </c>
      <c r="G533" s="369">
        <v>7570000</v>
      </c>
      <c r="H533" s="368"/>
      <c r="I533" s="160">
        <f t="shared" si="1733"/>
        <v>9430000</v>
      </c>
      <c r="J533" s="160">
        <f t="shared" si="1653"/>
        <v>1700000</v>
      </c>
      <c r="K533" s="161">
        <f t="shared" si="1734"/>
        <v>11130000</v>
      </c>
      <c r="L533" s="161">
        <f t="shared" si="1655"/>
        <v>18700000</v>
      </c>
      <c r="M533" s="162">
        <f t="shared" si="1656"/>
        <v>0.8</v>
      </c>
      <c r="N533" s="163">
        <f t="shared" si="1657"/>
        <v>5299000</v>
      </c>
      <c r="O533" s="163">
        <v>0</v>
      </c>
      <c r="P533" s="406">
        <v>12</v>
      </c>
      <c r="Q533" s="406">
        <v>0</v>
      </c>
      <c r="R533" s="406">
        <v>0</v>
      </c>
      <c r="S533" s="406">
        <v>0</v>
      </c>
      <c r="T533" s="406"/>
      <c r="U533" s="406"/>
      <c r="V533" s="406"/>
      <c r="W533" s="406"/>
      <c r="X533" s="389"/>
      <c r="Y533" s="406"/>
      <c r="Z533" s="406"/>
      <c r="AA533" s="406"/>
      <c r="AB533" s="406"/>
      <c r="AC533" s="406"/>
      <c r="AD533" s="406">
        <v>0</v>
      </c>
      <c r="AE533" s="164">
        <v>0</v>
      </c>
      <c r="AF533" s="166">
        <f t="shared" si="1735"/>
        <v>6904615</v>
      </c>
      <c r="AG533" s="166">
        <f t="shared" si="1736"/>
        <v>0</v>
      </c>
      <c r="AH533" s="166">
        <f t="shared" si="1737"/>
        <v>0</v>
      </c>
      <c r="AI533" s="166">
        <f t="shared" si="1738"/>
        <v>0</v>
      </c>
      <c r="AJ533" s="166">
        <f t="shared" si="1739"/>
        <v>0</v>
      </c>
      <c r="AK533" s="166">
        <f t="shared" si="1740"/>
        <v>0</v>
      </c>
      <c r="AL533" s="166">
        <f t="shared" si="1741"/>
        <v>0</v>
      </c>
      <c r="AM533" s="166">
        <f t="shared" si="1742"/>
        <v>0</v>
      </c>
      <c r="AN533" s="166">
        <f t="shared" si="1743"/>
        <v>0</v>
      </c>
      <c r="AO533" s="167">
        <f t="shared" si="1744"/>
        <v>0</v>
      </c>
      <c r="AP533" s="166">
        <v>0</v>
      </c>
      <c r="AQ533" s="166">
        <f t="shared" si="1745"/>
        <v>6904615</v>
      </c>
      <c r="AR533" s="166">
        <v>0</v>
      </c>
      <c r="AS533" s="167"/>
      <c r="AT533" s="166"/>
      <c r="AU533" s="166"/>
      <c r="AV533" s="166">
        <f t="shared" si="1746"/>
        <v>6904615</v>
      </c>
      <c r="AW533" s="166">
        <f t="shared" si="1670"/>
        <v>605600</v>
      </c>
      <c r="AX533" s="166">
        <f t="shared" si="1671"/>
        <v>113550</v>
      </c>
      <c r="AY533" s="166">
        <f t="shared" si="1672"/>
        <v>75700</v>
      </c>
      <c r="AZ533" s="166">
        <f t="shared" si="1747"/>
        <v>794850</v>
      </c>
      <c r="BA533" s="166">
        <f t="shared" si="1674"/>
        <v>37850</v>
      </c>
      <c r="BB533" s="166">
        <f t="shared" si="1748"/>
        <v>240000</v>
      </c>
      <c r="BC533" s="166"/>
      <c r="BD533" s="166">
        <v>0</v>
      </c>
      <c r="BE533" s="166">
        <f t="shared" si="1676"/>
        <v>1072700</v>
      </c>
      <c r="BF533" s="166">
        <f t="shared" si="1677"/>
        <v>5831915</v>
      </c>
      <c r="BG533" s="166">
        <f t="shared" si="1678"/>
        <v>0</v>
      </c>
      <c r="BH533" s="166">
        <v>1</v>
      </c>
      <c r="BI533" s="369" t="s">
        <v>40</v>
      </c>
      <c r="BJ533" s="166">
        <f t="shared" si="1679"/>
        <v>0</v>
      </c>
      <c r="BK533" s="166">
        <f t="shared" si="1680"/>
        <v>1</v>
      </c>
      <c r="BL533" s="166">
        <v>0</v>
      </c>
      <c r="BM533" s="166">
        <f t="shared" si="1681"/>
        <v>0</v>
      </c>
      <c r="BN533" s="166" t="str">
        <f t="shared" si="1682"/>
        <v>Trừ tiền</v>
      </c>
      <c r="BO533" s="410"/>
      <c r="BP533" s="166"/>
      <c r="BQ533" s="144"/>
      <c r="BR533" s="144"/>
      <c r="BS533" s="161">
        <f t="shared" si="1683"/>
        <v>6904615</v>
      </c>
      <c r="BT533" s="159">
        <v>0</v>
      </c>
      <c r="BU533" s="166">
        <f t="shared" si="1684"/>
        <v>0</v>
      </c>
      <c r="BV533" s="166">
        <v>11000000</v>
      </c>
      <c r="BW533" s="166">
        <f t="shared" si="1685"/>
        <v>11000000</v>
      </c>
      <c r="BX533" s="166">
        <f t="shared" si="1749"/>
        <v>-4890235</v>
      </c>
      <c r="BY533" s="166"/>
      <c r="BZ533" s="166"/>
      <c r="CA533" s="171"/>
      <c r="CB533" s="166"/>
      <c r="CC533" s="166"/>
      <c r="CD533" s="166"/>
      <c r="CE533" s="369">
        <v>17000000</v>
      </c>
      <c r="CF533" s="369">
        <f t="shared" si="1757"/>
        <v>1700000</v>
      </c>
      <c r="CG533" s="369">
        <v>0</v>
      </c>
      <c r="CH533" s="369">
        <v>0</v>
      </c>
      <c r="CI533" s="369"/>
      <c r="CJ533" s="369">
        <f t="shared" si="1750"/>
        <v>1700000</v>
      </c>
      <c r="CK533" s="369">
        <f t="shared" si="1751"/>
        <v>18700000</v>
      </c>
      <c r="CL533" s="368"/>
      <c r="CM533" s="369">
        <f t="shared" si="1752"/>
        <v>17000000</v>
      </c>
      <c r="CN533" s="369">
        <f t="shared" si="1752"/>
        <v>1700000</v>
      </c>
      <c r="CO533" s="369">
        <f t="shared" si="1753"/>
        <v>0</v>
      </c>
      <c r="CP533" s="369">
        <f t="shared" si="1754"/>
        <v>0</v>
      </c>
      <c r="CQ533" s="369">
        <f t="shared" si="1754"/>
        <v>0</v>
      </c>
      <c r="CR533" s="369">
        <f t="shared" si="1755"/>
        <v>1700000</v>
      </c>
      <c r="CS533" s="369">
        <f t="shared" si="1756"/>
        <v>18700000</v>
      </c>
      <c r="CT533" s="173" t="s">
        <v>2154</v>
      </c>
      <c r="CU533" s="173" t="s">
        <v>2112</v>
      </c>
      <c r="CV533" s="450" t="s">
        <v>2155</v>
      </c>
      <c r="CW533" s="173" t="s">
        <v>2103</v>
      </c>
    </row>
    <row r="534" spans="1:101" ht="34.35" customHeight="1">
      <c r="A534" s="155">
        <f>SUBTOTAL(3,$C$11:C534)</f>
        <v>466</v>
      </c>
      <c r="B534" s="390" t="s">
        <v>1931</v>
      </c>
      <c r="C534" s="252" t="s">
        <v>1932</v>
      </c>
      <c r="D534" s="156" t="s">
        <v>101</v>
      </c>
      <c r="E534" s="157" t="str">
        <f t="shared" si="1732"/>
        <v>B3</v>
      </c>
      <c r="F534" s="392">
        <v>42167</v>
      </c>
      <c r="G534" s="369">
        <v>7200000</v>
      </c>
      <c r="H534" s="368"/>
      <c r="I534" s="160">
        <f t="shared" si="1733"/>
        <v>7800000</v>
      </c>
      <c r="J534" s="160">
        <f t="shared" si="1653"/>
        <v>1500000</v>
      </c>
      <c r="K534" s="161">
        <f t="shared" si="1734"/>
        <v>9300000</v>
      </c>
      <c r="L534" s="161">
        <f t="shared" si="1655"/>
        <v>16500000</v>
      </c>
      <c r="M534" s="162">
        <f t="shared" si="1656"/>
        <v>0.8</v>
      </c>
      <c r="N534" s="163">
        <f t="shared" si="1657"/>
        <v>5040000</v>
      </c>
      <c r="O534" s="163">
        <v>0</v>
      </c>
      <c r="P534" s="406">
        <v>12</v>
      </c>
      <c r="Q534" s="406">
        <v>0</v>
      </c>
      <c r="R534" s="406">
        <v>0</v>
      </c>
      <c r="S534" s="406">
        <v>0</v>
      </c>
      <c r="T534" s="406"/>
      <c r="U534" s="406"/>
      <c r="V534" s="406"/>
      <c r="W534" s="406"/>
      <c r="X534" s="389"/>
      <c r="Y534" s="406"/>
      <c r="Z534" s="406"/>
      <c r="AA534" s="406"/>
      <c r="AB534" s="406"/>
      <c r="AC534" s="406"/>
      <c r="AD534" s="406">
        <v>0</v>
      </c>
      <c r="AE534" s="164">
        <v>0</v>
      </c>
      <c r="AF534" s="166">
        <f t="shared" si="1735"/>
        <v>6092308</v>
      </c>
      <c r="AG534" s="166">
        <f t="shared" si="1736"/>
        <v>0</v>
      </c>
      <c r="AH534" s="166">
        <f t="shared" si="1737"/>
        <v>0</v>
      </c>
      <c r="AI534" s="166">
        <f t="shared" si="1738"/>
        <v>0</v>
      </c>
      <c r="AJ534" s="166">
        <f t="shared" si="1739"/>
        <v>0</v>
      </c>
      <c r="AK534" s="166">
        <f t="shared" si="1740"/>
        <v>0</v>
      </c>
      <c r="AL534" s="166">
        <f t="shared" si="1741"/>
        <v>0</v>
      </c>
      <c r="AM534" s="166">
        <f t="shared" si="1742"/>
        <v>0</v>
      </c>
      <c r="AN534" s="166">
        <f t="shared" si="1743"/>
        <v>0</v>
      </c>
      <c r="AO534" s="167">
        <f t="shared" si="1744"/>
        <v>0</v>
      </c>
      <c r="AP534" s="166">
        <v>0</v>
      </c>
      <c r="AQ534" s="166">
        <f t="shared" si="1745"/>
        <v>6092308</v>
      </c>
      <c r="AR534" s="166">
        <v>0</v>
      </c>
      <c r="AS534" s="167"/>
      <c r="AT534" s="166"/>
      <c r="AU534" s="166"/>
      <c r="AV534" s="166">
        <f t="shared" si="1746"/>
        <v>6092308</v>
      </c>
      <c r="AW534" s="166">
        <f t="shared" si="1670"/>
        <v>576000</v>
      </c>
      <c r="AX534" s="166">
        <f t="shared" si="1671"/>
        <v>108000</v>
      </c>
      <c r="AY534" s="166">
        <f t="shared" si="1672"/>
        <v>72000</v>
      </c>
      <c r="AZ534" s="166">
        <f t="shared" si="1747"/>
        <v>756000</v>
      </c>
      <c r="BA534" s="166">
        <f t="shared" si="1674"/>
        <v>36000</v>
      </c>
      <c r="BB534" s="166">
        <f t="shared" si="1748"/>
        <v>240000</v>
      </c>
      <c r="BC534" s="166"/>
      <c r="BD534" s="166">
        <v>0</v>
      </c>
      <c r="BE534" s="166">
        <f t="shared" si="1676"/>
        <v>1032000</v>
      </c>
      <c r="BF534" s="166">
        <f t="shared" si="1677"/>
        <v>5060308</v>
      </c>
      <c r="BG534" s="166">
        <f t="shared" si="1678"/>
        <v>0</v>
      </c>
      <c r="BH534" s="166">
        <v>1</v>
      </c>
      <c r="BI534" s="369" t="s">
        <v>40</v>
      </c>
      <c r="BJ534" s="166">
        <f t="shared" si="1679"/>
        <v>0</v>
      </c>
      <c r="BK534" s="166">
        <f t="shared" si="1680"/>
        <v>1</v>
      </c>
      <c r="BL534" s="166">
        <v>0</v>
      </c>
      <c r="BM534" s="166">
        <f t="shared" si="1681"/>
        <v>0</v>
      </c>
      <c r="BN534" s="166" t="str">
        <f t="shared" si="1682"/>
        <v>Trừ tiền</v>
      </c>
      <c r="BO534" s="410"/>
      <c r="BP534" s="166"/>
      <c r="BQ534" s="144"/>
      <c r="BR534" s="144"/>
      <c r="BS534" s="161">
        <f t="shared" si="1683"/>
        <v>6092308</v>
      </c>
      <c r="BT534" s="159">
        <v>0</v>
      </c>
      <c r="BU534" s="166">
        <f t="shared" si="1684"/>
        <v>0</v>
      </c>
      <c r="BV534" s="166">
        <v>11000000</v>
      </c>
      <c r="BW534" s="166">
        <f t="shared" si="1685"/>
        <v>11000000</v>
      </c>
      <c r="BX534" s="166">
        <f t="shared" si="1749"/>
        <v>-5663692</v>
      </c>
      <c r="BY534" s="166"/>
      <c r="BZ534" s="166"/>
      <c r="CA534" s="171"/>
      <c r="CB534" s="166"/>
      <c r="CC534" s="166"/>
      <c r="CD534" s="166"/>
      <c r="CE534" s="369">
        <v>15000000</v>
      </c>
      <c r="CF534" s="369">
        <f>10%*CE534</f>
        <v>1500000</v>
      </c>
      <c r="CG534" s="369">
        <v>0</v>
      </c>
      <c r="CH534" s="369">
        <v>0</v>
      </c>
      <c r="CI534" s="369"/>
      <c r="CJ534" s="369">
        <f t="shared" si="1750"/>
        <v>1500000</v>
      </c>
      <c r="CK534" s="369">
        <f t="shared" si="1751"/>
        <v>16500000</v>
      </c>
      <c r="CL534" s="368"/>
      <c r="CM534" s="369">
        <f t="shared" si="1752"/>
        <v>15000000</v>
      </c>
      <c r="CN534" s="369">
        <f t="shared" si="1752"/>
        <v>1500000</v>
      </c>
      <c r="CO534" s="369">
        <f t="shared" si="1753"/>
        <v>0</v>
      </c>
      <c r="CP534" s="369">
        <f t="shared" si="1754"/>
        <v>0</v>
      </c>
      <c r="CQ534" s="369">
        <f t="shared" si="1754"/>
        <v>0</v>
      </c>
      <c r="CR534" s="369">
        <f t="shared" si="1755"/>
        <v>1500000</v>
      </c>
      <c r="CS534" s="369">
        <f t="shared" si="1756"/>
        <v>16500000</v>
      </c>
      <c r="CT534" s="173" t="s">
        <v>2156</v>
      </c>
      <c r="CU534" s="173" t="s">
        <v>2112</v>
      </c>
      <c r="CV534" s="450" t="s">
        <v>2157</v>
      </c>
      <c r="CW534" s="173" t="s">
        <v>2103</v>
      </c>
    </row>
    <row r="535" spans="1:101" ht="34.35" customHeight="1">
      <c r="A535" s="155">
        <f>SUBTOTAL(3,$C$11:C535)</f>
        <v>467</v>
      </c>
      <c r="B535" s="390" t="s">
        <v>1936</v>
      </c>
      <c r="C535" s="252" t="s">
        <v>1937</v>
      </c>
      <c r="D535" s="156" t="s">
        <v>101</v>
      </c>
      <c r="E535" s="157" t="str">
        <f t="shared" si="1732"/>
        <v>B3</v>
      </c>
      <c r="F535" s="392">
        <v>42445</v>
      </c>
      <c r="G535" s="369">
        <v>6860000</v>
      </c>
      <c r="H535" s="368"/>
      <c r="I535" s="160">
        <f t="shared" si="1733"/>
        <v>5140000</v>
      </c>
      <c r="J535" s="160">
        <f t="shared" si="1653"/>
        <v>600000</v>
      </c>
      <c r="K535" s="161">
        <f t="shared" si="1734"/>
        <v>5740000</v>
      </c>
      <c r="L535" s="161">
        <f t="shared" si="1655"/>
        <v>12600000</v>
      </c>
      <c r="M535" s="162">
        <f t="shared" si="1656"/>
        <v>0.8</v>
      </c>
      <c r="N535" s="163">
        <f t="shared" si="1657"/>
        <v>4802000</v>
      </c>
      <c r="O535" s="163">
        <v>0</v>
      </c>
      <c r="P535" s="406">
        <v>12</v>
      </c>
      <c r="Q535" s="406">
        <v>0</v>
      </c>
      <c r="R535" s="406">
        <v>0</v>
      </c>
      <c r="S535" s="406">
        <v>0</v>
      </c>
      <c r="T535" s="406"/>
      <c r="U535" s="406"/>
      <c r="V535" s="406"/>
      <c r="W535" s="406"/>
      <c r="X535" s="389"/>
      <c r="Y535" s="406"/>
      <c r="Z535" s="406"/>
      <c r="AA535" s="406"/>
      <c r="AB535" s="406"/>
      <c r="AC535" s="406"/>
      <c r="AD535" s="406">
        <v>0</v>
      </c>
      <c r="AE535" s="164">
        <v>0</v>
      </c>
      <c r="AF535" s="166">
        <f t="shared" si="1735"/>
        <v>4652308</v>
      </c>
      <c r="AG535" s="166">
        <f t="shared" si="1736"/>
        <v>0</v>
      </c>
      <c r="AH535" s="166">
        <f t="shared" si="1737"/>
        <v>0</v>
      </c>
      <c r="AI535" s="166">
        <f t="shared" si="1738"/>
        <v>0</v>
      </c>
      <c r="AJ535" s="166">
        <f t="shared" si="1739"/>
        <v>0</v>
      </c>
      <c r="AK535" s="166">
        <f t="shared" si="1740"/>
        <v>0</v>
      </c>
      <c r="AL535" s="166">
        <f t="shared" si="1741"/>
        <v>0</v>
      </c>
      <c r="AM535" s="166">
        <f t="shared" si="1742"/>
        <v>0</v>
      </c>
      <c r="AN535" s="166">
        <f t="shared" si="1743"/>
        <v>0</v>
      </c>
      <c r="AO535" s="167">
        <f t="shared" si="1744"/>
        <v>0</v>
      </c>
      <c r="AP535" s="166">
        <v>0</v>
      </c>
      <c r="AQ535" s="166">
        <f t="shared" si="1745"/>
        <v>4652308</v>
      </c>
      <c r="AR535" s="166">
        <v>0</v>
      </c>
      <c r="AS535" s="167"/>
      <c r="AT535" s="166"/>
      <c r="AU535" s="166"/>
      <c r="AV535" s="166">
        <f t="shared" si="1746"/>
        <v>4652308</v>
      </c>
      <c r="AW535" s="166">
        <f t="shared" si="1670"/>
        <v>548800</v>
      </c>
      <c r="AX535" s="166">
        <f t="shared" si="1671"/>
        <v>102900</v>
      </c>
      <c r="AY535" s="166">
        <f t="shared" si="1672"/>
        <v>68600</v>
      </c>
      <c r="AZ535" s="166">
        <f t="shared" si="1747"/>
        <v>720300</v>
      </c>
      <c r="BA535" s="166">
        <f t="shared" si="1674"/>
        <v>34300</v>
      </c>
      <c r="BB535" s="166">
        <f t="shared" si="1748"/>
        <v>240000</v>
      </c>
      <c r="BC535" s="166"/>
      <c r="BD535" s="166">
        <v>0</v>
      </c>
      <c r="BE535" s="166">
        <f t="shared" si="1676"/>
        <v>994600</v>
      </c>
      <c r="BF535" s="166">
        <f t="shared" si="1677"/>
        <v>3657708</v>
      </c>
      <c r="BG535" s="166">
        <f t="shared" si="1678"/>
        <v>0</v>
      </c>
      <c r="BH535" s="166">
        <v>1</v>
      </c>
      <c r="BI535" s="369" t="s">
        <v>40</v>
      </c>
      <c r="BJ535" s="166">
        <f t="shared" si="1679"/>
        <v>0</v>
      </c>
      <c r="BK535" s="166">
        <f t="shared" si="1680"/>
        <v>1</v>
      </c>
      <c r="BL535" s="166">
        <v>0</v>
      </c>
      <c r="BM535" s="166">
        <f t="shared" si="1681"/>
        <v>0</v>
      </c>
      <c r="BN535" s="166" t="str">
        <f t="shared" si="1682"/>
        <v>Trừ tiền</v>
      </c>
      <c r="BO535" s="410"/>
      <c r="BP535" s="166"/>
      <c r="BQ535" s="144"/>
      <c r="BR535" s="144"/>
      <c r="BS535" s="161">
        <f t="shared" si="1683"/>
        <v>4652308</v>
      </c>
      <c r="BT535" s="159">
        <v>0</v>
      </c>
      <c r="BU535" s="166">
        <f t="shared" si="1684"/>
        <v>0</v>
      </c>
      <c r="BV535" s="166">
        <v>11000000</v>
      </c>
      <c r="BW535" s="166">
        <f t="shared" si="1685"/>
        <v>11000000</v>
      </c>
      <c r="BX535" s="166">
        <f t="shared" si="1749"/>
        <v>-7067992</v>
      </c>
      <c r="BY535" s="166"/>
      <c r="BZ535" s="166"/>
      <c r="CA535" s="171"/>
      <c r="CB535" s="166"/>
      <c r="CC535" s="166"/>
      <c r="CD535" s="166"/>
      <c r="CE535" s="369">
        <v>12000000</v>
      </c>
      <c r="CF535" s="369">
        <f t="shared" ref="CF535" si="1758">5%*CE535</f>
        <v>600000</v>
      </c>
      <c r="CG535" s="369">
        <v>0</v>
      </c>
      <c r="CH535" s="369">
        <v>0</v>
      </c>
      <c r="CI535" s="369"/>
      <c r="CJ535" s="369">
        <f t="shared" si="1750"/>
        <v>600000</v>
      </c>
      <c r="CK535" s="369">
        <f t="shared" si="1751"/>
        <v>12600000</v>
      </c>
      <c r="CL535" s="368"/>
      <c r="CM535" s="369">
        <f t="shared" si="1752"/>
        <v>12000000</v>
      </c>
      <c r="CN535" s="369">
        <f t="shared" si="1752"/>
        <v>600000</v>
      </c>
      <c r="CO535" s="369">
        <f t="shared" si="1753"/>
        <v>0</v>
      </c>
      <c r="CP535" s="369">
        <f t="shared" si="1754"/>
        <v>0</v>
      </c>
      <c r="CQ535" s="369">
        <f t="shared" si="1754"/>
        <v>0</v>
      </c>
      <c r="CR535" s="369">
        <f t="shared" si="1755"/>
        <v>600000</v>
      </c>
      <c r="CS535" s="369">
        <f t="shared" si="1756"/>
        <v>12600000</v>
      </c>
      <c r="CT535" s="173" t="s">
        <v>2159</v>
      </c>
      <c r="CU535" s="173" t="s">
        <v>2112</v>
      </c>
      <c r="CV535" s="450">
        <v>0</v>
      </c>
      <c r="CW535" s="173" t="s">
        <v>2103</v>
      </c>
    </row>
    <row r="536" spans="1:101" ht="34.35" customHeight="1">
      <c r="A536" s="155">
        <f>SUBTOTAL(3,$C$11:C536)</f>
        <v>468</v>
      </c>
      <c r="B536" s="461" t="s">
        <v>1938</v>
      </c>
      <c r="C536" s="462" t="s">
        <v>1939</v>
      </c>
      <c r="D536" s="156" t="s">
        <v>101</v>
      </c>
      <c r="E536" s="157" t="str">
        <f t="shared" si="1732"/>
        <v>B3</v>
      </c>
      <c r="F536" s="392">
        <v>44823</v>
      </c>
      <c r="G536" s="369">
        <v>6530000</v>
      </c>
      <c r="H536" s="368"/>
      <c r="I536" s="160">
        <f t="shared" si="1733"/>
        <v>4470000</v>
      </c>
      <c r="J536" s="160">
        <f t="shared" si="1653"/>
        <v>0</v>
      </c>
      <c r="K536" s="161">
        <f t="shared" si="1734"/>
        <v>4470000</v>
      </c>
      <c r="L536" s="161">
        <f t="shared" si="1655"/>
        <v>11000000</v>
      </c>
      <c r="M536" s="162">
        <f t="shared" si="1656"/>
        <v>0.8</v>
      </c>
      <c r="N536" s="163">
        <f t="shared" si="1657"/>
        <v>4571000</v>
      </c>
      <c r="O536" s="163">
        <v>0</v>
      </c>
      <c r="P536" s="406">
        <v>0</v>
      </c>
      <c r="Q536" s="406">
        <v>0</v>
      </c>
      <c r="R536" s="406">
        <v>0</v>
      </c>
      <c r="S536" s="406">
        <v>0</v>
      </c>
      <c r="T536" s="406"/>
      <c r="U536" s="406"/>
      <c r="V536" s="406"/>
      <c r="W536" s="406"/>
      <c r="X536" s="389"/>
      <c r="Y536" s="406"/>
      <c r="Z536" s="406"/>
      <c r="AA536" s="406"/>
      <c r="AB536" s="406"/>
      <c r="AC536" s="406"/>
      <c r="AD536" s="406">
        <v>0</v>
      </c>
      <c r="AE536" s="164">
        <v>0</v>
      </c>
      <c r="AF536" s="166">
        <f t="shared" si="1735"/>
        <v>0</v>
      </c>
      <c r="AG536" s="166">
        <f t="shared" si="1736"/>
        <v>0</v>
      </c>
      <c r="AH536" s="166">
        <f t="shared" si="1737"/>
        <v>0</v>
      </c>
      <c r="AI536" s="166">
        <f t="shared" si="1738"/>
        <v>0</v>
      </c>
      <c r="AJ536" s="166">
        <f t="shared" si="1739"/>
        <v>0</v>
      </c>
      <c r="AK536" s="166">
        <f t="shared" si="1740"/>
        <v>0</v>
      </c>
      <c r="AL536" s="166">
        <f t="shared" si="1741"/>
        <v>0</v>
      </c>
      <c r="AM536" s="166">
        <f t="shared" si="1742"/>
        <v>0</v>
      </c>
      <c r="AN536" s="166">
        <f t="shared" si="1743"/>
        <v>0</v>
      </c>
      <c r="AO536" s="167">
        <f t="shared" si="1744"/>
        <v>0</v>
      </c>
      <c r="AP536" s="166">
        <v>0</v>
      </c>
      <c r="AQ536" s="166">
        <f t="shared" si="1745"/>
        <v>0</v>
      </c>
      <c r="AR536" s="166">
        <v>0</v>
      </c>
      <c r="AS536" s="167"/>
      <c r="AT536" s="166"/>
      <c r="AU536" s="166"/>
      <c r="AV536" s="166">
        <f t="shared" si="1746"/>
        <v>0</v>
      </c>
      <c r="AW536" s="166">
        <v>0</v>
      </c>
      <c r="AX536" s="166">
        <f>ROUND(IF($BH536=1,$G536*4.5%,0),0)</f>
        <v>0</v>
      </c>
      <c r="AY536" s="166">
        <v>0</v>
      </c>
      <c r="AZ536" s="166">
        <f t="shared" si="1747"/>
        <v>0</v>
      </c>
      <c r="BA536" s="166">
        <f t="shared" si="1674"/>
        <v>0</v>
      </c>
      <c r="BB536" s="166">
        <f t="shared" si="1748"/>
        <v>0</v>
      </c>
      <c r="BC536" s="166"/>
      <c r="BD536" s="166">
        <v>0</v>
      </c>
      <c r="BE536" s="166">
        <f t="shared" si="1676"/>
        <v>0</v>
      </c>
      <c r="BF536" s="166">
        <f t="shared" si="1677"/>
        <v>0</v>
      </c>
      <c r="BG536" s="166">
        <f t="shared" si="1678"/>
        <v>0</v>
      </c>
      <c r="BH536" s="166"/>
      <c r="BI536" s="159">
        <v>0</v>
      </c>
      <c r="BJ536" s="166">
        <f t="shared" si="1679"/>
        <v>0</v>
      </c>
      <c r="BK536" s="166">
        <f t="shared" si="1680"/>
        <v>1</v>
      </c>
      <c r="BL536" s="166">
        <v>0</v>
      </c>
      <c r="BM536" s="166">
        <f t="shared" si="1681"/>
        <v>0</v>
      </c>
      <c r="BN536" s="166" t="str">
        <f t="shared" si="1682"/>
        <v>Xem lại</v>
      </c>
      <c r="BO536" s="410"/>
      <c r="BP536" s="166"/>
      <c r="BQ536" s="144"/>
      <c r="BR536" s="144"/>
      <c r="BS536" s="161">
        <f t="shared" si="1683"/>
        <v>0</v>
      </c>
      <c r="BT536" s="159">
        <v>0</v>
      </c>
      <c r="BU536" s="166">
        <f t="shared" si="1684"/>
        <v>0</v>
      </c>
      <c r="BV536" s="166">
        <v>11000000</v>
      </c>
      <c r="BW536" s="166">
        <f t="shared" si="1685"/>
        <v>11000000</v>
      </c>
      <c r="BX536" s="166">
        <f t="shared" si="1749"/>
        <v>-11000000</v>
      </c>
      <c r="BY536" s="166"/>
      <c r="BZ536" s="166"/>
      <c r="CA536" s="171"/>
      <c r="CB536" s="166"/>
      <c r="CC536" s="166"/>
      <c r="CD536" s="166"/>
      <c r="CE536" s="369">
        <v>11000000</v>
      </c>
      <c r="CF536" s="369"/>
      <c r="CG536" s="369">
        <v>0</v>
      </c>
      <c r="CH536" s="369">
        <v>0</v>
      </c>
      <c r="CI536" s="369"/>
      <c r="CJ536" s="369">
        <f t="shared" si="1750"/>
        <v>0</v>
      </c>
      <c r="CK536" s="369">
        <f t="shared" si="1751"/>
        <v>11000000</v>
      </c>
      <c r="CL536" s="368"/>
      <c r="CM536" s="369">
        <f t="shared" si="1752"/>
        <v>11000000</v>
      </c>
      <c r="CN536" s="369">
        <f t="shared" si="1752"/>
        <v>0</v>
      </c>
      <c r="CO536" s="369">
        <f t="shared" si="1753"/>
        <v>0</v>
      </c>
      <c r="CP536" s="369">
        <f t="shared" si="1754"/>
        <v>0</v>
      </c>
      <c r="CQ536" s="369">
        <f t="shared" si="1754"/>
        <v>0</v>
      </c>
      <c r="CR536" s="369">
        <f t="shared" si="1755"/>
        <v>0</v>
      </c>
      <c r="CS536" s="369">
        <f t="shared" si="1756"/>
        <v>11000000</v>
      </c>
      <c r="CT536" s="173" t="s">
        <v>2148</v>
      </c>
      <c r="CU536" s="173" t="s">
        <v>2112</v>
      </c>
      <c r="CV536" s="450" t="s">
        <v>2160</v>
      </c>
      <c r="CW536" s="173" t="s">
        <v>2103</v>
      </c>
    </row>
    <row r="537" spans="1:101" ht="34.35" customHeight="1">
      <c r="A537" s="155">
        <f>SUBTOTAL(3,$C$11:C537)</f>
        <v>469</v>
      </c>
      <c r="B537" s="390" t="s">
        <v>1940</v>
      </c>
      <c r="C537" s="252" t="s">
        <v>226</v>
      </c>
      <c r="D537" s="156" t="s">
        <v>101</v>
      </c>
      <c r="E537" s="157" t="str">
        <f t="shared" si="1732"/>
        <v>B3</v>
      </c>
      <c r="F537" s="392">
        <v>37404</v>
      </c>
      <c r="G537" s="369">
        <v>6530000</v>
      </c>
      <c r="H537" s="368"/>
      <c r="I537" s="160">
        <f t="shared" si="1733"/>
        <v>4970000</v>
      </c>
      <c r="J537" s="160">
        <f t="shared" si="1653"/>
        <v>1150000</v>
      </c>
      <c r="K537" s="161">
        <f t="shared" si="1734"/>
        <v>6120000</v>
      </c>
      <c r="L537" s="161">
        <f t="shared" si="1655"/>
        <v>12650000</v>
      </c>
      <c r="M537" s="162">
        <f t="shared" si="1656"/>
        <v>0.8</v>
      </c>
      <c r="N537" s="163">
        <f t="shared" si="1657"/>
        <v>4571000</v>
      </c>
      <c r="O537" s="163">
        <v>0</v>
      </c>
      <c r="P537" s="406">
        <v>12</v>
      </c>
      <c r="Q537" s="406">
        <v>0</v>
      </c>
      <c r="R537" s="406">
        <v>0</v>
      </c>
      <c r="S537" s="406">
        <v>0</v>
      </c>
      <c r="T537" s="406"/>
      <c r="U537" s="406"/>
      <c r="V537" s="406"/>
      <c r="W537" s="406"/>
      <c r="X537" s="389"/>
      <c r="Y537" s="406"/>
      <c r="Z537" s="406"/>
      <c r="AA537" s="406"/>
      <c r="AB537" s="406"/>
      <c r="AC537" s="406"/>
      <c r="AD537" s="406">
        <v>0</v>
      </c>
      <c r="AE537" s="164">
        <v>0</v>
      </c>
      <c r="AF537" s="166">
        <f t="shared" si="1735"/>
        <v>4670769</v>
      </c>
      <c r="AG537" s="166">
        <f t="shared" si="1736"/>
        <v>0</v>
      </c>
      <c r="AH537" s="166">
        <f t="shared" si="1737"/>
        <v>0</v>
      </c>
      <c r="AI537" s="166">
        <f t="shared" si="1738"/>
        <v>0</v>
      </c>
      <c r="AJ537" s="166">
        <f t="shared" si="1739"/>
        <v>0</v>
      </c>
      <c r="AK537" s="166">
        <f t="shared" si="1740"/>
        <v>0</v>
      </c>
      <c r="AL537" s="166">
        <f t="shared" si="1741"/>
        <v>0</v>
      </c>
      <c r="AM537" s="166">
        <f t="shared" si="1742"/>
        <v>0</v>
      </c>
      <c r="AN537" s="166">
        <f t="shared" si="1743"/>
        <v>0</v>
      </c>
      <c r="AO537" s="167">
        <f t="shared" si="1744"/>
        <v>0</v>
      </c>
      <c r="AP537" s="166">
        <v>0</v>
      </c>
      <c r="AQ537" s="166">
        <f t="shared" si="1745"/>
        <v>4670769</v>
      </c>
      <c r="AR537" s="166">
        <v>0</v>
      </c>
      <c r="AS537" s="167"/>
      <c r="AT537" s="166"/>
      <c r="AU537" s="166"/>
      <c r="AV537" s="166">
        <f t="shared" si="1746"/>
        <v>4670769</v>
      </c>
      <c r="AW537" s="166">
        <f t="shared" si="1670"/>
        <v>522400</v>
      </c>
      <c r="AX537" s="166">
        <f t="shared" si="1671"/>
        <v>97950</v>
      </c>
      <c r="AY537" s="166">
        <f t="shared" si="1672"/>
        <v>65300</v>
      </c>
      <c r="AZ537" s="166">
        <f t="shared" si="1747"/>
        <v>685650</v>
      </c>
      <c r="BA537" s="166">
        <f t="shared" si="1674"/>
        <v>32650</v>
      </c>
      <c r="BB537" s="166">
        <f t="shared" si="1748"/>
        <v>240000</v>
      </c>
      <c r="BC537" s="166"/>
      <c r="BD537" s="166">
        <v>0</v>
      </c>
      <c r="BE537" s="166">
        <f t="shared" si="1676"/>
        <v>958300</v>
      </c>
      <c r="BF537" s="166">
        <f t="shared" si="1677"/>
        <v>3712469</v>
      </c>
      <c r="BG537" s="166">
        <f t="shared" si="1678"/>
        <v>0</v>
      </c>
      <c r="BH537" s="166">
        <v>1</v>
      </c>
      <c r="BI537" s="369" t="s">
        <v>40</v>
      </c>
      <c r="BJ537" s="166">
        <f t="shared" si="1679"/>
        <v>0</v>
      </c>
      <c r="BK537" s="166">
        <f t="shared" si="1680"/>
        <v>1</v>
      </c>
      <c r="BL537" s="166">
        <v>0</v>
      </c>
      <c r="BM537" s="166">
        <f t="shared" si="1681"/>
        <v>0</v>
      </c>
      <c r="BN537" s="166" t="str">
        <f t="shared" si="1682"/>
        <v>Trừ tiền</v>
      </c>
      <c r="BO537" s="410"/>
      <c r="BP537" s="166"/>
      <c r="BQ537" s="144"/>
      <c r="BR537" s="144"/>
      <c r="BS537" s="161">
        <f t="shared" si="1683"/>
        <v>4670769</v>
      </c>
      <c r="BT537" s="159">
        <v>0</v>
      </c>
      <c r="BU537" s="166">
        <f t="shared" si="1684"/>
        <v>0</v>
      </c>
      <c r="BV537" s="166">
        <v>11000000</v>
      </c>
      <c r="BW537" s="166">
        <f t="shared" si="1685"/>
        <v>11000000</v>
      </c>
      <c r="BX537" s="166">
        <f t="shared" si="1749"/>
        <v>-7014881</v>
      </c>
      <c r="BY537" s="166"/>
      <c r="BZ537" s="166"/>
      <c r="CA537" s="171"/>
      <c r="CB537" s="166"/>
      <c r="CC537" s="166"/>
      <c r="CD537" s="166"/>
      <c r="CE537" s="369">
        <v>11500000</v>
      </c>
      <c r="CF537" s="369">
        <f t="shared" ref="CF537:CF538" si="1759">CE537*10%</f>
        <v>1150000</v>
      </c>
      <c r="CG537" s="369">
        <v>0</v>
      </c>
      <c r="CH537" s="369">
        <v>0</v>
      </c>
      <c r="CI537" s="369"/>
      <c r="CJ537" s="369">
        <f t="shared" si="1750"/>
        <v>1150000</v>
      </c>
      <c r="CK537" s="369">
        <f t="shared" si="1751"/>
        <v>12650000</v>
      </c>
      <c r="CL537" s="368"/>
      <c r="CM537" s="369">
        <f t="shared" si="1752"/>
        <v>11500000</v>
      </c>
      <c r="CN537" s="369">
        <f t="shared" si="1752"/>
        <v>1150000</v>
      </c>
      <c r="CO537" s="369">
        <f t="shared" si="1753"/>
        <v>0</v>
      </c>
      <c r="CP537" s="369">
        <f t="shared" si="1754"/>
        <v>0</v>
      </c>
      <c r="CQ537" s="369">
        <f t="shared" si="1754"/>
        <v>0</v>
      </c>
      <c r="CR537" s="369">
        <f t="shared" si="1755"/>
        <v>1150000</v>
      </c>
      <c r="CS537" s="369">
        <f t="shared" si="1756"/>
        <v>12650000</v>
      </c>
      <c r="CT537" s="173" t="s">
        <v>2159</v>
      </c>
      <c r="CU537" s="173" t="s">
        <v>2112</v>
      </c>
      <c r="CV537" s="450">
        <v>0</v>
      </c>
      <c r="CW537" s="173" t="s">
        <v>2103</v>
      </c>
    </row>
    <row r="538" spans="1:101" ht="34.35" customHeight="1">
      <c r="A538" s="155">
        <f>SUBTOTAL(3,$C$11:C538)</f>
        <v>470</v>
      </c>
      <c r="B538" s="390" t="s">
        <v>1941</v>
      </c>
      <c r="C538" s="252" t="s">
        <v>228</v>
      </c>
      <c r="D538" s="156" t="s">
        <v>101</v>
      </c>
      <c r="E538" s="157" t="str">
        <f t="shared" si="1732"/>
        <v>B3</v>
      </c>
      <c r="F538" s="392">
        <v>40350</v>
      </c>
      <c r="G538" s="369">
        <v>6530000</v>
      </c>
      <c r="H538" s="368"/>
      <c r="I538" s="160">
        <f t="shared" si="1733"/>
        <v>4470000</v>
      </c>
      <c r="J538" s="160">
        <f t="shared" si="1653"/>
        <v>1100000</v>
      </c>
      <c r="K538" s="161">
        <f t="shared" si="1734"/>
        <v>5570000</v>
      </c>
      <c r="L538" s="161">
        <f t="shared" si="1655"/>
        <v>12100000</v>
      </c>
      <c r="M538" s="162">
        <f t="shared" si="1656"/>
        <v>0.8</v>
      </c>
      <c r="N538" s="163">
        <f t="shared" si="1657"/>
        <v>4571000</v>
      </c>
      <c r="O538" s="163">
        <v>0</v>
      </c>
      <c r="P538" s="406">
        <v>13</v>
      </c>
      <c r="Q538" s="406">
        <v>0</v>
      </c>
      <c r="R538" s="406">
        <v>0</v>
      </c>
      <c r="S538" s="406">
        <v>0</v>
      </c>
      <c r="T538" s="406"/>
      <c r="U538" s="406"/>
      <c r="V538" s="406"/>
      <c r="W538" s="406"/>
      <c r="X538" s="389"/>
      <c r="Y538" s="406"/>
      <c r="Z538" s="406"/>
      <c r="AA538" s="406"/>
      <c r="AB538" s="406"/>
      <c r="AC538" s="406"/>
      <c r="AD538" s="406">
        <v>0</v>
      </c>
      <c r="AE538" s="164">
        <v>0</v>
      </c>
      <c r="AF538" s="166">
        <f t="shared" si="1735"/>
        <v>4840000</v>
      </c>
      <c r="AG538" s="166">
        <f t="shared" si="1736"/>
        <v>0</v>
      </c>
      <c r="AH538" s="166">
        <f t="shared" si="1737"/>
        <v>0</v>
      </c>
      <c r="AI538" s="166">
        <f t="shared" si="1738"/>
        <v>0</v>
      </c>
      <c r="AJ538" s="166">
        <f t="shared" si="1739"/>
        <v>0</v>
      </c>
      <c r="AK538" s="166">
        <f t="shared" si="1740"/>
        <v>0</v>
      </c>
      <c r="AL538" s="166">
        <f t="shared" si="1741"/>
        <v>0</v>
      </c>
      <c r="AM538" s="166">
        <f t="shared" si="1742"/>
        <v>0</v>
      </c>
      <c r="AN538" s="166">
        <f t="shared" si="1743"/>
        <v>0</v>
      </c>
      <c r="AO538" s="167">
        <f t="shared" si="1744"/>
        <v>0</v>
      </c>
      <c r="AP538" s="166">
        <v>0</v>
      </c>
      <c r="AQ538" s="166">
        <f t="shared" si="1745"/>
        <v>4840000</v>
      </c>
      <c r="AR538" s="166">
        <v>0</v>
      </c>
      <c r="AS538" s="167"/>
      <c r="AT538" s="166"/>
      <c r="AU538" s="166"/>
      <c r="AV538" s="166">
        <f t="shared" si="1746"/>
        <v>4840000</v>
      </c>
      <c r="AW538" s="166">
        <f t="shared" si="1670"/>
        <v>522400</v>
      </c>
      <c r="AX538" s="166">
        <f t="shared" si="1671"/>
        <v>97950</v>
      </c>
      <c r="AY538" s="166">
        <f t="shared" si="1672"/>
        <v>65300</v>
      </c>
      <c r="AZ538" s="166">
        <f t="shared" si="1747"/>
        <v>685650</v>
      </c>
      <c r="BA538" s="166">
        <f t="shared" si="1674"/>
        <v>32650</v>
      </c>
      <c r="BB538" s="166">
        <f t="shared" si="1748"/>
        <v>240000</v>
      </c>
      <c r="BC538" s="166"/>
      <c r="BD538" s="166">
        <v>0</v>
      </c>
      <c r="BE538" s="166">
        <f t="shared" si="1676"/>
        <v>958300</v>
      </c>
      <c r="BF538" s="166">
        <f t="shared" si="1677"/>
        <v>3881700</v>
      </c>
      <c r="BG538" s="166">
        <f t="shared" si="1678"/>
        <v>0</v>
      </c>
      <c r="BH538" s="166">
        <v>1</v>
      </c>
      <c r="BI538" s="369" t="s">
        <v>40</v>
      </c>
      <c r="BJ538" s="166">
        <f t="shared" si="1679"/>
        <v>0</v>
      </c>
      <c r="BK538" s="166">
        <f t="shared" si="1680"/>
        <v>1</v>
      </c>
      <c r="BL538" s="166">
        <v>0</v>
      </c>
      <c r="BM538" s="166">
        <f t="shared" si="1681"/>
        <v>0</v>
      </c>
      <c r="BN538" s="166" t="str">
        <f t="shared" si="1682"/>
        <v>Trừ tiền</v>
      </c>
      <c r="BO538" s="410"/>
      <c r="BP538" s="166"/>
      <c r="BQ538" s="144"/>
      <c r="BR538" s="144"/>
      <c r="BS538" s="161">
        <f t="shared" si="1683"/>
        <v>4840000</v>
      </c>
      <c r="BT538" s="159">
        <v>0</v>
      </c>
      <c r="BU538" s="166">
        <f t="shared" si="1684"/>
        <v>0</v>
      </c>
      <c r="BV538" s="166">
        <v>11000000</v>
      </c>
      <c r="BW538" s="166">
        <f t="shared" si="1685"/>
        <v>11000000</v>
      </c>
      <c r="BX538" s="166">
        <f t="shared" si="1749"/>
        <v>-6845650</v>
      </c>
      <c r="BY538" s="166"/>
      <c r="BZ538" s="166"/>
      <c r="CA538" s="171"/>
      <c r="CB538" s="166"/>
      <c r="CC538" s="166"/>
      <c r="CD538" s="166"/>
      <c r="CE538" s="369">
        <v>11000000</v>
      </c>
      <c r="CF538" s="369">
        <f t="shared" si="1759"/>
        <v>1100000</v>
      </c>
      <c r="CG538" s="369">
        <v>0</v>
      </c>
      <c r="CH538" s="369">
        <v>0</v>
      </c>
      <c r="CI538" s="369"/>
      <c r="CJ538" s="369">
        <f t="shared" si="1750"/>
        <v>1100000</v>
      </c>
      <c r="CK538" s="369">
        <f t="shared" si="1751"/>
        <v>12100000</v>
      </c>
      <c r="CL538" s="368"/>
      <c r="CM538" s="369">
        <f t="shared" si="1752"/>
        <v>11000000</v>
      </c>
      <c r="CN538" s="369">
        <f t="shared" si="1752"/>
        <v>1100000</v>
      </c>
      <c r="CO538" s="369">
        <f t="shared" si="1753"/>
        <v>0</v>
      </c>
      <c r="CP538" s="369">
        <f t="shared" si="1754"/>
        <v>0</v>
      </c>
      <c r="CQ538" s="369">
        <f t="shared" si="1754"/>
        <v>0</v>
      </c>
      <c r="CR538" s="369">
        <f t="shared" si="1755"/>
        <v>1100000</v>
      </c>
      <c r="CS538" s="369">
        <f t="shared" si="1756"/>
        <v>12100000</v>
      </c>
      <c r="CT538" s="173" t="s">
        <v>2159</v>
      </c>
      <c r="CU538" s="173" t="s">
        <v>2112</v>
      </c>
      <c r="CV538" s="450">
        <v>0</v>
      </c>
      <c r="CW538" s="173" t="s">
        <v>2103</v>
      </c>
    </row>
    <row r="539" spans="1:101" ht="34.35" customHeight="1">
      <c r="A539" s="155">
        <f>SUBTOTAL(3,$C$11:C539)</f>
        <v>471</v>
      </c>
      <c r="B539" s="390" t="s">
        <v>1942</v>
      </c>
      <c r="C539" s="252" t="s">
        <v>1943</v>
      </c>
      <c r="D539" s="156" t="s">
        <v>101</v>
      </c>
      <c r="E539" s="157" t="str">
        <f t="shared" si="1732"/>
        <v>B3</v>
      </c>
      <c r="F539" s="392">
        <v>42212</v>
      </c>
      <c r="G539" s="369">
        <v>6090000</v>
      </c>
      <c r="H539" s="368"/>
      <c r="I539" s="160">
        <f t="shared" si="1733"/>
        <v>4410000</v>
      </c>
      <c r="J539" s="160">
        <f t="shared" si="1653"/>
        <v>1050000</v>
      </c>
      <c r="K539" s="161">
        <f t="shared" si="1734"/>
        <v>5460000</v>
      </c>
      <c r="L539" s="161">
        <f t="shared" si="1655"/>
        <v>11550000</v>
      </c>
      <c r="M539" s="162">
        <f t="shared" si="1656"/>
        <v>1</v>
      </c>
      <c r="N539" s="163">
        <f t="shared" si="1657"/>
        <v>4263000</v>
      </c>
      <c r="O539" s="163">
        <v>0</v>
      </c>
      <c r="P539" s="406">
        <v>12</v>
      </c>
      <c r="Q539" s="406">
        <v>0</v>
      </c>
      <c r="R539" s="406">
        <v>2.5</v>
      </c>
      <c r="S539" s="406">
        <v>0</v>
      </c>
      <c r="T539" s="406"/>
      <c r="U539" s="406"/>
      <c r="V539" s="406"/>
      <c r="W539" s="406"/>
      <c r="X539" s="389"/>
      <c r="Y539" s="406"/>
      <c r="Z539" s="406"/>
      <c r="AA539" s="406"/>
      <c r="AB539" s="406"/>
      <c r="AC539" s="406"/>
      <c r="AD539" s="406">
        <v>1.31</v>
      </c>
      <c r="AE539" s="164">
        <v>0</v>
      </c>
      <c r="AF539" s="166">
        <f t="shared" si="1735"/>
        <v>5330769</v>
      </c>
      <c r="AG539" s="166">
        <f t="shared" si="1736"/>
        <v>1009615</v>
      </c>
      <c r="AH539" s="166">
        <f t="shared" si="1737"/>
        <v>0</v>
      </c>
      <c r="AI539" s="166">
        <f t="shared" si="1738"/>
        <v>0</v>
      </c>
      <c r="AJ539" s="166">
        <f t="shared" si="1739"/>
        <v>0</v>
      </c>
      <c r="AK539" s="166">
        <f t="shared" si="1740"/>
        <v>0</v>
      </c>
      <c r="AL539" s="166">
        <f t="shared" si="1741"/>
        <v>0</v>
      </c>
      <c r="AM539" s="166">
        <f t="shared" si="1742"/>
        <v>0</v>
      </c>
      <c r="AN539" s="166">
        <f t="shared" si="1743"/>
        <v>158712</v>
      </c>
      <c r="AO539" s="167">
        <f t="shared" si="1744"/>
        <v>0</v>
      </c>
      <c r="AP539" s="166">
        <v>0</v>
      </c>
      <c r="AQ539" s="166">
        <f t="shared" si="1745"/>
        <v>6499096</v>
      </c>
      <c r="AR539" s="166">
        <v>0</v>
      </c>
      <c r="AS539" s="167"/>
      <c r="AT539" s="166"/>
      <c r="AU539" s="166"/>
      <c r="AV539" s="166">
        <f t="shared" si="1746"/>
        <v>6499096</v>
      </c>
      <c r="AW539" s="166">
        <f t="shared" si="1670"/>
        <v>487200</v>
      </c>
      <c r="AX539" s="166">
        <f t="shared" si="1671"/>
        <v>91350</v>
      </c>
      <c r="AY539" s="166">
        <f t="shared" si="1672"/>
        <v>60900</v>
      </c>
      <c r="AZ539" s="166">
        <f t="shared" si="1747"/>
        <v>639450</v>
      </c>
      <c r="BA539" s="166">
        <f t="shared" si="1674"/>
        <v>30450</v>
      </c>
      <c r="BB539" s="166">
        <f t="shared" si="1748"/>
        <v>120000</v>
      </c>
      <c r="BC539" s="166"/>
      <c r="BD539" s="166">
        <v>0</v>
      </c>
      <c r="BE539" s="166">
        <f t="shared" si="1676"/>
        <v>789900</v>
      </c>
      <c r="BF539" s="166">
        <f t="shared" si="1677"/>
        <v>5709196</v>
      </c>
      <c r="BG539" s="166">
        <f t="shared" si="1678"/>
        <v>0</v>
      </c>
      <c r="BH539" s="166">
        <v>1</v>
      </c>
      <c r="BI539" s="369" t="s">
        <v>40</v>
      </c>
      <c r="BJ539" s="166">
        <f t="shared" si="1679"/>
        <v>0</v>
      </c>
      <c r="BK539" s="166">
        <f t="shared" si="1680"/>
        <v>1</v>
      </c>
      <c r="BL539" s="166">
        <v>0</v>
      </c>
      <c r="BM539" s="166">
        <f t="shared" si="1681"/>
        <v>0</v>
      </c>
      <c r="BN539" s="166" t="str">
        <f t="shared" si="1682"/>
        <v>Trừ tiền</v>
      </c>
      <c r="BO539" s="410"/>
      <c r="BP539" s="166"/>
      <c r="BQ539" s="144"/>
      <c r="BR539" s="144"/>
      <c r="BS539" s="161">
        <f t="shared" si="1683"/>
        <v>6340384</v>
      </c>
      <c r="BT539" s="159">
        <v>0</v>
      </c>
      <c r="BU539" s="166">
        <f t="shared" si="1684"/>
        <v>0</v>
      </c>
      <c r="BV539" s="166">
        <v>11000000</v>
      </c>
      <c r="BW539" s="166">
        <f t="shared" si="1685"/>
        <v>11000000</v>
      </c>
      <c r="BX539" s="166">
        <f t="shared" si="1749"/>
        <v>-5299066</v>
      </c>
      <c r="BY539" s="166"/>
      <c r="BZ539" s="166"/>
      <c r="CA539" s="171"/>
      <c r="CB539" s="166"/>
      <c r="CC539" s="166"/>
      <c r="CD539" s="166"/>
      <c r="CE539" s="369">
        <v>10500000</v>
      </c>
      <c r="CF539" s="369">
        <f>10%*CE539</f>
        <v>1050000</v>
      </c>
      <c r="CG539" s="369">
        <v>0</v>
      </c>
      <c r="CH539" s="369">
        <v>0</v>
      </c>
      <c r="CI539" s="369"/>
      <c r="CJ539" s="369">
        <f t="shared" si="1750"/>
        <v>1050000</v>
      </c>
      <c r="CK539" s="369">
        <f t="shared" si="1751"/>
        <v>11550000</v>
      </c>
      <c r="CL539" s="368"/>
      <c r="CM539" s="369">
        <f t="shared" si="1752"/>
        <v>10500000</v>
      </c>
      <c r="CN539" s="369">
        <f t="shared" si="1752"/>
        <v>1050000</v>
      </c>
      <c r="CO539" s="369">
        <f t="shared" si="1753"/>
        <v>0</v>
      </c>
      <c r="CP539" s="369">
        <f t="shared" si="1754"/>
        <v>0</v>
      </c>
      <c r="CQ539" s="369">
        <f t="shared" si="1754"/>
        <v>0</v>
      </c>
      <c r="CR539" s="369">
        <f t="shared" si="1755"/>
        <v>1050000</v>
      </c>
      <c r="CS539" s="369">
        <f t="shared" si="1756"/>
        <v>11550000</v>
      </c>
      <c r="CT539" s="173" t="s">
        <v>2159</v>
      </c>
      <c r="CU539" s="173" t="s">
        <v>2112</v>
      </c>
      <c r="CV539" s="450">
        <v>0</v>
      </c>
      <c r="CW539" s="173" t="s">
        <v>2103</v>
      </c>
    </row>
    <row r="540" spans="1:101" ht="34.35" customHeight="1">
      <c r="A540" s="155">
        <f>SUBTOTAL(3,$C$11:C540)</f>
        <v>472</v>
      </c>
      <c r="B540" s="390" t="s">
        <v>1944</v>
      </c>
      <c r="C540" s="252" t="s">
        <v>1945</v>
      </c>
      <c r="D540" s="156" t="s">
        <v>101</v>
      </c>
      <c r="E540" s="157" t="str">
        <f t="shared" si="1732"/>
        <v>B3</v>
      </c>
      <c r="F540" s="392">
        <v>40280</v>
      </c>
      <c r="G540" s="369">
        <v>6530000</v>
      </c>
      <c r="H540" s="368"/>
      <c r="I540" s="160">
        <f t="shared" si="1733"/>
        <v>4970000</v>
      </c>
      <c r="J540" s="160">
        <f t="shared" si="1653"/>
        <v>1150000</v>
      </c>
      <c r="K540" s="161">
        <f t="shared" si="1734"/>
        <v>6120000</v>
      </c>
      <c r="L540" s="161">
        <f t="shared" si="1655"/>
        <v>12650000</v>
      </c>
      <c r="M540" s="162">
        <f t="shared" si="1656"/>
        <v>0.8</v>
      </c>
      <c r="N540" s="163">
        <f t="shared" si="1657"/>
        <v>4571000</v>
      </c>
      <c r="O540" s="163">
        <v>0</v>
      </c>
      <c r="P540" s="406">
        <v>12</v>
      </c>
      <c r="Q540" s="406">
        <v>0</v>
      </c>
      <c r="R540" s="406">
        <v>0.56999999999999995</v>
      </c>
      <c r="S540" s="406">
        <v>0</v>
      </c>
      <c r="T540" s="406"/>
      <c r="U540" s="406"/>
      <c r="V540" s="406"/>
      <c r="W540" s="406"/>
      <c r="X540" s="389"/>
      <c r="Y540" s="406"/>
      <c r="Z540" s="406"/>
      <c r="AA540" s="406"/>
      <c r="AB540" s="406"/>
      <c r="AC540" s="406"/>
      <c r="AD540" s="406">
        <v>0</v>
      </c>
      <c r="AE540" s="164">
        <v>0</v>
      </c>
      <c r="AF540" s="166">
        <f t="shared" si="1735"/>
        <v>4670769</v>
      </c>
      <c r="AG540" s="166">
        <f t="shared" si="1736"/>
        <v>214737</v>
      </c>
      <c r="AH540" s="166">
        <f t="shared" si="1737"/>
        <v>0</v>
      </c>
      <c r="AI540" s="166">
        <f t="shared" si="1738"/>
        <v>0</v>
      </c>
      <c r="AJ540" s="166">
        <f t="shared" si="1739"/>
        <v>0</v>
      </c>
      <c r="AK540" s="166">
        <f t="shared" si="1740"/>
        <v>0</v>
      </c>
      <c r="AL540" s="166">
        <f t="shared" si="1741"/>
        <v>0</v>
      </c>
      <c r="AM540" s="166">
        <f t="shared" si="1742"/>
        <v>0</v>
      </c>
      <c r="AN540" s="166">
        <f t="shared" si="1743"/>
        <v>0</v>
      </c>
      <c r="AO540" s="167">
        <f t="shared" si="1744"/>
        <v>0</v>
      </c>
      <c r="AP540" s="166">
        <v>0</v>
      </c>
      <c r="AQ540" s="166">
        <f t="shared" si="1745"/>
        <v>4885506</v>
      </c>
      <c r="AR540" s="166">
        <v>0</v>
      </c>
      <c r="AS540" s="167"/>
      <c r="AT540" s="166"/>
      <c r="AU540" s="166"/>
      <c r="AV540" s="166">
        <f t="shared" si="1746"/>
        <v>4885506</v>
      </c>
      <c r="AW540" s="166">
        <f t="shared" si="1670"/>
        <v>522400</v>
      </c>
      <c r="AX540" s="166">
        <f t="shared" si="1671"/>
        <v>97950</v>
      </c>
      <c r="AY540" s="166">
        <f t="shared" si="1672"/>
        <v>65300</v>
      </c>
      <c r="AZ540" s="166">
        <f t="shared" si="1747"/>
        <v>685650</v>
      </c>
      <c r="BA540" s="166">
        <f t="shared" si="1674"/>
        <v>0</v>
      </c>
      <c r="BB540" s="166">
        <f t="shared" si="1748"/>
        <v>240000</v>
      </c>
      <c r="BC540" s="166"/>
      <c r="BD540" s="166">
        <v>0</v>
      </c>
      <c r="BE540" s="166">
        <f t="shared" si="1676"/>
        <v>925650</v>
      </c>
      <c r="BF540" s="166">
        <f t="shared" si="1677"/>
        <v>3959856</v>
      </c>
      <c r="BG540" s="166">
        <f t="shared" si="1678"/>
        <v>0</v>
      </c>
      <c r="BH540" s="166">
        <v>1</v>
      </c>
      <c r="BI540" s="159">
        <v>0</v>
      </c>
      <c r="BJ540" s="166">
        <f t="shared" si="1679"/>
        <v>0</v>
      </c>
      <c r="BK540" s="166">
        <f t="shared" si="1680"/>
        <v>1</v>
      </c>
      <c r="BL540" s="166">
        <v>0</v>
      </c>
      <c r="BM540" s="166">
        <f t="shared" si="1681"/>
        <v>0</v>
      </c>
      <c r="BN540" s="166" t="str">
        <f t="shared" si="1682"/>
        <v>Trừ tiền</v>
      </c>
      <c r="BO540" s="410"/>
      <c r="BP540" s="166"/>
      <c r="BQ540" s="144"/>
      <c r="BR540" s="144"/>
      <c r="BS540" s="161">
        <f t="shared" si="1683"/>
        <v>4885506</v>
      </c>
      <c r="BT540" s="159">
        <v>0</v>
      </c>
      <c r="BU540" s="166">
        <f t="shared" si="1684"/>
        <v>0</v>
      </c>
      <c r="BV540" s="166">
        <v>11000000</v>
      </c>
      <c r="BW540" s="166">
        <f t="shared" si="1685"/>
        <v>11000000</v>
      </c>
      <c r="BX540" s="166">
        <f t="shared" si="1749"/>
        <v>-6800144</v>
      </c>
      <c r="BY540" s="166"/>
      <c r="BZ540" s="166"/>
      <c r="CA540" s="171"/>
      <c r="CB540" s="166"/>
      <c r="CC540" s="166"/>
      <c r="CD540" s="166"/>
      <c r="CE540" s="369">
        <v>11500000</v>
      </c>
      <c r="CF540" s="369">
        <f>CE540*10%</f>
        <v>1150000</v>
      </c>
      <c r="CG540" s="369">
        <v>0</v>
      </c>
      <c r="CH540" s="369">
        <v>0</v>
      </c>
      <c r="CI540" s="369"/>
      <c r="CJ540" s="369">
        <f t="shared" si="1750"/>
        <v>1150000</v>
      </c>
      <c r="CK540" s="369">
        <f t="shared" si="1751"/>
        <v>12650000</v>
      </c>
      <c r="CL540" s="368"/>
      <c r="CM540" s="369">
        <f t="shared" si="1752"/>
        <v>11500000</v>
      </c>
      <c r="CN540" s="369">
        <f t="shared" si="1752"/>
        <v>1150000</v>
      </c>
      <c r="CO540" s="369">
        <f t="shared" si="1753"/>
        <v>0</v>
      </c>
      <c r="CP540" s="369">
        <f t="shared" si="1754"/>
        <v>0</v>
      </c>
      <c r="CQ540" s="369">
        <f t="shared" si="1754"/>
        <v>0</v>
      </c>
      <c r="CR540" s="369">
        <f t="shared" si="1755"/>
        <v>1150000</v>
      </c>
      <c r="CS540" s="369">
        <f t="shared" si="1756"/>
        <v>12650000</v>
      </c>
      <c r="CT540" s="173" t="s">
        <v>2159</v>
      </c>
      <c r="CU540" s="173" t="s">
        <v>2112</v>
      </c>
      <c r="CV540" s="450">
        <v>0</v>
      </c>
      <c r="CW540" s="173" t="s">
        <v>2103</v>
      </c>
    </row>
    <row r="541" spans="1:101" ht="34.35" customHeight="1">
      <c r="A541" s="155">
        <f>SUBTOTAL(3,$C$11:C541)</f>
        <v>473</v>
      </c>
      <c r="B541" s="390" t="s">
        <v>1946</v>
      </c>
      <c r="C541" s="252" t="s">
        <v>1947</v>
      </c>
      <c r="D541" s="156" t="s">
        <v>101</v>
      </c>
      <c r="E541" s="157" t="str">
        <f t="shared" si="1732"/>
        <v>B3</v>
      </c>
      <c r="F541" s="392">
        <v>42156</v>
      </c>
      <c r="G541" s="369">
        <v>5520000</v>
      </c>
      <c r="H541" s="368"/>
      <c r="I541" s="160">
        <f t="shared" si="1733"/>
        <v>3980000</v>
      </c>
      <c r="J541" s="160">
        <f t="shared" si="1653"/>
        <v>475000</v>
      </c>
      <c r="K541" s="161">
        <f t="shared" si="1734"/>
        <v>4455000</v>
      </c>
      <c r="L541" s="161">
        <f t="shared" si="1655"/>
        <v>9975000</v>
      </c>
      <c r="M541" s="162">
        <f t="shared" si="1656"/>
        <v>1</v>
      </c>
      <c r="N541" s="163">
        <f t="shared" si="1657"/>
        <v>3864000</v>
      </c>
      <c r="O541" s="163">
        <v>0</v>
      </c>
      <c r="P541" s="406">
        <v>13</v>
      </c>
      <c r="Q541" s="406">
        <v>0</v>
      </c>
      <c r="R541" s="406">
        <v>0</v>
      </c>
      <c r="S541" s="406">
        <v>0</v>
      </c>
      <c r="T541" s="406"/>
      <c r="U541" s="406"/>
      <c r="V541" s="406"/>
      <c r="W541" s="406"/>
      <c r="X541" s="389"/>
      <c r="Y541" s="406"/>
      <c r="Z541" s="406"/>
      <c r="AA541" s="406"/>
      <c r="AB541" s="406"/>
      <c r="AC541" s="406"/>
      <c r="AD541" s="406">
        <v>0</v>
      </c>
      <c r="AE541" s="164">
        <v>0</v>
      </c>
      <c r="AF541" s="166">
        <f t="shared" si="1735"/>
        <v>4987500</v>
      </c>
      <c r="AG541" s="166">
        <f t="shared" si="1736"/>
        <v>0</v>
      </c>
      <c r="AH541" s="166">
        <f t="shared" si="1737"/>
        <v>0</v>
      </c>
      <c r="AI541" s="166">
        <f t="shared" si="1738"/>
        <v>0</v>
      </c>
      <c r="AJ541" s="166">
        <f t="shared" si="1739"/>
        <v>0</v>
      </c>
      <c r="AK541" s="166">
        <f t="shared" si="1740"/>
        <v>0</v>
      </c>
      <c r="AL541" s="166">
        <f t="shared" si="1741"/>
        <v>0</v>
      </c>
      <c r="AM541" s="166">
        <f t="shared" si="1742"/>
        <v>0</v>
      </c>
      <c r="AN541" s="166">
        <f t="shared" si="1743"/>
        <v>0</v>
      </c>
      <c r="AO541" s="167">
        <f t="shared" si="1744"/>
        <v>0</v>
      </c>
      <c r="AP541" s="166">
        <v>0</v>
      </c>
      <c r="AQ541" s="166">
        <f t="shared" si="1745"/>
        <v>4987500</v>
      </c>
      <c r="AR541" s="166">
        <v>0</v>
      </c>
      <c r="AS541" s="167"/>
      <c r="AT541" s="166"/>
      <c r="AU541" s="166"/>
      <c r="AV541" s="166">
        <f t="shared" si="1746"/>
        <v>4987500</v>
      </c>
      <c r="AW541" s="166">
        <f t="shared" si="1670"/>
        <v>441600</v>
      </c>
      <c r="AX541" s="166">
        <f t="shared" si="1671"/>
        <v>82800</v>
      </c>
      <c r="AY541" s="166">
        <f t="shared" si="1672"/>
        <v>55200</v>
      </c>
      <c r="AZ541" s="166">
        <f t="shared" si="1747"/>
        <v>579600</v>
      </c>
      <c r="BA541" s="166">
        <f t="shared" si="1674"/>
        <v>27600</v>
      </c>
      <c r="BB541" s="166">
        <f t="shared" si="1748"/>
        <v>120000</v>
      </c>
      <c r="BC541" s="166"/>
      <c r="BD541" s="166">
        <v>0</v>
      </c>
      <c r="BE541" s="166">
        <f t="shared" si="1676"/>
        <v>727200</v>
      </c>
      <c r="BF541" s="166">
        <f t="shared" si="1677"/>
        <v>4260300</v>
      </c>
      <c r="BG541" s="166">
        <f t="shared" si="1678"/>
        <v>0</v>
      </c>
      <c r="BH541" s="166">
        <v>1</v>
      </c>
      <c r="BI541" s="369" t="s">
        <v>40</v>
      </c>
      <c r="BJ541" s="166">
        <f t="shared" si="1679"/>
        <v>0</v>
      </c>
      <c r="BK541" s="166">
        <f t="shared" si="1680"/>
        <v>1</v>
      </c>
      <c r="BL541" s="166">
        <v>0</v>
      </c>
      <c r="BM541" s="166">
        <f t="shared" si="1681"/>
        <v>0</v>
      </c>
      <c r="BN541" s="166" t="str">
        <f t="shared" si="1682"/>
        <v>Trừ tiền</v>
      </c>
      <c r="BO541" s="410"/>
      <c r="BP541" s="166"/>
      <c r="BQ541" s="144"/>
      <c r="BR541" s="144"/>
      <c r="BS541" s="161">
        <f t="shared" si="1683"/>
        <v>4987500</v>
      </c>
      <c r="BT541" s="159">
        <v>0</v>
      </c>
      <c r="BU541" s="166">
        <f t="shared" si="1684"/>
        <v>0</v>
      </c>
      <c r="BV541" s="166">
        <v>11000000</v>
      </c>
      <c r="BW541" s="166">
        <f t="shared" si="1685"/>
        <v>11000000</v>
      </c>
      <c r="BX541" s="166">
        <f t="shared" si="1749"/>
        <v>-6592100</v>
      </c>
      <c r="BY541" s="166"/>
      <c r="BZ541" s="166"/>
      <c r="CA541" s="171"/>
      <c r="CB541" s="166"/>
      <c r="CC541" s="166"/>
      <c r="CD541" s="166"/>
      <c r="CE541" s="369">
        <v>9500000</v>
      </c>
      <c r="CF541" s="369">
        <f>5%*CE541</f>
        <v>475000</v>
      </c>
      <c r="CG541" s="369">
        <v>0</v>
      </c>
      <c r="CH541" s="369">
        <v>0</v>
      </c>
      <c r="CI541" s="369"/>
      <c r="CJ541" s="369">
        <f t="shared" si="1750"/>
        <v>475000</v>
      </c>
      <c r="CK541" s="369">
        <f t="shared" si="1751"/>
        <v>9975000</v>
      </c>
      <c r="CL541" s="368"/>
      <c r="CM541" s="369">
        <f t="shared" si="1752"/>
        <v>9500000</v>
      </c>
      <c r="CN541" s="369">
        <f t="shared" si="1752"/>
        <v>475000</v>
      </c>
      <c r="CO541" s="369">
        <f t="shared" si="1753"/>
        <v>0</v>
      </c>
      <c r="CP541" s="369">
        <f t="shared" si="1754"/>
        <v>0</v>
      </c>
      <c r="CQ541" s="369">
        <f t="shared" si="1754"/>
        <v>0</v>
      </c>
      <c r="CR541" s="369">
        <f t="shared" si="1755"/>
        <v>475000</v>
      </c>
      <c r="CS541" s="369">
        <f t="shared" si="1756"/>
        <v>9975000</v>
      </c>
      <c r="CT541" s="173" t="s">
        <v>2159</v>
      </c>
      <c r="CU541" s="173" t="s">
        <v>2112</v>
      </c>
      <c r="CV541" s="450">
        <v>0</v>
      </c>
      <c r="CW541" s="173" t="s">
        <v>2103</v>
      </c>
    </row>
    <row r="542" spans="1:101" ht="34.35" customHeight="1">
      <c r="A542" s="155">
        <f>SUBTOTAL(3,$C$11:C542)</f>
        <v>474</v>
      </c>
      <c r="B542" s="390" t="s">
        <v>1948</v>
      </c>
      <c r="C542" s="252" t="s">
        <v>1949</v>
      </c>
      <c r="D542" s="156" t="s">
        <v>101</v>
      </c>
      <c r="E542" s="157" t="str">
        <f t="shared" si="1732"/>
        <v>B3</v>
      </c>
      <c r="F542" s="392">
        <v>40652</v>
      </c>
      <c r="G542" s="369">
        <v>5520000</v>
      </c>
      <c r="H542" s="368"/>
      <c r="I542" s="160">
        <f t="shared" si="1733"/>
        <v>3480000</v>
      </c>
      <c r="J542" s="160">
        <f t="shared" si="1653"/>
        <v>900000</v>
      </c>
      <c r="K542" s="161">
        <f t="shared" si="1734"/>
        <v>4380000</v>
      </c>
      <c r="L542" s="161">
        <f t="shared" si="1655"/>
        <v>9900000</v>
      </c>
      <c r="M542" s="162">
        <f t="shared" si="1656"/>
        <v>1</v>
      </c>
      <c r="N542" s="163">
        <f t="shared" si="1657"/>
        <v>3864000</v>
      </c>
      <c r="O542" s="163">
        <v>0</v>
      </c>
      <c r="P542" s="406">
        <v>0</v>
      </c>
      <c r="Q542" s="406">
        <v>0</v>
      </c>
      <c r="R542" s="406">
        <v>0</v>
      </c>
      <c r="S542" s="406">
        <v>0</v>
      </c>
      <c r="T542" s="406"/>
      <c r="U542" s="406"/>
      <c r="V542" s="406"/>
      <c r="W542" s="406"/>
      <c r="X542" s="389"/>
      <c r="Y542" s="406"/>
      <c r="Z542" s="406"/>
      <c r="AA542" s="406"/>
      <c r="AB542" s="406"/>
      <c r="AC542" s="406"/>
      <c r="AD542" s="406">
        <v>0</v>
      </c>
      <c r="AE542" s="164">
        <v>0</v>
      </c>
      <c r="AF542" s="166">
        <f t="shared" si="1735"/>
        <v>0</v>
      </c>
      <c r="AG542" s="166">
        <f t="shared" si="1736"/>
        <v>0</v>
      </c>
      <c r="AH542" s="166">
        <f t="shared" si="1737"/>
        <v>0</v>
      </c>
      <c r="AI542" s="166">
        <f t="shared" si="1738"/>
        <v>0</v>
      </c>
      <c r="AJ542" s="166">
        <f t="shared" si="1739"/>
        <v>0</v>
      </c>
      <c r="AK542" s="166">
        <f t="shared" si="1740"/>
        <v>0</v>
      </c>
      <c r="AL542" s="166">
        <f t="shared" si="1741"/>
        <v>0</v>
      </c>
      <c r="AM542" s="166">
        <f t="shared" si="1742"/>
        <v>0</v>
      </c>
      <c r="AN542" s="166">
        <f t="shared" si="1743"/>
        <v>0</v>
      </c>
      <c r="AO542" s="167">
        <f t="shared" si="1744"/>
        <v>0</v>
      </c>
      <c r="AP542" s="166">
        <v>0</v>
      </c>
      <c r="AQ542" s="166">
        <f t="shared" si="1745"/>
        <v>0</v>
      </c>
      <c r="AR542" s="166">
        <v>0</v>
      </c>
      <c r="AS542" s="167"/>
      <c r="AT542" s="166"/>
      <c r="AU542" s="166"/>
      <c r="AV542" s="166">
        <f t="shared" si="1746"/>
        <v>0</v>
      </c>
      <c r="AW542" s="166">
        <v>0</v>
      </c>
      <c r="AX542" s="166">
        <f>ROUND(IF($BH542=1,$G542*4.5%,0),0)</f>
        <v>0</v>
      </c>
      <c r="AY542" s="166">
        <v>0</v>
      </c>
      <c r="AZ542" s="166">
        <f t="shared" si="1747"/>
        <v>0</v>
      </c>
      <c r="BA542" s="166">
        <v>0</v>
      </c>
      <c r="BB542" s="166">
        <f t="shared" si="1748"/>
        <v>0</v>
      </c>
      <c r="BC542" s="166"/>
      <c r="BD542" s="166">
        <v>0</v>
      </c>
      <c r="BE542" s="166">
        <f t="shared" si="1676"/>
        <v>0</v>
      </c>
      <c r="BF542" s="166">
        <f t="shared" si="1677"/>
        <v>0</v>
      </c>
      <c r="BG542" s="166">
        <f t="shared" si="1678"/>
        <v>0</v>
      </c>
      <c r="BH542" s="166"/>
      <c r="BI542" s="369" t="s">
        <v>40</v>
      </c>
      <c r="BJ542" s="166">
        <f t="shared" si="1679"/>
        <v>0</v>
      </c>
      <c r="BK542" s="166">
        <f t="shared" si="1680"/>
        <v>1</v>
      </c>
      <c r="BL542" s="166">
        <v>0</v>
      </c>
      <c r="BM542" s="166">
        <f t="shared" si="1681"/>
        <v>0</v>
      </c>
      <c r="BN542" s="166" t="str">
        <f t="shared" si="1682"/>
        <v>Xem lại</v>
      </c>
      <c r="BO542" s="410"/>
      <c r="BP542" s="166"/>
      <c r="BQ542" s="144"/>
      <c r="BR542" s="144"/>
      <c r="BS542" s="161">
        <f t="shared" si="1683"/>
        <v>0</v>
      </c>
      <c r="BT542" s="159">
        <v>0</v>
      </c>
      <c r="BU542" s="166">
        <f t="shared" si="1684"/>
        <v>0</v>
      </c>
      <c r="BV542" s="166">
        <v>11000000</v>
      </c>
      <c r="BW542" s="166">
        <f t="shared" si="1685"/>
        <v>11000000</v>
      </c>
      <c r="BX542" s="166">
        <f t="shared" si="1749"/>
        <v>-11000000</v>
      </c>
      <c r="BY542" s="166"/>
      <c r="BZ542" s="166"/>
      <c r="CA542" s="171"/>
      <c r="CB542" s="166"/>
      <c r="CC542" s="166"/>
      <c r="CD542" s="166"/>
      <c r="CE542" s="369">
        <v>9000000</v>
      </c>
      <c r="CF542" s="369">
        <f t="shared" ref="CF542:CF545" si="1760">CE542*10%</f>
        <v>900000</v>
      </c>
      <c r="CG542" s="369">
        <v>0</v>
      </c>
      <c r="CH542" s="369">
        <v>0</v>
      </c>
      <c r="CI542" s="369"/>
      <c r="CJ542" s="369">
        <f t="shared" si="1750"/>
        <v>900000</v>
      </c>
      <c r="CK542" s="369">
        <f t="shared" si="1751"/>
        <v>9900000</v>
      </c>
      <c r="CL542" s="368"/>
      <c r="CM542" s="369">
        <f t="shared" si="1752"/>
        <v>9000000</v>
      </c>
      <c r="CN542" s="369">
        <f t="shared" si="1752"/>
        <v>900000</v>
      </c>
      <c r="CO542" s="369">
        <f t="shared" si="1753"/>
        <v>0</v>
      </c>
      <c r="CP542" s="369">
        <f t="shared" si="1754"/>
        <v>0</v>
      </c>
      <c r="CQ542" s="369">
        <f t="shared" si="1754"/>
        <v>0</v>
      </c>
      <c r="CR542" s="369">
        <f t="shared" si="1755"/>
        <v>900000</v>
      </c>
      <c r="CS542" s="369">
        <f t="shared" si="1756"/>
        <v>9900000</v>
      </c>
      <c r="CT542" s="173" t="s">
        <v>2159</v>
      </c>
      <c r="CU542" s="173" t="s">
        <v>2112</v>
      </c>
      <c r="CV542" s="450">
        <v>0</v>
      </c>
      <c r="CW542" s="173" t="s">
        <v>2103</v>
      </c>
    </row>
    <row r="543" spans="1:101" ht="34.35" customHeight="1">
      <c r="A543" s="155">
        <f>SUBTOTAL(3,$C$11:C543)</f>
        <v>475</v>
      </c>
      <c r="B543" s="390" t="s">
        <v>1950</v>
      </c>
      <c r="C543" s="252" t="s">
        <v>1951</v>
      </c>
      <c r="D543" s="156" t="s">
        <v>101</v>
      </c>
      <c r="E543" s="157" t="str">
        <f t="shared" si="1732"/>
        <v>B3</v>
      </c>
      <c r="F543" s="392">
        <v>42342</v>
      </c>
      <c r="G543" s="369">
        <v>5800000</v>
      </c>
      <c r="H543" s="368"/>
      <c r="I543" s="160">
        <f t="shared" si="1733"/>
        <v>3200000</v>
      </c>
      <c r="J543" s="160">
        <f t="shared" si="1653"/>
        <v>900000</v>
      </c>
      <c r="K543" s="161">
        <f t="shared" si="1734"/>
        <v>4100000</v>
      </c>
      <c r="L543" s="161">
        <f t="shared" si="1655"/>
        <v>9900000</v>
      </c>
      <c r="M543" s="162">
        <f t="shared" si="1656"/>
        <v>1</v>
      </c>
      <c r="N543" s="163">
        <f t="shared" si="1657"/>
        <v>4060000</v>
      </c>
      <c r="O543" s="163">
        <v>0</v>
      </c>
      <c r="P543" s="406">
        <v>12</v>
      </c>
      <c r="Q543" s="406">
        <v>0</v>
      </c>
      <c r="R543" s="406">
        <v>0</v>
      </c>
      <c r="S543" s="406">
        <v>0</v>
      </c>
      <c r="T543" s="406"/>
      <c r="U543" s="406"/>
      <c r="V543" s="406"/>
      <c r="W543" s="406"/>
      <c r="X543" s="389"/>
      <c r="Y543" s="406"/>
      <c r="Z543" s="406"/>
      <c r="AA543" s="406"/>
      <c r="AB543" s="406"/>
      <c r="AC543" s="406"/>
      <c r="AD543" s="406">
        <v>0</v>
      </c>
      <c r="AE543" s="164">
        <v>0</v>
      </c>
      <c r="AF543" s="166">
        <f t="shared" si="1735"/>
        <v>4569231</v>
      </c>
      <c r="AG543" s="166">
        <f t="shared" si="1736"/>
        <v>0</v>
      </c>
      <c r="AH543" s="166">
        <f t="shared" si="1737"/>
        <v>0</v>
      </c>
      <c r="AI543" s="166">
        <f t="shared" si="1738"/>
        <v>0</v>
      </c>
      <c r="AJ543" s="166">
        <f t="shared" si="1739"/>
        <v>0</v>
      </c>
      <c r="AK543" s="166">
        <f t="shared" si="1740"/>
        <v>0</v>
      </c>
      <c r="AL543" s="166">
        <f t="shared" si="1741"/>
        <v>0</v>
      </c>
      <c r="AM543" s="166">
        <f t="shared" si="1742"/>
        <v>0</v>
      </c>
      <c r="AN543" s="166">
        <f t="shared" si="1743"/>
        <v>0</v>
      </c>
      <c r="AO543" s="167">
        <f t="shared" si="1744"/>
        <v>0</v>
      </c>
      <c r="AP543" s="166">
        <v>0</v>
      </c>
      <c r="AQ543" s="166">
        <f t="shared" si="1745"/>
        <v>4569231</v>
      </c>
      <c r="AR543" s="166">
        <v>0</v>
      </c>
      <c r="AS543" s="167"/>
      <c r="AT543" s="166"/>
      <c r="AU543" s="166"/>
      <c r="AV543" s="166">
        <f t="shared" si="1746"/>
        <v>4569231</v>
      </c>
      <c r="AW543" s="166">
        <f t="shared" si="1670"/>
        <v>464000</v>
      </c>
      <c r="AX543" s="166">
        <f t="shared" si="1671"/>
        <v>87000</v>
      </c>
      <c r="AY543" s="166">
        <f t="shared" si="1672"/>
        <v>58000</v>
      </c>
      <c r="AZ543" s="166">
        <f t="shared" si="1747"/>
        <v>609000</v>
      </c>
      <c r="BA543" s="166">
        <f t="shared" si="1674"/>
        <v>0</v>
      </c>
      <c r="BB543" s="166">
        <f t="shared" si="1748"/>
        <v>120000</v>
      </c>
      <c r="BC543" s="166"/>
      <c r="BD543" s="166">
        <v>0</v>
      </c>
      <c r="BE543" s="166">
        <f t="shared" si="1676"/>
        <v>729000</v>
      </c>
      <c r="BF543" s="166">
        <f t="shared" si="1677"/>
        <v>3840231</v>
      </c>
      <c r="BG543" s="166">
        <f t="shared" si="1678"/>
        <v>0</v>
      </c>
      <c r="BH543" s="166">
        <v>1</v>
      </c>
      <c r="BI543" s="159">
        <v>0</v>
      </c>
      <c r="BJ543" s="166">
        <f t="shared" si="1679"/>
        <v>0</v>
      </c>
      <c r="BK543" s="166">
        <f t="shared" si="1680"/>
        <v>1</v>
      </c>
      <c r="BL543" s="166">
        <v>0</v>
      </c>
      <c r="BM543" s="166">
        <f t="shared" si="1681"/>
        <v>0</v>
      </c>
      <c r="BN543" s="166" t="str">
        <f t="shared" si="1682"/>
        <v>Trừ tiền</v>
      </c>
      <c r="BO543" s="410"/>
      <c r="BP543" s="166"/>
      <c r="BQ543" s="144"/>
      <c r="BR543" s="144"/>
      <c r="BS543" s="161">
        <f t="shared" si="1683"/>
        <v>4569231</v>
      </c>
      <c r="BT543" s="159">
        <v>0</v>
      </c>
      <c r="BU543" s="166">
        <f t="shared" si="1684"/>
        <v>0</v>
      </c>
      <c r="BV543" s="166">
        <v>11000000</v>
      </c>
      <c r="BW543" s="166">
        <f t="shared" si="1685"/>
        <v>11000000</v>
      </c>
      <c r="BX543" s="166">
        <f t="shared" si="1749"/>
        <v>-7039769</v>
      </c>
      <c r="BY543" s="166"/>
      <c r="BZ543" s="166"/>
      <c r="CA543" s="171"/>
      <c r="CB543" s="166"/>
      <c r="CC543" s="166"/>
      <c r="CD543" s="166"/>
      <c r="CE543" s="369">
        <v>9000000</v>
      </c>
      <c r="CF543" s="369">
        <f t="shared" si="1760"/>
        <v>900000</v>
      </c>
      <c r="CG543" s="369">
        <v>0</v>
      </c>
      <c r="CH543" s="369">
        <v>0</v>
      </c>
      <c r="CI543" s="369"/>
      <c r="CJ543" s="369">
        <f t="shared" si="1750"/>
        <v>900000</v>
      </c>
      <c r="CK543" s="369">
        <f t="shared" si="1751"/>
        <v>9900000</v>
      </c>
      <c r="CL543" s="368"/>
      <c r="CM543" s="369">
        <f t="shared" si="1752"/>
        <v>9000000</v>
      </c>
      <c r="CN543" s="369">
        <f t="shared" si="1752"/>
        <v>900000</v>
      </c>
      <c r="CO543" s="369">
        <f t="shared" si="1753"/>
        <v>0</v>
      </c>
      <c r="CP543" s="369">
        <f t="shared" si="1754"/>
        <v>0</v>
      </c>
      <c r="CQ543" s="369">
        <f t="shared" si="1754"/>
        <v>0</v>
      </c>
      <c r="CR543" s="369">
        <f t="shared" si="1755"/>
        <v>900000</v>
      </c>
      <c r="CS543" s="369">
        <f t="shared" si="1756"/>
        <v>9900000</v>
      </c>
      <c r="CT543" s="173" t="s">
        <v>2159</v>
      </c>
      <c r="CU543" s="173" t="s">
        <v>2112</v>
      </c>
      <c r="CV543" s="450">
        <v>0</v>
      </c>
      <c r="CW543" s="173" t="s">
        <v>2103</v>
      </c>
    </row>
    <row r="544" spans="1:101" ht="34.35" customHeight="1">
      <c r="A544" s="155">
        <f>SUBTOTAL(3,$C$11:C544)</f>
        <v>476</v>
      </c>
      <c r="B544" s="390" t="s">
        <v>1964</v>
      </c>
      <c r="C544" s="252" t="s">
        <v>1965</v>
      </c>
      <c r="D544" s="156" t="s">
        <v>101</v>
      </c>
      <c r="E544" s="157" t="str">
        <f t="shared" si="1732"/>
        <v>B3</v>
      </c>
      <c r="F544" s="392">
        <v>37120</v>
      </c>
      <c r="G544" s="369">
        <v>7200000</v>
      </c>
      <c r="H544" s="368"/>
      <c r="I544" s="160">
        <f t="shared" si="1733"/>
        <v>7800000</v>
      </c>
      <c r="J544" s="160">
        <f t="shared" si="1653"/>
        <v>1500000</v>
      </c>
      <c r="K544" s="161">
        <f t="shared" si="1734"/>
        <v>9300000</v>
      </c>
      <c r="L544" s="161">
        <f t="shared" si="1655"/>
        <v>16500000</v>
      </c>
      <c r="M544" s="162">
        <f t="shared" si="1656"/>
        <v>0.8</v>
      </c>
      <c r="N544" s="163">
        <f t="shared" si="1657"/>
        <v>5040000</v>
      </c>
      <c r="O544" s="163">
        <v>0</v>
      </c>
      <c r="P544" s="406">
        <v>12</v>
      </c>
      <c r="Q544" s="406">
        <v>0</v>
      </c>
      <c r="R544" s="406">
        <v>1.21</v>
      </c>
      <c r="S544" s="406">
        <v>0</v>
      </c>
      <c r="T544" s="406"/>
      <c r="U544" s="406"/>
      <c r="V544" s="406"/>
      <c r="W544" s="406"/>
      <c r="X544" s="389"/>
      <c r="Y544" s="406"/>
      <c r="Z544" s="406"/>
      <c r="AA544" s="406"/>
      <c r="AB544" s="406"/>
      <c r="AC544" s="406"/>
      <c r="AD544" s="406">
        <v>0</v>
      </c>
      <c r="AE544" s="164">
        <v>0</v>
      </c>
      <c r="AF544" s="166">
        <f t="shared" si="1735"/>
        <v>6092308</v>
      </c>
      <c r="AG544" s="166">
        <f t="shared" si="1736"/>
        <v>558462</v>
      </c>
      <c r="AH544" s="166">
        <f t="shared" si="1737"/>
        <v>0</v>
      </c>
      <c r="AI544" s="166">
        <f t="shared" si="1738"/>
        <v>0</v>
      </c>
      <c r="AJ544" s="166">
        <f t="shared" si="1739"/>
        <v>0</v>
      </c>
      <c r="AK544" s="166">
        <f t="shared" si="1740"/>
        <v>0</v>
      </c>
      <c r="AL544" s="166">
        <f t="shared" si="1741"/>
        <v>0</v>
      </c>
      <c r="AM544" s="166">
        <f t="shared" si="1742"/>
        <v>0</v>
      </c>
      <c r="AN544" s="166">
        <f t="shared" si="1743"/>
        <v>0</v>
      </c>
      <c r="AO544" s="167">
        <f t="shared" si="1744"/>
        <v>0</v>
      </c>
      <c r="AP544" s="166">
        <v>0</v>
      </c>
      <c r="AQ544" s="166">
        <f t="shared" si="1745"/>
        <v>6650770</v>
      </c>
      <c r="AR544" s="166">
        <v>0</v>
      </c>
      <c r="AS544" s="167"/>
      <c r="AT544" s="166"/>
      <c r="AU544" s="166"/>
      <c r="AV544" s="166">
        <f t="shared" si="1746"/>
        <v>6650770</v>
      </c>
      <c r="AW544" s="166">
        <f t="shared" si="1670"/>
        <v>576000</v>
      </c>
      <c r="AX544" s="166">
        <f t="shared" si="1671"/>
        <v>108000</v>
      </c>
      <c r="AY544" s="166">
        <f t="shared" si="1672"/>
        <v>72000</v>
      </c>
      <c r="AZ544" s="166">
        <f t="shared" si="1747"/>
        <v>756000</v>
      </c>
      <c r="BA544" s="166">
        <f t="shared" si="1674"/>
        <v>36000</v>
      </c>
      <c r="BB544" s="166">
        <f t="shared" si="1748"/>
        <v>240000</v>
      </c>
      <c r="BC544" s="166"/>
      <c r="BD544" s="166">
        <v>0</v>
      </c>
      <c r="BE544" s="166">
        <f t="shared" si="1676"/>
        <v>1032000</v>
      </c>
      <c r="BF544" s="166">
        <f t="shared" si="1677"/>
        <v>5618770</v>
      </c>
      <c r="BG544" s="166">
        <f t="shared" si="1678"/>
        <v>0</v>
      </c>
      <c r="BH544" s="166">
        <v>1</v>
      </c>
      <c r="BI544" s="369" t="s">
        <v>40</v>
      </c>
      <c r="BJ544" s="166">
        <f t="shared" si="1679"/>
        <v>0</v>
      </c>
      <c r="BK544" s="166">
        <f t="shared" si="1680"/>
        <v>1</v>
      </c>
      <c r="BL544" s="166">
        <v>0</v>
      </c>
      <c r="BM544" s="166">
        <f t="shared" si="1681"/>
        <v>0</v>
      </c>
      <c r="BN544" s="166" t="str">
        <f t="shared" si="1682"/>
        <v>Trừ tiền</v>
      </c>
      <c r="BO544" s="410"/>
      <c r="BP544" s="166"/>
      <c r="BQ544" s="144"/>
      <c r="BR544" s="144"/>
      <c r="BS544" s="161">
        <f t="shared" si="1683"/>
        <v>6650770</v>
      </c>
      <c r="BT544" s="159">
        <v>0</v>
      </c>
      <c r="BU544" s="166">
        <f t="shared" si="1684"/>
        <v>0</v>
      </c>
      <c r="BV544" s="166">
        <v>11000000</v>
      </c>
      <c r="BW544" s="166">
        <f t="shared" si="1685"/>
        <v>11000000</v>
      </c>
      <c r="BX544" s="166">
        <f t="shared" si="1749"/>
        <v>-5105230</v>
      </c>
      <c r="BY544" s="166"/>
      <c r="BZ544" s="166"/>
      <c r="CA544" s="171"/>
      <c r="CB544" s="166"/>
      <c r="CC544" s="166"/>
      <c r="CD544" s="166"/>
      <c r="CE544" s="369">
        <v>15000000</v>
      </c>
      <c r="CF544" s="369">
        <f t="shared" si="1760"/>
        <v>1500000</v>
      </c>
      <c r="CG544" s="369">
        <v>0</v>
      </c>
      <c r="CH544" s="369">
        <v>0</v>
      </c>
      <c r="CI544" s="369"/>
      <c r="CJ544" s="369">
        <f t="shared" si="1750"/>
        <v>1500000</v>
      </c>
      <c r="CK544" s="369">
        <f t="shared" si="1751"/>
        <v>16500000</v>
      </c>
      <c r="CL544" s="368"/>
      <c r="CM544" s="369">
        <f t="shared" si="1752"/>
        <v>15000000</v>
      </c>
      <c r="CN544" s="369">
        <f t="shared" si="1752"/>
        <v>1500000</v>
      </c>
      <c r="CO544" s="369">
        <f t="shared" si="1753"/>
        <v>0</v>
      </c>
      <c r="CP544" s="369">
        <f t="shared" si="1754"/>
        <v>0</v>
      </c>
      <c r="CQ544" s="369">
        <f t="shared" si="1754"/>
        <v>0</v>
      </c>
      <c r="CR544" s="369">
        <f t="shared" si="1755"/>
        <v>1500000</v>
      </c>
      <c r="CS544" s="369">
        <f t="shared" si="1756"/>
        <v>16500000</v>
      </c>
      <c r="CT544" s="173" t="s">
        <v>2161</v>
      </c>
      <c r="CU544" s="173" t="s">
        <v>2112</v>
      </c>
      <c r="CV544" s="450" t="s">
        <v>2162</v>
      </c>
      <c r="CW544" s="173" t="s">
        <v>2103</v>
      </c>
    </row>
    <row r="545" spans="1:101" ht="34.35" customHeight="1">
      <c r="A545" s="155">
        <f>SUBTOTAL(3,$C$11:C545)</f>
        <v>477</v>
      </c>
      <c r="B545" s="390" t="s">
        <v>1968</v>
      </c>
      <c r="C545" s="252" t="s">
        <v>664</v>
      </c>
      <c r="D545" s="156" t="s">
        <v>101</v>
      </c>
      <c r="E545" s="157" t="str">
        <f t="shared" si="1732"/>
        <v>B3</v>
      </c>
      <c r="F545" s="392">
        <v>40259</v>
      </c>
      <c r="G545" s="369">
        <v>6860000</v>
      </c>
      <c r="H545" s="368"/>
      <c r="I545" s="160">
        <f t="shared" si="1733"/>
        <v>5140000</v>
      </c>
      <c r="J545" s="160">
        <f t="shared" si="1653"/>
        <v>1200000</v>
      </c>
      <c r="K545" s="161">
        <f t="shared" si="1734"/>
        <v>6340000</v>
      </c>
      <c r="L545" s="161">
        <f t="shared" si="1655"/>
        <v>13200000</v>
      </c>
      <c r="M545" s="162">
        <f t="shared" si="1656"/>
        <v>0.8</v>
      </c>
      <c r="N545" s="163">
        <f t="shared" si="1657"/>
        <v>4802000</v>
      </c>
      <c r="O545" s="163">
        <v>0</v>
      </c>
      <c r="P545" s="406">
        <v>13</v>
      </c>
      <c r="Q545" s="406">
        <v>0</v>
      </c>
      <c r="R545" s="406">
        <v>1.1399999999999999</v>
      </c>
      <c r="S545" s="406">
        <v>0</v>
      </c>
      <c r="T545" s="406"/>
      <c r="U545" s="406"/>
      <c r="V545" s="406"/>
      <c r="W545" s="406"/>
      <c r="X545" s="389"/>
      <c r="Y545" s="406"/>
      <c r="Z545" s="406"/>
      <c r="AA545" s="406"/>
      <c r="AB545" s="406"/>
      <c r="AC545" s="406"/>
      <c r="AD545" s="406">
        <v>0</v>
      </c>
      <c r="AE545" s="164">
        <v>0</v>
      </c>
      <c r="AF545" s="166">
        <f t="shared" si="1735"/>
        <v>5280000</v>
      </c>
      <c r="AG545" s="166">
        <f t="shared" si="1736"/>
        <v>451177</v>
      </c>
      <c r="AH545" s="166">
        <f t="shared" si="1737"/>
        <v>0</v>
      </c>
      <c r="AI545" s="166">
        <f t="shared" si="1738"/>
        <v>0</v>
      </c>
      <c r="AJ545" s="166">
        <f t="shared" si="1739"/>
        <v>0</v>
      </c>
      <c r="AK545" s="166">
        <f t="shared" si="1740"/>
        <v>0</v>
      </c>
      <c r="AL545" s="166">
        <f t="shared" si="1741"/>
        <v>0</v>
      </c>
      <c r="AM545" s="166">
        <f t="shared" si="1742"/>
        <v>0</v>
      </c>
      <c r="AN545" s="166">
        <f t="shared" si="1743"/>
        <v>0</v>
      </c>
      <c r="AO545" s="167">
        <f t="shared" si="1744"/>
        <v>0</v>
      </c>
      <c r="AP545" s="166">
        <v>0</v>
      </c>
      <c r="AQ545" s="166">
        <f t="shared" si="1745"/>
        <v>5731177</v>
      </c>
      <c r="AR545" s="166">
        <v>0</v>
      </c>
      <c r="AS545" s="167"/>
      <c r="AT545" s="166"/>
      <c r="AU545" s="166"/>
      <c r="AV545" s="166">
        <f t="shared" si="1746"/>
        <v>5731177</v>
      </c>
      <c r="AW545" s="166">
        <f t="shared" si="1670"/>
        <v>548800</v>
      </c>
      <c r="AX545" s="166">
        <f t="shared" si="1671"/>
        <v>102900</v>
      </c>
      <c r="AY545" s="166">
        <f t="shared" si="1672"/>
        <v>68600</v>
      </c>
      <c r="AZ545" s="166">
        <f t="shared" si="1747"/>
        <v>720300</v>
      </c>
      <c r="BA545" s="166">
        <f t="shared" si="1674"/>
        <v>0</v>
      </c>
      <c r="BB545" s="166">
        <f t="shared" si="1748"/>
        <v>240000</v>
      </c>
      <c r="BC545" s="166"/>
      <c r="BD545" s="166">
        <v>0</v>
      </c>
      <c r="BE545" s="166">
        <f t="shared" si="1676"/>
        <v>960300</v>
      </c>
      <c r="BF545" s="166">
        <f t="shared" si="1677"/>
        <v>4770877</v>
      </c>
      <c r="BG545" s="166">
        <f t="shared" si="1678"/>
        <v>0</v>
      </c>
      <c r="BH545" s="166">
        <v>1</v>
      </c>
      <c r="BI545" s="159">
        <v>0</v>
      </c>
      <c r="BJ545" s="166">
        <f t="shared" si="1679"/>
        <v>0</v>
      </c>
      <c r="BK545" s="166">
        <f t="shared" si="1680"/>
        <v>1</v>
      </c>
      <c r="BL545" s="166">
        <v>0</v>
      </c>
      <c r="BM545" s="166">
        <f t="shared" si="1681"/>
        <v>0</v>
      </c>
      <c r="BN545" s="166" t="str">
        <f t="shared" si="1682"/>
        <v>Trừ tiền</v>
      </c>
      <c r="BO545" s="410"/>
      <c r="BP545" s="166"/>
      <c r="BQ545" s="144"/>
      <c r="BR545" s="144"/>
      <c r="BS545" s="161">
        <f t="shared" si="1683"/>
        <v>5731177</v>
      </c>
      <c r="BT545" s="159">
        <v>0</v>
      </c>
      <c r="BU545" s="166">
        <f t="shared" si="1684"/>
        <v>0</v>
      </c>
      <c r="BV545" s="166">
        <v>11000000</v>
      </c>
      <c r="BW545" s="166">
        <f t="shared" si="1685"/>
        <v>11000000</v>
      </c>
      <c r="BX545" s="166">
        <f t="shared" si="1749"/>
        <v>-5989123</v>
      </c>
      <c r="BY545" s="166"/>
      <c r="BZ545" s="166"/>
      <c r="CA545" s="171"/>
      <c r="CB545" s="166"/>
      <c r="CC545" s="166"/>
      <c r="CD545" s="166"/>
      <c r="CE545" s="369">
        <v>12000000</v>
      </c>
      <c r="CF545" s="369">
        <f t="shared" si="1760"/>
        <v>1200000</v>
      </c>
      <c r="CG545" s="369">
        <v>0</v>
      </c>
      <c r="CH545" s="369">
        <v>0</v>
      </c>
      <c r="CI545" s="369"/>
      <c r="CJ545" s="369">
        <f t="shared" si="1750"/>
        <v>1200000</v>
      </c>
      <c r="CK545" s="369">
        <f t="shared" si="1751"/>
        <v>13200000</v>
      </c>
      <c r="CL545" s="368"/>
      <c r="CM545" s="369">
        <f t="shared" si="1752"/>
        <v>12000000</v>
      </c>
      <c r="CN545" s="369">
        <f t="shared" si="1752"/>
        <v>1200000</v>
      </c>
      <c r="CO545" s="369">
        <f t="shared" si="1753"/>
        <v>0</v>
      </c>
      <c r="CP545" s="369">
        <f t="shared" si="1754"/>
        <v>0</v>
      </c>
      <c r="CQ545" s="369">
        <f t="shared" si="1754"/>
        <v>0</v>
      </c>
      <c r="CR545" s="369">
        <f t="shared" si="1755"/>
        <v>1200000</v>
      </c>
      <c r="CS545" s="369">
        <f t="shared" si="1756"/>
        <v>13200000</v>
      </c>
      <c r="CT545" s="173" t="s">
        <v>2163</v>
      </c>
      <c r="CU545" s="173" t="s">
        <v>2112</v>
      </c>
      <c r="CV545" s="450" t="s">
        <v>2238</v>
      </c>
      <c r="CW545" s="173" t="s">
        <v>2103</v>
      </c>
    </row>
    <row r="546" spans="1:101" ht="34.35" customHeight="1">
      <c r="A546" s="155">
        <f>SUBTOTAL(3,$C$11:C546)</f>
        <v>478</v>
      </c>
      <c r="B546" s="390" t="s">
        <v>1969</v>
      </c>
      <c r="C546" s="252" t="s">
        <v>1970</v>
      </c>
      <c r="D546" s="156" t="s">
        <v>101</v>
      </c>
      <c r="E546" s="157" t="str">
        <f t="shared" si="1732"/>
        <v>B3</v>
      </c>
      <c r="F546" s="392">
        <v>44658</v>
      </c>
      <c r="G546" s="369">
        <v>6090000</v>
      </c>
      <c r="H546" s="368"/>
      <c r="I546" s="160">
        <f t="shared" si="1733"/>
        <v>3910000</v>
      </c>
      <c r="J546" s="160">
        <f t="shared" si="1653"/>
        <v>0</v>
      </c>
      <c r="K546" s="161">
        <f t="shared" si="1734"/>
        <v>3910000</v>
      </c>
      <c r="L546" s="161">
        <f t="shared" si="1655"/>
        <v>10000000</v>
      </c>
      <c r="M546" s="162">
        <f t="shared" si="1656"/>
        <v>1</v>
      </c>
      <c r="N546" s="163">
        <f t="shared" si="1657"/>
        <v>4263000</v>
      </c>
      <c r="O546" s="163">
        <v>0</v>
      </c>
      <c r="P546" s="406">
        <v>12</v>
      </c>
      <c r="Q546" s="406">
        <v>0</v>
      </c>
      <c r="R546" s="406">
        <v>0.64</v>
      </c>
      <c r="S546" s="406">
        <v>0</v>
      </c>
      <c r="T546" s="406"/>
      <c r="U546" s="406"/>
      <c r="V546" s="406"/>
      <c r="W546" s="406"/>
      <c r="X546" s="389"/>
      <c r="Y546" s="406"/>
      <c r="Z546" s="406"/>
      <c r="AA546" s="406"/>
      <c r="AB546" s="406"/>
      <c r="AC546" s="406"/>
      <c r="AD546" s="406">
        <v>0</v>
      </c>
      <c r="AE546" s="164">
        <v>0</v>
      </c>
      <c r="AF546" s="166">
        <f t="shared" si="1735"/>
        <v>4615385</v>
      </c>
      <c r="AG546" s="166">
        <f t="shared" si="1736"/>
        <v>246154</v>
      </c>
      <c r="AH546" s="166">
        <f t="shared" si="1737"/>
        <v>0</v>
      </c>
      <c r="AI546" s="166">
        <f t="shared" si="1738"/>
        <v>0</v>
      </c>
      <c r="AJ546" s="166">
        <f t="shared" si="1739"/>
        <v>0</v>
      </c>
      <c r="AK546" s="166">
        <f t="shared" si="1740"/>
        <v>0</v>
      </c>
      <c r="AL546" s="166">
        <f t="shared" si="1741"/>
        <v>0</v>
      </c>
      <c r="AM546" s="166">
        <f t="shared" si="1742"/>
        <v>0</v>
      </c>
      <c r="AN546" s="166">
        <f t="shared" si="1743"/>
        <v>0</v>
      </c>
      <c r="AO546" s="167">
        <f t="shared" si="1744"/>
        <v>0</v>
      </c>
      <c r="AP546" s="166">
        <v>0</v>
      </c>
      <c r="AQ546" s="166">
        <f t="shared" si="1745"/>
        <v>4861539</v>
      </c>
      <c r="AR546" s="166">
        <v>0</v>
      </c>
      <c r="AS546" s="167"/>
      <c r="AT546" s="166"/>
      <c r="AU546" s="166"/>
      <c r="AV546" s="166">
        <f t="shared" si="1746"/>
        <v>4861539</v>
      </c>
      <c r="AW546" s="166">
        <f t="shared" si="1670"/>
        <v>487200</v>
      </c>
      <c r="AX546" s="166">
        <f t="shared" si="1671"/>
        <v>91350</v>
      </c>
      <c r="AY546" s="166">
        <f t="shared" si="1672"/>
        <v>60900</v>
      </c>
      <c r="AZ546" s="166">
        <f t="shared" si="1747"/>
        <v>639450</v>
      </c>
      <c r="BA546" s="166">
        <f t="shared" si="1674"/>
        <v>30450</v>
      </c>
      <c r="BB546" s="166">
        <f t="shared" si="1748"/>
        <v>120000</v>
      </c>
      <c r="BC546" s="166"/>
      <c r="BD546" s="166">
        <v>0</v>
      </c>
      <c r="BE546" s="166">
        <f t="shared" si="1676"/>
        <v>789900</v>
      </c>
      <c r="BF546" s="166">
        <f t="shared" si="1677"/>
        <v>4071639</v>
      </c>
      <c r="BG546" s="166">
        <f t="shared" si="1678"/>
        <v>0</v>
      </c>
      <c r="BH546" s="166">
        <v>1</v>
      </c>
      <c r="BI546" s="369" t="s">
        <v>40</v>
      </c>
      <c r="BJ546" s="166">
        <f t="shared" si="1679"/>
        <v>0</v>
      </c>
      <c r="BK546" s="166">
        <f t="shared" si="1680"/>
        <v>1</v>
      </c>
      <c r="BL546" s="166">
        <v>0</v>
      </c>
      <c r="BM546" s="166">
        <f t="shared" si="1681"/>
        <v>0</v>
      </c>
      <c r="BN546" s="166" t="str">
        <f t="shared" si="1682"/>
        <v>Trừ tiền</v>
      </c>
      <c r="BO546" s="410"/>
      <c r="BP546" s="166"/>
      <c r="BQ546" s="144"/>
      <c r="BR546" s="144"/>
      <c r="BS546" s="161">
        <f t="shared" si="1683"/>
        <v>4861539</v>
      </c>
      <c r="BT546" s="159">
        <v>0</v>
      </c>
      <c r="BU546" s="166">
        <f t="shared" si="1684"/>
        <v>0</v>
      </c>
      <c r="BV546" s="166">
        <v>11000000</v>
      </c>
      <c r="BW546" s="166">
        <f t="shared" si="1685"/>
        <v>11000000</v>
      </c>
      <c r="BX546" s="166">
        <f t="shared" si="1749"/>
        <v>-6777911</v>
      </c>
      <c r="BY546" s="166"/>
      <c r="BZ546" s="166"/>
      <c r="CA546" s="171"/>
      <c r="CB546" s="166"/>
      <c r="CC546" s="166"/>
      <c r="CD546" s="166"/>
      <c r="CE546" s="369">
        <v>10000000</v>
      </c>
      <c r="CF546" s="369"/>
      <c r="CG546" s="369">
        <v>0</v>
      </c>
      <c r="CH546" s="369">
        <v>0</v>
      </c>
      <c r="CI546" s="369"/>
      <c r="CJ546" s="369">
        <f t="shared" si="1750"/>
        <v>0</v>
      </c>
      <c r="CK546" s="369">
        <f t="shared" si="1751"/>
        <v>10000000</v>
      </c>
      <c r="CL546" s="368"/>
      <c r="CM546" s="369">
        <f t="shared" si="1752"/>
        <v>10000000</v>
      </c>
      <c r="CN546" s="369">
        <f t="shared" si="1752"/>
        <v>0</v>
      </c>
      <c r="CO546" s="369">
        <f t="shared" si="1753"/>
        <v>0</v>
      </c>
      <c r="CP546" s="369">
        <f t="shared" si="1754"/>
        <v>0</v>
      </c>
      <c r="CQ546" s="369">
        <f t="shared" si="1754"/>
        <v>0</v>
      </c>
      <c r="CR546" s="369">
        <f t="shared" si="1755"/>
        <v>0</v>
      </c>
      <c r="CS546" s="369">
        <f t="shared" si="1756"/>
        <v>10000000</v>
      </c>
      <c r="CT546" s="173" t="s">
        <v>2163</v>
      </c>
      <c r="CU546" s="173" t="s">
        <v>2112</v>
      </c>
      <c r="CV546" s="450" t="s">
        <v>2239</v>
      </c>
      <c r="CW546" s="173" t="s">
        <v>2103</v>
      </c>
    </row>
    <row r="547" spans="1:101" ht="34.35" customHeight="1">
      <c r="A547" s="302" t="s">
        <v>2220</v>
      </c>
      <c r="B547" s="692" t="str">
        <f>"Bộ phận GNVC Ô tô &amp; hàng hóa: " &amp;"["&amp;COUNT(A548:A552)&amp; "]"</f>
        <v>Bộ phận GNVC Ô tô &amp; hàng hóa: [5]</v>
      </c>
      <c r="C547" s="693"/>
      <c r="D547" s="293"/>
      <c r="E547" s="293"/>
      <c r="F547" s="293"/>
      <c r="G547" s="301">
        <f t="shared" ref="G547:L547" si="1761">SUM(G548:G552)</f>
        <v>34310000</v>
      </c>
      <c r="H547" s="301">
        <f t="shared" si="1761"/>
        <v>0</v>
      </c>
      <c r="I547" s="301">
        <f t="shared" si="1761"/>
        <v>27690000</v>
      </c>
      <c r="J547" s="301">
        <f t="shared" si="1761"/>
        <v>4500000</v>
      </c>
      <c r="K547" s="301">
        <f t="shared" si="1761"/>
        <v>32190000</v>
      </c>
      <c r="L547" s="301">
        <f t="shared" si="1761"/>
        <v>66500000</v>
      </c>
      <c r="M547" s="301"/>
      <c r="N547" s="301">
        <f t="shared" ref="N547:BG547" si="1762">SUM(N548:N552)</f>
        <v>24017000</v>
      </c>
      <c r="O547" s="301">
        <f t="shared" si="1762"/>
        <v>0</v>
      </c>
      <c r="P547" s="374">
        <f t="shared" si="1762"/>
        <v>61</v>
      </c>
      <c r="Q547" s="374">
        <f t="shared" si="1762"/>
        <v>0</v>
      </c>
      <c r="R547" s="374">
        <f t="shared" si="1762"/>
        <v>7.35</v>
      </c>
      <c r="S547" s="374">
        <f t="shared" si="1762"/>
        <v>0</v>
      </c>
      <c r="T547" s="374">
        <f t="shared" si="1762"/>
        <v>0</v>
      </c>
      <c r="U547" s="374">
        <f t="shared" si="1762"/>
        <v>0</v>
      </c>
      <c r="V547" s="374">
        <f t="shared" si="1762"/>
        <v>0</v>
      </c>
      <c r="W547" s="374">
        <f t="shared" si="1762"/>
        <v>0</v>
      </c>
      <c r="X547" s="374">
        <f t="shared" si="1762"/>
        <v>0</v>
      </c>
      <c r="Y547" s="374">
        <f t="shared" si="1762"/>
        <v>0</v>
      </c>
      <c r="Z547" s="374">
        <f t="shared" si="1762"/>
        <v>0</v>
      </c>
      <c r="AA547" s="374">
        <f t="shared" si="1762"/>
        <v>0</v>
      </c>
      <c r="AB547" s="374">
        <f t="shared" si="1762"/>
        <v>0</v>
      </c>
      <c r="AC547" s="374">
        <f t="shared" si="1762"/>
        <v>0</v>
      </c>
      <c r="AD547" s="374">
        <f t="shared" si="1762"/>
        <v>2.1999999999999997</v>
      </c>
      <c r="AE547" s="374">
        <f t="shared" si="1762"/>
        <v>0</v>
      </c>
      <c r="AF547" s="301">
        <f t="shared" si="1762"/>
        <v>25027692</v>
      </c>
      <c r="AG547" s="301">
        <f t="shared" si="1762"/>
        <v>2927023</v>
      </c>
      <c r="AH547" s="301">
        <f t="shared" si="1762"/>
        <v>0</v>
      </c>
      <c r="AI547" s="301">
        <f t="shared" si="1762"/>
        <v>0</v>
      </c>
      <c r="AJ547" s="301">
        <f t="shared" si="1762"/>
        <v>0</v>
      </c>
      <c r="AK547" s="301">
        <f t="shared" si="1762"/>
        <v>0</v>
      </c>
      <c r="AL547" s="301">
        <f t="shared" si="1762"/>
        <v>0</v>
      </c>
      <c r="AM547" s="301">
        <f t="shared" si="1762"/>
        <v>0</v>
      </c>
      <c r="AN547" s="301">
        <f t="shared" si="1762"/>
        <v>312577</v>
      </c>
      <c r="AO547" s="301">
        <f t="shared" si="1762"/>
        <v>0</v>
      </c>
      <c r="AP547" s="301">
        <f t="shared" si="1762"/>
        <v>0</v>
      </c>
      <c r="AQ547" s="301">
        <f t="shared" si="1762"/>
        <v>28267292</v>
      </c>
      <c r="AR547" s="301">
        <f t="shared" si="1762"/>
        <v>0</v>
      </c>
      <c r="AS547" s="301">
        <f t="shared" si="1762"/>
        <v>0</v>
      </c>
      <c r="AT547" s="301">
        <f t="shared" si="1762"/>
        <v>0</v>
      </c>
      <c r="AU547" s="301">
        <f t="shared" si="1762"/>
        <v>0</v>
      </c>
      <c r="AV547" s="301">
        <f t="shared" si="1762"/>
        <v>28267292</v>
      </c>
      <c r="AW547" s="301">
        <f t="shared" si="1762"/>
        <v>2744800</v>
      </c>
      <c r="AX547" s="301">
        <f t="shared" si="1762"/>
        <v>514650</v>
      </c>
      <c r="AY547" s="301">
        <f t="shared" si="1762"/>
        <v>343100</v>
      </c>
      <c r="AZ547" s="301">
        <f t="shared" si="1762"/>
        <v>3602550</v>
      </c>
      <c r="BA547" s="301">
        <f t="shared" si="1762"/>
        <v>171550</v>
      </c>
      <c r="BB547" s="301">
        <f t="shared" si="1762"/>
        <v>1200000</v>
      </c>
      <c r="BC547" s="301">
        <f t="shared" si="1762"/>
        <v>0</v>
      </c>
      <c r="BD547" s="301">
        <f t="shared" si="1762"/>
        <v>0</v>
      </c>
      <c r="BE547" s="301">
        <f t="shared" si="1762"/>
        <v>4974100</v>
      </c>
      <c r="BF547" s="301">
        <f t="shared" si="1762"/>
        <v>23293192</v>
      </c>
      <c r="BG547" s="301">
        <f t="shared" si="1762"/>
        <v>0</v>
      </c>
      <c r="BH547" s="301"/>
      <c r="BI547" s="301">
        <f>SUM(BI548:BI552)</f>
        <v>0</v>
      </c>
      <c r="BJ547" s="301">
        <f>SUM(BJ548:BJ552)</f>
        <v>0</v>
      </c>
      <c r="BK547" s="301"/>
      <c r="BL547" s="301">
        <f t="shared" ref="BL547:CV547" si="1763">SUM(BL548:BL552)</f>
        <v>0</v>
      </c>
      <c r="BM547" s="301">
        <f t="shared" si="1763"/>
        <v>0</v>
      </c>
      <c r="BN547" s="301">
        <f t="shared" si="1763"/>
        <v>0</v>
      </c>
      <c r="BO547" s="301">
        <f t="shared" si="1763"/>
        <v>0</v>
      </c>
      <c r="BP547" s="301">
        <f t="shared" si="1763"/>
        <v>0</v>
      </c>
      <c r="BQ547" s="301">
        <f t="shared" si="1763"/>
        <v>0</v>
      </c>
      <c r="BR547" s="301">
        <f t="shared" si="1763"/>
        <v>0</v>
      </c>
      <c r="BS547" s="301">
        <f t="shared" si="1763"/>
        <v>27954715</v>
      </c>
      <c r="BT547" s="301">
        <f t="shared" si="1763"/>
        <v>0</v>
      </c>
      <c r="BU547" s="301">
        <f t="shared" si="1763"/>
        <v>0</v>
      </c>
      <c r="BV547" s="301">
        <f t="shared" si="1763"/>
        <v>55000000</v>
      </c>
      <c r="BW547" s="301">
        <f t="shared" si="1763"/>
        <v>55000000</v>
      </c>
      <c r="BX547" s="301">
        <f t="shared" si="1763"/>
        <v>-30647835</v>
      </c>
      <c r="BY547" s="301">
        <f t="shared" si="1763"/>
        <v>0</v>
      </c>
      <c r="BZ547" s="301">
        <f t="shared" si="1763"/>
        <v>0</v>
      </c>
      <c r="CA547" s="301">
        <f t="shared" si="1763"/>
        <v>0</v>
      </c>
      <c r="CB547" s="301">
        <f t="shared" si="1763"/>
        <v>0</v>
      </c>
      <c r="CC547" s="301">
        <f t="shared" si="1763"/>
        <v>0</v>
      </c>
      <c r="CD547" s="301">
        <f t="shared" si="1763"/>
        <v>0</v>
      </c>
      <c r="CE547" s="301">
        <f t="shared" si="1763"/>
        <v>62000000</v>
      </c>
      <c r="CF547" s="301">
        <f t="shared" si="1763"/>
        <v>4500000</v>
      </c>
      <c r="CG547" s="301">
        <f t="shared" si="1763"/>
        <v>0</v>
      </c>
      <c r="CH547" s="301">
        <f t="shared" si="1763"/>
        <v>0</v>
      </c>
      <c r="CI547" s="301">
        <f t="shared" si="1763"/>
        <v>0</v>
      </c>
      <c r="CJ547" s="301">
        <f t="shared" si="1763"/>
        <v>4500000</v>
      </c>
      <c r="CK547" s="301">
        <f t="shared" si="1763"/>
        <v>66500000</v>
      </c>
      <c r="CL547" s="301">
        <f t="shared" si="1763"/>
        <v>0</v>
      </c>
      <c r="CM547" s="301">
        <f t="shared" si="1763"/>
        <v>62000000</v>
      </c>
      <c r="CN547" s="301">
        <f t="shared" si="1763"/>
        <v>4500000</v>
      </c>
      <c r="CO547" s="301">
        <f t="shared" si="1763"/>
        <v>0</v>
      </c>
      <c r="CP547" s="301">
        <f t="shared" si="1763"/>
        <v>0</v>
      </c>
      <c r="CQ547" s="301">
        <f t="shared" si="1763"/>
        <v>0</v>
      </c>
      <c r="CR547" s="301">
        <f t="shared" si="1763"/>
        <v>4500000</v>
      </c>
      <c r="CS547" s="301">
        <f t="shared" si="1763"/>
        <v>66500000</v>
      </c>
      <c r="CT547" s="301">
        <f t="shared" si="1763"/>
        <v>0</v>
      </c>
      <c r="CU547" s="301">
        <f t="shared" si="1763"/>
        <v>0</v>
      </c>
      <c r="CV547" s="301">
        <f t="shared" si="1763"/>
        <v>0</v>
      </c>
      <c r="CW547" s="301"/>
    </row>
    <row r="548" spans="1:101" ht="34.35" customHeight="1">
      <c r="A548" s="155">
        <f>SUBTOTAL(3,$C$11:C548)</f>
        <v>479</v>
      </c>
      <c r="B548" s="390" t="s">
        <v>1859</v>
      </c>
      <c r="C548" s="252" t="s">
        <v>1860</v>
      </c>
      <c r="D548" s="156" t="s">
        <v>101</v>
      </c>
      <c r="E548" s="157" t="str">
        <f t="shared" ref="E548:E552" si="1764">IF(CL548&gt;=400000000,"A1",IF(CL548&gt;=300000000,"A2",IF(CL548&gt;=240000000,"A3",IF(CL548&gt;=180000000,"A4",IF(CL548&gt;=120000000,"A5",IF(CL548&gt;=80000000,"A6",IF(CL548&gt;=40000000,"A7",IF(CL548&gt;=25000000,"B1",IF(CL548&gt;=12000000,"B2","B3")))))))))</f>
        <v>B3</v>
      </c>
      <c r="F548" s="392">
        <v>42011</v>
      </c>
      <c r="G548" s="369">
        <v>6860000</v>
      </c>
      <c r="H548" s="368"/>
      <c r="I548" s="160">
        <f t="shared" ref="I548:I552" si="1765">IF(G548&gt;0,CM548-G548,CM548-H548)</f>
        <v>6140000</v>
      </c>
      <c r="J548" s="160">
        <f t="shared" si="1653"/>
        <v>1300000</v>
      </c>
      <c r="K548" s="161">
        <f t="shared" ref="K548:K552" si="1766">SUM(I548:J548)</f>
        <v>7440000</v>
      </c>
      <c r="L548" s="161">
        <f t="shared" si="1655"/>
        <v>14300000</v>
      </c>
      <c r="M548" s="162">
        <f t="shared" si="1656"/>
        <v>0.8</v>
      </c>
      <c r="N548" s="163">
        <f t="shared" si="1657"/>
        <v>4802000</v>
      </c>
      <c r="O548" s="163">
        <v>0</v>
      </c>
      <c r="P548" s="406">
        <v>12</v>
      </c>
      <c r="Q548" s="406">
        <v>0</v>
      </c>
      <c r="R548" s="406">
        <v>1.1399999999999999</v>
      </c>
      <c r="S548" s="406">
        <v>0</v>
      </c>
      <c r="T548" s="406"/>
      <c r="U548" s="406"/>
      <c r="V548" s="406"/>
      <c r="W548" s="406"/>
      <c r="X548" s="389"/>
      <c r="Y548" s="406"/>
      <c r="Z548" s="406"/>
      <c r="AA548" s="406"/>
      <c r="AB548" s="406"/>
      <c r="AC548" s="406"/>
      <c r="AD548" s="406">
        <v>0.69</v>
      </c>
      <c r="AE548" s="164">
        <v>0</v>
      </c>
      <c r="AF548" s="166">
        <f t="shared" ref="AF548:AF552" si="1767">ROUND(IF($P548=0,0,IF(OR($BJ548="lương tháng",$CE548&gt;=11000000),($L548/2-$L548/26*($CC$6-$P548))*$M548,$L548/26*$P548*$M548)),0)</f>
        <v>5280000</v>
      </c>
      <c r="AG548" s="166">
        <f t="shared" ref="AG548:AG552" si="1768">ROUND(MAX((G548+I548)*M548/26*R548,(H548+I548)*M548/26*R548,G548/26*R548*150%,H548/26*R548*150%)*BK548,0)</f>
        <v>456000</v>
      </c>
      <c r="AH548" s="166">
        <f t="shared" ref="AH548:AH552" si="1769">ROUND(MAX((G548+I548)*M548/26*S548,(H548+I548)*M548/26*S548,G548/26*S548*200%,H548/26*S548*200%)*BK548,0)</f>
        <v>0</v>
      </c>
      <c r="AI548" s="166">
        <f t="shared" ref="AI548:AI552" si="1770">ROUND(IF(BJ548="Lương tháng",L548/26*T548,MAX((G548+I548)/26*(T548+U548)*200%+G548/26*T548,(H548+I548)/26*(T548+U548)*200%+H548/26*T548,G548/26*(T548+U548)*300%+G548/26*T548,H548/26*(T548+U548)*300%+H548/26*T548)),0)</f>
        <v>0</v>
      </c>
      <c r="AJ548" s="166">
        <f t="shared" ref="AJ548:AJ552" si="1771">ROUND(IF((P548+Q548)=0,0,IF(BJ548="Lương tháng",MAX((G548+I548)/26*V548,(H548+I548)/26*V548),MAX(G548/26*V548,H548/26*V548))),0)</f>
        <v>0</v>
      </c>
      <c r="AK548" s="166">
        <f t="shared" ref="AK548:AK552" si="1772">ROUND(IF(G548&gt;0,G548/26*W548,H548/26*W548),0)</f>
        <v>0</v>
      </c>
      <c r="AL548" s="166">
        <f t="shared" ref="AL548:AL552" si="1773">ROUND(N548/26*Y548+O548/26*Z548+MAX(G548/26*AA548,H548/26*AA548),0)</f>
        <v>0</v>
      </c>
      <c r="AM548" s="166">
        <f t="shared" ref="AM548:AM552" si="1774">ROUND(IF(BJ548="Lương tháng",L548/26*AC548,L548/26*AC548+MAX((G548+I548)/26*AB548,(H548+I548)/26*AB548)),0)</f>
        <v>0</v>
      </c>
      <c r="AN548" s="166">
        <f t="shared" ref="AN548:AN552" si="1775">ROUND(IF(BJ548="lương tháng",0,MAX((G548+I548)/26*AD548*30%,(H548+I548)/26*AD548*30%)*BK548),0)</f>
        <v>103500</v>
      </c>
      <c r="AO548" s="167">
        <f t="shared" ref="AO548:AO552" si="1776">ROUND(BM548*AE548,0)</f>
        <v>0</v>
      </c>
      <c r="AP548" s="166">
        <v>0</v>
      </c>
      <c r="AQ548" s="166">
        <f t="shared" ref="AQ548:AQ552" si="1777">ROUND(SUM(AF548:AP548),0)</f>
        <v>5839500</v>
      </c>
      <c r="AR548" s="166">
        <v>0</v>
      </c>
      <c r="AS548" s="167"/>
      <c r="AT548" s="166"/>
      <c r="AU548" s="166"/>
      <c r="AV548" s="166">
        <f t="shared" ref="AV548:AV552" si="1778">ROUND(SUM(AQ548:AT548)-AU548,0)</f>
        <v>5839500</v>
      </c>
      <c r="AW548" s="166">
        <f t="shared" si="1670"/>
        <v>548800</v>
      </c>
      <c r="AX548" s="166">
        <f t="shared" si="1671"/>
        <v>102900</v>
      </c>
      <c r="AY548" s="166">
        <f t="shared" si="1672"/>
        <v>68600</v>
      </c>
      <c r="AZ548" s="166">
        <f t="shared" ref="AZ548:AZ552" si="1779">SUM(AW548:AY548)</f>
        <v>720300</v>
      </c>
      <c r="BA548" s="166">
        <f t="shared" si="1674"/>
        <v>34300</v>
      </c>
      <c r="BB548" s="166">
        <f t="shared" ref="BB548:BB552" si="1780">IF(BN548="Xem lại",0,IF(CM548&lt;11000000,5000,IF(AND(CM548&gt;=11000000,CM548&lt;25000000),10000,IF(AND(CM548&gt;=25000000,CM548&lt;40000000),15000,IF(AND(CM548&gt;=40000000,CM548&lt;120000000),20000,IF(AND(CM548&gt;=120000000,CM548&lt;240000000),25000,30000)))))*$BB$5)</f>
        <v>240000</v>
      </c>
      <c r="BC548" s="166"/>
      <c r="BD548" s="166">
        <v>0</v>
      </c>
      <c r="BE548" s="166">
        <f t="shared" si="1676"/>
        <v>994600</v>
      </c>
      <c r="BF548" s="166">
        <f t="shared" si="1677"/>
        <v>4844900</v>
      </c>
      <c r="BG548" s="166">
        <f t="shared" si="1678"/>
        <v>0</v>
      </c>
      <c r="BH548" s="166">
        <v>1</v>
      </c>
      <c r="BI548" s="369" t="s">
        <v>40</v>
      </c>
      <c r="BJ548" s="166">
        <f t="shared" si="1679"/>
        <v>0</v>
      </c>
      <c r="BK548" s="166">
        <f t="shared" si="1680"/>
        <v>1</v>
      </c>
      <c r="BL548" s="166">
        <v>0</v>
      </c>
      <c r="BM548" s="166">
        <f t="shared" si="1681"/>
        <v>0</v>
      </c>
      <c r="BN548" s="166" t="str">
        <f t="shared" si="1682"/>
        <v>Trừ tiền</v>
      </c>
      <c r="BO548" s="410"/>
      <c r="BP548" s="166"/>
      <c r="BQ548" s="144"/>
      <c r="BR548" s="144"/>
      <c r="BS548" s="161">
        <f t="shared" si="1683"/>
        <v>5736000</v>
      </c>
      <c r="BT548" s="159">
        <v>0</v>
      </c>
      <c r="BU548" s="166">
        <f t="shared" si="1684"/>
        <v>0</v>
      </c>
      <c r="BV548" s="166">
        <v>11000000</v>
      </c>
      <c r="BW548" s="166">
        <f t="shared" si="1685"/>
        <v>11000000</v>
      </c>
      <c r="BX548" s="166">
        <f t="shared" ref="BX548:BX552" si="1781">BS548-SUM(CC548:CD548)-CB548-AZ548-BW548</f>
        <v>-5984300</v>
      </c>
      <c r="BY548" s="166"/>
      <c r="BZ548" s="166"/>
      <c r="CA548" s="171"/>
      <c r="CB548" s="166"/>
      <c r="CC548" s="166"/>
      <c r="CD548" s="166"/>
      <c r="CE548" s="369">
        <v>13000000</v>
      </c>
      <c r="CF548" s="369">
        <f t="shared" ref="CF548:CF550" si="1782">CE548*10%</f>
        <v>1300000</v>
      </c>
      <c r="CG548" s="369">
        <v>0</v>
      </c>
      <c r="CH548" s="369">
        <v>0</v>
      </c>
      <c r="CI548" s="369"/>
      <c r="CJ548" s="369">
        <f t="shared" ref="CJ548:CJ552" si="1783">SUM(CF548:CI548)</f>
        <v>1300000</v>
      </c>
      <c r="CK548" s="369">
        <f t="shared" ref="CK548:CK552" si="1784">CE548+CJ548</f>
        <v>14300000</v>
      </c>
      <c r="CL548" s="368"/>
      <c r="CM548" s="369">
        <f t="shared" ref="CM548:CN552" si="1785">CE548</f>
        <v>13000000</v>
      </c>
      <c r="CN548" s="369">
        <f t="shared" si="1785"/>
        <v>1300000</v>
      </c>
      <c r="CO548" s="369">
        <f t="shared" ref="CO548:CO552" si="1786">CH548</f>
        <v>0</v>
      </c>
      <c r="CP548" s="369">
        <f t="shared" ref="CP548:CQ552" si="1787">CH548</f>
        <v>0</v>
      </c>
      <c r="CQ548" s="369">
        <f t="shared" si="1787"/>
        <v>0</v>
      </c>
      <c r="CR548" s="369">
        <f t="shared" ref="CR548:CR552" si="1788">SUM(CN548:CQ548)</f>
        <v>1300000</v>
      </c>
      <c r="CS548" s="369">
        <f t="shared" ref="CS548:CS552" si="1789">CM548+CR548</f>
        <v>14300000</v>
      </c>
      <c r="CT548" s="173" t="s">
        <v>2183</v>
      </c>
      <c r="CU548" s="173" t="s">
        <v>2115</v>
      </c>
      <c r="CV548" s="450" t="s">
        <v>2184</v>
      </c>
      <c r="CW548" s="173" t="s">
        <v>2103</v>
      </c>
    </row>
    <row r="549" spans="1:101" ht="34.35" customHeight="1">
      <c r="A549" s="155">
        <f>SUBTOTAL(3,$C$11:C549)</f>
        <v>480</v>
      </c>
      <c r="B549" s="390" t="s">
        <v>1966</v>
      </c>
      <c r="C549" s="252" t="s">
        <v>1967</v>
      </c>
      <c r="D549" s="156" t="s">
        <v>101</v>
      </c>
      <c r="E549" s="157" t="str">
        <f>IF(CL549&gt;=400000000,"A1",IF(CL549&gt;=300000000,"A2",IF(CL549&gt;=240000000,"A3",IF(CL549&gt;=180000000,"A4",IF(CL549&gt;=120000000,"A5",IF(CL549&gt;=80000000,"A6",IF(CL549&gt;=40000000,"A7",IF(CL549&gt;=25000000,"B1",IF(CL549&gt;=12000000,"B2","B3")))))))))</f>
        <v>B3</v>
      </c>
      <c r="F549" s="392">
        <v>40763</v>
      </c>
      <c r="G549" s="369">
        <v>7200000</v>
      </c>
      <c r="H549" s="368"/>
      <c r="I549" s="160">
        <f t="shared" si="1765"/>
        <v>6800000</v>
      </c>
      <c r="J549" s="160">
        <f t="shared" si="1653"/>
        <v>1400000</v>
      </c>
      <c r="K549" s="161">
        <f t="shared" si="1766"/>
        <v>8200000</v>
      </c>
      <c r="L549" s="161">
        <f t="shared" si="1655"/>
        <v>15400000</v>
      </c>
      <c r="M549" s="162">
        <f t="shared" si="1656"/>
        <v>0.8</v>
      </c>
      <c r="N549" s="163">
        <f t="shared" si="1657"/>
        <v>5040000</v>
      </c>
      <c r="O549" s="163">
        <v>0</v>
      </c>
      <c r="P549" s="406">
        <v>13</v>
      </c>
      <c r="Q549" s="406">
        <v>0</v>
      </c>
      <c r="R549" s="406">
        <v>1</v>
      </c>
      <c r="S549" s="406">
        <v>0</v>
      </c>
      <c r="T549" s="406"/>
      <c r="U549" s="406"/>
      <c r="V549" s="406"/>
      <c r="W549" s="406"/>
      <c r="X549" s="389"/>
      <c r="Y549" s="406"/>
      <c r="Z549" s="406"/>
      <c r="AA549" s="406"/>
      <c r="AB549" s="406"/>
      <c r="AC549" s="406"/>
      <c r="AD549" s="406">
        <v>0</v>
      </c>
      <c r="AE549" s="164">
        <v>0</v>
      </c>
      <c r="AF549" s="166">
        <f t="shared" si="1767"/>
        <v>6160000</v>
      </c>
      <c r="AG549" s="166">
        <f t="shared" si="1768"/>
        <v>430769</v>
      </c>
      <c r="AH549" s="166">
        <f t="shared" si="1769"/>
        <v>0</v>
      </c>
      <c r="AI549" s="166">
        <f t="shared" si="1770"/>
        <v>0</v>
      </c>
      <c r="AJ549" s="166">
        <f t="shared" si="1771"/>
        <v>0</v>
      </c>
      <c r="AK549" s="166">
        <f t="shared" si="1772"/>
        <v>0</v>
      </c>
      <c r="AL549" s="166">
        <f t="shared" si="1773"/>
        <v>0</v>
      </c>
      <c r="AM549" s="166">
        <f t="shared" si="1774"/>
        <v>0</v>
      </c>
      <c r="AN549" s="166">
        <f t="shared" si="1775"/>
        <v>0</v>
      </c>
      <c r="AO549" s="167">
        <f t="shared" si="1776"/>
        <v>0</v>
      </c>
      <c r="AP549" s="166">
        <v>0</v>
      </c>
      <c r="AQ549" s="166">
        <f t="shared" si="1777"/>
        <v>6590769</v>
      </c>
      <c r="AR549" s="166">
        <v>0</v>
      </c>
      <c r="AS549" s="167"/>
      <c r="AT549" s="166"/>
      <c r="AU549" s="166"/>
      <c r="AV549" s="166">
        <f t="shared" si="1778"/>
        <v>6590769</v>
      </c>
      <c r="AW549" s="166">
        <f t="shared" si="1670"/>
        <v>576000</v>
      </c>
      <c r="AX549" s="166">
        <f t="shared" si="1671"/>
        <v>108000</v>
      </c>
      <c r="AY549" s="166">
        <f t="shared" si="1672"/>
        <v>72000</v>
      </c>
      <c r="AZ549" s="166">
        <f t="shared" si="1779"/>
        <v>756000</v>
      </c>
      <c r="BA549" s="166">
        <f t="shared" si="1674"/>
        <v>36000</v>
      </c>
      <c r="BB549" s="166">
        <f t="shared" si="1780"/>
        <v>240000</v>
      </c>
      <c r="BC549" s="166"/>
      <c r="BD549" s="166">
        <v>0</v>
      </c>
      <c r="BE549" s="166">
        <f t="shared" si="1676"/>
        <v>1032000</v>
      </c>
      <c r="BF549" s="166">
        <f t="shared" si="1677"/>
        <v>5558769</v>
      </c>
      <c r="BG549" s="166">
        <f t="shared" si="1678"/>
        <v>0</v>
      </c>
      <c r="BH549" s="166">
        <v>1</v>
      </c>
      <c r="BI549" s="369" t="s">
        <v>40</v>
      </c>
      <c r="BJ549" s="166">
        <f t="shared" si="1679"/>
        <v>0</v>
      </c>
      <c r="BK549" s="166">
        <f t="shared" si="1680"/>
        <v>1</v>
      </c>
      <c r="BL549" s="166">
        <v>0</v>
      </c>
      <c r="BM549" s="166">
        <f t="shared" si="1681"/>
        <v>0</v>
      </c>
      <c r="BN549" s="166" t="str">
        <f t="shared" si="1682"/>
        <v>Trừ tiền</v>
      </c>
      <c r="BO549" s="410"/>
      <c r="BP549" s="166"/>
      <c r="BQ549" s="144"/>
      <c r="BR549" s="144"/>
      <c r="BS549" s="161">
        <f t="shared" si="1683"/>
        <v>6590769</v>
      </c>
      <c r="BT549" s="159">
        <v>0</v>
      </c>
      <c r="BU549" s="166">
        <f t="shared" si="1684"/>
        <v>0</v>
      </c>
      <c r="BV549" s="166">
        <v>11000000</v>
      </c>
      <c r="BW549" s="166">
        <f t="shared" si="1685"/>
        <v>11000000</v>
      </c>
      <c r="BX549" s="166">
        <f t="shared" si="1781"/>
        <v>-5165231</v>
      </c>
      <c r="BY549" s="166"/>
      <c r="BZ549" s="166"/>
      <c r="CA549" s="171"/>
      <c r="CB549" s="166"/>
      <c r="CC549" s="166"/>
      <c r="CD549" s="166"/>
      <c r="CE549" s="369">
        <v>14000000</v>
      </c>
      <c r="CF549" s="369">
        <f t="shared" si="1782"/>
        <v>1400000</v>
      </c>
      <c r="CG549" s="369">
        <v>0</v>
      </c>
      <c r="CH549" s="369">
        <v>0</v>
      </c>
      <c r="CI549" s="369"/>
      <c r="CJ549" s="369">
        <f>SUM(CF549:CI549)</f>
        <v>1400000</v>
      </c>
      <c r="CK549" s="369">
        <f>CE549+CJ549</f>
        <v>15400000</v>
      </c>
      <c r="CL549" s="368"/>
      <c r="CM549" s="369">
        <f>CE549</f>
        <v>14000000</v>
      </c>
      <c r="CN549" s="369">
        <f>CF549</f>
        <v>1400000</v>
      </c>
      <c r="CO549" s="369">
        <f>CH549</f>
        <v>0</v>
      </c>
      <c r="CP549" s="369">
        <f>CH549</f>
        <v>0</v>
      </c>
      <c r="CQ549" s="369">
        <f>CI549</f>
        <v>0</v>
      </c>
      <c r="CR549" s="369">
        <f>SUM(CN549:CQ549)</f>
        <v>1400000</v>
      </c>
      <c r="CS549" s="369">
        <f>CM549+CR549</f>
        <v>15400000</v>
      </c>
      <c r="CT549" s="173" t="s">
        <v>2186</v>
      </c>
      <c r="CU549" s="173" t="s">
        <v>2115</v>
      </c>
      <c r="CV549" s="450" t="s">
        <v>2187</v>
      </c>
      <c r="CW549" s="173" t="s">
        <v>2103</v>
      </c>
    </row>
    <row r="550" spans="1:101" ht="34.35" customHeight="1">
      <c r="A550" s="155">
        <f>SUBTOTAL(3,$C$11:C550)</f>
        <v>481</v>
      </c>
      <c r="B550" s="390" t="s">
        <v>1919</v>
      </c>
      <c r="C550" s="252" t="s">
        <v>1920</v>
      </c>
      <c r="D550" s="156" t="s">
        <v>101</v>
      </c>
      <c r="E550" s="157" t="str">
        <f t="shared" si="1764"/>
        <v>B3</v>
      </c>
      <c r="F550" s="392">
        <v>42110</v>
      </c>
      <c r="G550" s="369">
        <v>6860000</v>
      </c>
      <c r="H550" s="368"/>
      <c r="I550" s="160">
        <f t="shared" si="1765"/>
        <v>5140000</v>
      </c>
      <c r="J550" s="160">
        <f t="shared" si="1653"/>
        <v>1200000</v>
      </c>
      <c r="K550" s="161">
        <f t="shared" si="1766"/>
        <v>6340000</v>
      </c>
      <c r="L550" s="161">
        <f t="shared" si="1655"/>
        <v>13200000</v>
      </c>
      <c r="M550" s="162">
        <f t="shared" si="1656"/>
        <v>0.8</v>
      </c>
      <c r="N550" s="163">
        <f t="shared" si="1657"/>
        <v>4802000</v>
      </c>
      <c r="O550" s="163">
        <v>0</v>
      </c>
      <c r="P550" s="406">
        <v>12</v>
      </c>
      <c r="Q550" s="406">
        <v>0</v>
      </c>
      <c r="R550" s="406">
        <v>0.71</v>
      </c>
      <c r="S550" s="406">
        <v>0</v>
      </c>
      <c r="T550" s="406"/>
      <c r="U550" s="406"/>
      <c r="V550" s="406"/>
      <c r="W550" s="406"/>
      <c r="X550" s="389"/>
      <c r="Y550" s="406"/>
      <c r="Z550" s="406"/>
      <c r="AA550" s="406"/>
      <c r="AB550" s="406"/>
      <c r="AC550" s="406"/>
      <c r="AD550" s="406">
        <v>0.13</v>
      </c>
      <c r="AE550" s="164">
        <v>0</v>
      </c>
      <c r="AF550" s="166">
        <f t="shared" si="1767"/>
        <v>4873846</v>
      </c>
      <c r="AG550" s="166">
        <f t="shared" si="1768"/>
        <v>280996</v>
      </c>
      <c r="AH550" s="166">
        <f t="shared" si="1769"/>
        <v>0</v>
      </c>
      <c r="AI550" s="166">
        <f t="shared" si="1770"/>
        <v>0</v>
      </c>
      <c r="AJ550" s="166">
        <f t="shared" si="1771"/>
        <v>0</v>
      </c>
      <c r="AK550" s="166">
        <f t="shared" si="1772"/>
        <v>0</v>
      </c>
      <c r="AL550" s="166">
        <f t="shared" si="1773"/>
        <v>0</v>
      </c>
      <c r="AM550" s="166">
        <f t="shared" si="1774"/>
        <v>0</v>
      </c>
      <c r="AN550" s="166">
        <f t="shared" si="1775"/>
        <v>18000</v>
      </c>
      <c r="AO550" s="167">
        <f t="shared" si="1776"/>
        <v>0</v>
      </c>
      <c r="AP550" s="166">
        <v>0</v>
      </c>
      <c r="AQ550" s="166">
        <f t="shared" si="1777"/>
        <v>5172842</v>
      </c>
      <c r="AR550" s="166">
        <v>0</v>
      </c>
      <c r="AS550" s="167"/>
      <c r="AT550" s="166"/>
      <c r="AU550" s="166"/>
      <c r="AV550" s="166">
        <f t="shared" si="1778"/>
        <v>5172842</v>
      </c>
      <c r="AW550" s="166">
        <f t="shared" si="1670"/>
        <v>548800</v>
      </c>
      <c r="AX550" s="166">
        <f t="shared" si="1671"/>
        <v>102900</v>
      </c>
      <c r="AY550" s="166">
        <f t="shared" si="1672"/>
        <v>68600</v>
      </c>
      <c r="AZ550" s="166">
        <f t="shared" si="1779"/>
        <v>720300</v>
      </c>
      <c r="BA550" s="166">
        <f t="shared" si="1674"/>
        <v>34300</v>
      </c>
      <c r="BB550" s="166">
        <f t="shared" si="1780"/>
        <v>240000</v>
      </c>
      <c r="BC550" s="166"/>
      <c r="BD550" s="166">
        <v>0</v>
      </c>
      <c r="BE550" s="166">
        <f t="shared" si="1676"/>
        <v>994600</v>
      </c>
      <c r="BF550" s="166">
        <f t="shared" si="1677"/>
        <v>4178242</v>
      </c>
      <c r="BG550" s="166">
        <f t="shared" si="1678"/>
        <v>0</v>
      </c>
      <c r="BH550" s="166">
        <v>1</v>
      </c>
      <c r="BI550" s="369" t="s">
        <v>40</v>
      </c>
      <c r="BJ550" s="166">
        <f t="shared" si="1679"/>
        <v>0</v>
      </c>
      <c r="BK550" s="166">
        <f t="shared" si="1680"/>
        <v>1</v>
      </c>
      <c r="BL550" s="166">
        <v>0</v>
      </c>
      <c r="BM550" s="166">
        <f t="shared" si="1681"/>
        <v>0</v>
      </c>
      <c r="BN550" s="166" t="str">
        <f t="shared" si="1682"/>
        <v>Trừ tiền</v>
      </c>
      <c r="BO550" s="410"/>
      <c r="BP550" s="166"/>
      <c r="BQ550" s="144"/>
      <c r="BR550" s="144"/>
      <c r="BS550" s="161">
        <f t="shared" si="1683"/>
        <v>5154842</v>
      </c>
      <c r="BT550" s="159">
        <v>0</v>
      </c>
      <c r="BU550" s="166">
        <f t="shared" si="1684"/>
        <v>0</v>
      </c>
      <c r="BV550" s="166">
        <v>11000000</v>
      </c>
      <c r="BW550" s="166">
        <f t="shared" si="1685"/>
        <v>11000000</v>
      </c>
      <c r="BX550" s="166">
        <f t="shared" si="1781"/>
        <v>-6565458</v>
      </c>
      <c r="BY550" s="166"/>
      <c r="BZ550" s="166"/>
      <c r="CA550" s="171"/>
      <c r="CB550" s="166"/>
      <c r="CC550" s="166"/>
      <c r="CD550" s="166"/>
      <c r="CE550" s="369">
        <v>12000000</v>
      </c>
      <c r="CF550" s="369">
        <f t="shared" si="1782"/>
        <v>1200000</v>
      </c>
      <c r="CG550" s="369">
        <v>0</v>
      </c>
      <c r="CH550" s="369">
        <v>0</v>
      </c>
      <c r="CI550" s="369"/>
      <c r="CJ550" s="369">
        <f t="shared" si="1783"/>
        <v>1200000</v>
      </c>
      <c r="CK550" s="369">
        <f t="shared" si="1784"/>
        <v>13200000</v>
      </c>
      <c r="CL550" s="368"/>
      <c r="CM550" s="369">
        <f t="shared" si="1785"/>
        <v>12000000</v>
      </c>
      <c r="CN550" s="369">
        <f t="shared" si="1785"/>
        <v>1200000</v>
      </c>
      <c r="CO550" s="369">
        <f t="shared" si="1786"/>
        <v>0</v>
      </c>
      <c r="CP550" s="369">
        <f t="shared" si="1787"/>
        <v>0</v>
      </c>
      <c r="CQ550" s="369">
        <f t="shared" si="1787"/>
        <v>0</v>
      </c>
      <c r="CR550" s="369">
        <f t="shared" si="1788"/>
        <v>1200000</v>
      </c>
      <c r="CS550" s="369">
        <f t="shared" si="1789"/>
        <v>13200000</v>
      </c>
      <c r="CT550" s="173" t="s">
        <v>2185</v>
      </c>
      <c r="CU550" s="173" t="s">
        <v>2115</v>
      </c>
      <c r="CV550" s="450" t="s">
        <v>2240</v>
      </c>
      <c r="CW550" s="173" t="s">
        <v>2103</v>
      </c>
    </row>
    <row r="551" spans="1:101" ht="34.35" customHeight="1">
      <c r="A551" s="155">
        <f>SUBTOTAL(3,$C$11:C551)</f>
        <v>482</v>
      </c>
      <c r="B551" s="390" t="s">
        <v>1921</v>
      </c>
      <c r="C551" s="252" t="s">
        <v>1922</v>
      </c>
      <c r="D551" s="156" t="s">
        <v>101</v>
      </c>
      <c r="E551" s="157" t="str">
        <f t="shared" si="1764"/>
        <v>B3</v>
      </c>
      <c r="F551" s="392">
        <v>44809</v>
      </c>
      <c r="G551" s="369">
        <v>6530000</v>
      </c>
      <c r="H551" s="368"/>
      <c r="I551" s="160">
        <f t="shared" si="1765"/>
        <v>4470000</v>
      </c>
      <c r="J551" s="160">
        <f t="shared" si="1653"/>
        <v>0</v>
      </c>
      <c r="K551" s="161">
        <f t="shared" si="1766"/>
        <v>4470000</v>
      </c>
      <c r="L551" s="161">
        <f t="shared" si="1655"/>
        <v>11000000</v>
      </c>
      <c r="M551" s="162">
        <f t="shared" si="1656"/>
        <v>0.8</v>
      </c>
      <c r="N551" s="163">
        <f t="shared" si="1657"/>
        <v>4571000</v>
      </c>
      <c r="O551" s="163">
        <v>0</v>
      </c>
      <c r="P551" s="406">
        <v>12</v>
      </c>
      <c r="Q551" s="406">
        <v>0</v>
      </c>
      <c r="R551" s="406">
        <v>1.1399999999999999</v>
      </c>
      <c r="S551" s="406">
        <v>0</v>
      </c>
      <c r="T551" s="406"/>
      <c r="U551" s="406"/>
      <c r="V551" s="406"/>
      <c r="W551" s="406"/>
      <c r="X551" s="389"/>
      <c r="Y551" s="406"/>
      <c r="Z551" s="406"/>
      <c r="AA551" s="406"/>
      <c r="AB551" s="406"/>
      <c r="AC551" s="406"/>
      <c r="AD551" s="406">
        <v>0</v>
      </c>
      <c r="AE551" s="164">
        <v>0</v>
      </c>
      <c r="AF551" s="166">
        <f t="shared" si="1767"/>
        <v>4061538</v>
      </c>
      <c r="AG551" s="166">
        <f t="shared" si="1768"/>
        <v>429473</v>
      </c>
      <c r="AH551" s="166">
        <f t="shared" si="1769"/>
        <v>0</v>
      </c>
      <c r="AI551" s="166">
        <f t="shared" si="1770"/>
        <v>0</v>
      </c>
      <c r="AJ551" s="166">
        <f t="shared" si="1771"/>
        <v>0</v>
      </c>
      <c r="AK551" s="166">
        <f t="shared" si="1772"/>
        <v>0</v>
      </c>
      <c r="AL551" s="166">
        <f t="shared" si="1773"/>
        <v>0</v>
      </c>
      <c r="AM551" s="166">
        <f t="shared" si="1774"/>
        <v>0</v>
      </c>
      <c r="AN551" s="166">
        <f t="shared" si="1775"/>
        <v>0</v>
      </c>
      <c r="AO551" s="167">
        <f t="shared" si="1776"/>
        <v>0</v>
      </c>
      <c r="AP551" s="166">
        <v>0</v>
      </c>
      <c r="AQ551" s="166">
        <f t="shared" si="1777"/>
        <v>4491011</v>
      </c>
      <c r="AR551" s="166">
        <v>0</v>
      </c>
      <c r="AS551" s="167"/>
      <c r="AT551" s="166"/>
      <c r="AU551" s="166"/>
      <c r="AV551" s="166">
        <f t="shared" si="1778"/>
        <v>4491011</v>
      </c>
      <c r="AW551" s="166">
        <f t="shared" si="1670"/>
        <v>522400</v>
      </c>
      <c r="AX551" s="166">
        <f t="shared" si="1671"/>
        <v>97950</v>
      </c>
      <c r="AY551" s="166">
        <f t="shared" si="1672"/>
        <v>65300</v>
      </c>
      <c r="AZ551" s="166">
        <f t="shared" si="1779"/>
        <v>685650</v>
      </c>
      <c r="BA551" s="166">
        <f t="shared" si="1674"/>
        <v>32650</v>
      </c>
      <c r="BB551" s="166">
        <f t="shared" si="1780"/>
        <v>240000</v>
      </c>
      <c r="BC551" s="166"/>
      <c r="BD551" s="166">
        <v>0</v>
      </c>
      <c r="BE551" s="166">
        <f t="shared" si="1676"/>
        <v>958300</v>
      </c>
      <c r="BF551" s="166">
        <f t="shared" si="1677"/>
        <v>3532711</v>
      </c>
      <c r="BG551" s="166">
        <f t="shared" si="1678"/>
        <v>0</v>
      </c>
      <c r="BH551" s="166">
        <v>1</v>
      </c>
      <c r="BI551" s="369" t="s">
        <v>40</v>
      </c>
      <c r="BJ551" s="166">
        <f t="shared" si="1679"/>
        <v>0</v>
      </c>
      <c r="BK551" s="166">
        <f t="shared" si="1680"/>
        <v>1</v>
      </c>
      <c r="BL551" s="166">
        <v>0</v>
      </c>
      <c r="BM551" s="166">
        <f t="shared" si="1681"/>
        <v>0</v>
      </c>
      <c r="BN551" s="166" t="str">
        <f t="shared" si="1682"/>
        <v>Trừ tiền</v>
      </c>
      <c r="BO551" s="410"/>
      <c r="BP551" s="166"/>
      <c r="BQ551" s="144"/>
      <c r="BR551" s="144"/>
      <c r="BS551" s="161">
        <f t="shared" si="1683"/>
        <v>4491011</v>
      </c>
      <c r="BT551" s="159">
        <v>0</v>
      </c>
      <c r="BU551" s="166">
        <f t="shared" si="1684"/>
        <v>0</v>
      </c>
      <c r="BV551" s="166">
        <v>11000000</v>
      </c>
      <c r="BW551" s="166">
        <f t="shared" si="1685"/>
        <v>11000000</v>
      </c>
      <c r="BX551" s="166">
        <f t="shared" si="1781"/>
        <v>-7194639</v>
      </c>
      <c r="BY551" s="166"/>
      <c r="BZ551" s="166"/>
      <c r="CA551" s="171"/>
      <c r="CB551" s="166"/>
      <c r="CC551" s="166"/>
      <c r="CD551" s="166"/>
      <c r="CE551" s="369">
        <v>11000000</v>
      </c>
      <c r="CF551" s="369"/>
      <c r="CG551" s="369">
        <v>0</v>
      </c>
      <c r="CH551" s="369">
        <v>0</v>
      </c>
      <c r="CI551" s="369"/>
      <c r="CJ551" s="369">
        <f t="shared" si="1783"/>
        <v>0</v>
      </c>
      <c r="CK551" s="369">
        <f t="shared" si="1784"/>
        <v>11000000</v>
      </c>
      <c r="CL551" s="368"/>
      <c r="CM551" s="369">
        <f t="shared" si="1785"/>
        <v>11000000</v>
      </c>
      <c r="CN551" s="369">
        <f t="shared" si="1785"/>
        <v>0</v>
      </c>
      <c r="CO551" s="369">
        <f t="shared" si="1786"/>
        <v>0</v>
      </c>
      <c r="CP551" s="369">
        <f t="shared" si="1787"/>
        <v>0</v>
      </c>
      <c r="CQ551" s="369">
        <f t="shared" si="1787"/>
        <v>0</v>
      </c>
      <c r="CR551" s="369">
        <f t="shared" si="1788"/>
        <v>0</v>
      </c>
      <c r="CS551" s="369">
        <f t="shared" si="1789"/>
        <v>11000000</v>
      </c>
      <c r="CT551" s="173" t="s">
        <v>2185</v>
      </c>
      <c r="CU551" s="173" t="s">
        <v>2115</v>
      </c>
      <c r="CV551" s="450" t="s">
        <v>2241</v>
      </c>
      <c r="CW551" s="173" t="s">
        <v>2103</v>
      </c>
    </row>
    <row r="552" spans="1:101" ht="34.35" customHeight="1">
      <c r="A552" s="155">
        <f>SUBTOTAL(3,$C$11:C552)</f>
        <v>483</v>
      </c>
      <c r="B552" s="390" t="s">
        <v>1923</v>
      </c>
      <c r="C552" s="252" t="s">
        <v>1924</v>
      </c>
      <c r="D552" s="156" t="s">
        <v>101</v>
      </c>
      <c r="E552" s="157" t="str">
        <f t="shared" si="1764"/>
        <v>B3</v>
      </c>
      <c r="F552" s="392">
        <v>42780</v>
      </c>
      <c r="G552" s="369">
        <v>6860000</v>
      </c>
      <c r="H552" s="368"/>
      <c r="I552" s="160">
        <f t="shared" si="1765"/>
        <v>5140000</v>
      </c>
      <c r="J552" s="160">
        <f t="shared" si="1653"/>
        <v>600000</v>
      </c>
      <c r="K552" s="161">
        <f t="shared" si="1766"/>
        <v>5740000</v>
      </c>
      <c r="L552" s="161">
        <f t="shared" si="1655"/>
        <v>12600000</v>
      </c>
      <c r="M552" s="162">
        <f t="shared" si="1656"/>
        <v>0.8</v>
      </c>
      <c r="N552" s="163">
        <f t="shared" si="1657"/>
        <v>4802000</v>
      </c>
      <c r="O552" s="163">
        <v>0</v>
      </c>
      <c r="P552" s="406">
        <v>12</v>
      </c>
      <c r="Q552" s="406">
        <v>0</v>
      </c>
      <c r="R552" s="406">
        <v>3.36</v>
      </c>
      <c r="S552" s="406">
        <v>0</v>
      </c>
      <c r="T552" s="406"/>
      <c r="U552" s="406"/>
      <c r="V552" s="406"/>
      <c r="W552" s="406"/>
      <c r="X552" s="389"/>
      <c r="Y552" s="406"/>
      <c r="Z552" s="406"/>
      <c r="AA552" s="406"/>
      <c r="AB552" s="406"/>
      <c r="AC552" s="406"/>
      <c r="AD552" s="406">
        <v>1.38</v>
      </c>
      <c r="AE552" s="164">
        <v>0</v>
      </c>
      <c r="AF552" s="166">
        <f t="shared" si="1767"/>
        <v>4652308</v>
      </c>
      <c r="AG552" s="166">
        <f t="shared" si="1768"/>
        <v>1329785</v>
      </c>
      <c r="AH552" s="166">
        <f t="shared" si="1769"/>
        <v>0</v>
      </c>
      <c r="AI552" s="166">
        <f t="shared" si="1770"/>
        <v>0</v>
      </c>
      <c r="AJ552" s="166">
        <f t="shared" si="1771"/>
        <v>0</v>
      </c>
      <c r="AK552" s="166">
        <f t="shared" si="1772"/>
        <v>0</v>
      </c>
      <c r="AL552" s="166">
        <f t="shared" si="1773"/>
        <v>0</v>
      </c>
      <c r="AM552" s="166">
        <f t="shared" si="1774"/>
        <v>0</v>
      </c>
      <c r="AN552" s="166">
        <f t="shared" si="1775"/>
        <v>191077</v>
      </c>
      <c r="AO552" s="167">
        <f t="shared" si="1776"/>
        <v>0</v>
      </c>
      <c r="AP552" s="166">
        <v>0</v>
      </c>
      <c r="AQ552" s="166">
        <f t="shared" si="1777"/>
        <v>6173170</v>
      </c>
      <c r="AR552" s="166">
        <v>0</v>
      </c>
      <c r="AS552" s="167"/>
      <c r="AT552" s="166"/>
      <c r="AU552" s="166"/>
      <c r="AV552" s="166">
        <f t="shared" si="1778"/>
        <v>6173170</v>
      </c>
      <c r="AW552" s="166">
        <f t="shared" si="1670"/>
        <v>548800</v>
      </c>
      <c r="AX552" s="166">
        <f t="shared" si="1671"/>
        <v>102900</v>
      </c>
      <c r="AY552" s="166">
        <f t="shared" si="1672"/>
        <v>68600</v>
      </c>
      <c r="AZ552" s="166">
        <f t="shared" si="1779"/>
        <v>720300</v>
      </c>
      <c r="BA552" s="166">
        <f t="shared" si="1674"/>
        <v>34300</v>
      </c>
      <c r="BB552" s="166">
        <f t="shared" si="1780"/>
        <v>240000</v>
      </c>
      <c r="BC552" s="166"/>
      <c r="BD552" s="166">
        <v>0</v>
      </c>
      <c r="BE552" s="166">
        <f t="shared" si="1676"/>
        <v>994600</v>
      </c>
      <c r="BF552" s="166">
        <f t="shared" si="1677"/>
        <v>5178570</v>
      </c>
      <c r="BG552" s="166">
        <f t="shared" si="1678"/>
        <v>0</v>
      </c>
      <c r="BH552" s="166">
        <v>1</v>
      </c>
      <c r="BI552" s="369" t="s">
        <v>40</v>
      </c>
      <c r="BJ552" s="166">
        <f t="shared" si="1679"/>
        <v>0</v>
      </c>
      <c r="BK552" s="166">
        <f t="shared" si="1680"/>
        <v>1</v>
      </c>
      <c r="BL552" s="166">
        <v>0</v>
      </c>
      <c r="BM552" s="166">
        <f t="shared" si="1681"/>
        <v>0</v>
      </c>
      <c r="BN552" s="166" t="str">
        <f t="shared" si="1682"/>
        <v>Trừ tiền</v>
      </c>
      <c r="BO552" s="410"/>
      <c r="BP552" s="166"/>
      <c r="BQ552" s="144"/>
      <c r="BR552" s="144"/>
      <c r="BS552" s="161">
        <f t="shared" si="1683"/>
        <v>5982093</v>
      </c>
      <c r="BT552" s="159">
        <v>0</v>
      </c>
      <c r="BU552" s="166">
        <f t="shared" si="1684"/>
        <v>0</v>
      </c>
      <c r="BV552" s="166">
        <v>11000000</v>
      </c>
      <c r="BW552" s="166">
        <f t="shared" si="1685"/>
        <v>11000000</v>
      </c>
      <c r="BX552" s="166">
        <f t="shared" si="1781"/>
        <v>-5738207</v>
      </c>
      <c r="BY552" s="166"/>
      <c r="BZ552" s="166"/>
      <c r="CA552" s="171"/>
      <c r="CB552" s="166"/>
      <c r="CC552" s="166"/>
      <c r="CD552" s="166"/>
      <c r="CE552" s="369">
        <v>12000000</v>
      </c>
      <c r="CF552" s="369">
        <f>5%*CE552</f>
        <v>600000</v>
      </c>
      <c r="CG552" s="369">
        <v>0</v>
      </c>
      <c r="CH552" s="369">
        <v>0</v>
      </c>
      <c r="CI552" s="369"/>
      <c r="CJ552" s="369">
        <f t="shared" si="1783"/>
        <v>600000</v>
      </c>
      <c r="CK552" s="369">
        <f t="shared" si="1784"/>
        <v>12600000</v>
      </c>
      <c r="CL552" s="368"/>
      <c r="CM552" s="369">
        <f t="shared" si="1785"/>
        <v>12000000</v>
      </c>
      <c r="CN552" s="369">
        <f t="shared" si="1785"/>
        <v>600000</v>
      </c>
      <c r="CO552" s="369">
        <f t="shared" si="1786"/>
        <v>0</v>
      </c>
      <c r="CP552" s="369">
        <f t="shared" si="1787"/>
        <v>0</v>
      </c>
      <c r="CQ552" s="369">
        <f t="shared" si="1787"/>
        <v>0</v>
      </c>
      <c r="CR552" s="369">
        <f t="shared" si="1788"/>
        <v>600000</v>
      </c>
      <c r="CS552" s="369">
        <f t="shared" si="1789"/>
        <v>12600000</v>
      </c>
      <c r="CT552" s="173" t="s">
        <v>2185</v>
      </c>
      <c r="CU552" s="173" t="s">
        <v>2115</v>
      </c>
      <c r="CV552" s="450" t="s">
        <v>2242</v>
      </c>
      <c r="CW552" s="173" t="s">
        <v>2103</v>
      </c>
    </row>
    <row r="553" spans="1:101" ht="34.35" customHeight="1">
      <c r="A553" s="302" t="s">
        <v>2221</v>
      </c>
      <c r="B553" s="692" t="str">
        <f>"Phòng Quản lý đội xe:  "&amp;"["&amp;COUNT(A554:A586)&amp;"]"</f>
        <v>Phòng Quản lý đội xe:  [31]</v>
      </c>
      <c r="C553" s="693"/>
      <c r="D553" s="293"/>
      <c r="E553" s="293"/>
      <c r="F553" s="293"/>
      <c r="G553" s="301">
        <f>G554+G563</f>
        <v>167900000</v>
      </c>
      <c r="H553" s="301">
        <f t="shared" ref="H553:BS553" si="1790">H554+H563</f>
        <v>0</v>
      </c>
      <c r="I553" s="301">
        <f t="shared" si="1790"/>
        <v>111100000</v>
      </c>
      <c r="J553" s="301">
        <f t="shared" si="1790"/>
        <v>11175000</v>
      </c>
      <c r="K553" s="301">
        <f t="shared" si="1790"/>
        <v>122275000</v>
      </c>
      <c r="L553" s="301">
        <f t="shared" si="1790"/>
        <v>290175000</v>
      </c>
      <c r="M553" s="301"/>
      <c r="N553" s="301">
        <f t="shared" si="1790"/>
        <v>117530000</v>
      </c>
      <c r="O553" s="301">
        <f t="shared" si="1790"/>
        <v>0</v>
      </c>
      <c r="P553" s="374">
        <f t="shared" si="1790"/>
        <v>27</v>
      </c>
      <c r="Q553" s="374">
        <f t="shared" si="1790"/>
        <v>338</v>
      </c>
      <c r="R553" s="374">
        <f t="shared" si="1790"/>
        <v>0.28999999999999998</v>
      </c>
      <c r="S553" s="374">
        <f t="shared" si="1790"/>
        <v>0</v>
      </c>
      <c r="T553" s="374">
        <f t="shared" si="1790"/>
        <v>0</v>
      </c>
      <c r="U553" s="374">
        <f t="shared" si="1790"/>
        <v>0</v>
      </c>
      <c r="V553" s="374">
        <f t="shared" si="1790"/>
        <v>0</v>
      </c>
      <c r="W553" s="374">
        <f t="shared" si="1790"/>
        <v>0</v>
      </c>
      <c r="X553" s="374">
        <f t="shared" si="1790"/>
        <v>0</v>
      </c>
      <c r="Y553" s="374">
        <f t="shared" si="1790"/>
        <v>0</v>
      </c>
      <c r="Z553" s="374">
        <f t="shared" si="1790"/>
        <v>0</v>
      </c>
      <c r="AA553" s="374">
        <f t="shared" si="1790"/>
        <v>0</v>
      </c>
      <c r="AB553" s="374">
        <f t="shared" si="1790"/>
        <v>0</v>
      </c>
      <c r="AC553" s="374">
        <f t="shared" si="1790"/>
        <v>0</v>
      </c>
      <c r="AD553" s="374">
        <f t="shared" si="1790"/>
        <v>0</v>
      </c>
      <c r="AE553" s="374">
        <f t="shared" si="1790"/>
        <v>0</v>
      </c>
      <c r="AF553" s="301">
        <f t="shared" si="1790"/>
        <v>11353848</v>
      </c>
      <c r="AG553" s="301">
        <f t="shared" si="1790"/>
        <v>133846</v>
      </c>
      <c r="AH553" s="301">
        <f t="shared" si="1790"/>
        <v>0</v>
      </c>
      <c r="AI553" s="301">
        <f t="shared" si="1790"/>
        <v>0</v>
      </c>
      <c r="AJ553" s="301">
        <f t="shared" si="1790"/>
        <v>0</v>
      </c>
      <c r="AK553" s="301">
        <f t="shared" si="1790"/>
        <v>0</v>
      </c>
      <c r="AL553" s="301">
        <f t="shared" si="1790"/>
        <v>0</v>
      </c>
      <c r="AM553" s="301">
        <f t="shared" si="1790"/>
        <v>0</v>
      </c>
      <c r="AN553" s="301">
        <f t="shared" si="1790"/>
        <v>0</v>
      </c>
      <c r="AO553" s="301">
        <f t="shared" si="1790"/>
        <v>0</v>
      </c>
      <c r="AP553" s="301">
        <f t="shared" si="1790"/>
        <v>0</v>
      </c>
      <c r="AQ553" s="301">
        <f t="shared" si="1790"/>
        <v>11487694</v>
      </c>
      <c r="AR553" s="301">
        <f t="shared" si="1790"/>
        <v>35411600</v>
      </c>
      <c r="AS553" s="301">
        <f t="shared" si="1790"/>
        <v>0</v>
      </c>
      <c r="AT553" s="301">
        <f t="shared" si="1790"/>
        <v>0</v>
      </c>
      <c r="AU553" s="301">
        <f t="shared" si="1790"/>
        <v>0</v>
      </c>
      <c r="AV553" s="301">
        <f t="shared" si="1790"/>
        <v>46899294</v>
      </c>
      <c r="AW553" s="301">
        <f t="shared" si="1790"/>
        <v>13011200</v>
      </c>
      <c r="AX553" s="301">
        <f t="shared" si="1790"/>
        <v>2439600</v>
      </c>
      <c r="AY553" s="301">
        <f t="shared" si="1790"/>
        <v>1626400</v>
      </c>
      <c r="AZ553" s="301">
        <f t="shared" si="1790"/>
        <v>17077200</v>
      </c>
      <c r="BA553" s="301">
        <f t="shared" si="1790"/>
        <v>760600</v>
      </c>
      <c r="BB553" s="301">
        <f t="shared" si="1790"/>
        <v>3720000</v>
      </c>
      <c r="BC553" s="301">
        <f t="shared" si="1790"/>
        <v>0</v>
      </c>
      <c r="BD553" s="301">
        <f t="shared" si="1790"/>
        <v>0</v>
      </c>
      <c r="BE553" s="301">
        <f t="shared" si="1790"/>
        <v>21557800</v>
      </c>
      <c r="BF553" s="301">
        <f t="shared" si="1790"/>
        <v>25341494</v>
      </c>
      <c r="BG553" s="301">
        <f t="shared" si="1790"/>
        <v>0</v>
      </c>
      <c r="BH553" s="301"/>
      <c r="BI553" s="301">
        <f t="shared" si="1790"/>
        <v>0</v>
      </c>
      <c r="BJ553" s="301">
        <f t="shared" si="1790"/>
        <v>0</v>
      </c>
      <c r="BK553" s="301"/>
      <c r="BL553" s="301">
        <f t="shared" si="1790"/>
        <v>0</v>
      </c>
      <c r="BM553" s="301">
        <f t="shared" si="1790"/>
        <v>0</v>
      </c>
      <c r="BN553" s="301">
        <f t="shared" si="1790"/>
        <v>0</v>
      </c>
      <c r="BO553" s="301">
        <f t="shared" si="1790"/>
        <v>0</v>
      </c>
      <c r="BP553" s="301">
        <f t="shared" si="1790"/>
        <v>0</v>
      </c>
      <c r="BQ553" s="301">
        <f t="shared" si="1790"/>
        <v>0</v>
      </c>
      <c r="BR553" s="301">
        <f t="shared" si="1790"/>
        <v>0</v>
      </c>
      <c r="BS553" s="301">
        <f t="shared" si="1790"/>
        <v>11487694</v>
      </c>
      <c r="BT553" s="301">
        <f t="shared" ref="BT553:CV553" si="1791">BT554+BT563</f>
        <v>0</v>
      </c>
      <c r="BU553" s="301">
        <f t="shared" si="1791"/>
        <v>0</v>
      </c>
      <c r="BV553" s="301">
        <f t="shared" si="1791"/>
        <v>341000000</v>
      </c>
      <c r="BW553" s="301">
        <f t="shared" si="1791"/>
        <v>341000000</v>
      </c>
      <c r="BX553" s="301">
        <f t="shared" si="1791"/>
        <v>-346589506</v>
      </c>
      <c r="BY553" s="301">
        <f t="shared" si="1791"/>
        <v>0</v>
      </c>
      <c r="BZ553" s="301">
        <f t="shared" si="1791"/>
        <v>0</v>
      </c>
      <c r="CA553" s="301">
        <f t="shared" si="1791"/>
        <v>0</v>
      </c>
      <c r="CB553" s="301">
        <f t="shared" si="1791"/>
        <v>0</v>
      </c>
      <c r="CC553" s="301">
        <f t="shared" si="1791"/>
        <v>0</v>
      </c>
      <c r="CD553" s="301">
        <f t="shared" si="1791"/>
        <v>0</v>
      </c>
      <c r="CE553" s="301">
        <f t="shared" si="1791"/>
        <v>279000000</v>
      </c>
      <c r="CF553" s="301">
        <f t="shared" si="1791"/>
        <v>11175000</v>
      </c>
      <c r="CG553" s="301">
        <f t="shared" si="1791"/>
        <v>0</v>
      </c>
      <c r="CH553" s="301">
        <f t="shared" si="1791"/>
        <v>0</v>
      </c>
      <c r="CI553" s="301">
        <f t="shared" si="1791"/>
        <v>0</v>
      </c>
      <c r="CJ553" s="301">
        <f t="shared" si="1791"/>
        <v>11175000</v>
      </c>
      <c r="CK553" s="301">
        <f t="shared" si="1791"/>
        <v>290175000</v>
      </c>
      <c r="CL553" s="301">
        <f t="shared" si="1791"/>
        <v>0</v>
      </c>
      <c r="CM553" s="301">
        <f t="shared" si="1791"/>
        <v>279000000</v>
      </c>
      <c r="CN553" s="301">
        <f t="shared" si="1791"/>
        <v>11175000</v>
      </c>
      <c r="CO553" s="301">
        <f t="shared" si="1791"/>
        <v>0</v>
      </c>
      <c r="CP553" s="301">
        <f t="shared" si="1791"/>
        <v>0</v>
      </c>
      <c r="CQ553" s="301">
        <f t="shared" si="1791"/>
        <v>0</v>
      </c>
      <c r="CR553" s="301">
        <f t="shared" si="1791"/>
        <v>11175000</v>
      </c>
      <c r="CS553" s="301">
        <f t="shared" si="1791"/>
        <v>290175000</v>
      </c>
      <c r="CT553" s="301">
        <f t="shared" si="1791"/>
        <v>0</v>
      </c>
      <c r="CU553" s="301">
        <f t="shared" si="1791"/>
        <v>0</v>
      </c>
      <c r="CV553" s="301">
        <f t="shared" si="1791"/>
        <v>0</v>
      </c>
      <c r="CW553" s="301"/>
    </row>
    <row r="554" spans="1:101" ht="34.35" customHeight="1">
      <c r="A554" s="403"/>
      <c r="B554" s="690" t="str">
        <f>"Đội lái xe trung chuyển: "&amp;"["&amp;COUNT(A555:A562)&amp;"]"</f>
        <v>Đội lái xe trung chuyển: [8]</v>
      </c>
      <c r="C554" s="691"/>
      <c r="D554" s="292"/>
      <c r="E554" s="292"/>
      <c r="F554" s="292"/>
      <c r="G554" s="404">
        <f>SUM(G555:G562)</f>
        <v>43400000</v>
      </c>
      <c r="H554" s="404">
        <f t="shared" ref="H554:BS554" si="1792">SUM(H555:H562)</f>
        <v>0</v>
      </c>
      <c r="I554" s="404">
        <f t="shared" si="1792"/>
        <v>22600000</v>
      </c>
      <c r="J554" s="404">
        <f t="shared" si="1792"/>
        <v>2475000</v>
      </c>
      <c r="K554" s="404">
        <f t="shared" si="1792"/>
        <v>25075000</v>
      </c>
      <c r="L554" s="404">
        <f t="shared" si="1792"/>
        <v>68475000</v>
      </c>
      <c r="M554" s="404"/>
      <c r="N554" s="404">
        <f t="shared" si="1792"/>
        <v>30380000</v>
      </c>
      <c r="O554" s="404">
        <f t="shared" si="1792"/>
        <v>0</v>
      </c>
      <c r="P554" s="405">
        <f t="shared" si="1792"/>
        <v>6</v>
      </c>
      <c r="Q554" s="405">
        <f t="shared" si="1792"/>
        <v>96</v>
      </c>
      <c r="R554" s="405">
        <f t="shared" si="1792"/>
        <v>0</v>
      </c>
      <c r="S554" s="405">
        <f t="shared" si="1792"/>
        <v>0</v>
      </c>
      <c r="T554" s="405">
        <f t="shared" si="1792"/>
        <v>0</v>
      </c>
      <c r="U554" s="405">
        <f t="shared" si="1792"/>
        <v>0</v>
      </c>
      <c r="V554" s="405">
        <f t="shared" si="1792"/>
        <v>0</v>
      </c>
      <c r="W554" s="405">
        <f t="shared" si="1792"/>
        <v>0</v>
      </c>
      <c r="X554" s="405">
        <f t="shared" si="1792"/>
        <v>0</v>
      </c>
      <c r="Y554" s="405">
        <f t="shared" si="1792"/>
        <v>0</v>
      </c>
      <c r="Z554" s="405">
        <f t="shared" si="1792"/>
        <v>0</v>
      </c>
      <c r="AA554" s="405">
        <f t="shared" si="1792"/>
        <v>0</v>
      </c>
      <c r="AB554" s="405">
        <f t="shared" si="1792"/>
        <v>0</v>
      </c>
      <c r="AC554" s="405">
        <f t="shared" si="1792"/>
        <v>0</v>
      </c>
      <c r="AD554" s="405">
        <f t="shared" si="1792"/>
        <v>0</v>
      </c>
      <c r="AE554" s="405">
        <f t="shared" si="1792"/>
        <v>0</v>
      </c>
      <c r="AF554" s="404">
        <f t="shared" si="1792"/>
        <v>2076923</v>
      </c>
      <c r="AG554" s="404">
        <f t="shared" si="1792"/>
        <v>0</v>
      </c>
      <c r="AH554" s="404">
        <f t="shared" si="1792"/>
        <v>0</v>
      </c>
      <c r="AI554" s="404">
        <f t="shared" si="1792"/>
        <v>0</v>
      </c>
      <c r="AJ554" s="404">
        <f t="shared" si="1792"/>
        <v>0</v>
      </c>
      <c r="AK554" s="404">
        <f t="shared" si="1792"/>
        <v>0</v>
      </c>
      <c r="AL554" s="404">
        <f t="shared" si="1792"/>
        <v>0</v>
      </c>
      <c r="AM554" s="404">
        <f t="shared" si="1792"/>
        <v>0</v>
      </c>
      <c r="AN554" s="404">
        <f t="shared" si="1792"/>
        <v>0</v>
      </c>
      <c r="AO554" s="404">
        <f t="shared" si="1792"/>
        <v>0</v>
      </c>
      <c r="AP554" s="404">
        <f t="shared" si="1792"/>
        <v>0</v>
      </c>
      <c r="AQ554" s="404">
        <f t="shared" si="1792"/>
        <v>2076923</v>
      </c>
      <c r="AR554" s="404">
        <f t="shared" si="1792"/>
        <v>7736600</v>
      </c>
      <c r="AS554" s="404">
        <f t="shared" si="1792"/>
        <v>0</v>
      </c>
      <c r="AT554" s="404">
        <f t="shared" si="1792"/>
        <v>0</v>
      </c>
      <c r="AU554" s="404">
        <f t="shared" si="1792"/>
        <v>0</v>
      </c>
      <c r="AV554" s="404">
        <f t="shared" si="1792"/>
        <v>9813523</v>
      </c>
      <c r="AW554" s="404">
        <f t="shared" si="1792"/>
        <v>3472000</v>
      </c>
      <c r="AX554" s="404">
        <f t="shared" si="1792"/>
        <v>651000</v>
      </c>
      <c r="AY554" s="404">
        <f t="shared" si="1792"/>
        <v>434000</v>
      </c>
      <c r="AZ554" s="404">
        <f t="shared" si="1792"/>
        <v>4557000</v>
      </c>
      <c r="BA554" s="404">
        <f t="shared" si="1792"/>
        <v>190700</v>
      </c>
      <c r="BB554" s="404">
        <f t="shared" si="1792"/>
        <v>960000</v>
      </c>
      <c r="BC554" s="404">
        <f t="shared" si="1792"/>
        <v>0</v>
      </c>
      <c r="BD554" s="404">
        <f t="shared" si="1792"/>
        <v>0</v>
      </c>
      <c r="BE554" s="404">
        <f t="shared" si="1792"/>
        <v>5707700</v>
      </c>
      <c r="BF554" s="404">
        <f t="shared" si="1792"/>
        <v>4105823</v>
      </c>
      <c r="BG554" s="404">
        <f t="shared" si="1792"/>
        <v>0</v>
      </c>
      <c r="BH554" s="404"/>
      <c r="BI554" s="404">
        <f t="shared" si="1792"/>
        <v>0</v>
      </c>
      <c r="BJ554" s="404">
        <f t="shared" si="1792"/>
        <v>0</v>
      </c>
      <c r="BK554" s="404"/>
      <c r="BL554" s="404">
        <f t="shared" si="1792"/>
        <v>0</v>
      </c>
      <c r="BM554" s="404">
        <f t="shared" si="1792"/>
        <v>0</v>
      </c>
      <c r="BN554" s="404">
        <f t="shared" si="1792"/>
        <v>0</v>
      </c>
      <c r="BO554" s="404">
        <f t="shared" si="1792"/>
        <v>0</v>
      </c>
      <c r="BP554" s="404">
        <f t="shared" si="1792"/>
        <v>0</v>
      </c>
      <c r="BQ554" s="404">
        <f t="shared" si="1792"/>
        <v>0</v>
      </c>
      <c r="BR554" s="404">
        <f t="shared" si="1792"/>
        <v>0</v>
      </c>
      <c r="BS554" s="404">
        <f t="shared" si="1792"/>
        <v>2076923</v>
      </c>
      <c r="BT554" s="404">
        <f t="shared" ref="BT554:CV554" si="1793">SUM(BT555:BT562)</f>
        <v>0</v>
      </c>
      <c r="BU554" s="404">
        <f t="shared" si="1793"/>
        <v>0</v>
      </c>
      <c r="BV554" s="404">
        <f t="shared" si="1793"/>
        <v>88000000</v>
      </c>
      <c r="BW554" s="404">
        <f t="shared" si="1793"/>
        <v>88000000</v>
      </c>
      <c r="BX554" s="404">
        <f t="shared" si="1793"/>
        <v>-90480077</v>
      </c>
      <c r="BY554" s="404">
        <f t="shared" si="1793"/>
        <v>0</v>
      </c>
      <c r="BZ554" s="404">
        <f t="shared" si="1793"/>
        <v>0</v>
      </c>
      <c r="CA554" s="404">
        <f t="shared" si="1793"/>
        <v>0</v>
      </c>
      <c r="CB554" s="404">
        <f t="shared" si="1793"/>
        <v>0</v>
      </c>
      <c r="CC554" s="404">
        <f t="shared" si="1793"/>
        <v>0</v>
      </c>
      <c r="CD554" s="404">
        <f t="shared" si="1793"/>
        <v>0</v>
      </c>
      <c r="CE554" s="404">
        <f t="shared" si="1793"/>
        <v>66000000</v>
      </c>
      <c r="CF554" s="404">
        <f t="shared" si="1793"/>
        <v>2475000</v>
      </c>
      <c r="CG554" s="404">
        <f t="shared" si="1793"/>
        <v>0</v>
      </c>
      <c r="CH554" s="404">
        <f t="shared" si="1793"/>
        <v>0</v>
      </c>
      <c r="CI554" s="404">
        <f t="shared" si="1793"/>
        <v>0</v>
      </c>
      <c r="CJ554" s="404">
        <f t="shared" si="1793"/>
        <v>2475000</v>
      </c>
      <c r="CK554" s="404">
        <f t="shared" si="1793"/>
        <v>68475000</v>
      </c>
      <c r="CL554" s="404">
        <f t="shared" si="1793"/>
        <v>0</v>
      </c>
      <c r="CM554" s="404">
        <f t="shared" si="1793"/>
        <v>66000000</v>
      </c>
      <c r="CN554" s="404">
        <f t="shared" si="1793"/>
        <v>2475000</v>
      </c>
      <c r="CO554" s="404">
        <f t="shared" si="1793"/>
        <v>0</v>
      </c>
      <c r="CP554" s="404">
        <f t="shared" si="1793"/>
        <v>0</v>
      </c>
      <c r="CQ554" s="404">
        <f t="shared" si="1793"/>
        <v>0</v>
      </c>
      <c r="CR554" s="404">
        <f t="shared" si="1793"/>
        <v>2475000</v>
      </c>
      <c r="CS554" s="404">
        <f t="shared" si="1793"/>
        <v>68475000</v>
      </c>
      <c r="CT554" s="404">
        <f t="shared" si="1793"/>
        <v>0</v>
      </c>
      <c r="CU554" s="404">
        <f t="shared" si="1793"/>
        <v>0</v>
      </c>
      <c r="CV554" s="404">
        <f t="shared" si="1793"/>
        <v>0</v>
      </c>
      <c r="CW554" s="404"/>
    </row>
    <row r="555" spans="1:101" ht="34.35" customHeight="1">
      <c r="A555" s="155">
        <f>SUBTOTAL(3,$C$11:C555)</f>
        <v>484</v>
      </c>
      <c r="B555" s="390" t="s">
        <v>1905</v>
      </c>
      <c r="C555" s="252" t="s">
        <v>1906</v>
      </c>
      <c r="D555" s="156" t="s">
        <v>101</v>
      </c>
      <c r="E555" s="157" t="str">
        <f t="shared" ref="E555:E562" si="1794">IF(CL555&gt;=400000000,"A1",IF(CL555&gt;=300000000,"A2",IF(CL555&gt;=240000000,"A3",IF(CL555&gt;=180000000,"A4",IF(CL555&gt;=120000000,"A5",IF(CL555&gt;=80000000,"A6",IF(CL555&gt;=40000000,"A7",IF(CL555&gt;=25000000,"B1",IF(CL555&gt;=12000000,"B2","B3")))))))))</f>
        <v>B3</v>
      </c>
      <c r="F555" s="392">
        <v>42156</v>
      </c>
      <c r="G555" s="369">
        <v>5260000</v>
      </c>
      <c r="H555" s="368"/>
      <c r="I555" s="160">
        <f t="shared" ref="I555:I562" si="1795">IF(G555&gt;0,CM555-G555,CM555-H555)</f>
        <v>2240000</v>
      </c>
      <c r="J555" s="160">
        <f t="shared" si="1653"/>
        <v>375000</v>
      </c>
      <c r="K555" s="161">
        <f t="shared" ref="K555:K562" si="1796">SUM(I555:J555)</f>
        <v>2615000</v>
      </c>
      <c r="L555" s="161">
        <f t="shared" si="1655"/>
        <v>7875000</v>
      </c>
      <c r="M555" s="162">
        <f t="shared" si="1656"/>
        <v>1</v>
      </c>
      <c r="N555" s="163">
        <f t="shared" si="1657"/>
        <v>3682000</v>
      </c>
      <c r="O555" s="163">
        <v>0</v>
      </c>
      <c r="P555" s="406">
        <v>0</v>
      </c>
      <c r="Q555" s="406">
        <v>13</v>
      </c>
      <c r="R555" s="406">
        <v>0</v>
      </c>
      <c r="S555" s="406">
        <v>0</v>
      </c>
      <c r="T555" s="406"/>
      <c r="U555" s="406"/>
      <c r="V555" s="406"/>
      <c r="W555" s="406"/>
      <c r="X555" s="389"/>
      <c r="Y555" s="406"/>
      <c r="Z555" s="406"/>
      <c r="AA555" s="406"/>
      <c r="AB555" s="406"/>
      <c r="AC555" s="406"/>
      <c r="AD555" s="406">
        <v>0</v>
      </c>
      <c r="AE555" s="164">
        <v>0</v>
      </c>
      <c r="AF555" s="166">
        <f t="shared" ref="AF555:AF562" si="1797">ROUND(IF($P555=0,0,IF(OR($BJ555="lương tháng",$CE555&gt;=11000000),($L555/2-$L555/26*($CC$6-$P555))*$M555,$L555/26*$P555*$M555)),0)</f>
        <v>0</v>
      </c>
      <c r="AG555" s="166">
        <f t="shared" ref="AG555:AG562" si="1798">ROUND(MAX((G555+I555)*M555/26*R555,(H555+I555)*M555/26*R555,G555/26*R555*150%,H555/26*R555*150%)*BK555,0)</f>
        <v>0</v>
      </c>
      <c r="AH555" s="166">
        <f t="shared" ref="AH555:AH562" si="1799">ROUND(MAX((G555+I555)*M555/26*S555,(H555+I555)*M555/26*S555,G555/26*S555*200%,H555/26*S555*200%)*BK555,0)</f>
        <v>0</v>
      </c>
      <c r="AI555" s="166">
        <f t="shared" ref="AI555:AI562" si="1800">ROUND(IF(BJ555="Lương tháng",L555/26*T555,MAX((G555+I555)/26*(T555+U555)*200%+G555/26*T555,(H555+I555)/26*(T555+U555)*200%+H555/26*T555,G555/26*(T555+U555)*300%+G555/26*T555,H555/26*(T555+U555)*300%+H555/26*T555)),0)</f>
        <v>0</v>
      </c>
      <c r="AJ555" s="166">
        <f t="shared" ref="AJ555:AJ562" si="1801">ROUND(IF((P555+Q555)=0,0,IF(BJ555="Lương tháng",MAX((G555+I555)/26*V555,(H555+I555)/26*V555),MAX(G555/26*V555,H555/26*V555))),0)</f>
        <v>0</v>
      </c>
      <c r="AK555" s="166">
        <f t="shared" ref="AK555:AK562" si="1802">ROUND(IF(G555&gt;0,G555/26*W555,H555/26*W555),0)</f>
        <v>0</v>
      </c>
      <c r="AL555" s="166">
        <f t="shared" ref="AL555:AL562" si="1803">ROUND(N555/26*Y555+O555/26*Z555+MAX(G555/26*AA555,H555/26*AA555),0)</f>
        <v>0</v>
      </c>
      <c r="AM555" s="166">
        <f t="shared" ref="AM555:AM562" si="1804">ROUND(IF(BJ555="Lương tháng",L555/26*AC555,L555/26*AC555+MAX((G555+I555)/26*AB555,(H555+I555)/26*AB555)),0)</f>
        <v>0</v>
      </c>
      <c r="AN555" s="166">
        <f t="shared" ref="AN555:AN562" si="1805">ROUND(IF(BJ555="lương tháng",0,MAX((G555+I555)/26*AD555*30%,(H555+I555)/26*AD555*30%)*BK555),0)</f>
        <v>0</v>
      </c>
      <c r="AO555" s="167">
        <f t="shared" ref="AO555:AO562" si="1806">ROUND(BM555*AE555,0)</f>
        <v>0</v>
      </c>
      <c r="AP555" s="166">
        <v>0</v>
      </c>
      <c r="AQ555" s="166">
        <f t="shared" ref="AQ555:AQ562" si="1807">ROUND(SUM(AF555:AP555),0)</f>
        <v>0</v>
      </c>
      <c r="AR555" s="166">
        <v>1038400</v>
      </c>
      <c r="AS555" s="167"/>
      <c r="AT555" s="166"/>
      <c r="AU555" s="166"/>
      <c r="AV555" s="166">
        <f t="shared" ref="AV555:AV562" si="1808">ROUND(SUM(AQ555:AT555)-AU555,0)</f>
        <v>1038400</v>
      </c>
      <c r="AW555" s="166">
        <f t="shared" si="1670"/>
        <v>420800</v>
      </c>
      <c r="AX555" s="166">
        <f t="shared" si="1671"/>
        <v>78900</v>
      </c>
      <c r="AY555" s="166">
        <f t="shared" si="1672"/>
        <v>52600</v>
      </c>
      <c r="AZ555" s="166">
        <f t="shared" ref="AZ555:AZ562" si="1809">SUM(AW555:AY555)</f>
        <v>552300</v>
      </c>
      <c r="BA555" s="166">
        <f t="shared" si="1674"/>
        <v>26300</v>
      </c>
      <c r="BB555" s="166">
        <f t="shared" ref="BB555:BB562" si="1810">IF(BN555="Xem lại",0,IF(CM555&lt;11000000,5000,IF(AND(CM555&gt;=11000000,CM555&lt;25000000),10000,IF(AND(CM555&gt;=25000000,CM555&lt;40000000),15000,IF(AND(CM555&gt;=40000000,CM555&lt;120000000),20000,IF(AND(CM555&gt;=120000000,CM555&lt;240000000),25000,30000)))))*$BB$5)</f>
        <v>120000</v>
      </c>
      <c r="BC555" s="166"/>
      <c r="BD555" s="166">
        <v>0</v>
      </c>
      <c r="BE555" s="166">
        <f t="shared" si="1676"/>
        <v>698600</v>
      </c>
      <c r="BF555" s="166">
        <f t="shared" si="1677"/>
        <v>339800</v>
      </c>
      <c r="BG555" s="166">
        <f t="shared" si="1678"/>
        <v>0</v>
      </c>
      <c r="BH555" s="166">
        <v>1</v>
      </c>
      <c r="BI555" s="369" t="s">
        <v>40</v>
      </c>
      <c r="BJ555" s="166">
        <f t="shared" si="1679"/>
        <v>0</v>
      </c>
      <c r="BK555" s="166">
        <f t="shared" si="1680"/>
        <v>1</v>
      </c>
      <c r="BL555" s="166">
        <v>0</v>
      </c>
      <c r="BM555" s="166">
        <f t="shared" si="1681"/>
        <v>0</v>
      </c>
      <c r="BN555" s="166" t="str">
        <f t="shared" si="1682"/>
        <v>Trừ tiền</v>
      </c>
      <c r="BO555" s="410"/>
      <c r="BP555" s="166"/>
      <c r="BQ555" s="144"/>
      <c r="BR555" s="144"/>
      <c r="BS555" s="161">
        <f t="shared" si="1683"/>
        <v>0</v>
      </c>
      <c r="BT555" s="159">
        <v>0</v>
      </c>
      <c r="BU555" s="166">
        <f t="shared" si="1684"/>
        <v>0</v>
      </c>
      <c r="BV555" s="166">
        <v>11000000</v>
      </c>
      <c r="BW555" s="166">
        <f t="shared" si="1685"/>
        <v>11000000</v>
      </c>
      <c r="BX555" s="166">
        <f t="shared" ref="BX555:BX562" si="1811">BS555-SUM(CC555:CD555)-CB555-AZ555-BW555</f>
        <v>-11552300</v>
      </c>
      <c r="BY555" s="166"/>
      <c r="BZ555" s="166"/>
      <c r="CA555" s="171"/>
      <c r="CB555" s="166"/>
      <c r="CC555" s="166"/>
      <c r="CD555" s="166"/>
      <c r="CE555" s="369">
        <v>7500000</v>
      </c>
      <c r="CF555" s="369">
        <f t="shared" ref="CF555:CF560" si="1812">5%*CE555</f>
        <v>375000</v>
      </c>
      <c r="CG555" s="369">
        <v>0</v>
      </c>
      <c r="CH555" s="369">
        <v>0</v>
      </c>
      <c r="CI555" s="369"/>
      <c r="CJ555" s="369">
        <f t="shared" ref="CJ555:CJ562" si="1813">SUM(CF555:CI555)</f>
        <v>375000</v>
      </c>
      <c r="CK555" s="369">
        <f t="shared" ref="CK555:CK562" si="1814">CE555+CJ555</f>
        <v>7875000</v>
      </c>
      <c r="CL555" s="368"/>
      <c r="CM555" s="369">
        <f t="shared" ref="CM555:CN562" si="1815">CE555</f>
        <v>7500000</v>
      </c>
      <c r="CN555" s="369">
        <f t="shared" si="1815"/>
        <v>375000</v>
      </c>
      <c r="CO555" s="369">
        <f t="shared" ref="CO555:CO562" si="1816">CH555</f>
        <v>0</v>
      </c>
      <c r="CP555" s="369">
        <f t="shared" ref="CP555:CQ562" si="1817">CH555</f>
        <v>0</v>
      </c>
      <c r="CQ555" s="369">
        <f t="shared" si="1817"/>
        <v>0</v>
      </c>
      <c r="CR555" s="369">
        <f t="shared" ref="CR555:CR562" si="1818">SUM(CN555:CQ555)</f>
        <v>375000</v>
      </c>
      <c r="CS555" s="369">
        <f t="shared" ref="CS555:CS562" si="1819">CM555+CR555</f>
        <v>7875000</v>
      </c>
      <c r="CT555" s="173" t="s">
        <v>1187</v>
      </c>
      <c r="CU555" s="173" t="s">
        <v>2116</v>
      </c>
      <c r="CV555" s="450">
        <v>0</v>
      </c>
      <c r="CW555" s="173" t="s">
        <v>2103</v>
      </c>
    </row>
    <row r="556" spans="1:101" ht="34.35" customHeight="1">
      <c r="A556" s="155">
        <f>SUBTOTAL(3,$C$11:C556)</f>
        <v>485</v>
      </c>
      <c r="B556" s="390" t="s">
        <v>1907</v>
      </c>
      <c r="C556" s="252" t="s">
        <v>1908</v>
      </c>
      <c r="D556" s="156" t="s">
        <v>101</v>
      </c>
      <c r="E556" s="157" t="str">
        <f t="shared" si="1794"/>
        <v>B3</v>
      </c>
      <c r="F556" s="392">
        <v>42156</v>
      </c>
      <c r="G556" s="369">
        <v>5260000</v>
      </c>
      <c r="H556" s="368"/>
      <c r="I556" s="160">
        <f t="shared" si="1795"/>
        <v>2240000</v>
      </c>
      <c r="J556" s="160">
        <f t="shared" si="1653"/>
        <v>375000</v>
      </c>
      <c r="K556" s="161">
        <f t="shared" si="1796"/>
        <v>2615000</v>
      </c>
      <c r="L556" s="161">
        <f t="shared" si="1655"/>
        <v>7875000</v>
      </c>
      <c r="M556" s="162">
        <f t="shared" si="1656"/>
        <v>1</v>
      </c>
      <c r="N556" s="163">
        <f t="shared" si="1657"/>
        <v>3682000</v>
      </c>
      <c r="O556" s="163">
        <v>0</v>
      </c>
      <c r="P556" s="406">
        <v>0</v>
      </c>
      <c r="Q556" s="406">
        <v>13</v>
      </c>
      <c r="R556" s="406">
        <v>0</v>
      </c>
      <c r="S556" s="406">
        <v>0</v>
      </c>
      <c r="T556" s="406"/>
      <c r="U556" s="406"/>
      <c r="V556" s="406"/>
      <c r="W556" s="406"/>
      <c r="X556" s="389"/>
      <c r="Y556" s="406"/>
      <c r="Z556" s="406"/>
      <c r="AA556" s="406"/>
      <c r="AB556" s="406"/>
      <c r="AC556" s="406"/>
      <c r="AD556" s="406">
        <v>0</v>
      </c>
      <c r="AE556" s="164">
        <v>0</v>
      </c>
      <c r="AF556" s="166">
        <f t="shared" si="1797"/>
        <v>0</v>
      </c>
      <c r="AG556" s="166">
        <f t="shared" si="1798"/>
        <v>0</v>
      </c>
      <c r="AH556" s="166">
        <f t="shared" si="1799"/>
        <v>0</v>
      </c>
      <c r="AI556" s="166">
        <f t="shared" si="1800"/>
        <v>0</v>
      </c>
      <c r="AJ556" s="166">
        <f t="shared" si="1801"/>
        <v>0</v>
      </c>
      <c r="AK556" s="166">
        <f t="shared" si="1802"/>
        <v>0</v>
      </c>
      <c r="AL556" s="166">
        <f t="shared" si="1803"/>
        <v>0</v>
      </c>
      <c r="AM556" s="166">
        <f t="shared" si="1804"/>
        <v>0</v>
      </c>
      <c r="AN556" s="166">
        <f t="shared" si="1805"/>
        <v>0</v>
      </c>
      <c r="AO556" s="167">
        <f t="shared" si="1806"/>
        <v>0</v>
      </c>
      <c r="AP556" s="166">
        <v>0</v>
      </c>
      <c r="AQ556" s="166">
        <f t="shared" si="1807"/>
        <v>0</v>
      </c>
      <c r="AR556" s="166">
        <v>1175800</v>
      </c>
      <c r="AS556" s="167"/>
      <c r="AT556" s="166"/>
      <c r="AU556" s="166"/>
      <c r="AV556" s="166">
        <f t="shared" si="1808"/>
        <v>1175800</v>
      </c>
      <c r="AW556" s="166">
        <f t="shared" si="1670"/>
        <v>420800</v>
      </c>
      <c r="AX556" s="166">
        <f t="shared" si="1671"/>
        <v>78900</v>
      </c>
      <c r="AY556" s="166">
        <f t="shared" si="1672"/>
        <v>52600</v>
      </c>
      <c r="AZ556" s="166">
        <f t="shared" si="1809"/>
        <v>552300</v>
      </c>
      <c r="BA556" s="166">
        <f t="shared" si="1674"/>
        <v>26300</v>
      </c>
      <c r="BB556" s="166">
        <f t="shared" si="1810"/>
        <v>120000</v>
      </c>
      <c r="BC556" s="166"/>
      <c r="BD556" s="166">
        <v>0</v>
      </c>
      <c r="BE556" s="166">
        <f t="shared" si="1676"/>
        <v>698600</v>
      </c>
      <c r="BF556" s="166">
        <f t="shared" si="1677"/>
        <v>477200</v>
      </c>
      <c r="BG556" s="166">
        <f t="shared" si="1678"/>
        <v>0</v>
      </c>
      <c r="BH556" s="166">
        <v>1</v>
      </c>
      <c r="BI556" s="369" t="s">
        <v>40</v>
      </c>
      <c r="BJ556" s="166">
        <f t="shared" si="1679"/>
        <v>0</v>
      </c>
      <c r="BK556" s="166">
        <f t="shared" si="1680"/>
        <v>1</v>
      </c>
      <c r="BL556" s="166">
        <v>0</v>
      </c>
      <c r="BM556" s="166">
        <f t="shared" si="1681"/>
        <v>0</v>
      </c>
      <c r="BN556" s="166" t="str">
        <f t="shared" si="1682"/>
        <v>Trừ tiền</v>
      </c>
      <c r="BO556" s="410"/>
      <c r="BP556" s="166"/>
      <c r="BQ556" s="144"/>
      <c r="BR556" s="144"/>
      <c r="BS556" s="161">
        <f t="shared" si="1683"/>
        <v>0</v>
      </c>
      <c r="BT556" s="159">
        <v>0</v>
      </c>
      <c r="BU556" s="166">
        <f t="shared" si="1684"/>
        <v>0</v>
      </c>
      <c r="BV556" s="166">
        <v>11000000</v>
      </c>
      <c r="BW556" s="166">
        <f t="shared" si="1685"/>
        <v>11000000</v>
      </c>
      <c r="BX556" s="166">
        <f t="shared" si="1811"/>
        <v>-11552300</v>
      </c>
      <c r="BY556" s="166"/>
      <c r="BZ556" s="166"/>
      <c r="CA556" s="171"/>
      <c r="CB556" s="166"/>
      <c r="CC556" s="166"/>
      <c r="CD556" s="166"/>
      <c r="CE556" s="369">
        <v>7500000</v>
      </c>
      <c r="CF556" s="369">
        <f t="shared" si="1812"/>
        <v>375000</v>
      </c>
      <c r="CG556" s="369">
        <v>0</v>
      </c>
      <c r="CH556" s="369">
        <v>0</v>
      </c>
      <c r="CI556" s="369"/>
      <c r="CJ556" s="369">
        <f t="shared" si="1813"/>
        <v>375000</v>
      </c>
      <c r="CK556" s="369">
        <f t="shared" si="1814"/>
        <v>7875000</v>
      </c>
      <c r="CL556" s="368"/>
      <c r="CM556" s="369">
        <f t="shared" si="1815"/>
        <v>7500000</v>
      </c>
      <c r="CN556" s="369">
        <f t="shared" si="1815"/>
        <v>375000</v>
      </c>
      <c r="CO556" s="369">
        <f t="shared" si="1816"/>
        <v>0</v>
      </c>
      <c r="CP556" s="369">
        <f t="shared" si="1817"/>
        <v>0</v>
      </c>
      <c r="CQ556" s="369">
        <f t="shared" si="1817"/>
        <v>0</v>
      </c>
      <c r="CR556" s="369">
        <f t="shared" si="1818"/>
        <v>375000</v>
      </c>
      <c r="CS556" s="369">
        <f t="shared" si="1819"/>
        <v>7875000</v>
      </c>
      <c r="CT556" s="173" t="s">
        <v>1187</v>
      </c>
      <c r="CU556" s="173" t="s">
        <v>2116</v>
      </c>
      <c r="CV556" s="450">
        <v>0</v>
      </c>
      <c r="CW556" s="173" t="s">
        <v>2103</v>
      </c>
    </row>
    <row r="557" spans="1:101" ht="34.35" customHeight="1">
      <c r="A557" s="155">
        <f>SUBTOTAL(3,$C$11:C557)</f>
        <v>486</v>
      </c>
      <c r="B557" s="390" t="s">
        <v>1909</v>
      </c>
      <c r="C557" s="252" t="s">
        <v>1910</v>
      </c>
      <c r="D557" s="156" t="s">
        <v>101</v>
      </c>
      <c r="E557" s="157" t="str">
        <f t="shared" si="1794"/>
        <v>B3</v>
      </c>
      <c r="F557" s="392">
        <v>42156</v>
      </c>
      <c r="G557" s="369">
        <v>5520000</v>
      </c>
      <c r="H557" s="368"/>
      <c r="I557" s="160">
        <f t="shared" si="1795"/>
        <v>2980000</v>
      </c>
      <c r="J557" s="160">
        <f t="shared" si="1653"/>
        <v>425000</v>
      </c>
      <c r="K557" s="161">
        <f t="shared" si="1796"/>
        <v>3405000</v>
      </c>
      <c r="L557" s="161">
        <f t="shared" si="1655"/>
        <v>8925000</v>
      </c>
      <c r="M557" s="162">
        <f t="shared" si="1656"/>
        <v>1</v>
      </c>
      <c r="N557" s="163">
        <f t="shared" si="1657"/>
        <v>3864000</v>
      </c>
      <c r="O557" s="163">
        <v>0</v>
      </c>
      <c r="P557" s="406">
        <v>0</v>
      </c>
      <c r="Q557" s="406">
        <v>13</v>
      </c>
      <c r="R557" s="406">
        <v>0</v>
      </c>
      <c r="S557" s="406">
        <v>0</v>
      </c>
      <c r="T557" s="406"/>
      <c r="U557" s="406"/>
      <c r="V557" s="406"/>
      <c r="W557" s="406"/>
      <c r="X557" s="389"/>
      <c r="Y557" s="406"/>
      <c r="Z557" s="406"/>
      <c r="AA557" s="406"/>
      <c r="AB557" s="406"/>
      <c r="AC557" s="406"/>
      <c r="AD557" s="406">
        <v>0</v>
      </c>
      <c r="AE557" s="164">
        <v>0</v>
      </c>
      <c r="AF557" s="166">
        <f t="shared" si="1797"/>
        <v>0</v>
      </c>
      <c r="AG557" s="166">
        <f t="shared" si="1798"/>
        <v>0</v>
      </c>
      <c r="AH557" s="166">
        <f t="shared" si="1799"/>
        <v>0</v>
      </c>
      <c r="AI557" s="166">
        <f t="shared" si="1800"/>
        <v>0</v>
      </c>
      <c r="AJ557" s="166">
        <f t="shared" si="1801"/>
        <v>0</v>
      </c>
      <c r="AK557" s="166">
        <f t="shared" si="1802"/>
        <v>0</v>
      </c>
      <c r="AL557" s="166">
        <f t="shared" si="1803"/>
        <v>0</v>
      </c>
      <c r="AM557" s="166">
        <f t="shared" si="1804"/>
        <v>0</v>
      </c>
      <c r="AN557" s="166">
        <f t="shared" si="1805"/>
        <v>0</v>
      </c>
      <c r="AO557" s="167">
        <f t="shared" si="1806"/>
        <v>0</v>
      </c>
      <c r="AP557" s="166">
        <v>0</v>
      </c>
      <c r="AQ557" s="166">
        <f t="shared" si="1807"/>
        <v>0</v>
      </c>
      <c r="AR557" s="166">
        <v>1171800</v>
      </c>
      <c r="AS557" s="167"/>
      <c r="AT557" s="166"/>
      <c r="AU557" s="166"/>
      <c r="AV557" s="166">
        <f t="shared" si="1808"/>
        <v>1171800</v>
      </c>
      <c r="AW557" s="166">
        <f t="shared" si="1670"/>
        <v>441600</v>
      </c>
      <c r="AX557" s="166">
        <f t="shared" si="1671"/>
        <v>82800</v>
      </c>
      <c r="AY557" s="166">
        <f t="shared" si="1672"/>
        <v>55200</v>
      </c>
      <c r="AZ557" s="166">
        <f t="shared" si="1809"/>
        <v>579600</v>
      </c>
      <c r="BA557" s="166">
        <f t="shared" si="1674"/>
        <v>27600</v>
      </c>
      <c r="BB557" s="166">
        <f t="shared" si="1810"/>
        <v>120000</v>
      </c>
      <c r="BC557" s="166"/>
      <c r="BD557" s="166">
        <v>0</v>
      </c>
      <c r="BE557" s="166">
        <f t="shared" si="1676"/>
        <v>727200</v>
      </c>
      <c r="BF557" s="166">
        <f t="shared" si="1677"/>
        <v>444600</v>
      </c>
      <c r="BG557" s="166">
        <f t="shared" si="1678"/>
        <v>0</v>
      </c>
      <c r="BH557" s="166">
        <v>1</v>
      </c>
      <c r="BI557" s="166" t="s">
        <v>40</v>
      </c>
      <c r="BJ557" s="166">
        <f t="shared" si="1679"/>
        <v>0</v>
      </c>
      <c r="BK557" s="166">
        <f t="shared" si="1680"/>
        <v>1</v>
      </c>
      <c r="BL557" s="166">
        <v>0</v>
      </c>
      <c r="BM557" s="166">
        <f t="shared" si="1681"/>
        <v>0</v>
      </c>
      <c r="BN557" s="166" t="str">
        <f t="shared" si="1682"/>
        <v>Trừ tiền</v>
      </c>
      <c r="BO557" s="410"/>
      <c r="BP557" s="471"/>
      <c r="BQ557" s="144"/>
      <c r="BR557" s="144"/>
      <c r="BS557" s="161">
        <f t="shared" si="1683"/>
        <v>0</v>
      </c>
      <c r="BT557" s="159">
        <v>0</v>
      </c>
      <c r="BU557" s="166">
        <f t="shared" si="1684"/>
        <v>0</v>
      </c>
      <c r="BV557" s="166">
        <v>11000000</v>
      </c>
      <c r="BW557" s="166">
        <f t="shared" si="1685"/>
        <v>11000000</v>
      </c>
      <c r="BX557" s="166">
        <f t="shared" si="1811"/>
        <v>-11579600</v>
      </c>
      <c r="BY557" s="166"/>
      <c r="BZ557" s="166"/>
      <c r="CA557" s="171"/>
      <c r="CB557" s="166"/>
      <c r="CC557" s="166"/>
      <c r="CD557" s="166"/>
      <c r="CE557" s="369">
        <v>8500000</v>
      </c>
      <c r="CF557" s="369">
        <f t="shared" si="1812"/>
        <v>425000</v>
      </c>
      <c r="CG557" s="369">
        <v>0</v>
      </c>
      <c r="CH557" s="369">
        <v>0</v>
      </c>
      <c r="CI557" s="369"/>
      <c r="CJ557" s="369">
        <f t="shared" si="1813"/>
        <v>425000</v>
      </c>
      <c r="CK557" s="369">
        <f t="shared" si="1814"/>
        <v>8925000</v>
      </c>
      <c r="CL557" s="368"/>
      <c r="CM557" s="369">
        <f t="shared" si="1815"/>
        <v>8500000</v>
      </c>
      <c r="CN557" s="369">
        <f t="shared" si="1815"/>
        <v>425000</v>
      </c>
      <c r="CO557" s="369">
        <f t="shared" si="1816"/>
        <v>0</v>
      </c>
      <c r="CP557" s="369">
        <f t="shared" si="1817"/>
        <v>0</v>
      </c>
      <c r="CQ557" s="369">
        <f t="shared" si="1817"/>
        <v>0</v>
      </c>
      <c r="CR557" s="369">
        <f t="shared" si="1818"/>
        <v>425000</v>
      </c>
      <c r="CS557" s="369">
        <f t="shared" si="1819"/>
        <v>8925000</v>
      </c>
      <c r="CT557" s="173" t="s">
        <v>1187</v>
      </c>
      <c r="CU557" s="173" t="s">
        <v>2116</v>
      </c>
      <c r="CV557" s="450">
        <v>0</v>
      </c>
      <c r="CW557" s="173" t="s">
        <v>2103</v>
      </c>
    </row>
    <row r="558" spans="1:101" ht="34.35" customHeight="1">
      <c r="A558" s="155">
        <f>SUBTOTAL(3,$C$11:C558)</f>
        <v>487</v>
      </c>
      <c r="B558" s="390" t="s">
        <v>1911</v>
      </c>
      <c r="C558" s="252" t="s">
        <v>1912</v>
      </c>
      <c r="D558" s="156" t="s">
        <v>101</v>
      </c>
      <c r="E558" s="157" t="str">
        <f t="shared" si="1794"/>
        <v>B3</v>
      </c>
      <c r="F558" s="392">
        <v>42156</v>
      </c>
      <c r="G558" s="369">
        <v>5520000</v>
      </c>
      <c r="H558" s="368"/>
      <c r="I558" s="160">
        <f t="shared" si="1795"/>
        <v>2980000</v>
      </c>
      <c r="J558" s="160">
        <f t="shared" si="1653"/>
        <v>425000</v>
      </c>
      <c r="K558" s="161">
        <f t="shared" si="1796"/>
        <v>3405000</v>
      </c>
      <c r="L558" s="161">
        <f t="shared" si="1655"/>
        <v>8925000</v>
      </c>
      <c r="M558" s="162">
        <f t="shared" si="1656"/>
        <v>1</v>
      </c>
      <c r="N558" s="163">
        <f t="shared" si="1657"/>
        <v>3864000</v>
      </c>
      <c r="O558" s="163">
        <v>0</v>
      </c>
      <c r="P558" s="406">
        <v>0</v>
      </c>
      <c r="Q558" s="406">
        <v>12</v>
      </c>
      <c r="R558" s="406">
        <v>0</v>
      </c>
      <c r="S558" s="406">
        <v>0</v>
      </c>
      <c r="T558" s="406"/>
      <c r="U558" s="406"/>
      <c r="V558" s="406"/>
      <c r="W558" s="406"/>
      <c r="X558" s="389"/>
      <c r="Y558" s="406"/>
      <c r="Z558" s="406"/>
      <c r="AA558" s="406"/>
      <c r="AB558" s="406"/>
      <c r="AC558" s="406"/>
      <c r="AD558" s="406">
        <v>0</v>
      </c>
      <c r="AE558" s="164">
        <v>0</v>
      </c>
      <c r="AF558" s="166">
        <f t="shared" si="1797"/>
        <v>0</v>
      </c>
      <c r="AG558" s="166">
        <f t="shared" si="1798"/>
        <v>0</v>
      </c>
      <c r="AH558" s="166">
        <f t="shared" si="1799"/>
        <v>0</v>
      </c>
      <c r="AI558" s="166">
        <f t="shared" si="1800"/>
        <v>0</v>
      </c>
      <c r="AJ558" s="166">
        <f t="shared" si="1801"/>
        <v>0</v>
      </c>
      <c r="AK558" s="166">
        <f t="shared" si="1802"/>
        <v>0</v>
      </c>
      <c r="AL558" s="166">
        <f t="shared" si="1803"/>
        <v>0</v>
      </c>
      <c r="AM558" s="166">
        <f t="shared" si="1804"/>
        <v>0</v>
      </c>
      <c r="AN558" s="166">
        <f t="shared" si="1805"/>
        <v>0</v>
      </c>
      <c r="AO558" s="167">
        <f t="shared" si="1806"/>
        <v>0</v>
      </c>
      <c r="AP558" s="166">
        <v>0</v>
      </c>
      <c r="AQ558" s="166">
        <f t="shared" si="1807"/>
        <v>0</v>
      </c>
      <c r="AR558" s="166">
        <v>1075800</v>
      </c>
      <c r="AS558" s="167"/>
      <c r="AT558" s="166"/>
      <c r="AU558" s="166"/>
      <c r="AV558" s="166">
        <f t="shared" si="1808"/>
        <v>1075800</v>
      </c>
      <c r="AW558" s="166">
        <f t="shared" si="1670"/>
        <v>441600</v>
      </c>
      <c r="AX558" s="166">
        <f t="shared" si="1671"/>
        <v>82800</v>
      </c>
      <c r="AY558" s="166">
        <f t="shared" si="1672"/>
        <v>55200</v>
      </c>
      <c r="AZ558" s="166">
        <f t="shared" si="1809"/>
        <v>579600</v>
      </c>
      <c r="BA558" s="166">
        <f t="shared" si="1674"/>
        <v>27600</v>
      </c>
      <c r="BB558" s="166">
        <f t="shared" si="1810"/>
        <v>120000</v>
      </c>
      <c r="BC558" s="166"/>
      <c r="BD558" s="166">
        <v>0</v>
      </c>
      <c r="BE558" s="166">
        <f t="shared" si="1676"/>
        <v>727200</v>
      </c>
      <c r="BF558" s="166">
        <f t="shared" si="1677"/>
        <v>348600</v>
      </c>
      <c r="BG558" s="166">
        <f t="shared" si="1678"/>
        <v>0</v>
      </c>
      <c r="BH558" s="166">
        <v>1</v>
      </c>
      <c r="BI558" s="369" t="s">
        <v>40</v>
      </c>
      <c r="BJ558" s="166">
        <f t="shared" si="1679"/>
        <v>0</v>
      </c>
      <c r="BK558" s="166">
        <f t="shared" si="1680"/>
        <v>1</v>
      </c>
      <c r="BL558" s="166">
        <v>0</v>
      </c>
      <c r="BM558" s="166">
        <f t="shared" si="1681"/>
        <v>0</v>
      </c>
      <c r="BN558" s="166" t="str">
        <f t="shared" si="1682"/>
        <v>Trừ tiền</v>
      </c>
      <c r="BO558" s="410"/>
      <c r="BP558" s="166"/>
      <c r="BQ558" s="144"/>
      <c r="BR558" s="144"/>
      <c r="BS558" s="161">
        <f t="shared" si="1683"/>
        <v>0</v>
      </c>
      <c r="BT558" s="159">
        <v>0</v>
      </c>
      <c r="BU558" s="166">
        <f t="shared" si="1684"/>
        <v>0</v>
      </c>
      <c r="BV558" s="166">
        <v>11000000</v>
      </c>
      <c r="BW558" s="166">
        <f t="shared" si="1685"/>
        <v>11000000</v>
      </c>
      <c r="BX558" s="166">
        <f t="shared" si="1811"/>
        <v>-11579600</v>
      </c>
      <c r="BY558" s="166"/>
      <c r="BZ558" s="166"/>
      <c r="CA558" s="171"/>
      <c r="CB558" s="166"/>
      <c r="CC558" s="166"/>
      <c r="CD558" s="166"/>
      <c r="CE558" s="369">
        <v>8500000</v>
      </c>
      <c r="CF558" s="369">
        <f t="shared" si="1812"/>
        <v>425000</v>
      </c>
      <c r="CG558" s="369">
        <v>0</v>
      </c>
      <c r="CH558" s="369">
        <v>0</v>
      </c>
      <c r="CI558" s="369"/>
      <c r="CJ558" s="369">
        <f t="shared" si="1813"/>
        <v>425000</v>
      </c>
      <c r="CK558" s="369">
        <f t="shared" si="1814"/>
        <v>8925000</v>
      </c>
      <c r="CL558" s="368"/>
      <c r="CM558" s="369">
        <f t="shared" si="1815"/>
        <v>8500000</v>
      </c>
      <c r="CN558" s="369">
        <f t="shared" si="1815"/>
        <v>425000</v>
      </c>
      <c r="CO558" s="369">
        <f t="shared" si="1816"/>
        <v>0</v>
      </c>
      <c r="CP558" s="369">
        <f t="shared" si="1817"/>
        <v>0</v>
      </c>
      <c r="CQ558" s="369">
        <f t="shared" si="1817"/>
        <v>0</v>
      </c>
      <c r="CR558" s="369">
        <f t="shared" si="1818"/>
        <v>425000</v>
      </c>
      <c r="CS558" s="369">
        <f t="shared" si="1819"/>
        <v>8925000</v>
      </c>
      <c r="CT558" s="173" t="s">
        <v>1187</v>
      </c>
      <c r="CU558" s="173" t="s">
        <v>2116</v>
      </c>
      <c r="CV558" s="450">
        <v>0</v>
      </c>
      <c r="CW558" s="173" t="s">
        <v>2103</v>
      </c>
    </row>
    <row r="559" spans="1:101" ht="34.35" customHeight="1">
      <c r="A559" s="155">
        <f>SUBTOTAL(3,$C$11:C559)</f>
        <v>488</v>
      </c>
      <c r="B559" s="390" t="s">
        <v>1913</v>
      </c>
      <c r="C559" s="252" t="s">
        <v>1914</v>
      </c>
      <c r="D559" s="156" t="s">
        <v>101</v>
      </c>
      <c r="E559" s="157" t="str">
        <f t="shared" si="1794"/>
        <v>B3</v>
      </c>
      <c r="F559" s="392">
        <v>42156</v>
      </c>
      <c r="G559" s="369">
        <v>5520000</v>
      </c>
      <c r="H559" s="368"/>
      <c r="I559" s="160">
        <f t="shared" si="1795"/>
        <v>2980000</v>
      </c>
      <c r="J559" s="160">
        <f t="shared" si="1653"/>
        <v>425000</v>
      </c>
      <c r="K559" s="161">
        <f t="shared" si="1796"/>
        <v>3405000</v>
      </c>
      <c r="L559" s="161">
        <f t="shared" si="1655"/>
        <v>8925000</v>
      </c>
      <c r="M559" s="162">
        <f t="shared" si="1656"/>
        <v>1</v>
      </c>
      <c r="N559" s="163">
        <f t="shared" si="1657"/>
        <v>3864000</v>
      </c>
      <c r="O559" s="163">
        <v>0</v>
      </c>
      <c r="P559" s="406">
        <v>0</v>
      </c>
      <c r="Q559" s="406">
        <v>13</v>
      </c>
      <c r="R559" s="406">
        <v>0</v>
      </c>
      <c r="S559" s="406">
        <v>0</v>
      </c>
      <c r="T559" s="406"/>
      <c r="U559" s="406"/>
      <c r="V559" s="406"/>
      <c r="W559" s="406"/>
      <c r="X559" s="389"/>
      <c r="Y559" s="406"/>
      <c r="Z559" s="406"/>
      <c r="AA559" s="406"/>
      <c r="AB559" s="406"/>
      <c r="AC559" s="406"/>
      <c r="AD559" s="406">
        <v>0</v>
      </c>
      <c r="AE559" s="164">
        <v>0</v>
      </c>
      <c r="AF559" s="166">
        <f t="shared" si="1797"/>
        <v>0</v>
      </c>
      <c r="AG559" s="166">
        <f t="shared" si="1798"/>
        <v>0</v>
      </c>
      <c r="AH559" s="166">
        <f t="shared" si="1799"/>
        <v>0</v>
      </c>
      <c r="AI559" s="166">
        <f t="shared" si="1800"/>
        <v>0</v>
      </c>
      <c r="AJ559" s="166">
        <f t="shared" si="1801"/>
        <v>0</v>
      </c>
      <c r="AK559" s="166">
        <f t="shared" si="1802"/>
        <v>0</v>
      </c>
      <c r="AL559" s="166">
        <f t="shared" si="1803"/>
        <v>0</v>
      </c>
      <c r="AM559" s="166">
        <f t="shared" si="1804"/>
        <v>0</v>
      </c>
      <c r="AN559" s="166">
        <f t="shared" si="1805"/>
        <v>0</v>
      </c>
      <c r="AO559" s="167">
        <f t="shared" si="1806"/>
        <v>0</v>
      </c>
      <c r="AP559" s="166">
        <v>0</v>
      </c>
      <c r="AQ559" s="166">
        <f t="shared" si="1807"/>
        <v>0</v>
      </c>
      <c r="AR559" s="166">
        <v>1048200</v>
      </c>
      <c r="AS559" s="167"/>
      <c r="AT559" s="166"/>
      <c r="AU559" s="166"/>
      <c r="AV559" s="166">
        <f t="shared" si="1808"/>
        <v>1048200</v>
      </c>
      <c r="AW559" s="166">
        <f t="shared" si="1670"/>
        <v>441600</v>
      </c>
      <c r="AX559" s="166">
        <f t="shared" si="1671"/>
        <v>82800</v>
      </c>
      <c r="AY559" s="166">
        <f t="shared" si="1672"/>
        <v>55200</v>
      </c>
      <c r="AZ559" s="166">
        <f t="shared" si="1809"/>
        <v>579600</v>
      </c>
      <c r="BA559" s="166">
        <f t="shared" si="1674"/>
        <v>27600</v>
      </c>
      <c r="BB559" s="166">
        <f t="shared" si="1810"/>
        <v>120000</v>
      </c>
      <c r="BC559" s="166"/>
      <c r="BD559" s="166">
        <v>0</v>
      </c>
      <c r="BE559" s="166">
        <f t="shared" si="1676"/>
        <v>727200</v>
      </c>
      <c r="BF559" s="166">
        <f t="shared" si="1677"/>
        <v>321000</v>
      </c>
      <c r="BG559" s="166">
        <f t="shared" si="1678"/>
        <v>0</v>
      </c>
      <c r="BH559" s="166">
        <v>1</v>
      </c>
      <c r="BI559" s="369" t="s">
        <v>40</v>
      </c>
      <c r="BJ559" s="166">
        <f t="shared" si="1679"/>
        <v>0</v>
      </c>
      <c r="BK559" s="166">
        <f t="shared" si="1680"/>
        <v>1</v>
      </c>
      <c r="BL559" s="166">
        <v>0</v>
      </c>
      <c r="BM559" s="166">
        <f t="shared" si="1681"/>
        <v>0</v>
      </c>
      <c r="BN559" s="166" t="str">
        <f t="shared" si="1682"/>
        <v>Trừ tiền</v>
      </c>
      <c r="BO559" s="410"/>
      <c r="BP559" s="166"/>
      <c r="BQ559" s="144"/>
      <c r="BR559" s="144"/>
      <c r="BS559" s="161">
        <f t="shared" si="1683"/>
        <v>0</v>
      </c>
      <c r="BT559" s="159">
        <v>0</v>
      </c>
      <c r="BU559" s="166">
        <f t="shared" si="1684"/>
        <v>0</v>
      </c>
      <c r="BV559" s="166">
        <v>11000000</v>
      </c>
      <c r="BW559" s="166">
        <f t="shared" si="1685"/>
        <v>11000000</v>
      </c>
      <c r="BX559" s="166">
        <f t="shared" si="1811"/>
        <v>-11579600</v>
      </c>
      <c r="BY559" s="166"/>
      <c r="BZ559" s="166"/>
      <c r="CA559" s="171"/>
      <c r="CB559" s="166"/>
      <c r="CC559" s="166"/>
      <c r="CD559" s="166"/>
      <c r="CE559" s="369">
        <v>8500000</v>
      </c>
      <c r="CF559" s="369">
        <f t="shared" si="1812"/>
        <v>425000</v>
      </c>
      <c r="CG559" s="369">
        <v>0</v>
      </c>
      <c r="CH559" s="369">
        <v>0</v>
      </c>
      <c r="CI559" s="369"/>
      <c r="CJ559" s="369">
        <f t="shared" si="1813"/>
        <v>425000</v>
      </c>
      <c r="CK559" s="369">
        <f t="shared" si="1814"/>
        <v>8925000</v>
      </c>
      <c r="CL559" s="368"/>
      <c r="CM559" s="369">
        <f t="shared" si="1815"/>
        <v>8500000</v>
      </c>
      <c r="CN559" s="369">
        <f t="shared" si="1815"/>
        <v>425000</v>
      </c>
      <c r="CO559" s="369">
        <f t="shared" si="1816"/>
        <v>0</v>
      </c>
      <c r="CP559" s="369">
        <f t="shared" si="1817"/>
        <v>0</v>
      </c>
      <c r="CQ559" s="369">
        <f t="shared" si="1817"/>
        <v>0</v>
      </c>
      <c r="CR559" s="369">
        <f t="shared" si="1818"/>
        <v>425000</v>
      </c>
      <c r="CS559" s="369">
        <f t="shared" si="1819"/>
        <v>8925000</v>
      </c>
      <c r="CT559" s="173" t="s">
        <v>1187</v>
      </c>
      <c r="CU559" s="173" t="s">
        <v>2116</v>
      </c>
      <c r="CV559" s="450">
        <v>0</v>
      </c>
      <c r="CW559" s="173" t="s">
        <v>2103</v>
      </c>
    </row>
    <row r="560" spans="1:101" ht="34.35" customHeight="1">
      <c r="A560" s="155">
        <f>SUBTOTAL(3,$C$11:C560)</f>
        <v>489</v>
      </c>
      <c r="B560" s="390" t="s">
        <v>1915</v>
      </c>
      <c r="C560" s="252" t="s">
        <v>1916</v>
      </c>
      <c r="D560" s="156" t="s">
        <v>101</v>
      </c>
      <c r="E560" s="157" t="str">
        <f t="shared" si="1794"/>
        <v>B3</v>
      </c>
      <c r="F560" s="392">
        <v>42156</v>
      </c>
      <c r="G560" s="369">
        <v>5800000</v>
      </c>
      <c r="H560" s="368"/>
      <c r="I560" s="160">
        <f t="shared" si="1795"/>
        <v>3200000</v>
      </c>
      <c r="J560" s="160">
        <f t="shared" si="1653"/>
        <v>450000</v>
      </c>
      <c r="K560" s="161">
        <f t="shared" si="1796"/>
        <v>3650000</v>
      </c>
      <c r="L560" s="161">
        <f t="shared" si="1655"/>
        <v>9450000</v>
      </c>
      <c r="M560" s="162">
        <f t="shared" si="1656"/>
        <v>1</v>
      </c>
      <c r="N560" s="163">
        <f t="shared" si="1657"/>
        <v>4060000</v>
      </c>
      <c r="O560" s="163">
        <v>0</v>
      </c>
      <c r="P560" s="406">
        <v>0</v>
      </c>
      <c r="Q560" s="406">
        <v>13</v>
      </c>
      <c r="R560" s="406">
        <v>0</v>
      </c>
      <c r="S560" s="406">
        <v>0</v>
      </c>
      <c r="T560" s="406"/>
      <c r="U560" s="406"/>
      <c r="V560" s="406"/>
      <c r="W560" s="406"/>
      <c r="X560" s="389"/>
      <c r="Y560" s="406"/>
      <c r="Z560" s="406"/>
      <c r="AA560" s="406"/>
      <c r="AB560" s="406"/>
      <c r="AC560" s="406"/>
      <c r="AD560" s="406">
        <v>0</v>
      </c>
      <c r="AE560" s="164">
        <v>0</v>
      </c>
      <c r="AF560" s="166">
        <f t="shared" si="1797"/>
        <v>0</v>
      </c>
      <c r="AG560" s="166">
        <f t="shared" si="1798"/>
        <v>0</v>
      </c>
      <c r="AH560" s="166">
        <f t="shared" si="1799"/>
        <v>0</v>
      </c>
      <c r="AI560" s="166">
        <f t="shared" si="1800"/>
        <v>0</v>
      </c>
      <c r="AJ560" s="166">
        <f t="shared" si="1801"/>
        <v>0</v>
      </c>
      <c r="AK560" s="166">
        <f t="shared" si="1802"/>
        <v>0</v>
      </c>
      <c r="AL560" s="166">
        <f t="shared" si="1803"/>
        <v>0</v>
      </c>
      <c r="AM560" s="166">
        <f t="shared" si="1804"/>
        <v>0</v>
      </c>
      <c r="AN560" s="166">
        <f t="shared" si="1805"/>
        <v>0</v>
      </c>
      <c r="AO560" s="167">
        <f t="shared" si="1806"/>
        <v>0</v>
      </c>
      <c r="AP560" s="166">
        <v>0</v>
      </c>
      <c r="AQ560" s="166">
        <f t="shared" si="1807"/>
        <v>0</v>
      </c>
      <c r="AR560" s="166">
        <v>943800</v>
      </c>
      <c r="AS560" s="167"/>
      <c r="AT560" s="166"/>
      <c r="AU560" s="166"/>
      <c r="AV560" s="166">
        <f t="shared" si="1808"/>
        <v>943800</v>
      </c>
      <c r="AW560" s="166">
        <f t="shared" si="1670"/>
        <v>464000</v>
      </c>
      <c r="AX560" s="166">
        <f t="shared" si="1671"/>
        <v>87000</v>
      </c>
      <c r="AY560" s="166">
        <f t="shared" si="1672"/>
        <v>58000</v>
      </c>
      <c r="AZ560" s="166">
        <f t="shared" si="1809"/>
        <v>609000</v>
      </c>
      <c r="BA560" s="166">
        <f t="shared" si="1674"/>
        <v>29000</v>
      </c>
      <c r="BB560" s="166">
        <f t="shared" si="1810"/>
        <v>120000</v>
      </c>
      <c r="BC560" s="166"/>
      <c r="BD560" s="166">
        <v>0</v>
      </c>
      <c r="BE560" s="166">
        <f t="shared" si="1676"/>
        <v>758000</v>
      </c>
      <c r="BF560" s="166">
        <f t="shared" si="1677"/>
        <v>185800</v>
      </c>
      <c r="BG560" s="166">
        <f t="shared" si="1678"/>
        <v>0</v>
      </c>
      <c r="BH560" s="166">
        <v>1</v>
      </c>
      <c r="BI560" s="369" t="s">
        <v>40</v>
      </c>
      <c r="BJ560" s="166">
        <f t="shared" si="1679"/>
        <v>0</v>
      </c>
      <c r="BK560" s="166">
        <f t="shared" si="1680"/>
        <v>1</v>
      </c>
      <c r="BL560" s="166">
        <v>0</v>
      </c>
      <c r="BM560" s="166">
        <f t="shared" si="1681"/>
        <v>0</v>
      </c>
      <c r="BN560" s="166" t="str">
        <f t="shared" si="1682"/>
        <v>Trừ tiền</v>
      </c>
      <c r="BO560" s="410"/>
      <c r="BP560" s="166"/>
      <c r="BQ560" s="144"/>
      <c r="BR560" s="144"/>
      <c r="BS560" s="161">
        <f t="shared" si="1683"/>
        <v>0</v>
      </c>
      <c r="BT560" s="159">
        <v>0</v>
      </c>
      <c r="BU560" s="166">
        <f t="shared" si="1684"/>
        <v>0</v>
      </c>
      <c r="BV560" s="166">
        <v>11000000</v>
      </c>
      <c r="BW560" s="166">
        <f t="shared" si="1685"/>
        <v>11000000</v>
      </c>
      <c r="BX560" s="166">
        <f t="shared" si="1811"/>
        <v>-11609000</v>
      </c>
      <c r="BY560" s="166"/>
      <c r="BZ560" s="166"/>
      <c r="CA560" s="171"/>
      <c r="CB560" s="166"/>
      <c r="CC560" s="166"/>
      <c r="CD560" s="166"/>
      <c r="CE560" s="369">
        <v>9000000</v>
      </c>
      <c r="CF560" s="369">
        <f t="shared" si="1812"/>
        <v>450000</v>
      </c>
      <c r="CG560" s="369">
        <v>0</v>
      </c>
      <c r="CH560" s="369">
        <v>0</v>
      </c>
      <c r="CI560" s="369"/>
      <c r="CJ560" s="369">
        <f t="shared" si="1813"/>
        <v>450000</v>
      </c>
      <c r="CK560" s="369">
        <f t="shared" si="1814"/>
        <v>9450000</v>
      </c>
      <c r="CL560" s="368"/>
      <c r="CM560" s="369">
        <f t="shared" si="1815"/>
        <v>9000000</v>
      </c>
      <c r="CN560" s="369">
        <f t="shared" si="1815"/>
        <v>450000</v>
      </c>
      <c r="CO560" s="369">
        <f t="shared" si="1816"/>
        <v>0</v>
      </c>
      <c r="CP560" s="369">
        <f t="shared" si="1817"/>
        <v>0</v>
      </c>
      <c r="CQ560" s="369">
        <f t="shared" si="1817"/>
        <v>0</v>
      </c>
      <c r="CR560" s="369">
        <f t="shared" si="1818"/>
        <v>450000</v>
      </c>
      <c r="CS560" s="369">
        <f t="shared" si="1819"/>
        <v>9450000</v>
      </c>
      <c r="CT560" s="173" t="s">
        <v>1187</v>
      </c>
      <c r="CU560" s="173" t="s">
        <v>2116</v>
      </c>
      <c r="CV560" s="450">
        <v>0</v>
      </c>
      <c r="CW560" s="173" t="s">
        <v>2103</v>
      </c>
    </row>
    <row r="561" spans="1:101" ht="34.35" customHeight="1">
      <c r="A561" s="155">
        <f>SUBTOTAL(3,$C$11:C561)</f>
        <v>490</v>
      </c>
      <c r="B561" s="244" t="s">
        <v>2314</v>
      </c>
      <c r="C561" s="253" t="s">
        <v>2315</v>
      </c>
      <c r="D561" s="156" t="s">
        <v>101</v>
      </c>
      <c r="E561" s="157" t="str">
        <f t="shared" si="1794"/>
        <v>B3</v>
      </c>
      <c r="F561" s="392">
        <v>45939</v>
      </c>
      <c r="G561" s="369">
        <v>5260000</v>
      </c>
      <c r="H561" s="369"/>
      <c r="I561" s="160">
        <f t="shared" si="1795"/>
        <v>3740000</v>
      </c>
      <c r="J561" s="160">
        <f t="shared" si="1653"/>
        <v>0</v>
      </c>
      <c r="K561" s="161">
        <f t="shared" si="1796"/>
        <v>3740000</v>
      </c>
      <c r="L561" s="161">
        <f t="shared" si="1655"/>
        <v>9000000</v>
      </c>
      <c r="M561" s="162">
        <f t="shared" si="1656"/>
        <v>1</v>
      </c>
      <c r="N561" s="163">
        <f t="shared" si="1657"/>
        <v>3682000</v>
      </c>
      <c r="O561" s="163">
        <v>0</v>
      </c>
      <c r="P561" s="406">
        <v>6</v>
      </c>
      <c r="Q561" s="406">
        <v>6</v>
      </c>
      <c r="R561" s="406">
        <v>0</v>
      </c>
      <c r="S561" s="406">
        <v>0</v>
      </c>
      <c r="T561" s="406"/>
      <c r="U561" s="406"/>
      <c r="V561" s="406"/>
      <c r="W561" s="406"/>
      <c r="X561" s="389"/>
      <c r="Y561" s="406"/>
      <c r="Z561" s="406"/>
      <c r="AA561" s="406"/>
      <c r="AB561" s="406"/>
      <c r="AC561" s="406"/>
      <c r="AD561" s="406">
        <v>0</v>
      </c>
      <c r="AE561" s="164">
        <v>0</v>
      </c>
      <c r="AF561" s="166">
        <f t="shared" si="1797"/>
        <v>2076923</v>
      </c>
      <c r="AG561" s="166">
        <f t="shared" si="1798"/>
        <v>0</v>
      </c>
      <c r="AH561" s="166">
        <f t="shared" si="1799"/>
        <v>0</v>
      </c>
      <c r="AI561" s="166">
        <f t="shared" si="1800"/>
        <v>0</v>
      </c>
      <c r="AJ561" s="166">
        <f t="shared" si="1801"/>
        <v>0</v>
      </c>
      <c r="AK561" s="166">
        <f t="shared" si="1802"/>
        <v>0</v>
      </c>
      <c r="AL561" s="166">
        <f t="shared" si="1803"/>
        <v>0</v>
      </c>
      <c r="AM561" s="166">
        <f t="shared" si="1804"/>
        <v>0</v>
      </c>
      <c r="AN561" s="166">
        <f t="shared" si="1805"/>
        <v>0</v>
      </c>
      <c r="AO561" s="167">
        <f t="shared" si="1806"/>
        <v>0</v>
      </c>
      <c r="AP561" s="166">
        <v>0</v>
      </c>
      <c r="AQ561" s="166">
        <f t="shared" si="1807"/>
        <v>2076923</v>
      </c>
      <c r="AR561" s="166">
        <v>279000</v>
      </c>
      <c r="AS561" s="167"/>
      <c r="AT561" s="166"/>
      <c r="AU561" s="166"/>
      <c r="AV561" s="166">
        <f t="shared" si="1808"/>
        <v>2355923</v>
      </c>
      <c r="AW561" s="166">
        <f t="shared" si="1670"/>
        <v>420800</v>
      </c>
      <c r="AX561" s="166">
        <f t="shared" si="1671"/>
        <v>78900</v>
      </c>
      <c r="AY561" s="166">
        <f t="shared" si="1672"/>
        <v>52600</v>
      </c>
      <c r="AZ561" s="166">
        <f t="shared" si="1809"/>
        <v>552300</v>
      </c>
      <c r="BA561" s="166">
        <f t="shared" si="1674"/>
        <v>0</v>
      </c>
      <c r="BB561" s="166">
        <f t="shared" si="1810"/>
        <v>120000</v>
      </c>
      <c r="BC561" s="166"/>
      <c r="BD561" s="166">
        <v>0</v>
      </c>
      <c r="BE561" s="166">
        <f t="shared" si="1676"/>
        <v>672300</v>
      </c>
      <c r="BF561" s="166">
        <f t="shared" si="1677"/>
        <v>1683623</v>
      </c>
      <c r="BG561" s="166">
        <f t="shared" si="1678"/>
        <v>0</v>
      </c>
      <c r="BH561" s="166">
        <v>1</v>
      </c>
      <c r="BI561" s="369"/>
      <c r="BJ561" s="166">
        <f t="shared" si="1679"/>
        <v>0</v>
      </c>
      <c r="BK561" s="166">
        <f t="shared" si="1680"/>
        <v>1</v>
      </c>
      <c r="BL561" s="166">
        <v>0</v>
      </c>
      <c r="BM561" s="166">
        <f t="shared" si="1681"/>
        <v>0</v>
      </c>
      <c r="BN561" s="166" t="str">
        <f t="shared" si="1682"/>
        <v>Trừ tiền</v>
      </c>
      <c r="BO561" s="410"/>
      <c r="BP561" s="166"/>
      <c r="BQ561" s="144"/>
      <c r="BR561" s="144"/>
      <c r="BS561" s="161">
        <f t="shared" si="1683"/>
        <v>2076923</v>
      </c>
      <c r="BT561" s="159">
        <v>0</v>
      </c>
      <c r="BU561" s="166">
        <f t="shared" si="1684"/>
        <v>0</v>
      </c>
      <c r="BV561" s="166">
        <v>11000000</v>
      </c>
      <c r="BW561" s="166">
        <f t="shared" si="1685"/>
        <v>11000000</v>
      </c>
      <c r="BX561" s="166">
        <f t="shared" si="1811"/>
        <v>-9475377</v>
      </c>
      <c r="BY561" s="166"/>
      <c r="BZ561" s="166"/>
      <c r="CA561" s="171"/>
      <c r="CB561" s="166"/>
      <c r="CC561" s="166"/>
      <c r="CD561" s="166"/>
      <c r="CE561" s="369">
        <v>9000000</v>
      </c>
      <c r="CF561" s="369">
        <v>0</v>
      </c>
      <c r="CG561" s="369">
        <v>0</v>
      </c>
      <c r="CH561" s="369">
        <v>0</v>
      </c>
      <c r="CI561" s="369"/>
      <c r="CJ561" s="369">
        <f t="shared" si="1813"/>
        <v>0</v>
      </c>
      <c r="CK561" s="369">
        <f t="shared" si="1814"/>
        <v>9000000</v>
      </c>
      <c r="CL561" s="368"/>
      <c r="CM561" s="369">
        <f t="shared" si="1815"/>
        <v>9000000</v>
      </c>
      <c r="CN561" s="369">
        <f t="shared" si="1815"/>
        <v>0</v>
      </c>
      <c r="CO561" s="369"/>
      <c r="CP561" s="369"/>
      <c r="CQ561" s="369"/>
      <c r="CR561" s="369">
        <f t="shared" si="1818"/>
        <v>0</v>
      </c>
      <c r="CS561" s="369">
        <f t="shared" si="1819"/>
        <v>9000000</v>
      </c>
      <c r="CT561" s="173" t="s">
        <v>1187</v>
      </c>
      <c r="CU561" s="173" t="s">
        <v>2116</v>
      </c>
      <c r="CV561" s="450"/>
      <c r="CW561" s="173" t="s">
        <v>2103</v>
      </c>
    </row>
    <row r="562" spans="1:101" ht="34.35" customHeight="1">
      <c r="A562" s="155">
        <f>SUBTOTAL(3,$C$11:C562)</f>
        <v>491</v>
      </c>
      <c r="B562" s="390" t="s">
        <v>1917</v>
      </c>
      <c r="C562" s="252" t="s">
        <v>1918</v>
      </c>
      <c r="D562" s="156" t="s">
        <v>101</v>
      </c>
      <c r="E562" s="157" t="str">
        <f t="shared" si="1794"/>
        <v>B3</v>
      </c>
      <c r="F562" s="392">
        <v>45821</v>
      </c>
      <c r="G562" s="369">
        <v>5260000</v>
      </c>
      <c r="H562" s="368"/>
      <c r="I562" s="160">
        <f t="shared" si="1795"/>
        <v>2240000</v>
      </c>
      <c r="J562" s="160">
        <f t="shared" si="1653"/>
        <v>0</v>
      </c>
      <c r="K562" s="161">
        <f t="shared" si="1796"/>
        <v>2240000</v>
      </c>
      <c r="L562" s="161">
        <f t="shared" si="1655"/>
        <v>7500000</v>
      </c>
      <c r="M562" s="162">
        <f t="shared" si="1656"/>
        <v>1</v>
      </c>
      <c r="N562" s="163">
        <f t="shared" si="1657"/>
        <v>3682000</v>
      </c>
      <c r="O562" s="163">
        <v>0</v>
      </c>
      <c r="P562" s="406">
        <v>0</v>
      </c>
      <c r="Q562" s="406">
        <v>13</v>
      </c>
      <c r="R562" s="406">
        <v>0</v>
      </c>
      <c r="S562" s="406">
        <v>0</v>
      </c>
      <c r="T562" s="406"/>
      <c r="U562" s="406"/>
      <c r="V562" s="406"/>
      <c r="W562" s="406"/>
      <c r="X562" s="389"/>
      <c r="Y562" s="406"/>
      <c r="Z562" s="406"/>
      <c r="AA562" s="406"/>
      <c r="AB562" s="406"/>
      <c r="AC562" s="406"/>
      <c r="AD562" s="406">
        <v>0</v>
      </c>
      <c r="AE562" s="164">
        <v>0</v>
      </c>
      <c r="AF562" s="166">
        <f t="shared" si="1797"/>
        <v>0</v>
      </c>
      <c r="AG562" s="166">
        <f t="shared" si="1798"/>
        <v>0</v>
      </c>
      <c r="AH562" s="166">
        <f t="shared" si="1799"/>
        <v>0</v>
      </c>
      <c r="AI562" s="166">
        <f t="shared" si="1800"/>
        <v>0</v>
      </c>
      <c r="AJ562" s="166">
        <f t="shared" si="1801"/>
        <v>0</v>
      </c>
      <c r="AK562" s="166">
        <f t="shared" si="1802"/>
        <v>0</v>
      </c>
      <c r="AL562" s="166">
        <f t="shared" si="1803"/>
        <v>0</v>
      </c>
      <c r="AM562" s="166">
        <f t="shared" si="1804"/>
        <v>0</v>
      </c>
      <c r="AN562" s="166">
        <f t="shared" si="1805"/>
        <v>0</v>
      </c>
      <c r="AO562" s="167">
        <f t="shared" si="1806"/>
        <v>0</v>
      </c>
      <c r="AP562" s="166">
        <v>0</v>
      </c>
      <c r="AQ562" s="166">
        <f t="shared" si="1807"/>
        <v>0</v>
      </c>
      <c r="AR562" s="166">
        <v>1003800</v>
      </c>
      <c r="AS562" s="167"/>
      <c r="AT562" s="166"/>
      <c r="AU562" s="166"/>
      <c r="AV562" s="166">
        <f t="shared" si="1808"/>
        <v>1003800</v>
      </c>
      <c r="AW562" s="166">
        <f t="shared" si="1670"/>
        <v>420800</v>
      </c>
      <c r="AX562" s="166">
        <f t="shared" si="1671"/>
        <v>78900</v>
      </c>
      <c r="AY562" s="166">
        <f t="shared" si="1672"/>
        <v>52600</v>
      </c>
      <c r="AZ562" s="166">
        <f t="shared" si="1809"/>
        <v>552300</v>
      </c>
      <c r="BA562" s="166">
        <f t="shared" si="1674"/>
        <v>26300</v>
      </c>
      <c r="BB562" s="166">
        <f t="shared" si="1810"/>
        <v>120000</v>
      </c>
      <c r="BC562" s="166"/>
      <c r="BD562" s="166">
        <v>0</v>
      </c>
      <c r="BE562" s="166">
        <f t="shared" si="1676"/>
        <v>698600</v>
      </c>
      <c r="BF562" s="166">
        <f t="shared" si="1677"/>
        <v>305200</v>
      </c>
      <c r="BG562" s="166">
        <f t="shared" si="1678"/>
        <v>0</v>
      </c>
      <c r="BH562" s="166">
        <v>1</v>
      </c>
      <c r="BI562" s="166" t="s">
        <v>40</v>
      </c>
      <c r="BJ562" s="166">
        <f t="shared" si="1679"/>
        <v>0</v>
      </c>
      <c r="BK562" s="166">
        <f t="shared" si="1680"/>
        <v>1</v>
      </c>
      <c r="BL562" s="166">
        <v>0</v>
      </c>
      <c r="BM562" s="166">
        <f t="shared" si="1681"/>
        <v>0</v>
      </c>
      <c r="BN562" s="166" t="str">
        <f t="shared" si="1682"/>
        <v>Trừ tiền</v>
      </c>
      <c r="BO562" s="410"/>
      <c r="BP562" s="471"/>
      <c r="BQ562" s="144"/>
      <c r="BR562" s="144"/>
      <c r="BS562" s="161">
        <f t="shared" si="1683"/>
        <v>0</v>
      </c>
      <c r="BT562" s="159">
        <v>0</v>
      </c>
      <c r="BU562" s="166">
        <f t="shared" si="1684"/>
        <v>0</v>
      </c>
      <c r="BV562" s="166">
        <v>11000000</v>
      </c>
      <c r="BW562" s="166">
        <f t="shared" si="1685"/>
        <v>11000000</v>
      </c>
      <c r="BX562" s="166">
        <f t="shared" si="1811"/>
        <v>-11552300</v>
      </c>
      <c r="BY562" s="166"/>
      <c r="BZ562" s="166"/>
      <c r="CA562" s="171"/>
      <c r="CB562" s="166"/>
      <c r="CC562" s="166"/>
      <c r="CD562" s="166"/>
      <c r="CE562" s="369">
        <v>7500000</v>
      </c>
      <c r="CF562" s="369"/>
      <c r="CG562" s="369">
        <v>0</v>
      </c>
      <c r="CH562" s="369">
        <v>0</v>
      </c>
      <c r="CI562" s="369"/>
      <c r="CJ562" s="369">
        <f t="shared" si="1813"/>
        <v>0</v>
      </c>
      <c r="CK562" s="369">
        <f t="shared" si="1814"/>
        <v>7500000</v>
      </c>
      <c r="CL562" s="368"/>
      <c r="CM562" s="369">
        <f t="shared" si="1815"/>
        <v>7500000</v>
      </c>
      <c r="CN562" s="369">
        <f t="shared" si="1815"/>
        <v>0</v>
      </c>
      <c r="CO562" s="369">
        <f t="shared" si="1816"/>
        <v>0</v>
      </c>
      <c r="CP562" s="369">
        <f t="shared" si="1817"/>
        <v>0</v>
      </c>
      <c r="CQ562" s="369">
        <f t="shared" si="1817"/>
        <v>0</v>
      </c>
      <c r="CR562" s="369">
        <f t="shared" si="1818"/>
        <v>0</v>
      </c>
      <c r="CS562" s="369">
        <f t="shared" si="1819"/>
        <v>7500000</v>
      </c>
      <c r="CT562" s="173" t="s">
        <v>1187</v>
      </c>
      <c r="CU562" s="173" t="s">
        <v>2116</v>
      </c>
      <c r="CV562" s="450">
        <v>0</v>
      </c>
      <c r="CW562" s="173" t="s">
        <v>2103</v>
      </c>
    </row>
    <row r="563" spans="1:101" ht="34.35" customHeight="1">
      <c r="A563" s="403"/>
      <c r="B563" s="690" t="str">
        <f>"Đội lái xe chuyên dụng: "&amp;"["&amp;COUNT(A564:A586)&amp;"]"</f>
        <v>Đội lái xe chuyên dụng: [23]</v>
      </c>
      <c r="C563" s="691"/>
      <c r="D563" s="292"/>
      <c r="E563" s="292"/>
      <c r="F563" s="292"/>
      <c r="G563" s="404">
        <f t="shared" ref="G563:L563" si="1820">SUM(G564:G586)</f>
        <v>124500000</v>
      </c>
      <c r="H563" s="404">
        <f t="shared" si="1820"/>
        <v>0</v>
      </c>
      <c r="I563" s="404">
        <f t="shared" si="1820"/>
        <v>88500000</v>
      </c>
      <c r="J563" s="404">
        <f t="shared" si="1820"/>
        <v>8700000</v>
      </c>
      <c r="K563" s="404">
        <f t="shared" si="1820"/>
        <v>97200000</v>
      </c>
      <c r="L563" s="404">
        <f t="shared" si="1820"/>
        <v>221700000</v>
      </c>
      <c r="M563" s="404"/>
      <c r="N563" s="404">
        <f t="shared" ref="N563:BG563" si="1821">SUM(N564:N586)</f>
        <v>87150000</v>
      </c>
      <c r="O563" s="404">
        <f t="shared" si="1821"/>
        <v>0</v>
      </c>
      <c r="P563" s="405">
        <f t="shared" si="1821"/>
        <v>21</v>
      </c>
      <c r="Q563" s="405">
        <f t="shared" si="1821"/>
        <v>242</v>
      </c>
      <c r="R563" s="405">
        <f t="shared" si="1821"/>
        <v>0.28999999999999998</v>
      </c>
      <c r="S563" s="405">
        <f t="shared" si="1821"/>
        <v>0</v>
      </c>
      <c r="T563" s="405">
        <f t="shared" si="1821"/>
        <v>0</v>
      </c>
      <c r="U563" s="405">
        <f t="shared" si="1821"/>
        <v>0</v>
      </c>
      <c r="V563" s="405">
        <f t="shared" si="1821"/>
        <v>0</v>
      </c>
      <c r="W563" s="405">
        <f t="shared" si="1821"/>
        <v>0</v>
      </c>
      <c r="X563" s="405">
        <f t="shared" si="1821"/>
        <v>0</v>
      </c>
      <c r="Y563" s="405">
        <f t="shared" si="1821"/>
        <v>0</v>
      </c>
      <c r="Z563" s="405">
        <f t="shared" si="1821"/>
        <v>0</v>
      </c>
      <c r="AA563" s="405">
        <f t="shared" si="1821"/>
        <v>0</v>
      </c>
      <c r="AB563" s="405">
        <f t="shared" si="1821"/>
        <v>0</v>
      </c>
      <c r="AC563" s="405">
        <f t="shared" si="1821"/>
        <v>0</v>
      </c>
      <c r="AD563" s="405">
        <f t="shared" si="1821"/>
        <v>0</v>
      </c>
      <c r="AE563" s="405">
        <f t="shared" si="1821"/>
        <v>0</v>
      </c>
      <c r="AF563" s="404">
        <f t="shared" si="1821"/>
        <v>9276925</v>
      </c>
      <c r="AG563" s="404">
        <f t="shared" si="1821"/>
        <v>133846</v>
      </c>
      <c r="AH563" s="404">
        <f t="shared" si="1821"/>
        <v>0</v>
      </c>
      <c r="AI563" s="404">
        <f t="shared" si="1821"/>
        <v>0</v>
      </c>
      <c r="AJ563" s="404">
        <f t="shared" si="1821"/>
        <v>0</v>
      </c>
      <c r="AK563" s="404">
        <f t="shared" si="1821"/>
        <v>0</v>
      </c>
      <c r="AL563" s="404">
        <f t="shared" si="1821"/>
        <v>0</v>
      </c>
      <c r="AM563" s="404">
        <f t="shared" si="1821"/>
        <v>0</v>
      </c>
      <c r="AN563" s="404">
        <f t="shared" si="1821"/>
        <v>0</v>
      </c>
      <c r="AO563" s="404">
        <f t="shared" si="1821"/>
        <v>0</v>
      </c>
      <c r="AP563" s="404">
        <f t="shared" si="1821"/>
        <v>0</v>
      </c>
      <c r="AQ563" s="404">
        <f t="shared" si="1821"/>
        <v>9410771</v>
      </c>
      <c r="AR563" s="404">
        <f t="shared" si="1821"/>
        <v>27675000</v>
      </c>
      <c r="AS563" s="404">
        <f t="shared" si="1821"/>
        <v>0</v>
      </c>
      <c r="AT563" s="404">
        <f t="shared" si="1821"/>
        <v>0</v>
      </c>
      <c r="AU563" s="404">
        <f t="shared" si="1821"/>
        <v>0</v>
      </c>
      <c r="AV563" s="404">
        <f t="shared" si="1821"/>
        <v>37085771</v>
      </c>
      <c r="AW563" s="404">
        <f t="shared" si="1821"/>
        <v>9539200</v>
      </c>
      <c r="AX563" s="404">
        <f t="shared" si="1821"/>
        <v>1788600</v>
      </c>
      <c r="AY563" s="404">
        <f t="shared" si="1821"/>
        <v>1192400</v>
      </c>
      <c r="AZ563" s="404">
        <f t="shared" si="1821"/>
        <v>12520200</v>
      </c>
      <c r="BA563" s="404">
        <f t="shared" si="1821"/>
        <v>569900</v>
      </c>
      <c r="BB563" s="404">
        <f t="shared" si="1821"/>
        <v>2760000</v>
      </c>
      <c r="BC563" s="404">
        <f t="shared" si="1821"/>
        <v>0</v>
      </c>
      <c r="BD563" s="404">
        <f t="shared" si="1821"/>
        <v>0</v>
      </c>
      <c r="BE563" s="404">
        <f t="shared" si="1821"/>
        <v>15850100</v>
      </c>
      <c r="BF563" s="404">
        <f t="shared" si="1821"/>
        <v>21235671</v>
      </c>
      <c r="BG563" s="404">
        <f t="shared" si="1821"/>
        <v>0</v>
      </c>
      <c r="BH563" s="404"/>
      <c r="BI563" s="404">
        <f>SUM(BI564:BI586)</f>
        <v>0</v>
      </c>
      <c r="BJ563" s="404">
        <f>SUM(BJ564:BJ586)</f>
        <v>0</v>
      </c>
      <c r="BK563" s="404"/>
      <c r="BL563" s="404">
        <f t="shared" ref="BL563:CV563" si="1822">SUM(BL564:BL586)</f>
        <v>0</v>
      </c>
      <c r="BM563" s="404">
        <f t="shared" si="1822"/>
        <v>0</v>
      </c>
      <c r="BN563" s="404">
        <f t="shared" si="1822"/>
        <v>0</v>
      </c>
      <c r="BO563" s="404">
        <f t="shared" si="1822"/>
        <v>0</v>
      </c>
      <c r="BP563" s="404">
        <f t="shared" si="1822"/>
        <v>0</v>
      </c>
      <c r="BQ563" s="404">
        <f t="shared" si="1822"/>
        <v>0</v>
      </c>
      <c r="BR563" s="404">
        <f t="shared" si="1822"/>
        <v>0</v>
      </c>
      <c r="BS563" s="404">
        <f t="shared" si="1822"/>
        <v>9410771</v>
      </c>
      <c r="BT563" s="404">
        <f t="shared" si="1822"/>
        <v>0</v>
      </c>
      <c r="BU563" s="404">
        <f t="shared" si="1822"/>
        <v>0</v>
      </c>
      <c r="BV563" s="404">
        <f t="shared" si="1822"/>
        <v>253000000</v>
      </c>
      <c r="BW563" s="404">
        <f t="shared" si="1822"/>
        <v>253000000</v>
      </c>
      <c r="BX563" s="404">
        <f t="shared" si="1822"/>
        <v>-256109429</v>
      </c>
      <c r="BY563" s="404">
        <f t="shared" si="1822"/>
        <v>0</v>
      </c>
      <c r="BZ563" s="404">
        <f t="shared" si="1822"/>
        <v>0</v>
      </c>
      <c r="CA563" s="404">
        <f t="shared" si="1822"/>
        <v>0</v>
      </c>
      <c r="CB563" s="404">
        <f t="shared" si="1822"/>
        <v>0</v>
      </c>
      <c r="CC563" s="404">
        <f t="shared" si="1822"/>
        <v>0</v>
      </c>
      <c r="CD563" s="404">
        <f t="shared" si="1822"/>
        <v>0</v>
      </c>
      <c r="CE563" s="404">
        <f t="shared" si="1822"/>
        <v>213000000</v>
      </c>
      <c r="CF563" s="404">
        <f t="shared" si="1822"/>
        <v>8700000</v>
      </c>
      <c r="CG563" s="404">
        <f t="shared" si="1822"/>
        <v>0</v>
      </c>
      <c r="CH563" s="404">
        <f t="shared" si="1822"/>
        <v>0</v>
      </c>
      <c r="CI563" s="404">
        <f t="shared" si="1822"/>
        <v>0</v>
      </c>
      <c r="CJ563" s="404">
        <f t="shared" si="1822"/>
        <v>8700000</v>
      </c>
      <c r="CK563" s="404">
        <f t="shared" si="1822"/>
        <v>221700000</v>
      </c>
      <c r="CL563" s="404">
        <f t="shared" si="1822"/>
        <v>0</v>
      </c>
      <c r="CM563" s="404">
        <f t="shared" si="1822"/>
        <v>213000000</v>
      </c>
      <c r="CN563" s="404">
        <f t="shared" si="1822"/>
        <v>8700000</v>
      </c>
      <c r="CO563" s="404">
        <f t="shared" si="1822"/>
        <v>0</v>
      </c>
      <c r="CP563" s="404">
        <f t="shared" si="1822"/>
        <v>0</v>
      </c>
      <c r="CQ563" s="404">
        <f t="shared" si="1822"/>
        <v>0</v>
      </c>
      <c r="CR563" s="404">
        <f t="shared" si="1822"/>
        <v>8700000</v>
      </c>
      <c r="CS563" s="404">
        <f t="shared" si="1822"/>
        <v>221700000</v>
      </c>
      <c r="CT563" s="404">
        <f t="shared" si="1822"/>
        <v>0</v>
      </c>
      <c r="CU563" s="404">
        <f t="shared" si="1822"/>
        <v>0</v>
      </c>
      <c r="CV563" s="404">
        <f t="shared" si="1822"/>
        <v>0</v>
      </c>
      <c r="CW563" s="404"/>
    </row>
    <row r="564" spans="1:101" ht="34.35" customHeight="1">
      <c r="A564" s="155">
        <f>SUBTOTAL(3,$C$11:C564)</f>
        <v>492</v>
      </c>
      <c r="B564" s="390" t="s">
        <v>1861</v>
      </c>
      <c r="C564" s="252" t="s">
        <v>1862</v>
      </c>
      <c r="D564" s="156" t="s">
        <v>101</v>
      </c>
      <c r="E564" s="157" t="str">
        <f t="shared" ref="E564:E623" si="1823">IF(CL564&gt;=400000000,"A1",IF(CL564&gt;=300000000,"A2",IF(CL564&gt;=240000000,"A3",IF(CL564&gt;=180000000,"A4",IF(CL564&gt;=120000000,"A5",IF(CL564&gt;=80000000,"A6",IF(CL564&gt;=40000000,"A7",IF(CL564&gt;=25000000,"B1",IF(CL564&gt;=12000000,"B2","B3")))))))))</f>
        <v>B3</v>
      </c>
      <c r="F564" s="392">
        <v>35886</v>
      </c>
      <c r="G564" s="369">
        <v>7200000</v>
      </c>
      <c r="H564" s="368"/>
      <c r="I564" s="160">
        <f t="shared" ref="I564:I586" si="1824">IF(G564&gt;0,CM564-G564,CM564-H564)</f>
        <v>7800000</v>
      </c>
      <c r="J564" s="160">
        <f t="shared" si="1653"/>
        <v>1500000</v>
      </c>
      <c r="K564" s="161">
        <f t="shared" ref="K564:K586" si="1825">SUM(I564:J564)</f>
        <v>9300000</v>
      </c>
      <c r="L564" s="161">
        <f t="shared" si="1655"/>
        <v>16500000</v>
      </c>
      <c r="M564" s="162">
        <f t="shared" si="1656"/>
        <v>0.8</v>
      </c>
      <c r="N564" s="163">
        <f t="shared" si="1657"/>
        <v>5040000</v>
      </c>
      <c r="O564" s="163">
        <v>0</v>
      </c>
      <c r="P564" s="406">
        <v>12</v>
      </c>
      <c r="Q564" s="406">
        <v>0</v>
      </c>
      <c r="R564" s="406">
        <v>0.28999999999999998</v>
      </c>
      <c r="S564" s="406">
        <v>0</v>
      </c>
      <c r="T564" s="406"/>
      <c r="U564" s="406"/>
      <c r="V564" s="406"/>
      <c r="W564" s="406"/>
      <c r="X564" s="389"/>
      <c r="Y564" s="406"/>
      <c r="Z564" s="406"/>
      <c r="AA564" s="406"/>
      <c r="AB564" s="406"/>
      <c r="AC564" s="406"/>
      <c r="AD564" s="406">
        <v>0</v>
      </c>
      <c r="AE564" s="164">
        <v>0</v>
      </c>
      <c r="AF564" s="166">
        <f t="shared" ref="AF564:AF586" si="1826">ROUND(IF($P564=0,0,IF(OR($BJ564="lương tháng",$CE564&gt;=11000000),($L564/2-$L564/26*($CC$6-$P564))*$M564,$L564/26*$P564*$M564)),0)</f>
        <v>6092308</v>
      </c>
      <c r="AG564" s="166">
        <f t="shared" ref="AG564:AG586" si="1827">ROUND(MAX((G564+I564)*M564/26*R564,(H564+I564)*M564/26*R564,G564/26*R564*150%,H564/26*R564*150%)*BK564,0)</f>
        <v>133846</v>
      </c>
      <c r="AH564" s="166">
        <f t="shared" ref="AH564:AH586" si="1828">ROUND(MAX((G564+I564)*M564/26*S564,(H564+I564)*M564/26*S564,G564/26*S564*200%,H564/26*S564*200%)*BK564,0)</f>
        <v>0</v>
      </c>
      <c r="AI564" s="166">
        <f t="shared" ref="AI564:AI586" si="1829">ROUND(IF(BJ564="Lương tháng",L564/26*T564,MAX((G564+I564)/26*(T564+U564)*200%+G564/26*T564,(H564+I564)/26*(T564+U564)*200%+H564/26*T564,G564/26*(T564+U564)*300%+G564/26*T564,H564/26*(T564+U564)*300%+H564/26*T564)),0)</f>
        <v>0</v>
      </c>
      <c r="AJ564" s="166">
        <f t="shared" ref="AJ564:AJ586" si="1830">ROUND(IF((P564+Q564)=0,0,IF(BJ564="Lương tháng",MAX((G564+I564)/26*V564,(H564+I564)/26*V564),MAX(G564/26*V564,H564/26*V564))),0)</f>
        <v>0</v>
      </c>
      <c r="AK564" s="166">
        <f t="shared" ref="AK564:AK586" si="1831">ROUND(IF(G564&gt;0,G564/26*W564,H564/26*W564),0)</f>
        <v>0</v>
      </c>
      <c r="AL564" s="166">
        <f t="shared" ref="AL564:AL586" si="1832">ROUND(N564/26*Y564+O564/26*Z564+MAX(G564/26*AA564,H564/26*AA564),0)</f>
        <v>0</v>
      </c>
      <c r="AM564" s="166">
        <f t="shared" ref="AM564:AM586" si="1833">ROUND(IF(BJ564="Lương tháng",L564/26*AC564,L564/26*AC564+MAX((G564+I564)/26*AB564,(H564+I564)/26*AB564)),0)</f>
        <v>0</v>
      </c>
      <c r="AN564" s="166">
        <f t="shared" ref="AN564:AN586" si="1834">ROUND(IF(BJ564="lương tháng",0,MAX((G564+I564)/26*AD564*30%,(H564+I564)/26*AD564*30%)*BK564),0)</f>
        <v>0</v>
      </c>
      <c r="AO564" s="167">
        <f t="shared" ref="AO564:AO586" si="1835">ROUND(BM564*AE564,0)</f>
        <v>0</v>
      </c>
      <c r="AP564" s="166">
        <v>0</v>
      </c>
      <c r="AQ564" s="166">
        <f t="shared" ref="AQ564:AQ586" si="1836">ROUND(SUM(AF564:AP564),0)</f>
        <v>6226154</v>
      </c>
      <c r="AR564" s="166">
        <v>0</v>
      </c>
      <c r="AS564" s="167"/>
      <c r="AT564" s="166"/>
      <c r="AU564" s="166"/>
      <c r="AV564" s="166">
        <f t="shared" ref="AV564:AV586" si="1837">ROUND(SUM(AQ564:AT564)-AU564,0)</f>
        <v>6226154</v>
      </c>
      <c r="AW564" s="166">
        <f t="shared" si="1670"/>
        <v>576000</v>
      </c>
      <c r="AX564" s="166">
        <f t="shared" si="1671"/>
        <v>108000</v>
      </c>
      <c r="AY564" s="166">
        <f t="shared" si="1672"/>
        <v>72000</v>
      </c>
      <c r="AZ564" s="166">
        <f t="shared" ref="AZ564:AZ586" si="1838">SUM(AW564:AY564)</f>
        <v>756000</v>
      </c>
      <c r="BA564" s="166">
        <f t="shared" si="1674"/>
        <v>36000</v>
      </c>
      <c r="BB564" s="166">
        <f t="shared" ref="BB564:BB586" si="1839">IF(BN564="Xem lại",0,IF(CM564&lt;11000000,5000,IF(AND(CM564&gt;=11000000,CM564&lt;25000000),10000,IF(AND(CM564&gt;=25000000,CM564&lt;40000000),15000,IF(AND(CM564&gt;=40000000,CM564&lt;120000000),20000,IF(AND(CM564&gt;=120000000,CM564&lt;240000000),25000,30000)))))*$BB$5)</f>
        <v>240000</v>
      </c>
      <c r="BC564" s="166"/>
      <c r="BD564" s="166">
        <v>0</v>
      </c>
      <c r="BE564" s="166">
        <f t="shared" si="1676"/>
        <v>1032000</v>
      </c>
      <c r="BF564" s="166">
        <f t="shared" si="1677"/>
        <v>5194154</v>
      </c>
      <c r="BG564" s="166">
        <f t="shared" si="1678"/>
        <v>0</v>
      </c>
      <c r="BH564" s="166">
        <v>1</v>
      </c>
      <c r="BI564" s="369" t="s">
        <v>40</v>
      </c>
      <c r="BJ564" s="166">
        <f t="shared" si="1679"/>
        <v>0</v>
      </c>
      <c r="BK564" s="166">
        <f t="shared" si="1680"/>
        <v>1</v>
      </c>
      <c r="BL564" s="166">
        <v>0</v>
      </c>
      <c r="BM564" s="166">
        <f t="shared" si="1681"/>
        <v>0</v>
      </c>
      <c r="BN564" s="166" t="str">
        <f t="shared" si="1682"/>
        <v>Trừ tiền</v>
      </c>
      <c r="BO564" s="410"/>
      <c r="BP564" s="166"/>
      <c r="BQ564" s="144"/>
      <c r="BR564" s="144"/>
      <c r="BS564" s="161">
        <f t="shared" si="1683"/>
        <v>6226154</v>
      </c>
      <c r="BT564" s="159">
        <v>0</v>
      </c>
      <c r="BU564" s="166">
        <f t="shared" si="1684"/>
        <v>0</v>
      </c>
      <c r="BV564" s="166">
        <v>11000000</v>
      </c>
      <c r="BW564" s="166">
        <f t="shared" si="1685"/>
        <v>11000000</v>
      </c>
      <c r="BX564" s="166">
        <f t="shared" ref="BX564:BX586" si="1840">BS564-SUM(CC564:CD564)-CB564-AZ564-BW564</f>
        <v>-5529846</v>
      </c>
      <c r="BY564" s="166"/>
      <c r="BZ564" s="166"/>
      <c r="CA564" s="171"/>
      <c r="CB564" s="166"/>
      <c r="CC564" s="166"/>
      <c r="CD564" s="166"/>
      <c r="CE564" s="369">
        <v>15000000</v>
      </c>
      <c r="CF564" s="369">
        <f t="shared" ref="CF564:CF566" si="1841">CE564*10%</f>
        <v>1500000</v>
      </c>
      <c r="CG564" s="369">
        <v>0</v>
      </c>
      <c r="CH564" s="369">
        <v>0</v>
      </c>
      <c r="CI564" s="369"/>
      <c r="CJ564" s="369">
        <f t="shared" ref="CJ564:CJ623" si="1842">SUM(CF564:CI564)</f>
        <v>1500000</v>
      </c>
      <c r="CK564" s="369">
        <f t="shared" ref="CK564:CK623" si="1843">CE564+CJ564</f>
        <v>16500000</v>
      </c>
      <c r="CL564" s="368"/>
      <c r="CM564" s="369">
        <f t="shared" ref="CM564:CN623" si="1844">CE564</f>
        <v>15000000</v>
      </c>
      <c r="CN564" s="369">
        <f t="shared" si="1844"/>
        <v>1500000</v>
      </c>
      <c r="CO564" s="369">
        <f t="shared" ref="CO564:CO623" si="1845">CH564</f>
        <v>0</v>
      </c>
      <c r="CP564" s="369">
        <f t="shared" ref="CP564:CQ623" si="1846">CH564</f>
        <v>0</v>
      </c>
      <c r="CQ564" s="369">
        <f t="shared" si="1846"/>
        <v>0</v>
      </c>
      <c r="CR564" s="369">
        <f t="shared" ref="CR564:CR623" si="1847">SUM(CN564:CQ564)</f>
        <v>1500000</v>
      </c>
      <c r="CS564" s="369">
        <f t="shared" ref="CS564:CS622" si="1848">CM564+CR564</f>
        <v>16500000</v>
      </c>
      <c r="CT564" s="173" t="s">
        <v>2188</v>
      </c>
      <c r="CU564" s="173" t="s">
        <v>2116</v>
      </c>
      <c r="CV564" s="450" t="s">
        <v>2189</v>
      </c>
      <c r="CW564" s="173" t="s">
        <v>2103</v>
      </c>
    </row>
    <row r="565" spans="1:101" ht="34.35" customHeight="1">
      <c r="A565" s="155">
        <f>SUBTOTAL(3,$C$11:C565)</f>
        <v>493</v>
      </c>
      <c r="B565" s="390" t="s">
        <v>1863</v>
      </c>
      <c r="C565" s="252" t="s">
        <v>1864</v>
      </c>
      <c r="D565" s="156" t="s">
        <v>101</v>
      </c>
      <c r="E565" s="157" t="str">
        <f t="shared" si="1823"/>
        <v>B3</v>
      </c>
      <c r="F565" s="392">
        <v>37322</v>
      </c>
      <c r="G565" s="369">
        <v>5520000</v>
      </c>
      <c r="H565" s="368"/>
      <c r="I565" s="160">
        <f t="shared" si="1824"/>
        <v>3480000</v>
      </c>
      <c r="J565" s="160">
        <f t="shared" si="1653"/>
        <v>900000</v>
      </c>
      <c r="K565" s="161">
        <f t="shared" si="1825"/>
        <v>4380000</v>
      </c>
      <c r="L565" s="161">
        <f t="shared" si="1655"/>
        <v>9900000</v>
      </c>
      <c r="M565" s="162">
        <f t="shared" si="1656"/>
        <v>1</v>
      </c>
      <c r="N565" s="163">
        <f t="shared" si="1657"/>
        <v>3864000</v>
      </c>
      <c r="O565" s="163">
        <v>0</v>
      </c>
      <c r="P565" s="406">
        <v>0</v>
      </c>
      <c r="Q565" s="406">
        <v>12</v>
      </c>
      <c r="R565" s="406">
        <v>0</v>
      </c>
      <c r="S565" s="406">
        <v>0</v>
      </c>
      <c r="T565" s="406"/>
      <c r="U565" s="406"/>
      <c r="V565" s="406"/>
      <c r="W565" s="406"/>
      <c r="X565" s="389"/>
      <c r="Y565" s="406"/>
      <c r="Z565" s="406"/>
      <c r="AA565" s="406"/>
      <c r="AB565" s="406"/>
      <c r="AC565" s="406"/>
      <c r="AD565" s="406">
        <v>0</v>
      </c>
      <c r="AE565" s="164">
        <v>0</v>
      </c>
      <c r="AF565" s="166">
        <f t="shared" si="1826"/>
        <v>0</v>
      </c>
      <c r="AG565" s="166">
        <f t="shared" si="1827"/>
        <v>0</v>
      </c>
      <c r="AH565" s="166">
        <f t="shared" si="1828"/>
        <v>0</v>
      </c>
      <c r="AI565" s="166">
        <f t="shared" si="1829"/>
        <v>0</v>
      </c>
      <c r="AJ565" s="166">
        <f t="shared" si="1830"/>
        <v>0</v>
      </c>
      <c r="AK565" s="166">
        <f t="shared" si="1831"/>
        <v>0</v>
      </c>
      <c r="AL565" s="166">
        <f t="shared" si="1832"/>
        <v>0</v>
      </c>
      <c r="AM565" s="166">
        <f t="shared" si="1833"/>
        <v>0</v>
      </c>
      <c r="AN565" s="166">
        <f t="shared" si="1834"/>
        <v>0</v>
      </c>
      <c r="AO565" s="167">
        <f t="shared" si="1835"/>
        <v>0</v>
      </c>
      <c r="AP565" s="166">
        <v>0</v>
      </c>
      <c r="AQ565" s="166">
        <f t="shared" si="1836"/>
        <v>0</v>
      </c>
      <c r="AR565" s="166">
        <v>1743000</v>
      </c>
      <c r="AS565" s="167"/>
      <c r="AT565" s="166"/>
      <c r="AU565" s="166"/>
      <c r="AV565" s="166">
        <f t="shared" si="1837"/>
        <v>1743000</v>
      </c>
      <c r="AW565" s="166">
        <f t="shared" si="1670"/>
        <v>441600</v>
      </c>
      <c r="AX565" s="166">
        <f t="shared" si="1671"/>
        <v>82800</v>
      </c>
      <c r="AY565" s="166">
        <f t="shared" si="1672"/>
        <v>55200</v>
      </c>
      <c r="AZ565" s="166">
        <f t="shared" si="1838"/>
        <v>579600</v>
      </c>
      <c r="BA565" s="166">
        <f t="shared" si="1674"/>
        <v>27600</v>
      </c>
      <c r="BB565" s="166">
        <f t="shared" si="1839"/>
        <v>120000</v>
      </c>
      <c r="BC565" s="166"/>
      <c r="BD565" s="166">
        <v>0</v>
      </c>
      <c r="BE565" s="166">
        <f t="shared" si="1676"/>
        <v>727200</v>
      </c>
      <c r="BF565" s="166">
        <f t="shared" si="1677"/>
        <v>1015800</v>
      </c>
      <c r="BG565" s="166">
        <f t="shared" si="1678"/>
        <v>0</v>
      </c>
      <c r="BH565" s="166">
        <v>1</v>
      </c>
      <c r="BI565" s="369" t="s">
        <v>40</v>
      </c>
      <c r="BJ565" s="166">
        <f t="shared" si="1679"/>
        <v>0</v>
      </c>
      <c r="BK565" s="166">
        <f t="shared" si="1680"/>
        <v>1</v>
      </c>
      <c r="BL565" s="166">
        <v>0</v>
      </c>
      <c r="BM565" s="166">
        <f t="shared" si="1681"/>
        <v>0</v>
      </c>
      <c r="BN565" s="166" t="str">
        <f t="shared" si="1682"/>
        <v>Trừ tiền</v>
      </c>
      <c r="BO565" s="410"/>
      <c r="BP565" s="166"/>
      <c r="BQ565" s="144"/>
      <c r="BR565" s="144"/>
      <c r="BS565" s="161">
        <f t="shared" si="1683"/>
        <v>0</v>
      </c>
      <c r="BT565" s="159">
        <v>0</v>
      </c>
      <c r="BU565" s="166">
        <f t="shared" si="1684"/>
        <v>0</v>
      </c>
      <c r="BV565" s="166">
        <v>11000000</v>
      </c>
      <c r="BW565" s="166">
        <f t="shared" si="1685"/>
        <v>11000000</v>
      </c>
      <c r="BX565" s="166">
        <f t="shared" si="1840"/>
        <v>-11579600</v>
      </c>
      <c r="BY565" s="166"/>
      <c r="BZ565" s="166"/>
      <c r="CA565" s="171"/>
      <c r="CB565" s="166"/>
      <c r="CC565" s="166"/>
      <c r="CD565" s="166"/>
      <c r="CE565" s="369">
        <v>9000000</v>
      </c>
      <c r="CF565" s="369">
        <f t="shared" si="1841"/>
        <v>900000</v>
      </c>
      <c r="CG565" s="369">
        <v>0</v>
      </c>
      <c r="CH565" s="369">
        <v>0</v>
      </c>
      <c r="CI565" s="369"/>
      <c r="CJ565" s="369">
        <f t="shared" si="1842"/>
        <v>900000</v>
      </c>
      <c r="CK565" s="369">
        <f t="shared" si="1843"/>
        <v>9900000</v>
      </c>
      <c r="CL565" s="368"/>
      <c r="CM565" s="369">
        <f t="shared" si="1844"/>
        <v>9000000</v>
      </c>
      <c r="CN565" s="369">
        <f t="shared" si="1844"/>
        <v>900000</v>
      </c>
      <c r="CO565" s="369">
        <f t="shared" si="1845"/>
        <v>0</v>
      </c>
      <c r="CP565" s="369">
        <f t="shared" si="1846"/>
        <v>0</v>
      </c>
      <c r="CQ565" s="369">
        <f t="shared" si="1846"/>
        <v>0</v>
      </c>
      <c r="CR565" s="369">
        <f t="shared" si="1847"/>
        <v>900000</v>
      </c>
      <c r="CS565" s="369">
        <f t="shared" si="1848"/>
        <v>9900000</v>
      </c>
      <c r="CT565" s="173" t="s">
        <v>1417</v>
      </c>
      <c r="CU565" s="173" t="s">
        <v>2116</v>
      </c>
      <c r="CV565" s="450">
        <v>0</v>
      </c>
      <c r="CW565" s="173" t="s">
        <v>2103</v>
      </c>
    </row>
    <row r="566" spans="1:101" ht="34.35" customHeight="1">
      <c r="A566" s="155">
        <f>SUBTOTAL(3,$C$11:C566)</f>
        <v>494</v>
      </c>
      <c r="B566" s="390" t="s">
        <v>1865</v>
      </c>
      <c r="C566" s="252" t="s">
        <v>1866</v>
      </c>
      <c r="D566" s="156" t="s">
        <v>101</v>
      </c>
      <c r="E566" s="157" t="str">
        <f t="shared" si="1823"/>
        <v>B3</v>
      </c>
      <c r="F566" s="392">
        <v>41622</v>
      </c>
      <c r="G566" s="369">
        <v>5520000</v>
      </c>
      <c r="H566" s="368"/>
      <c r="I566" s="160">
        <f t="shared" si="1824"/>
        <v>3480000</v>
      </c>
      <c r="J566" s="160">
        <f t="shared" si="1653"/>
        <v>900000</v>
      </c>
      <c r="K566" s="161">
        <f t="shared" si="1825"/>
        <v>4380000</v>
      </c>
      <c r="L566" s="161">
        <f t="shared" si="1655"/>
        <v>9900000</v>
      </c>
      <c r="M566" s="162">
        <f t="shared" si="1656"/>
        <v>1</v>
      </c>
      <c r="N566" s="163">
        <f t="shared" si="1657"/>
        <v>3864000</v>
      </c>
      <c r="O566" s="163">
        <v>0</v>
      </c>
      <c r="P566" s="406">
        <v>0</v>
      </c>
      <c r="Q566" s="406">
        <v>11</v>
      </c>
      <c r="R566" s="406">
        <v>0</v>
      </c>
      <c r="S566" s="406">
        <v>0</v>
      </c>
      <c r="T566" s="406"/>
      <c r="U566" s="406"/>
      <c r="V566" s="406"/>
      <c r="W566" s="406"/>
      <c r="X566" s="389"/>
      <c r="Y566" s="406"/>
      <c r="Z566" s="406"/>
      <c r="AA566" s="406"/>
      <c r="AB566" s="406"/>
      <c r="AC566" s="406"/>
      <c r="AD566" s="406">
        <v>0</v>
      </c>
      <c r="AE566" s="164">
        <v>0</v>
      </c>
      <c r="AF566" s="166">
        <f t="shared" si="1826"/>
        <v>0</v>
      </c>
      <c r="AG566" s="166">
        <f t="shared" si="1827"/>
        <v>0</v>
      </c>
      <c r="AH566" s="166">
        <f t="shared" si="1828"/>
        <v>0</v>
      </c>
      <c r="AI566" s="166">
        <f t="shared" si="1829"/>
        <v>0</v>
      </c>
      <c r="AJ566" s="166">
        <f t="shared" si="1830"/>
        <v>0</v>
      </c>
      <c r="AK566" s="166">
        <f t="shared" si="1831"/>
        <v>0</v>
      </c>
      <c r="AL566" s="166">
        <f t="shared" si="1832"/>
        <v>0</v>
      </c>
      <c r="AM566" s="166">
        <f t="shared" si="1833"/>
        <v>0</v>
      </c>
      <c r="AN566" s="166">
        <f t="shared" si="1834"/>
        <v>0</v>
      </c>
      <c r="AO566" s="167">
        <f t="shared" si="1835"/>
        <v>0</v>
      </c>
      <c r="AP566" s="166">
        <v>0</v>
      </c>
      <c r="AQ566" s="166">
        <f t="shared" si="1836"/>
        <v>0</v>
      </c>
      <c r="AR566" s="166">
        <v>1178200</v>
      </c>
      <c r="AS566" s="167"/>
      <c r="AT566" s="166"/>
      <c r="AU566" s="166"/>
      <c r="AV566" s="166">
        <f t="shared" si="1837"/>
        <v>1178200</v>
      </c>
      <c r="AW566" s="166">
        <f t="shared" si="1670"/>
        <v>441600</v>
      </c>
      <c r="AX566" s="166">
        <f t="shared" si="1671"/>
        <v>82800</v>
      </c>
      <c r="AY566" s="166">
        <f t="shared" si="1672"/>
        <v>55200</v>
      </c>
      <c r="AZ566" s="166">
        <f t="shared" si="1838"/>
        <v>579600</v>
      </c>
      <c r="BA566" s="166">
        <f t="shared" si="1674"/>
        <v>27600</v>
      </c>
      <c r="BB566" s="166">
        <f t="shared" si="1839"/>
        <v>120000</v>
      </c>
      <c r="BC566" s="166"/>
      <c r="BD566" s="166">
        <v>0</v>
      </c>
      <c r="BE566" s="166">
        <f t="shared" si="1676"/>
        <v>727200</v>
      </c>
      <c r="BF566" s="166">
        <f t="shared" si="1677"/>
        <v>451000</v>
      </c>
      <c r="BG566" s="166">
        <f t="shared" si="1678"/>
        <v>0</v>
      </c>
      <c r="BH566" s="166">
        <v>1</v>
      </c>
      <c r="BI566" s="369" t="s">
        <v>40</v>
      </c>
      <c r="BJ566" s="166">
        <f t="shared" si="1679"/>
        <v>0</v>
      </c>
      <c r="BK566" s="166">
        <f t="shared" si="1680"/>
        <v>1</v>
      </c>
      <c r="BL566" s="166">
        <v>0</v>
      </c>
      <c r="BM566" s="166">
        <f t="shared" si="1681"/>
        <v>0</v>
      </c>
      <c r="BN566" s="166" t="str">
        <f t="shared" si="1682"/>
        <v>Trừ tiền</v>
      </c>
      <c r="BO566" s="410"/>
      <c r="BP566" s="166"/>
      <c r="BQ566" s="144"/>
      <c r="BR566" s="144"/>
      <c r="BS566" s="161">
        <f t="shared" si="1683"/>
        <v>0</v>
      </c>
      <c r="BT566" s="159">
        <v>0</v>
      </c>
      <c r="BU566" s="166">
        <f t="shared" si="1684"/>
        <v>0</v>
      </c>
      <c r="BV566" s="166">
        <v>11000000</v>
      </c>
      <c r="BW566" s="166">
        <f t="shared" si="1685"/>
        <v>11000000</v>
      </c>
      <c r="BX566" s="166">
        <f t="shared" si="1840"/>
        <v>-11579600</v>
      </c>
      <c r="BY566" s="166"/>
      <c r="BZ566" s="166"/>
      <c r="CA566" s="171"/>
      <c r="CB566" s="166"/>
      <c r="CC566" s="166"/>
      <c r="CD566" s="166"/>
      <c r="CE566" s="369">
        <v>9000000</v>
      </c>
      <c r="CF566" s="369">
        <f t="shared" si="1841"/>
        <v>900000</v>
      </c>
      <c r="CG566" s="369">
        <v>0</v>
      </c>
      <c r="CH566" s="369">
        <v>0</v>
      </c>
      <c r="CI566" s="369"/>
      <c r="CJ566" s="369">
        <f t="shared" si="1842"/>
        <v>900000</v>
      </c>
      <c r="CK566" s="369">
        <f t="shared" si="1843"/>
        <v>9900000</v>
      </c>
      <c r="CL566" s="368"/>
      <c r="CM566" s="369">
        <f t="shared" si="1844"/>
        <v>9000000</v>
      </c>
      <c r="CN566" s="369">
        <f t="shared" si="1844"/>
        <v>900000</v>
      </c>
      <c r="CO566" s="369">
        <f t="shared" si="1845"/>
        <v>0</v>
      </c>
      <c r="CP566" s="369">
        <f t="shared" si="1846"/>
        <v>0</v>
      </c>
      <c r="CQ566" s="369">
        <f t="shared" si="1846"/>
        <v>0</v>
      </c>
      <c r="CR566" s="369">
        <f t="shared" si="1847"/>
        <v>900000</v>
      </c>
      <c r="CS566" s="369">
        <f t="shared" si="1848"/>
        <v>9900000</v>
      </c>
      <c r="CT566" s="173" t="s">
        <v>1417</v>
      </c>
      <c r="CU566" s="173" t="s">
        <v>2116</v>
      </c>
      <c r="CV566" s="450">
        <v>0</v>
      </c>
      <c r="CW566" s="173" t="s">
        <v>2103</v>
      </c>
    </row>
    <row r="567" spans="1:101" ht="34.35" customHeight="1">
      <c r="A567" s="155">
        <f>SUBTOTAL(3,$C$11:C567)</f>
        <v>495</v>
      </c>
      <c r="B567" s="390" t="s">
        <v>1867</v>
      </c>
      <c r="C567" s="252" t="s">
        <v>1868</v>
      </c>
      <c r="D567" s="156" t="s">
        <v>101</v>
      </c>
      <c r="E567" s="157" t="str">
        <f t="shared" si="1823"/>
        <v>B3</v>
      </c>
      <c r="F567" s="392">
        <v>42044</v>
      </c>
      <c r="G567" s="369">
        <v>5260000</v>
      </c>
      <c r="H567" s="368"/>
      <c r="I567" s="160">
        <f t="shared" si="1824"/>
        <v>3740000</v>
      </c>
      <c r="J567" s="160">
        <f t="shared" si="1653"/>
        <v>900000</v>
      </c>
      <c r="K567" s="161">
        <f t="shared" si="1825"/>
        <v>4640000</v>
      </c>
      <c r="L567" s="161">
        <f t="shared" si="1655"/>
        <v>9900000</v>
      </c>
      <c r="M567" s="162">
        <f t="shared" si="1656"/>
        <v>1</v>
      </c>
      <c r="N567" s="163">
        <f t="shared" si="1657"/>
        <v>3682000</v>
      </c>
      <c r="O567" s="163">
        <v>0</v>
      </c>
      <c r="P567" s="406">
        <v>0</v>
      </c>
      <c r="Q567" s="406">
        <v>11</v>
      </c>
      <c r="R567" s="406">
        <v>0</v>
      </c>
      <c r="S567" s="406">
        <v>0</v>
      </c>
      <c r="T567" s="406"/>
      <c r="U567" s="406"/>
      <c r="V567" s="406"/>
      <c r="W567" s="406"/>
      <c r="X567" s="389"/>
      <c r="Y567" s="406"/>
      <c r="Z567" s="406"/>
      <c r="AA567" s="406"/>
      <c r="AB567" s="406"/>
      <c r="AC567" s="406"/>
      <c r="AD567" s="406">
        <v>0</v>
      </c>
      <c r="AE567" s="164">
        <v>0</v>
      </c>
      <c r="AF567" s="166">
        <f t="shared" si="1826"/>
        <v>0</v>
      </c>
      <c r="AG567" s="166">
        <f t="shared" si="1827"/>
        <v>0</v>
      </c>
      <c r="AH567" s="166">
        <f t="shared" si="1828"/>
        <v>0</v>
      </c>
      <c r="AI567" s="166">
        <f t="shared" si="1829"/>
        <v>0</v>
      </c>
      <c r="AJ567" s="166">
        <f t="shared" si="1830"/>
        <v>0</v>
      </c>
      <c r="AK567" s="166">
        <f t="shared" si="1831"/>
        <v>0</v>
      </c>
      <c r="AL567" s="166">
        <f t="shared" si="1832"/>
        <v>0</v>
      </c>
      <c r="AM567" s="166">
        <f t="shared" si="1833"/>
        <v>0</v>
      </c>
      <c r="AN567" s="166">
        <f t="shared" si="1834"/>
        <v>0</v>
      </c>
      <c r="AO567" s="167">
        <f t="shared" si="1835"/>
        <v>0</v>
      </c>
      <c r="AP567" s="166">
        <v>0</v>
      </c>
      <c r="AQ567" s="166">
        <f t="shared" si="1836"/>
        <v>0</v>
      </c>
      <c r="AR567" s="166">
        <v>1363800</v>
      </c>
      <c r="AS567" s="167"/>
      <c r="AT567" s="166"/>
      <c r="AU567" s="166"/>
      <c r="AV567" s="166">
        <f t="shared" si="1837"/>
        <v>1363800</v>
      </c>
      <c r="AW567" s="166">
        <f t="shared" si="1670"/>
        <v>420800</v>
      </c>
      <c r="AX567" s="166">
        <f t="shared" si="1671"/>
        <v>78900</v>
      </c>
      <c r="AY567" s="166">
        <f t="shared" si="1672"/>
        <v>52600</v>
      </c>
      <c r="AZ567" s="166">
        <f t="shared" si="1838"/>
        <v>552300</v>
      </c>
      <c r="BA567" s="166">
        <f t="shared" si="1674"/>
        <v>26300</v>
      </c>
      <c r="BB567" s="166">
        <f t="shared" si="1839"/>
        <v>120000</v>
      </c>
      <c r="BC567" s="166"/>
      <c r="BD567" s="166">
        <v>0</v>
      </c>
      <c r="BE567" s="166">
        <f t="shared" si="1676"/>
        <v>698600</v>
      </c>
      <c r="BF567" s="166">
        <f t="shared" si="1677"/>
        <v>665200</v>
      </c>
      <c r="BG567" s="166">
        <f t="shared" si="1678"/>
        <v>0</v>
      </c>
      <c r="BH567" s="166">
        <v>1</v>
      </c>
      <c r="BI567" s="369" t="s">
        <v>40</v>
      </c>
      <c r="BJ567" s="166">
        <f t="shared" si="1679"/>
        <v>0</v>
      </c>
      <c r="BK567" s="166">
        <f t="shared" si="1680"/>
        <v>1</v>
      </c>
      <c r="BL567" s="166">
        <v>0</v>
      </c>
      <c r="BM567" s="166">
        <f t="shared" si="1681"/>
        <v>0</v>
      </c>
      <c r="BN567" s="166" t="str">
        <f t="shared" si="1682"/>
        <v>Trừ tiền</v>
      </c>
      <c r="BO567" s="410"/>
      <c r="BP567" s="166"/>
      <c r="BQ567" s="144"/>
      <c r="BR567" s="144"/>
      <c r="BS567" s="161">
        <f t="shared" si="1683"/>
        <v>0</v>
      </c>
      <c r="BT567" s="159">
        <v>0</v>
      </c>
      <c r="BU567" s="166">
        <f t="shared" si="1684"/>
        <v>0</v>
      </c>
      <c r="BV567" s="166">
        <v>11000000</v>
      </c>
      <c r="BW567" s="166">
        <f t="shared" si="1685"/>
        <v>11000000</v>
      </c>
      <c r="BX567" s="166">
        <f t="shared" si="1840"/>
        <v>-11552300</v>
      </c>
      <c r="BY567" s="166"/>
      <c r="BZ567" s="166"/>
      <c r="CA567" s="171"/>
      <c r="CB567" s="166"/>
      <c r="CC567" s="166"/>
      <c r="CD567" s="166"/>
      <c r="CE567" s="369">
        <v>9000000</v>
      </c>
      <c r="CF567" s="369">
        <f>10%*CE567</f>
        <v>900000</v>
      </c>
      <c r="CG567" s="369">
        <v>0</v>
      </c>
      <c r="CH567" s="369">
        <v>0</v>
      </c>
      <c r="CI567" s="369"/>
      <c r="CJ567" s="369">
        <f t="shared" si="1842"/>
        <v>900000</v>
      </c>
      <c r="CK567" s="369">
        <f t="shared" si="1843"/>
        <v>9900000</v>
      </c>
      <c r="CL567" s="368"/>
      <c r="CM567" s="369">
        <f t="shared" si="1844"/>
        <v>9000000</v>
      </c>
      <c r="CN567" s="369">
        <f t="shared" si="1844"/>
        <v>900000</v>
      </c>
      <c r="CO567" s="369">
        <f t="shared" si="1845"/>
        <v>0</v>
      </c>
      <c r="CP567" s="369">
        <f t="shared" si="1846"/>
        <v>0</v>
      </c>
      <c r="CQ567" s="369">
        <f t="shared" si="1846"/>
        <v>0</v>
      </c>
      <c r="CR567" s="369">
        <f t="shared" si="1847"/>
        <v>900000</v>
      </c>
      <c r="CS567" s="369">
        <f t="shared" si="1848"/>
        <v>9900000</v>
      </c>
      <c r="CT567" s="173" t="s">
        <v>1417</v>
      </c>
      <c r="CU567" s="173" t="s">
        <v>2116</v>
      </c>
      <c r="CV567" s="450">
        <v>0</v>
      </c>
      <c r="CW567" s="173" t="s">
        <v>2103</v>
      </c>
    </row>
    <row r="568" spans="1:101" ht="34.35" customHeight="1">
      <c r="A568" s="155">
        <f>SUBTOTAL(3,$C$11:C568)</f>
        <v>496</v>
      </c>
      <c r="B568" s="390" t="s">
        <v>1869</v>
      </c>
      <c r="C568" s="252" t="s">
        <v>1870</v>
      </c>
      <c r="D568" s="156" t="s">
        <v>101</v>
      </c>
      <c r="E568" s="157" t="str">
        <f t="shared" si="1823"/>
        <v>B3</v>
      </c>
      <c r="F568" s="392">
        <v>35823</v>
      </c>
      <c r="G568" s="369">
        <v>5260000</v>
      </c>
      <c r="H568" s="368"/>
      <c r="I568" s="160">
        <f t="shared" si="1824"/>
        <v>3740000</v>
      </c>
      <c r="J568" s="160">
        <f t="shared" si="1653"/>
        <v>900000</v>
      </c>
      <c r="K568" s="161">
        <f t="shared" si="1825"/>
        <v>4640000</v>
      </c>
      <c r="L568" s="161">
        <f t="shared" si="1655"/>
        <v>9900000</v>
      </c>
      <c r="M568" s="162">
        <f t="shared" si="1656"/>
        <v>1</v>
      </c>
      <c r="N568" s="163">
        <f t="shared" si="1657"/>
        <v>3682000</v>
      </c>
      <c r="O568" s="163">
        <v>0</v>
      </c>
      <c r="P568" s="406">
        <v>0</v>
      </c>
      <c r="Q568" s="406">
        <v>13</v>
      </c>
      <c r="R568" s="406">
        <v>0</v>
      </c>
      <c r="S568" s="406">
        <v>0</v>
      </c>
      <c r="T568" s="406"/>
      <c r="U568" s="406"/>
      <c r="V568" s="406"/>
      <c r="W568" s="406"/>
      <c r="X568" s="389"/>
      <c r="Y568" s="406"/>
      <c r="Z568" s="406"/>
      <c r="AA568" s="406"/>
      <c r="AB568" s="406"/>
      <c r="AC568" s="406"/>
      <c r="AD568" s="406">
        <v>0</v>
      </c>
      <c r="AE568" s="164">
        <v>0</v>
      </c>
      <c r="AF568" s="166">
        <f t="shared" si="1826"/>
        <v>0</v>
      </c>
      <c r="AG568" s="166">
        <f t="shared" si="1827"/>
        <v>0</v>
      </c>
      <c r="AH568" s="166">
        <f t="shared" si="1828"/>
        <v>0</v>
      </c>
      <c r="AI568" s="166">
        <f t="shared" si="1829"/>
        <v>0</v>
      </c>
      <c r="AJ568" s="166">
        <f t="shared" si="1830"/>
        <v>0</v>
      </c>
      <c r="AK568" s="166">
        <f t="shared" si="1831"/>
        <v>0</v>
      </c>
      <c r="AL568" s="166">
        <f t="shared" si="1832"/>
        <v>0</v>
      </c>
      <c r="AM568" s="166">
        <f t="shared" si="1833"/>
        <v>0</v>
      </c>
      <c r="AN568" s="166">
        <f t="shared" si="1834"/>
        <v>0</v>
      </c>
      <c r="AO568" s="167">
        <f t="shared" si="1835"/>
        <v>0</v>
      </c>
      <c r="AP568" s="166">
        <v>0</v>
      </c>
      <c r="AQ568" s="166">
        <f t="shared" si="1836"/>
        <v>0</v>
      </c>
      <c r="AR568" s="166">
        <v>1843000</v>
      </c>
      <c r="AS568" s="167"/>
      <c r="AT568" s="166"/>
      <c r="AU568" s="166"/>
      <c r="AV568" s="166">
        <f t="shared" si="1837"/>
        <v>1843000</v>
      </c>
      <c r="AW568" s="166">
        <f t="shared" si="1670"/>
        <v>420800</v>
      </c>
      <c r="AX568" s="166">
        <f t="shared" si="1671"/>
        <v>78900</v>
      </c>
      <c r="AY568" s="166">
        <f t="shared" si="1672"/>
        <v>52600</v>
      </c>
      <c r="AZ568" s="166">
        <f t="shared" si="1838"/>
        <v>552300</v>
      </c>
      <c r="BA568" s="166">
        <f t="shared" si="1674"/>
        <v>26300</v>
      </c>
      <c r="BB568" s="166">
        <f t="shared" si="1839"/>
        <v>120000</v>
      </c>
      <c r="BC568" s="166"/>
      <c r="BD568" s="166">
        <v>0</v>
      </c>
      <c r="BE568" s="166">
        <f t="shared" si="1676"/>
        <v>698600</v>
      </c>
      <c r="BF568" s="166">
        <f t="shared" si="1677"/>
        <v>1144400</v>
      </c>
      <c r="BG568" s="166">
        <f t="shared" si="1678"/>
        <v>0</v>
      </c>
      <c r="BH568" s="166">
        <v>1</v>
      </c>
      <c r="BI568" s="369" t="s">
        <v>40</v>
      </c>
      <c r="BJ568" s="166">
        <f t="shared" si="1679"/>
        <v>0</v>
      </c>
      <c r="BK568" s="166">
        <f t="shared" si="1680"/>
        <v>1</v>
      </c>
      <c r="BL568" s="166">
        <v>0</v>
      </c>
      <c r="BM568" s="166">
        <f t="shared" si="1681"/>
        <v>0</v>
      </c>
      <c r="BN568" s="166" t="str">
        <f t="shared" si="1682"/>
        <v>Trừ tiền</v>
      </c>
      <c r="BO568" s="410"/>
      <c r="BP568" s="166"/>
      <c r="BQ568" s="144"/>
      <c r="BR568" s="144"/>
      <c r="BS568" s="161">
        <f t="shared" si="1683"/>
        <v>0</v>
      </c>
      <c r="BT568" s="159">
        <v>0</v>
      </c>
      <c r="BU568" s="166">
        <f t="shared" si="1684"/>
        <v>0</v>
      </c>
      <c r="BV568" s="166">
        <v>11000000</v>
      </c>
      <c r="BW568" s="166">
        <f t="shared" si="1685"/>
        <v>11000000</v>
      </c>
      <c r="BX568" s="166">
        <f t="shared" si="1840"/>
        <v>-11552300</v>
      </c>
      <c r="BY568" s="166"/>
      <c r="BZ568" s="166"/>
      <c r="CA568" s="171"/>
      <c r="CB568" s="166"/>
      <c r="CC568" s="166"/>
      <c r="CD568" s="166"/>
      <c r="CE568" s="369">
        <v>9000000</v>
      </c>
      <c r="CF568" s="369">
        <f>CE568*10%</f>
        <v>900000</v>
      </c>
      <c r="CG568" s="369">
        <v>0</v>
      </c>
      <c r="CH568" s="369">
        <v>0</v>
      </c>
      <c r="CI568" s="369"/>
      <c r="CJ568" s="369">
        <f t="shared" si="1842"/>
        <v>900000</v>
      </c>
      <c r="CK568" s="369">
        <f t="shared" si="1843"/>
        <v>9900000</v>
      </c>
      <c r="CL568" s="368"/>
      <c r="CM568" s="369">
        <f t="shared" si="1844"/>
        <v>9000000</v>
      </c>
      <c r="CN568" s="369">
        <f t="shared" si="1844"/>
        <v>900000</v>
      </c>
      <c r="CO568" s="369">
        <f t="shared" si="1845"/>
        <v>0</v>
      </c>
      <c r="CP568" s="369">
        <f t="shared" si="1846"/>
        <v>0</v>
      </c>
      <c r="CQ568" s="369">
        <f t="shared" si="1846"/>
        <v>0</v>
      </c>
      <c r="CR568" s="369">
        <f t="shared" si="1847"/>
        <v>900000</v>
      </c>
      <c r="CS568" s="369">
        <f t="shared" si="1848"/>
        <v>9900000</v>
      </c>
      <c r="CT568" s="173" t="s">
        <v>1417</v>
      </c>
      <c r="CU568" s="173" t="s">
        <v>2116</v>
      </c>
      <c r="CV568" s="450">
        <v>0</v>
      </c>
      <c r="CW568" s="173" t="s">
        <v>2103</v>
      </c>
    </row>
    <row r="569" spans="1:101" ht="34.35" customHeight="1">
      <c r="A569" s="155">
        <f>SUBTOTAL(3,$C$11:C569)</f>
        <v>497</v>
      </c>
      <c r="B569" s="390" t="s">
        <v>1871</v>
      </c>
      <c r="C569" s="252" t="s">
        <v>1872</v>
      </c>
      <c r="D569" s="156" t="s">
        <v>101</v>
      </c>
      <c r="E569" s="157" t="str">
        <f t="shared" si="1823"/>
        <v>B3</v>
      </c>
      <c r="F569" s="392">
        <v>42233</v>
      </c>
      <c r="G569" s="369">
        <v>5260000</v>
      </c>
      <c r="H569" s="368"/>
      <c r="I569" s="160">
        <f t="shared" si="1824"/>
        <v>3740000</v>
      </c>
      <c r="J569" s="160">
        <f t="shared" si="1653"/>
        <v>450000</v>
      </c>
      <c r="K569" s="161">
        <f t="shared" si="1825"/>
        <v>4190000</v>
      </c>
      <c r="L569" s="161">
        <f t="shared" si="1655"/>
        <v>9450000</v>
      </c>
      <c r="M569" s="162">
        <f t="shared" si="1656"/>
        <v>1</v>
      </c>
      <c r="N569" s="163">
        <f t="shared" si="1657"/>
        <v>3682000</v>
      </c>
      <c r="O569" s="163">
        <v>0</v>
      </c>
      <c r="P569" s="406">
        <v>0</v>
      </c>
      <c r="Q569" s="406">
        <v>13</v>
      </c>
      <c r="R569" s="406">
        <v>0</v>
      </c>
      <c r="S569" s="406">
        <v>0</v>
      </c>
      <c r="T569" s="406"/>
      <c r="U569" s="406"/>
      <c r="V569" s="406"/>
      <c r="W569" s="406"/>
      <c r="X569" s="389"/>
      <c r="Y569" s="406"/>
      <c r="Z569" s="406"/>
      <c r="AA569" s="406"/>
      <c r="AB569" s="406"/>
      <c r="AC569" s="406"/>
      <c r="AD569" s="406">
        <v>0</v>
      </c>
      <c r="AE569" s="164">
        <v>0</v>
      </c>
      <c r="AF569" s="166">
        <f t="shared" si="1826"/>
        <v>0</v>
      </c>
      <c r="AG569" s="166">
        <f t="shared" si="1827"/>
        <v>0</v>
      </c>
      <c r="AH569" s="166">
        <f t="shared" si="1828"/>
        <v>0</v>
      </c>
      <c r="AI569" s="166">
        <f t="shared" si="1829"/>
        <v>0</v>
      </c>
      <c r="AJ569" s="166">
        <f t="shared" si="1830"/>
        <v>0</v>
      </c>
      <c r="AK569" s="166">
        <f t="shared" si="1831"/>
        <v>0</v>
      </c>
      <c r="AL569" s="166">
        <f t="shared" si="1832"/>
        <v>0</v>
      </c>
      <c r="AM569" s="166">
        <f t="shared" si="1833"/>
        <v>0</v>
      </c>
      <c r="AN569" s="166">
        <f t="shared" si="1834"/>
        <v>0</v>
      </c>
      <c r="AO569" s="167">
        <f t="shared" si="1835"/>
        <v>0</v>
      </c>
      <c r="AP569" s="166">
        <v>0</v>
      </c>
      <c r="AQ569" s="166">
        <f t="shared" si="1836"/>
        <v>0</v>
      </c>
      <c r="AR569" s="166">
        <v>1726200</v>
      </c>
      <c r="AS569" s="167"/>
      <c r="AT569" s="166"/>
      <c r="AU569" s="166"/>
      <c r="AV569" s="166">
        <f t="shared" si="1837"/>
        <v>1726200</v>
      </c>
      <c r="AW569" s="166">
        <f t="shared" si="1670"/>
        <v>420800</v>
      </c>
      <c r="AX569" s="166">
        <f t="shared" si="1671"/>
        <v>78900</v>
      </c>
      <c r="AY569" s="166">
        <f t="shared" si="1672"/>
        <v>52600</v>
      </c>
      <c r="AZ569" s="166">
        <f t="shared" si="1838"/>
        <v>552300</v>
      </c>
      <c r="BA569" s="166">
        <f t="shared" si="1674"/>
        <v>26300</v>
      </c>
      <c r="BB569" s="166">
        <f t="shared" si="1839"/>
        <v>120000</v>
      </c>
      <c r="BC569" s="166"/>
      <c r="BD569" s="166">
        <v>0</v>
      </c>
      <c r="BE569" s="166">
        <f t="shared" si="1676"/>
        <v>698600</v>
      </c>
      <c r="BF569" s="166">
        <f t="shared" si="1677"/>
        <v>1027600</v>
      </c>
      <c r="BG569" s="166">
        <f t="shared" si="1678"/>
        <v>0</v>
      </c>
      <c r="BH569" s="166">
        <v>1</v>
      </c>
      <c r="BI569" s="166" t="s">
        <v>40</v>
      </c>
      <c r="BJ569" s="166">
        <f t="shared" si="1679"/>
        <v>0</v>
      </c>
      <c r="BK569" s="166">
        <f t="shared" si="1680"/>
        <v>1</v>
      </c>
      <c r="BL569" s="166">
        <v>0</v>
      </c>
      <c r="BM569" s="166">
        <f t="shared" si="1681"/>
        <v>0</v>
      </c>
      <c r="BN569" s="166" t="str">
        <f t="shared" si="1682"/>
        <v>Trừ tiền</v>
      </c>
      <c r="BO569" s="410"/>
      <c r="BP569" s="471"/>
      <c r="BQ569" s="144"/>
      <c r="BR569" s="144"/>
      <c r="BS569" s="161">
        <f t="shared" si="1683"/>
        <v>0</v>
      </c>
      <c r="BT569" s="159">
        <v>0</v>
      </c>
      <c r="BU569" s="166">
        <f t="shared" si="1684"/>
        <v>0</v>
      </c>
      <c r="BV569" s="166">
        <v>11000000</v>
      </c>
      <c r="BW569" s="166">
        <f t="shared" si="1685"/>
        <v>11000000</v>
      </c>
      <c r="BX569" s="166">
        <f t="shared" si="1840"/>
        <v>-11552300</v>
      </c>
      <c r="BY569" s="166"/>
      <c r="BZ569" s="166"/>
      <c r="CA569" s="171"/>
      <c r="CB569" s="166"/>
      <c r="CC569" s="166"/>
      <c r="CD569" s="166"/>
      <c r="CE569" s="369">
        <v>9000000</v>
      </c>
      <c r="CF569" s="369">
        <f t="shared" ref="CF569:CF571" si="1849">5%*CE569</f>
        <v>450000</v>
      </c>
      <c r="CG569" s="369">
        <v>0</v>
      </c>
      <c r="CH569" s="369">
        <v>0</v>
      </c>
      <c r="CI569" s="369"/>
      <c r="CJ569" s="369">
        <f t="shared" si="1842"/>
        <v>450000</v>
      </c>
      <c r="CK569" s="369">
        <f t="shared" si="1843"/>
        <v>9450000</v>
      </c>
      <c r="CL569" s="368"/>
      <c r="CM569" s="369">
        <f t="shared" si="1844"/>
        <v>9000000</v>
      </c>
      <c r="CN569" s="369">
        <f t="shared" si="1844"/>
        <v>450000</v>
      </c>
      <c r="CO569" s="369">
        <f t="shared" si="1845"/>
        <v>0</v>
      </c>
      <c r="CP569" s="369">
        <f t="shared" si="1846"/>
        <v>0</v>
      </c>
      <c r="CQ569" s="369">
        <f t="shared" si="1846"/>
        <v>0</v>
      </c>
      <c r="CR569" s="369">
        <f t="shared" si="1847"/>
        <v>450000</v>
      </c>
      <c r="CS569" s="369">
        <f t="shared" si="1848"/>
        <v>9450000</v>
      </c>
      <c r="CT569" s="173" t="s">
        <v>1417</v>
      </c>
      <c r="CU569" s="173" t="s">
        <v>2116</v>
      </c>
      <c r="CV569" s="450">
        <v>0</v>
      </c>
      <c r="CW569" s="173" t="s">
        <v>2103</v>
      </c>
    </row>
    <row r="570" spans="1:101" ht="34.35" customHeight="1">
      <c r="A570" s="155">
        <f>SUBTOTAL(3,$C$11:C570)</f>
        <v>498</v>
      </c>
      <c r="B570" s="390" t="s">
        <v>1873</v>
      </c>
      <c r="C570" s="252" t="s">
        <v>1874</v>
      </c>
      <c r="D570" s="156" t="s">
        <v>101</v>
      </c>
      <c r="E570" s="157" t="str">
        <f t="shared" si="1823"/>
        <v>B3</v>
      </c>
      <c r="F570" s="392">
        <v>42156</v>
      </c>
      <c r="G570" s="369">
        <v>5260000</v>
      </c>
      <c r="H570" s="368"/>
      <c r="I570" s="160">
        <f t="shared" si="1824"/>
        <v>3740000</v>
      </c>
      <c r="J570" s="160">
        <f t="shared" si="1653"/>
        <v>450000</v>
      </c>
      <c r="K570" s="161">
        <f t="shared" si="1825"/>
        <v>4190000</v>
      </c>
      <c r="L570" s="161">
        <f t="shared" si="1655"/>
        <v>9450000</v>
      </c>
      <c r="M570" s="162">
        <f t="shared" si="1656"/>
        <v>1</v>
      </c>
      <c r="N570" s="163">
        <f t="shared" si="1657"/>
        <v>3682000</v>
      </c>
      <c r="O570" s="163">
        <v>0</v>
      </c>
      <c r="P570" s="406">
        <v>1</v>
      </c>
      <c r="Q570" s="406">
        <v>11</v>
      </c>
      <c r="R570" s="406">
        <v>0</v>
      </c>
      <c r="S570" s="406">
        <v>0</v>
      </c>
      <c r="T570" s="406"/>
      <c r="U570" s="406"/>
      <c r="V570" s="406"/>
      <c r="W570" s="406"/>
      <c r="X570" s="389"/>
      <c r="Y570" s="406"/>
      <c r="Z570" s="406"/>
      <c r="AA570" s="406"/>
      <c r="AB570" s="406"/>
      <c r="AC570" s="406"/>
      <c r="AD570" s="406">
        <v>0</v>
      </c>
      <c r="AE570" s="164">
        <v>0</v>
      </c>
      <c r="AF570" s="166">
        <f t="shared" si="1826"/>
        <v>363462</v>
      </c>
      <c r="AG570" s="166">
        <f t="shared" si="1827"/>
        <v>0</v>
      </c>
      <c r="AH570" s="166">
        <f t="shared" si="1828"/>
        <v>0</v>
      </c>
      <c r="AI570" s="166">
        <f t="shared" si="1829"/>
        <v>0</v>
      </c>
      <c r="AJ570" s="166">
        <f t="shared" si="1830"/>
        <v>0</v>
      </c>
      <c r="AK570" s="166">
        <f t="shared" si="1831"/>
        <v>0</v>
      </c>
      <c r="AL570" s="166">
        <f t="shared" si="1832"/>
        <v>0</v>
      </c>
      <c r="AM570" s="166">
        <f t="shared" si="1833"/>
        <v>0</v>
      </c>
      <c r="AN570" s="166">
        <f t="shared" si="1834"/>
        <v>0</v>
      </c>
      <c r="AO570" s="167">
        <f t="shared" si="1835"/>
        <v>0</v>
      </c>
      <c r="AP570" s="166">
        <v>0</v>
      </c>
      <c r="AQ570" s="166">
        <f t="shared" si="1836"/>
        <v>363462</v>
      </c>
      <c r="AR570" s="166">
        <v>855400</v>
      </c>
      <c r="AS570" s="167"/>
      <c r="AT570" s="166"/>
      <c r="AU570" s="166"/>
      <c r="AV570" s="166">
        <f t="shared" si="1837"/>
        <v>1218862</v>
      </c>
      <c r="AW570" s="166">
        <f t="shared" si="1670"/>
        <v>420800</v>
      </c>
      <c r="AX570" s="166">
        <f t="shared" si="1671"/>
        <v>78900</v>
      </c>
      <c r="AY570" s="166">
        <f t="shared" si="1672"/>
        <v>52600</v>
      </c>
      <c r="AZ570" s="166">
        <f t="shared" si="1838"/>
        <v>552300</v>
      </c>
      <c r="BA570" s="166">
        <f t="shared" si="1674"/>
        <v>26300</v>
      </c>
      <c r="BB570" s="166">
        <f t="shared" si="1839"/>
        <v>120000</v>
      </c>
      <c r="BC570" s="166"/>
      <c r="BD570" s="166">
        <v>0</v>
      </c>
      <c r="BE570" s="166">
        <f t="shared" si="1676"/>
        <v>698600</v>
      </c>
      <c r="BF570" s="166">
        <f t="shared" si="1677"/>
        <v>520262</v>
      </c>
      <c r="BG570" s="166">
        <f t="shared" si="1678"/>
        <v>0</v>
      </c>
      <c r="BH570" s="166">
        <v>1</v>
      </c>
      <c r="BI570" s="369" t="s">
        <v>40</v>
      </c>
      <c r="BJ570" s="166">
        <f t="shared" si="1679"/>
        <v>0</v>
      </c>
      <c r="BK570" s="166">
        <f t="shared" si="1680"/>
        <v>1</v>
      </c>
      <c r="BL570" s="166">
        <v>0</v>
      </c>
      <c r="BM570" s="166">
        <f t="shared" si="1681"/>
        <v>0</v>
      </c>
      <c r="BN570" s="166" t="str">
        <f t="shared" si="1682"/>
        <v>Trừ tiền</v>
      </c>
      <c r="BO570" s="410"/>
      <c r="BP570" s="166"/>
      <c r="BQ570" s="144"/>
      <c r="BR570" s="144"/>
      <c r="BS570" s="161">
        <f t="shared" si="1683"/>
        <v>363462</v>
      </c>
      <c r="BT570" s="159">
        <v>0</v>
      </c>
      <c r="BU570" s="166">
        <f t="shared" si="1684"/>
        <v>0</v>
      </c>
      <c r="BV570" s="166">
        <v>11000000</v>
      </c>
      <c r="BW570" s="166">
        <f t="shared" si="1685"/>
        <v>11000000</v>
      </c>
      <c r="BX570" s="166">
        <f t="shared" si="1840"/>
        <v>-11188838</v>
      </c>
      <c r="BY570" s="166"/>
      <c r="BZ570" s="166"/>
      <c r="CA570" s="171"/>
      <c r="CB570" s="166"/>
      <c r="CC570" s="166"/>
      <c r="CD570" s="166"/>
      <c r="CE570" s="369">
        <v>9000000</v>
      </c>
      <c r="CF570" s="369">
        <f t="shared" si="1849"/>
        <v>450000</v>
      </c>
      <c r="CG570" s="369">
        <v>0</v>
      </c>
      <c r="CH570" s="369">
        <v>0</v>
      </c>
      <c r="CI570" s="369"/>
      <c r="CJ570" s="369">
        <f t="shared" si="1842"/>
        <v>450000</v>
      </c>
      <c r="CK570" s="369">
        <f t="shared" si="1843"/>
        <v>9450000</v>
      </c>
      <c r="CL570" s="368"/>
      <c r="CM570" s="369">
        <f t="shared" si="1844"/>
        <v>9000000</v>
      </c>
      <c r="CN570" s="369">
        <f t="shared" si="1844"/>
        <v>450000</v>
      </c>
      <c r="CO570" s="369">
        <f t="shared" si="1845"/>
        <v>0</v>
      </c>
      <c r="CP570" s="369">
        <f t="shared" si="1846"/>
        <v>0</v>
      </c>
      <c r="CQ570" s="369">
        <f t="shared" si="1846"/>
        <v>0</v>
      </c>
      <c r="CR570" s="369">
        <f t="shared" si="1847"/>
        <v>450000</v>
      </c>
      <c r="CS570" s="369">
        <f t="shared" si="1848"/>
        <v>9450000</v>
      </c>
      <c r="CT570" s="173" t="s">
        <v>1417</v>
      </c>
      <c r="CU570" s="173" t="s">
        <v>2116</v>
      </c>
      <c r="CV570" s="450">
        <v>0</v>
      </c>
      <c r="CW570" s="173" t="s">
        <v>2103</v>
      </c>
    </row>
    <row r="571" spans="1:101" ht="34.35" customHeight="1">
      <c r="A571" s="155">
        <f>SUBTOTAL(3,$C$11:C571)</f>
        <v>499</v>
      </c>
      <c r="B571" s="390" t="s">
        <v>1875</v>
      </c>
      <c r="C571" s="252" t="s">
        <v>1876</v>
      </c>
      <c r="D571" s="156" t="s">
        <v>101</v>
      </c>
      <c r="E571" s="157" t="str">
        <f t="shared" si="1823"/>
        <v>B3</v>
      </c>
      <c r="F571" s="392">
        <v>42156</v>
      </c>
      <c r="G571" s="369">
        <v>5260000</v>
      </c>
      <c r="H571" s="368"/>
      <c r="I571" s="160">
        <f t="shared" si="1824"/>
        <v>3740000</v>
      </c>
      <c r="J571" s="160">
        <f t="shared" si="1653"/>
        <v>450000</v>
      </c>
      <c r="K571" s="161">
        <f t="shared" si="1825"/>
        <v>4190000</v>
      </c>
      <c r="L571" s="161">
        <f t="shared" si="1655"/>
        <v>9450000</v>
      </c>
      <c r="M571" s="162">
        <f t="shared" si="1656"/>
        <v>1</v>
      </c>
      <c r="N571" s="163">
        <f t="shared" si="1657"/>
        <v>3682000</v>
      </c>
      <c r="O571" s="163">
        <v>0</v>
      </c>
      <c r="P571" s="406">
        <v>0</v>
      </c>
      <c r="Q571" s="406">
        <v>13</v>
      </c>
      <c r="R571" s="406">
        <v>0</v>
      </c>
      <c r="S571" s="406">
        <v>0</v>
      </c>
      <c r="T571" s="406"/>
      <c r="U571" s="406"/>
      <c r="V571" s="406"/>
      <c r="W571" s="406"/>
      <c r="X571" s="389"/>
      <c r="Y571" s="406"/>
      <c r="Z571" s="406"/>
      <c r="AA571" s="406"/>
      <c r="AB571" s="406"/>
      <c r="AC571" s="406"/>
      <c r="AD571" s="406">
        <v>0</v>
      </c>
      <c r="AE571" s="164">
        <v>0</v>
      </c>
      <c r="AF571" s="166">
        <f t="shared" si="1826"/>
        <v>0</v>
      </c>
      <c r="AG571" s="166">
        <f t="shared" si="1827"/>
        <v>0</v>
      </c>
      <c r="AH571" s="166">
        <f t="shared" si="1828"/>
        <v>0</v>
      </c>
      <c r="AI571" s="166">
        <f t="shared" si="1829"/>
        <v>0</v>
      </c>
      <c r="AJ571" s="166">
        <f t="shared" si="1830"/>
        <v>0</v>
      </c>
      <c r="AK571" s="166">
        <f t="shared" si="1831"/>
        <v>0</v>
      </c>
      <c r="AL571" s="166">
        <f t="shared" si="1832"/>
        <v>0</v>
      </c>
      <c r="AM571" s="166">
        <f t="shared" si="1833"/>
        <v>0</v>
      </c>
      <c r="AN571" s="166">
        <f t="shared" si="1834"/>
        <v>0</v>
      </c>
      <c r="AO571" s="167">
        <f t="shared" si="1835"/>
        <v>0</v>
      </c>
      <c r="AP571" s="166">
        <v>0</v>
      </c>
      <c r="AQ571" s="166">
        <f t="shared" si="1836"/>
        <v>0</v>
      </c>
      <c r="AR571" s="166">
        <v>1266800</v>
      </c>
      <c r="AS571" s="167"/>
      <c r="AT571" s="166"/>
      <c r="AU571" s="166"/>
      <c r="AV571" s="166">
        <f t="shared" si="1837"/>
        <v>1266800</v>
      </c>
      <c r="AW571" s="166">
        <f t="shared" si="1670"/>
        <v>420800</v>
      </c>
      <c r="AX571" s="166">
        <f t="shared" si="1671"/>
        <v>78900</v>
      </c>
      <c r="AY571" s="166">
        <f t="shared" si="1672"/>
        <v>52600</v>
      </c>
      <c r="AZ571" s="166">
        <f t="shared" si="1838"/>
        <v>552300</v>
      </c>
      <c r="BA571" s="166">
        <f t="shared" si="1674"/>
        <v>26300</v>
      </c>
      <c r="BB571" s="166">
        <f t="shared" si="1839"/>
        <v>120000</v>
      </c>
      <c r="BC571" s="166"/>
      <c r="BD571" s="166">
        <v>0</v>
      </c>
      <c r="BE571" s="166">
        <f t="shared" si="1676"/>
        <v>698600</v>
      </c>
      <c r="BF571" s="166">
        <f t="shared" si="1677"/>
        <v>568200</v>
      </c>
      <c r="BG571" s="166">
        <f t="shared" si="1678"/>
        <v>0</v>
      </c>
      <c r="BH571" s="166">
        <v>1</v>
      </c>
      <c r="BI571" s="369" t="s">
        <v>40</v>
      </c>
      <c r="BJ571" s="166">
        <f t="shared" si="1679"/>
        <v>0</v>
      </c>
      <c r="BK571" s="166">
        <f t="shared" si="1680"/>
        <v>1</v>
      </c>
      <c r="BL571" s="166">
        <v>0</v>
      </c>
      <c r="BM571" s="166">
        <f t="shared" si="1681"/>
        <v>0</v>
      </c>
      <c r="BN571" s="166" t="str">
        <f t="shared" si="1682"/>
        <v>Trừ tiền</v>
      </c>
      <c r="BO571" s="410"/>
      <c r="BP571" s="166"/>
      <c r="BQ571" s="144"/>
      <c r="BR571" s="144"/>
      <c r="BS571" s="161">
        <f t="shared" si="1683"/>
        <v>0</v>
      </c>
      <c r="BT571" s="159">
        <v>0</v>
      </c>
      <c r="BU571" s="166">
        <f t="shared" si="1684"/>
        <v>0</v>
      </c>
      <c r="BV571" s="166">
        <v>11000000</v>
      </c>
      <c r="BW571" s="166">
        <f t="shared" si="1685"/>
        <v>11000000</v>
      </c>
      <c r="BX571" s="166">
        <f t="shared" si="1840"/>
        <v>-11552300</v>
      </c>
      <c r="BY571" s="166"/>
      <c r="BZ571" s="166"/>
      <c r="CA571" s="171"/>
      <c r="CB571" s="166"/>
      <c r="CC571" s="166"/>
      <c r="CD571" s="166"/>
      <c r="CE571" s="369">
        <v>9000000</v>
      </c>
      <c r="CF571" s="369">
        <f t="shared" si="1849"/>
        <v>450000</v>
      </c>
      <c r="CG571" s="369">
        <v>0</v>
      </c>
      <c r="CH571" s="369">
        <v>0</v>
      </c>
      <c r="CI571" s="369"/>
      <c r="CJ571" s="369">
        <f t="shared" si="1842"/>
        <v>450000</v>
      </c>
      <c r="CK571" s="369">
        <f t="shared" si="1843"/>
        <v>9450000</v>
      </c>
      <c r="CL571" s="368"/>
      <c r="CM571" s="369">
        <f t="shared" si="1844"/>
        <v>9000000</v>
      </c>
      <c r="CN571" s="369">
        <f t="shared" si="1844"/>
        <v>450000</v>
      </c>
      <c r="CO571" s="369">
        <f t="shared" si="1845"/>
        <v>0</v>
      </c>
      <c r="CP571" s="369">
        <f t="shared" si="1846"/>
        <v>0</v>
      </c>
      <c r="CQ571" s="369">
        <f t="shared" si="1846"/>
        <v>0</v>
      </c>
      <c r="CR571" s="369">
        <f t="shared" si="1847"/>
        <v>450000</v>
      </c>
      <c r="CS571" s="369">
        <f t="shared" si="1848"/>
        <v>9450000</v>
      </c>
      <c r="CT571" s="173" t="s">
        <v>1417</v>
      </c>
      <c r="CU571" s="173" t="s">
        <v>2116</v>
      </c>
      <c r="CV571" s="450">
        <v>0</v>
      </c>
      <c r="CW571" s="173" t="s">
        <v>2103</v>
      </c>
    </row>
    <row r="572" spans="1:101" ht="34.35" customHeight="1">
      <c r="A572" s="155">
        <f>SUBTOTAL(3,$C$11:C572)</f>
        <v>500</v>
      </c>
      <c r="B572" s="390" t="s">
        <v>1877</v>
      </c>
      <c r="C572" s="252" t="s">
        <v>1878</v>
      </c>
      <c r="D572" s="156" t="s">
        <v>101</v>
      </c>
      <c r="E572" s="157" t="str">
        <f t="shared" si="1823"/>
        <v>B3</v>
      </c>
      <c r="F572" s="392">
        <v>41533</v>
      </c>
      <c r="G572" s="369">
        <v>5520000</v>
      </c>
      <c r="H572" s="368"/>
      <c r="I572" s="160">
        <f t="shared" si="1824"/>
        <v>3480000</v>
      </c>
      <c r="J572" s="160">
        <f t="shared" si="1653"/>
        <v>900000</v>
      </c>
      <c r="K572" s="161">
        <f t="shared" si="1825"/>
        <v>4380000</v>
      </c>
      <c r="L572" s="161">
        <f t="shared" si="1655"/>
        <v>9900000</v>
      </c>
      <c r="M572" s="162">
        <f t="shared" si="1656"/>
        <v>1</v>
      </c>
      <c r="N572" s="163">
        <f t="shared" si="1657"/>
        <v>3864000</v>
      </c>
      <c r="O572" s="163">
        <v>0</v>
      </c>
      <c r="P572" s="406">
        <v>1.5</v>
      </c>
      <c r="Q572" s="406">
        <v>9.5</v>
      </c>
      <c r="R572" s="406">
        <v>0</v>
      </c>
      <c r="S572" s="406">
        <v>0</v>
      </c>
      <c r="T572" s="406"/>
      <c r="U572" s="406"/>
      <c r="V572" s="406"/>
      <c r="W572" s="406"/>
      <c r="X572" s="389"/>
      <c r="Y572" s="406"/>
      <c r="Z572" s="406"/>
      <c r="AA572" s="406"/>
      <c r="AB572" s="406"/>
      <c r="AC572" s="406"/>
      <c r="AD572" s="406">
        <v>0</v>
      </c>
      <c r="AE572" s="164">
        <v>0</v>
      </c>
      <c r="AF572" s="166">
        <f t="shared" si="1826"/>
        <v>571154</v>
      </c>
      <c r="AG572" s="166">
        <f t="shared" si="1827"/>
        <v>0</v>
      </c>
      <c r="AH572" s="166">
        <f t="shared" si="1828"/>
        <v>0</v>
      </c>
      <c r="AI572" s="166">
        <f t="shared" si="1829"/>
        <v>0</v>
      </c>
      <c r="AJ572" s="166">
        <f t="shared" si="1830"/>
        <v>0</v>
      </c>
      <c r="AK572" s="166">
        <f t="shared" si="1831"/>
        <v>0</v>
      </c>
      <c r="AL572" s="166">
        <f t="shared" si="1832"/>
        <v>0</v>
      </c>
      <c r="AM572" s="166">
        <f t="shared" si="1833"/>
        <v>0</v>
      </c>
      <c r="AN572" s="166">
        <f t="shared" si="1834"/>
        <v>0</v>
      </c>
      <c r="AO572" s="167">
        <f t="shared" si="1835"/>
        <v>0</v>
      </c>
      <c r="AP572" s="166">
        <v>0</v>
      </c>
      <c r="AQ572" s="166">
        <f t="shared" si="1836"/>
        <v>571154</v>
      </c>
      <c r="AR572" s="166">
        <v>1047800</v>
      </c>
      <c r="AS572" s="167"/>
      <c r="AT572" s="166"/>
      <c r="AU572" s="166"/>
      <c r="AV572" s="166">
        <f t="shared" si="1837"/>
        <v>1618954</v>
      </c>
      <c r="AW572" s="166">
        <f t="shared" si="1670"/>
        <v>441600</v>
      </c>
      <c r="AX572" s="166">
        <f t="shared" si="1671"/>
        <v>82800</v>
      </c>
      <c r="AY572" s="166">
        <f t="shared" si="1672"/>
        <v>55200</v>
      </c>
      <c r="AZ572" s="166">
        <f t="shared" si="1838"/>
        <v>579600</v>
      </c>
      <c r="BA572" s="166">
        <f t="shared" si="1674"/>
        <v>27600</v>
      </c>
      <c r="BB572" s="166">
        <f t="shared" si="1839"/>
        <v>120000</v>
      </c>
      <c r="BC572" s="166"/>
      <c r="BD572" s="166">
        <v>0</v>
      </c>
      <c r="BE572" s="166">
        <f t="shared" si="1676"/>
        <v>727200</v>
      </c>
      <c r="BF572" s="166">
        <f t="shared" si="1677"/>
        <v>891754</v>
      </c>
      <c r="BG572" s="166">
        <f t="shared" si="1678"/>
        <v>0</v>
      </c>
      <c r="BH572" s="166">
        <v>1</v>
      </c>
      <c r="BI572" s="369" t="s">
        <v>40</v>
      </c>
      <c r="BJ572" s="166">
        <f t="shared" si="1679"/>
        <v>0</v>
      </c>
      <c r="BK572" s="166">
        <f t="shared" si="1680"/>
        <v>1</v>
      </c>
      <c r="BL572" s="166">
        <v>0</v>
      </c>
      <c r="BM572" s="166">
        <f t="shared" si="1681"/>
        <v>0</v>
      </c>
      <c r="BN572" s="166" t="str">
        <f t="shared" si="1682"/>
        <v>Trừ tiền</v>
      </c>
      <c r="BO572" s="410"/>
      <c r="BP572" s="166"/>
      <c r="BQ572" s="144"/>
      <c r="BR572" s="144"/>
      <c r="BS572" s="161">
        <f t="shared" si="1683"/>
        <v>571154</v>
      </c>
      <c r="BT572" s="159">
        <v>0</v>
      </c>
      <c r="BU572" s="166">
        <f t="shared" si="1684"/>
        <v>0</v>
      </c>
      <c r="BV572" s="166">
        <v>11000000</v>
      </c>
      <c r="BW572" s="166">
        <f t="shared" si="1685"/>
        <v>11000000</v>
      </c>
      <c r="BX572" s="166">
        <f t="shared" si="1840"/>
        <v>-11008446</v>
      </c>
      <c r="BY572" s="166"/>
      <c r="BZ572" s="166"/>
      <c r="CA572" s="171"/>
      <c r="CB572" s="166"/>
      <c r="CC572" s="166"/>
      <c r="CD572" s="166"/>
      <c r="CE572" s="369">
        <v>9000000</v>
      </c>
      <c r="CF572" s="369">
        <f t="shared" ref="CF572:CF573" si="1850">CE572*10%</f>
        <v>900000</v>
      </c>
      <c r="CG572" s="369">
        <v>0</v>
      </c>
      <c r="CH572" s="369">
        <v>0</v>
      </c>
      <c r="CI572" s="369"/>
      <c r="CJ572" s="369">
        <f t="shared" si="1842"/>
        <v>900000</v>
      </c>
      <c r="CK572" s="369">
        <f t="shared" si="1843"/>
        <v>9900000</v>
      </c>
      <c r="CL572" s="368"/>
      <c r="CM572" s="369">
        <f t="shared" si="1844"/>
        <v>9000000</v>
      </c>
      <c r="CN572" s="369">
        <f t="shared" si="1844"/>
        <v>900000</v>
      </c>
      <c r="CO572" s="369">
        <f t="shared" si="1845"/>
        <v>0</v>
      </c>
      <c r="CP572" s="369">
        <f t="shared" si="1846"/>
        <v>0</v>
      </c>
      <c r="CQ572" s="369">
        <f t="shared" si="1846"/>
        <v>0</v>
      </c>
      <c r="CR572" s="369">
        <f t="shared" si="1847"/>
        <v>900000</v>
      </c>
      <c r="CS572" s="369">
        <f t="shared" si="1848"/>
        <v>9900000</v>
      </c>
      <c r="CT572" s="173" t="s">
        <v>1417</v>
      </c>
      <c r="CU572" s="173" t="s">
        <v>2116</v>
      </c>
      <c r="CV572" s="450">
        <v>0</v>
      </c>
      <c r="CW572" s="173" t="s">
        <v>2103</v>
      </c>
    </row>
    <row r="573" spans="1:101" ht="34.35" customHeight="1">
      <c r="A573" s="155">
        <f>SUBTOTAL(3,$C$11:C573)</f>
        <v>501</v>
      </c>
      <c r="B573" s="390" t="s">
        <v>1879</v>
      </c>
      <c r="C573" s="252" t="s">
        <v>1880</v>
      </c>
      <c r="D573" s="156" t="s">
        <v>101</v>
      </c>
      <c r="E573" s="157" t="str">
        <f t="shared" si="1823"/>
        <v>B3</v>
      </c>
      <c r="F573" s="392">
        <v>42156</v>
      </c>
      <c r="G573" s="369">
        <v>5520000</v>
      </c>
      <c r="H573" s="368"/>
      <c r="I573" s="160">
        <f t="shared" si="1824"/>
        <v>3480000</v>
      </c>
      <c r="J573" s="160">
        <f t="shared" si="1653"/>
        <v>900000</v>
      </c>
      <c r="K573" s="161">
        <f t="shared" si="1825"/>
        <v>4380000</v>
      </c>
      <c r="L573" s="161">
        <f t="shared" si="1655"/>
        <v>9900000</v>
      </c>
      <c r="M573" s="162">
        <f t="shared" si="1656"/>
        <v>1</v>
      </c>
      <c r="N573" s="163">
        <f t="shared" si="1657"/>
        <v>3864000</v>
      </c>
      <c r="O573" s="163">
        <v>0</v>
      </c>
      <c r="P573" s="406">
        <v>0</v>
      </c>
      <c r="Q573" s="406">
        <v>12</v>
      </c>
      <c r="R573" s="406">
        <v>0</v>
      </c>
      <c r="S573" s="406">
        <v>0</v>
      </c>
      <c r="T573" s="406"/>
      <c r="U573" s="406"/>
      <c r="V573" s="406"/>
      <c r="W573" s="406"/>
      <c r="X573" s="389"/>
      <c r="Y573" s="406"/>
      <c r="Z573" s="406"/>
      <c r="AA573" s="406"/>
      <c r="AB573" s="406"/>
      <c r="AC573" s="406"/>
      <c r="AD573" s="406">
        <v>0</v>
      </c>
      <c r="AE573" s="164">
        <v>0</v>
      </c>
      <c r="AF573" s="166">
        <f t="shared" si="1826"/>
        <v>0</v>
      </c>
      <c r="AG573" s="166">
        <f t="shared" si="1827"/>
        <v>0</v>
      </c>
      <c r="AH573" s="166">
        <f t="shared" si="1828"/>
        <v>0</v>
      </c>
      <c r="AI573" s="166">
        <f t="shared" si="1829"/>
        <v>0</v>
      </c>
      <c r="AJ573" s="166">
        <f t="shared" si="1830"/>
        <v>0</v>
      </c>
      <c r="AK573" s="166">
        <f t="shared" si="1831"/>
        <v>0</v>
      </c>
      <c r="AL573" s="166">
        <f t="shared" si="1832"/>
        <v>0</v>
      </c>
      <c r="AM573" s="166">
        <f t="shared" si="1833"/>
        <v>0</v>
      </c>
      <c r="AN573" s="166">
        <f t="shared" si="1834"/>
        <v>0</v>
      </c>
      <c r="AO573" s="167">
        <f t="shared" si="1835"/>
        <v>0</v>
      </c>
      <c r="AP573" s="166">
        <v>0</v>
      </c>
      <c r="AQ573" s="166">
        <f t="shared" si="1836"/>
        <v>0</v>
      </c>
      <c r="AR573" s="166">
        <v>1540000</v>
      </c>
      <c r="AS573" s="167"/>
      <c r="AT573" s="166"/>
      <c r="AU573" s="166"/>
      <c r="AV573" s="166">
        <f t="shared" si="1837"/>
        <v>1540000</v>
      </c>
      <c r="AW573" s="166">
        <f t="shared" si="1670"/>
        <v>441600</v>
      </c>
      <c r="AX573" s="166">
        <f t="shared" si="1671"/>
        <v>82800</v>
      </c>
      <c r="AY573" s="166">
        <f t="shared" si="1672"/>
        <v>55200</v>
      </c>
      <c r="AZ573" s="166">
        <f t="shared" si="1838"/>
        <v>579600</v>
      </c>
      <c r="BA573" s="166">
        <f t="shared" si="1674"/>
        <v>27600</v>
      </c>
      <c r="BB573" s="166">
        <f t="shared" si="1839"/>
        <v>120000</v>
      </c>
      <c r="BC573" s="166"/>
      <c r="BD573" s="166">
        <v>0</v>
      </c>
      <c r="BE573" s="166">
        <f t="shared" si="1676"/>
        <v>727200</v>
      </c>
      <c r="BF573" s="166">
        <f t="shared" si="1677"/>
        <v>812800</v>
      </c>
      <c r="BG573" s="166">
        <f t="shared" si="1678"/>
        <v>0</v>
      </c>
      <c r="BH573" s="166">
        <v>1</v>
      </c>
      <c r="BI573" s="369" t="s">
        <v>40</v>
      </c>
      <c r="BJ573" s="166">
        <f t="shared" si="1679"/>
        <v>0</v>
      </c>
      <c r="BK573" s="166">
        <f t="shared" si="1680"/>
        <v>1</v>
      </c>
      <c r="BL573" s="166">
        <v>0</v>
      </c>
      <c r="BM573" s="166">
        <f t="shared" si="1681"/>
        <v>0</v>
      </c>
      <c r="BN573" s="166" t="str">
        <f t="shared" si="1682"/>
        <v>Trừ tiền</v>
      </c>
      <c r="BO573" s="410"/>
      <c r="BP573" s="166"/>
      <c r="BQ573" s="144"/>
      <c r="BR573" s="144"/>
      <c r="BS573" s="161">
        <f t="shared" si="1683"/>
        <v>0</v>
      </c>
      <c r="BT573" s="159">
        <v>0</v>
      </c>
      <c r="BU573" s="166">
        <f t="shared" si="1684"/>
        <v>0</v>
      </c>
      <c r="BV573" s="166">
        <v>11000000</v>
      </c>
      <c r="BW573" s="166">
        <f t="shared" si="1685"/>
        <v>11000000</v>
      </c>
      <c r="BX573" s="166">
        <f t="shared" si="1840"/>
        <v>-11579600</v>
      </c>
      <c r="BY573" s="166"/>
      <c r="BZ573" s="166"/>
      <c r="CA573" s="171"/>
      <c r="CB573" s="166"/>
      <c r="CC573" s="166"/>
      <c r="CD573" s="166"/>
      <c r="CE573" s="369">
        <v>9000000</v>
      </c>
      <c r="CF573" s="369">
        <f t="shared" si="1850"/>
        <v>900000</v>
      </c>
      <c r="CG573" s="369">
        <v>0</v>
      </c>
      <c r="CH573" s="369">
        <v>0</v>
      </c>
      <c r="CI573" s="369"/>
      <c r="CJ573" s="369">
        <f t="shared" si="1842"/>
        <v>900000</v>
      </c>
      <c r="CK573" s="369">
        <f t="shared" si="1843"/>
        <v>9900000</v>
      </c>
      <c r="CL573" s="368"/>
      <c r="CM573" s="369">
        <f t="shared" si="1844"/>
        <v>9000000</v>
      </c>
      <c r="CN573" s="369">
        <f t="shared" si="1844"/>
        <v>900000</v>
      </c>
      <c r="CO573" s="369">
        <f t="shared" si="1845"/>
        <v>0</v>
      </c>
      <c r="CP573" s="369">
        <f t="shared" si="1846"/>
        <v>0</v>
      </c>
      <c r="CQ573" s="369">
        <f t="shared" si="1846"/>
        <v>0</v>
      </c>
      <c r="CR573" s="369">
        <f t="shared" si="1847"/>
        <v>900000</v>
      </c>
      <c r="CS573" s="369">
        <f t="shared" si="1848"/>
        <v>9900000</v>
      </c>
      <c r="CT573" s="173" t="s">
        <v>1417</v>
      </c>
      <c r="CU573" s="173" t="s">
        <v>2116</v>
      </c>
      <c r="CV573" s="450">
        <v>0</v>
      </c>
      <c r="CW573" s="173" t="s">
        <v>2103</v>
      </c>
    </row>
    <row r="574" spans="1:101" ht="34.35" customHeight="1">
      <c r="A574" s="155">
        <f>SUBTOTAL(3,$C$11:C574)</f>
        <v>502</v>
      </c>
      <c r="B574" s="461" t="s">
        <v>1881</v>
      </c>
      <c r="C574" s="462" t="s">
        <v>1882</v>
      </c>
      <c r="D574" s="156" t="s">
        <v>101</v>
      </c>
      <c r="E574" s="157" t="str">
        <f t="shared" si="1823"/>
        <v>B3</v>
      </c>
      <c r="F574" s="392">
        <v>44200</v>
      </c>
      <c r="G574" s="369">
        <v>5260000</v>
      </c>
      <c r="H574" s="368"/>
      <c r="I574" s="160">
        <f t="shared" si="1824"/>
        <v>3740000</v>
      </c>
      <c r="J574" s="160">
        <f t="shared" si="1653"/>
        <v>0</v>
      </c>
      <c r="K574" s="161">
        <f t="shared" si="1825"/>
        <v>3740000</v>
      </c>
      <c r="L574" s="161">
        <f t="shared" si="1655"/>
        <v>9000000</v>
      </c>
      <c r="M574" s="162">
        <f t="shared" si="1656"/>
        <v>1</v>
      </c>
      <c r="N574" s="163">
        <f t="shared" si="1657"/>
        <v>3682000</v>
      </c>
      <c r="O574" s="163">
        <v>0</v>
      </c>
      <c r="P574" s="406">
        <v>0</v>
      </c>
      <c r="Q574" s="406">
        <v>0</v>
      </c>
      <c r="R574" s="406">
        <v>0</v>
      </c>
      <c r="S574" s="406">
        <v>0</v>
      </c>
      <c r="T574" s="406"/>
      <c r="U574" s="406"/>
      <c r="V574" s="406"/>
      <c r="W574" s="406"/>
      <c r="X574" s="389"/>
      <c r="Y574" s="406"/>
      <c r="Z574" s="406"/>
      <c r="AA574" s="406"/>
      <c r="AB574" s="406"/>
      <c r="AC574" s="406"/>
      <c r="AD574" s="406">
        <v>0</v>
      </c>
      <c r="AE574" s="164">
        <v>0</v>
      </c>
      <c r="AF574" s="166">
        <f t="shared" si="1826"/>
        <v>0</v>
      </c>
      <c r="AG574" s="166">
        <f t="shared" si="1827"/>
        <v>0</v>
      </c>
      <c r="AH574" s="166">
        <f t="shared" si="1828"/>
        <v>0</v>
      </c>
      <c r="AI574" s="166">
        <f t="shared" si="1829"/>
        <v>0</v>
      </c>
      <c r="AJ574" s="166">
        <f t="shared" si="1830"/>
        <v>0</v>
      </c>
      <c r="AK574" s="166">
        <f t="shared" si="1831"/>
        <v>0</v>
      </c>
      <c r="AL574" s="166">
        <f t="shared" si="1832"/>
        <v>0</v>
      </c>
      <c r="AM574" s="166">
        <f t="shared" si="1833"/>
        <v>0</v>
      </c>
      <c r="AN574" s="166">
        <f t="shared" si="1834"/>
        <v>0</v>
      </c>
      <c r="AO574" s="167">
        <f t="shared" si="1835"/>
        <v>0</v>
      </c>
      <c r="AP574" s="166">
        <v>0</v>
      </c>
      <c r="AQ574" s="166">
        <f t="shared" si="1836"/>
        <v>0</v>
      </c>
      <c r="AR574" s="166">
        <v>0</v>
      </c>
      <c r="AS574" s="167"/>
      <c r="AT574" s="166"/>
      <c r="AU574" s="166"/>
      <c r="AV574" s="166">
        <f t="shared" si="1837"/>
        <v>0</v>
      </c>
      <c r="AW574" s="166">
        <v>0</v>
      </c>
      <c r="AX574" s="166">
        <f>ROUND(IF($BH574=1,$G574*4.5%,0),0)</f>
        <v>0</v>
      </c>
      <c r="AY574" s="166">
        <v>0</v>
      </c>
      <c r="AZ574" s="166">
        <f t="shared" si="1838"/>
        <v>0</v>
      </c>
      <c r="BA574" s="166">
        <f t="shared" si="1674"/>
        <v>0</v>
      </c>
      <c r="BB574" s="166">
        <f t="shared" si="1839"/>
        <v>0</v>
      </c>
      <c r="BC574" s="166"/>
      <c r="BD574" s="166">
        <v>0</v>
      </c>
      <c r="BE574" s="166">
        <f t="shared" si="1676"/>
        <v>0</v>
      </c>
      <c r="BF574" s="166">
        <f t="shared" si="1677"/>
        <v>0</v>
      </c>
      <c r="BG574" s="166">
        <f t="shared" si="1678"/>
        <v>0</v>
      </c>
      <c r="BH574" s="166"/>
      <c r="BI574" s="159">
        <v>0</v>
      </c>
      <c r="BJ574" s="166">
        <f t="shared" si="1679"/>
        <v>0</v>
      </c>
      <c r="BK574" s="166">
        <f t="shared" si="1680"/>
        <v>1</v>
      </c>
      <c r="BL574" s="166">
        <v>0</v>
      </c>
      <c r="BM574" s="166">
        <f t="shared" si="1681"/>
        <v>0</v>
      </c>
      <c r="BN574" s="166" t="str">
        <f t="shared" si="1682"/>
        <v>Xem lại</v>
      </c>
      <c r="BO574" s="410"/>
      <c r="BP574" s="166"/>
      <c r="BQ574" s="144"/>
      <c r="BR574" s="144"/>
      <c r="BS574" s="161">
        <f t="shared" si="1683"/>
        <v>0</v>
      </c>
      <c r="BT574" s="159">
        <v>0</v>
      </c>
      <c r="BU574" s="166">
        <f t="shared" si="1684"/>
        <v>0</v>
      </c>
      <c r="BV574" s="166">
        <v>11000000</v>
      </c>
      <c r="BW574" s="166">
        <f t="shared" si="1685"/>
        <v>11000000</v>
      </c>
      <c r="BX574" s="166">
        <f t="shared" si="1840"/>
        <v>-11000000</v>
      </c>
      <c r="BY574" s="166"/>
      <c r="BZ574" s="166"/>
      <c r="CA574" s="171"/>
      <c r="CB574" s="166"/>
      <c r="CC574" s="166"/>
      <c r="CD574" s="166"/>
      <c r="CE574" s="369">
        <v>9000000</v>
      </c>
      <c r="CF574" s="369"/>
      <c r="CG574" s="369">
        <v>0</v>
      </c>
      <c r="CH574" s="369">
        <v>0</v>
      </c>
      <c r="CI574" s="369"/>
      <c r="CJ574" s="369">
        <f t="shared" si="1842"/>
        <v>0</v>
      </c>
      <c r="CK574" s="369">
        <f t="shared" si="1843"/>
        <v>9000000</v>
      </c>
      <c r="CL574" s="368"/>
      <c r="CM574" s="369">
        <f t="shared" si="1844"/>
        <v>9000000</v>
      </c>
      <c r="CN574" s="369">
        <f t="shared" si="1844"/>
        <v>0</v>
      </c>
      <c r="CO574" s="369">
        <f t="shared" si="1845"/>
        <v>0</v>
      </c>
      <c r="CP574" s="369">
        <f t="shared" si="1846"/>
        <v>0</v>
      </c>
      <c r="CQ574" s="369">
        <f t="shared" si="1846"/>
        <v>0</v>
      </c>
      <c r="CR574" s="369">
        <f t="shared" si="1847"/>
        <v>0</v>
      </c>
      <c r="CS574" s="369">
        <f t="shared" si="1848"/>
        <v>9000000</v>
      </c>
      <c r="CT574" s="173" t="s">
        <v>1417</v>
      </c>
      <c r="CU574" s="173" t="s">
        <v>2116</v>
      </c>
      <c r="CV574" s="450">
        <v>0</v>
      </c>
      <c r="CW574" s="173" t="s">
        <v>2103</v>
      </c>
    </row>
    <row r="575" spans="1:101" ht="34.35" customHeight="1">
      <c r="A575" s="155">
        <f>SUBTOTAL(3,$C$11:C575)</f>
        <v>503</v>
      </c>
      <c r="B575" s="390" t="s">
        <v>1883</v>
      </c>
      <c r="C575" s="252" t="s">
        <v>1884</v>
      </c>
      <c r="D575" s="156" t="s">
        <v>101</v>
      </c>
      <c r="E575" s="157" t="str">
        <f t="shared" si="1823"/>
        <v>B3</v>
      </c>
      <c r="F575" s="392">
        <v>44545</v>
      </c>
      <c r="G575" s="369">
        <v>5260000</v>
      </c>
      <c r="H575" s="368"/>
      <c r="I575" s="160">
        <f t="shared" si="1824"/>
        <v>3740000</v>
      </c>
      <c r="J575" s="160">
        <f t="shared" si="1653"/>
        <v>0</v>
      </c>
      <c r="K575" s="161">
        <f t="shared" si="1825"/>
        <v>3740000</v>
      </c>
      <c r="L575" s="161">
        <f t="shared" si="1655"/>
        <v>9000000</v>
      </c>
      <c r="M575" s="162">
        <f t="shared" si="1656"/>
        <v>1</v>
      </c>
      <c r="N575" s="163">
        <f t="shared" si="1657"/>
        <v>3682000</v>
      </c>
      <c r="O575" s="163">
        <v>0</v>
      </c>
      <c r="P575" s="406">
        <v>1</v>
      </c>
      <c r="Q575" s="406">
        <v>9</v>
      </c>
      <c r="R575" s="406">
        <v>0</v>
      </c>
      <c r="S575" s="406">
        <v>0</v>
      </c>
      <c r="T575" s="406"/>
      <c r="U575" s="406"/>
      <c r="V575" s="406"/>
      <c r="W575" s="406"/>
      <c r="X575" s="389"/>
      <c r="Y575" s="406"/>
      <c r="Z575" s="406"/>
      <c r="AA575" s="406"/>
      <c r="AB575" s="406"/>
      <c r="AC575" s="406"/>
      <c r="AD575" s="406">
        <v>0</v>
      </c>
      <c r="AE575" s="164">
        <v>0</v>
      </c>
      <c r="AF575" s="166">
        <f t="shared" si="1826"/>
        <v>346154</v>
      </c>
      <c r="AG575" s="166">
        <f t="shared" si="1827"/>
        <v>0</v>
      </c>
      <c r="AH575" s="166">
        <f t="shared" si="1828"/>
        <v>0</v>
      </c>
      <c r="AI575" s="166">
        <f t="shared" si="1829"/>
        <v>0</v>
      </c>
      <c r="AJ575" s="166">
        <f t="shared" si="1830"/>
        <v>0</v>
      </c>
      <c r="AK575" s="166">
        <f t="shared" si="1831"/>
        <v>0</v>
      </c>
      <c r="AL575" s="166">
        <f t="shared" si="1832"/>
        <v>0</v>
      </c>
      <c r="AM575" s="166">
        <f t="shared" si="1833"/>
        <v>0</v>
      </c>
      <c r="AN575" s="166">
        <f t="shared" si="1834"/>
        <v>0</v>
      </c>
      <c r="AO575" s="167">
        <f t="shared" si="1835"/>
        <v>0</v>
      </c>
      <c r="AP575" s="166">
        <v>0</v>
      </c>
      <c r="AQ575" s="166">
        <f t="shared" si="1836"/>
        <v>346154</v>
      </c>
      <c r="AR575" s="166">
        <v>1041600</v>
      </c>
      <c r="AS575" s="167"/>
      <c r="AT575" s="166"/>
      <c r="AU575" s="166"/>
      <c r="AV575" s="166">
        <f t="shared" si="1837"/>
        <v>1387754</v>
      </c>
      <c r="AW575" s="166">
        <f t="shared" si="1670"/>
        <v>420800</v>
      </c>
      <c r="AX575" s="166">
        <f t="shared" si="1671"/>
        <v>78900</v>
      </c>
      <c r="AY575" s="166">
        <f t="shared" si="1672"/>
        <v>52600</v>
      </c>
      <c r="AZ575" s="166">
        <f t="shared" si="1838"/>
        <v>552300</v>
      </c>
      <c r="BA575" s="166">
        <f t="shared" si="1674"/>
        <v>26300</v>
      </c>
      <c r="BB575" s="166">
        <f t="shared" si="1839"/>
        <v>120000</v>
      </c>
      <c r="BC575" s="166"/>
      <c r="BD575" s="166">
        <v>0</v>
      </c>
      <c r="BE575" s="166">
        <f t="shared" si="1676"/>
        <v>698600</v>
      </c>
      <c r="BF575" s="166">
        <f t="shared" si="1677"/>
        <v>689154</v>
      </c>
      <c r="BG575" s="166">
        <f t="shared" si="1678"/>
        <v>0</v>
      </c>
      <c r="BH575" s="166">
        <v>1</v>
      </c>
      <c r="BI575" s="166" t="s">
        <v>40</v>
      </c>
      <c r="BJ575" s="166">
        <f t="shared" si="1679"/>
        <v>0</v>
      </c>
      <c r="BK575" s="166">
        <f t="shared" si="1680"/>
        <v>1</v>
      </c>
      <c r="BL575" s="166">
        <v>0</v>
      </c>
      <c r="BM575" s="166">
        <f t="shared" si="1681"/>
        <v>0</v>
      </c>
      <c r="BN575" s="166" t="str">
        <f t="shared" si="1682"/>
        <v>Trừ tiền</v>
      </c>
      <c r="BO575" s="410"/>
      <c r="BP575" s="471"/>
      <c r="BQ575" s="144"/>
      <c r="BR575" s="144"/>
      <c r="BS575" s="161">
        <f t="shared" si="1683"/>
        <v>346154</v>
      </c>
      <c r="BT575" s="159">
        <v>0</v>
      </c>
      <c r="BU575" s="166">
        <f t="shared" si="1684"/>
        <v>0</v>
      </c>
      <c r="BV575" s="166">
        <v>11000000</v>
      </c>
      <c r="BW575" s="166">
        <f t="shared" si="1685"/>
        <v>11000000</v>
      </c>
      <c r="BX575" s="166">
        <f t="shared" si="1840"/>
        <v>-11206146</v>
      </c>
      <c r="BY575" s="166"/>
      <c r="BZ575" s="166"/>
      <c r="CA575" s="171"/>
      <c r="CB575" s="166"/>
      <c r="CC575" s="166"/>
      <c r="CD575" s="166"/>
      <c r="CE575" s="369">
        <v>9000000</v>
      </c>
      <c r="CF575" s="369"/>
      <c r="CG575" s="369">
        <v>0</v>
      </c>
      <c r="CH575" s="369">
        <v>0</v>
      </c>
      <c r="CI575" s="369"/>
      <c r="CJ575" s="369">
        <f t="shared" si="1842"/>
        <v>0</v>
      </c>
      <c r="CK575" s="369">
        <f t="shared" si="1843"/>
        <v>9000000</v>
      </c>
      <c r="CL575" s="368"/>
      <c r="CM575" s="369">
        <f t="shared" si="1844"/>
        <v>9000000</v>
      </c>
      <c r="CN575" s="369">
        <f t="shared" si="1844"/>
        <v>0</v>
      </c>
      <c r="CO575" s="369">
        <f t="shared" si="1845"/>
        <v>0</v>
      </c>
      <c r="CP575" s="369">
        <f t="shared" si="1846"/>
        <v>0</v>
      </c>
      <c r="CQ575" s="369">
        <f t="shared" si="1846"/>
        <v>0</v>
      </c>
      <c r="CR575" s="369">
        <f t="shared" si="1847"/>
        <v>0</v>
      </c>
      <c r="CS575" s="369">
        <f t="shared" si="1848"/>
        <v>9000000</v>
      </c>
      <c r="CT575" s="173" t="s">
        <v>1417</v>
      </c>
      <c r="CU575" s="173" t="s">
        <v>2116</v>
      </c>
      <c r="CV575" s="450">
        <v>0</v>
      </c>
      <c r="CW575" s="173" t="s">
        <v>2103</v>
      </c>
    </row>
    <row r="576" spans="1:101" ht="34.35" customHeight="1">
      <c r="A576" s="155">
        <f>SUBTOTAL(3,$C$11:C576)</f>
        <v>504</v>
      </c>
      <c r="B576" s="390" t="s">
        <v>1885</v>
      </c>
      <c r="C576" s="252" t="s">
        <v>1886</v>
      </c>
      <c r="D576" s="156" t="s">
        <v>101</v>
      </c>
      <c r="E576" s="157" t="str">
        <f t="shared" si="1823"/>
        <v>B3</v>
      </c>
      <c r="F576" s="392">
        <v>44643</v>
      </c>
      <c r="G576" s="369">
        <v>5260000</v>
      </c>
      <c r="H576" s="368"/>
      <c r="I576" s="160">
        <f t="shared" si="1824"/>
        <v>3740000</v>
      </c>
      <c r="J576" s="160">
        <f t="shared" si="1653"/>
        <v>0</v>
      </c>
      <c r="K576" s="161">
        <f t="shared" si="1825"/>
        <v>3740000</v>
      </c>
      <c r="L576" s="161">
        <f t="shared" si="1655"/>
        <v>9000000</v>
      </c>
      <c r="M576" s="162">
        <f t="shared" si="1656"/>
        <v>1</v>
      </c>
      <c r="N576" s="163">
        <f t="shared" si="1657"/>
        <v>3682000</v>
      </c>
      <c r="O576" s="163">
        <v>0</v>
      </c>
      <c r="P576" s="406">
        <v>0</v>
      </c>
      <c r="Q576" s="406">
        <v>13</v>
      </c>
      <c r="R576" s="406">
        <v>0</v>
      </c>
      <c r="S576" s="406">
        <v>0</v>
      </c>
      <c r="T576" s="406"/>
      <c r="U576" s="406"/>
      <c r="V576" s="406"/>
      <c r="W576" s="406"/>
      <c r="X576" s="389"/>
      <c r="Y576" s="406"/>
      <c r="Z576" s="406"/>
      <c r="AA576" s="406"/>
      <c r="AB576" s="406"/>
      <c r="AC576" s="406"/>
      <c r="AD576" s="406">
        <v>0</v>
      </c>
      <c r="AE576" s="164">
        <v>0</v>
      </c>
      <c r="AF576" s="166">
        <f t="shared" si="1826"/>
        <v>0</v>
      </c>
      <c r="AG576" s="166">
        <f t="shared" si="1827"/>
        <v>0</v>
      </c>
      <c r="AH576" s="166">
        <f t="shared" si="1828"/>
        <v>0</v>
      </c>
      <c r="AI576" s="166">
        <f t="shared" si="1829"/>
        <v>0</v>
      </c>
      <c r="AJ576" s="166">
        <f t="shared" si="1830"/>
        <v>0</v>
      </c>
      <c r="AK576" s="166">
        <f t="shared" si="1831"/>
        <v>0</v>
      </c>
      <c r="AL576" s="166">
        <f t="shared" si="1832"/>
        <v>0</v>
      </c>
      <c r="AM576" s="166">
        <f t="shared" si="1833"/>
        <v>0</v>
      </c>
      <c r="AN576" s="166">
        <f t="shared" si="1834"/>
        <v>0</v>
      </c>
      <c r="AO576" s="167">
        <f t="shared" si="1835"/>
        <v>0</v>
      </c>
      <c r="AP576" s="166">
        <v>0</v>
      </c>
      <c r="AQ576" s="166">
        <f t="shared" si="1836"/>
        <v>0</v>
      </c>
      <c r="AR576" s="166">
        <v>1760200</v>
      </c>
      <c r="AS576" s="167"/>
      <c r="AT576" s="166"/>
      <c r="AU576" s="166"/>
      <c r="AV576" s="166">
        <f t="shared" si="1837"/>
        <v>1760200</v>
      </c>
      <c r="AW576" s="166">
        <f t="shared" si="1670"/>
        <v>420800</v>
      </c>
      <c r="AX576" s="166">
        <f t="shared" si="1671"/>
        <v>78900</v>
      </c>
      <c r="AY576" s="166">
        <f t="shared" si="1672"/>
        <v>52600</v>
      </c>
      <c r="AZ576" s="166">
        <f t="shared" si="1838"/>
        <v>552300</v>
      </c>
      <c r="BA576" s="166">
        <f t="shared" si="1674"/>
        <v>26300</v>
      </c>
      <c r="BB576" s="166">
        <f t="shared" si="1839"/>
        <v>120000</v>
      </c>
      <c r="BC576" s="166"/>
      <c r="BD576" s="166">
        <v>0</v>
      </c>
      <c r="BE576" s="166">
        <f t="shared" si="1676"/>
        <v>698600</v>
      </c>
      <c r="BF576" s="166">
        <f t="shared" si="1677"/>
        <v>1061600</v>
      </c>
      <c r="BG576" s="166">
        <f t="shared" si="1678"/>
        <v>0</v>
      </c>
      <c r="BH576" s="166">
        <v>1</v>
      </c>
      <c r="BI576" s="166" t="s">
        <v>40</v>
      </c>
      <c r="BJ576" s="166">
        <f t="shared" si="1679"/>
        <v>0</v>
      </c>
      <c r="BK576" s="166">
        <f t="shared" si="1680"/>
        <v>1</v>
      </c>
      <c r="BL576" s="166">
        <v>0</v>
      </c>
      <c r="BM576" s="166">
        <f t="shared" si="1681"/>
        <v>0</v>
      </c>
      <c r="BN576" s="166" t="str">
        <f t="shared" si="1682"/>
        <v>Trừ tiền</v>
      </c>
      <c r="BO576" s="410"/>
      <c r="BP576" s="471"/>
      <c r="BQ576" s="144"/>
      <c r="BR576" s="144"/>
      <c r="BS576" s="161">
        <f t="shared" si="1683"/>
        <v>0</v>
      </c>
      <c r="BT576" s="159">
        <v>0</v>
      </c>
      <c r="BU576" s="166">
        <f t="shared" si="1684"/>
        <v>0</v>
      </c>
      <c r="BV576" s="166">
        <v>11000000</v>
      </c>
      <c r="BW576" s="166">
        <f t="shared" si="1685"/>
        <v>11000000</v>
      </c>
      <c r="BX576" s="166">
        <f t="shared" si="1840"/>
        <v>-11552300</v>
      </c>
      <c r="BY576" s="166"/>
      <c r="BZ576" s="166"/>
      <c r="CA576" s="171"/>
      <c r="CB576" s="166"/>
      <c r="CC576" s="166"/>
      <c r="CD576" s="166"/>
      <c r="CE576" s="369">
        <v>9000000</v>
      </c>
      <c r="CF576" s="369"/>
      <c r="CG576" s="369">
        <v>0</v>
      </c>
      <c r="CH576" s="369">
        <v>0</v>
      </c>
      <c r="CI576" s="369"/>
      <c r="CJ576" s="369">
        <f t="shared" si="1842"/>
        <v>0</v>
      </c>
      <c r="CK576" s="369">
        <f t="shared" si="1843"/>
        <v>9000000</v>
      </c>
      <c r="CL576" s="368"/>
      <c r="CM576" s="369">
        <f t="shared" si="1844"/>
        <v>9000000</v>
      </c>
      <c r="CN576" s="369">
        <f t="shared" si="1844"/>
        <v>0</v>
      </c>
      <c r="CO576" s="369">
        <f t="shared" si="1845"/>
        <v>0</v>
      </c>
      <c r="CP576" s="369">
        <f t="shared" si="1846"/>
        <v>0</v>
      </c>
      <c r="CQ576" s="369">
        <f t="shared" si="1846"/>
        <v>0</v>
      </c>
      <c r="CR576" s="369">
        <f t="shared" si="1847"/>
        <v>0</v>
      </c>
      <c r="CS576" s="369">
        <f t="shared" si="1848"/>
        <v>9000000</v>
      </c>
      <c r="CT576" s="173" t="s">
        <v>1417</v>
      </c>
      <c r="CU576" s="173" t="s">
        <v>2116</v>
      </c>
      <c r="CV576" s="450">
        <v>0</v>
      </c>
      <c r="CW576" s="173" t="s">
        <v>2103</v>
      </c>
    </row>
    <row r="577" spans="1:101" ht="34.35" customHeight="1">
      <c r="A577" s="155">
        <f>SUBTOTAL(3,$C$11:C577)</f>
        <v>505</v>
      </c>
      <c r="B577" s="390" t="s">
        <v>1887</v>
      </c>
      <c r="C577" s="252" t="s">
        <v>1888</v>
      </c>
      <c r="D577" s="156" t="s">
        <v>101</v>
      </c>
      <c r="E577" s="157" t="str">
        <f t="shared" si="1823"/>
        <v>B3</v>
      </c>
      <c r="F577" s="392">
        <v>44788</v>
      </c>
      <c r="G577" s="369">
        <v>5260000</v>
      </c>
      <c r="H577" s="368"/>
      <c r="I577" s="160">
        <f t="shared" si="1824"/>
        <v>3740000</v>
      </c>
      <c r="J577" s="160">
        <f t="shared" si="1653"/>
        <v>0</v>
      </c>
      <c r="K577" s="161">
        <f t="shared" si="1825"/>
        <v>3740000</v>
      </c>
      <c r="L577" s="161">
        <f t="shared" si="1655"/>
        <v>9000000</v>
      </c>
      <c r="M577" s="162">
        <f t="shared" si="1656"/>
        <v>1</v>
      </c>
      <c r="N577" s="163">
        <f t="shared" si="1657"/>
        <v>3682000</v>
      </c>
      <c r="O577" s="163">
        <v>0</v>
      </c>
      <c r="P577" s="406">
        <v>0</v>
      </c>
      <c r="Q577" s="406">
        <v>11</v>
      </c>
      <c r="R577" s="406">
        <v>0</v>
      </c>
      <c r="S577" s="406">
        <v>0</v>
      </c>
      <c r="T577" s="406"/>
      <c r="U577" s="406"/>
      <c r="V577" s="406"/>
      <c r="W577" s="406"/>
      <c r="X577" s="389"/>
      <c r="Y577" s="406"/>
      <c r="Z577" s="406"/>
      <c r="AA577" s="406"/>
      <c r="AB577" s="406"/>
      <c r="AC577" s="406"/>
      <c r="AD577" s="406">
        <v>0</v>
      </c>
      <c r="AE577" s="164">
        <v>0</v>
      </c>
      <c r="AF577" s="166">
        <f t="shared" si="1826"/>
        <v>0</v>
      </c>
      <c r="AG577" s="166">
        <f t="shared" si="1827"/>
        <v>0</v>
      </c>
      <c r="AH577" s="166">
        <f t="shared" si="1828"/>
        <v>0</v>
      </c>
      <c r="AI577" s="166">
        <f t="shared" si="1829"/>
        <v>0</v>
      </c>
      <c r="AJ577" s="166">
        <f t="shared" si="1830"/>
        <v>0</v>
      </c>
      <c r="AK577" s="166">
        <f t="shared" si="1831"/>
        <v>0</v>
      </c>
      <c r="AL577" s="166">
        <f t="shared" si="1832"/>
        <v>0</v>
      </c>
      <c r="AM577" s="166">
        <f t="shared" si="1833"/>
        <v>0</v>
      </c>
      <c r="AN577" s="166">
        <f t="shared" si="1834"/>
        <v>0</v>
      </c>
      <c r="AO577" s="167">
        <f t="shared" si="1835"/>
        <v>0</v>
      </c>
      <c r="AP577" s="166">
        <v>0</v>
      </c>
      <c r="AQ577" s="166">
        <f t="shared" si="1836"/>
        <v>0</v>
      </c>
      <c r="AR577" s="166">
        <v>1554200</v>
      </c>
      <c r="AS577" s="167"/>
      <c r="AT577" s="166"/>
      <c r="AU577" s="166"/>
      <c r="AV577" s="166">
        <f t="shared" si="1837"/>
        <v>1554200</v>
      </c>
      <c r="AW577" s="166">
        <f t="shared" si="1670"/>
        <v>420800</v>
      </c>
      <c r="AX577" s="166">
        <f t="shared" si="1671"/>
        <v>78900</v>
      </c>
      <c r="AY577" s="166">
        <f t="shared" si="1672"/>
        <v>52600</v>
      </c>
      <c r="AZ577" s="166">
        <f t="shared" si="1838"/>
        <v>552300</v>
      </c>
      <c r="BA577" s="166">
        <f t="shared" si="1674"/>
        <v>26300</v>
      </c>
      <c r="BB577" s="166">
        <f t="shared" si="1839"/>
        <v>120000</v>
      </c>
      <c r="BC577" s="166"/>
      <c r="BD577" s="166">
        <v>0</v>
      </c>
      <c r="BE577" s="166">
        <f t="shared" si="1676"/>
        <v>698600</v>
      </c>
      <c r="BF577" s="166">
        <f t="shared" si="1677"/>
        <v>855600</v>
      </c>
      <c r="BG577" s="166">
        <f t="shared" si="1678"/>
        <v>0</v>
      </c>
      <c r="BH577" s="166">
        <v>1</v>
      </c>
      <c r="BI577" s="369" t="s">
        <v>40</v>
      </c>
      <c r="BJ577" s="166">
        <f t="shared" si="1679"/>
        <v>0</v>
      </c>
      <c r="BK577" s="166">
        <f t="shared" si="1680"/>
        <v>1</v>
      </c>
      <c r="BL577" s="166">
        <v>0</v>
      </c>
      <c r="BM577" s="166">
        <f t="shared" si="1681"/>
        <v>0</v>
      </c>
      <c r="BN577" s="166" t="str">
        <f t="shared" si="1682"/>
        <v>Trừ tiền</v>
      </c>
      <c r="BO577" s="410"/>
      <c r="BP577" s="166"/>
      <c r="BQ577" s="144"/>
      <c r="BR577" s="144"/>
      <c r="BS577" s="161">
        <f t="shared" si="1683"/>
        <v>0</v>
      </c>
      <c r="BT577" s="159">
        <v>0</v>
      </c>
      <c r="BU577" s="166">
        <f t="shared" si="1684"/>
        <v>0</v>
      </c>
      <c r="BV577" s="166">
        <v>11000000</v>
      </c>
      <c r="BW577" s="166">
        <f t="shared" si="1685"/>
        <v>11000000</v>
      </c>
      <c r="BX577" s="166">
        <f t="shared" si="1840"/>
        <v>-11552300</v>
      </c>
      <c r="BY577" s="166"/>
      <c r="BZ577" s="166"/>
      <c r="CA577" s="171"/>
      <c r="CB577" s="166"/>
      <c r="CC577" s="166"/>
      <c r="CD577" s="166"/>
      <c r="CE577" s="369">
        <v>9000000</v>
      </c>
      <c r="CF577" s="369"/>
      <c r="CG577" s="369">
        <v>0</v>
      </c>
      <c r="CH577" s="369">
        <v>0</v>
      </c>
      <c r="CI577" s="369"/>
      <c r="CJ577" s="369">
        <f t="shared" si="1842"/>
        <v>0</v>
      </c>
      <c r="CK577" s="369">
        <f t="shared" si="1843"/>
        <v>9000000</v>
      </c>
      <c r="CL577" s="368"/>
      <c r="CM577" s="369">
        <f t="shared" si="1844"/>
        <v>9000000</v>
      </c>
      <c r="CN577" s="369">
        <f t="shared" si="1844"/>
        <v>0</v>
      </c>
      <c r="CO577" s="369">
        <f t="shared" si="1845"/>
        <v>0</v>
      </c>
      <c r="CP577" s="369">
        <f t="shared" si="1846"/>
        <v>0</v>
      </c>
      <c r="CQ577" s="369">
        <f t="shared" si="1846"/>
        <v>0</v>
      </c>
      <c r="CR577" s="369">
        <f t="shared" si="1847"/>
        <v>0</v>
      </c>
      <c r="CS577" s="369">
        <f t="shared" si="1848"/>
        <v>9000000</v>
      </c>
      <c r="CT577" s="173" t="s">
        <v>1417</v>
      </c>
      <c r="CU577" s="173" t="s">
        <v>2116</v>
      </c>
      <c r="CV577" s="450">
        <v>0</v>
      </c>
      <c r="CW577" s="173" t="s">
        <v>2103</v>
      </c>
    </row>
    <row r="578" spans="1:101" ht="34.35" customHeight="1">
      <c r="A578" s="155">
        <f>SUBTOTAL(3,$C$11:C578)</f>
        <v>506</v>
      </c>
      <c r="B578" s="390" t="s">
        <v>1889</v>
      </c>
      <c r="C578" s="252" t="s">
        <v>1890</v>
      </c>
      <c r="D578" s="156" t="s">
        <v>101</v>
      </c>
      <c r="E578" s="157" t="str">
        <f t="shared" si="1823"/>
        <v>B3</v>
      </c>
      <c r="F578" s="392">
        <v>43199</v>
      </c>
      <c r="G578" s="369">
        <v>5800000</v>
      </c>
      <c r="H578" s="368"/>
      <c r="I578" s="160">
        <f t="shared" si="1824"/>
        <v>3200000</v>
      </c>
      <c r="J578" s="160">
        <f t="shared" si="1653"/>
        <v>450000</v>
      </c>
      <c r="K578" s="161">
        <f t="shared" si="1825"/>
        <v>3650000</v>
      </c>
      <c r="L578" s="161">
        <f t="shared" si="1655"/>
        <v>9450000</v>
      </c>
      <c r="M578" s="162">
        <f t="shared" si="1656"/>
        <v>1</v>
      </c>
      <c r="N578" s="163">
        <f t="shared" si="1657"/>
        <v>4060000</v>
      </c>
      <c r="O578" s="163">
        <v>0</v>
      </c>
      <c r="P578" s="406">
        <v>0</v>
      </c>
      <c r="Q578" s="406">
        <v>13</v>
      </c>
      <c r="R578" s="406">
        <v>0</v>
      </c>
      <c r="S578" s="406">
        <v>0</v>
      </c>
      <c r="T578" s="406"/>
      <c r="U578" s="406"/>
      <c r="V578" s="406"/>
      <c r="W578" s="406"/>
      <c r="X578" s="389"/>
      <c r="Y578" s="406"/>
      <c r="Z578" s="406"/>
      <c r="AA578" s="406"/>
      <c r="AB578" s="406"/>
      <c r="AC578" s="406"/>
      <c r="AD578" s="406">
        <v>0</v>
      </c>
      <c r="AE578" s="164">
        <v>0</v>
      </c>
      <c r="AF578" s="166">
        <f t="shared" si="1826"/>
        <v>0</v>
      </c>
      <c r="AG578" s="166">
        <f t="shared" si="1827"/>
        <v>0</v>
      </c>
      <c r="AH578" s="166">
        <f t="shared" si="1828"/>
        <v>0</v>
      </c>
      <c r="AI578" s="166">
        <f t="shared" si="1829"/>
        <v>0</v>
      </c>
      <c r="AJ578" s="166">
        <f t="shared" si="1830"/>
        <v>0</v>
      </c>
      <c r="AK578" s="166">
        <f t="shared" si="1831"/>
        <v>0</v>
      </c>
      <c r="AL578" s="166">
        <f t="shared" si="1832"/>
        <v>0</v>
      </c>
      <c r="AM578" s="166">
        <f t="shared" si="1833"/>
        <v>0</v>
      </c>
      <c r="AN578" s="166">
        <f t="shared" si="1834"/>
        <v>0</v>
      </c>
      <c r="AO578" s="167">
        <f t="shared" si="1835"/>
        <v>0</v>
      </c>
      <c r="AP578" s="166">
        <v>0</v>
      </c>
      <c r="AQ578" s="166">
        <f t="shared" si="1836"/>
        <v>0</v>
      </c>
      <c r="AR578" s="166">
        <v>1740400</v>
      </c>
      <c r="AS578" s="167"/>
      <c r="AT578" s="166"/>
      <c r="AU578" s="166"/>
      <c r="AV578" s="166">
        <f t="shared" si="1837"/>
        <v>1740400</v>
      </c>
      <c r="AW578" s="166">
        <f t="shared" si="1670"/>
        <v>464000</v>
      </c>
      <c r="AX578" s="166">
        <f t="shared" si="1671"/>
        <v>87000</v>
      </c>
      <c r="AY578" s="166">
        <f t="shared" si="1672"/>
        <v>58000</v>
      </c>
      <c r="AZ578" s="166">
        <f t="shared" si="1838"/>
        <v>609000</v>
      </c>
      <c r="BA578" s="166">
        <f t="shared" si="1674"/>
        <v>29000</v>
      </c>
      <c r="BB578" s="166">
        <f t="shared" si="1839"/>
        <v>120000</v>
      </c>
      <c r="BC578" s="166"/>
      <c r="BD578" s="166">
        <v>0</v>
      </c>
      <c r="BE578" s="166">
        <f t="shared" si="1676"/>
        <v>758000</v>
      </c>
      <c r="BF578" s="166">
        <f t="shared" si="1677"/>
        <v>982400</v>
      </c>
      <c r="BG578" s="166">
        <f t="shared" si="1678"/>
        <v>0</v>
      </c>
      <c r="BH578" s="166">
        <v>1</v>
      </c>
      <c r="BI578" s="369" t="s">
        <v>40</v>
      </c>
      <c r="BJ578" s="166">
        <f t="shared" si="1679"/>
        <v>0</v>
      </c>
      <c r="BK578" s="166">
        <f t="shared" si="1680"/>
        <v>1</v>
      </c>
      <c r="BL578" s="166">
        <v>0</v>
      </c>
      <c r="BM578" s="166">
        <f t="shared" si="1681"/>
        <v>0</v>
      </c>
      <c r="BN578" s="166" t="str">
        <f t="shared" si="1682"/>
        <v>Trừ tiền</v>
      </c>
      <c r="BO578" s="410"/>
      <c r="BP578" s="166"/>
      <c r="BQ578" s="144"/>
      <c r="BR578" s="144"/>
      <c r="BS578" s="161">
        <f t="shared" si="1683"/>
        <v>0</v>
      </c>
      <c r="BT578" s="159">
        <v>0</v>
      </c>
      <c r="BU578" s="166">
        <f t="shared" si="1684"/>
        <v>0</v>
      </c>
      <c r="BV578" s="166">
        <v>11000000</v>
      </c>
      <c r="BW578" s="166">
        <f t="shared" si="1685"/>
        <v>11000000</v>
      </c>
      <c r="BX578" s="166">
        <f t="shared" si="1840"/>
        <v>-11609000</v>
      </c>
      <c r="BY578" s="166"/>
      <c r="BZ578" s="166"/>
      <c r="CA578" s="171"/>
      <c r="CB578" s="166"/>
      <c r="CC578" s="166"/>
      <c r="CD578" s="166"/>
      <c r="CE578" s="369">
        <v>9000000</v>
      </c>
      <c r="CF578" s="369">
        <f>5%*CE578</f>
        <v>450000</v>
      </c>
      <c r="CG578" s="369">
        <v>0</v>
      </c>
      <c r="CH578" s="369">
        <v>0</v>
      </c>
      <c r="CI578" s="369"/>
      <c r="CJ578" s="369">
        <f t="shared" si="1842"/>
        <v>450000</v>
      </c>
      <c r="CK578" s="369">
        <f t="shared" si="1843"/>
        <v>9450000</v>
      </c>
      <c r="CL578" s="368"/>
      <c r="CM578" s="369">
        <f t="shared" si="1844"/>
        <v>9000000</v>
      </c>
      <c r="CN578" s="369">
        <f t="shared" si="1844"/>
        <v>450000</v>
      </c>
      <c r="CO578" s="369">
        <f t="shared" si="1845"/>
        <v>0</v>
      </c>
      <c r="CP578" s="369">
        <f t="shared" si="1846"/>
        <v>0</v>
      </c>
      <c r="CQ578" s="369">
        <f t="shared" si="1846"/>
        <v>0</v>
      </c>
      <c r="CR578" s="369">
        <f t="shared" si="1847"/>
        <v>450000</v>
      </c>
      <c r="CS578" s="369">
        <f t="shared" si="1848"/>
        <v>9450000</v>
      </c>
      <c r="CT578" s="173" t="s">
        <v>1417</v>
      </c>
      <c r="CU578" s="173" t="s">
        <v>2116</v>
      </c>
      <c r="CV578" s="450">
        <v>0</v>
      </c>
      <c r="CW578" s="173" t="s">
        <v>2103</v>
      </c>
    </row>
    <row r="579" spans="1:101" ht="34.35" customHeight="1">
      <c r="A579" s="155">
        <f>SUBTOTAL(3,$C$11:C579)</f>
        <v>507</v>
      </c>
      <c r="B579" s="390" t="s">
        <v>1891</v>
      </c>
      <c r="C579" s="252" t="s">
        <v>1892</v>
      </c>
      <c r="D579" s="156" t="s">
        <v>101</v>
      </c>
      <c r="E579" s="157" t="str">
        <f t="shared" si="1823"/>
        <v>B3</v>
      </c>
      <c r="F579" s="392">
        <v>45427</v>
      </c>
      <c r="G579" s="369">
        <v>5260000</v>
      </c>
      <c r="H579" s="368"/>
      <c r="I579" s="160">
        <f t="shared" si="1824"/>
        <v>3740000</v>
      </c>
      <c r="J579" s="160">
        <f t="shared" si="1653"/>
        <v>0</v>
      </c>
      <c r="K579" s="161">
        <f t="shared" si="1825"/>
        <v>3740000</v>
      </c>
      <c r="L579" s="161">
        <f t="shared" si="1655"/>
        <v>9000000</v>
      </c>
      <c r="M579" s="162">
        <f t="shared" si="1656"/>
        <v>1</v>
      </c>
      <c r="N579" s="163">
        <f t="shared" si="1657"/>
        <v>3682000</v>
      </c>
      <c r="O579" s="163">
        <v>0</v>
      </c>
      <c r="P579" s="406">
        <v>0</v>
      </c>
      <c r="Q579" s="406">
        <v>12</v>
      </c>
      <c r="R579" s="406">
        <v>0</v>
      </c>
      <c r="S579" s="406">
        <v>0</v>
      </c>
      <c r="T579" s="406"/>
      <c r="U579" s="406"/>
      <c r="V579" s="406"/>
      <c r="W579" s="406"/>
      <c r="X579" s="389"/>
      <c r="Y579" s="406"/>
      <c r="Z579" s="406"/>
      <c r="AA579" s="406"/>
      <c r="AB579" s="406"/>
      <c r="AC579" s="406"/>
      <c r="AD579" s="406">
        <v>0</v>
      </c>
      <c r="AE579" s="164">
        <v>0</v>
      </c>
      <c r="AF579" s="166">
        <f t="shared" si="1826"/>
        <v>0</v>
      </c>
      <c r="AG579" s="166">
        <f t="shared" si="1827"/>
        <v>0</v>
      </c>
      <c r="AH579" s="166">
        <f t="shared" si="1828"/>
        <v>0</v>
      </c>
      <c r="AI579" s="166">
        <f t="shared" si="1829"/>
        <v>0</v>
      </c>
      <c r="AJ579" s="166">
        <f t="shared" si="1830"/>
        <v>0</v>
      </c>
      <c r="AK579" s="166">
        <f t="shared" si="1831"/>
        <v>0</v>
      </c>
      <c r="AL579" s="166">
        <f t="shared" si="1832"/>
        <v>0</v>
      </c>
      <c r="AM579" s="166">
        <f t="shared" si="1833"/>
        <v>0</v>
      </c>
      <c r="AN579" s="166">
        <f t="shared" si="1834"/>
        <v>0</v>
      </c>
      <c r="AO579" s="167">
        <f t="shared" si="1835"/>
        <v>0</v>
      </c>
      <c r="AP579" s="166">
        <v>0</v>
      </c>
      <c r="AQ579" s="166">
        <f t="shared" si="1836"/>
        <v>0</v>
      </c>
      <c r="AR579" s="166">
        <v>923600</v>
      </c>
      <c r="AS579" s="167"/>
      <c r="AT579" s="166"/>
      <c r="AU579" s="166"/>
      <c r="AV579" s="166">
        <f t="shared" si="1837"/>
        <v>923600</v>
      </c>
      <c r="AW579" s="166">
        <f t="shared" si="1670"/>
        <v>420800</v>
      </c>
      <c r="AX579" s="166">
        <f t="shared" si="1671"/>
        <v>78900</v>
      </c>
      <c r="AY579" s="166">
        <f t="shared" si="1672"/>
        <v>52600</v>
      </c>
      <c r="AZ579" s="166">
        <f t="shared" si="1838"/>
        <v>552300</v>
      </c>
      <c r="BA579" s="166">
        <f t="shared" si="1674"/>
        <v>26300</v>
      </c>
      <c r="BB579" s="166">
        <f t="shared" si="1839"/>
        <v>120000</v>
      </c>
      <c r="BC579" s="166"/>
      <c r="BD579" s="166">
        <v>0</v>
      </c>
      <c r="BE579" s="166">
        <f t="shared" si="1676"/>
        <v>698600</v>
      </c>
      <c r="BF579" s="166">
        <f t="shared" si="1677"/>
        <v>225000</v>
      </c>
      <c r="BG579" s="166">
        <f t="shared" si="1678"/>
        <v>0</v>
      </c>
      <c r="BH579" s="166">
        <v>1</v>
      </c>
      <c r="BI579" s="369" t="s">
        <v>40</v>
      </c>
      <c r="BJ579" s="166">
        <f t="shared" si="1679"/>
        <v>0</v>
      </c>
      <c r="BK579" s="166">
        <f t="shared" si="1680"/>
        <v>1</v>
      </c>
      <c r="BL579" s="166">
        <v>0</v>
      </c>
      <c r="BM579" s="166">
        <f t="shared" si="1681"/>
        <v>0</v>
      </c>
      <c r="BN579" s="166" t="str">
        <f t="shared" si="1682"/>
        <v>Trừ tiền</v>
      </c>
      <c r="BO579" s="410"/>
      <c r="BP579" s="166"/>
      <c r="BQ579" s="144"/>
      <c r="BR579" s="144"/>
      <c r="BS579" s="161">
        <f t="shared" si="1683"/>
        <v>0</v>
      </c>
      <c r="BT579" s="159">
        <v>0</v>
      </c>
      <c r="BU579" s="166">
        <f t="shared" si="1684"/>
        <v>0</v>
      </c>
      <c r="BV579" s="166">
        <v>11000000</v>
      </c>
      <c r="BW579" s="166">
        <f t="shared" si="1685"/>
        <v>11000000</v>
      </c>
      <c r="BX579" s="166">
        <f t="shared" si="1840"/>
        <v>-11552300</v>
      </c>
      <c r="BY579" s="166"/>
      <c r="BZ579" s="166"/>
      <c r="CA579" s="171"/>
      <c r="CB579" s="166"/>
      <c r="CC579" s="166"/>
      <c r="CD579" s="166"/>
      <c r="CE579" s="369">
        <v>9000000</v>
      </c>
      <c r="CF579" s="369"/>
      <c r="CG579" s="369">
        <v>0</v>
      </c>
      <c r="CH579" s="369">
        <v>0</v>
      </c>
      <c r="CI579" s="369"/>
      <c r="CJ579" s="369">
        <f t="shared" si="1842"/>
        <v>0</v>
      </c>
      <c r="CK579" s="369">
        <f t="shared" si="1843"/>
        <v>9000000</v>
      </c>
      <c r="CL579" s="368"/>
      <c r="CM579" s="369">
        <f t="shared" si="1844"/>
        <v>9000000</v>
      </c>
      <c r="CN579" s="369">
        <f t="shared" si="1844"/>
        <v>0</v>
      </c>
      <c r="CO579" s="369">
        <f t="shared" si="1845"/>
        <v>0</v>
      </c>
      <c r="CP579" s="369">
        <f t="shared" si="1846"/>
        <v>0</v>
      </c>
      <c r="CQ579" s="369">
        <f t="shared" si="1846"/>
        <v>0</v>
      </c>
      <c r="CR579" s="369">
        <f t="shared" si="1847"/>
        <v>0</v>
      </c>
      <c r="CS579" s="369">
        <f t="shared" si="1848"/>
        <v>9000000</v>
      </c>
      <c r="CT579" s="173" t="s">
        <v>1417</v>
      </c>
      <c r="CU579" s="173" t="s">
        <v>2116</v>
      </c>
      <c r="CV579" s="450">
        <v>0</v>
      </c>
      <c r="CW579" s="173" t="s">
        <v>2103</v>
      </c>
    </row>
    <row r="580" spans="1:101" ht="34.35" customHeight="1">
      <c r="A580" s="155">
        <f>SUBTOTAL(3,$C$11:C580)</f>
        <v>508</v>
      </c>
      <c r="B580" s="390" t="s">
        <v>1893</v>
      </c>
      <c r="C580" s="252" t="s">
        <v>1894</v>
      </c>
      <c r="D580" s="156" t="s">
        <v>101</v>
      </c>
      <c r="E580" s="157" t="str">
        <f t="shared" si="1823"/>
        <v>B3</v>
      </c>
      <c r="F580" s="392">
        <v>45428</v>
      </c>
      <c r="G580" s="369">
        <v>5260000</v>
      </c>
      <c r="H580" s="368"/>
      <c r="I580" s="160">
        <f t="shared" si="1824"/>
        <v>3740000</v>
      </c>
      <c r="J580" s="160">
        <f t="shared" ref="J580:J586" si="1851">CR580</f>
        <v>0</v>
      </c>
      <c r="K580" s="161">
        <f t="shared" si="1825"/>
        <v>3740000</v>
      </c>
      <c r="L580" s="161">
        <f t="shared" ref="L580:L586" si="1852">IF(G580&gt;0,G580+K580,H580+K580)</f>
        <v>9000000</v>
      </c>
      <c r="M580" s="162">
        <f t="shared" ref="M580:M586" si="1853">IF(CE580&gt;=11000000,80%,100%)</f>
        <v>1</v>
      </c>
      <c r="N580" s="163">
        <f t="shared" ref="N580:N586" si="1854">ROUND(MAX(G580*70%,H580*70%,3640000),0)</f>
        <v>3682000</v>
      </c>
      <c r="O580" s="163">
        <v>0</v>
      </c>
      <c r="P580" s="406">
        <v>0</v>
      </c>
      <c r="Q580" s="406">
        <v>10</v>
      </c>
      <c r="R580" s="406">
        <v>0</v>
      </c>
      <c r="S580" s="406">
        <v>0</v>
      </c>
      <c r="T580" s="406"/>
      <c r="U580" s="406"/>
      <c r="V580" s="406"/>
      <c r="W580" s="406"/>
      <c r="X580" s="389"/>
      <c r="Y580" s="406"/>
      <c r="Z580" s="406"/>
      <c r="AA580" s="406"/>
      <c r="AB580" s="406"/>
      <c r="AC580" s="406"/>
      <c r="AD580" s="406">
        <v>0</v>
      </c>
      <c r="AE580" s="164">
        <v>0</v>
      </c>
      <c r="AF580" s="166">
        <f t="shared" si="1826"/>
        <v>0</v>
      </c>
      <c r="AG580" s="166">
        <f t="shared" si="1827"/>
        <v>0</v>
      </c>
      <c r="AH580" s="166">
        <f t="shared" si="1828"/>
        <v>0</v>
      </c>
      <c r="AI580" s="166">
        <f t="shared" si="1829"/>
        <v>0</v>
      </c>
      <c r="AJ580" s="166">
        <f t="shared" si="1830"/>
        <v>0</v>
      </c>
      <c r="AK580" s="166">
        <f t="shared" si="1831"/>
        <v>0</v>
      </c>
      <c r="AL580" s="166">
        <f t="shared" si="1832"/>
        <v>0</v>
      </c>
      <c r="AM580" s="166">
        <f t="shared" si="1833"/>
        <v>0</v>
      </c>
      <c r="AN580" s="166">
        <f t="shared" si="1834"/>
        <v>0</v>
      </c>
      <c r="AO580" s="167">
        <f t="shared" si="1835"/>
        <v>0</v>
      </c>
      <c r="AP580" s="166">
        <v>0</v>
      </c>
      <c r="AQ580" s="166">
        <f t="shared" si="1836"/>
        <v>0</v>
      </c>
      <c r="AR580" s="166">
        <v>1317200</v>
      </c>
      <c r="AS580" s="167"/>
      <c r="AT580" s="166"/>
      <c r="AU580" s="166"/>
      <c r="AV580" s="166">
        <f t="shared" si="1837"/>
        <v>1317200</v>
      </c>
      <c r="AW580" s="166">
        <f t="shared" ref="AW580:AW586" si="1855">ROUND(IF($BH580=1,$G580*$AW$9,0),0)</f>
        <v>420800</v>
      </c>
      <c r="AX580" s="166">
        <f t="shared" ref="AX580:AX586" si="1856">ROUND(IF($BH580=1,$G580*$AX$9,0),0)</f>
        <v>78900</v>
      </c>
      <c r="AY580" s="166">
        <f t="shared" ref="AY580:AY586" si="1857">ROUND(IF($BH580=1,$G580*$AY$9,0),0)</f>
        <v>52600</v>
      </c>
      <c r="AZ580" s="166">
        <f t="shared" si="1838"/>
        <v>552300</v>
      </c>
      <c r="BA580" s="166">
        <f t="shared" ref="BA580:BA586" si="1858">ROUND(IF($BI580="1x",$G580*0.5%,0),0)</f>
        <v>26300</v>
      </c>
      <c r="BB580" s="166">
        <f t="shared" si="1839"/>
        <v>120000</v>
      </c>
      <c r="BC580" s="166"/>
      <c r="BD580" s="166">
        <v>0</v>
      </c>
      <c r="BE580" s="166">
        <f t="shared" ref="BE580:BE586" si="1859">ROUND(SUM(AZ580:BD580),0)</f>
        <v>698600</v>
      </c>
      <c r="BF580" s="166">
        <f t="shared" ref="BF580:BF586" si="1860">ROUND(IF(AV580&gt;BE580,AV580-BE580,0),0)</f>
        <v>618600</v>
      </c>
      <c r="BG580" s="166">
        <f t="shared" ref="BG580:BG586" si="1861">ROUND(IF(BE580&gt;AV580,BE580-AV580,0),0)</f>
        <v>0</v>
      </c>
      <c r="BH580" s="166">
        <v>1</v>
      </c>
      <c r="BI580" s="369" t="s">
        <v>40</v>
      </c>
      <c r="BJ580" s="166">
        <f t="shared" ref="BJ580:BJ586" si="1862">IF(AND(D580="QTNV CL",CM580&gt;=11000000),"Lương tháng",IF(CM580&gt;=18000000,"Lương tháng",0))</f>
        <v>0</v>
      </c>
      <c r="BK580" s="166">
        <f t="shared" ref="BK580:BK586" si="1863">IF(BJ580="Lương tháng",0,1)</f>
        <v>1</v>
      </c>
      <c r="BL580" s="166">
        <v>0</v>
      </c>
      <c r="BM580" s="166">
        <f t="shared" ref="BM580:BM586" si="1864">IF(BL580="M1",13000,IF(BL580="M2",20000,IF(BL580="M3",26000,IF(BL580="M4",32000,0))))</f>
        <v>0</v>
      </c>
      <c r="BN580" s="166" t="str">
        <f t="shared" ref="BN580:BN586" si="1865">IF(AND(G580&gt;0,(P580+Q580)&gt;=5),"Trừ tiền","Xem lại")</f>
        <v>Trừ tiền</v>
      </c>
      <c r="BO580" s="410"/>
      <c r="BP580" s="166"/>
      <c r="BQ580" s="144"/>
      <c r="BR580" s="144"/>
      <c r="BS580" s="161">
        <f t="shared" ref="BS580:BS586" si="1866">AQ580+SUM(BO580:BR580)-AN580-AO580-SUM(BY580:CA580)</f>
        <v>0</v>
      </c>
      <c r="BT580" s="159">
        <v>0</v>
      </c>
      <c r="BU580" s="166">
        <f t="shared" ref="BU580:BU586" si="1867">BT580*4400000</f>
        <v>0</v>
      </c>
      <c r="BV580" s="166">
        <v>11000000</v>
      </c>
      <c r="BW580" s="166">
        <f t="shared" ref="BW580:BW586" si="1868">BU580+BV580</f>
        <v>11000000</v>
      </c>
      <c r="BX580" s="166">
        <f t="shared" si="1840"/>
        <v>-11552300</v>
      </c>
      <c r="BY580" s="166"/>
      <c r="BZ580" s="166"/>
      <c r="CA580" s="171"/>
      <c r="CB580" s="166"/>
      <c r="CC580" s="166"/>
      <c r="CD580" s="166"/>
      <c r="CE580" s="369">
        <v>9000000</v>
      </c>
      <c r="CF580" s="369"/>
      <c r="CG580" s="369">
        <v>0</v>
      </c>
      <c r="CH580" s="369">
        <v>0</v>
      </c>
      <c r="CI580" s="369"/>
      <c r="CJ580" s="369">
        <f t="shared" si="1842"/>
        <v>0</v>
      </c>
      <c r="CK580" s="369">
        <f t="shared" si="1843"/>
        <v>9000000</v>
      </c>
      <c r="CL580" s="368"/>
      <c r="CM580" s="369">
        <f t="shared" si="1844"/>
        <v>9000000</v>
      </c>
      <c r="CN580" s="369">
        <f t="shared" si="1844"/>
        <v>0</v>
      </c>
      <c r="CO580" s="369">
        <f t="shared" si="1845"/>
        <v>0</v>
      </c>
      <c r="CP580" s="369">
        <f t="shared" si="1846"/>
        <v>0</v>
      </c>
      <c r="CQ580" s="369">
        <f t="shared" si="1846"/>
        <v>0</v>
      </c>
      <c r="CR580" s="369">
        <f t="shared" si="1847"/>
        <v>0</v>
      </c>
      <c r="CS580" s="369">
        <f t="shared" si="1848"/>
        <v>9000000</v>
      </c>
      <c r="CT580" s="173" t="s">
        <v>1417</v>
      </c>
      <c r="CU580" s="173" t="s">
        <v>2116</v>
      </c>
      <c r="CV580" s="450">
        <v>0</v>
      </c>
      <c r="CW580" s="173" t="s">
        <v>2103</v>
      </c>
    </row>
    <row r="581" spans="1:101" ht="34.35" customHeight="1">
      <c r="A581" s="155">
        <f>SUBTOTAL(3,$C$11:C581)</f>
        <v>509</v>
      </c>
      <c r="B581" s="390" t="s">
        <v>1895</v>
      </c>
      <c r="C581" s="252" t="s">
        <v>1896</v>
      </c>
      <c r="D581" s="156" t="s">
        <v>101</v>
      </c>
      <c r="E581" s="157" t="str">
        <f t="shared" si="1823"/>
        <v>B3</v>
      </c>
      <c r="F581" s="392">
        <v>45632</v>
      </c>
      <c r="G581" s="369">
        <v>5260000</v>
      </c>
      <c r="H581" s="368"/>
      <c r="I581" s="160">
        <f t="shared" si="1824"/>
        <v>3740000</v>
      </c>
      <c r="J581" s="160">
        <f t="shared" si="1851"/>
        <v>0</v>
      </c>
      <c r="K581" s="161">
        <f t="shared" si="1825"/>
        <v>3740000</v>
      </c>
      <c r="L581" s="161">
        <f t="shared" si="1852"/>
        <v>9000000</v>
      </c>
      <c r="M581" s="162">
        <f t="shared" si="1853"/>
        <v>1</v>
      </c>
      <c r="N581" s="163">
        <f t="shared" si="1854"/>
        <v>3682000</v>
      </c>
      <c r="O581" s="163">
        <v>0</v>
      </c>
      <c r="P581" s="406">
        <v>1</v>
      </c>
      <c r="Q581" s="406">
        <v>12</v>
      </c>
      <c r="R581" s="406">
        <v>0</v>
      </c>
      <c r="S581" s="406">
        <v>0</v>
      </c>
      <c r="T581" s="406"/>
      <c r="U581" s="406"/>
      <c r="V581" s="406"/>
      <c r="W581" s="406"/>
      <c r="X581" s="389"/>
      <c r="Y581" s="406"/>
      <c r="Z581" s="406"/>
      <c r="AA581" s="406"/>
      <c r="AB581" s="406"/>
      <c r="AC581" s="406"/>
      <c r="AD581" s="406">
        <v>0</v>
      </c>
      <c r="AE581" s="164">
        <v>0</v>
      </c>
      <c r="AF581" s="166">
        <f t="shared" si="1826"/>
        <v>346154</v>
      </c>
      <c r="AG581" s="166">
        <f t="shared" si="1827"/>
        <v>0</v>
      </c>
      <c r="AH581" s="166">
        <f t="shared" si="1828"/>
        <v>0</v>
      </c>
      <c r="AI581" s="166">
        <f t="shared" si="1829"/>
        <v>0</v>
      </c>
      <c r="AJ581" s="166">
        <f t="shared" si="1830"/>
        <v>0</v>
      </c>
      <c r="AK581" s="166">
        <f t="shared" si="1831"/>
        <v>0</v>
      </c>
      <c r="AL581" s="166">
        <f t="shared" si="1832"/>
        <v>0</v>
      </c>
      <c r="AM581" s="166">
        <f t="shared" si="1833"/>
        <v>0</v>
      </c>
      <c r="AN581" s="166">
        <f t="shared" si="1834"/>
        <v>0</v>
      </c>
      <c r="AO581" s="167">
        <f t="shared" si="1835"/>
        <v>0</v>
      </c>
      <c r="AP581" s="166">
        <v>0</v>
      </c>
      <c r="AQ581" s="166">
        <f t="shared" si="1836"/>
        <v>346154</v>
      </c>
      <c r="AR581" s="166">
        <v>1598700</v>
      </c>
      <c r="AS581" s="167"/>
      <c r="AT581" s="166"/>
      <c r="AU581" s="166"/>
      <c r="AV581" s="166">
        <f t="shared" si="1837"/>
        <v>1944854</v>
      </c>
      <c r="AW581" s="166">
        <f t="shared" si="1855"/>
        <v>420800</v>
      </c>
      <c r="AX581" s="166">
        <f t="shared" si="1856"/>
        <v>78900</v>
      </c>
      <c r="AY581" s="166">
        <f t="shared" si="1857"/>
        <v>52600</v>
      </c>
      <c r="AZ581" s="166">
        <f t="shared" si="1838"/>
        <v>552300</v>
      </c>
      <c r="BA581" s="166">
        <f t="shared" si="1858"/>
        <v>26300</v>
      </c>
      <c r="BB581" s="166">
        <f t="shared" si="1839"/>
        <v>120000</v>
      </c>
      <c r="BC581" s="166"/>
      <c r="BD581" s="166">
        <v>0</v>
      </c>
      <c r="BE581" s="166">
        <f t="shared" si="1859"/>
        <v>698600</v>
      </c>
      <c r="BF581" s="166">
        <f t="shared" si="1860"/>
        <v>1246254</v>
      </c>
      <c r="BG581" s="166">
        <f t="shared" si="1861"/>
        <v>0</v>
      </c>
      <c r="BH581" s="166">
        <v>1</v>
      </c>
      <c r="BI581" s="369" t="s">
        <v>40</v>
      </c>
      <c r="BJ581" s="166">
        <f t="shared" si="1862"/>
        <v>0</v>
      </c>
      <c r="BK581" s="166">
        <f t="shared" si="1863"/>
        <v>1</v>
      </c>
      <c r="BL581" s="166">
        <v>0</v>
      </c>
      <c r="BM581" s="166">
        <f t="shared" si="1864"/>
        <v>0</v>
      </c>
      <c r="BN581" s="166" t="str">
        <f t="shared" si="1865"/>
        <v>Trừ tiền</v>
      </c>
      <c r="BO581" s="410"/>
      <c r="BP581" s="166"/>
      <c r="BQ581" s="144"/>
      <c r="BR581" s="144"/>
      <c r="BS581" s="161">
        <f t="shared" si="1866"/>
        <v>346154</v>
      </c>
      <c r="BT581" s="159">
        <v>0</v>
      </c>
      <c r="BU581" s="166">
        <f t="shared" si="1867"/>
        <v>0</v>
      </c>
      <c r="BV581" s="166">
        <v>11000000</v>
      </c>
      <c r="BW581" s="166">
        <f t="shared" si="1868"/>
        <v>11000000</v>
      </c>
      <c r="BX581" s="166">
        <f t="shared" si="1840"/>
        <v>-11206146</v>
      </c>
      <c r="BY581" s="166"/>
      <c r="BZ581" s="166"/>
      <c r="CA581" s="171"/>
      <c r="CB581" s="166"/>
      <c r="CC581" s="166"/>
      <c r="CD581" s="166"/>
      <c r="CE581" s="369">
        <v>9000000</v>
      </c>
      <c r="CF581" s="369"/>
      <c r="CG581" s="369">
        <v>0</v>
      </c>
      <c r="CH581" s="369">
        <v>0</v>
      </c>
      <c r="CI581" s="369"/>
      <c r="CJ581" s="369">
        <f t="shared" si="1842"/>
        <v>0</v>
      </c>
      <c r="CK581" s="369">
        <f t="shared" si="1843"/>
        <v>9000000</v>
      </c>
      <c r="CL581" s="368"/>
      <c r="CM581" s="369">
        <f t="shared" si="1844"/>
        <v>9000000</v>
      </c>
      <c r="CN581" s="369">
        <f t="shared" si="1844"/>
        <v>0</v>
      </c>
      <c r="CO581" s="369">
        <f t="shared" si="1845"/>
        <v>0</v>
      </c>
      <c r="CP581" s="369">
        <f t="shared" si="1846"/>
        <v>0</v>
      </c>
      <c r="CQ581" s="369">
        <f t="shared" si="1846"/>
        <v>0</v>
      </c>
      <c r="CR581" s="369">
        <f t="shared" si="1847"/>
        <v>0</v>
      </c>
      <c r="CS581" s="369">
        <f t="shared" si="1848"/>
        <v>9000000</v>
      </c>
      <c r="CT581" s="173" t="s">
        <v>1417</v>
      </c>
      <c r="CU581" s="173" t="s">
        <v>2116</v>
      </c>
      <c r="CV581" s="450">
        <v>0</v>
      </c>
      <c r="CW581" s="173" t="s">
        <v>2103</v>
      </c>
    </row>
    <row r="582" spans="1:101" ht="34.35" customHeight="1">
      <c r="A582" s="155">
        <f>SUBTOTAL(3,$C$11:C582)</f>
        <v>510</v>
      </c>
      <c r="B582" s="390" t="s">
        <v>1897</v>
      </c>
      <c r="C582" s="252" t="s">
        <v>1898</v>
      </c>
      <c r="D582" s="156" t="s">
        <v>101</v>
      </c>
      <c r="E582" s="157" t="str">
        <f t="shared" si="1823"/>
        <v>B3</v>
      </c>
      <c r="F582" s="392">
        <v>45632</v>
      </c>
      <c r="G582" s="369">
        <v>5260000</v>
      </c>
      <c r="H582" s="368"/>
      <c r="I582" s="160">
        <f t="shared" si="1824"/>
        <v>3740000</v>
      </c>
      <c r="J582" s="160">
        <f t="shared" si="1851"/>
        <v>0</v>
      </c>
      <c r="K582" s="161">
        <f t="shared" si="1825"/>
        <v>3740000</v>
      </c>
      <c r="L582" s="161">
        <f t="shared" si="1852"/>
        <v>9000000</v>
      </c>
      <c r="M582" s="162">
        <f t="shared" si="1853"/>
        <v>1</v>
      </c>
      <c r="N582" s="163">
        <f t="shared" si="1854"/>
        <v>3682000</v>
      </c>
      <c r="O582" s="163">
        <v>0</v>
      </c>
      <c r="P582" s="406">
        <v>2</v>
      </c>
      <c r="Q582" s="406">
        <v>9</v>
      </c>
      <c r="R582" s="406">
        <v>0</v>
      </c>
      <c r="S582" s="406">
        <v>0</v>
      </c>
      <c r="T582" s="406"/>
      <c r="U582" s="406"/>
      <c r="V582" s="406"/>
      <c r="W582" s="406"/>
      <c r="X582" s="389"/>
      <c r="Y582" s="406"/>
      <c r="Z582" s="406"/>
      <c r="AA582" s="406"/>
      <c r="AB582" s="406"/>
      <c r="AC582" s="406"/>
      <c r="AD582" s="406">
        <v>0</v>
      </c>
      <c r="AE582" s="164">
        <v>0</v>
      </c>
      <c r="AF582" s="166">
        <f t="shared" si="1826"/>
        <v>692308</v>
      </c>
      <c r="AG582" s="166">
        <f t="shared" si="1827"/>
        <v>0</v>
      </c>
      <c r="AH582" s="166">
        <f t="shared" si="1828"/>
        <v>0</v>
      </c>
      <c r="AI582" s="166">
        <f t="shared" si="1829"/>
        <v>0</v>
      </c>
      <c r="AJ582" s="166">
        <f t="shared" si="1830"/>
        <v>0</v>
      </c>
      <c r="AK582" s="166">
        <f t="shared" si="1831"/>
        <v>0</v>
      </c>
      <c r="AL582" s="166">
        <f t="shared" si="1832"/>
        <v>0</v>
      </c>
      <c r="AM582" s="166">
        <f t="shared" si="1833"/>
        <v>0</v>
      </c>
      <c r="AN582" s="166">
        <f t="shared" si="1834"/>
        <v>0</v>
      </c>
      <c r="AO582" s="167">
        <f t="shared" si="1835"/>
        <v>0</v>
      </c>
      <c r="AP582" s="166">
        <v>0</v>
      </c>
      <c r="AQ582" s="166">
        <f t="shared" si="1836"/>
        <v>692308</v>
      </c>
      <c r="AR582" s="166">
        <v>936400</v>
      </c>
      <c r="AS582" s="167"/>
      <c r="AT582" s="166"/>
      <c r="AU582" s="166"/>
      <c r="AV582" s="166">
        <f t="shared" si="1837"/>
        <v>1628708</v>
      </c>
      <c r="AW582" s="166">
        <f t="shared" si="1855"/>
        <v>420800</v>
      </c>
      <c r="AX582" s="166">
        <f t="shared" si="1856"/>
        <v>78900</v>
      </c>
      <c r="AY582" s="166">
        <f t="shared" si="1857"/>
        <v>52600</v>
      </c>
      <c r="AZ582" s="166">
        <f t="shared" si="1838"/>
        <v>552300</v>
      </c>
      <c r="BA582" s="166">
        <f t="shared" si="1858"/>
        <v>26300</v>
      </c>
      <c r="BB582" s="166">
        <f t="shared" si="1839"/>
        <v>120000</v>
      </c>
      <c r="BC582" s="166"/>
      <c r="BD582" s="166">
        <v>0</v>
      </c>
      <c r="BE582" s="166">
        <f t="shared" si="1859"/>
        <v>698600</v>
      </c>
      <c r="BF582" s="166">
        <f t="shared" si="1860"/>
        <v>930108</v>
      </c>
      <c r="BG582" s="166">
        <f t="shared" si="1861"/>
        <v>0</v>
      </c>
      <c r="BH582" s="166">
        <v>1</v>
      </c>
      <c r="BI582" s="369" t="s">
        <v>40</v>
      </c>
      <c r="BJ582" s="166">
        <f t="shared" si="1862"/>
        <v>0</v>
      </c>
      <c r="BK582" s="166">
        <f t="shared" si="1863"/>
        <v>1</v>
      </c>
      <c r="BL582" s="166">
        <v>0</v>
      </c>
      <c r="BM582" s="166">
        <f t="shared" si="1864"/>
        <v>0</v>
      </c>
      <c r="BN582" s="166" t="str">
        <f t="shared" si="1865"/>
        <v>Trừ tiền</v>
      </c>
      <c r="BO582" s="410"/>
      <c r="BP582" s="166"/>
      <c r="BQ582" s="144"/>
      <c r="BR582" s="144"/>
      <c r="BS582" s="161">
        <f t="shared" si="1866"/>
        <v>692308</v>
      </c>
      <c r="BT582" s="159">
        <v>0</v>
      </c>
      <c r="BU582" s="166">
        <f t="shared" si="1867"/>
        <v>0</v>
      </c>
      <c r="BV582" s="166">
        <v>11000000</v>
      </c>
      <c r="BW582" s="166">
        <f t="shared" si="1868"/>
        <v>11000000</v>
      </c>
      <c r="BX582" s="166">
        <f t="shared" si="1840"/>
        <v>-10859992</v>
      </c>
      <c r="BY582" s="166"/>
      <c r="BZ582" s="166"/>
      <c r="CA582" s="171"/>
      <c r="CB582" s="166"/>
      <c r="CC582" s="166"/>
      <c r="CD582" s="166"/>
      <c r="CE582" s="369">
        <v>9000000</v>
      </c>
      <c r="CF582" s="369"/>
      <c r="CG582" s="369">
        <v>0</v>
      </c>
      <c r="CH582" s="369">
        <v>0</v>
      </c>
      <c r="CI582" s="369"/>
      <c r="CJ582" s="369">
        <f t="shared" si="1842"/>
        <v>0</v>
      </c>
      <c r="CK582" s="369">
        <f t="shared" si="1843"/>
        <v>9000000</v>
      </c>
      <c r="CL582" s="368"/>
      <c r="CM582" s="369">
        <f t="shared" si="1844"/>
        <v>9000000</v>
      </c>
      <c r="CN582" s="369">
        <f t="shared" si="1844"/>
        <v>0</v>
      </c>
      <c r="CO582" s="369">
        <f t="shared" si="1845"/>
        <v>0</v>
      </c>
      <c r="CP582" s="369">
        <f t="shared" si="1846"/>
        <v>0</v>
      </c>
      <c r="CQ582" s="369">
        <f t="shared" si="1846"/>
        <v>0</v>
      </c>
      <c r="CR582" s="369">
        <f t="shared" si="1847"/>
        <v>0</v>
      </c>
      <c r="CS582" s="369">
        <f t="shared" si="1848"/>
        <v>9000000</v>
      </c>
      <c r="CT582" s="173" t="s">
        <v>1417</v>
      </c>
      <c r="CU582" s="173" t="s">
        <v>2116</v>
      </c>
      <c r="CV582" s="450">
        <v>0</v>
      </c>
      <c r="CW582" s="173" t="s">
        <v>2103</v>
      </c>
    </row>
    <row r="583" spans="1:101" ht="34.35" customHeight="1">
      <c r="A583" s="155">
        <f>SUBTOTAL(3,$C$11:C583)</f>
        <v>511</v>
      </c>
      <c r="B583" s="390" t="s">
        <v>1899</v>
      </c>
      <c r="C583" s="252" t="s">
        <v>1900</v>
      </c>
      <c r="D583" s="156" t="s">
        <v>101</v>
      </c>
      <c r="E583" s="157" t="str">
        <f t="shared" si="1823"/>
        <v>B3</v>
      </c>
      <c r="F583" s="392">
        <v>45632</v>
      </c>
      <c r="G583" s="369">
        <v>5260000</v>
      </c>
      <c r="H583" s="368"/>
      <c r="I583" s="160">
        <f t="shared" si="1824"/>
        <v>3740000</v>
      </c>
      <c r="J583" s="160">
        <f t="shared" si="1851"/>
        <v>0</v>
      </c>
      <c r="K583" s="161">
        <f t="shared" si="1825"/>
        <v>3740000</v>
      </c>
      <c r="L583" s="161">
        <f t="shared" si="1852"/>
        <v>9000000</v>
      </c>
      <c r="M583" s="162">
        <f t="shared" si="1853"/>
        <v>1</v>
      </c>
      <c r="N583" s="163">
        <f t="shared" si="1854"/>
        <v>3682000</v>
      </c>
      <c r="O583" s="163">
        <v>0</v>
      </c>
      <c r="P583" s="406">
        <v>0</v>
      </c>
      <c r="Q583" s="406">
        <v>13</v>
      </c>
      <c r="R583" s="406">
        <v>0</v>
      </c>
      <c r="S583" s="406">
        <v>0</v>
      </c>
      <c r="T583" s="406"/>
      <c r="U583" s="406"/>
      <c r="V583" s="406"/>
      <c r="W583" s="406"/>
      <c r="X583" s="389"/>
      <c r="Y583" s="406"/>
      <c r="Z583" s="406"/>
      <c r="AA583" s="406"/>
      <c r="AB583" s="406"/>
      <c r="AC583" s="406"/>
      <c r="AD583" s="406">
        <v>0</v>
      </c>
      <c r="AE583" s="164">
        <v>0</v>
      </c>
      <c r="AF583" s="166">
        <f t="shared" si="1826"/>
        <v>0</v>
      </c>
      <c r="AG583" s="166">
        <f t="shared" si="1827"/>
        <v>0</v>
      </c>
      <c r="AH583" s="166">
        <f t="shared" si="1828"/>
        <v>0</v>
      </c>
      <c r="AI583" s="166">
        <f t="shared" si="1829"/>
        <v>0</v>
      </c>
      <c r="AJ583" s="166">
        <f t="shared" si="1830"/>
        <v>0</v>
      </c>
      <c r="AK583" s="166">
        <f t="shared" si="1831"/>
        <v>0</v>
      </c>
      <c r="AL583" s="166">
        <f t="shared" si="1832"/>
        <v>0</v>
      </c>
      <c r="AM583" s="166">
        <f t="shared" si="1833"/>
        <v>0</v>
      </c>
      <c r="AN583" s="166">
        <f t="shared" si="1834"/>
        <v>0</v>
      </c>
      <c r="AO583" s="167">
        <f t="shared" si="1835"/>
        <v>0</v>
      </c>
      <c r="AP583" s="166">
        <v>0</v>
      </c>
      <c r="AQ583" s="166">
        <f t="shared" si="1836"/>
        <v>0</v>
      </c>
      <c r="AR583" s="166">
        <v>1190300</v>
      </c>
      <c r="AS583" s="167"/>
      <c r="AT583" s="166"/>
      <c r="AU583" s="166"/>
      <c r="AV583" s="166">
        <f t="shared" si="1837"/>
        <v>1190300</v>
      </c>
      <c r="AW583" s="166">
        <f t="shared" si="1855"/>
        <v>420800</v>
      </c>
      <c r="AX583" s="166">
        <f t="shared" si="1856"/>
        <v>78900</v>
      </c>
      <c r="AY583" s="166">
        <f t="shared" si="1857"/>
        <v>52600</v>
      </c>
      <c r="AZ583" s="166">
        <f t="shared" si="1838"/>
        <v>552300</v>
      </c>
      <c r="BA583" s="166">
        <f t="shared" si="1858"/>
        <v>26300</v>
      </c>
      <c r="BB583" s="166">
        <f t="shared" si="1839"/>
        <v>120000</v>
      </c>
      <c r="BC583" s="166"/>
      <c r="BD583" s="166">
        <v>0</v>
      </c>
      <c r="BE583" s="166">
        <f t="shared" si="1859"/>
        <v>698600</v>
      </c>
      <c r="BF583" s="166">
        <f t="shared" si="1860"/>
        <v>491700</v>
      </c>
      <c r="BG583" s="166">
        <f t="shared" si="1861"/>
        <v>0</v>
      </c>
      <c r="BH583" s="166">
        <v>1</v>
      </c>
      <c r="BI583" s="369" t="s">
        <v>40</v>
      </c>
      <c r="BJ583" s="166">
        <f t="shared" si="1862"/>
        <v>0</v>
      </c>
      <c r="BK583" s="166">
        <f t="shared" si="1863"/>
        <v>1</v>
      </c>
      <c r="BL583" s="166">
        <v>0</v>
      </c>
      <c r="BM583" s="166">
        <f t="shared" si="1864"/>
        <v>0</v>
      </c>
      <c r="BN583" s="166" t="str">
        <f t="shared" si="1865"/>
        <v>Trừ tiền</v>
      </c>
      <c r="BO583" s="410"/>
      <c r="BP583" s="166"/>
      <c r="BQ583" s="144"/>
      <c r="BR583" s="144"/>
      <c r="BS583" s="161">
        <f t="shared" si="1866"/>
        <v>0</v>
      </c>
      <c r="BT583" s="159">
        <v>0</v>
      </c>
      <c r="BU583" s="166">
        <f t="shared" si="1867"/>
        <v>0</v>
      </c>
      <c r="BV583" s="166">
        <v>11000000</v>
      </c>
      <c r="BW583" s="166">
        <f t="shared" si="1868"/>
        <v>11000000</v>
      </c>
      <c r="BX583" s="166">
        <f t="shared" si="1840"/>
        <v>-11552300</v>
      </c>
      <c r="BY583" s="166"/>
      <c r="BZ583" s="166"/>
      <c r="CA583" s="171"/>
      <c r="CB583" s="166"/>
      <c r="CC583" s="166"/>
      <c r="CD583" s="166"/>
      <c r="CE583" s="369">
        <v>9000000</v>
      </c>
      <c r="CF583" s="369"/>
      <c r="CG583" s="369">
        <v>0</v>
      </c>
      <c r="CH583" s="369">
        <v>0</v>
      </c>
      <c r="CI583" s="369"/>
      <c r="CJ583" s="369">
        <f t="shared" si="1842"/>
        <v>0</v>
      </c>
      <c r="CK583" s="369">
        <f t="shared" si="1843"/>
        <v>9000000</v>
      </c>
      <c r="CL583" s="368"/>
      <c r="CM583" s="369">
        <f t="shared" si="1844"/>
        <v>9000000</v>
      </c>
      <c r="CN583" s="369">
        <f t="shared" si="1844"/>
        <v>0</v>
      </c>
      <c r="CO583" s="369">
        <f t="shared" si="1845"/>
        <v>0</v>
      </c>
      <c r="CP583" s="369">
        <f t="shared" si="1846"/>
        <v>0</v>
      </c>
      <c r="CQ583" s="369">
        <f t="shared" si="1846"/>
        <v>0</v>
      </c>
      <c r="CR583" s="369">
        <f t="shared" si="1847"/>
        <v>0</v>
      </c>
      <c r="CS583" s="369">
        <f t="shared" si="1848"/>
        <v>9000000</v>
      </c>
      <c r="CT583" s="173" t="s">
        <v>1417</v>
      </c>
      <c r="CU583" s="173" t="s">
        <v>2116</v>
      </c>
      <c r="CV583" s="450">
        <v>0</v>
      </c>
      <c r="CW583" s="173" t="s">
        <v>2103</v>
      </c>
    </row>
    <row r="584" spans="1:101" ht="34.35" customHeight="1">
      <c r="A584" s="155">
        <f>SUBTOTAL(3,$C$11:C584)</f>
        <v>512</v>
      </c>
      <c r="B584" s="390" t="s">
        <v>1901</v>
      </c>
      <c r="C584" s="252" t="s">
        <v>1902</v>
      </c>
      <c r="D584" s="156" t="s">
        <v>101</v>
      </c>
      <c r="E584" s="157" t="str">
        <f t="shared" si="1823"/>
        <v>B3</v>
      </c>
      <c r="F584" s="392">
        <v>45821</v>
      </c>
      <c r="G584" s="369">
        <v>5260000</v>
      </c>
      <c r="H584" s="368"/>
      <c r="I584" s="160">
        <f t="shared" si="1824"/>
        <v>3740000</v>
      </c>
      <c r="J584" s="160">
        <f t="shared" si="1851"/>
        <v>0</v>
      </c>
      <c r="K584" s="161">
        <f t="shared" si="1825"/>
        <v>3740000</v>
      </c>
      <c r="L584" s="161">
        <f t="shared" si="1852"/>
        <v>9000000</v>
      </c>
      <c r="M584" s="162">
        <f t="shared" si="1853"/>
        <v>1</v>
      </c>
      <c r="N584" s="163">
        <f t="shared" si="1854"/>
        <v>3682000</v>
      </c>
      <c r="O584" s="163">
        <v>0</v>
      </c>
      <c r="P584" s="406">
        <v>1</v>
      </c>
      <c r="Q584" s="406">
        <v>11</v>
      </c>
      <c r="R584" s="406">
        <v>0</v>
      </c>
      <c r="S584" s="406">
        <v>0</v>
      </c>
      <c r="T584" s="406"/>
      <c r="U584" s="406"/>
      <c r="V584" s="406"/>
      <c r="W584" s="406"/>
      <c r="X584" s="389"/>
      <c r="Y584" s="406"/>
      <c r="Z584" s="406"/>
      <c r="AA584" s="406"/>
      <c r="AB584" s="406"/>
      <c r="AC584" s="406"/>
      <c r="AD584" s="406">
        <v>0</v>
      </c>
      <c r="AE584" s="164">
        <v>0</v>
      </c>
      <c r="AF584" s="166">
        <f t="shared" si="1826"/>
        <v>346154</v>
      </c>
      <c r="AG584" s="166">
        <f t="shared" si="1827"/>
        <v>0</v>
      </c>
      <c r="AH584" s="166">
        <f t="shared" si="1828"/>
        <v>0</v>
      </c>
      <c r="AI584" s="166">
        <f t="shared" si="1829"/>
        <v>0</v>
      </c>
      <c r="AJ584" s="166">
        <f t="shared" si="1830"/>
        <v>0</v>
      </c>
      <c r="AK584" s="166">
        <f t="shared" si="1831"/>
        <v>0</v>
      </c>
      <c r="AL584" s="166">
        <f t="shared" si="1832"/>
        <v>0</v>
      </c>
      <c r="AM584" s="166">
        <f t="shared" si="1833"/>
        <v>0</v>
      </c>
      <c r="AN584" s="166">
        <f t="shared" si="1834"/>
        <v>0</v>
      </c>
      <c r="AO584" s="167">
        <f t="shared" si="1835"/>
        <v>0</v>
      </c>
      <c r="AP584" s="166">
        <v>0</v>
      </c>
      <c r="AQ584" s="166">
        <f t="shared" si="1836"/>
        <v>346154</v>
      </c>
      <c r="AR584" s="166">
        <v>1275400</v>
      </c>
      <c r="AS584" s="167"/>
      <c r="AT584" s="166"/>
      <c r="AU584" s="166"/>
      <c r="AV584" s="166">
        <f t="shared" si="1837"/>
        <v>1621554</v>
      </c>
      <c r="AW584" s="166">
        <f t="shared" si="1855"/>
        <v>420800</v>
      </c>
      <c r="AX584" s="166">
        <f t="shared" si="1856"/>
        <v>78900</v>
      </c>
      <c r="AY584" s="166">
        <f t="shared" si="1857"/>
        <v>52600</v>
      </c>
      <c r="AZ584" s="166">
        <f t="shared" si="1838"/>
        <v>552300</v>
      </c>
      <c r="BA584" s="166">
        <f t="shared" si="1858"/>
        <v>26300</v>
      </c>
      <c r="BB584" s="166">
        <f t="shared" si="1839"/>
        <v>120000</v>
      </c>
      <c r="BC584" s="166"/>
      <c r="BD584" s="166">
        <v>0</v>
      </c>
      <c r="BE584" s="166">
        <f t="shared" si="1859"/>
        <v>698600</v>
      </c>
      <c r="BF584" s="166">
        <f t="shared" si="1860"/>
        <v>922954</v>
      </c>
      <c r="BG584" s="166">
        <f t="shared" si="1861"/>
        <v>0</v>
      </c>
      <c r="BH584" s="166">
        <v>1</v>
      </c>
      <c r="BI584" s="369" t="s">
        <v>40</v>
      </c>
      <c r="BJ584" s="166">
        <f t="shared" si="1862"/>
        <v>0</v>
      </c>
      <c r="BK584" s="166">
        <f t="shared" si="1863"/>
        <v>1</v>
      </c>
      <c r="BL584" s="166">
        <v>0</v>
      </c>
      <c r="BM584" s="166">
        <f t="shared" si="1864"/>
        <v>0</v>
      </c>
      <c r="BN584" s="166" t="str">
        <f t="shared" si="1865"/>
        <v>Trừ tiền</v>
      </c>
      <c r="BO584" s="410"/>
      <c r="BP584" s="166"/>
      <c r="BQ584" s="144"/>
      <c r="BR584" s="144"/>
      <c r="BS584" s="161">
        <f t="shared" si="1866"/>
        <v>346154</v>
      </c>
      <c r="BT584" s="159">
        <v>0</v>
      </c>
      <c r="BU584" s="166">
        <f t="shared" si="1867"/>
        <v>0</v>
      </c>
      <c r="BV584" s="166">
        <v>11000000</v>
      </c>
      <c r="BW584" s="166">
        <f t="shared" si="1868"/>
        <v>11000000</v>
      </c>
      <c r="BX584" s="166">
        <f t="shared" si="1840"/>
        <v>-11206146</v>
      </c>
      <c r="BY584" s="166"/>
      <c r="BZ584" s="166"/>
      <c r="CA584" s="171"/>
      <c r="CB584" s="166"/>
      <c r="CC584" s="166"/>
      <c r="CD584" s="166"/>
      <c r="CE584" s="369">
        <v>9000000</v>
      </c>
      <c r="CF584" s="369"/>
      <c r="CG584" s="369">
        <v>0</v>
      </c>
      <c r="CH584" s="369">
        <v>0</v>
      </c>
      <c r="CI584" s="369"/>
      <c r="CJ584" s="369">
        <f t="shared" si="1842"/>
        <v>0</v>
      </c>
      <c r="CK584" s="369">
        <f t="shared" si="1843"/>
        <v>9000000</v>
      </c>
      <c r="CL584" s="368"/>
      <c r="CM584" s="369">
        <f t="shared" si="1844"/>
        <v>9000000</v>
      </c>
      <c r="CN584" s="369">
        <f t="shared" si="1844"/>
        <v>0</v>
      </c>
      <c r="CO584" s="369">
        <f t="shared" si="1845"/>
        <v>0</v>
      </c>
      <c r="CP584" s="369">
        <f t="shared" si="1846"/>
        <v>0</v>
      </c>
      <c r="CQ584" s="369">
        <f t="shared" si="1846"/>
        <v>0</v>
      </c>
      <c r="CR584" s="369">
        <f t="shared" si="1847"/>
        <v>0</v>
      </c>
      <c r="CS584" s="369">
        <f t="shared" si="1848"/>
        <v>9000000</v>
      </c>
      <c r="CT584" s="173" t="s">
        <v>1417</v>
      </c>
      <c r="CU584" s="173" t="s">
        <v>2116</v>
      </c>
      <c r="CV584" s="450">
        <v>0</v>
      </c>
      <c r="CW584" s="173" t="s">
        <v>2103</v>
      </c>
    </row>
    <row r="585" spans="1:101" ht="34.35" customHeight="1">
      <c r="A585" s="155">
        <f>SUBTOTAL(3,$C$11:C585)</f>
        <v>513</v>
      </c>
      <c r="B585" s="244" t="s">
        <v>2308</v>
      </c>
      <c r="C585" s="253" t="s">
        <v>2309</v>
      </c>
      <c r="D585" s="156" t="s">
        <v>101</v>
      </c>
      <c r="E585" s="157" t="str">
        <f t="shared" si="1823"/>
        <v>B3</v>
      </c>
      <c r="F585" s="392">
        <v>45932</v>
      </c>
      <c r="G585" s="369">
        <v>5260000</v>
      </c>
      <c r="H585" s="369"/>
      <c r="I585" s="160">
        <f t="shared" si="1824"/>
        <v>3740000</v>
      </c>
      <c r="J585" s="160">
        <f t="shared" si="1851"/>
        <v>0</v>
      </c>
      <c r="K585" s="161">
        <f t="shared" si="1825"/>
        <v>3740000</v>
      </c>
      <c r="L585" s="161">
        <f t="shared" si="1852"/>
        <v>9000000</v>
      </c>
      <c r="M585" s="162">
        <f t="shared" si="1853"/>
        <v>1</v>
      </c>
      <c r="N585" s="163">
        <f t="shared" si="1854"/>
        <v>3682000</v>
      </c>
      <c r="O585" s="163">
        <v>0</v>
      </c>
      <c r="P585" s="406">
        <v>1</v>
      </c>
      <c r="Q585" s="406">
        <v>11</v>
      </c>
      <c r="R585" s="406">
        <v>0</v>
      </c>
      <c r="S585" s="406">
        <v>0</v>
      </c>
      <c r="T585" s="406"/>
      <c r="U585" s="406"/>
      <c r="V585" s="406"/>
      <c r="W585" s="406"/>
      <c r="X585" s="389"/>
      <c r="Y585" s="406"/>
      <c r="Z585" s="406"/>
      <c r="AA585" s="406"/>
      <c r="AB585" s="406"/>
      <c r="AC585" s="406"/>
      <c r="AD585" s="406">
        <v>0</v>
      </c>
      <c r="AE585" s="164">
        <v>0</v>
      </c>
      <c r="AF585" s="166">
        <f t="shared" si="1826"/>
        <v>346154</v>
      </c>
      <c r="AG585" s="166">
        <f t="shared" si="1827"/>
        <v>0</v>
      </c>
      <c r="AH585" s="166">
        <f t="shared" si="1828"/>
        <v>0</v>
      </c>
      <c r="AI585" s="166">
        <f t="shared" si="1829"/>
        <v>0</v>
      </c>
      <c r="AJ585" s="166">
        <f t="shared" si="1830"/>
        <v>0</v>
      </c>
      <c r="AK585" s="166">
        <f t="shared" si="1831"/>
        <v>0</v>
      </c>
      <c r="AL585" s="166">
        <f t="shared" si="1832"/>
        <v>0</v>
      </c>
      <c r="AM585" s="166">
        <f t="shared" si="1833"/>
        <v>0</v>
      </c>
      <c r="AN585" s="166">
        <f t="shared" si="1834"/>
        <v>0</v>
      </c>
      <c r="AO585" s="167">
        <f t="shared" si="1835"/>
        <v>0</v>
      </c>
      <c r="AP585" s="166">
        <v>0</v>
      </c>
      <c r="AQ585" s="166">
        <f t="shared" si="1836"/>
        <v>346154</v>
      </c>
      <c r="AR585" s="166">
        <v>661700</v>
      </c>
      <c r="AS585" s="167"/>
      <c r="AT585" s="166"/>
      <c r="AU585" s="166"/>
      <c r="AV585" s="166">
        <f t="shared" si="1837"/>
        <v>1007854</v>
      </c>
      <c r="AW585" s="166">
        <f t="shared" si="1855"/>
        <v>420800</v>
      </c>
      <c r="AX585" s="166">
        <f t="shared" si="1856"/>
        <v>78900</v>
      </c>
      <c r="AY585" s="166">
        <f t="shared" si="1857"/>
        <v>52600</v>
      </c>
      <c r="AZ585" s="166">
        <f t="shared" si="1838"/>
        <v>552300</v>
      </c>
      <c r="BA585" s="166">
        <f t="shared" si="1858"/>
        <v>0</v>
      </c>
      <c r="BB585" s="166">
        <f t="shared" si="1839"/>
        <v>120000</v>
      </c>
      <c r="BC585" s="166"/>
      <c r="BD585" s="166">
        <v>0</v>
      </c>
      <c r="BE585" s="166">
        <f t="shared" si="1859"/>
        <v>672300</v>
      </c>
      <c r="BF585" s="166">
        <f t="shared" si="1860"/>
        <v>335554</v>
      </c>
      <c r="BG585" s="166">
        <f t="shared" si="1861"/>
        <v>0</v>
      </c>
      <c r="BH585" s="166">
        <v>1</v>
      </c>
      <c r="BI585" s="369"/>
      <c r="BJ585" s="166">
        <f t="shared" si="1862"/>
        <v>0</v>
      </c>
      <c r="BK585" s="166">
        <f t="shared" si="1863"/>
        <v>1</v>
      </c>
      <c r="BL585" s="166">
        <v>0</v>
      </c>
      <c r="BM585" s="166">
        <f t="shared" si="1864"/>
        <v>0</v>
      </c>
      <c r="BN585" s="166" t="str">
        <f t="shared" si="1865"/>
        <v>Trừ tiền</v>
      </c>
      <c r="BO585" s="410"/>
      <c r="BP585" s="166"/>
      <c r="BQ585" s="144"/>
      <c r="BR585" s="144"/>
      <c r="BS585" s="161">
        <f t="shared" si="1866"/>
        <v>346154</v>
      </c>
      <c r="BT585" s="159">
        <v>0</v>
      </c>
      <c r="BU585" s="166">
        <f t="shared" si="1867"/>
        <v>0</v>
      </c>
      <c r="BV585" s="166">
        <v>11000000</v>
      </c>
      <c r="BW585" s="166">
        <f t="shared" si="1868"/>
        <v>11000000</v>
      </c>
      <c r="BX585" s="166">
        <f t="shared" si="1840"/>
        <v>-11206146</v>
      </c>
      <c r="BY585" s="166"/>
      <c r="BZ585" s="166"/>
      <c r="CA585" s="171"/>
      <c r="CB585" s="166"/>
      <c r="CC585" s="166"/>
      <c r="CD585" s="166"/>
      <c r="CE585" s="369">
        <v>9000000</v>
      </c>
      <c r="CF585" s="369"/>
      <c r="CG585" s="369"/>
      <c r="CH585" s="369"/>
      <c r="CI585" s="369"/>
      <c r="CJ585" s="369">
        <f t="shared" si="1842"/>
        <v>0</v>
      </c>
      <c r="CK585" s="369">
        <f t="shared" si="1843"/>
        <v>9000000</v>
      </c>
      <c r="CL585" s="368"/>
      <c r="CM585" s="369">
        <f t="shared" si="1844"/>
        <v>9000000</v>
      </c>
      <c r="CN585" s="369">
        <f t="shared" si="1844"/>
        <v>0</v>
      </c>
      <c r="CO585" s="369">
        <f t="shared" si="1845"/>
        <v>0</v>
      </c>
      <c r="CP585" s="369">
        <f t="shared" si="1846"/>
        <v>0</v>
      </c>
      <c r="CQ585" s="369">
        <f t="shared" si="1846"/>
        <v>0</v>
      </c>
      <c r="CR585" s="369">
        <f t="shared" si="1847"/>
        <v>0</v>
      </c>
      <c r="CS585" s="369">
        <f t="shared" si="1848"/>
        <v>9000000</v>
      </c>
      <c r="CT585" s="173" t="s">
        <v>1417</v>
      </c>
      <c r="CU585" s="173" t="s">
        <v>2116</v>
      </c>
      <c r="CV585" s="450"/>
      <c r="CW585" s="173" t="s">
        <v>2103</v>
      </c>
    </row>
    <row r="586" spans="1:101" ht="34.35" customHeight="1">
      <c r="A586" s="155">
        <f>SUBTOTAL(3,$C$11:C586)</f>
        <v>514</v>
      </c>
      <c r="B586" s="390" t="s">
        <v>1903</v>
      </c>
      <c r="C586" s="252" t="s">
        <v>1904</v>
      </c>
      <c r="D586" s="156" t="s">
        <v>101</v>
      </c>
      <c r="E586" s="157" t="str">
        <f t="shared" si="1823"/>
        <v>B3</v>
      </c>
      <c r="F586" s="392">
        <v>45821</v>
      </c>
      <c r="G586" s="369">
        <v>5260000</v>
      </c>
      <c r="H586" s="368"/>
      <c r="I586" s="160">
        <f t="shared" si="1824"/>
        <v>3740000</v>
      </c>
      <c r="J586" s="160">
        <f t="shared" si="1851"/>
        <v>0</v>
      </c>
      <c r="K586" s="161">
        <f t="shared" si="1825"/>
        <v>3740000</v>
      </c>
      <c r="L586" s="161">
        <f t="shared" si="1852"/>
        <v>9000000</v>
      </c>
      <c r="M586" s="162">
        <f t="shared" si="1853"/>
        <v>1</v>
      </c>
      <c r="N586" s="163">
        <f t="shared" si="1854"/>
        <v>3682000</v>
      </c>
      <c r="O586" s="163">
        <v>0</v>
      </c>
      <c r="P586" s="406">
        <v>0.5</v>
      </c>
      <c r="Q586" s="406">
        <v>12.5</v>
      </c>
      <c r="R586" s="406">
        <v>0</v>
      </c>
      <c r="S586" s="406">
        <v>0</v>
      </c>
      <c r="T586" s="406"/>
      <c r="U586" s="406"/>
      <c r="V586" s="406"/>
      <c r="W586" s="406"/>
      <c r="X586" s="389"/>
      <c r="Y586" s="406"/>
      <c r="Z586" s="406"/>
      <c r="AA586" s="406"/>
      <c r="AB586" s="406"/>
      <c r="AC586" s="406"/>
      <c r="AD586" s="406">
        <v>0</v>
      </c>
      <c r="AE586" s="164">
        <v>0</v>
      </c>
      <c r="AF586" s="166">
        <f t="shared" si="1826"/>
        <v>173077</v>
      </c>
      <c r="AG586" s="166">
        <f t="shared" si="1827"/>
        <v>0</v>
      </c>
      <c r="AH586" s="166">
        <f t="shared" si="1828"/>
        <v>0</v>
      </c>
      <c r="AI586" s="166">
        <f t="shared" si="1829"/>
        <v>0</v>
      </c>
      <c r="AJ586" s="166">
        <f t="shared" si="1830"/>
        <v>0</v>
      </c>
      <c r="AK586" s="166">
        <f t="shared" si="1831"/>
        <v>0</v>
      </c>
      <c r="AL586" s="166">
        <f t="shared" si="1832"/>
        <v>0</v>
      </c>
      <c r="AM586" s="166">
        <f t="shared" si="1833"/>
        <v>0</v>
      </c>
      <c r="AN586" s="166">
        <f t="shared" si="1834"/>
        <v>0</v>
      </c>
      <c r="AO586" s="167">
        <f t="shared" si="1835"/>
        <v>0</v>
      </c>
      <c r="AP586" s="166">
        <v>0</v>
      </c>
      <c r="AQ586" s="166">
        <f t="shared" si="1836"/>
        <v>173077</v>
      </c>
      <c r="AR586" s="166">
        <v>1111100</v>
      </c>
      <c r="AS586" s="167"/>
      <c r="AT586" s="166"/>
      <c r="AU586" s="166"/>
      <c r="AV586" s="166">
        <f t="shared" si="1837"/>
        <v>1284177</v>
      </c>
      <c r="AW586" s="166">
        <f t="shared" si="1855"/>
        <v>420800</v>
      </c>
      <c r="AX586" s="166">
        <f t="shared" si="1856"/>
        <v>78900</v>
      </c>
      <c r="AY586" s="166">
        <f t="shared" si="1857"/>
        <v>52600</v>
      </c>
      <c r="AZ586" s="166">
        <f t="shared" si="1838"/>
        <v>552300</v>
      </c>
      <c r="BA586" s="166">
        <f t="shared" si="1858"/>
        <v>26300</v>
      </c>
      <c r="BB586" s="166">
        <f t="shared" si="1839"/>
        <v>120000</v>
      </c>
      <c r="BC586" s="166"/>
      <c r="BD586" s="166">
        <v>0</v>
      </c>
      <c r="BE586" s="166">
        <f t="shared" si="1859"/>
        <v>698600</v>
      </c>
      <c r="BF586" s="166">
        <f t="shared" si="1860"/>
        <v>585577</v>
      </c>
      <c r="BG586" s="166">
        <f t="shared" si="1861"/>
        <v>0</v>
      </c>
      <c r="BH586" s="166">
        <v>1</v>
      </c>
      <c r="BI586" s="166" t="s">
        <v>40</v>
      </c>
      <c r="BJ586" s="166">
        <f t="shared" si="1862"/>
        <v>0</v>
      </c>
      <c r="BK586" s="166">
        <f t="shared" si="1863"/>
        <v>1</v>
      </c>
      <c r="BL586" s="166">
        <v>0</v>
      </c>
      <c r="BM586" s="166">
        <f t="shared" si="1864"/>
        <v>0</v>
      </c>
      <c r="BN586" s="166" t="str">
        <f t="shared" si="1865"/>
        <v>Trừ tiền</v>
      </c>
      <c r="BO586" s="410"/>
      <c r="BP586" s="471"/>
      <c r="BQ586" s="144"/>
      <c r="BR586" s="144"/>
      <c r="BS586" s="161">
        <f t="shared" si="1866"/>
        <v>173077</v>
      </c>
      <c r="BT586" s="159">
        <v>0</v>
      </c>
      <c r="BU586" s="166">
        <f t="shared" si="1867"/>
        <v>0</v>
      </c>
      <c r="BV586" s="166">
        <v>11000000</v>
      </c>
      <c r="BW586" s="166">
        <f t="shared" si="1868"/>
        <v>11000000</v>
      </c>
      <c r="BX586" s="166">
        <f t="shared" si="1840"/>
        <v>-11379223</v>
      </c>
      <c r="BY586" s="166"/>
      <c r="BZ586" s="166"/>
      <c r="CA586" s="171"/>
      <c r="CB586" s="166"/>
      <c r="CC586" s="166"/>
      <c r="CD586" s="166"/>
      <c r="CE586" s="369">
        <v>9000000</v>
      </c>
      <c r="CF586" s="369"/>
      <c r="CG586" s="369">
        <v>0</v>
      </c>
      <c r="CH586" s="369">
        <v>0</v>
      </c>
      <c r="CI586" s="369"/>
      <c r="CJ586" s="369">
        <f t="shared" si="1842"/>
        <v>0</v>
      </c>
      <c r="CK586" s="369">
        <f t="shared" si="1843"/>
        <v>9000000</v>
      </c>
      <c r="CL586" s="368"/>
      <c r="CM586" s="369">
        <f t="shared" si="1844"/>
        <v>9000000</v>
      </c>
      <c r="CN586" s="369">
        <f t="shared" si="1844"/>
        <v>0</v>
      </c>
      <c r="CO586" s="369">
        <f t="shared" si="1845"/>
        <v>0</v>
      </c>
      <c r="CP586" s="369">
        <f t="shared" si="1846"/>
        <v>0</v>
      </c>
      <c r="CQ586" s="369">
        <f t="shared" si="1846"/>
        <v>0</v>
      </c>
      <c r="CR586" s="369">
        <f t="shared" si="1847"/>
        <v>0</v>
      </c>
      <c r="CS586" s="369">
        <f t="shared" si="1848"/>
        <v>9000000</v>
      </c>
      <c r="CT586" s="173" t="s">
        <v>1417</v>
      </c>
      <c r="CU586" s="173" t="s">
        <v>2116</v>
      </c>
      <c r="CV586" s="450">
        <v>0</v>
      </c>
      <c r="CW586" s="173" t="s">
        <v>2103</v>
      </c>
    </row>
    <row r="587" spans="1:101" ht="34.35" customHeight="1">
      <c r="A587" s="295" t="s">
        <v>1386</v>
      </c>
      <c r="B587" s="283" t="str">
        <f>"GNVC Hàng hóa Nông nghiệp: "&amp;"["&amp;COUNT(A588:A623)&amp;"]"</f>
        <v>GNVC Hàng hóa Nông nghiệp: [33]</v>
      </c>
      <c r="C587" s="284"/>
      <c r="D587" s="285"/>
      <c r="E587" s="285"/>
      <c r="F587" s="285"/>
      <c r="G587" s="285">
        <f>G588+G593+G601</f>
        <v>200330000</v>
      </c>
      <c r="H587" s="285">
        <f t="shared" ref="H587:BS587" si="1869">H588+H593+H601</f>
        <v>12180000</v>
      </c>
      <c r="I587" s="285">
        <f t="shared" si="1869"/>
        <v>179990000</v>
      </c>
      <c r="J587" s="285">
        <f t="shared" si="1869"/>
        <v>6650000</v>
      </c>
      <c r="K587" s="285">
        <f t="shared" si="1869"/>
        <v>186640000</v>
      </c>
      <c r="L587" s="285">
        <f t="shared" si="1869"/>
        <v>399150000</v>
      </c>
      <c r="M587" s="285"/>
      <c r="N587" s="285">
        <f t="shared" si="1869"/>
        <v>148757000</v>
      </c>
      <c r="O587" s="285">
        <f t="shared" si="1869"/>
        <v>0</v>
      </c>
      <c r="P587" s="388">
        <f t="shared" si="1869"/>
        <v>376</v>
      </c>
      <c r="Q587" s="388">
        <f t="shared" si="1869"/>
        <v>0</v>
      </c>
      <c r="R587" s="388">
        <f t="shared" si="1869"/>
        <v>6.15</v>
      </c>
      <c r="S587" s="388">
        <f t="shared" si="1869"/>
        <v>6</v>
      </c>
      <c r="T587" s="388">
        <f t="shared" si="1869"/>
        <v>0</v>
      </c>
      <c r="U587" s="388">
        <f t="shared" si="1869"/>
        <v>0</v>
      </c>
      <c r="V587" s="388">
        <f t="shared" si="1869"/>
        <v>0</v>
      </c>
      <c r="W587" s="388">
        <f t="shared" si="1869"/>
        <v>0</v>
      </c>
      <c r="X587" s="388">
        <f t="shared" si="1869"/>
        <v>0</v>
      </c>
      <c r="Y587" s="388">
        <f t="shared" si="1869"/>
        <v>0</v>
      </c>
      <c r="Z587" s="388">
        <f t="shared" si="1869"/>
        <v>0</v>
      </c>
      <c r="AA587" s="388">
        <f t="shared" si="1869"/>
        <v>0</v>
      </c>
      <c r="AB587" s="388">
        <f t="shared" si="1869"/>
        <v>0</v>
      </c>
      <c r="AC587" s="388">
        <f t="shared" si="1869"/>
        <v>0</v>
      </c>
      <c r="AD587" s="388">
        <f t="shared" si="1869"/>
        <v>0</v>
      </c>
      <c r="AE587" s="388">
        <f t="shared" si="1869"/>
        <v>0</v>
      </c>
      <c r="AF587" s="285">
        <f t="shared" si="1869"/>
        <v>153344615</v>
      </c>
      <c r="AG587" s="285">
        <f t="shared" si="1869"/>
        <v>2474444</v>
      </c>
      <c r="AH587" s="285">
        <f t="shared" si="1869"/>
        <v>3167308</v>
      </c>
      <c r="AI587" s="285">
        <f t="shared" si="1869"/>
        <v>0</v>
      </c>
      <c r="AJ587" s="285">
        <f t="shared" si="1869"/>
        <v>0</v>
      </c>
      <c r="AK587" s="285">
        <f t="shared" si="1869"/>
        <v>0</v>
      </c>
      <c r="AL587" s="285">
        <f t="shared" si="1869"/>
        <v>0</v>
      </c>
      <c r="AM587" s="285">
        <f t="shared" si="1869"/>
        <v>0</v>
      </c>
      <c r="AN587" s="285">
        <f t="shared" si="1869"/>
        <v>0</v>
      </c>
      <c r="AO587" s="285">
        <f t="shared" si="1869"/>
        <v>0</v>
      </c>
      <c r="AP587" s="285">
        <f t="shared" si="1869"/>
        <v>0</v>
      </c>
      <c r="AQ587" s="285">
        <f t="shared" si="1869"/>
        <v>158986367</v>
      </c>
      <c r="AR587" s="285">
        <f t="shared" si="1869"/>
        <v>0</v>
      </c>
      <c r="AS587" s="285">
        <f t="shared" si="1869"/>
        <v>0</v>
      </c>
      <c r="AT587" s="285">
        <f t="shared" si="1869"/>
        <v>0</v>
      </c>
      <c r="AU587" s="285">
        <f t="shared" si="1869"/>
        <v>0</v>
      </c>
      <c r="AV587" s="285">
        <f t="shared" si="1869"/>
        <v>158986367</v>
      </c>
      <c r="AW587" s="285">
        <f t="shared" si="1869"/>
        <v>15016800</v>
      </c>
      <c r="AX587" s="285">
        <f t="shared" si="1869"/>
        <v>3109500</v>
      </c>
      <c r="AY587" s="285">
        <f t="shared" si="1869"/>
        <v>1877100</v>
      </c>
      <c r="AZ587" s="285">
        <f t="shared" si="1869"/>
        <v>20003400</v>
      </c>
      <c r="BA587" s="285">
        <f t="shared" si="1869"/>
        <v>186750</v>
      </c>
      <c r="BB587" s="285">
        <f t="shared" si="1869"/>
        <v>5400000</v>
      </c>
      <c r="BC587" s="285">
        <f t="shared" si="1869"/>
        <v>0</v>
      </c>
      <c r="BD587" s="285">
        <f t="shared" si="1869"/>
        <v>0</v>
      </c>
      <c r="BE587" s="285">
        <f t="shared" si="1869"/>
        <v>25590150</v>
      </c>
      <c r="BF587" s="285">
        <f t="shared" si="1869"/>
        <v>133396217</v>
      </c>
      <c r="BG587" s="285">
        <f t="shared" si="1869"/>
        <v>0</v>
      </c>
      <c r="BH587" s="285"/>
      <c r="BI587" s="285">
        <f t="shared" si="1869"/>
        <v>0</v>
      </c>
      <c r="BJ587" s="285">
        <f t="shared" si="1869"/>
        <v>0</v>
      </c>
      <c r="BK587" s="285"/>
      <c r="BL587" s="285">
        <f t="shared" si="1869"/>
        <v>0</v>
      </c>
      <c r="BM587" s="285">
        <f t="shared" si="1869"/>
        <v>0</v>
      </c>
      <c r="BN587" s="285">
        <f t="shared" si="1869"/>
        <v>0</v>
      </c>
      <c r="BO587" s="285">
        <f t="shared" si="1869"/>
        <v>0</v>
      </c>
      <c r="BP587" s="285">
        <f t="shared" si="1869"/>
        <v>0</v>
      </c>
      <c r="BQ587" s="285">
        <f t="shared" si="1869"/>
        <v>0</v>
      </c>
      <c r="BR587" s="285">
        <f t="shared" si="1869"/>
        <v>0</v>
      </c>
      <c r="BS587" s="285">
        <f t="shared" si="1869"/>
        <v>158986367</v>
      </c>
      <c r="BT587" s="285">
        <f t="shared" ref="BT587:CV587" si="1870">BT588+BT593+BT601</f>
        <v>0</v>
      </c>
      <c r="BU587" s="285">
        <f t="shared" si="1870"/>
        <v>0</v>
      </c>
      <c r="BV587" s="285">
        <f t="shared" si="1870"/>
        <v>363000000</v>
      </c>
      <c r="BW587" s="285">
        <f t="shared" si="1870"/>
        <v>363000000</v>
      </c>
      <c r="BX587" s="285">
        <f t="shared" si="1870"/>
        <v>-224017033</v>
      </c>
      <c r="BY587" s="285">
        <f t="shared" si="1870"/>
        <v>0</v>
      </c>
      <c r="BZ587" s="285">
        <f t="shared" si="1870"/>
        <v>0</v>
      </c>
      <c r="CA587" s="285">
        <f t="shared" si="1870"/>
        <v>0</v>
      </c>
      <c r="CB587" s="285">
        <f t="shared" si="1870"/>
        <v>0</v>
      </c>
      <c r="CC587" s="285">
        <f t="shared" si="1870"/>
        <v>0</v>
      </c>
      <c r="CD587" s="285">
        <f t="shared" si="1870"/>
        <v>0</v>
      </c>
      <c r="CE587" s="285">
        <f t="shared" si="1870"/>
        <v>392500000</v>
      </c>
      <c r="CF587" s="285">
        <f t="shared" si="1870"/>
        <v>6650000</v>
      </c>
      <c r="CG587" s="285">
        <f t="shared" si="1870"/>
        <v>0</v>
      </c>
      <c r="CH587" s="285">
        <f t="shared" si="1870"/>
        <v>0</v>
      </c>
      <c r="CI587" s="285">
        <f t="shared" si="1870"/>
        <v>0</v>
      </c>
      <c r="CJ587" s="285">
        <f t="shared" si="1870"/>
        <v>6650000</v>
      </c>
      <c r="CK587" s="285">
        <f t="shared" si="1870"/>
        <v>399150000</v>
      </c>
      <c r="CL587" s="285">
        <f t="shared" si="1870"/>
        <v>0</v>
      </c>
      <c r="CM587" s="285">
        <f t="shared" si="1870"/>
        <v>392500000</v>
      </c>
      <c r="CN587" s="285">
        <f t="shared" si="1870"/>
        <v>6650000</v>
      </c>
      <c r="CO587" s="285">
        <f t="shared" si="1870"/>
        <v>0</v>
      </c>
      <c r="CP587" s="285">
        <f t="shared" si="1870"/>
        <v>0</v>
      </c>
      <c r="CQ587" s="285">
        <f t="shared" si="1870"/>
        <v>0</v>
      </c>
      <c r="CR587" s="285">
        <f t="shared" si="1870"/>
        <v>6650000</v>
      </c>
      <c r="CS587" s="285">
        <f t="shared" si="1870"/>
        <v>399150000</v>
      </c>
      <c r="CT587" s="285">
        <f t="shared" si="1870"/>
        <v>0</v>
      </c>
      <c r="CU587" s="285">
        <f t="shared" si="1870"/>
        <v>0</v>
      </c>
      <c r="CV587" s="444">
        <f t="shared" si="1870"/>
        <v>0</v>
      </c>
      <c r="CW587" s="285"/>
    </row>
    <row r="588" spans="1:101" ht="34.35" customHeight="1">
      <c r="A588" s="302" t="s">
        <v>2117</v>
      </c>
      <c r="B588" s="692" t="str">
        <f>"Bộ phận Điều phối VC HH Nông nghiệp: " &amp;"["&amp;COUNT(A589:A592)&amp; "]"</f>
        <v>Bộ phận Điều phối VC HH Nông nghiệp: [4]</v>
      </c>
      <c r="C588" s="693"/>
      <c r="D588" s="293"/>
      <c r="E588" s="293"/>
      <c r="F588" s="293"/>
      <c r="G588" s="301">
        <f>SUM(G589:G592)</f>
        <v>29030000</v>
      </c>
      <c r="H588" s="301">
        <f t="shared" ref="H588:BS588" si="1871">SUM(H589:H592)</f>
        <v>0</v>
      </c>
      <c r="I588" s="301">
        <f t="shared" si="1871"/>
        <v>31970000</v>
      </c>
      <c r="J588" s="301">
        <f t="shared" si="1871"/>
        <v>1100000</v>
      </c>
      <c r="K588" s="301">
        <f t="shared" si="1871"/>
        <v>33070000</v>
      </c>
      <c r="L588" s="301">
        <f t="shared" si="1871"/>
        <v>62100000</v>
      </c>
      <c r="M588" s="301"/>
      <c r="N588" s="301">
        <f t="shared" si="1871"/>
        <v>20321000</v>
      </c>
      <c r="O588" s="301">
        <f t="shared" si="1871"/>
        <v>0</v>
      </c>
      <c r="P588" s="374">
        <f t="shared" si="1871"/>
        <v>38</v>
      </c>
      <c r="Q588" s="374">
        <f t="shared" si="1871"/>
        <v>0</v>
      </c>
      <c r="R588" s="374">
        <f t="shared" si="1871"/>
        <v>0</v>
      </c>
      <c r="S588" s="374">
        <f t="shared" si="1871"/>
        <v>1</v>
      </c>
      <c r="T588" s="374">
        <f t="shared" si="1871"/>
        <v>0</v>
      </c>
      <c r="U588" s="374">
        <f t="shared" si="1871"/>
        <v>0</v>
      </c>
      <c r="V588" s="374">
        <f t="shared" si="1871"/>
        <v>0</v>
      </c>
      <c r="W588" s="374">
        <f t="shared" si="1871"/>
        <v>0</v>
      </c>
      <c r="X588" s="374">
        <f t="shared" si="1871"/>
        <v>0</v>
      </c>
      <c r="Y588" s="374">
        <f t="shared" si="1871"/>
        <v>0</v>
      </c>
      <c r="Z588" s="374">
        <f t="shared" si="1871"/>
        <v>0</v>
      </c>
      <c r="AA588" s="374">
        <f t="shared" si="1871"/>
        <v>0</v>
      </c>
      <c r="AB588" s="374">
        <f t="shared" si="1871"/>
        <v>0</v>
      </c>
      <c r="AC588" s="374">
        <f t="shared" si="1871"/>
        <v>0</v>
      </c>
      <c r="AD588" s="374">
        <f t="shared" si="1871"/>
        <v>0</v>
      </c>
      <c r="AE588" s="374">
        <f t="shared" si="1871"/>
        <v>0</v>
      </c>
      <c r="AF588" s="301">
        <f t="shared" si="1871"/>
        <v>19544616</v>
      </c>
      <c r="AG588" s="301">
        <f t="shared" si="1871"/>
        <v>0</v>
      </c>
      <c r="AH588" s="301">
        <f t="shared" si="1871"/>
        <v>528077</v>
      </c>
      <c r="AI588" s="301">
        <f t="shared" si="1871"/>
        <v>0</v>
      </c>
      <c r="AJ588" s="301">
        <f t="shared" si="1871"/>
        <v>0</v>
      </c>
      <c r="AK588" s="301">
        <f t="shared" si="1871"/>
        <v>0</v>
      </c>
      <c r="AL588" s="301">
        <f t="shared" si="1871"/>
        <v>0</v>
      </c>
      <c r="AM588" s="301">
        <f t="shared" si="1871"/>
        <v>0</v>
      </c>
      <c r="AN588" s="301">
        <f t="shared" si="1871"/>
        <v>0</v>
      </c>
      <c r="AO588" s="301">
        <f t="shared" si="1871"/>
        <v>0</v>
      </c>
      <c r="AP588" s="301">
        <f t="shared" si="1871"/>
        <v>0</v>
      </c>
      <c r="AQ588" s="301">
        <f t="shared" si="1871"/>
        <v>20072693</v>
      </c>
      <c r="AR588" s="301">
        <f t="shared" si="1871"/>
        <v>0</v>
      </c>
      <c r="AS588" s="301">
        <f t="shared" si="1871"/>
        <v>0</v>
      </c>
      <c r="AT588" s="301">
        <f t="shared" si="1871"/>
        <v>0</v>
      </c>
      <c r="AU588" s="301">
        <f t="shared" si="1871"/>
        <v>0</v>
      </c>
      <c r="AV588" s="301">
        <f t="shared" si="1871"/>
        <v>20072693</v>
      </c>
      <c r="AW588" s="301">
        <f t="shared" si="1871"/>
        <v>1800000</v>
      </c>
      <c r="AX588" s="301">
        <f t="shared" si="1871"/>
        <v>631350</v>
      </c>
      <c r="AY588" s="301">
        <f t="shared" si="1871"/>
        <v>225000</v>
      </c>
      <c r="AZ588" s="301">
        <f t="shared" si="1871"/>
        <v>2656350</v>
      </c>
      <c r="BA588" s="301">
        <f t="shared" si="1871"/>
        <v>76500</v>
      </c>
      <c r="BB588" s="301">
        <f t="shared" si="1871"/>
        <v>720000</v>
      </c>
      <c r="BC588" s="301">
        <f t="shared" si="1871"/>
        <v>0</v>
      </c>
      <c r="BD588" s="301">
        <f t="shared" si="1871"/>
        <v>0</v>
      </c>
      <c r="BE588" s="301">
        <f t="shared" si="1871"/>
        <v>3452850</v>
      </c>
      <c r="BF588" s="301">
        <f t="shared" si="1871"/>
        <v>16619843</v>
      </c>
      <c r="BG588" s="301">
        <f t="shared" si="1871"/>
        <v>0</v>
      </c>
      <c r="BH588" s="301"/>
      <c r="BI588" s="301">
        <f t="shared" si="1871"/>
        <v>0</v>
      </c>
      <c r="BJ588" s="301">
        <f t="shared" si="1871"/>
        <v>0</v>
      </c>
      <c r="BK588" s="301"/>
      <c r="BL588" s="301">
        <f t="shared" si="1871"/>
        <v>0</v>
      </c>
      <c r="BM588" s="301">
        <f t="shared" si="1871"/>
        <v>0</v>
      </c>
      <c r="BN588" s="301">
        <f t="shared" si="1871"/>
        <v>0</v>
      </c>
      <c r="BO588" s="301">
        <f t="shared" si="1871"/>
        <v>0</v>
      </c>
      <c r="BP588" s="301">
        <f t="shared" si="1871"/>
        <v>0</v>
      </c>
      <c r="BQ588" s="301">
        <f t="shared" si="1871"/>
        <v>0</v>
      </c>
      <c r="BR588" s="301">
        <f t="shared" si="1871"/>
        <v>0</v>
      </c>
      <c r="BS588" s="301">
        <f t="shared" si="1871"/>
        <v>20072693</v>
      </c>
      <c r="BT588" s="301">
        <f t="shared" ref="BT588:CV588" si="1872">SUM(BT589:BT592)</f>
        <v>0</v>
      </c>
      <c r="BU588" s="301">
        <f t="shared" si="1872"/>
        <v>0</v>
      </c>
      <c r="BV588" s="301">
        <f t="shared" si="1872"/>
        <v>44000000</v>
      </c>
      <c r="BW588" s="301">
        <f t="shared" si="1872"/>
        <v>44000000</v>
      </c>
      <c r="BX588" s="301">
        <f t="shared" si="1872"/>
        <v>-26583657</v>
      </c>
      <c r="BY588" s="301">
        <f t="shared" si="1872"/>
        <v>0</v>
      </c>
      <c r="BZ588" s="301">
        <f t="shared" si="1872"/>
        <v>0</v>
      </c>
      <c r="CA588" s="301">
        <f t="shared" si="1872"/>
        <v>0</v>
      </c>
      <c r="CB588" s="301">
        <f t="shared" si="1872"/>
        <v>0</v>
      </c>
      <c r="CC588" s="301">
        <f t="shared" si="1872"/>
        <v>0</v>
      </c>
      <c r="CD588" s="301">
        <f t="shared" si="1872"/>
        <v>0</v>
      </c>
      <c r="CE588" s="301">
        <f t="shared" si="1872"/>
        <v>61000000</v>
      </c>
      <c r="CF588" s="301">
        <f t="shared" si="1872"/>
        <v>1100000</v>
      </c>
      <c r="CG588" s="301">
        <f t="shared" si="1872"/>
        <v>0</v>
      </c>
      <c r="CH588" s="301">
        <f t="shared" si="1872"/>
        <v>0</v>
      </c>
      <c r="CI588" s="301">
        <f t="shared" si="1872"/>
        <v>0</v>
      </c>
      <c r="CJ588" s="301">
        <f t="shared" si="1872"/>
        <v>1100000</v>
      </c>
      <c r="CK588" s="301">
        <f t="shared" si="1872"/>
        <v>62100000</v>
      </c>
      <c r="CL588" s="301">
        <f t="shared" si="1872"/>
        <v>0</v>
      </c>
      <c r="CM588" s="301">
        <f t="shared" si="1872"/>
        <v>61000000</v>
      </c>
      <c r="CN588" s="301">
        <f t="shared" si="1872"/>
        <v>1100000</v>
      </c>
      <c r="CO588" s="301">
        <f t="shared" si="1872"/>
        <v>0</v>
      </c>
      <c r="CP588" s="301">
        <f t="shared" si="1872"/>
        <v>0</v>
      </c>
      <c r="CQ588" s="301">
        <f t="shared" si="1872"/>
        <v>0</v>
      </c>
      <c r="CR588" s="301">
        <f t="shared" si="1872"/>
        <v>1100000</v>
      </c>
      <c r="CS588" s="301">
        <f t="shared" si="1872"/>
        <v>62100000</v>
      </c>
      <c r="CT588" s="301">
        <f t="shared" si="1872"/>
        <v>0</v>
      </c>
      <c r="CU588" s="301">
        <f t="shared" si="1872"/>
        <v>0</v>
      </c>
      <c r="CV588" s="301">
        <f t="shared" si="1872"/>
        <v>0</v>
      </c>
      <c r="CW588" s="301"/>
    </row>
    <row r="589" spans="1:101" ht="34.35" customHeight="1">
      <c r="A589" s="155">
        <f>SUBTOTAL(3,$C$11:C589)</f>
        <v>515</v>
      </c>
      <c r="B589" s="390" t="s">
        <v>1973</v>
      </c>
      <c r="C589" s="252" t="s">
        <v>1974</v>
      </c>
      <c r="D589" s="156" t="s">
        <v>101</v>
      </c>
      <c r="E589" s="157" t="str">
        <f t="shared" ref="E589:E600" si="1873">IF(CL589&gt;=400000000,"A1",IF(CL589&gt;=300000000,"A2",IF(CL589&gt;=240000000,"A3",IF(CL589&gt;=180000000,"A4",IF(CL589&gt;=120000000,"A5",IF(CL589&gt;=80000000,"A6",IF(CL589&gt;=40000000,"A7",IF(CL589&gt;=25000000,"B1",IF(CL589&gt;=12000000,"B2","B3")))))))))</f>
        <v>B3</v>
      </c>
      <c r="F589" s="392">
        <v>42157</v>
      </c>
      <c r="G589" s="369">
        <v>8770000</v>
      </c>
      <c r="H589" s="368"/>
      <c r="I589" s="160">
        <f t="shared" ref="I589:I592" si="1874">IF(G589&gt;0,CM589-G589,CM589-H589)</f>
        <v>13230000</v>
      </c>
      <c r="J589" s="160">
        <f t="shared" ref="J589:J623" si="1875">CR589</f>
        <v>1100000</v>
      </c>
      <c r="K589" s="161">
        <f t="shared" ref="K589:K622" si="1876">SUM(I589:J589)</f>
        <v>14330000</v>
      </c>
      <c r="L589" s="161">
        <f t="shared" ref="L589:L622" si="1877">IF(G589&gt;0,G589+K589,H589+K589)</f>
        <v>23100000</v>
      </c>
      <c r="M589" s="162">
        <f t="shared" ref="M589:M592" si="1878">IF(CE589&gt;=11000000,80%,100%)</f>
        <v>0.8</v>
      </c>
      <c r="N589" s="163">
        <f t="shared" ref="N589:N592" si="1879">ROUND(MAX(G589*70%,H589*70%,3640000),0)</f>
        <v>6139000</v>
      </c>
      <c r="O589" s="163">
        <v>0</v>
      </c>
      <c r="P589" s="406">
        <v>12</v>
      </c>
      <c r="Q589" s="406">
        <v>0</v>
      </c>
      <c r="R589" s="406">
        <v>0</v>
      </c>
      <c r="S589" s="406">
        <v>0</v>
      </c>
      <c r="T589" s="406"/>
      <c r="U589" s="406"/>
      <c r="V589" s="406"/>
      <c r="W589" s="406"/>
      <c r="X589" s="389"/>
      <c r="Y589" s="406"/>
      <c r="Z589" s="406"/>
      <c r="AA589" s="406"/>
      <c r="AB589" s="406"/>
      <c r="AC589" s="406"/>
      <c r="AD589" s="406">
        <v>0</v>
      </c>
      <c r="AE589" s="164">
        <v>0</v>
      </c>
      <c r="AF589" s="166">
        <f t="shared" ref="AF589:AF592" si="1880">ROUND(IF($P589=0,0,IF(OR($BJ589="lương tháng",$CE589&gt;=11000000),($L589/2-$L589/26*($CC$6-$P589))*$M589,$L589/26*$P589*$M589)),0)</f>
        <v>8529231</v>
      </c>
      <c r="AG589" s="166">
        <f t="shared" ref="AG589:AG592" si="1881">ROUND(MAX((G589+I589)*M589/26*R589,(H589+I589)*M589/26*R589,G589/26*R589*150%,H589/26*R589*150%)*BK589,0)</f>
        <v>0</v>
      </c>
      <c r="AH589" s="166">
        <f t="shared" ref="AH589:AH592" si="1882">ROUND(MAX((G589+I589)*M589/26*S589,(H589+I589)*M589/26*S589,G589/26*S589*200%,H589/26*S589*200%)*BK589,0)</f>
        <v>0</v>
      </c>
      <c r="AI589" s="166">
        <f t="shared" ref="AI589:AI592" si="1883">ROUND(IF(BJ589="Lương tháng",L589/26*T589,MAX((G589+I589)/26*(T589+U589)*200%+G589/26*T589,(H589+I589)/26*(T589+U589)*200%+H589/26*T589,G589/26*(T589+U589)*300%+G589/26*T589,H589/26*(T589+U589)*300%+H589/26*T589)),0)</f>
        <v>0</v>
      </c>
      <c r="AJ589" s="166">
        <f t="shared" ref="AJ589:AJ592" si="1884">ROUND(IF((P589+Q589)=0,0,IF(BJ589="Lương tháng",MAX((G589+I589)/26*V589,(H589+I589)/26*V589),MAX(G589/26*V589,H589/26*V589))),0)</f>
        <v>0</v>
      </c>
      <c r="AK589" s="166">
        <f t="shared" ref="AK589:AK592" si="1885">ROUND(IF(G589&gt;0,G589/26*W589,H589/26*W589),0)</f>
        <v>0</v>
      </c>
      <c r="AL589" s="166">
        <f t="shared" ref="AL589:AL592" si="1886">ROUND(N589/26*Y589+O589/26*Z589+MAX(G589/26*AA589,H589/26*AA589),0)</f>
        <v>0</v>
      </c>
      <c r="AM589" s="166">
        <f t="shared" ref="AM589:AM592" si="1887">ROUND(IF(BJ589="Lương tháng",L589/26*AC589,L589/26*AC589+MAX((G589+I589)/26*AB589,(H589+I589)/26*AB589)),0)</f>
        <v>0</v>
      </c>
      <c r="AN589" s="166">
        <f t="shared" ref="AN589:AN592" si="1888">ROUND(IF(BJ589="lương tháng",0,MAX((G589+I589)/26*AD589*30%,(H589+I589)/26*AD589*30%)*BK589),0)</f>
        <v>0</v>
      </c>
      <c r="AO589" s="167">
        <f t="shared" ref="AO589:AO592" si="1889">ROUND(BM589*AE589,0)</f>
        <v>0</v>
      </c>
      <c r="AP589" s="166">
        <v>0</v>
      </c>
      <c r="AQ589" s="166">
        <f t="shared" ref="AQ589:AQ592" si="1890">ROUND(SUM(AF589:AP589),0)</f>
        <v>8529231</v>
      </c>
      <c r="AR589" s="166">
        <v>0</v>
      </c>
      <c r="AS589" s="167"/>
      <c r="AT589" s="166"/>
      <c r="AU589" s="166"/>
      <c r="AV589" s="166">
        <f t="shared" ref="AV589:AV592" si="1891">ROUND(SUM(AQ589:AT589)-AU589,0)</f>
        <v>8529231</v>
      </c>
      <c r="AW589" s="166">
        <f t="shared" ref="AW589:AW591" si="1892">ROUND(IF($BH589=1,$G589*$AW$9,0),0)</f>
        <v>701600</v>
      </c>
      <c r="AX589" s="166">
        <f t="shared" ref="AX589:AX591" si="1893">ROUND(IF($BH589=1,$G589*$AX$9,0),0)</f>
        <v>131550</v>
      </c>
      <c r="AY589" s="166">
        <f t="shared" ref="AY589:AY591" si="1894">ROUND(IF($BH589=1,$G589*$AY$9,0),0)</f>
        <v>87700</v>
      </c>
      <c r="AZ589" s="166">
        <f t="shared" ref="AZ589:AZ592" si="1895">SUM(AW589:AY589)</f>
        <v>920850</v>
      </c>
      <c r="BA589" s="166">
        <f t="shared" ref="BA589:BA591" si="1896">ROUND(IF($BI589="1x",$G589*0.5%,0),0)</f>
        <v>43850</v>
      </c>
      <c r="BB589" s="166">
        <f t="shared" ref="BB589:BB592" si="1897">IF(BN589="Xem lại",0,IF(CM589&lt;11000000,5000,IF(AND(CM589&gt;=11000000,CM589&lt;25000000),10000,IF(AND(CM589&gt;=25000000,CM589&lt;40000000),15000,IF(AND(CM589&gt;=40000000,CM589&lt;120000000),20000,IF(AND(CM589&gt;=120000000,CM589&lt;240000000),25000,30000)))))*$BB$5)</f>
        <v>240000</v>
      </c>
      <c r="BC589" s="166"/>
      <c r="BD589" s="166">
        <v>0</v>
      </c>
      <c r="BE589" s="166">
        <f t="shared" ref="BE589:BE592" si="1898">ROUND(SUM(AZ589:BD589),0)</f>
        <v>1204700</v>
      </c>
      <c r="BF589" s="166">
        <f t="shared" ref="BF589:BF592" si="1899">ROUND(IF(AV589&gt;BE589,AV589-BE589,0),0)</f>
        <v>7324531</v>
      </c>
      <c r="BG589" s="166">
        <f t="shared" ref="BG589:BG592" si="1900">ROUND(IF(BE589&gt;AV589,BE589-AV589,0),0)</f>
        <v>0</v>
      </c>
      <c r="BH589" s="166">
        <v>1</v>
      </c>
      <c r="BI589" s="369" t="s">
        <v>40</v>
      </c>
      <c r="BJ589" s="166" t="str">
        <f t="shared" ref="BJ589:BJ592" si="1901">IF(AND(D589="QTNV CL",CM589&gt;=11000000),"Lương tháng",IF(CM589&gt;=18000000,"Lương tháng",0))</f>
        <v>Lương tháng</v>
      </c>
      <c r="BK589" s="166">
        <f t="shared" ref="BK589:BK592" si="1902">IF(BJ589="Lương tháng",0,1)</f>
        <v>0</v>
      </c>
      <c r="BL589" s="166">
        <v>0</v>
      </c>
      <c r="BM589" s="166">
        <f t="shared" ref="BM589:BM592" si="1903">IF(BL589="M1",13000,IF(BL589="M2",20000,IF(BL589="M3",26000,IF(BL589="M4",32000,0))))</f>
        <v>0</v>
      </c>
      <c r="BN589" s="166" t="str">
        <f t="shared" ref="BN589:BN592" si="1904">IF(AND(G589&gt;0,(P589+Q589)&gt;=5),"Trừ tiền","Xem lại")</f>
        <v>Trừ tiền</v>
      </c>
      <c r="BO589" s="410"/>
      <c r="BP589" s="166"/>
      <c r="BQ589" s="144"/>
      <c r="BR589" s="144"/>
      <c r="BS589" s="161">
        <f t="shared" ref="BS589:BS592" si="1905">AQ589+SUM(BO589:BR589)-AN589-AO589-SUM(BY589:CA589)</f>
        <v>8529231</v>
      </c>
      <c r="BT589" s="159">
        <v>0</v>
      </c>
      <c r="BU589" s="166">
        <f t="shared" ref="BU589:BU592" si="1906">BT589*4400000</f>
        <v>0</v>
      </c>
      <c r="BV589" s="166">
        <v>11000000</v>
      </c>
      <c r="BW589" s="166">
        <f t="shared" ref="BW589:BW592" si="1907">BU589+BV589</f>
        <v>11000000</v>
      </c>
      <c r="BX589" s="166">
        <f t="shared" ref="BX589:BX592" si="1908">BS589-SUM(CC589:CD589)-CB589-AZ589-BW589</f>
        <v>-3391619</v>
      </c>
      <c r="BY589" s="166"/>
      <c r="BZ589" s="166"/>
      <c r="CA589" s="171"/>
      <c r="CB589" s="166"/>
      <c r="CC589" s="166"/>
      <c r="CD589" s="166"/>
      <c r="CE589" s="369">
        <v>22000000</v>
      </c>
      <c r="CF589" s="369">
        <f>5%*CE589</f>
        <v>1100000</v>
      </c>
      <c r="CG589" s="369">
        <v>0</v>
      </c>
      <c r="CH589" s="369">
        <v>0</v>
      </c>
      <c r="CI589" s="369"/>
      <c r="CJ589" s="369">
        <f t="shared" ref="CJ589:CJ600" si="1909">SUM(CF589:CI589)</f>
        <v>1100000</v>
      </c>
      <c r="CK589" s="369">
        <f t="shared" ref="CK589:CK600" si="1910">CE589+CJ589</f>
        <v>23100000</v>
      </c>
      <c r="CL589" s="368"/>
      <c r="CM589" s="369">
        <f t="shared" ref="CM589:CN600" si="1911">CE589</f>
        <v>22000000</v>
      </c>
      <c r="CN589" s="369">
        <f t="shared" si="1911"/>
        <v>1100000</v>
      </c>
      <c r="CO589" s="369">
        <f t="shared" ref="CO589:CO600" si="1912">CH589</f>
        <v>0</v>
      </c>
      <c r="CP589" s="369">
        <f t="shared" ref="CP589:CQ600" si="1913">CH589</f>
        <v>0</v>
      </c>
      <c r="CQ589" s="369">
        <f t="shared" si="1913"/>
        <v>0</v>
      </c>
      <c r="CR589" s="369">
        <f t="shared" ref="CR589:CR600" si="1914">SUM(CN589:CQ589)</f>
        <v>1100000</v>
      </c>
      <c r="CS589" s="369">
        <f t="shared" ref="CS589:CS600" si="1915">CM589+CR589</f>
        <v>23100000</v>
      </c>
      <c r="CT589" s="173" t="s">
        <v>2172</v>
      </c>
      <c r="CU589" s="173" t="s">
        <v>2114</v>
      </c>
      <c r="CV589" s="450" t="s">
        <v>2173</v>
      </c>
      <c r="CW589" s="173" t="s">
        <v>2103</v>
      </c>
    </row>
    <row r="590" spans="1:101" ht="34.35" customHeight="1">
      <c r="A590" s="155">
        <f>SUBTOTAL(3,$C$11:C590)</f>
        <v>516</v>
      </c>
      <c r="B590" s="390" t="s">
        <v>1975</v>
      </c>
      <c r="C590" s="252" t="s">
        <v>1976</v>
      </c>
      <c r="D590" s="156" t="s">
        <v>101</v>
      </c>
      <c r="E590" s="157" t="str">
        <f t="shared" si="1873"/>
        <v>B3</v>
      </c>
      <c r="F590" s="392">
        <v>45803</v>
      </c>
      <c r="G590" s="369">
        <v>7200000</v>
      </c>
      <c r="H590" s="368"/>
      <c r="I590" s="160">
        <f t="shared" si="1874"/>
        <v>7800000</v>
      </c>
      <c r="J590" s="160">
        <f t="shared" si="1875"/>
        <v>0</v>
      </c>
      <c r="K590" s="161">
        <f t="shared" si="1876"/>
        <v>7800000</v>
      </c>
      <c r="L590" s="161">
        <f t="shared" si="1877"/>
        <v>15000000</v>
      </c>
      <c r="M590" s="162">
        <f t="shared" si="1878"/>
        <v>0.8</v>
      </c>
      <c r="N590" s="163">
        <f t="shared" si="1879"/>
        <v>5040000</v>
      </c>
      <c r="O590" s="163">
        <v>0</v>
      </c>
      <c r="P590" s="406">
        <v>12</v>
      </c>
      <c r="Q590" s="406">
        <v>0</v>
      </c>
      <c r="R590" s="406">
        <v>0</v>
      </c>
      <c r="S590" s="406">
        <v>0.5</v>
      </c>
      <c r="T590" s="406"/>
      <c r="U590" s="406"/>
      <c r="V590" s="406"/>
      <c r="W590" s="406"/>
      <c r="X590" s="389"/>
      <c r="Y590" s="406"/>
      <c r="Z590" s="406"/>
      <c r="AA590" s="406"/>
      <c r="AB590" s="406"/>
      <c r="AC590" s="406"/>
      <c r="AD590" s="406">
        <v>0</v>
      </c>
      <c r="AE590" s="164">
        <v>0</v>
      </c>
      <c r="AF590" s="166">
        <f t="shared" si="1880"/>
        <v>5538462</v>
      </c>
      <c r="AG590" s="166">
        <f t="shared" si="1881"/>
        <v>0</v>
      </c>
      <c r="AH590" s="166">
        <f t="shared" si="1882"/>
        <v>276923</v>
      </c>
      <c r="AI590" s="166">
        <f t="shared" si="1883"/>
        <v>0</v>
      </c>
      <c r="AJ590" s="166">
        <f t="shared" si="1884"/>
        <v>0</v>
      </c>
      <c r="AK590" s="166">
        <f t="shared" si="1885"/>
        <v>0</v>
      </c>
      <c r="AL590" s="166">
        <f t="shared" si="1886"/>
        <v>0</v>
      </c>
      <c r="AM590" s="166">
        <f t="shared" si="1887"/>
        <v>0</v>
      </c>
      <c r="AN590" s="166">
        <f t="shared" si="1888"/>
        <v>0</v>
      </c>
      <c r="AO590" s="167">
        <f t="shared" si="1889"/>
        <v>0</v>
      </c>
      <c r="AP590" s="166">
        <v>0</v>
      </c>
      <c r="AQ590" s="166">
        <f t="shared" si="1890"/>
        <v>5815385</v>
      </c>
      <c r="AR590" s="166">
        <v>0</v>
      </c>
      <c r="AS590" s="167"/>
      <c r="AT590" s="166"/>
      <c r="AU590" s="166"/>
      <c r="AV590" s="166">
        <f t="shared" si="1891"/>
        <v>5815385</v>
      </c>
      <c r="AW590" s="166">
        <f t="shared" si="1892"/>
        <v>576000</v>
      </c>
      <c r="AX590" s="166">
        <f t="shared" si="1893"/>
        <v>108000</v>
      </c>
      <c r="AY590" s="166">
        <f t="shared" si="1894"/>
        <v>72000</v>
      </c>
      <c r="AZ590" s="166">
        <f t="shared" si="1895"/>
        <v>756000</v>
      </c>
      <c r="BA590" s="166">
        <f t="shared" si="1896"/>
        <v>0</v>
      </c>
      <c r="BB590" s="166">
        <f t="shared" si="1897"/>
        <v>240000</v>
      </c>
      <c r="BC590" s="166"/>
      <c r="BD590" s="166">
        <v>0</v>
      </c>
      <c r="BE590" s="166">
        <f t="shared" si="1898"/>
        <v>996000</v>
      </c>
      <c r="BF590" s="166">
        <f t="shared" si="1899"/>
        <v>4819385</v>
      </c>
      <c r="BG590" s="166">
        <f t="shared" si="1900"/>
        <v>0</v>
      </c>
      <c r="BH590" s="166">
        <v>1</v>
      </c>
      <c r="BI590" s="159">
        <v>0</v>
      </c>
      <c r="BJ590" s="166">
        <f t="shared" si="1901"/>
        <v>0</v>
      </c>
      <c r="BK590" s="166">
        <f t="shared" si="1902"/>
        <v>1</v>
      </c>
      <c r="BL590" s="166">
        <v>0</v>
      </c>
      <c r="BM590" s="166">
        <f t="shared" si="1903"/>
        <v>0</v>
      </c>
      <c r="BN590" s="166" t="str">
        <f t="shared" si="1904"/>
        <v>Trừ tiền</v>
      </c>
      <c r="BO590" s="410"/>
      <c r="BP590" s="166"/>
      <c r="BQ590" s="144"/>
      <c r="BR590" s="144"/>
      <c r="BS590" s="161">
        <f t="shared" si="1905"/>
        <v>5815385</v>
      </c>
      <c r="BT590" s="159">
        <v>0</v>
      </c>
      <c r="BU590" s="166">
        <f t="shared" si="1906"/>
        <v>0</v>
      </c>
      <c r="BV590" s="166">
        <v>11000000</v>
      </c>
      <c r="BW590" s="166">
        <f t="shared" si="1907"/>
        <v>11000000</v>
      </c>
      <c r="BX590" s="166">
        <f t="shared" si="1908"/>
        <v>-5940615</v>
      </c>
      <c r="BY590" s="166"/>
      <c r="BZ590" s="166"/>
      <c r="CA590" s="171"/>
      <c r="CB590" s="166"/>
      <c r="CC590" s="166"/>
      <c r="CD590" s="166"/>
      <c r="CE590" s="369">
        <v>15000000</v>
      </c>
      <c r="CF590" s="369"/>
      <c r="CG590" s="369">
        <v>0</v>
      </c>
      <c r="CH590" s="369">
        <v>0</v>
      </c>
      <c r="CI590" s="369"/>
      <c r="CJ590" s="369">
        <f t="shared" si="1909"/>
        <v>0</v>
      </c>
      <c r="CK590" s="369">
        <f t="shared" si="1910"/>
        <v>15000000</v>
      </c>
      <c r="CL590" s="368"/>
      <c r="CM590" s="369">
        <f t="shared" si="1911"/>
        <v>15000000</v>
      </c>
      <c r="CN590" s="369">
        <f t="shared" si="1911"/>
        <v>0</v>
      </c>
      <c r="CO590" s="369">
        <f t="shared" si="1912"/>
        <v>0</v>
      </c>
      <c r="CP590" s="369">
        <f t="shared" si="1913"/>
        <v>0</v>
      </c>
      <c r="CQ590" s="369">
        <f t="shared" si="1913"/>
        <v>0</v>
      </c>
      <c r="CR590" s="369">
        <f t="shared" si="1914"/>
        <v>0</v>
      </c>
      <c r="CS590" s="369">
        <f t="shared" si="1915"/>
        <v>15000000</v>
      </c>
      <c r="CT590" s="173" t="s">
        <v>2174</v>
      </c>
      <c r="CU590" s="173" t="s">
        <v>2114</v>
      </c>
      <c r="CV590" s="450" t="s">
        <v>2175</v>
      </c>
      <c r="CW590" s="173" t="s">
        <v>2103</v>
      </c>
    </row>
    <row r="591" spans="1:101" ht="34.35" customHeight="1">
      <c r="A591" s="155">
        <f>SUBTOTAL(3,$C$11:C591)</f>
        <v>517</v>
      </c>
      <c r="B591" s="390" t="s">
        <v>1977</v>
      </c>
      <c r="C591" s="252" t="s">
        <v>1978</v>
      </c>
      <c r="D591" s="156" t="s">
        <v>101</v>
      </c>
      <c r="E591" s="157" t="str">
        <f t="shared" si="1873"/>
        <v>B3</v>
      </c>
      <c r="F591" s="392">
        <v>45505</v>
      </c>
      <c r="G591" s="369">
        <v>6530000</v>
      </c>
      <c r="H591" s="368"/>
      <c r="I591" s="160">
        <f t="shared" si="1874"/>
        <v>6470000</v>
      </c>
      <c r="J591" s="160">
        <f t="shared" si="1875"/>
        <v>0</v>
      </c>
      <c r="K591" s="161">
        <f t="shared" si="1876"/>
        <v>6470000</v>
      </c>
      <c r="L591" s="161">
        <f t="shared" si="1877"/>
        <v>13000000</v>
      </c>
      <c r="M591" s="162">
        <f t="shared" si="1878"/>
        <v>0.8</v>
      </c>
      <c r="N591" s="163">
        <f t="shared" si="1879"/>
        <v>4571000</v>
      </c>
      <c r="O591" s="163">
        <v>0</v>
      </c>
      <c r="P591" s="406">
        <v>12</v>
      </c>
      <c r="Q591" s="406">
        <v>0</v>
      </c>
      <c r="R591" s="406">
        <v>0</v>
      </c>
      <c r="S591" s="406">
        <v>0.5</v>
      </c>
      <c r="T591" s="406"/>
      <c r="U591" s="406"/>
      <c r="V591" s="406"/>
      <c r="W591" s="406"/>
      <c r="X591" s="389"/>
      <c r="Y591" s="406"/>
      <c r="Z591" s="406"/>
      <c r="AA591" s="406"/>
      <c r="AB591" s="406"/>
      <c r="AC591" s="406"/>
      <c r="AD591" s="406">
        <v>0</v>
      </c>
      <c r="AE591" s="164">
        <v>0</v>
      </c>
      <c r="AF591" s="166">
        <f t="shared" si="1880"/>
        <v>4800000</v>
      </c>
      <c r="AG591" s="166">
        <f t="shared" si="1881"/>
        <v>0</v>
      </c>
      <c r="AH591" s="166">
        <f t="shared" si="1882"/>
        <v>251154</v>
      </c>
      <c r="AI591" s="166">
        <f t="shared" si="1883"/>
        <v>0</v>
      </c>
      <c r="AJ591" s="166">
        <f t="shared" si="1884"/>
        <v>0</v>
      </c>
      <c r="AK591" s="166">
        <f t="shared" si="1885"/>
        <v>0</v>
      </c>
      <c r="AL591" s="166">
        <f t="shared" si="1886"/>
        <v>0</v>
      </c>
      <c r="AM591" s="166">
        <f t="shared" si="1887"/>
        <v>0</v>
      </c>
      <c r="AN591" s="166">
        <f t="shared" si="1888"/>
        <v>0</v>
      </c>
      <c r="AO591" s="167">
        <f t="shared" si="1889"/>
        <v>0</v>
      </c>
      <c r="AP591" s="166">
        <v>0</v>
      </c>
      <c r="AQ591" s="166">
        <f t="shared" si="1890"/>
        <v>5051154</v>
      </c>
      <c r="AR591" s="166">
        <v>0</v>
      </c>
      <c r="AS591" s="167"/>
      <c r="AT591" s="166"/>
      <c r="AU591" s="166"/>
      <c r="AV591" s="166">
        <f t="shared" si="1891"/>
        <v>5051154</v>
      </c>
      <c r="AW591" s="166">
        <f t="shared" si="1892"/>
        <v>522400</v>
      </c>
      <c r="AX591" s="166">
        <f t="shared" si="1893"/>
        <v>97950</v>
      </c>
      <c r="AY591" s="166">
        <f t="shared" si="1894"/>
        <v>65300</v>
      </c>
      <c r="AZ591" s="166">
        <f t="shared" si="1895"/>
        <v>685650</v>
      </c>
      <c r="BA591" s="166">
        <f t="shared" si="1896"/>
        <v>32650</v>
      </c>
      <c r="BB591" s="166">
        <f t="shared" si="1897"/>
        <v>240000</v>
      </c>
      <c r="BC591" s="166"/>
      <c r="BD591" s="166">
        <v>0</v>
      </c>
      <c r="BE591" s="166">
        <f t="shared" si="1898"/>
        <v>958300</v>
      </c>
      <c r="BF591" s="166">
        <f t="shared" si="1899"/>
        <v>4092854</v>
      </c>
      <c r="BG591" s="166">
        <f t="shared" si="1900"/>
        <v>0</v>
      </c>
      <c r="BH591" s="166">
        <v>1</v>
      </c>
      <c r="BI591" s="369" t="s">
        <v>40</v>
      </c>
      <c r="BJ591" s="166">
        <f t="shared" si="1901"/>
        <v>0</v>
      </c>
      <c r="BK591" s="166">
        <f t="shared" si="1902"/>
        <v>1</v>
      </c>
      <c r="BL591" s="166">
        <v>0</v>
      </c>
      <c r="BM591" s="166">
        <f t="shared" si="1903"/>
        <v>0</v>
      </c>
      <c r="BN591" s="166" t="str">
        <f t="shared" si="1904"/>
        <v>Trừ tiền</v>
      </c>
      <c r="BO591" s="410"/>
      <c r="BP591" s="166"/>
      <c r="BQ591" s="144"/>
      <c r="BR591" s="144"/>
      <c r="BS591" s="161">
        <f t="shared" si="1905"/>
        <v>5051154</v>
      </c>
      <c r="BT591" s="159">
        <v>0</v>
      </c>
      <c r="BU591" s="166">
        <f t="shared" si="1906"/>
        <v>0</v>
      </c>
      <c r="BV591" s="166">
        <v>11000000</v>
      </c>
      <c r="BW591" s="166">
        <f t="shared" si="1907"/>
        <v>11000000</v>
      </c>
      <c r="BX591" s="166">
        <f t="shared" si="1908"/>
        <v>-6634496</v>
      </c>
      <c r="BY591" s="166"/>
      <c r="BZ591" s="166"/>
      <c r="CA591" s="171"/>
      <c r="CB591" s="166"/>
      <c r="CC591" s="166"/>
      <c r="CD591" s="166"/>
      <c r="CE591" s="369">
        <v>13000000</v>
      </c>
      <c r="CF591" s="369"/>
      <c r="CG591" s="369">
        <v>0</v>
      </c>
      <c r="CH591" s="369">
        <v>0</v>
      </c>
      <c r="CI591" s="369"/>
      <c r="CJ591" s="369">
        <f t="shared" si="1909"/>
        <v>0</v>
      </c>
      <c r="CK591" s="369">
        <f t="shared" si="1910"/>
        <v>13000000</v>
      </c>
      <c r="CL591" s="368"/>
      <c r="CM591" s="369">
        <f t="shared" si="1911"/>
        <v>13000000</v>
      </c>
      <c r="CN591" s="369">
        <f t="shared" si="1911"/>
        <v>0</v>
      </c>
      <c r="CO591" s="369">
        <f t="shared" si="1912"/>
        <v>0</v>
      </c>
      <c r="CP591" s="369">
        <f t="shared" si="1913"/>
        <v>0</v>
      </c>
      <c r="CQ591" s="369">
        <f t="shared" si="1913"/>
        <v>0</v>
      </c>
      <c r="CR591" s="369">
        <f t="shared" si="1914"/>
        <v>0</v>
      </c>
      <c r="CS591" s="369">
        <f t="shared" si="1915"/>
        <v>13000000</v>
      </c>
      <c r="CT591" s="173" t="s">
        <v>2176</v>
      </c>
      <c r="CU591" s="173" t="s">
        <v>2114</v>
      </c>
      <c r="CV591" s="450" t="s">
        <v>2177</v>
      </c>
      <c r="CW591" s="173" t="s">
        <v>2103</v>
      </c>
    </row>
    <row r="592" spans="1:101" ht="34.35" customHeight="1">
      <c r="A592" s="155">
        <f>SUBTOTAL(3,$C$11:C592)</f>
        <v>518</v>
      </c>
      <c r="B592" s="461" t="s">
        <v>1979</v>
      </c>
      <c r="C592" s="462" t="s">
        <v>1980</v>
      </c>
      <c r="D592" s="156" t="s">
        <v>101</v>
      </c>
      <c r="E592" s="157" t="str">
        <f t="shared" si="1873"/>
        <v>B3</v>
      </c>
      <c r="F592" s="392">
        <v>45691</v>
      </c>
      <c r="G592" s="369">
        <v>6530000</v>
      </c>
      <c r="H592" s="368"/>
      <c r="I592" s="160">
        <f t="shared" si="1874"/>
        <v>4470000</v>
      </c>
      <c r="J592" s="160">
        <f t="shared" si="1875"/>
        <v>0</v>
      </c>
      <c r="K592" s="161">
        <f t="shared" si="1876"/>
        <v>4470000</v>
      </c>
      <c r="L592" s="161">
        <f t="shared" si="1877"/>
        <v>11000000</v>
      </c>
      <c r="M592" s="162">
        <f t="shared" si="1878"/>
        <v>0.8</v>
      </c>
      <c r="N592" s="163">
        <f t="shared" si="1879"/>
        <v>4571000</v>
      </c>
      <c r="O592" s="163">
        <v>0</v>
      </c>
      <c r="P592" s="406">
        <v>2</v>
      </c>
      <c r="Q592" s="406">
        <v>0</v>
      </c>
      <c r="R592" s="406">
        <v>0</v>
      </c>
      <c r="S592" s="406">
        <v>0</v>
      </c>
      <c r="T592" s="406"/>
      <c r="U592" s="406"/>
      <c r="V592" s="406"/>
      <c r="W592" s="406"/>
      <c r="X592" s="389"/>
      <c r="Y592" s="406"/>
      <c r="Z592" s="406"/>
      <c r="AA592" s="406"/>
      <c r="AB592" s="406"/>
      <c r="AC592" s="406"/>
      <c r="AD592" s="406">
        <v>0</v>
      </c>
      <c r="AE592" s="164">
        <v>0</v>
      </c>
      <c r="AF592" s="166">
        <f t="shared" si="1880"/>
        <v>676923</v>
      </c>
      <c r="AG592" s="166">
        <f t="shared" si="1881"/>
        <v>0</v>
      </c>
      <c r="AH592" s="166">
        <f t="shared" si="1882"/>
        <v>0</v>
      </c>
      <c r="AI592" s="166">
        <f t="shared" si="1883"/>
        <v>0</v>
      </c>
      <c r="AJ592" s="166">
        <f t="shared" si="1884"/>
        <v>0</v>
      </c>
      <c r="AK592" s="166">
        <f t="shared" si="1885"/>
        <v>0</v>
      </c>
      <c r="AL592" s="166">
        <f t="shared" si="1886"/>
        <v>0</v>
      </c>
      <c r="AM592" s="166">
        <f t="shared" si="1887"/>
        <v>0</v>
      </c>
      <c r="AN592" s="166">
        <f t="shared" si="1888"/>
        <v>0</v>
      </c>
      <c r="AO592" s="167">
        <f t="shared" si="1889"/>
        <v>0</v>
      </c>
      <c r="AP592" s="166">
        <v>0</v>
      </c>
      <c r="AQ592" s="166">
        <f t="shared" si="1890"/>
        <v>676923</v>
      </c>
      <c r="AR592" s="166">
        <v>0</v>
      </c>
      <c r="AS592" s="167"/>
      <c r="AT592" s="166"/>
      <c r="AU592" s="166"/>
      <c r="AV592" s="166">
        <f t="shared" si="1891"/>
        <v>676923</v>
      </c>
      <c r="AW592" s="166">
        <v>0</v>
      </c>
      <c r="AX592" s="166">
        <f>ROUND(IF($BH592=1,$G592*4.5%,0),0)</f>
        <v>293850</v>
      </c>
      <c r="AY592" s="166">
        <v>0</v>
      </c>
      <c r="AZ592" s="166">
        <f t="shared" si="1895"/>
        <v>293850</v>
      </c>
      <c r="BA592" s="166">
        <v>0</v>
      </c>
      <c r="BB592" s="166">
        <f t="shared" si="1897"/>
        <v>0</v>
      </c>
      <c r="BC592" s="166"/>
      <c r="BD592" s="166">
        <v>0</v>
      </c>
      <c r="BE592" s="166">
        <f t="shared" si="1898"/>
        <v>293850</v>
      </c>
      <c r="BF592" s="166">
        <f t="shared" si="1899"/>
        <v>383073</v>
      </c>
      <c r="BG592" s="166">
        <f t="shared" si="1900"/>
        <v>0</v>
      </c>
      <c r="BH592" s="166">
        <v>1</v>
      </c>
      <c r="BI592" s="369" t="s">
        <v>40</v>
      </c>
      <c r="BJ592" s="166">
        <f t="shared" si="1901"/>
        <v>0</v>
      </c>
      <c r="BK592" s="166">
        <f t="shared" si="1902"/>
        <v>1</v>
      </c>
      <c r="BL592" s="166">
        <v>0</v>
      </c>
      <c r="BM592" s="166">
        <f t="shared" si="1903"/>
        <v>0</v>
      </c>
      <c r="BN592" s="166" t="str">
        <f t="shared" si="1904"/>
        <v>Xem lại</v>
      </c>
      <c r="BO592" s="410"/>
      <c r="BP592" s="166"/>
      <c r="BQ592" s="144"/>
      <c r="BR592" s="144"/>
      <c r="BS592" s="161">
        <f t="shared" si="1905"/>
        <v>676923</v>
      </c>
      <c r="BT592" s="159">
        <v>0</v>
      </c>
      <c r="BU592" s="166">
        <f t="shared" si="1906"/>
        <v>0</v>
      </c>
      <c r="BV592" s="166">
        <v>11000000</v>
      </c>
      <c r="BW592" s="166">
        <f t="shared" si="1907"/>
        <v>11000000</v>
      </c>
      <c r="BX592" s="166">
        <f t="shared" si="1908"/>
        <v>-10616927</v>
      </c>
      <c r="BY592" s="166"/>
      <c r="BZ592" s="166"/>
      <c r="CA592" s="171"/>
      <c r="CB592" s="166"/>
      <c r="CC592" s="166"/>
      <c r="CD592" s="166"/>
      <c r="CE592" s="369">
        <v>11000000</v>
      </c>
      <c r="CF592" s="369"/>
      <c r="CG592" s="369">
        <v>0</v>
      </c>
      <c r="CH592" s="369">
        <v>0</v>
      </c>
      <c r="CI592" s="369"/>
      <c r="CJ592" s="369">
        <f t="shared" si="1909"/>
        <v>0</v>
      </c>
      <c r="CK592" s="369">
        <f t="shared" si="1910"/>
        <v>11000000</v>
      </c>
      <c r="CL592" s="368"/>
      <c r="CM592" s="369">
        <f t="shared" si="1911"/>
        <v>11000000</v>
      </c>
      <c r="CN592" s="369">
        <f t="shared" si="1911"/>
        <v>0</v>
      </c>
      <c r="CO592" s="369">
        <f t="shared" si="1912"/>
        <v>0</v>
      </c>
      <c r="CP592" s="369">
        <f t="shared" si="1913"/>
        <v>0</v>
      </c>
      <c r="CQ592" s="369">
        <f t="shared" si="1913"/>
        <v>0</v>
      </c>
      <c r="CR592" s="369">
        <f t="shared" si="1914"/>
        <v>0</v>
      </c>
      <c r="CS592" s="369">
        <f t="shared" si="1915"/>
        <v>11000000</v>
      </c>
      <c r="CT592" s="173" t="s">
        <v>2176</v>
      </c>
      <c r="CU592" s="173" t="s">
        <v>2114</v>
      </c>
      <c r="CV592" s="450" t="s">
        <v>2178</v>
      </c>
      <c r="CW592" s="173" t="s">
        <v>2103</v>
      </c>
    </row>
    <row r="593" spans="1:101" ht="34.35" customHeight="1">
      <c r="A593" s="302" t="s">
        <v>2118</v>
      </c>
      <c r="B593" s="692" t="str">
        <f>"Bộ phận quản lý Depot: " &amp;"["&amp;COUNT(A594:A600)&amp; "]"</f>
        <v>Bộ phận quản lý Depot: [7]</v>
      </c>
      <c r="C593" s="693"/>
      <c r="D593" s="293"/>
      <c r="E593" s="293"/>
      <c r="F593" s="293"/>
      <c r="G593" s="301">
        <f>SUM(G594:G600)</f>
        <v>49500000</v>
      </c>
      <c r="H593" s="301">
        <f t="shared" ref="H593:BS593" si="1916">SUM(H594:H600)</f>
        <v>0</v>
      </c>
      <c r="I593" s="301">
        <f t="shared" si="1916"/>
        <v>48500000</v>
      </c>
      <c r="J593" s="301">
        <f t="shared" si="1916"/>
        <v>5000000</v>
      </c>
      <c r="K593" s="301">
        <f t="shared" si="1916"/>
        <v>53500000</v>
      </c>
      <c r="L593" s="301">
        <f t="shared" si="1916"/>
        <v>103000000</v>
      </c>
      <c r="M593" s="301"/>
      <c r="N593" s="301">
        <f t="shared" si="1916"/>
        <v>34650000</v>
      </c>
      <c r="O593" s="301">
        <f t="shared" si="1916"/>
        <v>0</v>
      </c>
      <c r="P593" s="374">
        <f t="shared" si="1916"/>
        <v>87</v>
      </c>
      <c r="Q593" s="374">
        <f t="shared" si="1916"/>
        <v>0</v>
      </c>
      <c r="R593" s="374">
        <f t="shared" si="1916"/>
        <v>6.15</v>
      </c>
      <c r="S593" s="374">
        <f t="shared" si="1916"/>
        <v>5</v>
      </c>
      <c r="T593" s="374">
        <f t="shared" si="1916"/>
        <v>0</v>
      </c>
      <c r="U593" s="374">
        <f t="shared" si="1916"/>
        <v>0</v>
      </c>
      <c r="V593" s="374">
        <f t="shared" si="1916"/>
        <v>0</v>
      </c>
      <c r="W593" s="374">
        <f t="shared" si="1916"/>
        <v>0</v>
      </c>
      <c r="X593" s="374">
        <f t="shared" si="1916"/>
        <v>0</v>
      </c>
      <c r="Y593" s="374">
        <f t="shared" si="1916"/>
        <v>0</v>
      </c>
      <c r="Z593" s="374">
        <f t="shared" si="1916"/>
        <v>0</v>
      </c>
      <c r="AA593" s="374">
        <f t="shared" si="1916"/>
        <v>0</v>
      </c>
      <c r="AB593" s="374">
        <f t="shared" si="1916"/>
        <v>0</v>
      </c>
      <c r="AC593" s="374">
        <f t="shared" si="1916"/>
        <v>0</v>
      </c>
      <c r="AD593" s="374">
        <f t="shared" si="1916"/>
        <v>0</v>
      </c>
      <c r="AE593" s="374">
        <f t="shared" si="1916"/>
        <v>0</v>
      </c>
      <c r="AF593" s="301">
        <f t="shared" si="1916"/>
        <v>39246153</v>
      </c>
      <c r="AG593" s="301">
        <f t="shared" si="1916"/>
        <v>2474444</v>
      </c>
      <c r="AH593" s="301">
        <f t="shared" si="1916"/>
        <v>2639231</v>
      </c>
      <c r="AI593" s="301">
        <f t="shared" si="1916"/>
        <v>0</v>
      </c>
      <c r="AJ593" s="301">
        <f t="shared" si="1916"/>
        <v>0</v>
      </c>
      <c r="AK593" s="301">
        <f t="shared" si="1916"/>
        <v>0</v>
      </c>
      <c r="AL593" s="301">
        <f t="shared" si="1916"/>
        <v>0</v>
      </c>
      <c r="AM593" s="301">
        <f t="shared" si="1916"/>
        <v>0</v>
      </c>
      <c r="AN593" s="301">
        <f t="shared" si="1916"/>
        <v>0</v>
      </c>
      <c r="AO593" s="301">
        <f t="shared" si="1916"/>
        <v>0</v>
      </c>
      <c r="AP593" s="301">
        <f t="shared" si="1916"/>
        <v>0</v>
      </c>
      <c r="AQ593" s="301">
        <f t="shared" si="1916"/>
        <v>44359828</v>
      </c>
      <c r="AR593" s="301">
        <f t="shared" si="1916"/>
        <v>0</v>
      </c>
      <c r="AS593" s="301">
        <f t="shared" si="1916"/>
        <v>0</v>
      </c>
      <c r="AT593" s="301">
        <f t="shared" si="1916"/>
        <v>0</v>
      </c>
      <c r="AU593" s="301">
        <f t="shared" si="1916"/>
        <v>0</v>
      </c>
      <c r="AV593" s="301">
        <f t="shared" si="1916"/>
        <v>44359828</v>
      </c>
      <c r="AW593" s="301">
        <f t="shared" si="1916"/>
        <v>3960000</v>
      </c>
      <c r="AX593" s="301">
        <f t="shared" si="1916"/>
        <v>742500</v>
      </c>
      <c r="AY593" s="301">
        <f t="shared" si="1916"/>
        <v>495000</v>
      </c>
      <c r="AZ593" s="301">
        <f t="shared" si="1916"/>
        <v>5197500</v>
      </c>
      <c r="BA593" s="301">
        <f t="shared" si="1916"/>
        <v>110250</v>
      </c>
      <c r="BB593" s="301">
        <f t="shared" si="1916"/>
        <v>1440000</v>
      </c>
      <c r="BC593" s="301">
        <f t="shared" si="1916"/>
        <v>0</v>
      </c>
      <c r="BD593" s="301">
        <f t="shared" si="1916"/>
        <v>0</v>
      </c>
      <c r="BE593" s="301">
        <f t="shared" si="1916"/>
        <v>6747750</v>
      </c>
      <c r="BF593" s="301">
        <f t="shared" si="1916"/>
        <v>37612078</v>
      </c>
      <c r="BG593" s="301">
        <f t="shared" si="1916"/>
        <v>0</v>
      </c>
      <c r="BH593" s="301"/>
      <c r="BI593" s="301">
        <f t="shared" si="1916"/>
        <v>0</v>
      </c>
      <c r="BJ593" s="301">
        <f t="shared" si="1916"/>
        <v>0</v>
      </c>
      <c r="BK593" s="301"/>
      <c r="BL593" s="301">
        <f t="shared" si="1916"/>
        <v>0</v>
      </c>
      <c r="BM593" s="301">
        <f t="shared" si="1916"/>
        <v>0</v>
      </c>
      <c r="BN593" s="301">
        <f t="shared" si="1916"/>
        <v>0</v>
      </c>
      <c r="BO593" s="301">
        <f t="shared" si="1916"/>
        <v>0</v>
      </c>
      <c r="BP593" s="301">
        <f t="shared" si="1916"/>
        <v>0</v>
      </c>
      <c r="BQ593" s="301">
        <f t="shared" si="1916"/>
        <v>0</v>
      </c>
      <c r="BR593" s="301">
        <f t="shared" si="1916"/>
        <v>0</v>
      </c>
      <c r="BS593" s="301">
        <f t="shared" si="1916"/>
        <v>44359828</v>
      </c>
      <c r="BT593" s="301">
        <f t="shared" ref="BT593:CV593" si="1917">SUM(BT594:BT600)</f>
        <v>0</v>
      </c>
      <c r="BU593" s="301">
        <f t="shared" si="1917"/>
        <v>0</v>
      </c>
      <c r="BV593" s="301">
        <f t="shared" si="1917"/>
        <v>77000000</v>
      </c>
      <c r="BW593" s="301">
        <f t="shared" si="1917"/>
        <v>77000000</v>
      </c>
      <c r="BX593" s="301">
        <f t="shared" si="1917"/>
        <v>-37837672</v>
      </c>
      <c r="BY593" s="301">
        <f t="shared" si="1917"/>
        <v>0</v>
      </c>
      <c r="BZ593" s="301">
        <f t="shared" si="1917"/>
        <v>0</v>
      </c>
      <c r="CA593" s="301">
        <f t="shared" si="1917"/>
        <v>0</v>
      </c>
      <c r="CB593" s="301">
        <f t="shared" si="1917"/>
        <v>0</v>
      </c>
      <c r="CC593" s="301">
        <f t="shared" si="1917"/>
        <v>0</v>
      </c>
      <c r="CD593" s="301">
        <f t="shared" si="1917"/>
        <v>0</v>
      </c>
      <c r="CE593" s="301">
        <f t="shared" si="1917"/>
        <v>98000000</v>
      </c>
      <c r="CF593" s="301">
        <f t="shared" si="1917"/>
        <v>5000000</v>
      </c>
      <c r="CG593" s="301">
        <f t="shared" si="1917"/>
        <v>0</v>
      </c>
      <c r="CH593" s="301">
        <f t="shared" si="1917"/>
        <v>0</v>
      </c>
      <c r="CI593" s="301">
        <f t="shared" si="1917"/>
        <v>0</v>
      </c>
      <c r="CJ593" s="301">
        <f t="shared" si="1917"/>
        <v>5000000</v>
      </c>
      <c r="CK593" s="301">
        <f t="shared" si="1917"/>
        <v>103000000</v>
      </c>
      <c r="CL593" s="301">
        <f t="shared" si="1917"/>
        <v>0</v>
      </c>
      <c r="CM593" s="301">
        <f t="shared" si="1917"/>
        <v>98000000</v>
      </c>
      <c r="CN593" s="301">
        <f t="shared" si="1917"/>
        <v>5000000</v>
      </c>
      <c r="CO593" s="301">
        <f t="shared" si="1917"/>
        <v>0</v>
      </c>
      <c r="CP593" s="301">
        <f t="shared" si="1917"/>
        <v>0</v>
      </c>
      <c r="CQ593" s="301">
        <f t="shared" si="1917"/>
        <v>0</v>
      </c>
      <c r="CR593" s="301">
        <f t="shared" si="1917"/>
        <v>5000000</v>
      </c>
      <c r="CS593" s="301">
        <f t="shared" si="1917"/>
        <v>103000000</v>
      </c>
      <c r="CT593" s="301">
        <f t="shared" si="1917"/>
        <v>0</v>
      </c>
      <c r="CU593" s="301">
        <f t="shared" si="1917"/>
        <v>0</v>
      </c>
      <c r="CV593" s="301">
        <f t="shared" si="1917"/>
        <v>0</v>
      </c>
      <c r="CW593" s="301"/>
    </row>
    <row r="594" spans="1:101" ht="34.35" customHeight="1">
      <c r="A594" s="155">
        <f>SUBTOTAL(3,$C$11:C594)</f>
        <v>519</v>
      </c>
      <c r="B594" s="390" t="s">
        <v>1982</v>
      </c>
      <c r="C594" s="252" t="s">
        <v>1983</v>
      </c>
      <c r="D594" s="156" t="s">
        <v>101</v>
      </c>
      <c r="E594" s="157" t="str">
        <f t="shared" si="1873"/>
        <v>B3</v>
      </c>
      <c r="F594" s="392">
        <v>45575</v>
      </c>
      <c r="G594" s="369">
        <v>6860000</v>
      </c>
      <c r="H594" s="368"/>
      <c r="I594" s="160">
        <f t="shared" ref="I594:I600" si="1918">IF(G594&gt;0,CM594-G594,CM594-H594)</f>
        <v>5140000</v>
      </c>
      <c r="J594" s="160">
        <f t="shared" si="1875"/>
        <v>0</v>
      </c>
      <c r="K594" s="161">
        <f t="shared" si="1876"/>
        <v>5140000</v>
      </c>
      <c r="L594" s="161">
        <f t="shared" si="1877"/>
        <v>12000000</v>
      </c>
      <c r="M594" s="162">
        <f t="shared" ref="M594:M600" si="1919">IF(CE594&gt;=11000000,80%,100%)</f>
        <v>0.8</v>
      </c>
      <c r="N594" s="163">
        <f t="shared" ref="N594:N600" si="1920">ROUND(MAX(G594*70%,H594*70%,3640000),0)</f>
        <v>4802000</v>
      </c>
      <c r="O594" s="163">
        <v>0</v>
      </c>
      <c r="P594" s="406">
        <v>13</v>
      </c>
      <c r="Q594" s="406">
        <v>0</v>
      </c>
      <c r="R594" s="406">
        <v>2</v>
      </c>
      <c r="S594" s="406">
        <v>2</v>
      </c>
      <c r="T594" s="406"/>
      <c r="U594" s="406"/>
      <c r="V594" s="406"/>
      <c r="W594" s="406"/>
      <c r="X594" s="389"/>
      <c r="Y594" s="406"/>
      <c r="Z594" s="406"/>
      <c r="AA594" s="406"/>
      <c r="AB594" s="406"/>
      <c r="AC594" s="406"/>
      <c r="AD594" s="406">
        <v>0</v>
      </c>
      <c r="AE594" s="164">
        <v>0</v>
      </c>
      <c r="AF594" s="166">
        <f t="shared" ref="AF594:AF600" si="1921">ROUND(IF($P594=0,0,IF(OR($BJ594="lương tháng",$CE594&gt;=11000000),($L594/2-$L594/26*($CC$6-$P594))*$M594,$L594/26*$P594*$M594)),0)</f>
        <v>4800000</v>
      </c>
      <c r="AG594" s="166">
        <f t="shared" ref="AG594:AG600" si="1922">ROUND(MAX((G594+I594)*M594/26*R594,(H594+I594)*M594/26*R594,G594/26*R594*150%,H594/26*R594*150%)*BK594,0)</f>
        <v>791538</v>
      </c>
      <c r="AH594" s="166">
        <f t="shared" ref="AH594:AH600" si="1923">ROUND(MAX((G594+I594)*M594/26*S594,(H594+I594)*M594/26*S594,G594/26*S594*200%,H594/26*S594*200%)*BK594,0)</f>
        <v>1055385</v>
      </c>
      <c r="AI594" s="166">
        <f t="shared" ref="AI594:AI600" si="1924">ROUND(IF(BJ594="Lương tháng",L594/26*T594,MAX((G594+I594)/26*(T594+U594)*200%+G594/26*T594,(H594+I594)/26*(T594+U594)*200%+H594/26*T594,G594/26*(T594+U594)*300%+G594/26*T594,H594/26*(T594+U594)*300%+H594/26*T594)),0)</f>
        <v>0</v>
      </c>
      <c r="AJ594" s="166">
        <f t="shared" ref="AJ594:AJ600" si="1925">ROUND(IF((P594+Q594)=0,0,IF(BJ594="Lương tháng",MAX((G594+I594)/26*V594,(H594+I594)/26*V594),MAX(G594/26*V594,H594/26*V594))),0)</f>
        <v>0</v>
      </c>
      <c r="AK594" s="166">
        <f t="shared" ref="AK594:AK600" si="1926">ROUND(IF(G594&gt;0,G594/26*W594,H594/26*W594),0)</f>
        <v>0</v>
      </c>
      <c r="AL594" s="166">
        <f t="shared" ref="AL594:AL600" si="1927">ROUND(N594/26*Y594+O594/26*Z594+MAX(G594/26*AA594,H594/26*AA594),0)</f>
        <v>0</v>
      </c>
      <c r="AM594" s="166">
        <f t="shared" ref="AM594:AM600" si="1928">ROUND(IF(BJ594="Lương tháng",L594/26*AC594,L594/26*AC594+MAX((G594+I594)/26*AB594,(H594+I594)/26*AB594)),0)</f>
        <v>0</v>
      </c>
      <c r="AN594" s="166">
        <f t="shared" ref="AN594:AN600" si="1929">ROUND(IF(BJ594="lương tháng",0,MAX((G594+I594)/26*AD594*30%,(H594+I594)/26*AD594*30%)*BK594),0)</f>
        <v>0</v>
      </c>
      <c r="AO594" s="167">
        <f t="shared" ref="AO594:AO600" si="1930">ROUND(BM594*AE594,0)</f>
        <v>0</v>
      </c>
      <c r="AP594" s="166">
        <v>0</v>
      </c>
      <c r="AQ594" s="166">
        <f t="shared" ref="AQ594:AQ600" si="1931">ROUND(SUM(AF594:AP594),0)</f>
        <v>6646923</v>
      </c>
      <c r="AR594" s="166">
        <v>0</v>
      </c>
      <c r="AS594" s="167"/>
      <c r="AT594" s="166"/>
      <c r="AU594" s="166"/>
      <c r="AV594" s="166">
        <f t="shared" ref="AV594:AV600" si="1932">ROUND(SUM(AQ594:AT594)-AU594,0)</f>
        <v>6646923</v>
      </c>
      <c r="AW594" s="166">
        <f t="shared" ref="AW594:AW600" si="1933">ROUND(IF($BH594=1,$G594*$AW$9,0),0)</f>
        <v>548800</v>
      </c>
      <c r="AX594" s="166">
        <f t="shared" ref="AX594:AX600" si="1934">ROUND(IF($BH594=1,$G594*$AX$9,0),0)</f>
        <v>102900</v>
      </c>
      <c r="AY594" s="166">
        <f t="shared" ref="AY594:AY600" si="1935">ROUND(IF($BH594=1,$G594*$AY$9,0),0)</f>
        <v>68600</v>
      </c>
      <c r="AZ594" s="166">
        <f t="shared" ref="AZ594:AZ600" si="1936">SUM(AW594:AY594)</f>
        <v>720300</v>
      </c>
      <c r="BA594" s="166">
        <f t="shared" ref="BA594:BA600" si="1937">ROUND(IF($BI594="1x",$G594*0.5%,0),0)</f>
        <v>0</v>
      </c>
      <c r="BB594" s="166">
        <f t="shared" ref="BB594:BB600" si="1938">IF(BN594="Xem lại",0,IF(CM594&lt;11000000,5000,IF(AND(CM594&gt;=11000000,CM594&lt;25000000),10000,IF(AND(CM594&gt;=25000000,CM594&lt;40000000),15000,IF(AND(CM594&gt;=40000000,CM594&lt;120000000),20000,IF(AND(CM594&gt;=120000000,CM594&lt;240000000),25000,30000)))))*$BB$5)</f>
        <v>240000</v>
      </c>
      <c r="BC594" s="166"/>
      <c r="BD594" s="166">
        <v>0</v>
      </c>
      <c r="BE594" s="166">
        <f t="shared" ref="BE594:BE600" si="1939">ROUND(SUM(AZ594:BD594),0)</f>
        <v>960300</v>
      </c>
      <c r="BF594" s="166">
        <f t="shared" ref="BF594:BF600" si="1940">ROUND(IF(AV594&gt;BE594,AV594-BE594,0),0)</f>
        <v>5686623</v>
      </c>
      <c r="BG594" s="166">
        <f t="shared" ref="BG594:BG600" si="1941">ROUND(IF(BE594&gt;AV594,BE594-AV594,0),0)</f>
        <v>0</v>
      </c>
      <c r="BH594" s="166">
        <v>1</v>
      </c>
      <c r="BI594" s="159">
        <v>0</v>
      </c>
      <c r="BJ594" s="166">
        <f t="shared" ref="BJ594:BJ600" si="1942">IF(AND(D594="QTNV CL",CM594&gt;=11000000),"Lương tháng",IF(CM594&gt;=18000000,"Lương tháng",0))</f>
        <v>0</v>
      </c>
      <c r="BK594" s="166">
        <f t="shared" ref="BK594:BK600" si="1943">IF(BJ594="Lương tháng",0,1)</f>
        <v>1</v>
      </c>
      <c r="BL594" s="166">
        <v>0</v>
      </c>
      <c r="BM594" s="166">
        <f t="shared" ref="BM594:BM600" si="1944">IF(BL594="M1",13000,IF(BL594="M2",20000,IF(BL594="M3",26000,IF(BL594="M4",32000,0))))</f>
        <v>0</v>
      </c>
      <c r="BN594" s="166" t="str">
        <f t="shared" ref="BN594:BN600" si="1945">IF(AND(G594&gt;0,(P594+Q594)&gt;=5),"Trừ tiền","Xem lại")</f>
        <v>Trừ tiền</v>
      </c>
      <c r="BO594" s="410"/>
      <c r="BP594" s="166"/>
      <c r="BQ594" s="144"/>
      <c r="BR594" s="144"/>
      <c r="BS594" s="161">
        <f t="shared" ref="BS594:BS600" si="1946">AQ594+SUM(BO594:BR594)-AN594-AO594-SUM(BY594:CA594)</f>
        <v>6646923</v>
      </c>
      <c r="BT594" s="159">
        <v>0</v>
      </c>
      <c r="BU594" s="166">
        <f t="shared" ref="BU594:BU600" si="1947">BT594*4400000</f>
        <v>0</v>
      </c>
      <c r="BV594" s="166">
        <v>11000000</v>
      </c>
      <c r="BW594" s="166">
        <f t="shared" ref="BW594:BW600" si="1948">BU594+BV594</f>
        <v>11000000</v>
      </c>
      <c r="BX594" s="166">
        <f t="shared" ref="BX594:BX600" si="1949">BS594-SUM(CC594:CD594)-CB594-AZ594-BW594</f>
        <v>-5073377</v>
      </c>
      <c r="BY594" s="166"/>
      <c r="BZ594" s="166"/>
      <c r="CA594" s="171"/>
      <c r="CB594" s="166"/>
      <c r="CC594" s="166"/>
      <c r="CD594" s="166"/>
      <c r="CE594" s="369">
        <v>12000000</v>
      </c>
      <c r="CF594" s="369"/>
      <c r="CG594" s="369">
        <v>0</v>
      </c>
      <c r="CH594" s="369">
        <v>0</v>
      </c>
      <c r="CI594" s="369"/>
      <c r="CJ594" s="369">
        <f t="shared" si="1909"/>
        <v>0</v>
      </c>
      <c r="CK594" s="369">
        <f t="shared" si="1910"/>
        <v>12000000</v>
      </c>
      <c r="CL594" s="368"/>
      <c r="CM594" s="369">
        <f t="shared" si="1911"/>
        <v>12000000</v>
      </c>
      <c r="CN594" s="369">
        <f t="shared" si="1911"/>
        <v>0</v>
      </c>
      <c r="CO594" s="369">
        <f t="shared" si="1912"/>
        <v>0</v>
      </c>
      <c r="CP594" s="369">
        <f t="shared" si="1913"/>
        <v>0</v>
      </c>
      <c r="CQ594" s="369">
        <f t="shared" si="1913"/>
        <v>0</v>
      </c>
      <c r="CR594" s="369">
        <f t="shared" si="1914"/>
        <v>0</v>
      </c>
      <c r="CS594" s="369">
        <f t="shared" si="1915"/>
        <v>12000000</v>
      </c>
      <c r="CT594" s="173" t="s">
        <v>1095</v>
      </c>
      <c r="CU594" s="173" t="s">
        <v>2114</v>
      </c>
      <c r="CV594" s="450" t="s">
        <v>2179</v>
      </c>
      <c r="CW594" s="173" t="s">
        <v>2103</v>
      </c>
    </row>
    <row r="595" spans="1:101" ht="34.35" customHeight="1">
      <c r="A595" s="155">
        <f>SUBTOTAL(3,$C$11:C595)</f>
        <v>520</v>
      </c>
      <c r="B595" s="390" t="s">
        <v>1981</v>
      </c>
      <c r="C595" s="252" t="s">
        <v>484</v>
      </c>
      <c r="D595" s="156" t="s">
        <v>101</v>
      </c>
      <c r="E595" s="157" t="str">
        <f>IF(CL595&gt;=400000000,"A1",IF(CL595&gt;=300000000,"A2",IF(CL595&gt;=240000000,"A3",IF(CL595&gt;=180000000,"A4",IF(CL595&gt;=120000000,"A5",IF(CL595&gt;=80000000,"A6",IF(CL595&gt;=40000000,"A7",IF(CL595&gt;=25000000,"B1",IF(CL595&gt;=12000000,"B2","B3")))))))))</f>
        <v>B3</v>
      </c>
      <c r="F595" s="392">
        <v>35796</v>
      </c>
      <c r="G595" s="369">
        <v>7200000</v>
      </c>
      <c r="H595" s="368"/>
      <c r="I595" s="160">
        <f t="shared" si="1918"/>
        <v>7800000</v>
      </c>
      <c r="J595" s="160">
        <f t="shared" si="1875"/>
        <v>1500000</v>
      </c>
      <c r="K595" s="161">
        <f t="shared" si="1876"/>
        <v>9300000</v>
      </c>
      <c r="L595" s="161">
        <f t="shared" si="1877"/>
        <v>16500000</v>
      </c>
      <c r="M595" s="162">
        <f t="shared" si="1919"/>
        <v>0.8</v>
      </c>
      <c r="N595" s="163">
        <f t="shared" si="1920"/>
        <v>5040000</v>
      </c>
      <c r="O595" s="163">
        <v>0</v>
      </c>
      <c r="P595" s="406">
        <v>13</v>
      </c>
      <c r="Q595" s="406">
        <v>0</v>
      </c>
      <c r="R595" s="406">
        <v>0.86</v>
      </c>
      <c r="S595" s="406">
        <v>1</v>
      </c>
      <c r="T595" s="406"/>
      <c r="U595" s="406"/>
      <c r="V595" s="406"/>
      <c r="W595" s="406"/>
      <c r="X595" s="389"/>
      <c r="Y595" s="406"/>
      <c r="Z595" s="406"/>
      <c r="AA595" s="406"/>
      <c r="AB595" s="406"/>
      <c r="AC595" s="406"/>
      <c r="AD595" s="406">
        <v>0</v>
      </c>
      <c r="AE595" s="164">
        <v>0</v>
      </c>
      <c r="AF595" s="166">
        <f t="shared" si="1921"/>
        <v>6600000</v>
      </c>
      <c r="AG595" s="166">
        <f t="shared" si="1922"/>
        <v>396923</v>
      </c>
      <c r="AH595" s="166">
        <f t="shared" si="1923"/>
        <v>553846</v>
      </c>
      <c r="AI595" s="166">
        <f t="shared" si="1924"/>
        <v>0</v>
      </c>
      <c r="AJ595" s="166">
        <f t="shared" si="1925"/>
        <v>0</v>
      </c>
      <c r="AK595" s="166">
        <f t="shared" si="1926"/>
        <v>0</v>
      </c>
      <c r="AL595" s="166">
        <f t="shared" si="1927"/>
        <v>0</v>
      </c>
      <c r="AM595" s="166">
        <f t="shared" si="1928"/>
        <v>0</v>
      </c>
      <c r="AN595" s="166">
        <f t="shared" si="1929"/>
        <v>0</v>
      </c>
      <c r="AO595" s="167">
        <f t="shared" si="1930"/>
        <v>0</v>
      </c>
      <c r="AP595" s="166">
        <v>0</v>
      </c>
      <c r="AQ595" s="166">
        <f t="shared" si="1931"/>
        <v>7550769</v>
      </c>
      <c r="AR595" s="166">
        <v>0</v>
      </c>
      <c r="AS595" s="167"/>
      <c r="AT595" s="166"/>
      <c r="AU595" s="166"/>
      <c r="AV595" s="166">
        <f t="shared" si="1932"/>
        <v>7550769</v>
      </c>
      <c r="AW595" s="166">
        <f t="shared" si="1933"/>
        <v>576000</v>
      </c>
      <c r="AX595" s="166">
        <f t="shared" si="1934"/>
        <v>108000</v>
      </c>
      <c r="AY595" s="166">
        <f t="shared" si="1935"/>
        <v>72000</v>
      </c>
      <c r="AZ595" s="166">
        <f t="shared" si="1936"/>
        <v>756000</v>
      </c>
      <c r="BA595" s="166">
        <f t="shared" si="1937"/>
        <v>0</v>
      </c>
      <c r="BB595" s="166">
        <f t="shared" si="1938"/>
        <v>240000</v>
      </c>
      <c r="BC595" s="166"/>
      <c r="BD595" s="166">
        <v>0</v>
      </c>
      <c r="BE595" s="166">
        <f t="shared" si="1939"/>
        <v>996000</v>
      </c>
      <c r="BF595" s="166">
        <f t="shared" si="1940"/>
        <v>6554769</v>
      </c>
      <c r="BG595" s="166">
        <f t="shared" si="1941"/>
        <v>0</v>
      </c>
      <c r="BH595" s="166">
        <v>1</v>
      </c>
      <c r="BI595" s="159">
        <v>0</v>
      </c>
      <c r="BJ595" s="166">
        <f t="shared" si="1942"/>
        <v>0</v>
      </c>
      <c r="BK595" s="166">
        <f t="shared" si="1943"/>
        <v>1</v>
      </c>
      <c r="BL595" s="166">
        <v>0</v>
      </c>
      <c r="BM595" s="166">
        <f t="shared" si="1944"/>
        <v>0</v>
      </c>
      <c r="BN595" s="166" t="str">
        <f t="shared" si="1945"/>
        <v>Trừ tiền</v>
      </c>
      <c r="BO595" s="410"/>
      <c r="BP595" s="166"/>
      <c r="BQ595" s="144"/>
      <c r="BR595" s="144"/>
      <c r="BS595" s="161">
        <f t="shared" si="1946"/>
        <v>7550769</v>
      </c>
      <c r="BT595" s="159">
        <v>0</v>
      </c>
      <c r="BU595" s="166">
        <f t="shared" si="1947"/>
        <v>0</v>
      </c>
      <c r="BV595" s="166">
        <v>11000000</v>
      </c>
      <c r="BW595" s="166">
        <f t="shared" si="1948"/>
        <v>11000000</v>
      </c>
      <c r="BX595" s="166">
        <f t="shared" si="1949"/>
        <v>-4205231</v>
      </c>
      <c r="BY595" s="166"/>
      <c r="BZ595" s="166"/>
      <c r="CA595" s="171"/>
      <c r="CB595" s="166"/>
      <c r="CC595" s="166"/>
      <c r="CD595" s="166"/>
      <c r="CE595" s="369">
        <v>15000000</v>
      </c>
      <c r="CF595" s="369">
        <f>CE595*10%</f>
        <v>1500000</v>
      </c>
      <c r="CG595" s="369">
        <v>0</v>
      </c>
      <c r="CH595" s="369">
        <v>0</v>
      </c>
      <c r="CI595" s="369"/>
      <c r="CJ595" s="369">
        <f>SUM(CF595:CI595)</f>
        <v>1500000</v>
      </c>
      <c r="CK595" s="369">
        <f>CE595+CJ595</f>
        <v>16500000</v>
      </c>
      <c r="CL595" s="368"/>
      <c r="CM595" s="369">
        <f>CE595</f>
        <v>15000000</v>
      </c>
      <c r="CN595" s="369">
        <f>CF595</f>
        <v>1500000</v>
      </c>
      <c r="CO595" s="369">
        <f>CH595</f>
        <v>0</v>
      </c>
      <c r="CP595" s="369">
        <f>CH595</f>
        <v>0</v>
      </c>
      <c r="CQ595" s="369">
        <f>CI595</f>
        <v>0</v>
      </c>
      <c r="CR595" s="369">
        <f>SUM(CN595:CQ595)</f>
        <v>1500000</v>
      </c>
      <c r="CS595" s="369">
        <f>CM595+CR595</f>
        <v>16500000</v>
      </c>
      <c r="CT595" s="173" t="s">
        <v>2188</v>
      </c>
      <c r="CU595" s="173" t="s">
        <v>2116</v>
      </c>
      <c r="CV595" s="450" t="s">
        <v>2190</v>
      </c>
      <c r="CW595" s="173" t="s">
        <v>2103</v>
      </c>
    </row>
    <row r="596" spans="1:101" ht="34.35" customHeight="1">
      <c r="A596" s="155">
        <f>SUBTOTAL(3,$C$11:C596)</f>
        <v>521</v>
      </c>
      <c r="B596" s="390" t="s">
        <v>1984</v>
      </c>
      <c r="C596" s="252" t="s">
        <v>1985</v>
      </c>
      <c r="D596" s="156" t="s">
        <v>101</v>
      </c>
      <c r="E596" s="157" t="str">
        <f t="shared" si="1873"/>
        <v>B3</v>
      </c>
      <c r="F596" s="392">
        <v>45748</v>
      </c>
      <c r="G596" s="369">
        <v>6530000</v>
      </c>
      <c r="H596" s="368"/>
      <c r="I596" s="160">
        <f t="shared" si="1918"/>
        <v>4470000</v>
      </c>
      <c r="J596" s="160">
        <f t="shared" si="1875"/>
        <v>0</v>
      </c>
      <c r="K596" s="161">
        <f t="shared" si="1876"/>
        <v>4470000</v>
      </c>
      <c r="L596" s="161">
        <f t="shared" si="1877"/>
        <v>11000000</v>
      </c>
      <c r="M596" s="162">
        <f t="shared" si="1919"/>
        <v>0.8</v>
      </c>
      <c r="N596" s="163">
        <f t="shared" si="1920"/>
        <v>4571000</v>
      </c>
      <c r="O596" s="163">
        <v>0</v>
      </c>
      <c r="P596" s="406">
        <v>13</v>
      </c>
      <c r="Q596" s="406">
        <v>0</v>
      </c>
      <c r="R596" s="406">
        <v>1.29</v>
      </c>
      <c r="S596" s="406">
        <v>1</v>
      </c>
      <c r="T596" s="406"/>
      <c r="U596" s="406"/>
      <c r="V596" s="406"/>
      <c r="W596" s="406"/>
      <c r="X596" s="389"/>
      <c r="Y596" s="406"/>
      <c r="Z596" s="406"/>
      <c r="AA596" s="406"/>
      <c r="AB596" s="406"/>
      <c r="AC596" s="406"/>
      <c r="AD596" s="406">
        <v>0</v>
      </c>
      <c r="AE596" s="164">
        <v>0</v>
      </c>
      <c r="AF596" s="166">
        <f t="shared" si="1921"/>
        <v>4400000</v>
      </c>
      <c r="AG596" s="166">
        <f t="shared" si="1922"/>
        <v>485983</v>
      </c>
      <c r="AH596" s="166">
        <f t="shared" si="1923"/>
        <v>502308</v>
      </c>
      <c r="AI596" s="166">
        <f t="shared" si="1924"/>
        <v>0</v>
      </c>
      <c r="AJ596" s="166">
        <f t="shared" si="1925"/>
        <v>0</v>
      </c>
      <c r="AK596" s="166">
        <f t="shared" si="1926"/>
        <v>0</v>
      </c>
      <c r="AL596" s="166">
        <f t="shared" si="1927"/>
        <v>0</v>
      </c>
      <c r="AM596" s="166">
        <f t="shared" si="1928"/>
        <v>0</v>
      </c>
      <c r="AN596" s="166">
        <f t="shared" si="1929"/>
        <v>0</v>
      </c>
      <c r="AO596" s="167">
        <f t="shared" si="1930"/>
        <v>0</v>
      </c>
      <c r="AP596" s="166">
        <v>0</v>
      </c>
      <c r="AQ596" s="166">
        <f t="shared" si="1931"/>
        <v>5388291</v>
      </c>
      <c r="AR596" s="166">
        <v>0</v>
      </c>
      <c r="AS596" s="167"/>
      <c r="AT596" s="166"/>
      <c r="AU596" s="166"/>
      <c r="AV596" s="166">
        <f t="shared" si="1932"/>
        <v>5388291</v>
      </c>
      <c r="AW596" s="166">
        <f t="shared" si="1933"/>
        <v>522400</v>
      </c>
      <c r="AX596" s="166">
        <f t="shared" si="1934"/>
        <v>97950</v>
      </c>
      <c r="AY596" s="166">
        <f t="shared" si="1935"/>
        <v>65300</v>
      </c>
      <c r="AZ596" s="166">
        <f t="shared" si="1936"/>
        <v>685650</v>
      </c>
      <c r="BA596" s="166">
        <f t="shared" si="1937"/>
        <v>32650</v>
      </c>
      <c r="BB596" s="166">
        <f t="shared" si="1938"/>
        <v>240000</v>
      </c>
      <c r="BC596" s="166"/>
      <c r="BD596" s="166">
        <v>0</v>
      </c>
      <c r="BE596" s="166">
        <f t="shared" si="1939"/>
        <v>958300</v>
      </c>
      <c r="BF596" s="166">
        <f t="shared" si="1940"/>
        <v>4429991</v>
      </c>
      <c r="BG596" s="166">
        <f t="shared" si="1941"/>
        <v>0</v>
      </c>
      <c r="BH596" s="166">
        <v>1</v>
      </c>
      <c r="BI596" s="369" t="s">
        <v>40</v>
      </c>
      <c r="BJ596" s="166">
        <f t="shared" si="1942"/>
        <v>0</v>
      </c>
      <c r="BK596" s="166">
        <f t="shared" si="1943"/>
        <v>1</v>
      </c>
      <c r="BL596" s="166">
        <v>0</v>
      </c>
      <c r="BM596" s="166">
        <f t="shared" si="1944"/>
        <v>0</v>
      </c>
      <c r="BN596" s="166" t="str">
        <f t="shared" si="1945"/>
        <v>Trừ tiền</v>
      </c>
      <c r="BO596" s="410"/>
      <c r="BP596" s="166"/>
      <c r="BQ596" s="144"/>
      <c r="BR596" s="144"/>
      <c r="BS596" s="161">
        <f t="shared" si="1946"/>
        <v>5388291</v>
      </c>
      <c r="BT596" s="159">
        <v>0</v>
      </c>
      <c r="BU596" s="166">
        <f t="shared" si="1947"/>
        <v>0</v>
      </c>
      <c r="BV596" s="166">
        <v>11000000</v>
      </c>
      <c r="BW596" s="166">
        <f t="shared" si="1948"/>
        <v>11000000</v>
      </c>
      <c r="BX596" s="166">
        <f t="shared" si="1949"/>
        <v>-6297359</v>
      </c>
      <c r="BY596" s="166"/>
      <c r="BZ596" s="166"/>
      <c r="CA596" s="171"/>
      <c r="CB596" s="166"/>
      <c r="CC596" s="166"/>
      <c r="CD596" s="166"/>
      <c r="CE596" s="369">
        <v>11000000</v>
      </c>
      <c r="CF596" s="369"/>
      <c r="CG596" s="369">
        <v>0</v>
      </c>
      <c r="CH596" s="369">
        <v>0</v>
      </c>
      <c r="CI596" s="369"/>
      <c r="CJ596" s="369">
        <f t="shared" si="1909"/>
        <v>0</v>
      </c>
      <c r="CK596" s="369">
        <f t="shared" si="1910"/>
        <v>11000000</v>
      </c>
      <c r="CL596" s="368"/>
      <c r="CM596" s="369">
        <f t="shared" si="1911"/>
        <v>11000000</v>
      </c>
      <c r="CN596" s="369">
        <f t="shared" si="1911"/>
        <v>0</v>
      </c>
      <c r="CO596" s="369">
        <f t="shared" si="1912"/>
        <v>0</v>
      </c>
      <c r="CP596" s="369">
        <f t="shared" si="1913"/>
        <v>0</v>
      </c>
      <c r="CQ596" s="369">
        <f t="shared" si="1913"/>
        <v>0</v>
      </c>
      <c r="CR596" s="369">
        <f t="shared" si="1914"/>
        <v>0</v>
      </c>
      <c r="CS596" s="369">
        <f t="shared" si="1915"/>
        <v>11000000</v>
      </c>
      <c r="CT596" s="173" t="s">
        <v>1095</v>
      </c>
      <c r="CU596" s="173" t="s">
        <v>2114</v>
      </c>
      <c r="CV596" s="450" t="s">
        <v>2180</v>
      </c>
      <c r="CW596" s="173" t="s">
        <v>2103</v>
      </c>
    </row>
    <row r="597" spans="1:101" ht="34.35" customHeight="1">
      <c r="A597" s="155">
        <f>SUBTOTAL(3,$C$11:C597)</f>
        <v>522</v>
      </c>
      <c r="B597" s="390" t="s">
        <v>2394</v>
      </c>
      <c r="C597" s="252" t="s">
        <v>2395</v>
      </c>
      <c r="D597" s="156" t="s">
        <v>101</v>
      </c>
      <c r="E597" s="157" t="str">
        <f t="shared" si="1873"/>
        <v>B3</v>
      </c>
      <c r="F597" s="392">
        <v>40162</v>
      </c>
      <c r="G597" s="369">
        <v>7950000</v>
      </c>
      <c r="H597" s="368"/>
      <c r="I597" s="160">
        <f t="shared" si="1918"/>
        <v>10050000</v>
      </c>
      <c r="J597" s="160">
        <f t="shared" si="1875"/>
        <v>1800000</v>
      </c>
      <c r="K597" s="161">
        <f t="shared" si="1876"/>
        <v>11850000</v>
      </c>
      <c r="L597" s="161">
        <f t="shared" si="1877"/>
        <v>19800000</v>
      </c>
      <c r="M597" s="162">
        <f t="shared" si="1919"/>
        <v>0.8</v>
      </c>
      <c r="N597" s="163">
        <f t="shared" si="1920"/>
        <v>5565000</v>
      </c>
      <c r="O597" s="163">
        <v>0</v>
      </c>
      <c r="P597" s="406">
        <v>12</v>
      </c>
      <c r="Q597" s="406">
        <v>0</v>
      </c>
      <c r="R597" s="406">
        <v>0</v>
      </c>
      <c r="S597" s="406">
        <v>0</v>
      </c>
      <c r="T597" s="406"/>
      <c r="U597" s="406"/>
      <c r="V597" s="406"/>
      <c r="W597" s="406"/>
      <c r="X597" s="389"/>
      <c r="Y597" s="406"/>
      <c r="Z597" s="406"/>
      <c r="AA597" s="406"/>
      <c r="AB597" s="406"/>
      <c r="AC597" s="406"/>
      <c r="AD597" s="406">
        <v>0</v>
      </c>
      <c r="AE597" s="164">
        <v>0</v>
      </c>
      <c r="AF597" s="166">
        <f t="shared" si="1921"/>
        <v>7310769</v>
      </c>
      <c r="AG597" s="166">
        <f t="shared" si="1922"/>
        <v>0</v>
      </c>
      <c r="AH597" s="166">
        <f t="shared" si="1923"/>
        <v>0</v>
      </c>
      <c r="AI597" s="166">
        <f t="shared" si="1924"/>
        <v>0</v>
      </c>
      <c r="AJ597" s="166">
        <f t="shared" si="1925"/>
        <v>0</v>
      </c>
      <c r="AK597" s="166">
        <f t="shared" si="1926"/>
        <v>0</v>
      </c>
      <c r="AL597" s="166">
        <f t="shared" si="1927"/>
        <v>0</v>
      </c>
      <c r="AM597" s="166">
        <f t="shared" si="1928"/>
        <v>0</v>
      </c>
      <c r="AN597" s="166">
        <f t="shared" si="1929"/>
        <v>0</v>
      </c>
      <c r="AO597" s="167">
        <f t="shared" si="1930"/>
        <v>0</v>
      </c>
      <c r="AP597" s="166">
        <v>0</v>
      </c>
      <c r="AQ597" s="166">
        <f t="shared" si="1931"/>
        <v>7310769</v>
      </c>
      <c r="AR597" s="166">
        <v>0</v>
      </c>
      <c r="AS597" s="167"/>
      <c r="AT597" s="166"/>
      <c r="AU597" s="166"/>
      <c r="AV597" s="166">
        <f t="shared" si="1932"/>
        <v>7310769</v>
      </c>
      <c r="AW597" s="166">
        <f t="shared" si="1933"/>
        <v>636000</v>
      </c>
      <c r="AX597" s="166">
        <f t="shared" si="1934"/>
        <v>119250</v>
      </c>
      <c r="AY597" s="166">
        <f t="shared" si="1935"/>
        <v>79500</v>
      </c>
      <c r="AZ597" s="166">
        <f t="shared" si="1936"/>
        <v>834750</v>
      </c>
      <c r="BA597" s="166">
        <f t="shared" si="1937"/>
        <v>39750</v>
      </c>
      <c r="BB597" s="166">
        <f t="shared" si="1938"/>
        <v>240000</v>
      </c>
      <c r="BC597" s="166"/>
      <c r="BD597" s="166">
        <v>0</v>
      </c>
      <c r="BE597" s="166">
        <f t="shared" si="1939"/>
        <v>1114500</v>
      </c>
      <c r="BF597" s="166">
        <f t="shared" si="1940"/>
        <v>6196269</v>
      </c>
      <c r="BG597" s="166">
        <f t="shared" si="1941"/>
        <v>0</v>
      </c>
      <c r="BH597" s="166">
        <v>1</v>
      </c>
      <c r="BI597" s="369" t="s">
        <v>40</v>
      </c>
      <c r="BJ597" s="166" t="str">
        <f t="shared" si="1942"/>
        <v>Lương tháng</v>
      </c>
      <c r="BK597" s="166">
        <f t="shared" si="1943"/>
        <v>0</v>
      </c>
      <c r="BL597" s="166">
        <v>0</v>
      </c>
      <c r="BM597" s="166">
        <f t="shared" si="1944"/>
        <v>0</v>
      </c>
      <c r="BN597" s="166" t="str">
        <f t="shared" si="1945"/>
        <v>Trừ tiền</v>
      </c>
      <c r="BO597" s="410"/>
      <c r="BP597" s="166"/>
      <c r="BQ597" s="144"/>
      <c r="BR597" s="144"/>
      <c r="BS597" s="161">
        <f t="shared" si="1946"/>
        <v>7310769</v>
      </c>
      <c r="BT597" s="470">
        <v>0</v>
      </c>
      <c r="BU597" s="166">
        <f t="shared" si="1947"/>
        <v>0</v>
      </c>
      <c r="BV597" s="166">
        <v>11000000</v>
      </c>
      <c r="BW597" s="166">
        <f t="shared" si="1948"/>
        <v>11000000</v>
      </c>
      <c r="BX597" s="166">
        <f t="shared" si="1949"/>
        <v>-4523981</v>
      </c>
      <c r="BY597" s="166"/>
      <c r="BZ597" s="166"/>
      <c r="CA597" s="171"/>
      <c r="CB597" s="166"/>
      <c r="CC597" s="166"/>
      <c r="CD597" s="166"/>
      <c r="CE597" s="369">
        <v>18000000</v>
      </c>
      <c r="CF597" s="369">
        <f>CE597*10%</f>
        <v>1800000</v>
      </c>
      <c r="CG597" s="369"/>
      <c r="CH597" s="369"/>
      <c r="CI597" s="369"/>
      <c r="CJ597" s="369">
        <f t="shared" si="1909"/>
        <v>1800000</v>
      </c>
      <c r="CK597" s="369">
        <f t="shared" si="1910"/>
        <v>19800000</v>
      </c>
      <c r="CL597" s="368"/>
      <c r="CM597" s="369">
        <f t="shared" si="1911"/>
        <v>18000000</v>
      </c>
      <c r="CN597" s="369">
        <f t="shared" si="1911"/>
        <v>1800000</v>
      </c>
      <c r="CO597" s="369">
        <f t="shared" si="1912"/>
        <v>0</v>
      </c>
      <c r="CP597" s="369">
        <f t="shared" si="1913"/>
        <v>0</v>
      </c>
      <c r="CQ597" s="369">
        <f t="shared" si="1913"/>
        <v>0</v>
      </c>
      <c r="CR597" s="369">
        <f t="shared" si="1914"/>
        <v>1800000</v>
      </c>
      <c r="CS597" s="369">
        <f t="shared" si="1915"/>
        <v>19800000</v>
      </c>
      <c r="CT597" s="173" t="s">
        <v>2400</v>
      </c>
      <c r="CU597" s="173" t="s">
        <v>2401</v>
      </c>
      <c r="CV597" s="450" t="s">
        <v>2402</v>
      </c>
      <c r="CW597" s="173" t="s">
        <v>2103</v>
      </c>
    </row>
    <row r="598" spans="1:101" ht="34.35" customHeight="1">
      <c r="A598" s="155">
        <f>SUBTOTAL(3,$C$11:C598)</f>
        <v>523</v>
      </c>
      <c r="B598" s="390" t="s">
        <v>2396</v>
      </c>
      <c r="C598" s="252" t="s">
        <v>2397</v>
      </c>
      <c r="D598" s="156" t="s">
        <v>101</v>
      </c>
      <c r="E598" s="157" t="str">
        <f t="shared" si="1873"/>
        <v>B3</v>
      </c>
      <c r="F598" s="392">
        <v>44564</v>
      </c>
      <c r="G598" s="369">
        <v>6530000</v>
      </c>
      <c r="H598" s="368"/>
      <c r="I598" s="160">
        <f t="shared" si="1918"/>
        <v>5470000</v>
      </c>
      <c r="J598" s="160">
        <f t="shared" si="1875"/>
        <v>0</v>
      </c>
      <c r="K598" s="161">
        <f t="shared" si="1876"/>
        <v>5470000</v>
      </c>
      <c r="L598" s="161">
        <f t="shared" si="1877"/>
        <v>12000000</v>
      </c>
      <c r="M598" s="162">
        <f t="shared" si="1919"/>
        <v>0.8</v>
      </c>
      <c r="N598" s="163">
        <f t="shared" si="1920"/>
        <v>4571000</v>
      </c>
      <c r="O598" s="163">
        <v>0</v>
      </c>
      <c r="P598" s="406">
        <v>12</v>
      </c>
      <c r="Q598" s="406">
        <v>0</v>
      </c>
      <c r="R598" s="406">
        <v>0</v>
      </c>
      <c r="S598" s="406">
        <v>0</v>
      </c>
      <c r="T598" s="406"/>
      <c r="U598" s="406"/>
      <c r="V598" s="406"/>
      <c r="W598" s="406"/>
      <c r="X598" s="389"/>
      <c r="Y598" s="406"/>
      <c r="Z598" s="406"/>
      <c r="AA598" s="406"/>
      <c r="AB598" s="406"/>
      <c r="AC598" s="406"/>
      <c r="AD598" s="406">
        <v>0</v>
      </c>
      <c r="AE598" s="164">
        <v>0</v>
      </c>
      <c r="AF598" s="166">
        <f t="shared" si="1921"/>
        <v>4430769</v>
      </c>
      <c r="AG598" s="166">
        <f t="shared" si="1922"/>
        <v>0</v>
      </c>
      <c r="AH598" s="166">
        <f t="shared" si="1923"/>
        <v>0</v>
      </c>
      <c r="AI598" s="166">
        <f t="shared" si="1924"/>
        <v>0</v>
      </c>
      <c r="AJ598" s="166">
        <f t="shared" si="1925"/>
        <v>0</v>
      </c>
      <c r="AK598" s="166">
        <f t="shared" si="1926"/>
        <v>0</v>
      </c>
      <c r="AL598" s="166">
        <f t="shared" si="1927"/>
        <v>0</v>
      </c>
      <c r="AM598" s="166">
        <f t="shared" si="1928"/>
        <v>0</v>
      </c>
      <c r="AN598" s="166">
        <f t="shared" si="1929"/>
        <v>0</v>
      </c>
      <c r="AO598" s="167">
        <f t="shared" si="1930"/>
        <v>0</v>
      </c>
      <c r="AP598" s="166">
        <v>0</v>
      </c>
      <c r="AQ598" s="166">
        <f t="shared" si="1931"/>
        <v>4430769</v>
      </c>
      <c r="AR598" s="166">
        <v>0</v>
      </c>
      <c r="AS598" s="167"/>
      <c r="AT598" s="166"/>
      <c r="AU598" s="166"/>
      <c r="AV598" s="166">
        <f t="shared" si="1932"/>
        <v>4430769</v>
      </c>
      <c r="AW598" s="166">
        <f t="shared" si="1933"/>
        <v>522400</v>
      </c>
      <c r="AX598" s="166">
        <f t="shared" si="1934"/>
        <v>97950</v>
      </c>
      <c r="AY598" s="166">
        <f t="shared" si="1935"/>
        <v>65300</v>
      </c>
      <c r="AZ598" s="166">
        <f t="shared" si="1936"/>
        <v>685650</v>
      </c>
      <c r="BA598" s="166">
        <f t="shared" si="1937"/>
        <v>0</v>
      </c>
      <c r="BB598" s="166">
        <v>0</v>
      </c>
      <c r="BC598" s="166"/>
      <c r="BD598" s="166">
        <v>0</v>
      </c>
      <c r="BE598" s="166">
        <f t="shared" si="1939"/>
        <v>685650</v>
      </c>
      <c r="BF598" s="166">
        <f t="shared" si="1940"/>
        <v>3745119</v>
      </c>
      <c r="BG598" s="166">
        <f t="shared" si="1941"/>
        <v>0</v>
      </c>
      <c r="BH598" s="166">
        <v>1</v>
      </c>
      <c r="BI598" s="369"/>
      <c r="BJ598" s="166">
        <f t="shared" si="1942"/>
        <v>0</v>
      </c>
      <c r="BK598" s="166">
        <f t="shared" si="1943"/>
        <v>1</v>
      </c>
      <c r="BL598" s="166">
        <v>0</v>
      </c>
      <c r="BM598" s="166">
        <f t="shared" si="1944"/>
        <v>0</v>
      </c>
      <c r="BN598" s="166" t="s">
        <v>1173</v>
      </c>
      <c r="BO598" s="410"/>
      <c r="BP598" s="166"/>
      <c r="BQ598" s="144"/>
      <c r="BR598" s="144"/>
      <c r="BS598" s="161">
        <f t="shared" si="1946"/>
        <v>4430769</v>
      </c>
      <c r="BT598" s="470">
        <v>0</v>
      </c>
      <c r="BU598" s="166">
        <f t="shared" si="1947"/>
        <v>0</v>
      </c>
      <c r="BV598" s="166">
        <v>11000000</v>
      </c>
      <c r="BW598" s="166">
        <f t="shared" si="1948"/>
        <v>11000000</v>
      </c>
      <c r="BX598" s="166">
        <f t="shared" si="1949"/>
        <v>-7254881</v>
      </c>
      <c r="BY598" s="166"/>
      <c r="BZ598" s="166"/>
      <c r="CA598" s="171"/>
      <c r="CB598" s="166"/>
      <c r="CC598" s="166"/>
      <c r="CD598" s="166"/>
      <c r="CE598" s="369">
        <v>12000000</v>
      </c>
      <c r="CF598" s="369"/>
      <c r="CG598" s="369"/>
      <c r="CH598" s="369"/>
      <c r="CI598" s="369"/>
      <c r="CJ598" s="369">
        <f t="shared" si="1909"/>
        <v>0</v>
      </c>
      <c r="CK598" s="369">
        <f t="shared" si="1910"/>
        <v>12000000</v>
      </c>
      <c r="CL598" s="368"/>
      <c r="CM598" s="369">
        <f t="shared" si="1911"/>
        <v>12000000</v>
      </c>
      <c r="CN598" s="369">
        <f t="shared" si="1911"/>
        <v>0</v>
      </c>
      <c r="CO598" s="369">
        <f t="shared" si="1912"/>
        <v>0</v>
      </c>
      <c r="CP598" s="369">
        <f t="shared" si="1913"/>
        <v>0</v>
      </c>
      <c r="CQ598" s="369">
        <f t="shared" si="1913"/>
        <v>0</v>
      </c>
      <c r="CR598" s="369">
        <f t="shared" si="1914"/>
        <v>0</v>
      </c>
      <c r="CS598" s="369">
        <f t="shared" si="1915"/>
        <v>12000000</v>
      </c>
      <c r="CT598" s="173" t="s">
        <v>2400</v>
      </c>
      <c r="CU598" s="173" t="s">
        <v>2401</v>
      </c>
      <c r="CV598" s="450" t="s">
        <v>2403</v>
      </c>
      <c r="CW598" s="173" t="s">
        <v>2103</v>
      </c>
    </row>
    <row r="599" spans="1:101" ht="34.35" customHeight="1">
      <c r="A599" s="155">
        <f>SUBTOTAL(3,$C$11:C599)</f>
        <v>524</v>
      </c>
      <c r="B599" s="390" t="s">
        <v>2398</v>
      </c>
      <c r="C599" s="252" t="s">
        <v>2399</v>
      </c>
      <c r="D599" s="156" t="s">
        <v>101</v>
      </c>
      <c r="E599" s="157" t="str">
        <f t="shared" si="1873"/>
        <v>B3</v>
      </c>
      <c r="F599" s="392">
        <v>42149</v>
      </c>
      <c r="G599" s="369">
        <v>7570000</v>
      </c>
      <c r="H599" s="368"/>
      <c r="I599" s="160">
        <f t="shared" si="1918"/>
        <v>9430000</v>
      </c>
      <c r="J599" s="160">
        <f t="shared" si="1875"/>
        <v>1700000</v>
      </c>
      <c r="K599" s="161">
        <f t="shared" si="1876"/>
        <v>11130000</v>
      </c>
      <c r="L599" s="161">
        <f t="shared" si="1877"/>
        <v>18700000</v>
      </c>
      <c r="M599" s="162">
        <f t="shared" si="1919"/>
        <v>0.8</v>
      </c>
      <c r="N599" s="163">
        <f t="shared" si="1920"/>
        <v>5299000</v>
      </c>
      <c r="O599" s="163">
        <v>0</v>
      </c>
      <c r="P599" s="406">
        <v>12</v>
      </c>
      <c r="Q599" s="406">
        <v>0</v>
      </c>
      <c r="R599" s="406">
        <v>0</v>
      </c>
      <c r="S599" s="406">
        <v>0</v>
      </c>
      <c r="T599" s="406"/>
      <c r="U599" s="406"/>
      <c r="V599" s="406"/>
      <c r="W599" s="406"/>
      <c r="X599" s="389"/>
      <c r="Y599" s="406"/>
      <c r="Z599" s="406"/>
      <c r="AA599" s="406"/>
      <c r="AB599" s="406"/>
      <c r="AC599" s="406"/>
      <c r="AD599" s="406">
        <v>0</v>
      </c>
      <c r="AE599" s="164">
        <v>0</v>
      </c>
      <c r="AF599" s="166">
        <f t="shared" si="1921"/>
        <v>6904615</v>
      </c>
      <c r="AG599" s="166">
        <f t="shared" si="1922"/>
        <v>0</v>
      </c>
      <c r="AH599" s="166">
        <f t="shared" si="1923"/>
        <v>0</v>
      </c>
      <c r="AI599" s="166">
        <f t="shared" si="1924"/>
        <v>0</v>
      </c>
      <c r="AJ599" s="166">
        <f t="shared" si="1925"/>
        <v>0</v>
      </c>
      <c r="AK599" s="166">
        <f t="shared" si="1926"/>
        <v>0</v>
      </c>
      <c r="AL599" s="166">
        <f t="shared" si="1927"/>
        <v>0</v>
      </c>
      <c r="AM599" s="166">
        <f t="shared" si="1928"/>
        <v>0</v>
      </c>
      <c r="AN599" s="166">
        <f t="shared" si="1929"/>
        <v>0</v>
      </c>
      <c r="AO599" s="167">
        <f t="shared" si="1930"/>
        <v>0</v>
      </c>
      <c r="AP599" s="166">
        <v>0</v>
      </c>
      <c r="AQ599" s="166">
        <f t="shared" si="1931"/>
        <v>6904615</v>
      </c>
      <c r="AR599" s="166">
        <v>0</v>
      </c>
      <c r="AS599" s="167"/>
      <c r="AT599" s="166"/>
      <c r="AU599" s="166"/>
      <c r="AV599" s="166">
        <f t="shared" si="1932"/>
        <v>6904615</v>
      </c>
      <c r="AW599" s="166">
        <f t="shared" si="1933"/>
        <v>605600</v>
      </c>
      <c r="AX599" s="166">
        <f t="shared" si="1934"/>
        <v>113550</v>
      </c>
      <c r="AY599" s="166">
        <f t="shared" si="1935"/>
        <v>75700</v>
      </c>
      <c r="AZ599" s="166">
        <f t="shared" si="1936"/>
        <v>794850</v>
      </c>
      <c r="BA599" s="166">
        <f t="shared" si="1937"/>
        <v>37850</v>
      </c>
      <c r="BB599" s="166">
        <f t="shared" si="1938"/>
        <v>240000</v>
      </c>
      <c r="BC599" s="166"/>
      <c r="BD599" s="166">
        <v>0</v>
      </c>
      <c r="BE599" s="166">
        <f t="shared" si="1939"/>
        <v>1072700</v>
      </c>
      <c r="BF599" s="166">
        <f t="shared" si="1940"/>
        <v>5831915</v>
      </c>
      <c r="BG599" s="166">
        <f t="shared" si="1941"/>
        <v>0</v>
      </c>
      <c r="BH599" s="166">
        <v>1</v>
      </c>
      <c r="BI599" s="369" t="s">
        <v>40</v>
      </c>
      <c r="BJ599" s="166">
        <f t="shared" si="1942"/>
        <v>0</v>
      </c>
      <c r="BK599" s="166">
        <f t="shared" si="1943"/>
        <v>1</v>
      </c>
      <c r="BL599" s="166">
        <v>0</v>
      </c>
      <c r="BM599" s="166">
        <f t="shared" si="1944"/>
        <v>0</v>
      </c>
      <c r="BN599" s="166" t="str">
        <f t="shared" si="1945"/>
        <v>Trừ tiền</v>
      </c>
      <c r="BO599" s="410"/>
      <c r="BP599" s="166"/>
      <c r="BQ599" s="144"/>
      <c r="BR599" s="144"/>
      <c r="BS599" s="161">
        <f t="shared" si="1946"/>
        <v>6904615</v>
      </c>
      <c r="BT599" s="470">
        <v>0</v>
      </c>
      <c r="BU599" s="166">
        <f t="shared" si="1947"/>
        <v>0</v>
      </c>
      <c r="BV599" s="166">
        <v>11000000</v>
      </c>
      <c r="BW599" s="166">
        <f t="shared" si="1948"/>
        <v>11000000</v>
      </c>
      <c r="BX599" s="166">
        <f t="shared" si="1949"/>
        <v>-4890235</v>
      </c>
      <c r="BY599" s="166"/>
      <c r="BZ599" s="166"/>
      <c r="CA599" s="171"/>
      <c r="CB599" s="166"/>
      <c r="CC599" s="166"/>
      <c r="CD599" s="166"/>
      <c r="CE599" s="369">
        <v>17000000</v>
      </c>
      <c r="CF599" s="369">
        <f>CE599*10%</f>
        <v>1700000</v>
      </c>
      <c r="CG599" s="369"/>
      <c r="CH599" s="369"/>
      <c r="CI599" s="369"/>
      <c r="CJ599" s="369">
        <f t="shared" si="1909"/>
        <v>1700000</v>
      </c>
      <c r="CK599" s="369">
        <f t="shared" si="1910"/>
        <v>18700000</v>
      </c>
      <c r="CL599" s="368"/>
      <c r="CM599" s="369">
        <f t="shared" si="1911"/>
        <v>17000000</v>
      </c>
      <c r="CN599" s="369">
        <f t="shared" si="1911"/>
        <v>1700000</v>
      </c>
      <c r="CO599" s="369">
        <f t="shared" si="1912"/>
        <v>0</v>
      </c>
      <c r="CP599" s="369">
        <f t="shared" si="1913"/>
        <v>0</v>
      </c>
      <c r="CQ599" s="369">
        <f t="shared" si="1913"/>
        <v>0</v>
      </c>
      <c r="CR599" s="369">
        <f t="shared" si="1914"/>
        <v>1700000</v>
      </c>
      <c r="CS599" s="369">
        <f t="shared" si="1915"/>
        <v>18700000</v>
      </c>
      <c r="CT599" s="173" t="s">
        <v>2132</v>
      </c>
      <c r="CU599" s="173" t="s">
        <v>2401</v>
      </c>
      <c r="CV599" s="450" t="s">
        <v>2404</v>
      </c>
      <c r="CW599" s="173" t="s">
        <v>2103</v>
      </c>
    </row>
    <row r="600" spans="1:101" ht="34.35" customHeight="1">
      <c r="A600" s="155">
        <f>SUBTOTAL(3,$C$11:C600)</f>
        <v>525</v>
      </c>
      <c r="B600" s="390" t="s">
        <v>1986</v>
      </c>
      <c r="C600" s="252" t="s">
        <v>1987</v>
      </c>
      <c r="D600" s="156" t="s">
        <v>101</v>
      </c>
      <c r="E600" s="157" t="str">
        <f t="shared" si="1873"/>
        <v>B3</v>
      </c>
      <c r="F600" s="392">
        <v>45748</v>
      </c>
      <c r="G600" s="369">
        <v>6860000</v>
      </c>
      <c r="H600" s="368"/>
      <c r="I600" s="160">
        <f t="shared" si="1918"/>
        <v>6140000</v>
      </c>
      <c r="J600" s="160">
        <f t="shared" si="1875"/>
        <v>0</v>
      </c>
      <c r="K600" s="161">
        <f t="shared" si="1876"/>
        <v>6140000</v>
      </c>
      <c r="L600" s="161">
        <f t="shared" si="1877"/>
        <v>13000000</v>
      </c>
      <c r="M600" s="162">
        <f t="shared" si="1919"/>
        <v>0.8</v>
      </c>
      <c r="N600" s="163">
        <f t="shared" si="1920"/>
        <v>4802000</v>
      </c>
      <c r="O600" s="163">
        <v>0</v>
      </c>
      <c r="P600" s="406">
        <v>12</v>
      </c>
      <c r="Q600" s="406">
        <v>0</v>
      </c>
      <c r="R600" s="406">
        <v>2</v>
      </c>
      <c r="S600" s="406">
        <v>1</v>
      </c>
      <c r="T600" s="406"/>
      <c r="U600" s="406"/>
      <c r="V600" s="406"/>
      <c r="W600" s="406"/>
      <c r="X600" s="389"/>
      <c r="Y600" s="406"/>
      <c r="Z600" s="406"/>
      <c r="AA600" s="406"/>
      <c r="AB600" s="406"/>
      <c r="AC600" s="406"/>
      <c r="AD600" s="406">
        <v>0</v>
      </c>
      <c r="AE600" s="164">
        <v>0</v>
      </c>
      <c r="AF600" s="166">
        <f t="shared" si="1921"/>
        <v>4800000</v>
      </c>
      <c r="AG600" s="166">
        <f t="shared" si="1922"/>
        <v>800000</v>
      </c>
      <c r="AH600" s="166">
        <f t="shared" si="1923"/>
        <v>527692</v>
      </c>
      <c r="AI600" s="166">
        <f t="shared" si="1924"/>
        <v>0</v>
      </c>
      <c r="AJ600" s="166">
        <f t="shared" si="1925"/>
        <v>0</v>
      </c>
      <c r="AK600" s="166">
        <f t="shared" si="1926"/>
        <v>0</v>
      </c>
      <c r="AL600" s="166">
        <f t="shared" si="1927"/>
        <v>0</v>
      </c>
      <c r="AM600" s="166">
        <f t="shared" si="1928"/>
        <v>0</v>
      </c>
      <c r="AN600" s="166">
        <f t="shared" si="1929"/>
        <v>0</v>
      </c>
      <c r="AO600" s="167">
        <f t="shared" si="1930"/>
        <v>0</v>
      </c>
      <c r="AP600" s="166">
        <v>0</v>
      </c>
      <c r="AQ600" s="166">
        <f t="shared" si="1931"/>
        <v>6127692</v>
      </c>
      <c r="AR600" s="166">
        <v>0</v>
      </c>
      <c r="AS600" s="167"/>
      <c r="AT600" s="166"/>
      <c r="AU600" s="166"/>
      <c r="AV600" s="166">
        <f t="shared" si="1932"/>
        <v>6127692</v>
      </c>
      <c r="AW600" s="166">
        <f t="shared" si="1933"/>
        <v>548800</v>
      </c>
      <c r="AX600" s="166">
        <f t="shared" si="1934"/>
        <v>102900</v>
      </c>
      <c r="AY600" s="166">
        <f t="shared" si="1935"/>
        <v>68600</v>
      </c>
      <c r="AZ600" s="166">
        <f t="shared" si="1936"/>
        <v>720300</v>
      </c>
      <c r="BA600" s="166">
        <f t="shared" si="1937"/>
        <v>0</v>
      </c>
      <c r="BB600" s="166">
        <f t="shared" si="1938"/>
        <v>240000</v>
      </c>
      <c r="BC600" s="166"/>
      <c r="BD600" s="166">
        <v>0</v>
      </c>
      <c r="BE600" s="166">
        <f t="shared" si="1939"/>
        <v>960300</v>
      </c>
      <c r="BF600" s="166">
        <f t="shared" si="1940"/>
        <v>5167392</v>
      </c>
      <c r="BG600" s="166">
        <f t="shared" si="1941"/>
        <v>0</v>
      </c>
      <c r="BH600" s="166">
        <v>1</v>
      </c>
      <c r="BI600" s="159">
        <v>0</v>
      </c>
      <c r="BJ600" s="166">
        <f t="shared" si="1942"/>
        <v>0</v>
      </c>
      <c r="BK600" s="166">
        <f t="shared" si="1943"/>
        <v>1</v>
      </c>
      <c r="BL600" s="166">
        <v>0</v>
      </c>
      <c r="BM600" s="166">
        <f t="shared" si="1944"/>
        <v>0</v>
      </c>
      <c r="BN600" s="166" t="str">
        <f t="shared" si="1945"/>
        <v>Trừ tiền</v>
      </c>
      <c r="BO600" s="410"/>
      <c r="BP600" s="166"/>
      <c r="BQ600" s="144"/>
      <c r="BR600" s="144"/>
      <c r="BS600" s="161">
        <f t="shared" si="1946"/>
        <v>6127692</v>
      </c>
      <c r="BT600" s="159">
        <v>0</v>
      </c>
      <c r="BU600" s="166">
        <f t="shared" si="1947"/>
        <v>0</v>
      </c>
      <c r="BV600" s="166">
        <v>11000000</v>
      </c>
      <c r="BW600" s="166">
        <f t="shared" si="1948"/>
        <v>11000000</v>
      </c>
      <c r="BX600" s="166">
        <f t="shared" si="1949"/>
        <v>-5592608</v>
      </c>
      <c r="BY600" s="166"/>
      <c r="BZ600" s="166"/>
      <c r="CA600" s="171"/>
      <c r="CB600" s="166"/>
      <c r="CC600" s="166"/>
      <c r="CD600" s="166"/>
      <c r="CE600" s="369">
        <v>13000000</v>
      </c>
      <c r="CF600" s="369"/>
      <c r="CG600" s="369">
        <v>0</v>
      </c>
      <c r="CH600" s="369">
        <v>0</v>
      </c>
      <c r="CI600" s="369"/>
      <c r="CJ600" s="369">
        <f t="shared" si="1909"/>
        <v>0</v>
      </c>
      <c r="CK600" s="369">
        <f t="shared" si="1910"/>
        <v>13000000</v>
      </c>
      <c r="CL600" s="368"/>
      <c r="CM600" s="369">
        <f t="shared" si="1911"/>
        <v>13000000</v>
      </c>
      <c r="CN600" s="369">
        <f t="shared" si="1911"/>
        <v>0</v>
      </c>
      <c r="CO600" s="369">
        <f t="shared" si="1912"/>
        <v>0</v>
      </c>
      <c r="CP600" s="369">
        <f t="shared" si="1913"/>
        <v>0</v>
      </c>
      <c r="CQ600" s="369">
        <f t="shared" si="1913"/>
        <v>0</v>
      </c>
      <c r="CR600" s="369">
        <f t="shared" si="1914"/>
        <v>0</v>
      </c>
      <c r="CS600" s="369">
        <f t="shared" si="1915"/>
        <v>13000000</v>
      </c>
      <c r="CT600" s="173" t="s">
        <v>2181</v>
      </c>
      <c r="CU600" s="173" t="s">
        <v>2114</v>
      </c>
      <c r="CV600" s="450" t="s">
        <v>2182</v>
      </c>
      <c r="CW600" s="173" t="s">
        <v>2103</v>
      </c>
    </row>
    <row r="601" spans="1:101" ht="34.35" customHeight="1">
      <c r="A601" s="302" t="s">
        <v>2119</v>
      </c>
      <c r="B601" s="692" t="str">
        <f>"Đội lái xe đầu kéo VC HH Nông nghiệp: " &amp;"["&amp;COUNT(A602:A623)&amp; "]"</f>
        <v>Đội lái xe đầu kéo VC HH Nông nghiệp: [22]</v>
      </c>
      <c r="C601" s="693"/>
      <c r="D601" s="293"/>
      <c r="E601" s="293"/>
      <c r="F601" s="293"/>
      <c r="G601" s="301">
        <f>SUM(G602:G623)</f>
        <v>121800000</v>
      </c>
      <c r="H601" s="301">
        <f t="shared" ref="H601:BS601" si="1950">SUM(H602:H623)</f>
        <v>12180000</v>
      </c>
      <c r="I601" s="301">
        <f t="shared" si="1950"/>
        <v>99520000</v>
      </c>
      <c r="J601" s="301">
        <f t="shared" si="1950"/>
        <v>550000</v>
      </c>
      <c r="K601" s="301">
        <f t="shared" si="1950"/>
        <v>100070000</v>
      </c>
      <c r="L601" s="301">
        <f t="shared" si="1950"/>
        <v>234050000</v>
      </c>
      <c r="M601" s="301"/>
      <c r="N601" s="301">
        <f t="shared" si="1950"/>
        <v>93786000</v>
      </c>
      <c r="O601" s="301">
        <f t="shared" si="1950"/>
        <v>0</v>
      </c>
      <c r="P601" s="374">
        <f t="shared" si="1950"/>
        <v>251</v>
      </c>
      <c r="Q601" s="374">
        <f t="shared" si="1950"/>
        <v>0</v>
      </c>
      <c r="R601" s="374">
        <f t="shared" si="1950"/>
        <v>0</v>
      </c>
      <c r="S601" s="374">
        <f t="shared" si="1950"/>
        <v>0</v>
      </c>
      <c r="T601" s="374">
        <f t="shared" si="1950"/>
        <v>0</v>
      </c>
      <c r="U601" s="374">
        <f t="shared" si="1950"/>
        <v>0</v>
      </c>
      <c r="V601" s="374">
        <f t="shared" si="1950"/>
        <v>0</v>
      </c>
      <c r="W601" s="374">
        <f t="shared" si="1950"/>
        <v>0</v>
      </c>
      <c r="X601" s="374">
        <f t="shared" si="1950"/>
        <v>0</v>
      </c>
      <c r="Y601" s="374">
        <f t="shared" si="1950"/>
        <v>0</v>
      </c>
      <c r="Z601" s="374">
        <f t="shared" si="1950"/>
        <v>0</v>
      </c>
      <c r="AA601" s="374">
        <f t="shared" si="1950"/>
        <v>0</v>
      </c>
      <c r="AB601" s="374">
        <f t="shared" si="1950"/>
        <v>0</v>
      </c>
      <c r="AC601" s="374">
        <f t="shared" si="1950"/>
        <v>0</v>
      </c>
      <c r="AD601" s="374">
        <f t="shared" si="1950"/>
        <v>0</v>
      </c>
      <c r="AE601" s="374">
        <f t="shared" si="1950"/>
        <v>0</v>
      </c>
      <c r="AF601" s="301">
        <f t="shared" si="1950"/>
        <v>94553846</v>
      </c>
      <c r="AG601" s="301">
        <f t="shared" si="1950"/>
        <v>0</v>
      </c>
      <c r="AH601" s="301">
        <f t="shared" si="1950"/>
        <v>0</v>
      </c>
      <c r="AI601" s="301">
        <f t="shared" si="1950"/>
        <v>0</v>
      </c>
      <c r="AJ601" s="301">
        <f t="shared" si="1950"/>
        <v>0</v>
      </c>
      <c r="AK601" s="301">
        <f t="shared" si="1950"/>
        <v>0</v>
      </c>
      <c r="AL601" s="301">
        <f t="shared" si="1950"/>
        <v>0</v>
      </c>
      <c r="AM601" s="301">
        <f t="shared" si="1950"/>
        <v>0</v>
      </c>
      <c r="AN601" s="301">
        <f t="shared" si="1950"/>
        <v>0</v>
      </c>
      <c r="AO601" s="301">
        <f t="shared" si="1950"/>
        <v>0</v>
      </c>
      <c r="AP601" s="301">
        <f t="shared" si="1950"/>
        <v>0</v>
      </c>
      <c r="AQ601" s="301">
        <f t="shared" si="1950"/>
        <v>94553846</v>
      </c>
      <c r="AR601" s="301">
        <f t="shared" si="1950"/>
        <v>0</v>
      </c>
      <c r="AS601" s="301">
        <f t="shared" si="1950"/>
        <v>0</v>
      </c>
      <c r="AT601" s="301">
        <f t="shared" si="1950"/>
        <v>0</v>
      </c>
      <c r="AU601" s="301">
        <f t="shared" si="1950"/>
        <v>0</v>
      </c>
      <c r="AV601" s="301">
        <f t="shared" si="1950"/>
        <v>94553846</v>
      </c>
      <c r="AW601" s="301">
        <f t="shared" si="1950"/>
        <v>9256800</v>
      </c>
      <c r="AX601" s="301">
        <f t="shared" si="1950"/>
        <v>1735650</v>
      </c>
      <c r="AY601" s="301">
        <f t="shared" si="1950"/>
        <v>1157100</v>
      </c>
      <c r="AZ601" s="301">
        <f t="shared" si="1950"/>
        <v>12149550</v>
      </c>
      <c r="BA601" s="301">
        <f t="shared" si="1950"/>
        <v>0</v>
      </c>
      <c r="BB601" s="301">
        <f t="shared" si="1950"/>
        <v>3240000</v>
      </c>
      <c r="BC601" s="301">
        <f t="shared" si="1950"/>
        <v>0</v>
      </c>
      <c r="BD601" s="301">
        <f t="shared" si="1950"/>
        <v>0</v>
      </c>
      <c r="BE601" s="301">
        <f t="shared" si="1950"/>
        <v>15389550</v>
      </c>
      <c r="BF601" s="301">
        <f t="shared" si="1950"/>
        <v>79164296</v>
      </c>
      <c r="BG601" s="301">
        <f t="shared" si="1950"/>
        <v>0</v>
      </c>
      <c r="BH601" s="301"/>
      <c r="BI601" s="301">
        <f t="shared" si="1950"/>
        <v>0</v>
      </c>
      <c r="BJ601" s="301">
        <f t="shared" si="1950"/>
        <v>0</v>
      </c>
      <c r="BK601" s="301"/>
      <c r="BL601" s="301">
        <f t="shared" si="1950"/>
        <v>0</v>
      </c>
      <c r="BM601" s="301">
        <f t="shared" si="1950"/>
        <v>0</v>
      </c>
      <c r="BN601" s="301">
        <f t="shared" si="1950"/>
        <v>0</v>
      </c>
      <c r="BO601" s="301">
        <f t="shared" si="1950"/>
        <v>0</v>
      </c>
      <c r="BP601" s="301">
        <f t="shared" si="1950"/>
        <v>0</v>
      </c>
      <c r="BQ601" s="301">
        <f t="shared" si="1950"/>
        <v>0</v>
      </c>
      <c r="BR601" s="301">
        <f t="shared" si="1950"/>
        <v>0</v>
      </c>
      <c r="BS601" s="301">
        <f t="shared" si="1950"/>
        <v>94553846</v>
      </c>
      <c r="BT601" s="301">
        <f t="shared" ref="BT601:CV601" si="1951">SUM(BT602:BT623)</f>
        <v>0</v>
      </c>
      <c r="BU601" s="301">
        <f t="shared" si="1951"/>
        <v>0</v>
      </c>
      <c r="BV601" s="301">
        <f t="shared" si="1951"/>
        <v>242000000</v>
      </c>
      <c r="BW601" s="301">
        <f t="shared" si="1951"/>
        <v>242000000</v>
      </c>
      <c r="BX601" s="301">
        <f t="shared" si="1951"/>
        <v>-159595704</v>
      </c>
      <c r="BY601" s="301">
        <f t="shared" si="1951"/>
        <v>0</v>
      </c>
      <c r="BZ601" s="301">
        <f t="shared" si="1951"/>
        <v>0</v>
      </c>
      <c r="CA601" s="301">
        <f t="shared" si="1951"/>
        <v>0</v>
      </c>
      <c r="CB601" s="301">
        <f t="shared" si="1951"/>
        <v>0</v>
      </c>
      <c r="CC601" s="301">
        <f t="shared" si="1951"/>
        <v>0</v>
      </c>
      <c r="CD601" s="301">
        <f t="shared" si="1951"/>
        <v>0</v>
      </c>
      <c r="CE601" s="301">
        <f t="shared" si="1951"/>
        <v>233500000</v>
      </c>
      <c r="CF601" s="301">
        <f t="shared" si="1951"/>
        <v>550000</v>
      </c>
      <c r="CG601" s="301">
        <f t="shared" si="1951"/>
        <v>0</v>
      </c>
      <c r="CH601" s="301">
        <f t="shared" si="1951"/>
        <v>0</v>
      </c>
      <c r="CI601" s="301">
        <f t="shared" si="1951"/>
        <v>0</v>
      </c>
      <c r="CJ601" s="301">
        <f t="shared" si="1951"/>
        <v>550000</v>
      </c>
      <c r="CK601" s="301">
        <f t="shared" si="1951"/>
        <v>234050000</v>
      </c>
      <c r="CL601" s="301">
        <f t="shared" si="1951"/>
        <v>0</v>
      </c>
      <c r="CM601" s="301">
        <f t="shared" si="1951"/>
        <v>233500000</v>
      </c>
      <c r="CN601" s="301">
        <f t="shared" si="1951"/>
        <v>550000</v>
      </c>
      <c r="CO601" s="301">
        <f t="shared" si="1951"/>
        <v>0</v>
      </c>
      <c r="CP601" s="301">
        <f t="shared" si="1951"/>
        <v>0</v>
      </c>
      <c r="CQ601" s="301">
        <f t="shared" si="1951"/>
        <v>0</v>
      </c>
      <c r="CR601" s="301">
        <f t="shared" si="1951"/>
        <v>550000</v>
      </c>
      <c r="CS601" s="301">
        <f t="shared" si="1951"/>
        <v>234050000</v>
      </c>
      <c r="CT601" s="301">
        <f t="shared" si="1951"/>
        <v>0</v>
      </c>
      <c r="CU601" s="301">
        <f t="shared" si="1951"/>
        <v>0</v>
      </c>
      <c r="CV601" s="301">
        <f t="shared" si="1951"/>
        <v>0</v>
      </c>
      <c r="CW601" s="301"/>
    </row>
    <row r="602" spans="1:101" ht="34.35" customHeight="1">
      <c r="A602" s="155">
        <f>SUBTOTAL(3,$C$11:C602)</f>
        <v>526</v>
      </c>
      <c r="B602" s="390" t="s">
        <v>493</v>
      </c>
      <c r="C602" s="252" t="s">
        <v>494</v>
      </c>
      <c r="D602" s="156" t="s">
        <v>101</v>
      </c>
      <c r="E602" s="157" t="str">
        <f t="shared" si="1823"/>
        <v>B3</v>
      </c>
      <c r="F602" s="392">
        <v>43724</v>
      </c>
      <c r="G602" s="369">
        <v>6090000</v>
      </c>
      <c r="H602" s="368"/>
      <c r="I602" s="160">
        <f t="shared" ref="I602:I622" si="1952">IF(G602&gt;0,CM602-G602,CM602-H602)</f>
        <v>4910000</v>
      </c>
      <c r="J602" s="160">
        <f t="shared" si="1875"/>
        <v>550000</v>
      </c>
      <c r="K602" s="161">
        <f t="shared" si="1876"/>
        <v>5460000</v>
      </c>
      <c r="L602" s="161">
        <f t="shared" si="1877"/>
        <v>11550000</v>
      </c>
      <c r="M602" s="162">
        <f>IF(CE602&gt;=11000000,80%,100%)</f>
        <v>0.8</v>
      </c>
      <c r="N602" s="163">
        <f t="shared" ref="N602:N623" si="1953">ROUND(MAX(G602*70%,H602*70%,3640000),0)</f>
        <v>4263000</v>
      </c>
      <c r="O602" s="163">
        <v>0</v>
      </c>
      <c r="P602" s="406">
        <v>10</v>
      </c>
      <c r="Q602" s="406">
        <v>0</v>
      </c>
      <c r="R602" s="406">
        <v>0</v>
      </c>
      <c r="S602" s="406">
        <v>0</v>
      </c>
      <c r="T602" s="406"/>
      <c r="U602" s="406"/>
      <c r="V602" s="406"/>
      <c r="W602" s="406"/>
      <c r="X602" s="389"/>
      <c r="Y602" s="406"/>
      <c r="Z602" s="406"/>
      <c r="AA602" s="406"/>
      <c r="AB602" s="406"/>
      <c r="AC602" s="406"/>
      <c r="AD602" s="406">
        <v>0</v>
      </c>
      <c r="AE602" s="164">
        <v>0</v>
      </c>
      <c r="AF602" s="166">
        <f t="shared" ref="AF602:AF623" si="1954">ROUND(IF($P602=0,0,IF(OR($BJ602="lương tháng",$CE602&gt;=11000000),($L602/2-$L602/26*($CC$6-$P602))*$M602,$L602/26*$P602*$M602)),0)</f>
        <v>3553846</v>
      </c>
      <c r="AG602" s="166">
        <f t="shared" ref="AG602:AG623" si="1955">ROUND(MAX((G602+I602)*M602/26*R602,(H602+I602)*M602/26*R602,G602/26*R602*150%,H602/26*R602*150%)*BK602,0)</f>
        <v>0</v>
      </c>
      <c r="AH602" s="166">
        <f t="shared" ref="AH602:AH623" si="1956">ROUND(MAX((G602+I602)*M602/26*S602,(H602+I602)*M602/26*S602,G602/26*S602*200%,H602/26*S602*200%)*BK602,0)</f>
        <v>0</v>
      </c>
      <c r="AI602" s="166">
        <f t="shared" ref="AI602:AI623" si="1957">ROUND(IF(BJ602="Lương tháng",L602/26*T602,MAX((G602+I602)/26*(T602+U602)*200%+G602/26*T602,(H602+I602)/26*(T602+U602)*200%+H602/26*T602,G602/26*(T602+U602)*300%+G602/26*T602,H602/26*(T602+U602)*300%+H602/26*T602)),0)</f>
        <v>0</v>
      </c>
      <c r="AJ602" s="166">
        <f t="shared" ref="AJ602:AJ623" si="1958">ROUND(IF((P602+Q602)=0,0,IF(BJ602="Lương tháng",MAX((G602+I602)/26*V602,(H602+I602)/26*V602),MAX(G602/26*V602,H602/26*V602))),0)</f>
        <v>0</v>
      </c>
      <c r="AK602" s="166">
        <f t="shared" ref="AK602:AK623" si="1959">ROUND(IF(G602&gt;0,G602/26*W602,H602/26*W602),0)</f>
        <v>0</v>
      </c>
      <c r="AL602" s="166">
        <f t="shared" ref="AL602:AL623" si="1960">ROUND(N602/26*Y602+O602/26*Z602+MAX(G602/26*AA602,H602/26*AA602),0)</f>
        <v>0</v>
      </c>
      <c r="AM602" s="166">
        <f t="shared" ref="AM602:AM623" si="1961">ROUND(IF(BJ602="Lương tháng",L602/26*AC602,L602/26*AC602+MAX((G602+I602)/26*AB602,(H602+I602)/26*AB602)),0)</f>
        <v>0</v>
      </c>
      <c r="AN602" s="166">
        <f t="shared" ref="AN602:AN623" si="1962">ROUND(IF(BJ602="lương tháng",0,MAX((G602+I602)/26*AD602*30%,(H602+I602)/26*AD602*30%)*BK602),0)</f>
        <v>0</v>
      </c>
      <c r="AO602" s="167">
        <f t="shared" ref="AO602:AO623" si="1963">ROUND(BM602*AE602,0)</f>
        <v>0</v>
      </c>
      <c r="AP602" s="166">
        <v>0</v>
      </c>
      <c r="AQ602" s="166">
        <f t="shared" ref="AQ602:AQ623" si="1964">ROUND(SUM(AF602:AP602),0)</f>
        <v>3553846</v>
      </c>
      <c r="AR602" s="166">
        <v>0</v>
      </c>
      <c r="AS602" s="167"/>
      <c r="AT602" s="166"/>
      <c r="AU602" s="166"/>
      <c r="AV602" s="166">
        <f t="shared" ref="AV602:AV623" si="1965">ROUND(SUM(AQ602:AT602)-AU602,0)</f>
        <v>3553846</v>
      </c>
      <c r="AW602" s="166">
        <f t="shared" ref="AW602:AW623" si="1966">ROUND(IF($BH602=1,$G602*$AW$9,0),0)</f>
        <v>487200</v>
      </c>
      <c r="AX602" s="166">
        <f t="shared" ref="AX602:AX623" si="1967">ROUND(IF($BH602=1,$G602*$AX$9,0),0)</f>
        <v>91350</v>
      </c>
      <c r="AY602" s="166">
        <f t="shared" ref="AY602:AY623" si="1968">ROUND(IF($BH602=1,$G602*$AY$9,0),0)</f>
        <v>60900</v>
      </c>
      <c r="AZ602" s="166">
        <f t="shared" ref="AZ602:AZ623" si="1969">SUM(AW602:AY602)</f>
        <v>639450</v>
      </c>
      <c r="BA602" s="166">
        <f t="shared" ref="BA602:BA623" si="1970">ROUND(IF($BI602="1x",$G602*0.5%,0),0)</f>
        <v>0</v>
      </c>
      <c r="BB602" s="166">
        <f t="shared" ref="BB602:BB623" si="1971">IF(BN602="Xem lại",0,IF(CM602&lt;11000000,5000,IF(AND(CM602&gt;=11000000,CM602&lt;25000000),10000,IF(AND(CM602&gt;=25000000,CM602&lt;40000000),15000,IF(AND(CM602&gt;=40000000,CM602&lt;120000000),20000,IF(AND(CM602&gt;=120000000,CM602&lt;240000000),25000,30000)))))*$BB$5)</f>
        <v>240000</v>
      </c>
      <c r="BC602" s="166"/>
      <c r="BD602" s="166">
        <v>0</v>
      </c>
      <c r="BE602" s="166">
        <f t="shared" ref="BE602:BE623" si="1972">ROUND(SUM(AZ602:BD602),0)</f>
        <v>879450</v>
      </c>
      <c r="BF602" s="166">
        <f t="shared" ref="BF602:BF623" si="1973">ROUND(IF(AV602&gt;BE602,AV602-BE602,0),0)</f>
        <v>2674396</v>
      </c>
      <c r="BG602" s="166">
        <f t="shared" ref="BG602:BG623" si="1974">ROUND(IF(BE602&gt;AV602,BE602-AV602,0),0)</f>
        <v>0</v>
      </c>
      <c r="BH602" s="166">
        <v>1</v>
      </c>
      <c r="BI602" s="159">
        <v>0</v>
      </c>
      <c r="BJ602" s="166">
        <f t="shared" ref="BJ602:BJ623" si="1975">IF(AND(D602="QTNV CL",CM602&gt;=11000000),"Lương tháng",IF(CM602&gt;=18000000,"Lương tháng",0))</f>
        <v>0</v>
      </c>
      <c r="BK602" s="166">
        <f t="shared" ref="BK602:BK623" si="1976">IF(BJ602="Lương tháng",0,1)</f>
        <v>1</v>
      </c>
      <c r="BL602" s="166">
        <v>0</v>
      </c>
      <c r="BM602" s="166">
        <f t="shared" ref="BM602:BM623" si="1977">IF(BL602="M1",13000,IF(BL602="M2",20000,IF(BL602="M3",26000,IF(BL602="M4",32000,0))))</f>
        <v>0</v>
      </c>
      <c r="BN602" s="166" t="str">
        <f t="shared" ref="BN602:BN623" si="1978">IF(AND(G602&gt;0,(P602+Q602)&gt;=5),"Trừ tiền","Xem lại")</f>
        <v>Trừ tiền</v>
      </c>
      <c r="BO602" s="410"/>
      <c r="BP602" s="166"/>
      <c r="BQ602" s="144"/>
      <c r="BR602" s="144"/>
      <c r="BS602" s="161">
        <f t="shared" ref="BS602:BS623" si="1979">AQ602+SUM(BO602:BR602)-AN602-AO602-SUM(BY602:CA602)</f>
        <v>3553846</v>
      </c>
      <c r="BT602" s="159">
        <v>0</v>
      </c>
      <c r="BU602" s="166">
        <f t="shared" ref="BU602:BU623" si="1980">BT602*4400000</f>
        <v>0</v>
      </c>
      <c r="BV602" s="166">
        <v>11000000</v>
      </c>
      <c r="BW602" s="166">
        <f t="shared" ref="BW602:BW623" si="1981">BU602+BV602</f>
        <v>11000000</v>
      </c>
      <c r="BX602" s="166">
        <f t="shared" ref="BX602:BX623" si="1982">BS602-SUM(CC602:CD602)-CB602-AZ602-BW602</f>
        <v>-8085604</v>
      </c>
      <c r="BY602" s="166"/>
      <c r="BZ602" s="166"/>
      <c r="CA602" s="171"/>
      <c r="CB602" s="166"/>
      <c r="CC602" s="166"/>
      <c r="CD602" s="166"/>
      <c r="CE602" s="369">
        <v>11000000</v>
      </c>
      <c r="CF602" s="369">
        <f>5%*CE602</f>
        <v>550000</v>
      </c>
      <c r="CG602" s="369">
        <v>0</v>
      </c>
      <c r="CH602" s="369">
        <v>0</v>
      </c>
      <c r="CI602" s="369"/>
      <c r="CJ602" s="369">
        <f t="shared" si="1842"/>
        <v>550000</v>
      </c>
      <c r="CK602" s="369">
        <f t="shared" si="1843"/>
        <v>11550000</v>
      </c>
      <c r="CL602" s="368"/>
      <c r="CM602" s="369">
        <f t="shared" si="1844"/>
        <v>11000000</v>
      </c>
      <c r="CN602" s="369">
        <f t="shared" si="1844"/>
        <v>550000</v>
      </c>
      <c r="CO602" s="369">
        <f t="shared" si="1845"/>
        <v>0</v>
      </c>
      <c r="CP602" s="369">
        <f t="shared" si="1846"/>
        <v>0</v>
      </c>
      <c r="CQ602" s="369">
        <f t="shared" si="1846"/>
        <v>0</v>
      </c>
      <c r="CR602" s="369">
        <f t="shared" si="1847"/>
        <v>550000</v>
      </c>
      <c r="CS602" s="369">
        <f t="shared" si="1848"/>
        <v>11550000</v>
      </c>
      <c r="CT602" s="173" t="s">
        <v>1759</v>
      </c>
      <c r="CU602" s="173" t="s">
        <v>2116</v>
      </c>
      <c r="CV602" s="450">
        <v>0</v>
      </c>
      <c r="CW602" s="173" t="s">
        <v>2103</v>
      </c>
    </row>
    <row r="603" spans="1:101" ht="34.35" customHeight="1">
      <c r="A603" s="155">
        <f>SUBTOTAL(3,$C$11:C603)</f>
        <v>527</v>
      </c>
      <c r="B603" s="390" t="s">
        <v>1988</v>
      </c>
      <c r="C603" s="252" t="s">
        <v>1989</v>
      </c>
      <c r="D603" s="156" t="s">
        <v>101</v>
      </c>
      <c r="E603" s="157" t="str">
        <f t="shared" si="1823"/>
        <v>B3</v>
      </c>
      <c r="F603" s="392">
        <v>45231</v>
      </c>
      <c r="G603" s="369">
        <v>6090000</v>
      </c>
      <c r="H603" s="368"/>
      <c r="I603" s="160">
        <f t="shared" si="1952"/>
        <v>4910000</v>
      </c>
      <c r="J603" s="160">
        <f t="shared" si="1875"/>
        <v>0</v>
      </c>
      <c r="K603" s="161">
        <f t="shared" si="1876"/>
        <v>4910000</v>
      </c>
      <c r="L603" s="161">
        <f t="shared" si="1877"/>
        <v>11000000</v>
      </c>
      <c r="M603" s="162">
        <f t="shared" ref="M603:M623" si="1983">IF(CE603&gt;=11000000,80%,100%)</f>
        <v>0.8</v>
      </c>
      <c r="N603" s="163">
        <f t="shared" si="1953"/>
        <v>4263000</v>
      </c>
      <c r="O603" s="163">
        <v>0</v>
      </c>
      <c r="P603" s="406">
        <v>12</v>
      </c>
      <c r="Q603" s="406">
        <v>0</v>
      </c>
      <c r="R603" s="406">
        <v>0</v>
      </c>
      <c r="S603" s="406">
        <v>0</v>
      </c>
      <c r="T603" s="406"/>
      <c r="U603" s="406"/>
      <c r="V603" s="406"/>
      <c r="W603" s="406"/>
      <c r="X603" s="389"/>
      <c r="Y603" s="406"/>
      <c r="Z603" s="406"/>
      <c r="AA603" s="406"/>
      <c r="AB603" s="406"/>
      <c r="AC603" s="406"/>
      <c r="AD603" s="406">
        <v>0</v>
      </c>
      <c r="AE603" s="164">
        <v>0</v>
      </c>
      <c r="AF603" s="166">
        <f t="shared" si="1954"/>
        <v>4061538</v>
      </c>
      <c r="AG603" s="166">
        <f t="shared" si="1955"/>
        <v>0</v>
      </c>
      <c r="AH603" s="166">
        <f t="shared" si="1956"/>
        <v>0</v>
      </c>
      <c r="AI603" s="166">
        <f t="shared" si="1957"/>
        <v>0</v>
      </c>
      <c r="AJ603" s="166">
        <f t="shared" si="1958"/>
        <v>0</v>
      </c>
      <c r="AK603" s="166">
        <f t="shared" si="1959"/>
        <v>0</v>
      </c>
      <c r="AL603" s="166">
        <f t="shared" si="1960"/>
        <v>0</v>
      </c>
      <c r="AM603" s="166">
        <f t="shared" si="1961"/>
        <v>0</v>
      </c>
      <c r="AN603" s="166">
        <f t="shared" si="1962"/>
        <v>0</v>
      </c>
      <c r="AO603" s="167">
        <f t="shared" si="1963"/>
        <v>0</v>
      </c>
      <c r="AP603" s="166">
        <v>0</v>
      </c>
      <c r="AQ603" s="166">
        <f t="shared" si="1964"/>
        <v>4061538</v>
      </c>
      <c r="AR603" s="166">
        <v>0</v>
      </c>
      <c r="AS603" s="167"/>
      <c r="AT603" s="166"/>
      <c r="AU603" s="166"/>
      <c r="AV603" s="166">
        <f t="shared" si="1965"/>
        <v>4061538</v>
      </c>
      <c r="AW603" s="166">
        <f t="shared" si="1966"/>
        <v>487200</v>
      </c>
      <c r="AX603" s="166">
        <f t="shared" si="1967"/>
        <v>91350</v>
      </c>
      <c r="AY603" s="166">
        <f t="shared" si="1968"/>
        <v>60900</v>
      </c>
      <c r="AZ603" s="166">
        <f t="shared" si="1969"/>
        <v>639450</v>
      </c>
      <c r="BA603" s="166">
        <f t="shared" si="1970"/>
        <v>0</v>
      </c>
      <c r="BB603" s="166">
        <f t="shared" si="1971"/>
        <v>240000</v>
      </c>
      <c r="BC603" s="166"/>
      <c r="BD603" s="166">
        <v>0</v>
      </c>
      <c r="BE603" s="166">
        <f t="shared" si="1972"/>
        <v>879450</v>
      </c>
      <c r="BF603" s="166">
        <f t="shared" si="1973"/>
        <v>3182088</v>
      </c>
      <c r="BG603" s="166">
        <f t="shared" si="1974"/>
        <v>0</v>
      </c>
      <c r="BH603" s="166">
        <v>1</v>
      </c>
      <c r="BI603" s="159">
        <v>0</v>
      </c>
      <c r="BJ603" s="166">
        <f t="shared" si="1975"/>
        <v>0</v>
      </c>
      <c r="BK603" s="166">
        <f t="shared" si="1976"/>
        <v>1</v>
      </c>
      <c r="BL603" s="166">
        <v>0</v>
      </c>
      <c r="BM603" s="166">
        <f t="shared" si="1977"/>
        <v>0</v>
      </c>
      <c r="BN603" s="166" t="str">
        <f t="shared" si="1978"/>
        <v>Trừ tiền</v>
      </c>
      <c r="BO603" s="410"/>
      <c r="BP603" s="166"/>
      <c r="BQ603" s="144"/>
      <c r="BR603" s="144"/>
      <c r="BS603" s="161">
        <f t="shared" si="1979"/>
        <v>4061538</v>
      </c>
      <c r="BT603" s="159">
        <v>0</v>
      </c>
      <c r="BU603" s="166">
        <f t="shared" si="1980"/>
        <v>0</v>
      </c>
      <c r="BV603" s="166">
        <v>11000000</v>
      </c>
      <c r="BW603" s="166">
        <f t="shared" si="1981"/>
        <v>11000000</v>
      </c>
      <c r="BX603" s="166">
        <f t="shared" si="1982"/>
        <v>-7577912</v>
      </c>
      <c r="BY603" s="166"/>
      <c r="BZ603" s="166"/>
      <c r="CA603" s="171"/>
      <c r="CB603" s="166"/>
      <c r="CC603" s="166"/>
      <c r="CD603" s="166"/>
      <c r="CE603" s="369">
        <v>11000000</v>
      </c>
      <c r="CF603" s="369"/>
      <c r="CG603" s="369">
        <v>0</v>
      </c>
      <c r="CH603" s="369">
        <v>0</v>
      </c>
      <c r="CI603" s="369"/>
      <c r="CJ603" s="369">
        <f t="shared" si="1842"/>
        <v>0</v>
      </c>
      <c r="CK603" s="369">
        <f t="shared" si="1843"/>
        <v>11000000</v>
      </c>
      <c r="CL603" s="368"/>
      <c r="CM603" s="369">
        <f t="shared" si="1844"/>
        <v>11000000</v>
      </c>
      <c r="CN603" s="369">
        <f t="shared" si="1844"/>
        <v>0</v>
      </c>
      <c r="CO603" s="369">
        <f t="shared" si="1845"/>
        <v>0</v>
      </c>
      <c r="CP603" s="369">
        <f t="shared" si="1846"/>
        <v>0</v>
      </c>
      <c r="CQ603" s="369">
        <f t="shared" si="1846"/>
        <v>0</v>
      </c>
      <c r="CR603" s="369">
        <f t="shared" si="1847"/>
        <v>0</v>
      </c>
      <c r="CS603" s="369">
        <f t="shared" si="1848"/>
        <v>11000000</v>
      </c>
      <c r="CT603" s="173" t="s">
        <v>1759</v>
      </c>
      <c r="CU603" s="173" t="s">
        <v>2116</v>
      </c>
      <c r="CV603" s="450">
        <v>0</v>
      </c>
      <c r="CW603" s="173" t="s">
        <v>2103</v>
      </c>
    </row>
    <row r="604" spans="1:101" ht="34.35" customHeight="1">
      <c r="A604" s="155">
        <f>SUBTOTAL(3,$C$11:C604)</f>
        <v>528</v>
      </c>
      <c r="B604" s="390" t="s">
        <v>1990</v>
      </c>
      <c r="C604" s="252" t="s">
        <v>1991</v>
      </c>
      <c r="D604" s="156" t="s">
        <v>101</v>
      </c>
      <c r="E604" s="157" t="str">
        <f t="shared" si="1823"/>
        <v>B3</v>
      </c>
      <c r="F604" s="392">
        <v>45295</v>
      </c>
      <c r="G604" s="369">
        <v>6090000</v>
      </c>
      <c r="H604" s="368"/>
      <c r="I604" s="160">
        <f t="shared" si="1952"/>
        <v>4910000</v>
      </c>
      <c r="J604" s="160">
        <f t="shared" si="1875"/>
        <v>0</v>
      </c>
      <c r="K604" s="161">
        <f t="shared" si="1876"/>
        <v>4910000</v>
      </c>
      <c r="L604" s="161">
        <f t="shared" si="1877"/>
        <v>11000000</v>
      </c>
      <c r="M604" s="162">
        <f t="shared" si="1983"/>
        <v>0.8</v>
      </c>
      <c r="N604" s="163">
        <f t="shared" si="1953"/>
        <v>4263000</v>
      </c>
      <c r="O604" s="163">
        <v>0</v>
      </c>
      <c r="P604" s="406">
        <v>13</v>
      </c>
      <c r="Q604" s="406">
        <v>0</v>
      </c>
      <c r="R604" s="406">
        <v>0</v>
      </c>
      <c r="S604" s="406">
        <v>0</v>
      </c>
      <c r="T604" s="406"/>
      <c r="U604" s="406"/>
      <c r="V604" s="406"/>
      <c r="W604" s="406"/>
      <c r="X604" s="389"/>
      <c r="Y604" s="406"/>
      <c r="Z604" s="406"/>
      <c r="AA604" s="406"/>
      <c r="AB604" s="406"/>
      <c r="AC604" s="406"/>
      <c r="AD604" s="406">
        <v>0</v>
      </c>
      <c r="AE604" s="164">
        <v>0</v>
      </c>
      <c r="AF604" s="166">
        <f t="shared" si="1954"/>
        <v>4400000</v>
      </c>
      <c r="AG604" s="166">
        <f t="shared" si="1955"/>
        <v>0</v>
      </c>
      <c r="AH604" s="166">
        <f t="shared" si="1956"/>
        <v>0</v>
      </c>
      <c r="AI604" s="166">
        <f t="shared" si="1957"/>
        <v>0</v>
      </c>
      <c r="AJ604" s="166">
        <f t="shared" si="1958"/>
        <v>0</v>
      </c>
      <c r="AK604" s="166">
        <f t="shared" si="1959"/>
        <v>0</v>
      </c>
      <c r="AL604" s="166">
        <f t="shared" si="1960"/>
        <v>0</v>
      </c>
      <c r="AM604" s="166">
        <f t="shared" si="1961"/>
        <v>0</v>
      </c>
      <c r="AN604" s="166">
        <f t="shared" si="1962"/>
        <v>0</v>
      </c>
      <c r="AO604" s="167">
        <f t="shared" si="1963"/>
        <v>0</v>
      </c>
      <c r="AP604" s="166">
        <v>0</v>
      </c>
      <c r="AQ604" s="166">
        <f t="shared" si="1964"/>
        <v>4400000</v>
      </c>
      <c r="AR604" s="166">
        <v>0</v>
      </c>
      <c r="AS604" s="167"/>
      <c r="AT604" s="166"/>
      <c r="AU604" s="166"/>
      <c r="AV604" s="166">
        <f t="shared" si="1965"/>
        <v>4400000</v>
      </c>
      <c r="AW604" s="166">
        <f t="shared" si="1966"/>
        <v>487200</v>
      </c>
      <c r="AX604" s="166">
        <f t="shared" si="1967"/>
        <v>91350</v>
      </c>
      <c r="AY604" s="166">
        <f t="shared" si="1968"/>
        <v>60900</v>
      </c>
      <c r="AZ604" s="166">
        <f t="shared" si="1969"/>
        <v>639450</v>
      </c>
      <c r="BA604" s="166">
        <f t="shared" si="1970"/>
        <v>0</v>
      </c>
      <c r="BB604" s="166">
        <f t="shared" si="1971"/>
        <v>240000</v>
      </c>
      <c r="BC604" s="166"/>
      <c r="BD604" s="166">
        <v>0</v>
      </c>
      <c r="BE604" s="166">
        <f t="shared" si="1972"/>
        <v>879450</v>
      </c>
      <c r="BF604" s="166">
        <f t="shared" si="1973"/>
        <v>3520550</v>
      </c>
      <c r="BG604" s="166">
        <f t="shared" si="1974"/>
        <v>0</v>
      </c>
      <c r="BH604" s="166">
        <v>1</v>
      </c>
      <c r="BI604" s="159">
        <v>0</v>
      </c>
      <c r="BJ604" s="166">
        <f t="shared" si="1975"/>
        <v>0</v>
      </c>
      <c r="BK604" s="166">
        <f t="shared" si="1976"/>
        <v>1</v>
      </c>
      <c r="BL604" s="166">
        <v>0</v>
      </c>
      <c r="BM604" s="166">
        <f t="shared" si="1977"/>
        <v>0</v>
      </c>
      <c r="BN604" s="166" t="str">
        <f t="shared" si="1978"/>
        <v>Trừ tiền</v>
      </c>
      <c r="BO604" s="410"/>
      <c r="BP604" s="166"/>
      <c r="BQ604" s="144"/>
      <c r="BR604" s="144"/>
      <c r="BS604" s="161">
        <f t="shared" si="1979"/>
        <v>4400000</v>
      </c>
      <c r="BT604" s="159">
        <v>0</v>
      </c>
      <c r="BU604" s="166">
        <f t="shared" si="1980"/>
        <v>0</v>
      </c>
      <c r="BV604" s="166">
        <v>11000000</v>
      </c>
      <c r="BW604" s="166">
        <f t="shared" si="1981"/>
        <v>11000000</v>
      </c>
      <c r="BX604" s="166">
        <f t="shared" si="1982"/>
        <v>-7239450</v>
      </c>
      <c r="BY604" s="166"/>
      <c r="BZ604" s="166"/>
      <c r="CA604" s="171"/>
      <c r="CB604" s="166"/>
      <c r="CC604" s="166"/>
      <c r="CD604" s="166"/>
      <c r="CE604" s="369">
        <v>11000000</v>
      </c>
      <c r="CF604" s="369"/>
      <c r="CG604" s="369">
        <v>0</v>
      </c>
      <c r="CH604" s="369">
        <v>0</v>
      </c>
      <c r="CI604" s="369"/>
      <c r="CJ604" s="369">
        <f t="shared" si="1842"/>
        <v>0</v>
      </c>
      <c r="CK604" s="369">
        <f t="shared" si="1843"/>
        <v>11000000</v>
      </c>
      <c r="CL604" s="368"/>
      <c r="CM604" s="369">
        <f t="shared" si="1844"/>
        <v>11000000</v>
      </c>
      <c r="CN604" s="369">
        <f t="shared" si="1844"/>
        <v>0</v>
      </c>
      <c r="CO604" s="369">
        <f t="shared" si="1845"/>
        <v>0</v>
      </c>
      <c r="CP604" s="369">
        <f t="shared" si="1846"/>
        <v>0</v>
      </c>
      <c r="CQ604" s="369">
        <f t="shared" si="1846"/>
        <v>0</v>
      </c>
      <c r="CR604" s="369">
        <f t="shared" si="1847"/>
        <v>0</v>
      </c>
      <c r="CS604" s="369">
        <f t="shared" si="1848"/>
        <v>11000000</v>
      </c>
      <c r="CT604" s="173" t="s">
        <v>1759</v>
      </c>
      <c r="CU604" s="173" t="s">
        <v>2116</v>
      </c>
      <c r="CV604" s="450">
        <v>0</v>
      </c>
      <c r="CW604" s="173" t="s">
        <v>2103</v>
      </c>
    </row>
    <row r="605" spans="1:101" ht="34.35" customHeight="1">
      <c r="A605" s="155">
        <f>SUBTOTAL(3,$C$11:C605)</f>
        <v>529</v>
      </c>
      <c r="B605" s="390" t="s">
        <v>1992</v>
      </c>
      <c r="C605" s="252" t="s">
        <v>1993</v>
      </c>
      <c r="D605" s="156" t="s">
        <v>101</v>
      </c>
      <c r="E605" s="157" t="str">
        <f t="shared" si="1823"/>
        <v>B3</v>
      </c>
      <c r="F605" s="392">
        <v>45357</v>
      </c>
      <c r="G605" s="369">
        <v>6090000</v>
      </c>
      <c r="H605" s="368"/>
      <c r="I605" s="160">
        <f t="shared" si="1952"/>
        <v>4910000</v>
      </c>
      <c r="J605" s="160">
        <f>CR605</f>
        <v>0</v>
      </c>
      <c r="K605" s="161">
        <f>SUM(I605:J605)</f>
        <v>4910000</v>
      </c>
      <c r="L605" s="161">
        <f>IF(G605&gt;0,G605+K605,H605+K605)</f>
        <v>11000000</v>
      </c>
      <c r="M605" s="162">
        <f t="shared" si="1983"/>
        <v>0.8</v>
      </c>
      <c r="N605" s="163">
        <f t="shared" si="1953"/>
        <v>4263000</v>
      </c>
      <c r="O605" s="163">
        <v>0</v>
      </c>
      <c r="P605" s="406">
        <v>13</v>
      </c>
      <c r="Q605" s="406">
        <v>0</v>
      </c>
      <c r="R605" s="406">
        <v>0</v>
      </c>
      <c r="S605" s="406">
        <v>0</v>
      </c>
      <c r="T605" s="406"/>
      <c r="U605" s="406"/>
      <c r="V605" s="406"/>
      <c r="W605" s="406"/>
      <c r="X605" s="389"/>
      <c r="Y605" s="406"/>
      <c r="Z605" s="406"/>
      <c r="AA605" s="406"/>
      <c r="AB605" s="406"/>
      <c r="AC605" s="406"/>
      <c r="AD605" s="406">
        <v>0</v>
      </c>
      <c r="AE605" s="164">
        <v>0</v>
      </c>
      <c r="AF605" s="166">
        <f t="shared" si="1954"/>
        <v>4400000</v>
      </c>
      <c r="AG605" s="166">
        <f t="shared" si="1955"/>
        <v>0</v>
      </c>
      <c r="AH605" s="166">
        <f t="shared" si="1956"/>
        <v>0</v>
      </c>
      <c r="AI605" s="166">
        <f t="shared" si="1957"/>
        <v>0</v>
      </c>
      <c r="AJ605" s="166">
        <f t="shared" si="1958"/>
        <v>0</v>
      </c>
      <c r="AK605" s="166">
        <f t="shared" si="1959"/>
        <v>0</v>
      </c>
      <c r="AL605" s="166">
        <f t="shared" si="1960"/>
        <v>0</v>
      </c>
      <c r="AM605" s="166">
        <f t="shared" si="1961"/>
        <v>0</v>
      </c>
      <c r="AN605" s="166">
        <f t="shared" si="1962"/>
        <v>0</v>
      </c>
      <c r="AO605" s="167">
        <f t="shared" si="1963"/>
        <v>0</v>
      </c>
      <c r="AP605" s="166">
        <v>0</v>
      </c>
      <c r="AQ605" s="166">
        <f t="shared" si="1964"/>
        <v>4400000</v>
      </c>
      <c r="AR605" s="166">
        <v>0</v>
      </c>
      <c r="AS605" s="167"/>
      <c r="AT605" s="166"/>
      <c r="AU605" s="166"/>
      <c r="AV605" s="166">
        <f t="shared" si="1965"/>
        <v>4400000</v>
      </c>
      <c r="AW605" s="166">
        <f t="shared" si="1966"/>
        <v>487200</v>
      </c>
      <c r="AX605" s="166">
        <f t="shared" si="1967"/>
        <v>91350</v>
      </c>
      <c r="AY605" s="166">
        <f t="shared" si="1968"/>
        <v>60900</v>
      </c>
      <c r="AZ605" s="166">
        <f t="shared" si="1969"/>
        <v>639450</v>
      </c>
      <c r="BA605" s="166">
        <f t="shared" si="1970"/>
        <v>0</v>
      </c>
      <c r="BB605" s="166">
        <f t="shared" si="1971"/>
        <v>240000</v>
      </c>
      <c r="BC605" s="166"/>
      <c r="BD605" s="166">
        <v>0</v>
      </c>
      <c r="BE605" s="166">
        <f t="shared" si="1972"/>
        <v>879450</v>
      </c>
      <c r="BF605" s="166">
        <f t="shared" si="1973"/>
        <v>3520550</v>
      </c>
      <c r="BG605" s="166">
        <f t="shared" si="1974"/>
        <v>0</v>
      </c>
      <c r="BH605" s="166">
        <v>1</v>
      </c>
      <c r="BI605" s="159">
        <v>0</v>
      </c>
      <c r="BJ605" s="166">
        <f t="shared" si="1975"/>
        <v>0</v>
      </c>
      <c r="BK605" s="166">
        <f t="shared" si="1976"/>
        <v>1</v>
      </c>
      <c r="BL605" s="166">
        <v>0</v>
      </c>
      <c r="BM605" s="166">
        <f t="shared" si="1977"/>
        <v>0</v>
      </c>
      <c r="BN605" s="166" t="str">
        <f t="shared" si="1978"/>
        <v>Trừ tiền</v>
      </c>
      <c r="BO605" s="410"/>
      <c r="BP605" s="166"/>
      <c r="BQ605" s="144"/>
      <c r="BR605" s="144"/>
      <c r="BS605" s="161">
        <f t="shared" si="1979"/>
        <v>4400000</v>
      </c>
      <c r="BT605" s="159">
        <v>0</v>
      </c>
      <c r="BU605" s="166">
        <f t="shared" si="1980"/>
        <v>0</v>
      </c>
      <c r="BV605" s="166">
        <v>11000000</v>
      </c>
      <c r="BW605" s="166">
        <f t="shared" si="1981"/>
        <v>11000000</v>
      </c>
      <c r="BX605" s="166">
        <f t="shared" si="1982"/>
        <v>-7239450</v>
      </c>
      <c r="BY605" s="166"/>
      <c r="BZ605" s="166"/>
      <c r="CA605" s="171"/>
      <c r="CB605" s="166"/>
      <c r="CC605" s="166"/>
      <c r="CD605" s="166"/>
      <c r="CE605" s="369">
        <v>11000000</v>
      </c>
      <c r="CF605" s="369"/>
      <c r="CG605" s="369">
        <v>0</v>
      </c>
      <c r="CH605" s="369">
        <v>0</v>
      </c>
      <c r="CI605" s="369"/>
      <c r="CJ605" s="369">
        <f t="shared" si="1842"/>
        <v>0</v>
      </c>
      <c r="CK605" s="369">
        <f t="shared" si="1843"/>
        <v>11000000</v>
      </c>
      <c r="CL605" s="368"/>
      <c r="CM605" s="369">
        <f t="shared" si="1844"/>
        <v>11000000</v>
      </c>
      <c r="CN605" s="369">
        <f t="shared" si="1844"/>
        <v>0</v>
      </c>
      <c r="CO605" s="369">
        <f t="shared" si="1845"/>
        <v>0</v>
      </c>
      <c r="CP605" s="369">
        <f t="shared" si="1846"/>
        <v>0</v>
      </c>
      <c r="CQ605" s="369">
        <f t="shared" si="1846"/>
        <v>0</v>
      </c>
      <c r="CR605" s="369">
        <f t="shared" si="1847"/>
        <v>0</v>
      </c>
      <c r="CS605" s="369">
        <f t="shared" si="1848"/>
        <v>11000000</v>
      </c>
      <c r="CT605" s="173" t="s">
        <v>1759</v>
      </c>
      <c r="CU605" s="173" t="s">
        <v>2116</v>
      </c>
      <c r="CV605" s="450" t="s">
        <v>2243</v>
      </c>
      <c r="CW605" s="173" t="s">
        <v>2103</v>
      </c>
    </row>
    <row r="606" spans="1:101" ht="34.35" customHeight="1">
      <c r="A606" s="155">
        <f>SUBTOTAL(3,$C$11:C606)</f>
        <v>530</v>
      </c>
      <c r="B606" s="390" t="s">
        <v>1994</v>
      </c>
      <c r="C606" s="252" t="s">
        <v>1995</v>
      </c>
      <c r="D606" s="156" t="s">
        <v>101</v>
      </c>
      <c r="E606" s="157" t="str">
        <f t="shared" si="1823"/>
        <v>B3</v>
      </c>
      <c r="F606" s="392">
        <v>45391</v>
      </c>
      <c r="G606" s="369">
        <v>6090000</v>
      </c>
      <c r="H606" s="368"/>
      <c r="I606" s="160">
        <f t="shared" si="1952"/>
        <v>4910000</v>
      </c>
      <c r="J606" s="160">
        <f t="shared" si="1875"/>
        <v>0</v>
      </c>
      <c r="K606" s="161">
        <f t="shared" si="1876"/>
        <v>4910000</v>
      </c>
      <c r="L606" s="161">
        <f t="shared" si="1877"/>
        <v>11000000</v>
      </c>
      <c r="M606" s="162">
        <f t="shared" si="1983"/>
        <v>0.8</v>
      </c>
      <c r="N606" s="163">
        <f t="shared" si="1953"/>
        <v>4263000</v>
      </c>
      <c r="O606" s="163">
        <v>0</v>
      </c>
      <c r="P606" s="406">
        <v>13</v>
      </c>
      <c r="Q606" s="406">
        <v>0</v>
      </c>
      <c r="R606" s="406">
        <v>0</v>
      </c>
      <c r="S606" s="406">
        <v>0</v>
      </c>
      <c r="T606" s="406"/>
      <c r="U606" s="406"/>
      <c r="V606" s="406"/>
      <c r="W606" s="406"/>
      <c r="X606" s="389"/>
      <c r="Y606" s="406"/>
      <c r="Z606" s="406"/>
      <c r="AA606" s="406"/>
      <c r="AB606" s="406"/>
      <c r="AC606" s="406"/>
      <c r="AD606" s="406">
        <v>0</v>
      </c>
      <c r="AE606" s="164">
        <v>0</v>
      </c>
      <c r="AF606" s="166">
        <f t="shared" si="1954"/>
        <v>4400000</v>
      </c>
      <c r="AG606" s="166">
        <f t="shared" si="1955"/>
        <v>0</v>
      </c>
      <c r="AH606" s="166">
        <f t="shared" si="1956"/>
        <v>0</v>
      </c>
      <c r="AI606" s="166">
        <f t="shared" si="1957"/>
        <v>0</v>
      </c>
      <c r="AJ606" s="166">
        <f t="shared" si="1958"/>
        <v>0</v>
      </c>
      <c r="AK606" s="166">
        <f t="shared" si="1959"/>
        <v>0</v>
      </c>
      <c r="AL606" s="166">
        <f t="shared" si="1960"/>
        <v>0</v>
      </c>
      <c r="AM606" s="166">
        <f t="shared" si="1961"/>
        <v>0</v>
      </c>
      <c r="AN606" s="166">
        <f t="shared" si="1962"/>
        <v>0</v>
      </c>
      <c r="AO606" s="167">
        <f t="shared" si="1963"/>
        <v>0</v>
      </c>
      <c r="AP606" s="166">
        <v>0</v>
      </c>
      <c r="AQ606" s="166">
        <f t="shared" si="1964"/>
        <v>4400000</v>
      </c>
      <c r="AR606" s="166">
        <v>0</v>
      </c>
      <c r="AS606" s="167"/>
      <c r="AT606" s="166"/>
      <c r="AU606" s="166"/>
      <c r="AV606" s="166">
        <f t="shared" si="1965"/>
        <v>4400000</v>
      </c>
      <c r="AW606" s="166">
        <f t="shared" si="1966"/>
        <v>487200</v>
      </c>
      <c r="AX606" s="166">
        <f t="shared" si="1967"/>
        <v>91350</v>
      </c>
      <c r="AY606" s="166">
        <f t="shared" si="1968"/>
        <v>60900</v>
      </c>
      <c r="AZ606" s="166">
        <f t="shared" si="1969"/>
        <v>639450</v>
      </c>
      <c r="BA606" s="166">
        <f t="shared" si="1970"/>
        <v>0</v>
      </c>
      <c r="BB606" s="166">
        <f t="shared" si="1971"/>
        <v>240000</v>
      </c>
      <c r="BC606" s="166"/>
      <c r="BD606" s="166">
        <v>0</v>
      </c>
      <c r="BE606" s="166">
        <f t="shared" si="1972"/>
        <v>879450</v>
      </c>
      <c r="BF606" s="166">
        <f t="shared" si="1973"/>
        <v>3520550</v>
      </c>
      <c r="BG606" s="166">
        <f t="shared" si="1974"/>
        <v>0</v>
      </c>
      <c r="BH606" s="166">
        <v>1</v>
      </c>
      <c r="BI606" s="159">
        <v>0</v>
      </c>
      <c r="BJ606" s="166">
        <f t="shared" si="1975"/>
        <v>0</v>
      </c>
      <c r="BK606" s="166">
        <f t="shared" si="1976"/>
        <v>1</v>
      </c>
      <c r="BL606" s="166">
        <v>0</v>
      </c>
      <c r="BM606" s="166">
        <f t="shared" si="1977"/>
        <v>0</v>
      </c>
      <c r="BN606" s="166" t="str">
        <f t="shared" si="1978"/>
        <v>Trừ tiền</v>
      </c>
      <c r="BO606" s="410"/>
      <c r="BP606" s="166"/>
      <c r="BQ606" s="144"/>
      <c r="BR606" s="144"/>
      <c r="BS606" s="161">
        <f t="shared" si="1979"/>
        <v>4400000</v>
      </c>
      <c r="BT606" s="159">
        <v>0</v>
      </c>
      <c r="BU606" s="166">
        <f t="shared" si="1980"/>
        <v>0</v>
      </c>
      <c r="BV606" s="166">
        <v>11000000</v>
      </c>
      <c r="BW606" s="166">
        <f t="shared" si="1981"/>
        <v>11000000</v>
      </c>
      <c r="BX606" s="166">
        <f t="shared" si="1982"/>
        <v>-7239450</v>
      </c>
      <c r="BY606" s="166"/>
      <c r="BZ606" s="166"/>
      <c r="CA606" s="171"/>
      <c r="CB606" s="166"/>
      <c r="CC606" s="166"/>
      <c r="CD606" s="166"/>
      <c r="CE606" s="369">
        <v>11000000</v>
      </c>
      <c r="CF606" s="369"/>
      <c r="CG606" s="369">
        <v>0</v>
      </c>
      <c r="CH606" s="369">
        <v>0</v>
      </c>
      <c r="CI606" s="369"/>
      <c r="CJ606" s="369">
        <f t="shared" si="1842"/>
        <v>0</v>
      </c>
      <c r="CK606" s="369">
        <f t="shared" si="1843"/>
        <v>11000000</v>
      </c>
      <c r="CL606" s="368"/>
      <c r="CM606" s="369">
        <f t="shared" si="1844"/>
        <v>11000000</v>
      </c>
      <c r="CN606" s="369">
        <f t="shared" si="1844"/>
        <v>0</v>
      </c>
      <c r="CO606" s="369">
        <f t="shared" si="1845"/>
        <v>0</v>
      </c>
      <c r="CP606" s="369">
        <f t="shared" si="1846"/>
        <v>0</v>
      </c>
      <c r="CQ606" s="369">
        <f t="shared" si="1846"/>
        <v>0</v>
      </c>
      <c r="CR606" s="369">
        <f t="shared" si="1847"/>
        <v>0</v>
      </c>
      <c r="CS606" s="369">
        <f t="shared" si="1848"/>
        <v>11000000</v>
      </c>
      <c r="CT606" s="173" t="s">
        <v>1759</v>
      </c>
      <c r="CU606" s="173" t="s">
        <v>2116</v>
      </c>
      <c r="CV606" s="450" t="s">
        <v>2244</v>
      </c>
      <c r="CW606" s="173" t="s">
        <v>2103</v>
      </c>
    </row>
    <row r="607" spans="1:101" ht="34.35" customHeight="1">
      <c r="A607" s="155">
        <f>SUBTOTAL(3,$C$11:C607)</f>
        <v>531</v>
      </c>
      <c r="B607" s="390" t="s">
        <v>1996</v>
      </c>
      <c r="C607" s="252" t="s">
        <v>1997</v>
      </c>
      <c r="D607" s="156" t="s">
        <v>101</v>
      </c>
      <c r="E607" s="157" t="str">
        <f t="shared" si="1823"/>
        <v>B3</v>
      </c>
      <c r="F607" s="392">
        <v>45541</v>
      </c>
      <c r="G607" s="369">
        <v>6090000</v>
      </c>
      <c r="H607" s="368"/>
      <c r="I607" s="160">
        <f t="shared" si="1952"/>
        <v>4910000</v>
      </c>
      <c r="J607" s="160">
        <f t="shared" si="1875"/>
        <v>0</v>
      </c>
      <c r="K607" s="161">
        <f t="shared" si="1876"/>
        <v>4910000</v>
      </c>
      <c r="L607" s="161">
        <f t="shared" si="1877"/>
        <v>11000000</v>
      </c>
      <c r="M607" s="162">
        <f t="shared" si="1983"/>
        <v>0.8</v>
      </c>
      <c r="N607" s="163">
        <f t="shared" si="1953"/>
        <v>4263000</v>
      </c>
      <c r="O607" s="163">
        <v>0</v>
      </c>
      <c r="P607" s="406">
        <v>0</v>
      </c>
      <c r="Q607" s="406">
        <v>0</v>
      </c>
      <c r="R607" s="406">
        <v>0</v>
      </c>
      <c r="S607" s="406">
        <v>0</v>
      </c>
      <c r="T607" s="406"/>
      <c r="U607" s="406"/>
      <c r="V607" s="406"/>
      <c r="W607" s="406"/>
      <c r="X607" s="389"/>
      <c r="Y607" s="406"/>
      <c r="Z607" s="406"/>
      <c r="AA607" s="406"/>
      <c r="AB607" s="406"/>
      <c r="AC607" s="406"/>
      <c r="AD607" s="406">
        <v>0</v>
      </c>
      <c r="AE607" s="164">
        <v>0</v>
      </c>
      <c r="AF607" s="166">
        <f t="shared" si="1954"/>
        <v>0</v>
      </c>
      <c r="AG607" s="166">
        <f t="shared" si="1955"/>
        <v>0</v>
      </c>
      <c r="AH607" s="166">
        <f t="shared" si="1956"/>
        <v>0</v>
      </c>
      <c r="AI607" s="166">
        <f t="shared" si="1957"/>
        <v>0</v>
      </c>
      <c r="AJ607" s="166">
        <f t="shared" si="1958"/>
        <v>0</v>
      </c>
      <c r="AK607" s="166">
        <f t="shared" si="1959"/>
        <v>0</v>
      </c>
      <c r="AL607" s="166">
        <f t="shared" si="1960"/>
        <v>0</v>
      </c>
      <c r="AM607" s="166">
        <f t="shared" si="1961"/>
        <v>0</v>
      </c>
      <c r="AN607" s="166">
        <f t="shared" si="1962"/>
        <v>0</v>
      </c>
      <c r="AO607" s="167">
        <f t="shared" si="1963"/>
        <v>0</v>
      </c>
      <c r="AP607" s="166">
        <v>0</v>
      </c>
      <c r="AQ607" s="166">
        <f t="shared" si="1964"/>
        <v>0</v>
      </c>
      <c r="AR607" s="166">
        <v>0</v>
      </c>
      <c r="AS607" s="167"/>
      <c r="AT607" s="166"/>
      <c r="AU607" s="166"/>
      <c r="AV607" s="166">
        <f t="shared" si="1965"/>
        <v>0</v>
      </c>
      <c r="AW607" s="166">
        <v>0</v>
      </c>
      <c r="AX607" s="166">
        <f>ROUND(IF($BH607=1,$G607*4.5%,0),0)</f>
        <v>0</v>
      </c>
      <c r="AY607" s="166">
        <v>0</v>
      </c>
      <c r="AZ607" s="166">
        <f t="shared" si="1969"/>
        <v>0</v>
      </c>
      <c r="BA607" s="166">
        <f t="shared" si="1970"/>
        <v>0</v>
      </c>
      <c r="BB607" s="166">
        <f t="shared" si="1971"/>
        <v>0</v>
      </c>
      <c r="BC607" s="166"/>
      <c r="BD607" s="166">
        <v>0</v>
      </c>
      <c r="BE607" s="166">
        <f t="shared" si="1972"/>
        <v>0</v>
      </c>
      <c r="BF607" s="166">
        <f t="shared" si="1973"/>
        <v>0</v>
      </c>
      <c r="BG607" s="166">
        <f t="shared" si="1974"/>
        <v>0</v>
      </c>
      <c r="BH607" s="166"/>
      <c r="BI607" s="159">
        <v>0</v>
      </c>
      <c r="BJ607" s="166">
        <f t="shared" si="1975"/>
        <v>0</v>
      </c>
      <c r="BK607" s="166">
        <f t="shared" si="1976"/>
        <v>1</v>
      </c>
      <c r="BL607" s="166">
        <v>0</v>
      </c>
      <c r="BM607" s="166">
        <f t="shared" si="1977"/>
        <v>0</v>
      </c>
      <c r="BN607" s="166" t="str">
        <f t="shared" si="1978"/>
        <v>Xem lại</v>
      </c>
      <c r="BO607" s="410"/>
      <c r="BP607" s="166"/>
      <c r="BQ607" s="144"/>
      <c r="BR607" s="144"/>
      <c r="BS607" s="161">
        <f t="shared" si="1979"/>
        <v>0</v>
      </c>
      <c r="BT607" s="159">
        <v>0</v>
      </c>
      <c r="BU607" s="166">
        <f t="shared" si="1980"/>
        <v>0</v>
      </c>
      <c r="BV607" s="166">
        <v>11000000</v>
      </c>
      <c r="BW607" s="166">
        <f t="shared" si="1981"/>
        <v>11000000</v>
      </c>
      <c r="BX607" s="166">
        <f t="shared" si="1982"/>
        <v>-11000000</v>
      </c>
      <c r="BY607" s="166"/>
      <c r="BZ607" s="166"/>
      <c r="CA607" s="171"/>
      <c r="CB607" s="166"/>
      <c r="CC607" s="166"/>
      <c r="CD607" s="166"/>
      <c r="CE607" s="369">
        <v>11000000</v>
      </c>
      <c r="CF607" s="369"/>
      <c r="CG607" s="369">
        <v>0</v>
      </c>
      <c r="CH607" s="369">
        <v>0</v>
      </c>
      <c r="CI607" s="369"/>
      <c r="CJ607" s="369">
        <f t="shared" si="1842"/>
        <v>0</v>
      </c>
      <c r="CK607" s="369">
        <f t="shared" si="1843"/>
        <v>11000000</v>
      </c>
      <c r="CL607" s="368"/>
      <c r="CM607" s="369">
        <f t="shared" si="1844"/>
        <v>11000000</v>
      </c>
      <c r="CN607" s="369">
        <f t="shared" si="1844"/>
        <v>0</v>
      </c>
      <c r="CO607" s="369">
        <f t="shared" si="1845"/>
        <v>0</v>
      </c>
      <c r="CP607" s="369">
        <f t="shared" si="1846"/>
        <v>0</v>
      </c>
      <c r="CQ607" s="369">
        <f t="shared" si="1846"/>
        <v>0</v>
      </c>
      <c r="CR607" s="369">
        <f t="shared" si="1847"/>
        <v>0</v>
      </c>
      <c r="CS607" s="369">
        <f t="shared" si="1848"/>
        <v>11000000</v>
      </c>
      <c r="CT607" s="173" t="s">
        <v>1759</v>
      </c>
      <c r="CU607" s="173" t="s">
        <v>2116</v>
      </c>
      <c r="CV607" s="450" t="s">
        <v>2245</v>
      </c>
      <c r="CW607" s="173" t="s">
        <v>2103</v>
      </c>
    </row>
    <row r="608" spans="1:101" ht="34.35" customHeight="1">
      <c r="A608" s="155">
        <f>SUBTOTAL(3,$C$11:C608)</f>
        <v>532</v>
      </c>
      <c r="B608" s="390" t="s">
        <v>1998</v>
      </c>
      <c r="C608" s="252" t="s">
        <v>1999</v>
      </c>
      <c r="D608" s="156" t="s">
        <v>101</v>
      </c>
      <c r="E608" s="157" t="str">
        <f t="shared" si="1823"/>
        <v>B3</v>
      </c>
      <c r="F608" s="392">
        <v>45541</v>
      </c>
      <c r="G608" s="369">
        <v>6090000</v>
      </c>
      <c r="H608" s="368"/>
      <c r="I608" s="160">
        <f t="shared" si="1952"/>
        <v>4910000</v>
      </c>
      <c r="J608" s="160">
        <f t="shared" si="1875"/>
        <v>0</v>
      </c>
      <c r="K608" s="161">
        <f t="shared" si="1876"/>
        <v>4910000</v>
      </c>
      <c r="L608" s="161">
        <f t="shared" si="1877"/>
        <v>11000000</v>
      </c>
      <c r="M608" s="162">
        <f t="shared" si="1983"/>
        <v>0.8</v>
      </c>
      <c r="N608" s="163">
        <f t="shared" si="1953"/>
        <v>4263000</v>
      </c>
      <c r="O608" s="163">
        <v>0</v>
      </c>
      <c r="P608" s="406">
        <v>12</v>
      </c>
      <c r="Q608" s="406">
        <v>0</v>
      </c>
      <c r="R608" s="406">
        <v>0</v>
      </c>
      <c r="S608" s="406">
        <v>0</v>
      </c>
      <c r="T608" s="406"/>
      <c r="U608" s="406"/>
      <c r="V608" s="406"/>
      <c r="W608" s="406"/>
      <c r="X608" s="389"/>
      <c r="Y608" s="406"/>
      <c r="Z608" s="406"/>
      <c r="AA608" s="406"/>
      <c r="AB608" s="406"/>
      <c r="AC608" s="406"/>
      <c r="AD608" s="406">
        <v>0</v>
      </c>
      <c r="AE608" s="164">
        <v>0</v>
      </c>
      <c r="AF608" s="166">
        <f t="shared" si="1954"/>
        <v>4061538</v>
      </c>
      <c r="AG608" s="166">
        <f t="shared" si="1955"/>
        <v>0</v>
      </c>
      <c r="AH608" s="166">
        <f t="shared" si="1956"/>
        <v>0</v>
      </c>
      <c r="AI608" s="166">
        <f t="shared" si="1957"/>
        <v>0</v>
      </c>
      <c r="AJ608" s="166">
        <f t="shared" si="1958"/>
        <v>0</v>
      </c>
      <c r="AK608" s="166">
        <f t="shared" si="1959"/>
        <v>0</v>
      </c>
      <c r="AL608" s="166">
        <f t="shared" si="1960"/>
        <v>0</v>
      </c>
      <c r="AM608" s="166">
        <f t="shared" si="1961"/>
        <v>0</v>
      </c>
      <c r="AN608" s="166">
        <f t="shared" si="1962"/>
        <v>0</v>
      </c>
      <c r="AO608" s="167">
        <f t="shared" si="1963"/>
        <v>0</v>
      </c>
      <c r="AP608" s="166">
        <v>0</v>
      </c>
      <c r="AQ608" s="166">
        <f t="shared" si="1964"/>
        <v>4061538</v>
      </c>
      <c r="AR608" s="166">
        <v>0</v>
      </c>
      <c r="AS608" s="167"/>
      <c r="AT608" s="166"/>
      <c r="AU608" s="166"/>
      <c r="AV608" s="166">
        <f t="shared" si="1965"/>
        <v>4061538</v>
      </c>
      <c r="AW608" s="166">
        <f t="shared" si="1966"/>
        <v>487200</v>
      </c>
      <c r="AX608" s="166">
        <f t="shared" si="1967"/>
        <v>91350</v>
      </c>
      <c r="AY608" s="166">
        <f t="shared" si="1968"/>
        <v>60900</v>
      </c>
      <c r="AZ608" s="166">
        <f t="shared" si="1969"/>
        <v>639450</v>
      </c>
      <c r="BA608" s="166">
        <f t="shared" si="1970"/>
        <v>0</v>
      </c>
      <c r="BB608" s="166">
        <f t="shared" si="1971"/>
        <v>240000</v>
      </c>
      <c r="BC608" s="166"/>
      <c r="BD608" s="166">
        <v>0</v>
      </c>
      <c r="BE608" s="166">
        <f t="shared" si="1972"/>
        <v>879450</v>
      </c>
      <c r="BF608" s="166">
        <f t="shared" si="1973"/>
        <v>3182088</v>
      </c>
      <c r="BG608" s="166">
        <f t="shared" si="1974"/>
        <v>0</v>
      </c>
      <c r="BH608" s="166">
        <v>1</v>
      </c>
      <c r="BI608" s="159">
        <v>0</v>
      </c>
      <c r="BJ608" s="166">
        <f t="shared" si="1975"/>
        <v>0</v>
      </c>
      <c r="BK608" s="166">
        <f t="shared" si="1976"/>
        <v>1</v>
      </c>
      <c r="BL608" s="166">
        <v>0</v>
      </c>
      <c r="BM608" s="166">
        <f t="shared" si="1977"/>
        <v>0</v>
      </c>
      <c r="BN608" s="166" t="str">
        <f t="shared" si="1978"/>
        <v>Trừ tiền</v>
      </c>
      <c r="BO608" s="410"/>
      <c r="BP608" s="166"/>
      <c r="BQ608" s="144"/>
      <c r="BR608" s="144"/>
      <c r="BS608" s="161">
        <f t="shared" si="1979"/>
        <v>4061538</v>
      </c>
      <c r="BT608" s="159">
        <v>0</v>
      </c>
      <c r="BU608" s="166">
        <f t="shared" si="1980"/>
        <v>0</v>
      </c>
      <c r="BV608" s="166">
        <v>11000000</v>
      </c>
      <c r="BW608" s="166">
        <f t="shared" si="1981"/>
        <v>11000000</v>
      </c>
      <c r="BX608" s="166">
        <f t="shared" si="1982"/>
        <v>-7577912</v>
      </c>
      <c r="BY608" s="166"/>
      <c r="BZ608" s="166"/>
      <c r="CA608" s="171"/>
      <c r="CB608" s="166"/>
      <c r="CC608" s="166"/>
      <c r="CD608" s="166"/>
      <c r="CE608" s="369">
        <v>11000000</v>
      </c>
      <c r="CF608" s="369"/>
      <c r="CG608" s="369">
        <v>0</v>
      </c>
      <c r="CH608" s="369">
        <v>0</v>
      </c>
      <c r="CI608" s="369"/>
      <c r="CJ608" s="369">
        <f t="shared" si="1842"/>
        <v>0</v>
      </c>
      <c r="CK608" s="369">
        <f t="shared" si="1843"/>
        <v>11000000</v>
      </c>
      <c r="CL608" s="368"/>
      <c r="CM608" s="369">
        <f t="shared" si="1844"/>
        <v>11000000</v>
      </c>
      <c r="CN608" s="369">
        <f t="shared" si="1844"/>
        <v>0</v>
      </c>
      <c r="CO608" s="369">
        <f t="shared" si="1845"/>
        <v>0</v>
      </c>
      <c r="CP608" s="369">
        <f t="shared" si="1846"/>
        <v>0</v>
      </c>
      <c r="CQ608" s="369">
        <f t="shared" si="1846"/>
        <v>0</v>
      </c>
      <c r="CR608" s="369">
        <f t="shared" si="1847"/>
        <v>0</v>
      </c>
      <c r="CS608" s="369">
        <f t="shared" si="1848"/>
        <v>11000000</v>
      </c>
      <c r="CT608" s="173" t="s">
        <v>1759</v>
      </c>
      <c r="CU608" s="173" t="s">
        <v>2116</v>
      </c>
      <c r="CV608" s="450" t="s">
        <v>2246</v>
      </c>
      <c r="CW608" s="173" t="s">
        <v>2103</v>
      </c>
    </row>
    <row r="609" spans="1:101" ht="34.35" customHeight="1">
      <c r="A609" s="155">
        <f>SUBTOTAL(3,$C$11:C609)</f>
        <v>533</v>
      </c>
      <c r="B609" s="390" t="s">
        <v>2000</v>
      </c>
      <c r="C609" s="252" t="s">
        <v>2001</v>
      </c>
      <c r="D609" s="156" t="s">
        <v>101</v>
      </c>
      <c r="E609" s="157" t="str">
        <f t="shared" si="1823"/>
        <v>B3</v>
      </c>
      <c r="F609" s="392">
        <v>45576</v>
      </c>
      <c r="G609" s="369">
        <v>6090000</v>
      </c>
      <c r="H609" s="368"/>
      <c r="I609" s="160">
        <f t="shared" si="1952"/>
        <v>4910000</v>
      </c>
      <c r="J609" s="160">
        <f t="shared" si="1875"/>
        <v>0</v>
      </c>
      <c r="K609" s="161">
        <f t="shared" si="1876"/>
        <v>4910000</v>
      </c>
      <c r="L609" s="161">
        <f t="shared" si="1877"/>
        <v>11000000</v>
      </c>
      <c r="M609" s="162">
        <f t="shared" si="1983"/>
        <v>0.8</v>
      </c>
      <c r="N609" s="163">
        <f t="shared" si="1953"/>
        <v>4263000</v>
      </c>
      <c r="O609" s="163">
        <v>0</v>
      </c>
      <c r="P609" s="406">
        <v>9</v>
      </c>
      <c r="Q609" s="406">
        <v>0</v>
      </c>
      <c r="R609" s="406">
        <v>0</v>
      </c>
      <c r="S609" s="406">
        <v>0</v>
      </c>
      <c r="T609" s="406"/>
      <c r="U609" s="406"/>
      <c r="V609" s="406"/>
      <c r="W609" s="406"/>
      <c r="X609" s="389"/>
      <c r="Y609" s="406"/>
      <c r="Z609" s="406"/>
      <c r="AA609" s="406"/>
      <c r="AB609" s="406"/>
      <c r="AC609" s="406"/>
      <c r="AD609" s="406">
        <v>0</v>
      </c>
      <c r="AE609" s="164">
        <v>0</v>
      </c>
      <c r="AF609" s="166">
        <f t="shared" si="1954"/>
        <v>3046154</v>
      </c>
      <c r="AG609" s="166">
        <f t="shared" si="1955"/>
        <v>0</v>
      </c>
      <c r="AH609" s="166">
        <f t="shared" si="1956"/>
        <v>0</v>
      </c>
      <c r="AI609" s="166">
        <f t="shared" si="1957"/>
        <v>0</v>
      </c>
      <c r="AJ609" s="166">
        <f t="shared" si="1958"/>
        <v>0</v>
      </c>
      <c r="AK609" s="166">
        <f t="shared" si="1959"/>
        <v>0</v>
      </c>
      <c r="AL609" s="166">
        <f t="shared" si="1960"/>
        <v>0</v>
      </c>
      <c r="AM609" s="166">
        <f t="shared" si="1961"/>
        <v>0</v>
      </c>
      <c r="AN609" s="166">
        <f t="shared" si="1962"/>
        <v>0</v>
      </c>
      <c r="AO609" s="167">
        <f t="shared" si="1963"/>
        <v>0</v>
      </c>
      <c r="AP609" s="166">
        <v>0</v>
      </c>
      <c r="AQ609" s="166">
        <f t="shared" si="1964"/>
        <v>3046154</v>
      </c>
      <c r="AR609" s="166">
        <v>0</v>
      </c>
      <c r="AS609" s="167"/>
      <c r="AT609" s="166"/>
      <c r="AU609" s="166"/>
      <c r="AV609" s="166">
        <f t="shared" si="1965"/>
        <v>3046154</v>
      </c>
      <c r="AW609" s="166">
        <f t="shared" si="1966"/>
        <v>487200</v>
      </c>
      <c r="AX609" s="166">
        <f t="shared" si="1967"/>
        <v>91350</v>
      </c>
      <c r="AY609" s="166">
        <f t="shared" si="1968"/>
        <v>60900</v>
      </c>
      <c r="AZ609" s="166">
        <f t="shared" si="1969"/>
        <v>639450</v>
      </c>
      <c r="BA609" s="166">
        <f t="shared" si="1970"/>
        <v>0</v>
      </c>
      <c r="BB609" s="166">
        <f t="shared" si="1971"/>
        <v>240000</v>
      </c>
      <c r="BC609" s="166"/>
      <c r="BD609" s="166">
        <v>0</v>
      </c>
      <c r="BE609" s="166">
        <f t="shared" si="1972"/>
        <v>879450</v>
      </c>
      <c r="BF609" s="166">
        <f t="shared" si="1973"/>
        <v>2166704</v>
      </c>
      <c r="BG609" s="166">
        <f t="shared" si="1974"/>
        <v>0</v>
      </c>
      <c r="BH609" s="166">
        <v>1</v>
      </c>
      <c r="BI609" s="159">
        <v>0</v>
      </c>
      <c r="BJ609" s="166">
        <f t="shared" si="1975"/>
        <v>0</v>
      </c>
      <c r="BK609" s="166">
        <f t="shared" si="1976"/>
        <v>1</v>
      </c>
      <c r="BL609" s="166">
        <v>0</v>
      </c>
      <c r="BM609" s="166">
        <f t="shared" si="1977"/>
        <v>0</v>
      </c>
      <c r="BN609" s="166" t="str">
        <f t="shared" si="1978"/>
        <v>Trừ tiền</v>
      </c>
      <c r="BO609" s="410"/>
      <c r="BP609" s="166"/>
      <c r="BQ609" s="144"/>
      <c r="BR609" s="144"/>
      <c r="BS609" s="161">
        <f t="shared" si="1979"/>
        <v>3046154</v>
      </c>
      <c r="BT609" s="159">
        <v>0</v>
      </c>
      <c r="BU609" s="166">
        <f t="shared" si="1980"/>
        <v>0</v>
      </c>
      <c r="BV609" s="166">
        <v>11000000</v>
      </c>
      <c r="BW609" s="166">
        <f t="shared" si="1981"/>
        <v>11000000</v>
      </c>
      <c r="BX609" s="166">
        <f t="shared" si="1982"/>
        <v>-8593296</v>
      </c>
      <c r="BY609" s="166"/>
      <c r="BZ609" s="166"/>
      <c r="CA609" s="171"/>
      <c r="CB609" s="166"/>
      <c r="CC609" s="166"/>
      <c r="CD609" s="166"/>
      <c r="CE609" s="369">
        <v>11000000</v>
      </c>
      <c r="CF609" s="369"/>
      <c r="CG609" s="369">
        <v>0</v>
      </c>
      <c r="CH609" s="369">
        <v>0</v>
      </c>
      <c r="CI609" s="369"/>
      <c r="CJ609" s="369">
        <f t="shared" si="1842"/>
        <v>0</v>
      </c>
      <c r="CK609" s="369">
        <f t="shared" si="1843"/>
        <v>11000000</v>
      </c>
      <c r="CL609" s="368"/>
      <c r="CM609" s="369">
        <f t="shared" si="1844"/>
        <v>11000000</v>
      </c>
      <c r="CN609" s="369">
        <f t="shared" si="1844"/>
        <v>0</v>
      </c>
      <c r="CO609" s="369">
        <f t="shared" si="1845"/>
        <v>0</v>
      </c>
      <c r="CP609" s="369">
        <f t="shared" si="1846"/>
        <v>0</v>
      </c>
      <c r="CQ609" s="369">
        <f t="shared" si="1846"/>
        <v>0</v>
      </c>
      <c r="CR609" s="369">
        <f t="shared" si="1847"/>
        <v>0</v>
      </c>
      <c r="CS609" s="369">
        <f t="shared" si="1848"/>
        <v>11000000</v>
      </c>
      <c r="CT609" s="173" t="s">
        <v>1759</v>
      </c>
      <c r="CU609" s="173" t="s">
        <v>2116</v>
      </c>
      <c r="CV609" s="450">
        <v>0</v>
      </c>
      <c r="CW609" s="173" t="s">
        <v>2103</v>
      </c>
    </row>
    <row r="610" spans="1:101" ht="34.35" customHeight="1">
      <c r="A610" s="155">
        <f>SUBTOTAL(3,$C$11:C610)</f>
        <v>534</v>
      </c>
      <c r="B610" s="390" t="s">
        <v>2002</v>
      </c>
      <c r="C610" s="252" t="s">
        <v>2003</v>
      </c>
      <c r="D610" s="156" t="s">
        <v>101</v>
      </c>
      <c r="E610" s="157" t="str">
        <f t="shared" si="1823"/>
        <v>B3</v>
      </c>
      <c r="F610" s="392">
        <v>45589</v>
      </c>
      <c r="G610" s="369">
        <v>6090000</v>
      </c>
      <c r="H610" s="368"/>
      <c r="I610" s="160">
        <f t="shared" si="1952"/>
        <v>4410000</v>
      </c>
      <c r="J610" s="160">
        <f t="shared" si="1875"/>
        <v>0</v>
      </c>
      <c r="K610" s="161">
        <f t="shared" si="1876"/>
        <v>4410000</v>
      </c>
      <c r="L610" s="161">
        <f t="shared" si="1877"/>
        <v>10500000</v>
      </c>
      <c r="M610" s="162">
        <f t="shared" si="1983"/>
        <v>1</v>
      </c>
      <c r="N610" s="163">
        <f t="shared" si="1953"/>
        <v>4263000</v>
      </c>
      <c r="O610" s="163">
        <v>0</v>
      </c>
      <c r="P610" s="406">
        <v>13</v>
      </c>
      <c r="Q610" s="406">
        <v>0</v>
      </c>
      <c r="R610" s="406">
        <v>0</v>
      </c>
      <c r="S610" s="406">
        <v>0</v>
      </c>
      <c r="T610" s="406"/>
      <c r="U610" s="406"/>
      <c r="V610" s="406"/>
      <c r="W610" s="406"/>
      <c r="X610" s="389"/>
      <c r="Y610" s="406"/>
      <c r="Z610" s="406"/>
      <c r="AA610" s="406"/>
      <c r="AB610" s="406"/>
      <c r="AC610" s="406"/>
      <c r="AD610" s="406">
        <v>0</v>
      </c>
      <c r="AE610" s="164">
        <v>0</v>
      </c>
      <c r="AF610" s="166">
        <f t="shared" si="1954"/>
        <v>5250000</v>
      </c>
      <c r="AG610" s="166">
        <f t="shared" si="1955"/>
        <v>0</v>
      </c>
      <c r="AH610" s="166">
        <f t="shared" si="1956"/>
        <v>0</v>
      </c>
      <c r="AI610" s="166">
        <f t="shared" si="1957"/>
        <v>0</v>
      </c>
      <c r="AJ610" s="166">
        <f t="shared" si="1958"/>
        <v>0</v>
      </c>
      <c r="AK610" s="166">
        <f t="shared" si="1959"/>
        <v>0</v>
      </c>
      <c r="AL610" s="166">
        <f t="shared" si="1960"/>
        <v>0</v>
      </c>
      <c r="AM610" s="166">
        <f t="shared" si="1961"/>
        <v>0</v>
      </c>
      <c r="AN610" s="166">
        <f t="shared" si="1962"/>
        <v>0</v>
      </c>
      <c r="AO610" s="167">
        <f t="shared" si="1963"/>
        <v>0</v>
      </c>
      <c r="AP610" s="166">
        <v>0</v>
      </c>
      <c r="AQ610" s="166">
        <f t="shared" si="1964"/>
        <v>5250000</v>
      </c>
      <c r="AR610" s="166">
        <v>0</v>
      </c>
      <c r="AS610" s="167"/>
      <c r="AT610" s="166"/>
      <c r="AU610" s="166"/>
      <c r="AV610" s="166">
        <f t="shared" si="1965"/>
        <v>5250000</v>
      </c>
      <c r="AW610" s="166">
        <f t="shared" si="1966"/>
        <v>487200</v>
      </c>
      <c r="AX610" s="166">
        <f t="shared" si="1967"/>
        <v>91350</v>
      </c>
      <c r="AY610" s="166">
        <f t="shared" si="1968"/>
        <v>60900</v>
      </c>
      <c r="AZ610" s="166">
        <f t="shared" si="1969"/>
        <v>639450</v>
      </c>
      <c r="BA610" s="166">
        <f t="shared" si="1970"/>
        <v>0</v>
      </c>
      <c r="BB610" s="166">
        <f t="shared" si="1971"/>
        <v>120000</v>
      </c>
      <c r="BC610" s="166"/>
      <c r="BD610" s="166">
        <v>0</v>
      </c>
      <c r="BE610" s="166">
        <f t="shared" si="1972"/>
        <v>759450</v>
      </c>
      <c r="BF610" s="166">
        <f t="shared" si="1973"/>
        <v>4490550</v>
      </c>
      <c r="BG610" s="166">
        <f t="shared" si="1974"/>
        <v>0</v>
      </c>
      <c r="BH610" s="166">
        <v>1</v>
      </c>
      <c r="BI610" s="159">
        <v>0</v>
      </c>
      <c r="BJ610" s="166">
        <f t="shared" si="1975"/>
        <v>0</v>
      </c>
      <c r="BK610" s="166">
        <f t="shared" si="1976"/>
        <v>1</v>
      </c>
      <c r="BL610" s="166">
        <v>0</v>
      </c>
      <c r="BM610" s="166">
        <f t="shared" si="1977"/>
        <v>0</v>
      </c>
      <c r="BN610" s="166" t="str">
        <f t="shared" si="1978"/>
        <v>Trừ tiền</v>
      </c>
      <c r="BO610" s="410"/>
      <c r="BP610" s="166"/>
      <c r="BQ610" s="144"/>
      <c r="BR610" s="144"/>
      <c r="BS610" s="161">
        <f t="shared" si="1979"/>
        <v>5250000</v>
      </c>
      <c r="BT610" s="159">
        <v>0</v>
      </c>
      <c r="BU610" s="166">
        <f t="shared" si="1980"/>
        <v>0</v>
      </c>
      <c r="BV610" s="166">
        <v>11000000</v>
      </c>
      <c r="BW610" s="166">
        <f t="shared" si="1981"/>
        <v>11000000</v>
      </c>
      <c r="BX610" s="166">
        <f t="shared" si="1982"/>
        <v>-6389450</v>
      </c>
      <c r="BY610" s="166"/>
      <c r="BZ610" s="166"/>
      <c r="CA610" s="171"/>
      <c r="CB610" s="166"/>
      <c r="CC610" s="166"/>
      <c r="CD610" s="166"/>
      <c r="CE610" s="369">
        <v>10500000</v>
      </c>
      <c r="CF610" s="369"/>
      <c r="CG610" s="369">
        <v>0</v>
      </c>
      <c r="CH610" s="369">
        <v>0</v>
      </c>
      <c r="CI610" s="369"/>
      <c r="CJ610" s="369">
        <f t="shared" si="1842"/>
        <v>0</v>
      </c>
      <c r="CK610" s="369">
        <f t="shared" si="1843"/>
        <v>10500000</v>
      </c>
      <c r="CL610" s="368"/>
      <c r="CM610" s="369">
        <f t="shared" si="1844"/>
        <v>10500000</v>
      </c>
      <c r="CN610" s="369">
        <f t="shared" si="1844"/>
        <v>0</v>
      </c>
      <c r="CO610" s="369">
        <f t="shared" si="1845"/>
        <v>0</v>
      </c>
      <c r="CP610" s="369">
        <f t="shared" si="1846"/>
        <v>0</v>
      </c>
      <c r="CQ610" s="369">
        <f t="shared" si="1846"/>
        <v>0</v>
      </c>
      <c r="CR610" s="369">
        <f t="shared" si="1847"/>
        <v>0</v>
      </c>
      <c r="CS610" s="369">
        <f t="shared" si="1848"/>
        <v>10500000</v>
      </c>
      <c r="CT610" s="173" t="s">
        <v>1759</v>
      </c>
      <c r="CU610" s="173" t="s">
        <v>2116</v>
      </c>
      <c r="CV610" s="450">
        <v>0</v>
      </c>
      <c r="CW610" s="173" t="s">
        <v>2103</v>
      </c>
    </row>
    <row r="611" spans="1:101" ht="34.35" customHeight="1">
      <c r="A611" s="155">
        <f>SUBTOTAL(3,$C$11:C611)</f>
        <v>535</v>
      </c>
      <c r="B611" s="390" t="s">
        <v>2004</v>
      </c>
      <c r="C611" s="252" t="s">
        <v>2005</v>
      </c>
      <c r="D611" s="156" t="s">
        <v>101</v>
      </c>
      <c r="E611" s="157" t="str">
        <f t="shared" si="1823"/>
        <v>B3</v>
      </c>
      <c r="F611" s="392">
        <v>45120</v>
      </c>
      <c r="G611" s="369">
        <v>6090000</v>
      </c>
      <c r="H611" s="368"/>
      <c r="I611" s="160">
        <f t="shared" si="1952"/>
        <v>4910000</v>
      </c>
      <c r="J611" s="160">
        <f t="shared" si="1875"/>
        <v>0</v>
      </c>
      <c r="K611" s="161">
        <f t="shared" si="1876"/>
        <v>4910000</v>
      </c>
      <c r="L611" s="161">
        <f t="shared" si="1877"/>
        <v>11000000</v>
      </c>
      <c r="M611" s="162">
        <f t="shared" si="1983"/>
        <v>0.8</v>
      </c>
      <c r="N611" s="163">
        <f t="shared" si="1953"/>
        <v>4263000</v>
      </c>
      <c r="O611" s="163">
        <v>0</v>
      </c>
      <c r="P611" s="406">
        <v>13</v>
      </c>
      <c r="Q611" s="406">
        <v>0</v>
      </c>
      <c r="R611" s="406">
        <v>0</v>
      </c>
      <c r="S611" s="406">
        <v>0</v>
      </c>
      <c r="T611" s="406"/>
      <c r="U611" s="406"/>
      <c r="V611" s="406"/>
      <c r="W611" s="406"/>
      <c r="X611" s="389"/>
      <c r="Y611" s="406"/>
      <c r="Z611" s="406"/>
      <c r="AA611" s="406"/>
      <c r="AB611" s="406"/>
      <c r="AC611" s="406"/>
      <c r="AD611" s="406">
        <v>0</v>
      </c>
      <c r="AE611" s="164">
        <v>0</v>
      </c>
      <c r="AF611" s="166">
        <f t="shared" si="1954"/>
        <v>4400000</v>
      </c>
      <c r="AG611" s="166">
        <f t="shared" si="1955"/>
        <v>0</v>
      </c>
      <c r="AH611" s="166">
        <f t="shared" si="1956"/>
        <v>0</v>
      </c>
      <c r="AI611" s="166">
        <f t="shared" si="1957"/>
        <v>0</v>
      </c>
      <c r="AJ611" s="166">
        <f t="shared" si="1958"/>
        <v>0</v>
      </c>
      <c r="AK611" s="166">
        <f t="shared" si="1959"/>
        <v>0</v>
      </c>
      <c r="AL611" s="166">
        <f t="shared" si="1960"/>
        <v>0</v>
      </c>
      <c r="AM611" s="166">
        <f t="shared" si="1961"/>
        <v>0</v>
      </c>
      <c r="AN611" s="166">
        <f t="shared" si="1962"/>
        <v>0</v>
      </c>
      <c r="AO611" s="167">
        <f t="shared" si="1963"/>
        <v>0</v>
      </c>
      <c r="AP611" s="166">
        <v>0</v>
      </c>
      <c r="AQ611" s="166">
        <f t="shared" si="1964"/>
        <v>4400000</v>
      </c>
      <c r="AR611" s="166">
        <v>0</v>
      </c>
      <c r="AS611" s="167"/>
      <c r="AT611" s="166"/>
      <c r="AU611" s="166"/>
      <c r="AV611" s="166">
        <f t="shared" si="1965"/>
        <v>4400000</v>
      </c>
      <c r="AW611" s="166">
        <f t="shared" si="1966"/>
        <v>487200</v>
      </c>
      <c r="AX611" s="166">
        <f t="shared" si="1967"/>
        <v>91350</v>
      </c>
      <c r="AY611" s="166">
        <f t="shared" si="1968"/>
        <v>60900</v>
      </c>
      <c r="AZ611" s="166">
        <f t="shared" si="1969"/>
        <v>639450</v>
      </c>
      <c r="BA611" s="166">
        <f t="shared" si="1970"/>
        <v>0</v>
      </c>
      <c r="BB611" s="166">
        <f t="shared" si="1971"/>
        <v>240000</v>
      </c>
      <c r="BC611" s="166"/>
      <c r="BD611" s="166">
        <v>0</v>
      </c>
      <c r="BE611" s="166">
        <f t="shared" si="1972"/>
        <v>879450</v>
      </c>
      <c r="BF611" s="166">
        <f t="shared" si="1973"/>
        <v>3520550</v>
      </c>
      <c r="BG611" s="166">
        <f t="shared" si="1974"/>
        <v>0</v>
      </c>
      <c r="BH611" s="166">
        <v>1</v>
      </c>
      <c r="BI611" s="159">
        <v>0</v>
      </c>
      <c r="BJ611" s="166">
        <f t="shared" si="1975"/>
        <v>0</v>
      </c>
      <c r="BK611" s="166">
        <f t="shared" si="1976"/>
        <v>1</v>
      </c>
      <c r="BL611" s="166">
        <v>0</v>
      </c>
      <c r="BM611" s="166">
        <f t="shared" si="1977"/>
        <v>0</v>
      </c>
      <c r="BN611" s="166" t="str">
        <f t="shared" si="1978"/>
        <v>Trừ tiền</v>
      </c>
      <c r="BO611" s="410"/>
      <c r="BP611" s="166"/>
      <c r="BQ611" s="144"/>
      <c r="BR611" s="144"/>
      <c r="BS611" s="161">
        <f t="shared" si="1979"/>
        <v>4400000</v>
      </c>
      <c r="BT611" s="159">
        <v>0</v>
      </c>
      <c r="BU611" s="166">
        <f t="shared" si="1980"/>
        <v>0</v>
      </c>
      <c r="BV611" s="166">
        <v>11000000</v>
      </c>
      <c r="BW611" s="166">
        <f t="shared" si="1981"/>
        <v>11000000</v>
      </c>
      <c r="BX611" s="166">
        <f t="shared" si="1982"/>
        <v>-7239450</v>
      </c>
      <c r="BY611" s="166"/>
      <c r="BZ611" s="166"/>
      <c r="CA611" s="171"/>
      <c r="CB611" s="166"/>
      <c r="CC611" s="166"/>
      <c r="CD611" s="166"/>
      <c r="CE611" s="369">
        <v>11000000</v>
      </c>
      <c r="CF611" s="369"/>
      <c r="CG611" s="369">
        <v>0</v>
      </c>
      <c r="CH611" s="369">
        <v>0</v>
      </c>
      <c r="CI611" s="369"/>
      <c r="CJ611" s="369">
        <f t="shared" si="1842"/>
        <v>0</v>
      </c>
      <c r="CK611" s="369">
        <f t="shared" si="1843"/>
        <v>11000000</v>
      </c>
      <c r="CL611" s="368"/>
      <c r="CM611" s="369">
        <f t="shared" si="1844"/>
        <v>11000000</v>
      </c>
      <c r="CN611" s="369">
        <f t="shared" si="1844"/>
        <v>0</v>
      </c>
      <c r="CO611" s="369">
        <f t="shared" si="1845"/>
        <v>0</v>
      </c>
      <c r="CP611" s="369">
        <f t="shared" si="1846"/>
        <v>0</v>
      </c>
      <c r="CQ611" s="369">
        <f t="shared" si="1846"/>
        <v>0</v>
      </c>
      <c r="CR611" s="369">
        <f t="shared" si="1847"/>
        <v>0</v>
      </c>
      <c r="CS611" s="369">
        <f t="shared" si="1848"/>
        <v>11000000</v>
      </c>
      <c r="CT611" s="173" t="s">
        <v>1759</v>
      </c>
      <c r="CU611" s="173" t="s">
        <v>2116</v>
      </c>
      <c r="CV611" s="450" t="s">
        <v>2247</v>
      </c>
      <c r="CW611" s="173" t="s">
        <v>2103</v>
      </c>
    </row>
    <row r="612" spans="1:101" ht="34.35" customHeight="1">
      <c r="A612" s="155">
        <f>SUBTOTAL(3,$C$11:C612)</f>
        <v>536</v>
      </c>
      <c r="B612" s="390" t="s">
        <v>2006</v>
      </c>
      <c r="C612" s="252" t="s">
        <v>2007</v>
      </c>
      <c r="D612" s="156" t="s">
        <v>101</v>
      </c>
      <c r="E612" s="157" t="str">
        <f t="shared" si="1823"/>
        <v>B3</v>
      </c>
      <c r="F612" s="392">
        <v>45689</v>
      </c>
      <c r="G612" s="369">
        <v>6090000</v>
      </c>
      <c r="H612" s="368"/>
      <c r="I612" s="160">
        <f t="shared" si="1952"/>
        <v>4410000</v>
      </c>
      <c r="J612" s="160">
        <f t="shared" si="1875"/>
        <v>0</v>
      </c>
      <c r="K612" s="161">
        <f t="shared" si="1876"/>
        <v>4410000</v>
      </c>
      <c r="L612" s="161">
        <f t="shared" si="1877"/>
        <v>10500000</v>
      </c>
      <c r="M612" s="162">
        <f t="shared" si="1983"/>
        <v>1</v>
      </c>
      <c r="N612" s="163">
        <f t="shared" si="1953"/>
        <v>4263000</v>
      </c>
      <c r="O612" s="163">
        <v>0</v>
      </c>
      <c r="P612" s="406">
        <v>12</v>
      </c>
      <c r="Q612" s="406">
        <v>0</v>
      </c>
      <c r="R612" s="406">
        <v>0</v>
      </c>
      <c r="S612" s="406">
        <v>0</v>
      </c>
      <c r="T612" s="406"/>
      <c r="U612" s="406"/>
      <c r="V612" s="406"/>
      <c r="W612" s="406"/>
      <c r="X612" s="389"/>
      <c r="Y612" s="406"/>
      <c r="Z612" s="406"/>
      <c r="AA612" s="406"/>
      <c r="AB612" s="406"/>
      <c r="AC612" s="406"/>
      <c r="AD612" s="406">
        <v>0</v>
      </c>
      <c r="AE612" s="164">
        <v>0</v>
      </c>
      <c r="AF612" s="166">
        <f t="shared" si="1954"/>
        <v>4846154</v>
      </c>
      <c r="AG612" s="166">
        <f t="shared" si="1955"/>
        <v>0</v>
      </c>
      <c r="AH612" s="166">
        <f t="shared" si="1956"/>
        <v>0</v>
      </c>
      <c r="AI612" s="166">
        <f t="shared" si="1957"/>
        <v>0</v>
      </c>
      <c r="AJ612" s="166">
        <f t="shared" si="1958"/>
        <v>0</v>
      </c>
      <c r="AK612" s="166">
        <f t="shared" si="1959"/>
        <v>0</v>
      </c>
      <c r="AL612" s="166">
        <f t="shared" si="1960"/>
        <v>0</v>
      </c>
      <c r="AM612" s="166">
        <f t="shared" si="1961"/>
        <v>0</v>
      </c>
      <c r="AN612" s="166">
        <f t="shared" si="1962"/>
        <v>0</v>
      </c>
      <c r="AO612" s="167">
        <f t="shared" si="1963"/>
        <v>0</v>
      </c>
      <c r="AP612" s="166">
        <v>0</v>
      </c>
      <c r="AQ612" s="166">
        <f t="shared" si="1964"/>
        <v>4846154</v>
      </c>
      <c r="AR612" s="166">
        <v>0</v>
      </c>
      <c r="AS612" s="167"/>
      <c r="AT612" s="166"/>
      <c r="AU612" s="166"/>
      <c r="AV612" s="166">
        <f t="shared" si="1965"/>
        <v>4846154</v>
      </c>
      <c r="AW612" s="166">
        <f t="shared" si="1966"/>
        <v>487200</v>
      </c>
      <c r="AX612" s="166">
        <f t="shared" si="1967"/>
        <v>91350</v>
      </c>
      <c r="AY612" s="166">
        <f t="shared" si="1968"/>
        <v>60900</v>
      </c>
      <c r="AZ612" s="166">
        <f t="shared" si="1969"/>
        <v>639450</v>
      </c>
      <c r="BA612" s="166">
        <f t="shared" si="1970"/>
        <v>0</v>
      </c>
      <c r="BB612" s="166">
        <f t="shared" si="1971"/>
        <v>120000</v>
      </c>
      <c r="BC612" s="166"/>
      <c r="BD612" s="166">
        <v>0</v>
      </c>
      <c r="BE612" s="166">
        <f t="shared" si="1972"/>
        <v>759450</v>
      </c>
      <c r="BF612" s="166">
        <f t="shared" si="1973"/>
        <v>4086704</v>
      </c>
      <c r="BG612" s="166">
        <f t="shared" si="1974"/>
        <v>0</v>
      </c>
      <c r="BH612" s="166">
        <v>1</v>
      </c>
      <c r="BI612" s="159">
        <v>0</v>
      </c>
      <c r="BJ612" s="166">
        <f t="shared" si="1975"/>
        <v>0</v>
      </c>
      <c r="BK612" s="166">
        <f t="shared" si="1976"/>
        <v>1</v>
      </c>
      <c r="BL612" s="166">
        <v>0</v>
      </c>
      <c r="BM612" s="166">
        <f t="shared" si="1977"/>
        <v>0</v>
      </c>
      <c r="BN612" s="166" t="str">
        <f t="shared" si="1978"/>
        <v>Trừ tiền</v>
      </c>
      <c r="BO612" s="410"/>
      <c r="BP612" s="166"/>
      <c r="BQ612" s="144"/>
      <c r="BR612" s="144"/>
      <c r="BS612" s="161">
        <f t="shared" si="1979"/>
        <v>4846154</v>
      </c>
      <c r="BT612" s="159">
        <v>0</v>
      </c>
      <c r="BU612" s="166">
        <f t="shared" si="1980"/>
        <v>0</v>
      </c>
      <c r="BV612" s="166">
        <v>11000000</v>
      </c>
      <c r="BW612" s="166">
        <f t="shared" si="1981"/>
        <v>11000000</v>
      </c>
      <c r="BX612" s="166">
        <f t="shared" si="1982"/>
        <v>-6793296</v>
      </c>
      <c r="BY612" s="166"/>
      <c r="BZ612" s="166"/>
      <c r="CA612" s="171"/>
      <c r="CB612" s="166"/>
      <c r="CC612" s="166"/>
      <c r="CD612" s="166"/>
      <c r="CE612" s="369">
        <v>10500000</v>
      </c>
      <c r="CF612" s="369"/>
      <c r="CG612" s="369">
        <v>0</v>
      </c>
      <c r="CH612" s="369">
        <v>0</v>
      </c>
      <c r="CI612" s="369"/>
      <c r="CJ612" s="369">
        <f t="shared" si="1842"/>
        <v>0</v>
      </c>
      <c r="CK612" s="369">
        <f t="shared" si="1843"/>
        <v>10500000</v>
      </c>
      <c r="CL612" s="368"/>
      <c r="CM612" s="369">
        <f t="shared" si="1844"/>
        <v>10500000</v>
      </c>
      <c r="CN612" s="369">
        <f t="shared" si="1844"/>
        <v>0</v>
      </c>
      <c r="CO612" s="369">
        <f t="shared" si="1845"/>
        <v>0</v>
      </c>
      <c r="CP612" s="369">
        <f t="shared" si="1846"/>
        <v>0</v>
      </c>
      <c r="CQ612" s="369">
        <f t="shared" si="1846"/>
        <v>0</v>
      </c>
      <c r="CR612" s="369">
        <f t="shared" si="1847"/>
        <v>0</v>
      </c>
      <c r="CS612" s="369">
        <f t="shared" si="1848"/>
        <v>10500000</v>
      </c>
      <c r="CT612" s="173" t="s">
        <v>1759</v>
      </c>
      <c r="CU612" s="173" t="s">
        <v>2116</v>
      </c>
      <c r="CV612" s="450">
        <v>0</v>
      </c>
      <c r="CW612" s="173" t="s">
        <v>2103</v>
      </c>
    </row>
    <row r="613" spans="1:101" ht="34.35" customHeight="1">
      <c r="A613" s="155">
        <f>SUBTOTAL(3,$C$11:C613)</f>
        <v>537</v>
      </c>
      <c r="B613" s="390" t="s">
        <v>2008</v>
      </c>
      <c r="C613" s="252" t="s">
        <v>2009</v>
      </c>
      <c r="D613" s="156" t="s">
        <v>101</v>
      </c>
      <c r="E613" s="157" t="str">
        <f t="shared" si="1823"/>
        <v>B3</v>
      </c>
      <c r="F613" s="392">
        <v>45719</v>
      </c>
      <c r="G613" s="369">
        <v>6090000</v>
      </c>
      <c r="H613" s="368"/>
      <c r="I613" s="160">
        <f t="shared" si="1952"/>
        <v>4410000</v>
      </c>
      <c r="J613" s="160">
        <f t="shared" si="1875"/>
        <v>0</v>
      </c>
      <c r="K613" s="161">
        <f t="shared" si="1876"/>
        <v>4410000</v>
      </c>
      <c r="L613" s="161">
        <f t="shared" si="1877"/>
        <v>10500000</v>
      </c>
      <c r="M613" s="162">
        <f t="shared" si="1983"/>
        <v>1</v>
      </c>
      <c r="N613" s="163">
        <f t="shared" si="1953"/>
        <v>4263000</v>
      </c>
      <c r="O613" s="163">
        <v>0</v>
      </c>
      <c r="P613" s="406">
        <v>12</v>
      </c>
      <c r="Q613" s="406">
        <v>0</v>
      </c>
      <c r="R613" s="406">
        <v>0</v>
      </c>
      <c r="S613" s="406">
        <v>0</v>
      </c>
      <c r="T613" s="406"/>
      <c r="U613" s="406"/>
      <c r="V613" s="406"/>
      <c r="W613" s="406"/>
      <c r="X613" s="389"/>
      <c r="Y613" s="406"/>
      <c r="Z613" s="406"/>
      <c r="AA613" s="406"/>
      <c r="AB613" s="406"/>
      <c r="AC613" s="406"/>
      <c r="AD613" s="406">
        <v>0</v>
      </c>
      <c r="AE613" s="164">
        <v>0</v>
      </c>
      <c r="AF613" s="166">
        <f t="shared" si="1954"/>
        <v>4846154</v>
      </c>
      <c r="AG613" s="166">
        <f t="shared" si="1955"/>
        <v>0</v>
      </c>
      <c r="AH613" s="166">
        <f t="shared" si="1956"/>
        <v>0</v>
      </c>
      <c r="AI613" s="166">
        <f t="shared" si="1957"/>
        <v>0</v>
      </c>
      <c r="AJ613" s="166">
        <f t="shared" si="1958"/>
        <v>0</v>
      </c>
      <c r="AK613" s="166">
        <f t="shared" si="1959"/>
        <v>0</v>
      </c>
      <c r="AL613" s="166">
        <f t="shared" si="1960"/>
        <v>0</v>
      </c>
      <c r="AM613" s="166">
        <f t="shared" si="1961"/>
        <v>0</v>
      </c>
      <c r="AN613" s="166">
        <f t="shared" si="1962"/>
        <v>0</v>
      </c>
      <c r="AO613" s="167">
        <f t="shared" si="1963"/>
        <v>0</v>
      </c>
      <c r="AP613" s="166">
        <v>0</v>
      </c>
      <c r="AQ613" s="166">
        <f t="shared" si="1964"/>
        <v>4846154</v>
      </c>
      <c r="AR613" s="166">
        <v>0</v>
      </c>
      <c r="AS613" s="167"/>
      <c r="AT613" s="166"/>
      <c r="AU613" s="166"/>
      <c r="AV613" s="166">
        <f t="shared" si="1965"/>
        <v>4846154</v>
      </c>
      <c r="AW613" s="166">
        <f t="shared" si="1966"/>
        <v>487200</v>
      </c>
      <c r="AX613" s="166">
        <f t="shared" si="1967"/>
        <v>91350</v>
      </c>
      <c r="AY613" s="166">
        <f t="shared" si="1968"/>
        <v>60900</v>
      </c>
      <c r="AZ613" s="166">
        <f t="shared" si="1969"/>
        <v>639450</v>
      </c>
      <c r="BA613" s="166">
        <f t="shared" si="1970"/>
        <v>0</v>
      </c>
      <c r="BB613" s="166">
        <f t="shared" si="1971"/>
        <v>120000</v>
      </c>
      <c r="BC613" s="166"/>
      <c r="BD613" s="166">
        <v>0</v>
      </c>
      <c r="BE613" s="166">
        <f t="shared" si="1972"/>
        <v>759450</v>
      </c>
      <c r="BF613" s="166">
        <f t="shared" si="1973"/>
        <v>4086704</v>
      </c>
      <c r="BG613" s="166">
        <f t="shared" si="1974"/>
        <v>0</v>
      </c>
      <c r="BH613" s="166">
        <v>1</v>
      </c>
      <c r="BI613" s="159">
        <v>0</v>
      </c>
      <c r="BJ613" s="166">
        <f t="shared" si="1975"/>
        <v>0</v>
      </c>
      <c r="BK613" s="166">
        <f t="shared" si="1976"/>
        <v>1</v>
      </c>
      <c r="BL613" s="166">
        <v>0</v>
      </c>
      <c r="BM613" s="166">
        <f t="shared" si="1977"/>
        <v>0</v>
      </c>
      <c r="BN613" s="166" t="str">
        <f t="shared" si="1978"/>
        <v>Trừ tiền</v>
      </c>
      <c r="BO613" s="410"/>
      <c r="BP613" s="166"/>
      <c r="BQ613" s="144"/>
      <c r="BR613" s="144"/>
      <c r="BS613" s="161">
        <f t="shared" si="1979"/>
        <v>4846154</v>
      </c>
      <c r="BT613" s="159">
        <v>0</v>
      </c>
      <c r="BU613" s="166">
        <f t="shared" si="1980"/>
        <v>0</v>
      </c>
      <c r="BV613" s="166">
        <v>11000000</v>
      </c>
      <c r="BW613" s="166">
        <f t="shared" si="1981"/>
        <v>11000000</v>
      </c>
      <c r="BX613" s="166">
        <f t="shared" si="1982"/>
        <v>-6793296</v>
      </c>
      <c r="BY613" s="166"/>
      <c r="BZ613" s="166"/>
      <c r="CA613" s="171"/>
      <c r="CB613" s="166"/>
      <c r="CC613" s="166"/>
      <c r="CD613" s="166"/>
      <c r="CE613" s="369">
        <v>10500000</v>
      </c>
      <c r="CF613" s="369"/>
      <c r="CG613" s="369">
        <v>0</v>
      </c>
      <c r="CH613" s="369">
        <v>0</v>
      </c>
      <c r="CI613" s="369"/>
      <c r="CJ613" s="369">
        <f t="shared" si="1842"/>
        <v>0</v>
      </c>
      <c r="CK613" s="369">
        <f t="shared" si="1843"/>
        <v>10500000</v>
      </c>
      <c r="CL613" s="368"/>
      <c r="CM613" s="369">
        <f t="shared" si="1844"/>
        <v>10500000</v>
      </c>
      <c r="CN613" s="369">
        <f t="shared" si="1844"/>
        <v>0</v>
      </c>
      <c r="CO613" s="369">
        <f t="shared" si="1845"/>
        <v>0</v>
      </c>
      <c r="CP613" s="369">
        <f t="shared" si="1846"/>
        <v>0</v>
      </c>
      <c r="CQ613" s="369">
        <f t="shared" si="1846"/>
        <v>0</v>
      </c>
      <c r="CR613" s="369">
        <f t="shared" si="1847"/>
        <v>0</v>
      </c>
      <c r="CS613" s="369">
        <f t="shared" si="1848"/>
        <v>10500000</v>
      </c>
      <c r="CT613" s="173" t="s">
        <v>1759</v>
      </c>
      <c r="CU613" s="173" t="s">
        <v>2116</v>
      </c>
      <c r="CV613" s="450">
        <v>0</v>
      </c>
      <c r="CW613" s="173" t="s">
        <v>2103</v>
      </c>
    </row>
    <row r="614" spans="1:101" ht="34.35" customHeight="1">
      <c r="A614" s="155">
        <f>SUBTOTAL(3,$C$11:C614)</f>
        <v>538</v>
      </c>
      <c r="B614" s="390" t="s">
        <v>2010</v>
      </c>
      <c r="C614" s="252" t="s">
        <v>2011</v>
      </c>
      <c r="D614" s="156" t="s">
        <v>101</v>
      </c>
      <c r="E614" s="157" t="str">
        <f t="shared" si="1823"/>
        <v>B3</v>
      </c>
      <c r="F614" s="392">
        <v>45719</v>
      </c>
      <c r="G614" s="369">
        <v>6090000</v>
      </c>
      <c r="H614" s="368"/>
      <c r="I614" s="160">
        <f t="shared" si="1952"/>
        <v>4410000</v>
      </c>
      <c r="J614" s="160">
        <f t="shared" si="1875"/>
        <v>0</v>
      </c>
      <c r="K614" s="161">
        <f t="shared" si="1876"/>
        <v>4410000</v>
      </c>
      <c r="L614" s="161">
        <f t="shared" si="1877"/>
        <v>10500000</v>
      </c>
      <c r="M614" s="162">
        <f t="shared" si="1983"/>
        <v>1</v>
      </c>
      <c r="N614" s="163">
        <f t="shared" si="1953"/>
        <v>4263000</v>
      </c>
      <c r="O614" s="163">
        <v>0</v>
      </c>
      <c r="P614" s="406">
        <v>13</v>
      </c>
      <c r="Q614" s="406">
        <v>0</v>
      </c>
      <c r="R614" s="406">
        <v>0</v>
      </c>
      <c r="S614" s="406">
        <v>0</v>
      </c>
      <c r="T614" s="406"/>
      <c r="U614" s="406"/>
      <c r="V614" s="406"/>
      <c r="W614" s="406"/>
      <c r="X614" s="389"/>
      <c r="Y614" s="406"/>
      <c r="Z614" s="406"/>
      <c r="AA614" s="406"/>
      <c r="AB614" s="406"/>
      <c r="AC614" s="406"/>
      <c r="AD614" s="406">
        <v>0</v>
      </c>
      <c r="AE614" s="164">
        <v>0</v>
      </c>
      <c r="AF614" s="166">
        <f t="shared" si="1954"/>
        <v>5250000</v>
      </c>
      <c r="AG614" s="166">
        <f t="shared" si="1955"/>
        <v>0</v>
      </c>
      <c r="AH614" s="166">
        <f t="shared" si="1956"/>
        <v>0</v>
      </c>
      <c r="AI614" s="166">
        <f t="shared" si="1957"/>
        <v>0</v>
      </c>
      <c r="AJ614" s="166">
        <f t="shared" si="1958"/>
        <v>0</v>
      </c>
      <c r="AK614" s="166">
        <f t="shared" si="1959"/>
        <v>0</v>
      </c>
      <c r="AL614" s="166">
        <f t="shared" si="1960"/>
        <v>0</v>
      </c>
      <c r="AM614" s="166">
        <f t="shared" si="1961"/>
        <v>0</v>
      </c>
      <c r="AN614" s="166">
        <f t="shared" si="1962"/>
        <v>0</v>
      </c>
      <c r="AO614" s="167">
        <f t="shared" si="1963"/>
        <v>0</v>
      </c>
      <c r="AP614" s="166">
        <v>0</v>
      </c>
      <c r="AQ614" s="166">
        <f t="shared" si="1964"/>
        <v>5250000</v>
      </c>
      <c r="AR614" s="166">
        <v>0</v>
      </c>
      <c r="AS614" s="167"/>
      <c r="AT614" s="166"/>
      <c r="AU614" s="166"/>
      <c r="AV614" s="166">
        <f t="shared" si="1965"/>
        <v>5250000</v>
      </c>
      <c r="AW614" s="166">
        <f t="shared" si="1966"/>
        <v>487200</v>
      </c>
      <c r="AX614" s="166">
        <f t="shared" si="1967"/>
        <v>91350</v>
      </c>
      <c r="AY614" s="166">
        <f t="shared" si="1968"/>
        <v>60900</v>
      </c>
      <c r="AZ614" s="166">
        <f t="shared" si="1969"/>
        <v>639450</v>
      </c>
      <c r="BA614" s="166">
        <f t="shared" si="1970"/>
        <v>0</v>
      </c>
      <c r="BB614" s="166">
        <f t="shared" si="1971"/>
        <v>120000</v>
      </c>
      <c r="BC614" s="166"/>
      <c r="BD614" s="166">
        <v>0</v>
      </c>
      <c r="BE614" s="166">
        <f t="shared" si="1972"/>
        <v>759450</v>
      </c>
      <c r="BF614" s="166">
        <f t="shared" si="1973"/>
        <v>4490550</v>
      </c>
      <c r="BG614" s="166">
        <f t="shared" si="1974"/>
        <v>0</v>
      </c>
      <c r="BH614" s="166">
        <v>1</v>
      </c>
      <c r="BI614" s="159">
        <v>0</v>
      </c>
      <c r="BJ614" s="166">
        <f t="shared" si="1975"/>
        <v>0</v>
      </c>
      <c r="BK614" s="166">
        <f t="shared" si="1976"/>
        <v>1</v>
      </c>
      <c r="BL614" s="166">
        <v>0</v>
      </c>
      <c r="BM614" s="166">
        <f t="shared" si="1977"/>
        <v>0</v>
      </c>
      <c r="BN614" s="166" t="str">
        <f t="shared" si="1978"/>
        <v>Trừ tiền</v>
      </c>
      <c r="BO614" s="410"/>
      <c r="BP614" s="166"/>
      <c r="BQ614" s="144"/>
      <c r="BR614" s="144"/>
      <c r="BS614" s="161">
        <f t="shared" si="1979"/>
        <v>5250000</v>
      </c>
      <c r="BT614" s="159">
        <v>0</v>
      </c>
      <c r="BU614" s="166">
        <f t="shared" si="1980"/>
        <v>0</v>
      </c>
      <c r="BV614" s="166">
        <v>11000000</v>
      </c>
      <c r="BW614" s="166">
        <f t="shared" si="1981"/>
        <v>11000000</v>
      </c>
      <c r="BX614" s="166">
        <f t="shared" si="1982"/>
        <v>-6389450</v>
      </c>
      <c r="BY614" s="166"/>
      <c r="BZ614" s="166"/>
      <c r="CA614" s="171"/>
      <c r="CB614" s="166"/>
      <c r="CC614" s="166"/>
      <c r="CD614" s="166"/>
      <c r="CE614" s="369">
        <v>10500000</v>
      </c>
      <c r="CF614" s="369"/>
      <c r="CG614" s="369">
        <v>0</v>
      </c>
      <c r="CH614" s="369">
        <v>0</v>
      </c>
      <c r="CI614" s="369"/>
      <c r="CJ614" s="369">
        <f t="shared" si="1842"/>
        <v>0</v>
      </c>
      <c r="CK614" s="369">
        <f t="shared" si="1843"/>
        <v>10500000</v>
      </c>
      <c r="CL614" s="368"/>
      <c r="CM614" s="369">
        <f t="shared" si="1844"/>
        <v>10500000</v>
      </c>
      <c r="CN614" s="369">
        <f t="shared" si="1844"/>
        <v>0</v>
      </c>
      <c r="CO614" s="369">
        <f t="shared" si="1845"/>
        <v>0</v>
      </c>
      <c r="CP614" s="369">
        <f t="shared" si="1846"/>
        <v>0</v>
      </c>
      <c r="CQ614" s="369">
        <f t="shared" si="1846"/>
        <v>0</v>
      </c>
      <c r="CR614" s="369">
        <f t="shared" si="1847"/>
        <v>0</v>
      </c>
      <c r="CS614" s="369">
        <f t="shared" si="1848"/>
        <v>10500000</v>
      </c>
      <c r="CT614" s="173" t="s">
        <v>1759</v>
      </c>
      <c r="CU614" s="173" t="s">
        <v>2116</v>
      </c>
      <c r="CV614" s="450">
        <v>0</v>
      </c>
      <c r="CW614" s="173" t="s">
        <v>2103</v>
      </c>
    </row>
    <row r="615" spans="1:101" ht="34.35" customHeight="1">
      <c r="A615" s="155">
        <f>SUBTOTAL(3,$C$11:C615)</f>
        <v>539</v>
      </c>
      <c r="B615" s="390" t="s">
        <v>2012</v>
      </c>
      <c r="C615" s="252" t="s">
        <v>2013</v>
      </c>
      <c r="D615" s="156" t="s">
        <v>101</v>
      </c>
      <c r="E615" s="157" t="str">
        <f t="shared" si="1823"/>
        <v>B3</v>
      </c>
      <c r="F615" s="392">
        <v>45809</v>
      </c>
      <c r="G615" s="369">
        <v>6090000</v>
      </c>
      <c r="H615" s="368"/>
      <c r="I615" s="160">
        <f t="shared" si="1952"/>
        <v>4410000</v>
      </c>
      <c r="J615" s="160">
        <f t="shared" si="1875"/>
        <v>0</v>
      </c>
      <c r="K615" s="161">
        <f t="shared" si="1876"/>
        <v>4410000</v>
      </c>
      <c r="L615" s="161">
        <f t="shared" si="1877"/>
        <v>10500000</v>
      </c>
      <c r="M615" s="162">
        <f t="shared" si="1983"/>
        <v>1</v>
      </c>
      <c r="N615" s="163">
        <f t="shared" si="1953"/>
        <v>4263000</v>
      </c>
      <c r="O615" s="163">
        <v>0</v>
      </c>
      <c r="P615" s="406">
        <v>10</v>
      </c>
      <c r="Q615" s="406">
        <v>0</v>
      </c>
      <c r="R615" s="406">
        <v>0</v>
      </c>
      <c r="S615" s="406">
        <v>0</v>
      </c>
      <c r="T615" s="406"/>
      <c r="U615" s="406"/>
      <c r="V615" s="406"/>
      <c r="W615" s="406"/>
      <c r="X615" s="389"/>
      <c r="Y615" s="406"/>
      <c r="Z615" s="406"/>
      <c r="AA615" s="406"/>
      <c r="AB615" s="406"/>
      <c r="AC615" s="406"/>
      <c r="AD615" s="406">
        <v>0</v>
      </c>
      <c r="AE615" s="164">
        <v>0</v>
      </c>
      <c r="AF615" s="166">
        <f t="shared" si="1954"/>
        <v>4038462</v>
      </c>
      <c r="AG615" s="166">
        <f t="shared" si="1955"/>
        <v>0</v>
      </c>
      <c r="AH615" s="166">
        <f t="shared" si="1956"/>
        <v>0</v>
      </c>
      <c r="AI615" s="166">
        <f t="shared" si="1957"/>
        <v>0</v>
      </c>
      <c r="AJ615" s="166">
        <f t="shared" si="1958"/>
        <v>0</v>
      </c>
      <c r="AK615" s="166">
        <f t="shared" si="1959"/>
        <v>0</v>
      </c>
      <c r="AL615" s="166">
        <f t="shared" si="1960"/>
        <v>0</v>
      </c>
      <c r="AM615" s="166">
        <f t="shared" si="1961"/>
        <v>0</v>
      </c>
      <c r="AN615" s="166">
        <f t="shared" si="1962"/>
        <v>0</v>
      </c>
      <c r="AO615" s="167">
        <f t="shared" si="1963"/>
        <v>0</v>
      </c>
      <c r="AP615" s="166">
        <v>0</v>
      </c>
      <c r="AQ615" s="166">
        <f t="shared" si="1964"/>
        <v>4038462</v>
      </c>
      <c r="AR615" s="166">
        <v>0</v>
      </c>
      <c r="AS615" s="167"/>
      <c r="AT615" s="166"/>
      <c r="AU615" s="166"/>
      <c r="AV615" s="166">
        <f t="shared" si="1965"/>
        <v>4038462</v>
      </c>
      <c r="AW615" s="166">
        <f t="shared" si="1966"/>
        <v>487200</v>
      </c>
      <c r="AX615" s="166">
        <f t="shared" si="1967"/>
        <v>91350</v>
      </c>
      <c r="AY615" s="166">
        <f t="shared" si="1968"/>
        <v>60900</v>
      </c>
      <c r="AZ615" s="166">
        <f t="shared" si="1969"/>
        <v>639450</v>
      </c>
      <c r="BA615" s="166">
        <f t="shared" si="1970"/>
        <v>0</v>
      </c>
      <c r="BB615" s="166">
        <f t="shared" si="1971"/>
        <v>120000</v>
      </c>
      <c r="BC615" s="166"/>
      <c r="BD615" s="166">
        <v>0</v>
      </c>
      <c r="BE615" s="166">
        <f t="shared" si="1972"/>
        <v>759450</v>
      </c>
      <c r="BF615" s="166">
        <f t="shared" si="1973"/>
        <v>3279012</v>
      </c>
      <c r="BG615" s="166">
        <f t="shared" si="1974"/>
        <v>0</v>
      </c>
      <c r="BH615" s="166">
        <v>1</v>
      </c>
      <c r="BI615" s="159">
        <v>0</v>
      </c>
      <c r="BJ615" s="166">
        <f t="shared" si="1975"/>
        <v>0</v>
      </c>
      <c r="BK615" s="166">
        <f t="shared" si="1976"/>
        <v>1</v>
      </c>
      <c r="BL615" s="166">
        <v>0</v>
      </c>
      <c r="BM615" s="166">
        <f t="shared" si="1977"/>
        <v>0</v>
      </c>
      <c r="BN615" s="166" t="str">
        <f t="shared" si="1978"/>
        <v>Trừ tiền</v>
      </c>
      <c r="BO615" s="410"/>
      <c r="BP615" s="166"/>
      <c r="BQ615" s="144"/>
      <c r="BR615" s="144"/>
      <c r="BS615" s="161">
        <f t="shared" si="1979"/>
        <v>4038462</v>
      </c>
      <c r="BT615" s="159">
        <v>0</v>
      </c>
      <c r="BU615" s="166">
        <f t="shared" si="1980"/>
        <v>0</v>
      </c>
      <c r="BV615" s="166">
        <v>11000000</v>
      </c>
      <c r="BW615" s="166">
        <f t="shared" si="1981"/>
        <v>11000000</v>
      </c>
      <c r="BX615" s="166">
        <f t="shared" si="1982"/>
        <v>-7600988</v>
      </c>
      <c r="BY615" s="166"/>
      <c r="BZ615" s="166"/>
      <c r="CA615" s="171"/>
      <c r="CB615" s="166"/>
      <c r="CC615" s="166"/>
      <c r="CD615" s="166"/>
      <c r="CE615" s="369">
        <v>10500000</v>
      </c>
      <c r="CF615" s="369"/>
      <c r="CG615" s="369">
        <v>0</v>
      </c>
      <c r="CH615" s="369">
        <v>0</v>
      </c>
      <c r="CI615" s="369"/>
      <c r="CJ615" s="369">
        <f t="shared" si="1842"/>
        <v>0</v>
      </c>
      <c r="CK615" s="369">
        <f t="shared" si="1843"/>
        <v>10500000</v>
      </c>
      <c r="CL615" s="368"/>
      <c r="CM615" s="369">
        <f t="shared" si="1844"/>
        <v>10500000</v>
      </c>
      <c r="CN615" s="369">
        <f t="shared" si="1844"/>
        <v>0</v>
      </c>
      <c r="CO615" s="369">
        <f t="shared" si="1845"/>
        <v>0</v>
      </c>
      <c r="CP615" s="369">
        <f t="shared" si="1846"/>
        <v>0</v>
      </c>
      <c r="CQ615" s="369">
        <f t="shared" si="1846"/>
        <v>0</v>
      </c>
      <c r="CR615" s="369">
        <f t="shared" si="1847"/>
        <v>0</v>
      </c>
      <c r="CS615" s="369">
        <f t="shared" si="1848"/>
        <v>10500000</v>
      </c>
      <c r="CT615" s="173" t="s">
        <v>1759</v>
      </c>
      <c r="CU615" s="173" t="s">
        <v>2116</v>
      </c>
      <c r="CV615" s="450">
        <v>0</v>
      </c>
      <c r="CW615" s="173" t="s">
        <v>2103</v>
      </c>
    </row>
    <row r="616" spans="1:101" ht="34.35" customHeight="1">
      <c r="A616" s="155">
        <f>SUBTOTAL(3,$C$11:C616)</f>
        <v>540</v>
      </c>
      <c r="B616" s="390" t="s">
        <v>2014</v>
      </c>
      <c r="C616" s="252" t="s">
        <v>2015</v>
      </c>
      <c r="D616" s="156" t="s">
        <v>101</v>
      </c>
      <c r="E616" s="157" t="str">
        <f t="shared" si="1823"/>
        <v>B3</v>
      </c>
      <c r="F616" s="392">
        <v>45831</v>
      </c>
      <c r="G616" s="369">
        <v>6090000</v>
      </c>
      <c r="H616" s="368"/>
      <c r="I616" s="160">
        <f t="shared" si="1952"/>
        <v>4410000</v>
      </c>
      <c r="J616" s="160">
        <f t="shared" si="1875"/>
        <v>0</v>
      </c>
      <c r="K616" s="161">
        <f t="shared" si="1876"/>
        <v>4410000</v>
      </c>
      <c r="L616" s="161">
        <f t="shared" si="1877"/>
        <v>10500000</v>
      </c>
      <c r="M616" s="162">
        <f t="shared" si="1983"/>
        <v>1</v>
      </c>
      <c r="N616" s="163">
        <f t="shared" si="1953"/>
        <v>4263000</v>
      </c>
      <c r="O616" s="163">
        <v>0</v>
      </c>
      <c r="P616" s="406">
        <v>12</v>
      </c>
      <c r="Q616" s="406">
        <v>0</v>
      </c>
      <c r="R616" s="406">
        <v>0</v>
      </c>
      <c r="S616" s="406">
        <v>0</v>
      </c>
      <c r="T616" s="406"/>
      <c r="U616" s="406"/>
      <c r="V616" s="406"/>
      <c r="W616" s="406"/>
      <c r="X616" s="389"/>
      <c r="Y616" s="406"/>
      <c r="Z616" s="406"/>
      <c r="AA616" s="406"/>
      <c r="AB616" s="406"/>
      <c r="AC616" s="406"/>
      <c r="AD616" s="406">
        <v>0</v>
      </c>
      <c r="AE616" s="164">
        <v>0</v>
      </c>
      <c r="AF616" s="166">
        <f t="shared" si="1954"/>
        <v>4846154</v>
      </c>
      <c r="AG616" s="166">
        <f t="shared" si="1955"/>
        <v>0</v>
      </c>
      <c r="AH616" s="166">
        <f t="shared" si="1956"/>
        <v>0</v>
      </c>
      <c r="AI616" s="166">
        <f t="shared" si="1957"/>
        <v>0</v>
      </c>
      <c r="AJ616" s="166">
        <f t="shared" si="1958"/>
        <v>0</v>
      </c>
      <c r="AK616" s="166">
        <f t="shared" si="1959"/>
        <v>0</v>
      </c>
      <c r="AL616" s="166">
        <f t="shared" si="1960"/>
        <v>0</v>
      </c>
      <c r="AM616" s="166">
        <f t="shared" si="1961"/>
        <v>0</v>
      </c>
      <c r="AN616" s="166">
        <f t="shared" si="1962"/>
        <v>0</v>
      </c>
      <c r="AO616" s="167">
        <f t="shared" si="1963"/>
        <v>0</v>
      </c>
      <c r="AP616" s="166">
        <v>0</v>
      </c>
      <c r="AQ616" s="166">
        <f t="shared" si="1964"/>
        <v>4846154</v>
      </c>
      <c r="AR616" s="166">
        <v>0</v>
      </c>
      <c r="AS616" s="167"/>
      <c r="AT616" s="166"/>
      <c r="AU616" s="166"/>
      <c r="AV616" s="166">
        <f t="shared" si="1965"/>
        <v>4846154</v>
      </c>
      <c r="AW616" s="166">
        <f t="shared" si="1966"/>
        <v>487200</v>
      </c>
      <c r="AX616" s="166">
        <f t="shared" si="1967"/>
        <v>91350</v>
      </c>
      <c r="AY616" s="166">
        <f t="shared" si="1968"/>
        <v>60900</v>
      </c>
      <c r="AZ616" s="166">
        <f t="shared" si="1969"/>
        <v>639450</v>
      </c>
      <c r="BA616" s="166">
        <f t="shared" si="1970"/>
        <v>0</v>
      </c>
      <c r="BB616" s="166">
        <f t="shared" si="1971"/>
        <v>120000</v>
      </c>
      <c r="BC616" s="166"/>
      <c r="BD616" s="166">
        <v>0</v>
      </c>
      <c r="BE616" s="166">
        <f t="shared" si="1972"/>
        <v>759450</v>
      </c>
      <c r="BF616" s="166">
        <f t="shared" si="1973"/>
        <v>4086704</v>
      </c>
      <c r="BG616" s="166">
        <f t="shared" si="1974"/>
        <v>0</v>
      </c>
      <c r="BH616" s="166">
        <v>1</v>
      </c>
      <c r="BI616" s="159">
        <v>0</v>
      </c>
      <c r="BJ616" s="166">
        <f t="shared" si="1975"/>
        <v>0</v>
      </c>
      <c r="BK616" s="166">
        <f t="shared" si="1976"/>
        <v>1</v>
      </c>
      <c r="BL616" s="166">
        <v>0</v>
      </c>
      <c r="BM616" s="166">
        <f t="shared" si="1977"/>
        <v>0</v>
      </c>
      <c r="BN616" s="166" t="str">
        <f t="shared" si="1978"/>
        <v>Trừ tiền</v>
      </c>
      <c r="BO616" s="410"/>
      <c r="BP616" s="166"/>
      <c r="BQ616" s="144"/>
      <c r="BR616" s="144"/>
      <c r="BS616" s="161">
        <f t="shared" si="1979"/>
        <v>4846154</v>
      </c>
      <c r="BT616" s="159">
        <v>0</v>
      </c>
      <c r="BU616" s="166">
        <f t="shared" si="1980"/>
        <v>0</v>
      </c>
      <c r="BV616" s="166">
        <v>11000000</v>
      </c>
      <c r="BW616" s="166">
        <f t="shared" si="1981"/>
        <v>11000000</v>
      </c>
      <c r="BX616" s="166">
        <f t="shared" si="1982"/>
        <v>-6793296</v>
      </c>
      <c r="BY616" s="166"/>
      <c r="BZ616" s="166"/>
      <c r="CA616" s="171"/>
      <c r="CB616" s="166"/>
      <c r="CC616" s="166"/>
      <c r="CD616" s="166"/>
      <c r="CE616" s="369">
        <v>10500000</v>
      </c>
      <c r="CF616" s="369"/>
      <c r="CG616" s="369">
        <v>0</v>
      </c>
      <c r="CH616" s="369">
        <v>0</v>
      </c>
      <c r="CI616" s="369"/>
      <c r="CJ616" s="369">
        <f t="shared" si="1842"/>
        <v>0</v>
      </c>
      <c r="CK616" s="369">
        <f t="shared" si="1843"/>
        <v>10500000</v>
      </c>
      <c r="CL616" s="368"/>
      <c r="CM616" s="369">
        <f t="shared" si="1844"/>
        <v>10500000</v>
      </c>
      <c r="CN616" s="369">
        <f t="shared" si="1844"/>
        <v>0</v>
      </c>
      <c r="CO616" s="369">
        <f t="shared" si="1845"/>
        <v>0</v>
      </c>
      <c r="CP616" s="369">
        <f t="shared" si="1846"/>
        <v>0</v>
      </c>
      <c r="CQ616" s="369">
        <f t="shared" si="1846"/>
        <v>0</v>
      </c>
      <c r="CR616" s="369">
        <f t="shared" si="1847"/>
        <v>0</v>
      </c>
      <c r="CS616" s="369">
        <f t="shared" si="1848"/>
        <v>10500000</v>
      </c>
      <c r="CT616" s="173" t="s">
        <v>1759</v>
      </c>
      <c r="CU616" s="173" t="s">
        <v>2116</v>
      </c>
      <c r="CV616" s="450">
        <v>0</v>
      </c>
      <c r="CW616" s="173" t="s">
        <v>2103</v>
      </c>
    </row>
    <row r="617" spans="1:101" ht="34.35" customHeight="1">
      <c r="A617" s="155">
        <f>SUBTOTAL(3,$C$11:C617)</f>
        <v>541</v>
      </c>
      <c r="B617" s="244" t="s">
        <v>2310</v>
      </c>
      <c r="C617" s="253" t="s">
        <v>2311</v>
      </c>
      <c r="D617" s="156" t="s">
        <v>101</v>
      </c>
      <c r="E617" s="157" t="str">
        <f t="shared" si="1823"/>
        <v>B3</v>
      </c>
      <c r="F617" s="392">
        <v>45937</v>
      </c>
      <c r="G617" s="369">
        <v>6090000</v>
      </c>
      <c r="H617" s="369"/>
      <c r="I617" s="160">
        <f t="shared" si="1952"/>
        <v>4410000</v>
      </c>
      <c r="J617" s="160">
        <f t="shared" si="1875"/>
        <v>0</v>
      </c>
      <c r="K617" s="161">
        <f t="shared" si="1876"/>
        <v>4410000</v>
      </c>
      <c r="L617" s="161">
        <f t="shared" si="1877"/>
        <v>10500000</v>
      </c>
      <c r="M617" s="162">
        <f t="shared" si="1983"/>
        <v>1</v>
      </c>
      <c r="N617" s="163">
        <f t="shared" si="1953"/>
        <v>4263000</v>
      </c>
      <c r="O617" s="163">
        <v>0</v>
      </c>
      <c r="P617" s="406">
        <v>13</v>
      </c>
      <c r="Q617" s="406">
        <v>0</v>
      </c>
      <c r="R617" s="406">
        <v>0</v>
      </c>
      <c r="S617" s="406">
        <v>0</v>
      </c>
      <c r="T617" s="406"/>
      <c r="U617" s="406"/>
      <c r="V617" s="406"/>
      <c r="W617" s="406"/>
      <c r="X617" s="389"/>
      <c r="Y617" s="406"/>
      <c r="Z617" s="406"/>
      <c r="AA617" s="406"/>
      <c r="AB617" s="406"/>
      <c r="AC617" s="406"/>
      <c r="AD617" s="406">
        <v>0</v>
      </c>
      <c r="AE617" s="164">
        <v>0</v>
      </c>
      <c r="AF617" s="166">
        <f t="shared" si="1954"/>
        <v>5250000</v>
      </c>
      <c r="AG617" s="166">
        <f t="shared" si="1955"/>
        <v>0</v>
      </c>
      <c r="AH617" s="166">
        <f t="shared" si="1956"/>
        <v>0</v>
      </c>
      <c r="AI617" s="166">
        <f t="shared" si="1957"/>
        <v>0</v>
      </c>
      <c r="AJ617" s="166">
        <f t="shared" si="1958"/>
        <v>0</v>
      </c>
      <c r="AK617" s="166">
        <f t="shared" si="1959"/>
        <v>0</v>
      </c>
      <c r="AL617" s="166">
        <f t="shared" si="1960"/>
        <v>0</v>
      </c>
      <c r="AM617" s="166">
        <f t="shared" si="1961"/>
        <v>0</v>
      </c>
      <c r="AN617" s="166">
        <f t="shared" si="1962"/>
        <v>0</v>
      </c>
      <c r="AO617" s="167">
        <f t="shared" si="1963"/>
        <v>0</v>
      </c>
      <c r="AP617" s="166">
        <v>0</v>
      </c>
      <c r="AQ617" s="166">
        <f t="shared" si="1964"/>
        <v>5250000</v>
      </c>
      <c r="AR617" s="166">
        <v>0</v>
      </c>
      <c r="AS617" s="167"/>
      <c r="AT617" s="166"/>
      <c r="AU617" s="166"/>
      <c r="AV617" s="166">
        <f t="shared" si="1965"/>
        <v>5250000</v>
      </c>
      <c r="AW617" s="166">
        <f t="shared" si="1966"/>
        <v>487200</v>
      </c>
      <c r="AX617" s="166">
        <f t="shared" si="1967"/>
        <v>91350</v>
      </c>
      <c r="AY617" s="166">
        <f t="shared" si="1968"/>
        <v>60900</v>
      </c>
      <c r="AZ617" s="166">
        <f t="shared" si="1969"/>
        <v>639450</v>
      </c>
      <c r="BA617" s="166">
        <f t="shared" si="1970"/>
        <v>0</v>
      </c>
      <c r="BB617" s="166">
        <f t="shared" si="1971"/>
        <v>120000</v>
      </c>
      <c r="BC617" s="166"/>
      <c r="BD617" s="166">
        <v>0</v>
      </c>
      <c r="BE617" s="166">
        <f t="shared" si="1972"/>
        <v>759450</v>
      </c>
      <c r="BF617" s="166">
        <f t="shared" si="1973"/>
        <v>4490550</v>
      </c>
      <c r="BG617" s="166">
        <f t="shared" si="1974"/>
        <v>0</v>
      </c>
      <c r="BH617" s="166">
        <v>1</v>
      </c>
      <c r="BI617" s="159">
        <v>0</v>
      </c>
      <c r="BJ617" s="166">
        <f t="shared" si="1975"/>
        <v>0</v>
      </c>
      <c r="BK617" s="166">
        <f t="shared" si="1976"/>
        <v>1</v>
      </c>
      <c r="BL617" s="166">
        <v>0</v>
      </c>
      <c r="BM617" s="166">
        <f t="shared" si="1977"/>
        <v>0</v>
      </c>
      <c r="BN617" s="166" t="str">
        <f t="shared" si="1978"/>
        <v>Trừ tiền</v>
      </c>
      <c r="BO617" s="410"/>
      <c r="BP617" s="166"/>
      <c r="BQ617" s="144"/>
      <c r="BR617" s="144"/>
      <c r="BS617" s="161">
        <f t="shared" si="1979"/>
        <v>5250000</v>
      </c>
      <c r="BT617" s="159">
        <v>0</v>
      </c>
      <c r="BU617" s="166">
        <f t="shared" si="1980"/>
        <v>0</v>
      </c>
      <c r="BV617" s="166">
        <v>11000000</v>
      </c>
      <c r="BW617" s="166">
        <f t="shared" si="1981"/>
        <v>11000000</v>
      </c>
      <c r="BX617" s="166">
        <f t="shared" si="1982"/>
        <v>-6389450</v>
      </c>
      <c r="BY617" s="166"/>
      <c r="BZ617" s="166"/>
      <c r="CA617" s="171"/>
      <c r="CB617" s="166"/>
      <c r="CC617" s="166"/>
      <c r="CD617" s="166"/>
      <c r="CE617" s="369">
        <v>10500000</v>
      </c>
      <c r="CF617" s="369"/>
      <c r="CG617" s="369">
        <v>0</v>
      </c>
      <c r="CH617" s="369">
        <v>0</v>
      </c>
      <c r="CI617" s="369"/>
      <c r="CJ617" s="369">
        <f t="shared" si="1842"/>
        <v>0</v>
      </c>
      <c r="CK617" s="369">
        <f t="shared" si="1843"/>
        <v>10500000</v>
      </c>
      <c r="CL617" s="368"/>
      <c r="CM617" s="369">
        <f t="shared" si="1844"/>
        <v>10500000</v>
      </c>
      <c r="CN617" s="369">
        <f t="shared" si="1844"/>
        <v>0</v>
      </c>
      <c r="CO617" s="369">
        <f t="shared" si="1845"/>
        <v>0</v>
      </c>
      <c r="CP617" s="369">
        <f t="shared" si="1846"/>
        <v>0</v>
      </c>
      <c r="CQ617" s="369">
        <f t="shared" si="1846"/>
        <v>0</v>
      </c>
      <c r="CR617" s="369">
        <f t="shared" si="1847"/>
        <v>0</v>
      </c>
      <c r="CS617" s="369">
        <f t="shared" si="1848"/>
        <v>10500000</v>
      </c>
      <c r="CT617" s="173" t="s">
        <v>1759</v>
      </c>
      <c r="CU617" s="173" t="s">
        <v>2116</v>
      </c>
      <c r="CV617" s="450"/>
      <c r="CW617" s="173" t="s">
        <v>2103</v>
      </c>
    </row>
    <row r="618" spans="1:101" ht="34.35" customHeight="1">
      <c r="A618" s="155">
        <f>SUBTOTAL(3,$C$11:C618)</f>
        <v>542</v>
      </c>
      <c r="B618" s="399" t="s">
        <v>2353</v>
      </c>
      <c r="C618" s="400" t="s">
        <v>2354</v>
      </c>
      <c r="D618" s="156" t="s">
        <v>101</v>
      </c>
      <c r="E618" s="157" t="str">
        <f t="shared" si="1823"/>
        <v>B3</v>
      </c>
      <c r="F618" s="392">
        <v>45952</v>
      </c>
      <c r="G618" s="457"/>
      <c r="H618" s="369">
        <v>6090000</v>
      </c>
      <c r="I618" s="160">
        <f t="shared" si="1952"/>
        <v>3410000</v>
      </c>
      <c r="J618" s="160">
        <f t="shared" si="1875"/>
        <v>0</v>
      </c>
      <c r="K618" s="161">
        <f t="shared" si="1876"/>
        <v>3410000</v>
      </c>
      <c r="L618" s="161">
        <f t="shared" si="1877"/>
        <v>9500000</v>
      </c>
      <c r="M618" s="162">
        <f t="shared" si="1983"/>
        <v>1</v>
      </c>
      <c r="N618" s="163">
        <f t="shared" si="1953"/>
        <v>4263000</v>
      </c>
      <c r="O618" s="163">
        <v>0</v>
      </c>
      <c r="P618" s="406">
        <v>12</v>
      </c>
      <c r="Q618" s="406">
        <v>0</v>
      </c>
      <c r="R618" s="406">
        <v>0</v>
      </c>
      <c r="S618" s="406">
        <v>0</v>
      </c>
      <c r="T618" s="406"/>
      <c r="U618" s="406"/>
      <c r="V618" s="406"/>
      <c r="W618" s="406"/>
      <c r="X618" s="389"/>
      <c r="Y618" s="406"/>
      <c r="Z618" s="406"/>
      <c r="AA618" s="406"/>
      <c r="AB618" s="406"/>
      <c r="AC618" s="406"/>
      <c r="AD618" s="406">
        <v>0</v>
      </c>
      <c r="AE618" s="164">
        <v>0</v>
      </c>
      <c r="AF618" s="166">
        <f t="shared" si="1954"/>
        <v>4384615</v>
      </c>
      <c r="AG618" s="166">
        <f t="shared" si="1955"/>
        <v>0</v>
      </c>
      <c r="AH618" s="166">
        <f t="shared" si="1956"/>
        <v>0</v>
      </c>
      <c r="AI618" s="166">
        <f t="shared" si="1957"/>
        <v>0</v>
      </c>
      <c r="AJ618" s="166">
        <f t="shared" si="1958"/>
        <v>0</v>
      </c>
      <c r="AK618" s="166">
        <f t="shared" si="1959"/>
        <v>0</v>
      </c>
      <c r="AL618" s="166">
        <f t="shared" si="1960"/>
        <v>0</v>
      </c>
      <c r="AM618" s="166">
        <f t="shared" si="1961"/>
        <v>0</v>
      </c>
      <c r="AN618" s="166">
        <f t="shared" si="1962"/>
        <v>0</v>
      </c>
      <c r="AO618" s="167">
        <f t="shared" si="1963"/>
        <v>0</v>
      </c>
      <c r="AP618" s="166">
        <v>0</v>
      </c>
      <c r="AQ618" s="166">
        <f t="shared" si="1964"/>
        <v>4384615</v>
      </c>
      <c r="AR618" s="166">
        <v>0</v>
      </c>
      <c r="AS618" s="167"/>
      <c r="AT618" s="166"/>
      <c r="AU618" s="166"/>
      <c r="AV618" s="166">
        <f t="shared" si="1965"/>
        <v>4384615</v>
      </c>
      <c r="AW618" s="166">
        <f t="shared" si="1966"/>
        <v>0</v>
      </c>
      <c r="AX618" s="166">
        <f t="shared" si="1967"/>
        <v>0</v>
      </c>
      <c r="AY618" s="166">
        <f t="shared" si="1968"/>
        <v>0</v>
      </c>
      <c r="AZ618" s="166">
        <f t="shared" si="1969"/>
        <v>0</v>
      </c>
      <c r="BA618" s="166">
        <f t="shared" si="1970"/>
        <v>0</v>
      </c>
      <c r="BB618" s="166">
        <f t="shared" si="1971"/>
        <v>0</v>
      </c>
      <c r="BC618" s="166"/>
      <c r="BD618" s="166">
        <v>0</v>
      </c>
      <c r="BE618" s="166">
        <f t="shared" si="1972"/>
        <v>0</v>
      </c>
      <c r="BF618" s="166">
        <f t="shared" si="1973"/>
        <v>4384615</v>
      </c>
      <c r="BG618" s="166">
        <f t="shared" si="1974"/>
        <v>0</v>
      </c>
      <c r="BH618" s="166"/>
      <c r="BI618" s="159">
        <v>0</v>
      </c>
      <c r="BJ618" s="166">
        <f t="shared" si="1975"/>
        <v>0</v>
      </c>
      <c r="BK618" s="166">
        <f t="shared" si="1976"/>
        <v>1</v>
      </c>
      <c r="BL618" s="166">
        <v>0</v>
      </c>
      <c r="BM618" s="166">
        <f t="shared" si="1977"/>
        <v>0</v>
      </c>
      <c r="BN618" s="166" t="str">
        <f t="shared" si="1978"/>
        <v>Xem lại</v>
      </c>
      <c r="BO618" s="410"/>
      <c r="BP618" s="166"/>
      <c r="BQ618" s="144"/>
      <c r="BR618" s="144"/>
      <c r="BS618" s="161">
        <f t="shared" si="1979"/>
        <v>4384615</v>
      </c>
      <c r="BT618" s="159">
        <v>0</v>
      </c>
      <c r="BU618" s="166">
        <f t="shared" si="1980"/>
        <v>0</v>
      </c>
      <c r="BV618" s="166">
        <v>11000000</v>
      </c>
      <c r="BW618" s="166">
        <f t="shared" si="1981"/>
        <v>11000000</v>
      </c>
      <c r="BX618" s="166">
        <f t="shared" si="1982"/>
        <v>-6615385</v>
      </c>
      <c r="BY618" s="166"/>
      <c r="BZ618" s="166"/>
      <c r="CA618" s="171"/>
      <c r="CB618" s="166"/>
      <c r="CC618" s="166"/>
      <c r="CD618" s="166"/>
      <c r="CE618" s="369">
        <v>9500000</v>
      </c>
      <c r="CF618" s="369"/>
      <c r="CG618" s="369">
        <v>0</v>
      </c>
      <c r="CH618" s="369">
        <v>0</v>
      </c>
      <c r="CI618" s="369"/>
      <c r="CJ618" s="369">
        <f t="shared" si="1842"/>
        <v>0</v>
      </c>
      <c r="CK618" s="369">
        <f t="shared" si="1843"/>
        <v>9500000</v>
      </c>
      <c r="CL618" s="368"/>
      <c r="CM618" s="369">
        <f t="shared" si="1844"/>
        <v>9500000</v>
      </c>
      <c r="CN618" s="369">
        <f t="shared" si="1844"/>
        <v>0</v>
      </c>
      <c r="CO618" s="369">
        <f t="shared" si="1845"/>
        <v>0</v>
      </c>
      <c r="CP618" s="369">
        <f t="shared" si="1846"/>
        <v>0</v>
      </c>
      <c r="CQ618" s="369">
        <f t="shared" si="1846"/>
        <v>0</v>
      </c>
      <c r="CR618" s="369">
        <f t="shared" si="1847"/>
        <v>0</v>
      </c>
      <c r="CS618" s="369">
        <f t="shared" si="1848"/>
        <v>9500000</v>
      </c>
      <c r="CT618" s="173" t="s">
        <v>1759</v>
      </c>
      <c r="CU618" s="173" t="s">
        <v>2116</v>
      </c>
      <c r="CV618" s="450"/>
      <c r="CW618" s="173" t="s">
        <v>2103</v>
      </c>
    </row>
    <row r="619" spans="1:101" ht="34.35" customHeight="1">
      <c r="A619" s="155">
        <f>SUBTOTAL(3,$C$11:C619)</f>
        <v>543</v>
      </c>
      <c r="B619" s="399" t="s">
        <v>2388</v>
      </c>
      <c r="C619" s="400" t="s">
        <v>2389</v>
      </c>
      <c r="D619" s="156" t="s">
        <v>101</v>
      </c>
      <c r="E619" s="157" t="str">
        <f t="shared" si="1823"/>
        <v>B3</v>
      </c>
      <c r="F619" s="392">
        <v>45968</v>
      </c>
      <c r="G619" s="457"/>
      <c r="H619" s="369">
        <v>6090000</v>
      </c>
      <c r="I619" s="160">
        <f t="shared" si="1952"/>
        <v>3410000</v>
      </c>
      <c r="J619" s="160">
        <f t="shared" si="1875"/>
        <v>0</v>
      </c>
      <c r="K619" s="161">
        <f t="shared" si="1876"/>
        <v>3410000</v>
      </c>
      <c r="L619" s="161">
        <f t="shared" si="1877"/>
        <v>9500000</v>
      </c>
      <c r="M619" s="162">
        <f t="shared" si="1983"/>
        <v>1</v>
      </c>
      <c r="N619" s="163">
        <f t="shared" si="1953"/>
        <v>4263000</v>
      </c>
      <c r="O619" s="163">
        <v>0</v>
      </c>
      <c r="P619" s="406">
        <v>8</v>
      </c>
      <c r="Q619" s="406">
        <v>0</v>
      </c>
      <c r="R619" s="406">
        <v>0</v>
      </c>
      <c r="S619" s="406">
        <v>0</v>
      </c>
      <c r="T619" s="406"/>
      <c r="U619" s="406"/>
      <c r="V619" s="406"/>
      <c r="W619" s="406"/>
      <c r="X619" s="389"/>
      <c r="Y619" s="406"/>
      <c r="Z619" s="406"/>
      <c r="AA619" s="406"/>
      <c r="AB619" s="406"/>
      <c r="AC619" s="406"/>
      <c r="AD619" s="406">
        <v>0</v>
      </c>
      <c r="AE619" s="164">
        <v>0</v>
      </c>
      <c r="AF619" s="166">
        <f t="shared" si="1954"/>
        <v>2923077</v>
      </c>
      <c r="AG619" s="166">
        <f t="shared" si="1955"/>
        <v>0</v>
      </c>
      <c r="AH619" s="166">
        <f t="shared" si="1956"/>
        <v>0</v>
      </c>
      <c r="AI619" s="166">
        <f t="shared" si="1957"/>
        <v>0</v>
      </c>
      <c r="AJ619" s="166">
        <f t="shared" si="1958"/>
        <v>0</v>
      </c>
      <c r="AK619" s="166">
        <f t="shared" si="1959"/>
        <v>0</v>
      </c>
      <c r="AL619" s="166">
        <f t="shared" si="1960"/>
        <v>0</v>
      </c>
      <c r="AM619" s="166">
        <f t="shared" si="1961"/>
        <v>0</v>
      </c>
      <c r="AN619" s="166">
        <f t="shared" si="1962"/>
        <v>0</v>
      </c>
      <c r="AO619" s="167">
        <f t="shared" si="1963"/>
        <v>0</v>
      </c>
      <c r="AP619" s="166">
        <v>0</v>
      </c>
      <c r="AQ619" s="166">
        <f t="shared" si="1964"/>
        <v>2923077</v>
      </c>
      <c r="AR619" s="166">
        <v>0</v>
      </c>
      <c r="AS619" s="167"/>
      <c r="AT619" s="166"/>
      <c r="AU619" s="166"/>
      <c r="AV619" s="166">
        <f t="shared" si="1965"/>
        <v>2923077</v>
      </c>
      <c r="AW619" s="166">
        <f t="shared" si="1966"/>
        <v>0</v>
      </c>
      <c r="AX619" s="166">
        <f t="shared" si="1967"/>
        <v>0</v>
      </c>
      <c r="AY619" s="166">
        <f t="shared" si="1968"/>
        <v>0</v>
      </c>
      <c r="AZ619" s="166">
        <f t="shared" si="1969"/>
        <v>0</v>
      </c>
      <c r="BA619" s="166">
        <f t="shared" si="1970"/>
        <v>0</v>
      </c>
      <c r="BB619" s="166">
        <f t="shared" si="1971"/>
        <v>0</v>
      </c>
      <c r="BC619" s="166"/>
      <c r="BD619" s="166">
        <v>0</v>
      </c>
      <c r="BE619" s="166">
        <f t="shared" si="1972"/>
        <v>0</v>
      </c>
      <c r="BF619" s="166">
        <f t="shared" si="1973"/>
        <v>2923077</v>
      </c>
      <c r="BG619" s="166">
        <f t="shared" si="1974"/>
        <v>0</v>
      </c>
      <c r="BH619" s="166"/>
      <c r="BI619" s="159">
        <v>0</v>
      </c>
      <c r="BJ619" s="166">
        <f t="shared" si="1975"/>
        <v>0</v>
      </c>
      <c r="BK619" s="166">
        <f t="shared" si="1976"/>
        <v>1</v>
      </c>
      <c r="BL619" s="166">
        <v>0</v>
      </c>
      <c r="BM619" s="166">
        <f t="shared" si="1977"/>
        <v>0</v>
      </c>
      <c r="BN619" s="166" t="str">
        <f t="shared" si="1978"/>
        <v>Xem lại</v>
      </c>
      <c r="BO619" s="410"/>
      <c r="BP619" s="471"/>
      <c r="BQ619" s="144"/>
      <c r="BR619" s="144"/>
      <c r="BS619" s="161">
        <f t="shared" si="1979"/>
        <v>2923077</v>
      </c>
      <c r="BT619" s="159">
        <v>0</v>
      </c>
      <c r="BU619" s="166">
        <f t="shared" si="1980"/>
        <v>0</v>
      </c>
      <c r="BV619" s="166">
        <v>11000000</v>
      </c>
      <c r="BW619" s="166">
        <f t="shared" si="1981"/>
        <v>11000000</v>
      </c>
      <c r="BX619" s="166">
        <f t="shared" si="1982"/>
        <v>-8076923</v>
      </c>
      <c r="BY619" s="166"/>
      <c r="BZ619" s="166"/>
      <c r="CA619" s="171"/>
      <c r="CB619" s="166"/>
      <c r="CC619" s="166"/>
      <c r="CD619" s="166"/>
      <c r="CE619" s="369">
        <v>9500000</v>
      </c>
      <c r="CF619" s="369"/>
      <c r="CG619" s="369">
        <v>0</v>
      </c>
      <c r="CH619" s="369">
        <v>0</v>
      </c>
      <c r="CI619" s="369"/>
      <c r="CJ619" s="369">
        <f t="shared" si="1842"/>
        <v>0</v>
      </c>
      <c r="CK619" s="369">
        <f t="shared" si="1843"/>
        <v>9500000</v>
      </c>
      <c r="CL619" s="368"/>
      <c r="CM619" s="369">
        <f t="shared" si="1844"/>
        <v>9500000</v>
      </c>
      <c r="CN619" s="369">
        <f t="shared" si="1844"/>
        <v>0</v>
      </c>
      <c r="CO619" s="369">
        <f t="shared" si="1845"/>
        <v>0</v>
      </c>
      <c r="CP619" s="369">
        <f t="shared" si="1846"/>
        <v>0</v>
      </c>
      <c r="CQ619" s="369">
        <f t="shared" si="1846"/>
        <v>0</v>
      </c>
      <c r="CR619" s="369">
        <f t="shared" si="1847"/>
        <v>0</v>
      </c>
      <c r="CS619" s="369">
        <f t="shared" si="1848"/>
        <v>9500000</v>
      </c>
      <c r="CT619" s="173" t="s">
        <v>1759</v>
      </c>
      <c r="CU619" s="173" t="s">
        <v>2116</v>
      </c>
      <c r="CV619" s="450"/>
      <c r="CW619" s="173" t="s">
        <v>2103</v>
      </c>
    </row>
    <row r="620" spans="1:101" ht="34.35" customHeight="1">
      <c r="A620" s="155">
        <f>SUBTOTAL(3,$C$11:C620)</f>
        <v>544</v>
      </c>
      <c r="B620" s="390" t="s">
        <v>2206</v>
      </c>
      <c r="C620" s="252" t="s">
        <v>2208</v>
      </c>
      <c r="D620" s="156" t="s">
        <v>101</v>
      </c>
      <c r="E620" s="157" t="str">
        <f t="shared" si="1823"/>
        <v>B3</v>
      </c>
      <c r="F620" s="392">
        <v>45901</v>
      </c>
      <c r="G620" s="369">
        <v>6090000</v>
      </c>
      <c r="H620" s="369"/>
      <c r="I620" s="160">
        <f t="shared" si="1952"/>
        <v>4410000</v>
      </c>
      <c r="J620" s="160">
        <f t="shared" si="1875"/>
        <v>0</v>
      </c>
      <c r="K620" s="161">
        <f t="shared" si="1876"/>
        <v>4410000</v>
      </c>
      <c r="L620" s="161">
        <f t="shared" si="1877"/>
        <v>10500000</v>
      </c>
      <c r="M620" s="162">
        <f t="shared" si="1983"/>
        <v>1</v>
      </c>
      <c r="N620" s="163">
        <f t="shared" si="1953"/>
        <v>4263000</v>
      </c>
      <c r="O620" s="163">
        <v>0</v>
      </c>
      <c r="P620" s="406">
        <v>13</v>
      </c>
      <c r="Q620" s="406">
        <v>0</v>
      </c>
      <c r="R620" s="406">
        <v>0</v>
      </c>
      <c r="S620" s="406">
        <v>0</v>
      </c>
      <c r="T620" s="406"/>
      <c r="U620" s="406"/>
      <c r="V620" s="406"/>
      <c r="W620" s="406"/>
      <c r="X620" s="389"/>
      <c r="Y620" s="406"/>
      <c r="Z620" s="406"/>
      <c r="AA620" s="406"/>
      <c r="AB620" s="406"/>
      <c r="AC620" s="406"/>
      <c r="AD620" s="406">
        <v>0</v>
      </c>
      <c r="AE620" s="164">
        <v>0</v>
      </c>
      <c r="AF620" s="166">
        <f t="shared" si="1954"/>
        <v>5250000</v>
      </c>
      <c r="AG620" s="166">
        <f t="shared" si="1955"/>
        <v>0</v>
      </c>
      <c r="AH620" s="166">
        <f t="shared" si="1956"/>
        <v>0</v>
      </c>
      <c r="AI620" s="166">
        <f t="shared" si="1957"/>
        <v>0</v>
      </c>
      <c r="AJ620" s="166">
        <f t="shared" si="1958"/>
        <v>0</v>
      </c>
      <c r="AK620" s="166">
        <f t="shared" si="1959"/>
        <v>0</v>
      </c>
      <c r="AL620" s="166">
        <f t="shared" si="1960"/>
        <v>0</v>
      </c>
      <c r="AM620" s="166">
        <f t="shared" si="1961"/>
        <v>0</v>
      </c>
      <c r="AN620" s="166">
        <f t="shared" si="1962"/>
        <v>0</v>
      </c>
      <c r="AO620" s="167">
        <f t="shared" si="1963"/>
        <v>0</v>
      </c>
      <c r="AP620" s="166">
        <v>0</v>
      </c>
      <c r="AQ620" s="166">
        <f t="shared" si="1964"/>
        <v>5250000</v>
      </c>
      <c r="AR620" s="166">
        <v>0</v>
      </c>
      <c r="AS620" s="167"/>
      <c r="AT620" s="166"/>
      <c r="AU620" s="166"/>
      <c r="AV620" s="166">
        <f t="shared" si="1965"/>
        <v>5250000</v>
      </c>
      <c r="AW620" s="166">
        <f t="shared" si="1966"/>
        <v>487200</v>
      </c>
      <c r="AX620" s="166">
        <f t="shared" si="1967"/>
        <v>91350</v>
      </c>
      <c r="AY620" s="166">
        <f t="shared" si="1968"/>
        <v>60900</v>
      </c>
      <c r="AZ620" s="166">
        <f t="shared" si="1969"/>
        <v>639450</v>
      </c>
      <c r="BA620" s="166">
        <f t="shared" si="1970"/>
        <v>0</v>
      </c>
      <c r="BB620" s="166">
        <f t="shared" si="1971"/>
        <v>120000</v>
      </c>
      <c r="BC620" s="166"/>
      <c r="BD620" s="166">
        <v>0</v>
      </c>
      <c r="BE620" s="166">
        <f t="shared" si="1972"/>
        <v>759450</v>
      </c>
      <c r="BF620" s="166">
        <f t="shared" si="1973"/>
        <v>4490550</v>
      </c>
      <c r="BG620" s="166">
        <f t="shared" si="1974"/>
        <v>0</v>
      </c>
      <c r="BH620" s="166">
        <v>1</v>
      </c>
      <c r="BI620" s="159">
        <v>0</v>
      </c>
      <c r="BJ620" s="166">
        <f t="shared" si="1975"/>
        <v>0</v>
      </c>
      <c r="BK620" s="166">
        <f t="shared" si="1976"/>
        <v>1</v>
      </c>
      <c r="BL620" s="166">
        <v>0</v>
      </c>
      <c r="BM620" s="166">
        <f t="shared" si="1977"/>
        <v>0</v>
      </c>
      <c r="BN620" s="166" t="str">
        <f t="shared" si="1978"/>
        <v>Trừ tiền</v>
      </c>
      <c r="BO620" s="410"/>
      <c r="BP620" s="166"/>
      <c r="BQ620" s="144"/>
      <c r="BR620" s="144"/>
      <c r="BS620" s="161">
        <f t="shared" si="1979"/>
        <v>5250000</v>
      </c>
      <c r="BT620" s="159">
        <v>0</v>
      </c>
      <c r="BU620" s="166">
        <f t="shared" si="1980"/>
        <v>0</v>
      </c>
      <c r="BV620" s="166">
        <v>11000000</v>
      </c>
      <c r="BW620" s="166">
        <f t="shared" si="1981"/>
        <v>11000000</v>
      </c>
      <c r="BX620" s="166">
        <f t="shared" si="1982"/>
        <v>-6389450</v>
      </c>
      <c r="BY620" s="166"/>
      <c r="BZ620" s="166"/>
      <c r="CA620" s="171"/>
      <c r="CB620" s="166"/>
      <c r="CC620" s="166"/>
      <c r="CD620" s="166"/>
      <c r="CE620" s="369">
        <v>10500000</v>
      </c>
      <c r="CF620" s="369"/>
      <c r="CG620" s="369">
        <v>0</v>
      </c>
      <c r="CH620" s="369">
        <v>0</v>
      </c>
      <c r="CI620" s="369"/>
      <c r="CJ620" s="369">
        <f t="shared" si="1842"/>
        <v>0</v>
      </c>
      <c r="CK620" s="369">
        <f t="shared" si="1843"/>
        <v>10500000</v>
      </c>
      <c r="CL620" s="368"/>
      <c r="CM620" s="369">
        <f t="shared" si="1844"/>
        <v>10500000</v>
      </c>
      <c r="CN620" s="369">
        <f t="shared" si="1844"/>
        <v>0</v>
      </c>
      <c r="CO620" s="369">
        <f t="shared" si="1845"/>
        <v>0</v>
      </c>
      <c r="CP620" s="369">
        <f t="shared" si="1846"/>
        <v>0</v>
      </c>
      <c r="CQ620" s="369">
        <f t="shared" si="1846"/>
        <v>0</v>
      </c>
      <c r="CR620" s="369">
        <f t="shared" si="1847"/>
        <v>0</v>
      </c>
      <c r="CS620" s="369">
        <f t="shared" si="1848"/>
        <v>10500000</v>
      </c>
      <c r="CT620" s="173" t="s">
        <v>1759</v>
      </c>
      <c r="CU620" s="173" t="s">
        <v>2116</v>
      </c>
      <c r="CV620" s="450">
        <v>0</v>
      </c>
      <c r="CW620" s="173" t="s">
        <v>2103</v>
      </c>
    </row>
    <row r="621" spans="1:101" ht="34.35" customHeight="1">
      <c r="A621" s="155">
        <f>SUBTOTAL(3,$C$11:C621)</f>
        <v>545</v>
      </c>
      <c r="B621" s="390" t="s">
        <v>2207</v>
      </c>
      <c r="C621" s="252" t="s">
        <v>2209</v>
      </c>
      <c r="D621" s="156" t="s">
        <v>101</v>
      </c>
      <c r="E621" s="157" t="str">
        <f t="shared" si="1823"/>
        <v>B3</v>
      </c>
      <c r="F621" s="392">
        <v>45903</v>
      </c>
      <c r="G621" s="369">
        <v>6090000</v>
      </c>
      <c r="H621" s="369"/>
      <c r="I621" s="160">
        <f t="shared" si="1952"/>
        <v>4410000</v>
      </c>
      <c r="J621" s="160">
        <f t="shared" si="1875"/>
        <v>0</v>
      </c>
      <c r="K621" s="161">
        <f t="shared" si="1876"/>
        <v>4410000</v>
      </c>
      <c r="L621" s="161">
        <f t="shared" si="1877"/>
        <v>10500000</v>
      </c>
      <c r="M621" s="162">
        <f t="shared" si="1983"/>
        <v>1</v>
      </c>
      <c r="N621" s="163">
        <f t="shared" si="1953"/>
        <v>4263000</v>
      </c>
      <c r="O621" s="163">
        <v>0</v>
      </c>
      <c r="P621" s="406">
        <v>12</v>
      </c>
      <c r="Q621" s="406">
        <v>0</v>
      </c>
      <c r="R621" s="406">
        <v>0</v>
      </c>
      <c r="S621" s="406">
        <v>0</v>
      </c>
      <c r="T621" s="406"/>
      <c r="U621" s="406"/>
      <c r="V621" s="406"/>
      <c r="W621" s="406"/>
      <c r="X621" s="389"/>
      <c r="Y621" s="406"/>
      <c r="Z621" s="406"/>
      <c r="AA621" s="406"/>
      <c r="AB621" s="406"/>
      <c r="AC621" s="406"/>
      <c r="AD621" s="406">
        <v>0</v>
      </c>
      <c r="AE621" s="164">
        <v>0</v>
      </c>
      <c r="AF621" s="166">
        <f t="shared" si="1954"/>
        <v>4846154</v>
      </c>
      <c r="AG621" s="166">
        <f t="shared" si="1955"/>
        <v>0</v>
      </c>
      <c r="AH621" s="166">
        <f t="shared" si="1956"/>
        <v>0</v>
      </c>
      <c r="AI621" s="166">
        <f t="shared" si="1957"/>
        <v>0</v>
      </c>
      <c r="AJ621" s="166">
        <f t="shared" si="1958"/>
        <v>0</v>
      </c>
      <c r="AK621" s="166">
        <f t="shared" si="1959"/>
        <v>0</v>
      </c>
      <c r="AL621" s="166">
        <f t="shared" si="1960"/>
        <v>0</v>
      </c>
      <c r="AM621" s="166">
        <f t="shared" si="1961"/>
        <v>0</v>
      </c>
      <c r="AN621" s="166">
        <f t="shared" si="1962"/>
        <v>0</v>
      </c>
      <c r="AO621" s="167">
        <f t="shared" si="1963"/>
        <v>0</v>
      </c>
      <c r="AP621" s="166">
        <v>0</v>
      </c>
      <c r="AQ621" s="166">
        <f t="shared" si="1964"/>
        <v>4846154</v>
      </c>
      <c r="AR621" s="166">
        <v>0</v>
      </c>
      <c r="AS621" s="167"/>
      <c r="AT621" s="166"/>
      <c r="AU621" s="166"/>
      <c r="AV621" s="166">
        <f t="shared" si="1965"/>
        <v>4846154</v>
      </c>
      <c r="AW621" s="166">
        <f t="shared" si="1966"/>
        <v>487200</v>
      </c>
      <c r="AX621" s="166">
        <f t="shared" si="1967"/>
        <v>91350</v>
      </c>
      <c r="AY621" s="166">
        <f t="shared" si="1968"/>
        <v>60900</v>
      </c>
      <c r="AZ621" s="166">
        <f t="shared" si="1969"/>
        <v>639450</v>
      </c>
      <c r="BA621" s="166">
        <f t="shared" si="1970"/>
        <v>0</v>
      </c>
      <c r="BB621" s="166">
        <f t="shared" si="1971"/>
        <v>120000</v>
      </c>
      <c r="BC621" s="166"/>
      <c r="BD621" s="166">
        <v>0</v>
      </c>
      <c r="BE621" s="166">
        <f t="shared" si="1972"/>
        <v>759450</v>
      </c>
      <c r="BF621" s="166">
        <f t="shared" si="1973"/>
        <v>4086704</v>
      </c>
      <c r="BG621" s="166">
        <f t="shared" si="1974"/>
        <v>0</v>
      </c>
      <c r="BH621" s="166">
        <v>1</v>
      </c>
      <c r="BI621" s="159">
        <v>0</v>
      </c>
      <c r="BJ621" s="166">
        <f t="shared" si="1975"/>
        <v>0</v>
      </c>
      <c r="BK621" s="166">
        <f t="shared" si="1976"/>
        <v>1</v>
      </c>
      <c r="BL621" s="166">
        <v>0</v>
      </c>
      <c r="BM621" s="166">
        <f t="shared" si="1977"/>
        <v>0</v>
      </c>
      <c r="BN621" s="166" t="str">
        <f t="shared" si="1978"/>
        <v>Trừ tiền</v>
      </c>
      <c r="BO621" s="410"/>
      <c r="BP621" s="166"/>
      <c r="BQ621" s="144"/>
      <c r="BR621" s="144"/>
      <c r="BS621" s="161">
        <f t="shared" si="1979"/>
        <v>4846154</v>
      </c>
      <c r="BT621" s="159">
        <v>0</v>
      </c>
      <c r="BU621" s="166">
        <f t="shared" si="1980"/>
        <v>0</v>
      </c>
      <c r="BV621" s="166">
        <v>11000000</v>
      </c>
      <c r="BW621" s="166">
        <f t="shared" si="1981"/>
        <v>11000000</v>
      </c>
      <c r="BX621" s="166">
        <f t="shared" si="1982"/>
        <v>-6793296</v>
      </c>
      <c r="BY621" s="166"/>
      <c r="BZ621" s="166"/>
      <c r="CA621" s="171"/>
      <c r="CB621" s="166"/>
      <c r="CC621" s="166"/>
      <c r="CD621" s="166"/>
      <c r="CE621" s="369">
        <v>10500000</v>
      </c>
      <c r="CF621" s="369"/>
      <c r="CG621" s="369">
        <v>0</v>
      </c>
      <c r="CH621" s="369">
        <v>0</v>
      </c>
      <c r="CI621" s="369"/>
      <c r="CJ621" s="369">
        <f t="shared" si="1842"/>
        <v>0</v>
      </c>
      <c r="CK621" s="369">
        <f t="shared" si="1843"/>
        <v>10500000</v>
      </c>
      <c r="CL621" s="368"/>
      <c r="CM621" s="369">
        <f t="shared" si="1844"/>
        <v>10500000</v>
      </c>
      <c r="CN621" s="369">
        <f t="shared" si="1844"/>
        <v>0</v>
      </c>
      <c r="CO621" s="369">
        <f t="shared" si="1845"/>
        <v>0</v>
      </c>
      <c r="CP621" s="369">
        <f t="shared" si="1846"/>
        <v>0</v>
      </c>
      <c r="CQ621" s="369">
        <f t="shared" si="1846"/>
        <v>0</v>
      </c>
      <c r="CR621" s="369">
        <f t="shared" si="1847"/>
        <v>0</v>
      </c>
      <c r="CS621" s="369">
        <f t="shared" si="1848"/>
        <v>10500000</v>
      </c>
      <c r="CT621" s="173" t="s">
        <v>1759</v>
      </c>
      <c r="CU621" s="173" t="s">
        <v>2116</v>
      </c>
      <c r="CV621" s="450">
        <v>0</v>
      </c>
      <c r="CW621" s="173" t="s">
        <v>2103</v>
      </c>
    </row>
    <row r="622" spans="1:101" ht="34.35" customHeight="1">
      <c r="A622" s="155">
        <f>SUBTOTAL(3,$C$11:C622)</f>
        <v>546</v>
      </c>
      <c r="B622" s="390" t="s">
        <v>2016</v>
      </c>
      <c r="C622" s="252" t="s">
        <v>2017</v>
      </c>
      <c r="D622" s="156" t="s">
        <v>101</v>
      </c>
      <c r="E622" s="157" t="str">
        <f t="shared" si="1823"/>
        <v>B3</v>
      </c>
      <c r="F622" s="392">
        <v>45887</v>
      </c>
      <c r="G622" s="369">
        <v>6090000</v>
      </c>
      <c r="H622" s="369"/>
      <c r="I622" s="160">
        <f t="shared" si="1952"/>
        <v>4410000</v>
      </c>
      <c r="J622" s="160">
        <f t="shared" si="1875"/>
        <v>0</v>
      </c>
      <c r="K622" s="161">
        <f t="shared" si="1876"/>
        <v>4410000</v>
      </c>
      <c r="L622" s="161">
        <f t="shared" si="1877"/>
        <v>10500000</v>
      </c>
      <c r="M622" s="162">
        <f t="shared" si="1983"/>
        <v>1</v>
      </c>
      <c r="N622" s="163">
        <f t="shared" si="1953"/>
        <v>4263000</v>
      </c>
      <c r="O622" s="163">
        <v>0</v>
      </c>
      <c r="P622" s="406">
        <v>13</v>
      </c>
      <c r="Q622" s="406">
        <v>0</v>
      </c>
      <c r="R622" s="406">
        <v>0</v>
      </c>
      <c r="S622" s="406">
        <v>0</v>
      </c>
      <c r="T622" s="406"/>
      <c r="U622" s="406"/>
      <c r="V622" s="406"/>
      <c r="W622" s="406"/>
      <c r="X622" s="389"/>
      <c r="Y622" s="406"/>
      <c r="Z622" s="406"/>
      <c r="AA622" s="406"/>
      <c r="AB622" s="406"/>
      <c r="AC622" s="406"/>
      <c r="AD622" s="406">
        <v>0</v>
      </c>
      <c r="AE622" s="164">
        <v>0</v>
      </c>
      <c r="AF622" s="166">
        <f t="shared" si="1954"/>
        <v>5250000</v>
      </c>
      <c r="AG622" s="166">
        <f t="shared" si="1955"/>
        <v>0</v>
      </c>
      <c r="AH622" s="166">
        <f t="shared" si="1956"/>
        <v>0</v>
      </c>
      <c r="AI622" s="166">
        <f t="shared" si="1957"/>
        <v>0</v>
      </c>
      <c r="AJ622" s="166">
        <f t="shared" si="1958"/>
        <v>0</v>
      </c>
      <c r="AK622" s="166">
        <f t="shared" si="1959"/>
        <v>0</v>
      </c>
      <c r="AL622" s="166">
        <f t="shared" si="1960"/>
        <v>0</v>
      </c>
      <c r="AM622" s="166">
        <f t="shared" si="1961"/>
        <v>0</v>
      </c>
      <c r="AN622" s="166">
        <f t="shared" si="1962"/>
        <v>0</v>
      </c>
      <c r="AO622" s="167">
        <f t="shared" si="1963"/>
        <v>0</v>
      </c>
      <c r="AP622" s="166">
        <v>0</v>
      </c>
      <c r="AQ622" s="166">
        <f t="shared" si="1964"/>
        <v>5250000</v>
      </c>
      <c r="AR622" s="166">
        <v>0</v>
      </c>
      <c r="AS622" s="167"/>
      <c r="AT622" s="166"/>
      <c r="AU622" s="166"/>
      <c r="AV622" s="166">
        <f t="shared" si="1965"/>
        <v>5250000</v>
      </c>
      <c r="AW622" s="166">
        <f t="shared" si="1966"/>
        <v>487200</v>
      </c>
      <c r="AX622" s="166">
        <f t="shared" si="1967"/>
        <v>91350</v>
      </c>
      <c r="AY622" s="166">
        <f t="shared" si="1968"/>
        <v>60900</v>
      </c>
      <c r="AZ622" s="166">
        <f t="shared" si="1969"/>
        <v>639450</v>
      </c>
      <c r="BA622" s="166">
        <f t="shared" si="1970"/>
        <v>0</v>
      </c>
      <c r="BB622" s="166">
        <f t="shared" si="1971"/>
        <v>120000</v>
      </c>
      <c r="BC622" s="166"/>
      <c r="BD622" s="166">
        <v>0</v>
      </c>
      <c r="BE622" s="166">
        <f t="shared" si="1972"/>
        <v>759450</v>
      </c>
      <c r="BF622" s="166">
        <f t="shared" si="1973"/>
        <v>4490550</v>
      </c>
      <c r="BG622" s="166">
        <f t="shared" si="1974"/>
        <v>0</v>
      </c>
      <c r="BH622" s="166">
        <v>1</v>
      </c>
      <c r="BI622" s="159">
        <v>0</v>
      </c>
      <c r="BJ622" s="166">
        <f t="shared" si="1975"/>
        <v>0</v>
      </c>
      <c r="BK622" s="166">
        <f t="shared" si="1976"/>
        <v>1</v>
      </c>
      <c r="BL622" s="166">
        <v>0</v>
      </c>
      <c r="BM622" s="166">
        <f t="shared" si="1977"/>
        <v>0</v>
      </c>
      <c r="BN622" s="166" t="str">
        <f t="shared" si="1978"/>
        <v>Trừ tiền</v>
      </c>
      <c r="BO622" s="410"/>
      <c r="BP622" s="166"/>
      <c r="BQ622" s="144"/>
      <c r="BR622" s="144"/>
      <c r="BS622" s="161">
        <f t="shared" si="1979"/>
        <v>5250000</v>
      </c>
      <c r="BT622" s="159">
        <v>0</v>
      </c>
      <c r="BU622" s="166">
        <f t="shared" si="1980"/>
        <v>0</v>
      </c>
      <c r="BV622" s="166">
        <v>11000000</v>
      </c>
      <c r="BW622" s="166">
        <f t="shared" si="1981"/>
        <v>11000000</v>
      </c>
      <c r="BX622" s="166">
        <f t="shared" si="1982"/>
        <v>-6389450</v>
      </c>
      <c r="BY622" s="166"/>
      <c r="BZ622" s="166"/>
      <c r="CA622" s="171"/>
      <c r="CB622" s="166"/>
      <c r="CC622" s="166"/>
      <c r="CD622" s="166"/>
      <c r="CE622" s="369">
        <v>10500000</v>
      </c>
      <c r="CF622" s="369"/>
      <c r="CG622" s="369">
        <v>0</v>
      </c>
      <c r="CH622" s="369">
        <v>0</v>
      </c>
      <c r="CI622" s="369"/>
      <c r="CJ622" s="369">
        <f t="shared" si="1842"/>
        <v>0</v>
      </c>
      <c r="CK622" s="369">
        <f t="shared" si="1843"/>
        <v>10500000</v>
      </c>
      <c r="CL622" s="368"/>
      <c r="CM622" s="369">
        <f t="shared" si="1844"/>
        <v>10500000</v>
      </c>
      <c r="CN622" s="369">
        <f t="shared" si="1844"/>
        <v>0</v>
      </c>
      <c r="CO622" s="369">
        <f t="shared" si="1845"/>
        <v>0</v>
      </c>
      <c r="CP622" s="369">
        <f t="shared" si="1846"/>
        <v>0</v>
      </c>
      <c r="CQ622" s="369">
        <f t="shared" si="1846"/>
        <v>0</v>
      </c>
      <c r="CR622" s="369">
        <f t="shared" si="1847"/>
        <v>0</v>
      </c>
      <c r="CS622" s="369">
        <f t="shared" si="1848"/>
        <v>10500000</v>
      </c>
      <c r="CT622" s="173" t="s">
        <v>1759</v>
      </c>
      <c r="CU622" s="173" t="s">
        <v>2116</v>
      </c>
      <c r="CV622" s="450">
        <v>0</v>
      </c>
      <c r="CW622" s="173" t="s">
        <v>2103</v>
      </c>
    </row>
    <row r="623" spans="1:101" ht="34.35" customHeight="1">
      <c r="A623" s="155">
        <f>SUBTOTAL(3,$C$11:C623)</f>
        <v>547</v>
      </c>
      <c r="B623" s="390" t="s">
        <v>2018</v>
      </c>
      <c r="C623" s="252" t="s">
        <v>2019</v>
      </c>
      <c r="D623" s="156" t="s">
        <v>101</v>
      </c>
      <c r="E623" s="157" t="str">
        <f t="shared" si="1823"/>
        <v>B3</v>
      </c>
      <c r="F623" s="392">
        <v>45887</v>
      </c>
      <c r="G623" s="369">
        <v>6090000</v>
      </c>
      <c r="H623" s="369"/>
      <c r="I623" s="160">
        <f>IF(G623&gt;0,CM623-G623,CM623-H623)</f>
        <v>4410000</v>
      </c>
      <c r="J623" s="160">
        <f t="shared" si="1875"/>
        <v>0</v>
      </c>
      <c r="K623" s="161">
        <f>SUM(I623:J623)</f>
        <v>4410000</v>
      </c>
      <c r="L623" s="161">
        <f>IF(G623&gt;0,G623+K623,H623+K623)</f>
        <v>10500000</v>
      </c>
      <c r="M623" s="162">
        <f t="shared" si="1983"/>
        <v>1</v>
      </c>
      <c r="N623" s="163">
        <f t="shared" si="1953"/>
        <v>4263000</v>
      </c>
      <c r="O623" s="163">
        <v>0</v>
      </c>
      <c r="P623" s="406">
        <v>13</v>
      </c>
      <c r="Q623" s="406">
        <v>0</v>
      </c>
      <c r="R623" s="406">
        <v>0</v>
      </c>
      <c r="S623" s="406">
        <v>0</v>
      </c>
      <c r="T623" s="406"/>
      <c r="U623" s="406"/>
      <c r="V623" s="406"/>
      <c r="W623" s="406"/>
      <c r="X623" s="389"/>
      <c r="Y623" s="406"/>
      <c r="Z623" s="406"/>
      <c r="AA623" s="406"/>
      <c r="AB623" s="406"/>
      <c r="AC623" s="406"/>
      <c r="AD623" s="406">
        <v>0</v>
      </c>
      <c r="AE623" s="164">
        <v>0</v>
      </c>
      <c r="AF623" s="166">
        <f t="shared" si="1954"/>
        <v>5250000</v>
      </c>
      <c r="AG623" s="166">
        <f t="shared" si="1955"/>
        <v>0</v>
      </c>
      <c r="AH623" s="166">
        <f t="shared" si="1956"/>
        <v>0</v>
      </c>
      <c r="AI623" s="166">
        <f t="shared" si="1957"/>
        <v>0</v>
      </c>
      <c r="AJ623" s="166">
        <f t="shared" si="1958"/>
        <v>0</v>
      </c>
      <c r="AK623" s="166">
        <f t="shared" si="1959"/>
        <v>0</v>
      </c>
      <c r="AL623" s="166">
        <f t="shared" si="1960"/>
        <v>0</v>
      </c>
      <c r="AM623" s="166">
        <f t="shared" si="1961"/>
        <v>0</v>
      </c>
      <c r="AN623" s="166">
        <f t="shared" si="1962"/>
        <v>0</v>
      </c>
      <c r="AO623" s="167">
        <f t="shared" si="1963"/>
        <v>0</v>
      </c>
      <c r="AP623" s="166">
        <v>0</v>
      </c>
      <c r="AQ623" s="166">
        <f t="shared" si="1964"/>
        <v>5250000</v>
      </c>
      <c r="AR623" s="166">
        <v>0</v>
      </c>
      <c r="AS623" s="167"/>
      <c r="AT623" s="166"/>
      <c r="AU623" s="166"/>
      <c r="AV623" s="166">
        <f t="shared" si="1965"/>
        <v>5250000</v>
      </c>
      <c r="AW623" s="166">
        <f t="shared" si="1966"/>
        <v>487200</v>
      </c>
      <c r="AX623" s="166">
        <f t="shared" si="1967"/>
        <v>91350</v>
      </c>
      <c r="AY623" s="166">
        <f t="shared" si="1968"/>
        <v>60900</v>
      </c>
      <c r="AZ623" s="166">
        <f t="shared" si="1969"/>
        <v>639450</v>
      </c>
      <c r="BA623" s="166">
        <f t="shared" si="1970"/>
        <v>0</v>
      </c>
      <c r="BB623" s="166">
        <f t="shared" si="1971"/>
        <v>120000</v>
      </c>
      <c r="BC623" s="166"/>
      <c r="BD623" s="166">
        <v>0</v>
      </c>
      <c r="BE623" s="166">
        <f t="shared" si="1972"/>
        <v>759450</v>
      </c>
      <c r="BF623" s="166">
        <f t="shared" si="1973"/>
        <v>4490550</v>
      </c>
      <c r="BG623" s="166">
        <f t="shared" si="1974"/>
        <v>0</v>
      </c>
      <c r="BH623" s="166">
        <v>1</v>
      </c>
      <c r="BI623" s="159">
        <v>0</v>
      </c>
      <c r="BJ623" s="166">
        <f t="shared" si="1975"/>
        <v>0</v>
      </c>
      <c r="BK623" s="166">
        <f t="shared" si="1976"/>
        <v>1</v>
      </c>
      <c r="BL623" s="166">
        <v>0</v>
      </c>
      <c r="BM623" s="166">
        <f t="shared" si="1977"/>
        <v>0</v>
      </c>
      <c r="BN623" s="166" t="str">
        <f t="shared" si="1978"/>
        <v>Trừ tiền</v>
      </c>
      <c r="BO623" s="410"/>
      <c r="BP623" s="166"/>
      <c r="BQ623" s="144"/>
      <c r="BR623" s="144"/>
      <c r="BS623" s="161">
        <f t="shared" si="1979"/>
        <v>5250000</v>
      </c>
      <c r="BT623" s="159">
        <v>0</v>
      </c>
      <c r="BU623" s="166">
        <f t="shared" si="1980"/>
        <v>0</v>
      </c>
      <c r="BV623" s="166">
        <v>11000000</v>
      </c>
      <c r="BW623" s="166">
        <f t="shared" si="1981"/>
        <v>11000000</v>
      </c>
      <c r="BX623" s="166">
        <f t="shared" si="1982"/>
        <v>-6389450</v>
      </c>
      <c r="BY623" s="166"/>
      <c r="BZ623" s="166"/>
      <c r="CA623" s="171"/>
      <c r="CB623" s="166"/>
      <c r="CC623" s="166"/>
      <c r="CD623" s="166"/>
      <c r="CE623" s="369">
        <v>10500000</v>
      </c>
      <c r="CF623" s="369"/>
      <c r="CG623" s="369">
        <v>0</v>
      </c>
      <c r="CH623" s="369">
        <v>0</v>
      </c>
      <c r="CI623" s="369"/>
      <c r="CJ623" s="369">
        <f t="shared" si="1842"/>
        <v>0</v>
      </c>
      <c r="CK623" s="369">
        <f t="shared" si="1843"/>
        <v>10500000</v>
      </c>
      <c r="CL623" s="368"/>
      <c r="CM623" s="369">
        <f t="shared" si="1844"/>
        <v>10500000</v>
      </c>
      <c r="CN623" s="369">
        <f t="shared" si="1844"/>
        <v>0</v>
      </c>
      <c r="CO623" s="369">
        <f t="shared" si="1845"/>
        <v>0</v>
      </c>
      <c r="CP623" s="369">
        <f t="shared" si="1846"/>
        <v>0</v>
      </c>
      <c r="CQ623" s="369">
        <f t="shared" si="1846"/>
        <v>0</v>
      </c>
      <c r="CR623" s="369">
        <f t="shared" si="1847"/>
        <v>0</v>
      </c>
      <c r="CS623" s="369">
        <f>CM623+CR623</f>
        <v>10500000</v>
      </c>
      <c r="CT623" s="173" t="s">
        <v>1759</v>
      </c>
      <c r="CU623" s="173" t="s">
        <v>2116</v>
      </c>
      <c r="CV623" s="450">
        <v>0</v>
      </c>
      <c r="CW623" s="173" t="s">
        <v>2103</v>
      </c>
    </row>
    <row r="624" spans="1:101" ht="34.35" customHeight="1">
      <c r="A624" s="694" t="str">
        <f>"TỔNG CỘNG: "&amp;A623&amp;" NGƯỜI"</f>
        <v>TỔNG CỘNG: 547 NGƯỜI</v>
      </c>
      <c r="B624" s="694"/>
      <c r="C624" s="694"/>
      <c r="D624" s="296"/>
      <c r="E624" s="296"/>
      <c r="F624" s="296"/>
      <c r="G624" s="297">
        <f t="shared" ref="G624:L624" si="1984">G10+G422+G475</f>
        <v>2800340000</v>
      </c>
      <c r="H624" s="297">
        <f t="shared" si="1984"/>
        <v>64430000</v>
      </c>
      <c r="I624" s="297">
        <f t="shared" si="1984"/>
        <v>2960730000</v>
      </c>
      <c r="J624" s="297">
        <f t="shared" si="1984"/>
        <v>319880000</v>
      </c>
      <c r="K624" s="297">
        <f t="shared" si="1984"/>
        <v>3280610000</v>
      </c>
      <c r="L624" s="297">
        <f t="shared" si="1984"/>
        <v>6145380000</v>
      </c>
      <c r="M624" s="297"/>
      <c r="N624" s="297">
        <f t="shared" ref="N624:BG624" si="1985">N10+N422+N475</f>
        <v>2175537000</v>
      </c>
      <c r="O624" s="297">
        <f t="shared" si="1985"/>
        <v>0</v>
      </c>
      <c r="P624" s="375">
        <f t="shared" si="1985"/>
        <v>4766</v>
      </c>
      <c r="Q624" s="375">
        <f t="shared" si="1985"/>
        <v>2073</v>
      </c>
      <c r="R624" s="375">
        <f t="shared" si="1985"/>
        <v>143.02000000000001</v>
      </c>
      <c r="S624" s="375">
        <f t="shared" si="1985"/>
        <v>45.14</v>
      </c>
      <c r="T624" s="375">
        <f t="shared" si="1985"/>
        <v>0</v>
      </c>
      <c r="U624" s="375">
        <f t="shared" si="1985"/>
        <v>0</v>
      </c>
      <c r="V624" s="375">
        <f t="shared" si="1985"/>
        <v>0</v>
      </c>
      <c r="W624" s="375">
        <f t="shared" si="1985"/>
        <v>0</v>
      </c>
      <c r="X624" s="375">
        <f t="shared" si="1985"/>
        <v>0</v>
      </c>
      <c r="Y624" s="375">
        <f t="shared" si="1985"/>
        <v>0</v>
      </c>
      <c r="Z624" s="375">
        <f t="shared" si="1985"/>
        <v>0</v>
      </c>
      <c r="AA624" s="375">
        <f t="shared" si="1985"/>
        <v>0</v>
      </c>
      <c r="AB624" s="375">
        <f t="shared" si="1985"/>
        <v>0</v>
      </c>
      <c r="AC624" s="375">
        <f t="shared" si="1985"/>
        <v>0</v>
      </c>
      <c r="AD624" s="375">
        <f t="shared" si="1985"/>
        <v>20.32</v>
      </c>
      <c r="AE624" s="375">
        <f t="shared" si="1985"/>
        <v>490.90999999999997</v>
      </c>
      <c r="AF624" s="297">
        <f t="shared" si="1985"/>
        <v>2053812183</v>
      </c>
      <c r="AG624" s="297">
        <f t="shared" si="1985"/>
        <v>52421768</v>
      </c>
      <c r="AH624" s="297">
        <f t="shared" si="1985"/>
        <v>20747509</v>
      </c>
      <c r="AI624" s="297">
        <f t="shared" si="1985"/>
        <v>0</v>
      </c>
      <c r="AJ624" s="297">
        <f t="shared" si="1985"/>
        <v>0</v>
      </c>
      <c r="AK624" s="297">
        <f t="shared" si="1985"/>
        <v>0</v>
      </c>
      <c r="AL624" s="297">
        <f t="shared" si="1985"/>
        <v>0</v>
      </c>
      <c r="AM624" s="297">
        <f t="shared" si="1985"/>
        <v>0</v>
      </c>
      <c r="AN624" s="297">
        <f t="shared" si="1985"/>
        <v>2505852</v>
      </c>
      <c r="AO624" s="297">
        <f t="shared" si="1985"/>
        <v>8018500</v>
      </c>
      <c r="AP624" s="297">
        <f t="shared" si="1985"/>
        <v>0</v>
      </c>
      <c r="AQ624" s="297">
        <f t="shared" si="1985"/>
        <v>2137505812</v>
      </c>
      <c r="AR624" s="297">
        <f t="shared" si="1985"/>
        <v>150995600</v>
      </c>
      <c r="AS624" s="297">
        <f t="shared" si="1985"/>
        <v>0</v>
      </c>
      <c r="AT624" s="297">
        <f t="shared" si="1985"/>
        <v>0</v>
      </c>
      <c r="AU624" s="297">
        <f t="shared" si="1985"/>
        <v>0</v>
      </c>
      <c r="AV624" s="297">
        <f t="shared" si="1985"/>
        <v>2288501412</v>
      </c>
      <c r="AW624" s="297">
        <f t="shared" si="1985"/>
        <v>219229600</v>
      </c>
      <c r="AX624" s="297">
        <f t="shared" si="1985"/>
        <v>42233700</v>
      </c>
      <c r="AY624" s="297">
        <f t="shared" si="1985"/>
        <v>27403700</v>
      </c>
      <c r="AZ624" s="297">
        <f t="shared" si="1985"/>
        <v>288867000</v>
      </c>
      <c r="BA624" s="297">
        <f t="shared" si="1985"/>
        <v>10749750</v>
      </c>
      <c r="BB624" s="297">
        <f t="shared" si="1985"/>
        <v>72670000</v>
      </c>
      <c r="BC624" s="297">
        <f t="shared" si="1985"/>
        <v>0</v>
      </c>
      <c r="BD624" s="297">
        <f t="shared" si="1985"/>
        <v>5235707</v>
      </c>
      <c r="BE624" s="297">
        <f t="shared" si="1985"/>
        <v>377522457</v>
      </c>
      <c r="BF624" s="297">
        <f t="shared" si="1985"/>
        <v>1925946455</v>
      </c>
      <c r="BG624" s="297">
        <f t="shared" si="1985"/>
        <v>14967500</v>
      </c>
      <c r="BH624" s="297"/>
      <c r="BI624" s="297">
        <f>BI10+BI422+BI475</f>
        <v>0</v>
      </c>
      <c r="BJ624" s="297">
        <f>BJ10+BJ422+BJ475</f>
        <v>0</v>
      </c>
      <c r="BK624" s="297"/>
      <c r="BL624" s="297">
        <f t="shared" ref="BL624:CV624" si="1986">BL10+BL422+BL475</f>
        <v>0</v>
      </c>
      <c r="BM624" s="297">
        <f t="shared" si="1986"/>
        <v>619000</v>
      </c>
      <c r="BN624" s="297">
        <f t="shared" si="1986"/>
        <v>0</v>
      </c>
      <c r="BO624" s="297">
        <f t="shared" si="1986"/>
        <v>0</v>
      </c>
      <c r="BP624" s="297">
        <f t="shared" si="1986"/>
        <v>0</v>
      </c>
      <c r="BQ624" s="297">
        <f t="shared" si="1986"/>
        <v>0</v>
      </c>
      <c r="BR624" s="297">
        <f t="shared" si="1986"/>
        <v>0</v>
      </c>
      <c r="BS624" s="297">
        <f t="shared" si="1986"/>
        <v>2126981460</v>
      </c>
      <c r="BT624" s="297">
        <f t="shared" si="1986"/>
        <v>436</v>
      </c>
      <c r="BU624" s="297">
        <f t="shared" si="1986"/>
        <v>1918400000</v>
      </c>
      <c r="BV624" s="297">
        <f t="shared" si="1986"/>
        <v>6017000000</v>
      </c>
      <c r="BW624" s="297">
        <f t="shared" si="1986"/>
        <v>7935400000</v>
      </c>
      <c r="BX624" s="297">
        <f t="shared" si="1986"/>
        <v>-6097285540</v>
      </c>
      <c r="BY624" s="297">
        <f t="shared" si="1986"/>
        <v>0</v>
      </c>
      <c r="BZ624" s="297">
        <f t="shared" si="1986"/>
        <v>0</v>
      </c>
      <c r="CA624" s="297">
        <f t="shared" si="1986"/>
        <v>0</v>
      </c>
      <c r="CB624" s="297">
        <f t="shared" si="1986"/>
        <v>0</v>
      </c>
      <c r="CC624" s="297">
        <f t="shared" si="1986"/>
        <v>0</v>
      </c>
      <c r="CD624" s="297">
        <f t="shared" si="1986"/>
        <v>0</v>
      </c>
      <c r="CE624" s="297">
        <f t="shared" si="1986"/>
        <v>5825500000</v>
      </c>
      <c r="CF624" s="297">
        <f t="shared" si="1986"/>
        <v>267030000</v>
      </c>
      <c r="CG624" s="297">
        <f t="shared" si="1986"/>
        <v>13000000</v>
      </c>
      <c r="CH624" s="297">
        <f t="shared" si="1986"/>
        <v>35000000</v>
      </c>
      <c r="CI624" s="297">
        <f t="shared" si="1986"/>
        <v>4850000</v>
      </c>
      <c r="CJ624" s="297">
        <f t="shared" si="1986"/>
        <v>319880000</v>
      </c>
      <c r="CK624" s="297">
        <f t="shared" si="1986"/>
        <v>6145380000</v>
      </c>
      <c r="CL624" s="297">
        <f t="shared" si="1986"/>
        <v>0</v>
      </c>
      <c r="CM624" s="297">
        <f t="shared" si="1986"/>
        <v>5825500000</v>
      </c>
      <c r="CN624" s="297">
        <f t="shared" si="1986"/>
        <v>267030000</v>
      </c>
      <c r="CO624" s="297">
        <f t="shared" si="1986"/>
        <v>13000000</v>
      </c>
      <c r="CP624" s="297">
        <f t="shared" si="1986"/>
        <v>35000000</v>
      </c>
      <c r="CQ624" s="297">
        <f t="shared" si="1986"/>
        <v>4850000</v>
      </c>
      <c r="CR624" s="297">
        <f t="shared" si="1986"/>
        <v>319880000</v>
      </c>
      <c r="CS624" s="297">
        <f t="shared" si="1986"/>
        <v>6145380000</v>
      </c>
      <c r="CT624" s="297">
        <f t="shared" si="1986"/>
        <v>0</v>
      </c>
      <c r="CU624" s="297">
        <f t="shared" si="1986"/>
        <v>0</v>
      </c>
      <c r="CV624" s="297">
        <f t="shared" si="1986"/>
        <v>0</v>
      </c>
      <c r="CW624" s="297"/>
    </row>
    <row r="625" spans="1:102" ht="21.6" customHeight="1">
      <c r="A625" s="472"/>
      <c r="B625" s="473"/>
      <c r="C625" s="473"/>
      <c r="D625" s="473"/>
      <c r="E625" s="474"/>
      <c r="F625" s="474"/>
      <c r="G625" s="475"/>
      <c r="H625" s="476"/>
      <c r="I625" s="477"/>
      <c r="J625" s="474"/>
      <c r="K625" s="478"/>
      <c r="L625" s="479"/>
      <c r="M625" s="475"/>
      <c r="N625" s="480"/>
      <c r="O625" s="473"/>
      <c r="P625" s="481">
        <v>0</v>
      </c>
      <c r="Q625" s="481">
        <v>0</v>
      </c>
      <c r="R625" s="481">
        <v>-5.8699999999998909</v>
      </c>
      <c r="S625" s="481">
        <v>-2</v>
      </c>
      <c r="T625" s="481">
        <v>0</v>
      </c>
      <c r="U625" s="481">
        <v>0</v>
      </c>
      <c r="V625" s="481">
        <v>0</v>
      </c>
      <c r="W625" s="481">
        <v>0</v>
      </c>
      <c r="X625" s="482"/>
      <c r="Y625" s="482"/>
      <c r="Z625" s="482"/>
      <c r="AA625" s="482">
        <v>-9.5</v>
      </c>
      <c r="AB625" s="481"/>
      <c r="AC625" s="482"/>
      <c r="AD625" s="481"/>
      <c r="AE625" s="482"/>
      <c r="AF625" s="473"/>
      <c r="AG625" s="473"/>
      <c r="AH625" s="473"/>
      <c r="AI625" s="483"/>
      <c r="AJ625" s="483"/>
      <c r="AK625" s="483"/>
      <c r="AL625" s="483"/>
      <c r="AM625" s="483"/>
      <c r="AN625" s="483"/>
      <c r="AO625" s="483"/>
      <c r="AP625" s="483"/>
      <c r="AQ625" s="483"/>
      <c r="AR625" s="483"/>
      <c r="AS625" s="483"/>
      <c r="AT625" s="483"/>
      <c r="AU625" s="483"/>
      <c r="AV625" s="483"/>
      <c r="AW625" s="483"/>
      <c r="AX625" s="483"/>
      <c r="AY625" s="483"/>
      <c r="AZ625" s="483"/>
      <c r="BA625" s="483"/>
      <c r="BB625" s="483"/>
      <c r="BC625" s="483"/>
      <c r="BD625" s="483"/>
      <c r="BE625" s="483"/>
      <c r="BF625" s="483"/>
      <c r="BG625" s="483"/>
      <c r="BH625" s="483"/>
      <c r="BI625" s="483"/>
      <c r="BJ625" s="483"/>
      <c r="BK625" s="483"/>
      <c r="BL625" s="483"/>
      <c r="BM625" s="483">
        <v>1580000</v>
      </c>
      <c r="BN625" s="484"/>
      <c r="BO625" s="483"/>
      <c r="BP625" s="483"/>
      <c r="BQ625" s="483"/>
      <c r="BR625" s="483"/>
      <c r="BS625" s="483"/>
      <c r="BT625" s="483"/>
      <c r="BU625" s="483"/>
      <c r="BV625" s="483"/>
      <c r="BW625" s="483"/>
      <c r="BX625" s="483"/>
      <c r="BY625" s="485"/>
      <c r="BZ625" s="485"/>
      <c r="CA625" s="485"/>
      <c r="CB625" s="486"/>
      <c r="CC625" s="486"/>
      <c r="CD625" s="486"/>
      <c r="CE625" s="483"/>
      <c r="CF625" s="483"/>
      <c r="CG625" s="483"/>
      <c r="CH625" s="483"/>
      <c r="CI625" s="483"/>
      <c r="CJ625" s="483"/>
      <c r="CK625" s="483"/>
      <c r="CL625" s="483"/>
      <c r="CM625" s="483"/>
      <c r="CN625" s="483"/>
      <c r="CO625" s="483"/>
      <c r="CP625" s="483"/>
      <c r="CQ625" s="483"/>
      <c r="CR625" s="483"/>
      <c r="CS625" s="483"/>
      <c r="CT625" s="483"/>
      <c r="CU625" s="483"/>
      <c r="CV625" s="473"/>
      <c r="CW625" s="483"/>
      <c r="CX625" s="487"/>
    </row>
    <row r="626" spans="1:102" ht="21.6" customHeight="1">
      <c r="A626" s="41"/>
      <c r="B626" s="56"/>
      <c r="C626" s="42"/>
      <c r="D626" s="42"/>
      <c r="E626" s="51"/>
      <c r="F626" s="51"/>
      <c r="G626" s="207"/>
      <c r="H626" s="207"/>
      <c r="I626" s="207"/>
      <c r="J626" s="207"/>
      <c r="K626" s="207"/>
      <c r="L626" s="207"/>
      <c r="M626" s="42"/>
      <c r="N626" s="63"/>
      <c r="O626" s="42"/>
      <c r="P626" s="43"/>
      <c r="Q626" s="43"/>
      <c r="R626" s="43"/>
      <c r="S626" s="43"/>
      <c r="T626" s="43"/>
      <c r="U626" s="43"/>
      <c r="V626" s="43"/>
      <c r="W626" s="43"/>
      <c r="X626" s="44"/>
      <c r="Y626" s="44"/>
      <c r="Z626" s="44"/>
      <c r="AA626" s="44"/>
      <c r="AB626" s="43"/>
      <c r="AC626" s="44"/>
      <c r="AD626" s="43"/>
      <c r="AE626" s="44"/>
      <c r="AF626" s="42"/>
      <c r="AG626" s="42"/>
      <c r="AH626" s="42"/>
      <c r="AI626" s="45"/>
      <c r="AJ626" s="45"/>
      <c r="AK626" s="45"/>
      <c r="AL626" s="45"/>
      <c r="AM626" s="45"/>
      <c r="AN626" s="45"/>
      <c r="AO626" s="45"/>
      <c r="AP626" s="45"/>
      <c r="AQ626" s="45"/>
      <c r="AR626" s="45"/>
      <c r="AS626" s="45"/>
      <c r="AT626" s="45"/>
      <c r="AU626" s="45"/>
      <c r="AV626" s="45"/>
      <c r="AW626" s="45"/>
      <c r="AX626" s="216"/>
      <c r="AY626" s="216"/>
      <c r="AZ626" s="216"/>
      <c r="BA626" s="216"/>
      <c r="BB626" s="314" t="s">
        <v>2422</v>
      </c>
      <c r="BC626" s="216"/>
      <c r="BD626" s="216"/>
      <c r="BE626" s="216"/>
      <c r="BF626" s="114"/>
      <c r="BG626" s="45"/>
      <c r="BH626" s="45"/>
      <c r="BI626" s="45"/>
      <c r="BJ626" s="46"/>
      <c r="BK626" s="45"/>
      <c r="BL626" s="46"/>
      <c r="BM626" s="45"/>
      <c r="BN626" s="106"/>
      <c r="BO626" s="45"/>
      <c r="BP626" s="45"/>
      <c r="BQ626" s="45"/>
      <c r="BR626" s="45"/>
      <c r="BS626" s="45"/>
      <c r="BT626" s="45"/>
      <c r="BU626" s="45"/>
      <c r="BV626" s="45"/>
      <c r="BW626" s="45"/>
      <c r="BX626" s="45"/>
      <c r="BY626" s="54"/>
      <c r="BZ626" s="54"/>
      <c r="CA626" s="54"/>
      <c r="CB626" s="47"/>
      <c r="CC626" s="47"/>
      <c r="CD626" s="47"/>
      <c r="CE626" s="45"/>
      <c r="CF626" s="45"/>
      <c r="CG626" s="45"/>
      <c r="CH626" s="45"/>
      <c r="CI626" s="45"/>
      <c r="CJ626" s="45"/>
      <c r="CK626" s="45"/>
      <c r="CL626" s="45"/>
      <c r="CM626" s="45"/>
      <c r="CN626" s="45"/>
      <c r="CO626" s="45"/>
      <c r="CP626" s="45"/>
      <c r="CQ626" s="45"/>
      <c r="CR626" s="45"/>
      <c r="CS626" s="45"/>
      <c r="CT626" s="45"/>
      <c r="CU626" s="45"/>
      <c r="CV626" s="311"/>
      <c r="CW626" s="45"/>
    </row>
    <row r="627" spans="1:102" ht="25.15" customHeight="1">
      <c r="A627" s="687"/>
      <c r="B627" s="687"/>
      <c r="C627" s="687"/>
      <c r="D627" s="687"/>
      <c r="E627" s="687"/>
      <c r="F627" s="687"/>
      <c r="G627" s="687"/>
      <c r="H627" s="687"/>
      <c r="I627" s="687"/>
      <c r="J627" s="65"/>
      <c r="K627" s="695"/>
      <c r="L627" s="695"/>
      <c r="M627" s="695"/>
      <c r="N627" s="695"/>
      <c r="O627" s="695"/>
      <c r="P627" s="695"/>
      <c r="Q627" s="695"/>
      <c r="R627" s="695"/>
      <c r="S627" s="695"/>
      <c r="T627" s="695"/>
      <c r="U627" s="695"/>
      <c r="V627" s="695"/>
      <c r="W627" s="695"/>
      <c r="X627" s="695"/>
      <c r="Y627" s="695"/>
      <c r="Z627" s="695"/>
      <c r="AA627" s="695"/>
      <c r="AB627" s="695"/>
      <c r="AC627" s="695"/>
      <c r="AD627" s="695"/>
      <c r="AE627" s="695"/>
      <c r="AF627" s="695"/>
      <c r="AG627" s="695"/>
      <c r="AH627" s="215"/>
      <c r="AI627" s="215"/>
      <c r="AJ627" s="215"/>
      <c r="AK627" s="215"/>
      <c r="AL627" s="215"/>
      <c r="AM627" s="215"/>
      <c r="AN627" s="215"/>
      <c r="AO627" s="215"/>
      <c r="AP627" s="215"/>
      <c r="AQ627" s="215"/>
      <c r="AR627" s="215"/>
      <c r="AS627" s="215"/>
      <c r="AT627" s="67"/>
      <c r="AU627" s="67"/>
      <c r="AV627" s="67"/>
      <c r="AW627" s="67"/>
      <c r="AX627" s="67"/>
      <c r="AY627" s="67"/>
      <c r="AZ627" s="67"/>
      <c r="BA627" s="67"/>
      <c r="BB627" s="67"/>
      <c r="BC627" s="67"/>
      <c r="BD627" s="67"/>
      <c r="BE627" s="67"/>
      <c r="BF627" s="67"/>
      <c r="BG627" s="66"/>
      <c r="BH627" s="66"/>
      <c r="BI627" s="66"/>
      <c r="BJ627" s="67"/>
      <c r="BK627" s="66"/>
      <c r="BL627" s="67"/>
      <c r="BM627" s="66"/>
      <c r="BN627" s="107"/>
      <c r="BO627" s="66"/>
      <c r="BP627" s="66"/>
      <c r="BQ627" s="66"/>
      <c r="BR627" s="66"/>
      <c r="BS627" s="66"/>
      <c r="BT627" s="66"/>
      <c r="BU627" s="66"/>
      <c r="BV627" s="66"/>
      <c r="BW627" s="66"/>
      <c r="BX627" s="66"/>
      <c r="BY627" s="68"/>
      <c r="BZ627" s="68"/>
      <c r="CA627" s="68"/>
      <c r="CB627" s="69"/>
      <c r="CC627" s="69"/>
      <c r="CD627" s="69"/>
      <c r="CE627" s="66"/>
      <c r="CF627" s="66"/>
      <c r="CG627" s="66"/>
      <c r="CH627" s="66"/>
      <c r="CI627" s="66"/>
      <c r="CJ627" s="66"/>
      <c r="CK627" s="66"/>
      <c r="CL627" s="66"/>
      <c r="CM627" s="66"/>
      <c r="CN627" s="66"/>
      <c r="CO627" s="66"/>
      <c r="CP627" s="66"/>
      <c r="CQ627" s="66"/>
      <c r="CR627" s="66"/>
      <c r="CS627" s="66"/>
      <c r="CT627" s="66"/>
      <c r="CU627" s="66"/>
      <c r="CV627" s="312"/>
      <c r="CW627" s="66"/>
    </row>
    <row r="628" spans="1:102" ht="18.600000000000001" customHeight="1">
      <c r="A628" s="70"/>
      <c r="B628" s="70"/>
      <c r="C628" s="70"/>
      <c r="D628" s="70"/>
      <c r="E628" s="70"/>
      <c r="F628" s="70"/>
      <c r="G628" s="70"/>
      <c r="H628" s="70"/>
      <c r="I628" s="88"/>
      <c r="J628" s="88"/>
      <c r="K628" s="88"/>
      <c r="L628" s="439"/>
      <c r="M628" s="70"/>
      <c r="N628" s="89"/>
      <c r="O628" s="70"/>
      <c r="P628" s="90"/>
      <c r="Q628" s="90"/>
      <c r="R628" s="90"/>
      <c r="S628" s="90"/>
      <c r="T628" s="90"/>
      <c r="U628" s="90"/>
      <c r="V628" s="90"/>
      <c r="W628" s="90"/>
      <c r="X628" s="90"/>
      <c r="Y628" s="90"/>
      <c r="Z628" s="90"/>
      <c r="AA628" s="90"/>
      <c r="AB628" s="90"/>
      <c r="AC628" s="90"/>
      <c r="AD628" s="90"/>
      <c r="AE628" s="90"/>
      <c r="AF628" s="209"/>
      <c r="AG628" s="70"/>
      <c r="AH628" s="70"/>
      <c r="AI628" s="70"/>
      <c r="AJ628" s="70"/>
      <c r="AK628" s="70"/>
      <c r="AL628" s="70"/>
      <c r="AM628" s="70"/>
      <c r="AN628" s="70"/>
      <c r="AO628" s="70"/>
      <c r="AP628" s="70"/>
      <c r="AQ628" s="70"/>
      <c r="AR628" s="70"/>
      <c r="AS628" s="70"/>
      <c r="AT628" s="70"/>
      <c r="AU628" s="70"/>
      <c r="AV628" s="70"/>
      <c r="AW628" s="70"/>
      <c r="AX628" s="70"/>
      <c r="AY628" s="70"/>
      <c r="AZ628" s="70"/>
      <c r="BA628" s="271"/>
      <c r="BB628" s="271"/>
      <c r="BC628" s="271"/>
      <c r="BD628" s="70"/>
      <c r="BE628" s="70"/>
      <c r="BF628" s="271"/>
      <c r="BG628" s="70"/>
      <c r="BH628" s="70"/>
      <c r="BI628" s="70"/>
      <c r="BJ628" s="70"/>
      <c r="BK628" s="70"/>
      <c r="BL628" s="88"/>
      <c r="BM628" s="70"/>
      <c r="BN628" s="70"/>
      <c r="BO628" s="70"/>
      <c r="BP628" s="70"/>
      <c r="BQ628" s="70"/>
      <c r="BR628" s="70"/>
      <c r="BS628" s="70"/>
      <c r="BT628" s="70"/>
      <c r="BU628" s="89"/>
      <c r="BV628" s="70"/>
      <c r="BW628" s="70"/>
      <c r="BX628" s="70"/>
      <c r="BY628" s="70"/>
      <c r="BZ628" s="70"/>
      <c r="CA628" s="70"/>
      <c r="CB628" s="70"/>
      <c r="CC628" s="70"/>
      <c r="CD628" s="70"/>
      <c r="CE628" s="89"/>
      <c r="CF628" s="89"/>
      <c r="CG628" s="89"/>
      <c r="CH628" s="89"/>
      <c r="CI628" s="89"/>
      <c r="CJ628" s="89"/>
      <c r="CK628" s="89"/>
      <c r="CL628" s="89"/>
      <c r="CM628" s="89"/>
      <c r="CN628" s="89"/>
      <c r="CO628" s="89"/>
      <c r="CP628" s="89"/>
      <c r="CQ628" s="89"/>
      <c r="CR628" s="89"/>
      <c r="CS628" s="89"/>
      <c r="CT628" s="89"/>
      <c r="CU628" s="89"/>
      <c r="CV628" s="312"/>
      <c r="CW628" s="89"/>
    </row>
    <row r="629" spans="1:102" ht="30.6" customHeight="1">
      <c r="A629" s="70"/>
      <c r="B629" s="70"/>
      <c r="C629" s="70"/>
      <c r="D629" s="70"/>
      <c r="E629" s="70"/>
      <c r="F629" s="70"/>
      <c r="G629" s="438"/>
      <c r="H629" s="438"/>
      <c r="I629" s="438"/>
      <c r="J629" s="440"/>
      <c r="K629" s="440"/>
      <c r="L629" s="76"/>
      <c r="M629" s="70"/>
      <c r="N629" s="89"/>
      <c r="O629" s="70"/>
      <c r="P629" s="90"/>
      <c r="Q629" s="90"/>
      <c r="R629" s="90"/>
      <c r="S629" s="90"/>
      <c r="T629" s="90"/>
      <c r="U629" s="90"/>
      <c r="V629" s="90"/>
      <c r="W629" s="90"/>
      <c r="X629" s="90"/>
      <c r="Y629" s="90"/>
      <c r="Z629" s="90"/>
      <c r="AA629" s="90"/>
      <c r="AB629" s="90"/>
      <c r="AC629" s="90"/>
      <c r="AD629" s="90"/>
      <c r="AE629" s="90"/>
      <c r="AF629" s="89"/>
      <c r="AG629" s="70"/>
      <c r="AH629" s="70"/>
      <c r="AI629" s="210"/>
      <c r="AJ629" s="70"/>
      <c r="AK629" s="70"/>
      <c r="AL629" s="70"/>
      <c r="AM629" s="70"/>
      <c r="AN629" s="70"/>
      <c r="AO629" s="70"/>
      <c r="AP629" s="70"/>
      <c r="AQ629" s="70"/>
      <c r="AR629" s="70"/>
      <c r="AS629" s="70"/>
      <c r="AT629" s="70"/>
      <c r="AU629" s="70"/>
      <c r="AV629" s="70"/>
      <c r="AW629" s="313"/>
      <c r="AX629" s="70"/>
      <c r="AY629" s="70"/>
      <c r="AZ629" s="70"/>
      <c r="BA629" s="271"/>
      <c r="BB629" s="271"/>
      <c r="BC629" s="271"/>
      <c r="BD629" s="70"/>
      <c r="BE629" s="70"/>
      <c r="BF629" s="271"/>
      <c r="BG629" s="70"/>
      <c r="BH629" s="70"/>
      <c r="BI629" s="70"/>
      <c r="BJ629" s="70"/>
      <c r="BK629" s="70"/>
      <c r="BL629" s="88"/>
      <c r="BM629" s="70"/>
      <c r="BN629" s="70"/>
      <c r="BO629" s="70"/>
      <c r="BP629" s="70"/>
      <c r="BQ629" s="70"/>
      <c r="BR629" s="70"/>
      <c r="BS629" s="70"/>
      <c r="BT629" s="70"/>
      <c r="BU629" s="89"/>
      <c r="BV629" s="70"/>
      <c r="BW629" s="70"/>
      <c r="BX629" s="70"/>
      <c r="BY629" s="70"/>
      <c r="BZ629" s="70"/>
      <c r="CA629" s="70"/>
      <c r="CB629" s="70"/>
      <c r="CC629" s="70"/>
      <c r="CD629" s="70"/>
      <c r="CE629" s="89"/>
      <c r="CF629" s="89"/>
      <c r="CG629" s="89"/>
      <c r="CH629" s="89"/>
      <c r="CI629" s="89"/>
      <c r="CJ629" s="89"/>
      <c r="CK629" s="89"/>
      <c r="CL629" s="89"/>
      <c r="CM629" s="276"/>
      <c r="CN629" s="276"/>
      <c r="CO629" s="276"/>
      <c r="CP629" s="276"/>
      <c r="CQ629" s="276"/>
      <c r="CR629" s="276"/>
      <c r="CS629" s="276"/>
      <c r="CT629" s="89"/>
      <c r="CU629" s="89"/>
      <c r="CV629" s="312"/>
      <c r="CW629" s="89"/>
    </row>
    <row r="630" spans="1:102" ht="30.6" customHeight="1">
      <c r="A630" s="70"/>
      <c r="B630" s="70"/>
      <c r="C630" s="70"/>
      <c r="D630" s="70"/>
      <c r="E630" s="70"/>
      <c r="F630" s="70"/>
      <c r="G630" s="70"/>
      <c r="H630" s="441"/>
      <c r="I630" s="441"/>
      <c r="J630" s="441"/>
      <c r="K630" s="441"/>
      <c r="L630" s="441"/>
      <c r="M630" s="70"/>
      <c r="N630" s="89"/>
      <c r="O630" s="70"/>
      <c r="P630" s="90"/>
      <c r="Q630" s="209"/>
      <c r="R630" s="81"/>
      <c r="S630" s="90"/>
      <c r="T630" s="90"/>
      <c r="U630" s="90"/>
      <c r="V630" s="90"/>
      <c r="W630" s="90"/>
      <c r="X630" s="90"/>
      <c r="Y630" s="90"/>
      <c r="Z630" s="90"/>
      <c r="AA630" s="90"/>
      <c r="AB630" s="90"/>
      <c r="AC630" s="90"/>
      <c r="AD630" s="90"/>
      <c r="AE630" s="90"/>
      <c r="AF630" s="89"/>
      <c r="AG630" s="70"/>
      <c r="AH630" s="70"/>
      <c r="AI630" s="70"/>
      <c r="AJ630" s="70"/>
      <c r="AK630" s="70"/>
      <c r="AL630" s="70"/>
      <c r="AM630" s="70"/>
      <c r="AN630" s="70"/>
      <c r="AO630" s="70"/>
      <c r="AP630" s="70"/>
      <c r="AQ630" s="70"/>
      <c r="AR630" s="70"/>
      <c r="AS630" s="70"/>
      <c r="AT630" s="70"/>
      <c r="AU630" s="70"/>
      <c r="AV630" s="70"/>
      <c r="AW630" s="70"/>
      <c r="AX630" s="70"/>
      <c r="AY630" s="70"/>
      <c r="AZ630" s="70"/>
      <c r="BA630" s="271"/>
      <c r="BB630" s="271"/>
      <c r="BC630" s="271"/>
      <c r="BD630" s="70"/>
      <c r="BE630" s="70"/>
      <c r="BF630" s="271"/>
      <c r="BG630" s="70"/>
      <c r="BH630" s="70"/>
      <c r="BI630" s="70"/>
      <c r="BJ630" s="70"/>
      <c r="BK630" s="70"/>
      <c r="BL630" s="88"/>
      <c r="BM630" s="70"/>
      <c r="BN630" s="70"/>
      <c r="BO630" s="70"/>
      <c r="BP630" s="70"/>
      <c r="BQ630" s="70"/>
      <c r="BR630" s="70"/>
      <c r="BS630" s="70"/>
      <c r="BT630" s="70"/>
      <c r="BU630" s="89"/>
      <c r="BV630" s="70"/>
      <c r="BW630" s="70"/>
      <c r="BX630" s="70"/>
      <c r="BY630" s="70"/>
      <c r="BZ630" s="70"/>
      <c r="CA630" s="70"/>
      <c r="CB630" s="70"/>
      <c r="CC630" s="70"/>
      <c r="CD630" s="70"/>
      <c r="CE630" s="89"/>
      <c r="CF630" s="89"/>
      <c r="CG630" s="89"/>
      <c r="CH630" s="89"/>
      <c r="CI630" s="89"/>
      <c r="CJ630" s="89"/>
      <c r="CK630" s="89"/>
      <c r="CL630" s="89"/>
      <c r="CM630" s="89"/>
      <c r="CN630" s="89"/>
      <c r="CO630" s="89"/>
      <c r="CP630" s="81"/>
      <c r="CQ630" s="89"/>
      <c r="CR630" s="89"/>
      <c r="CS630" s="89"/>
      <c r="CT630" s="89"/>
      <c r="CU630" s="89"/>
      <c r="CV630" s="312"/>
      <c r="CW630" s="89"/>
    </row>
    <row r="631" spans="1:102" ht="30.6" customHeight="1">
      <c r="A631" s="70"/>
      <c r="B631" s="70"/>
      <c r="C631" s="70"/>
      <c r="D631" s="70"/>
      <c r="E631" s="70"/>
      <c r="F631" s="70"/>
      <c r="G631" s="70"/>
      <c r="H631" s="70"/>
      <c r="I631" s="88"/>
      <c r="J631" s="88"/>
      <c r="K631" s="88"/>
      <c r="L631" s="88"/>
      <c r="M631" s="70"/>
      <c r="N631" s="89"/>
      <c r="O631" s="70"/>
      <c r="P631" s="90"/>
      <c r="Q631" s="90"/>
      <c r="R631" s="209"/>
      <c r="S631" s="90"/>
      <c r="T631" s="90"/>
      <c r="U631" s="90"/>
      <c r="V631" s="90"/>
      <c r="W631" s="90"/>
      <c r="X631" s="90"/>
      <c r="Y631" s="90"/>
      <c r="Z631" s="90"/>
      <c r="AA631" s="90"/>
      <c r="AB631" s="90"/>
      <c r="AC631" s="90"/>
      <c r="AD631" s="90"/>
      <c r="AE631" s="90"/>
      <c r="AF631" s="89"/>
      <c r="AG631" s="70"/>
      <c r="AH631" s="70"/>
      <c r="AI631" s="70"/>
      <c r="AJ631" s="70"/>
      <c r="AK631" s="70"/>
      <c r="AL631" s="70"/>
      <c r="AM631" s="70"/>
      <c r="AN631" s="70"/>
      <c r="AO631" s="70"/>
      <c r="AP631" s="70"/>
      <c r="AQ631" s="70"/>
      <c r="AR631" s="70"/>
      <c r="AS631" s="70"/>
      <c r="AT631" s="70"/>
      <c r="AU631" s="70"/>
      <c r="AV631" s="70"/>
      <c r="AW631" s="70"/>
      <c r="AX631" s="70"/>
      <c r="AY631" s="70"/>
      <c r="AZ631" s="70"/>
      <c r="BA631" s="271"/>
      <c r="BB631" s="271"/>
      <c r="BC631" s="271"/>
      <c r="BD631" s="70"/>
      <c r="BE631" s="70"/>
      <c r="BF631" s="271"/>
      <c r="BG631" s="70"/>
      <c r="BH631" s="70"/>
      <c r="BI631" s="70"/>
      <c r="BJ631" s="70"/>
      <c r="BK631" s="70"/>
      <c r="BL631" s="88"/>
      <c r="BM631" s="70"/>
      <c r="BN631" s="70"/>
      <c r="BO631" s="70"/>
      <c r="BP631" s="70"/>
      <c r="BQ631" s="70"/>
      <c r="BR631" s="70"/>
      <c r="BS631" s="70"/>
      <c r="BT631" s="70"/>
      <c r="BU631" s="89"/>
      <c r="BV631" s="70"/>
      <c r="BW631" s="70"/>
      <c r="BX631" s="70"/>
      <c r="BY631" s="70"/>
      <c r="BZ631" s="70"/>
      <c r="CA631" s="70"/>
      <c r="CB631" s="70"/>
      <c r="CC631" s="70"/>
      <c r="CD631" s="70"/>
      <c r="CE631" s="89"/>
      <c r="CF631" s="89"/>
      <c r="CG631" s="89"/>
      <c r="CH631" s="89"/>
      <c r="CI631" s="89"/>
      <c r="CJ631" s="89"/>
      <c r="CK631" s="89"/>
      <c r="CL631" s="89"/>
      <c r="CM631" s="89"/>
      <c r="CN631" s="89"/>
      <c r="CO631" s="89"/>
      <c r="CP631" s="89"/>
      <c r="CQ631" s="89"/>
      <c r="CR631" s="89"/>
      <c r="CS631" s="89"/>
      <c r="CT631" s="89"/>
      <c r="CU631" s="89"/>
      <c r="CV631" s="312"/>
      <c r="CW631" s="89"/>
    </row>
    <row r="632" spans="1:102" ht="30.6" customHeight="1">
      <c r="A632" s="70"/>
      <c r="B632" s="70"/>
      <c r="C632" s="70"/>
      <c r="D632" s="70"/>
      <c r="E632" s="70"/>
      <c r="F632" s="70"/>
      <c r="G632" s="70"/>
      <c r="H632" s="70"/>
      <c r="I632" s="88"/>
      <c r="J632" s="88"/>
      <c r="K632" s="88"/>
      <c r="L632" s="88"/>
      <c r="M632" s="70"/>
      <c r="N632" s="89"/>
      <c r="O632" s="70"/>
      <c r="P632" s="90"/>
      <c r="Q632" s="90"/>
      <c r="R632" s="90"/>
      <c r="S632" s="90"/>
      <c r="T632" s="90"/>
      <c r="U632" s="90"/>
      <c r="V632" s="90"/>
      <c r="W632" s="90"/>
      <c r="X632" s="90"/>
      <c r="Y632" s="90"/>
      <c r="Z632" s="90"/>
      <c r="AA632" s="90"/>
      <c r="AB632" s="90"/>
      <c r="AC632" s="90"/>
      <c r="AD632" s="90"/>
      <c r="AE632" s="90"/>
      <c r="AF632" s="89"/>
      <c r="AG632" s="70"/>
      <c r="AH632" s="70"/>
      <c r="AI632" s="70"/>
      <c r="AJ632" s="70"/>
      <c r="AK632" s="70"/>
      <c r="AL632" s="70"/>
      <c r="AM632" s="70"/>
      <c r="AN632" s="70"/>
      <c r="AO632" s="70"/>
      <c r="AP632" s="70"/>
      <c r="AQ632" s="70"/>
      <c r="AR632" s="70"/>
      <c r="AS632" s="70"/>
      <c r="AT632" s="70"/>
      <c r="AU632" s="70"/>
      <c r="AV632" s="70"/>
      <c r="AW632" s="70"/>
      <c r="AX632" s="70"/>
      <c r="AY632" s="70"/>
      <c r="AZ632" s="70"/>
      <c r="BA632" s="271"/>
      <c r="BB632" s="271"/>
      <c r="BC632" s="271"/>
      <c r="BD632" s="70"/>
      <c r="BE632" s="70"/>
      <c r="BF632" s="271"/>
      <c r="BG632" s="70"/>
      <c r="BH632" s="70"/>
      <c r="BI632" s="70"/>
      <c r="BJ632" s="70"/>
      <c r="BK632" s="70"/>
      <c r="BL632" s="88"/>
      <c r="BM632" s="70"/>
      <c r="BN632" s="70"/>
      <c r="BO632" s="70"/>
      <c r="BP632" s="70"/>
      <c r="BQ632" s="70"/>
      <c r="BR632" s="70"/>
      <c r="BS632" s="70"/>
      <c r="BT632" s="70"/>
      <c r="BU632" s="89"/>
      <c r="BV632" s="70"/>
      <c r="BW632" s="70"/>
      <c r="BX632" s="70"/>
      <c r="BY632" s="70"/>
      <c r="BZ632" s="70"/>
      <c r="CA632" s="70"/>
      <c r="CB632" s="70"/>
      <c r="CC632" s="70"/>
      <c r="CD632" s="70"/>
      <c r="CE632" s="89"/>
      <c r="CF632" s="89"/>
      <c r="CG632" s="89"/>
      <c r="CH632" s="89"/>
      <c r="CI632" s="89"/>
      <c r="CJ632" s="89"/>
      <c r="CK632" s="89"/>
      <c r="CL632" s="89"/>
      <c r="CM632" s="89"/>
      <c r="CN632" s="89"/>
      <c r="CO632" s="89"/>
      <c r="CP632" s="89"/>
      <c r="CQ632" s="89"/>
      <c r="CR632" s="89"/>
      <c r="CS632" s="89"/>
      <c r="CT632" s="89"/>
      <c r="CU632" s="89"/>
      <c r="CV632" s="312"/>
      <c r="CW632" s="89"/>
    </row>
    <row r="633" spans="1:102" ht="30.6" customHeight="1">
      <c r="A633" s="70"/>
      <c r="B633" s="70"/>
      <c r="C633" s="70"/>
      <c r="D633" s="70"/>
      <c r="E633" s="70"/>
      <c r="F633" s="70"/>
      <c r="G633" s="70"/>
      <c r="H633" s="70"/>
      <c r="I633" s="88"/>
      <c r="J633" s="88"/>
      <c r="K633" s="88"/>
      <c r="L633" s="88"/>
      <c r="M633" s="70"/>
      <c r="N633" s="89"/>
      <c r="O633" s="70"/>
      <c r="P633" s="90"/>
      <c r="Q633" s="90"/>
      <c r="R633" s="90"/>
      <c r="S633" s="90"/>
      <c r="T633" s="90"/>
      <c r="U633" s="90"/>
      <c r="V633" s="90"/>
      <c r="W633" s="90"/>
      <c r="X633" s="90"/>
      <c r="Y633" s="90"/>
      <c r="Z633" s="90"/>
      <c r="AA633" s="90"/>
      <c r="AB633" s="90"/>
      <c r="AC633" s="90"/>
      <c r="AD633" s="90"/>
      <c r="AE633" s="90"/>
      <c r="AF633" s="89"/>
      <c r="AG633" s="70"/>
      <c r="AH633" s="70"/>
      <c r="AI633" s="70"/>
      <c r="AJ633" s="70"/>
      <c r="AK633" s="70"/>
      <c r="AL633" s="70"/>
      <c r="AM633" s="70"/>
      <c r="AN633" s="70"/>
      <c r="AO633" s="70"/>
      <c r="AP633" s="70"/>
      <c r="AQ633" s="70"/>
      <c r="AR633" s="70"/>
      <c r="AS633" s="70"/>
      <c r="AT633" s="70"/>
      <c r="AU633" s="70"/>
      <c r="AV633" s="70"/>
      <c r="AW633" s="70"/>
      <c r="AX633" s="70"/>
      <c r="AY633" s="70"/>
      <c r="AZ633" s="70"/>
      <c r="BA633" s="271"/>
      <c r="BB633" s="271"/>
      <c r="BC633" s="271"/>
      <c r="BD633" s="70"/>
      <c r="BE633" s="70"/>
      <c r="BF633" s="271"/>
      <c r="BG633" s="70"/>
      <c r="BH633" s="70"/>
      <c r="BI633" s="70"/>
      <c r="BJ633" s="70"/>
      <c r="BK633" s="70"/>
      <c r="BL633" s="88"/>
      <c r="BM633" s="70"/>
      <c r="BN633" s="70"/>
      <c r="BO633" s="70"/>
      <c r="BP633" s="70"/>
      <c r="BQ633" s="70"/>
      <c r="BR633" s="70"/>
      <c r="BS633" s="70"/>
      <c r="BT633" s="70"/>
      <c r="BU633" s="89"/>
      <c r="BV633" s="70"/>
      <c r="BW633" s="70"/>
      <c r="BX633" s="70"/>
      <c r="BY633" s="70"/>
      <c r="BZ633" s="70"/>
      <c r="CA633" s="70"/>
      <c r="CB633" s="70"/>
      <c r="CC633" s="70"/>
      <c r="CD633" s="70"/>
      <c r="CE633" s="89"/>
      <c r="CF633" s="89"/>
      <c r="CG633" s="89"/>
      <c r="CH633" s="89"/>
      <c r="CI633" s="89"/>
      <c r="CJ633" s="89"/>
      <c r="CK633" s="89"/>
      <c r="CL633" s="89"/>
      <c r="CM633" s="89"/>
      <c r="CN633" s="89"/>
      <c r="CO633" s="89"/>
      <c r="CP633" s="89"/>
      <c r="CQ633" s="89"/>
      <c r="CR633" s="89"/>
      <c r="CS633" s="89"/>
      <c r="CT633" s="89"/>
      <c r="CU633" s="89"/>
      <c r="CV633" s="312"/>
      <c r="CW633" s="89"/>
    </row>
    <row r="634" spans="1:102" ht="35.25" customHeight="1">
      <c r="A634" s="687" t="s">
        <v>1075</v>
      </c>
      <c r="B634" s="687"/>
      <c r="C634" s="687"/>
      <c r="D634" s="687"/>
      <c r="E634" s="687"/>
      <c r="F634" s="687"/>
      <c r="G634" s="687"/>
      <c r="H634" s="687"/>
      <c r="I634" s="687"/>
      <c r="J634" s="71"/>
      <c r="K634" s="688"/>
      <c r="L634" s="688"/>
      <c r="M634" s="688"/>
      <c r="N634" s="688"/>
      <c r="O634" s="688"/>
      <c r="P634" s="688"/>
      <c r="Q634" s="688"/>
      <c r="R634" s="688"/>
      <c r="S634" s="688"/>
      <c r="T634" s="688"/>
      <c r="U634" s="689"/>
      <c r="V634" s="688"/>
      <c r="W634" s="689"/>
      <c r="X634" s="688"/>
      <c r="Y634" s="688"/>
      <c r="Z634" s="688"/>
      <c r="AA634" s="688"/>
      <c r="AB634" s="688"/>
      <c r="AC634" s="688"/>
      <c r="AD634" s="688"/>
      <c r="AE634" s="688"/>
      <c r="AF634" s="688"/>
      <c r="AG634" s="688"/>
      <c r="AH634" s="215" t="s">
        <v>12</v>
      </c>
      <c r="AI634" s="215"/>
      <c r="AJ634" s="215"/>
      <c r="AK634" s="215"/>
      <c r="AL634" s="215"/>
      <c r="AM634" s="215"/>
      <c r="AN634" s="215"/>
      <c r="AO634" s="215"/>
      <c r="AP634" s="215"/>
      <c r="AQ634" s="215"/>
      <c r="AR634" s="215"/>
      <c r="AS634" s="215"/>
      <c r="AT634" s="67" t="s">
        <v>1122</v>
      </c>
      <c r="AU634" s="67"/>
      <c r="AV634" s="67"/>
      <c r="AW634" s="67"/>
      <c r="AX634" s="67"/>
      <c r="AY634" s="67"/>
      <c r="AZ634" s="67"/>
      <c r="BA634" s="67"/>
      <c r="BB634" s="67"/>
      <c r="BC634" s="67"/>
      <c r="BD634" s="67"/>
      <c r="BE634" s="67"/>
      <c r="BF634" s="67"/>
      <c r="BG634" s="73"/>
      <c r="BH634" s="74"/>
      <c r="BI634" s="73"/>
      <c r="BJ634" s="73"/>
      <c r="BK634" s="73"/>
      <c r="BL634" s="74"/>
      <c r="BM634" s="73"/>
      <c r="BN634" s="108"/>
      <c r="BO634" s="73"/>
      <c r="BP634" s="73"/>
      <c r="BQ634" s="73"/>
      <c r="BR634" s="73"/>
      <c r="BS634" s="73"/>
      <c r="BT634" s="73"/>
      <c r="BU634" s="73"/>
      <c r="BV634" s="73"/>
      <c r="BW634" s="73"/>
      <c r="BX634" s="73"/>
      <c r="BY634" s="75"/>
      <c r="BZ634" s="75"/>
      <c r="CA634" s="75"/>
      <c r="CB634" s="72"/>
      <c r="CC634" s="72"/>
      <c r="CD634" s="72"/>
      <c r="CE634" s="73"/>
      <c r="CF634" s="73"/>
      <c r="CG634" s="73"/>
      <c r="CH634" s="73"/>
      <c r="CI634" s="73"/>
      <c r="CJ634" s="73"/>
      <c r="CK634" s="73"/>
      <c r="CL634" s="73"/>
      <c r="CM634" s="73"/>
      <c r="CN634" s="73"/>
      <c r="CO634" s="73"/>
      <c r="CP634" s="73"/>
      <c r="CQ634" s="73"/>
      <c r="CR634" s="73"/>
      <c r="CS634" s="73"/>
      <c r="CT634" s="73"/>
      <c r="CU634" s="73"/>
      <c r="CV634" s="312"/>
      <c r="CW634" s="73"/>
    </row>
    <row r="635" spans="1:102" ht="13.15" customHeight="1">
      <c r="A635" s="14"/>
      <c r="B635" s="14"/>
      <c r="C635" s="14"/>
      <c r="D635" s="14"/>
      <c r="E635" s="14"/>
      <c r="F635" s="14"/>
      <c r="G635" s="14"/>
      <c r="H635" s="14"/>
      <c r="I635" s="14"/>
      <c r="J635" s="14"/>
      <c r="K635" s="14"/>
      <c r="L635" s="14"/>
      <c r="M635" s="14"/>
      <c r="N635" s="14"/>
      <c r="O635" s="14"/>
      <c r="P635" s="82"/>
      <c r="Q635" s="82"/>
      <c r="R635" s="82"/>
      <c r="S635" s="82"/>
      <c r="T635" s="82"/>
      <c r="U635" s="82"/>
      <c r="V635" s="82"/>
      <c r="W635" s="82"/>
      <c r="X635" s="82"/>
      <c r="Y635" s="82"/>
      <c r="Z635" s="82"/>
      <c r="AA635" s="82"/>
      <c r="AB635" s="82"/>
      <c r="AC635" s="82"/>
      <c r="AD635" s="82"/>
      <c r="AE635" s="82"/>
      <c r="AF635" s="81"/>
      <c r="AG635" s="14"/>
      <c r="AH635" s="14"/>
      <c r="AI635" s="14"/>
      <c r="AJ635" s="14"/>
      <c r="AK635" s="14"/>
      <c r="AL635" s="14"/>
      <c r="AM635" s="14"/>
      <c r="AN635" s="14"/>
      <c r="AO635" s="14"/>
      <c r="AP635" s="14"/>
      <c r="AQ635" s="14"/>
      <c r="AR635" s="14"/>
      <c r="AS635" s="14"/>
      <c r="AT635" s="14"/>
      <c r="AU635" s="14"/>
      <c r="AV635" s="14"/>
      <c r="AW635" s="14"/>
      <c r="AX635" s="14"/>
      <c r="AY635" s="14"/>
      <c r="AZ635" s="14"/>
      <c r="BA635" s="437"/>
      <c r="BB635" s="437"/>
      <c r="BC635" s="437"/>
      <c r="BD635" s="14"/>
      <c r="BE635" s="14"/>
      <c r="BF635" s="437"/>
      <c r="BG635" s="14"/>
      <c r="BH635" s="14"/>
      <c r="BI635" s="14"/>
      <c r="BJ635" s="14"/>
      <c r="BK635" s="14"/>
      <c r="BL635" s="14"/>
      <c r="BM635" s="14"/>
      <c r="BN635" s="14"/>
      <c r="BO635" s="14"/>
      <c r="BP635" s="14"/>
      <c r="BQ635" s="14"/>
      <c r="BR635" s="14"/>
      <c r="BS635" s="14"/>
      <c r="BT635" s="14"/>
      <c r="BU635" s="81"/>
      <c r="BV635" s="14"/>
      <c r="BW635" s="14"/>
      <c r="BX635" s="14"/>
      <c r="BY635" s="14"/>
      <c r="BZ635" s="14"/>
      <c r="CA635" s="14"/>
      <c r="CB635" s="14"/>
      <c r="CC635" s="14"/>
      <c r="CD635" s="14"/>
      <c r="CE635" s="14"/>
      <c r="CF635" s="14"/>
      <c r="CG635" s="14"/>
      <c r="CH635" s="14"/>
      <c r="CI635" s="14"/>
      <c r="CJ635" s="14"/>
      <c r="CK635" s="14"/>
      <c r="CL635" s="14"/>
      <c r="CM635" s="14"/>
      <c r="CN635" s="14"/>
      <c r="CO635" s="14"/>
      <c r="CP635" s="14"/>
      <c r="CQ635" s="14"/>
      <c r="CR635" s="14"/>
      <c r="CS635" s="14"/>
      <c r="CT635" s="14"/>
      <c r="CU635" s="14"/>
      <c r="CV635" s="311"/>
      <c r="CW635" s="14"/>
    </row>
    <row r="636" spans="1:102">
      <c r="A636" s="14"/>
      <c r="B636" s="14"/>
      <c r="C636" s="14"/>
      <c r="D636" s="14"/>
      <c r="E636" s="14"/>
      <c r="F636" s="14"/>
      <c r="G636" s="14"/>
      <c r="H636" s="14"/>
      <c r="I636" s="14"/>
      <c r="J636" s="14"/>
      <c r="K636" s="14"/>
      <c r="L636" s="14"/>
      <c r="M636" s="14"/>
      <c r="N636" s="14"/>
      <c r="O636" s="14"/>
      <c r="P636" s="82"/>
      <c r="Q636" s="82"/>
      <c r="R636" s="82"/>
      <c r="S636" s="82"/>
      <c r="T636" s="82"/>
      <c r="U636" s="82"/>
      <c r="V636" s="82"/>
      <c r="W636" s="82"/>
      <c r="X636" s="82"/>
      <c r="Y636" s="82"/>
      <c r="Z636" s="82"/>
      <c r="AA636" s="82"/>
      <c r="AB636" s="82"/>
      <c r="AC636" s="82"/>
      <c r="AD636" s="82"/>
      <c r="AE636" s="82"/>
      <c r="AF636" s="81"/>
      <c r="AG636" s="14"/>
      <c r="AH636" s="14"/>
      <c r="AI636" s="14"/>
      <c r="AJ636" s="14"/>
      <c r="AK636" s="14"/>
      <c r="AL636" s="14"/>
      <c r="AM636" s="14"/>
      <c r="AN636" s="14"/>
      <c r="AO636" s="14"/>
      <c r="AP636" s="14"/>
      <c r="AQ636" s="14"/>
      <c r="AR636" s="14"/>
      <c r="AS636" s="14"/>
      <c r="AT636" s="14"/>
      <c r="AU636" s="14"/>
      <c r="AV636" s="14"/>
      <c r="AW636" s="14"/>
      <c r="AX636" s="14"/>
      <c r="AY636" s="14"/>
      <c r="AZ636" s="14"/>
      <c r="BA636" s="437"/>
      <c r="BB636" s="437"/>
      <c r="BC636" s="437"/>
      <c r="BD636" s="14"/>
      <c r="BE636" s="14"/>
      <c r="BF636" s="437"/>
      <c r="BG636" s="14"/>
      <c r="BH636" s="14"/>
      <c r="BI636" s="14"/>
      <c r="BJ636" s="14"/>
      <c r="BK636" s="14"/>
      <c r="BL636" s="14"/>
      <c r="BM636" s="14"/>
      <c r="BN636" s="14"/>
      <c r="BO636" s="14"/>
      <c r="BP636" s="14"/>
      <c r="BQ636" s="14"/>
      <c r="BR636" s="14"/>
      <c r="BS636" s="14"/>
      <c r="BT636" s="14"/>
      <c r="BU636" s="81"/>
      <c r="BV636" s="14"/>
      <c r="BW636" s="14"/>
      <c r="BX636" s="14"/>
      <c r="BY636" s="14"/>
      <c r="BZ636" s="14"/>
      <c r="CA636" s="14"/>
      <c r="CB636" s="14"/>
      <c r="CC636" s="14"/>
      <c r="CD636" s="14"/>
      <c r="CE636" s="14"/>
      <c r="CF636" s="14"/>
      <c r="CG636" s="14"/>
      <c r="CH636" s="14"/>
      <c r="CI636" s="14"/>
      <c r="CJ636" s="14"/>
      <c r="CK636" s="14"/>
      <c r="CL636" s="14"/>
      <c r="CM636" s="14"/>
      <c r="CN636" s="14"/>
      <c r="CO636" s="14"/>
      <c r="CP636" s="14"/>
      <c r="CQ636" s="14"/>
      <c r="CR636" s="14"/>
      <c r="CS636" s="14"/>
      <c r="CT636" s="14"/>
      <c r="CU636" s="14"/>
      <c r="CV636" s="311"/>
      <c r="CW636" s="14"/>
    </row>
  </sheetData>
  <dataConsolidate/>
  <mergeCells count="97">
    <mergeCell ref="K7:K9"/>
    <mergeCell ref="A2:AV2"/>
    <mergeCell ref="A3:BF3"/>
    <mergeCell ref="CE3:CK5"/>
    <mergeCell ref="CM3:CS5"/>
    <mergeCell ref="BO6:BY6"/>
    <mergeCell ref="A7:A9"/>
    <mergeCell ref="B7:B9"/>
    <mergeCell ref="C7:C9"/>
    <mergeCell ref="D7:D9"/>
    <mergeCell ref="E7:E9"/>
    <mergeCell ref="F7:F9"/>
    <mergeCell ref="G7:G9"/>
    <mergeCell ref="H7:H9"/>
    <mergeCell ref="I7:I9"/>
    <mergeCell ref="J7:J9"/>
    <mergeCell ref="N7:O8"/>
    <mergeCell ref="P7:AE7"/>
    <mergeCell ref="AF7:AQ7"/>
    <mergeCell ref="AR7:AR9"/>
    <mergeCell ref="P8:P9"/>
    <mergeCell ref="Q8:Q9"/>
    <mergeCell ref="R8:R9"/>
    <mergeCell ref="S8:S9"/>
    <mergeCell ref="CW7:CW9"/>
    <mergeCell ref="BF7:BF9"/>
    <mergeCell ref="BG7:BG9"/>
    <mergeCell ref="BH7:BN7"/>
    <mergeCell ref="BO7:BR7"/>
    <mergeCell ref="BY7:CA8"/>
    <mergeCell ref="CB7:CD8"/>
    <mergeCell ref="BH8:BN8"/>
    <mergeCell ref="BO8:BR8"/>
    <mergeCell ref="BS8:BS9"/>
    <mergeCell ref="BT8:BT9"/>
    <mergeCell ref="CE7:CK8"/>
    <mergeCell ref="CM7:CS8"/>
    <mergeCell ref="CT7:CT9"/>
    <mergeCell ref="CU7:CU9"/>
    <mergeCell ref="CV7:CV9"/>
    <mergeCell ref="B64:C64"/>
    <mergeCell ref="AM8:AM9"/>
    <mergeCell ref="AN8:AO8"/>
    <mergeCell ref="AP8:AP9"/>
    <mergeCell ref="AQ8:AQ9"/>
    <mergeCell ref="AF8:AF9"/>
    <mergeCell ref="AG8:AG9"/>
    <mergeCell ref="AH8:AH9"/>
    <mergeCell ref="AI8:AJ8"/>
    <mergeCell ref="AK8:AK9"/>
    <mergeCell ref="AL8:AL9"/>
    <mergeCell ref="T8:V8"/>
    <mergeCell ref="W8:W9"/>
    <mergeCell ref="X8:X9"/>
    <mergeCell ref="AA8:AA9"/>
    <mergeCell ref="AB8:AC8"/>
    <mergeCell ref="BU8:BU9"/>
    <mergeCell ref="BV8:BV9"/>
    <mergeCell ref="BW8:BW9"/>
    <mergeCell ref="BX8:BX9"/>
    <mergeCell ref="B63:C63"/>
    <mergeCell ref="BC8:BC9"/>
    <mergeCell ref="BD8:BD9"/>
    <mergeCell ref="AD8:AE8"/>
    <mergeCell ref="AS7:AS9"/>
    <mergeCell ref="AT7:AT9"/>
    <mergeCell ref="AU7:AU9"/>
    <mergeCell ref="AV7:AV9"/>
    <mergeCell ref="AW7:BD7"/>
    <mergeCell ref="BE7:BE9"/>
    <mergeCell ref="L7:L9"/>
    <mergeCell ref="M7:M9"/>
    <mergeCell ref="B522:C522"/>
    <mergeCell ref="B69:C69"/>
    <mergeCell ref="B73:C73"/>
    <mergeCell ref="B208:C208"/>
    <mergeCell ref="B275:C275"/>
    <mergeCell ref="B281:C281"/>
    <mergeCell ref="B486:C486"/>
    <mergeCell ref="B488:C488"/>
    <mergeCell ref="B504:C504"/>
    <mergeCell ref="B508:C508"/>
    <mergeCell ref="B515:C515"/>
    <mergeCell ref="B521:C521"/>
    <mergeCell ref="A634:I634"/>
    <mergeCell ref="K634:AG634"/>
    <mergeCell ref="B530:C530"/>
    <mergeCell ref="B547:C547"/>
    <mergeCell ref="B553:C553"/>
    <mergeCell ref="B554:C554"/>
    <mergeCell ref="B563:C563"/>
    <mergeCell ref="B588:C588"/>
    <mergeCell ref="B593:C593"/>
    <mergeCell ref="B601:C601"/>
    <mergeCell ref="A624:C624"/>
    <mergeCell ref="A627:I627"/>
    <mergeCell ref="K627:AG627"/>
  </mergeCells>
  <conditionalFormatting sqref="A10:A11">
    <cfRule type="duplicateValues" dxfId="314" priority="96"/>
  </conditionalFormatting>
  <conditionalFormatting sqref="A12:A13">
    <cfRule type="duplicateValues" dxfId="313" priority="31"/>
  </conditionalFormatting>
  <conditionalFormatting sqref="A14">
    <cfRule type="duplicateValues" dxfId="312" priority="95"/>
  </conditionalFormatting>
  <conditionalFormatting sqref="A22">
    <cfRule type="duplicateValues" dxfId="311" priority="94"/>
  </conditionalFormatting>
  <conditionalFormatting sqref="A24">
    <cfRule type="duplicateValues" dxfId="310" priority="93"/>
  </conditionalFormatting>
  <conditionalFormatting sqref="A27">
    <cfRule type="duplicateValues" dxfId="309" priority="92"/>
  </conditionalFormatting>
  <conditionalFormatting sqref="A41">
    <cfRule type="duplicateValues" dxfId="308" priority="29"/>
  </conditionalFormatting>
  <conditionalFormatting sqref="A43 A29:A30">
    <cfRule type="duplicateValues" dxfId="307" priority="91"/>
  </conditionalFormatting>
  <conditionalFormatting sqref="A63">
    <cfRule type="duplicateValues" dxfId="306" priority="65"/>
  </conditionalFormatting>
  <conditionalFormatting sqref="A64">
    <cfRule type="duplicateValues" dxfId="305" priority="32"/>
  </conditionalFormatting>
  <conditionalFormatting sqref="A69">
    <cfRule type="duplicateValues" dxfId="304" priority="64"/>
  </conditionalFormatting>
  <conditionalFormatting sqref="A73">
    <cfRule type="duplicateValues" dxfId="303" priority="63"/>
  </conditionalFormatting>
  <conditionalFormatting sqref="A74">
    <cfRule type="duplicateValues" dxfId="302" priority="90"/>
  </conditionalFormatting>
  <conditionalFormatting sqref="A85">
    <cfRule type="duplicateValues" dxfId="301" priority="89"/>
  </conditionalFormatting>
  <conditionalFormatting sqref="A130">
    <cfRule type="duplicateValues" dxfId="300" priority="88"/>
  </conditionalFormatting>
  <conditionalFormatting sqref="A143 A118 A95 A105">
    <cfRule type="duplicateValues" dxfId="299" priority="87"/>
  </conditionalFormatting>
  <conditionalFormatting sqref="A156">
    <cfRule type="duplicateValues" dxfId="298" priority="86"/>
  </conditionalFormatting>
  <conditionalFormatting sqref="A169">
    <cfRule type="duplicateValues" dxfId="297" priority="85"/>
  </conditionalFormatting>
  <conditionalFormatting sqref="A180">
    <cfRule type="duplicateValues" dxfId="296" priority="84"/>
  </conditionalFormatting>
  <conditionalFormatting sqref="A194">
    <cfRule type="duplicateValues" dxfId="295" priority="83"/>
  </conditionalFormatting>
  <conditionalFormatting sqref="A208">
    <cfRule type="duplicateValues" dxfId="294" priority="62"/>
  </conditionalFormatting>
  <conditionalFormatting sqref="A268">
    <cfRule type="duplicateValues" dxfId="293" priority="82"/>
  </conditionalFormatting>
  <conditionalFormatting sqref="A274">
    <cfRule type="duplicateValues" dxfId="292" priority="81"/>
  </conditionalFormatting>
  <conditionalFormatting sqref="A275">
    <cfRule type="duplicateValues" dxfId="291" priority="61"/>
  </conditionalFormatting>
  <conditionalFormatting sqref="A281">
    <cfRule type="duplicateValues" dxfId="290" priority="60"/>
  </conditionalFormatting>
  <conditionalFormatting sqref="A287:A288">
    <cfRule type="duplicateValues" dxfId="289" priority="80"/>
  </conditionalFormatting>
  <conditionalFormatting sqref="A293">
    <cfRule type="duplicateValues" dxfId="288" priority="79"/>
  </conditionalFormatting>
  <conditionalFormatting sqref="A396">
    <cfRule type="duplicateValues" dxfId="287" priority="2"/>
  </conditionalFormatting>
  <conditionalFormatting sqref="A398">
    <cfRule type="duplicateValues" dxfId="286" priority="78"/>
  </conditionalFormatting>
  <conditionalFormatting sqref="A399">
    <cfRule type="duplicateValues" dxfId="285" priority="77"/>
  </conditionalFormatting>
  <conditionalFormatting sqref="A408">
    <cfRule type="duplicateValues" dxfId="284" priority="76"/>
  </conditionalFormatting>
  <conditionalFormatting sqref="A422:A423 A426">
    <cfRule type="duplicateValues" dxfId="283" priority="75"/>
  </conditionalFormatting>
  <conditionalFormatting sqref="A427">
    <cfRule type="duplicateValues" dxfId="282" priority="74"/>
  </conditionalFormatting>
  <conditionalFormatting sqref="A430">
    <cfRule type="duplicateValues" dxfId="281" priority="73"/>
  </conditionalFormatting>
  <conditionalFormatting sqref="A439">
    <cfRule type="duplicateValues" dxfId="280" priority="72"/>
  </conditionalFormatting>
  <conditionalFormatting sqref="A443">
    <cfRule type="duplicateValues" dxfId="279" priority="71"/>
  </conditionalFormatting>
  <conditionalFormatting sqref="A448">
    <cfRule type="duplicateValues" dxfId="278" priority="70"/>
  </conditionalFormatting>
  <conditionalFormatting sqref="A451">
    <cfRule type="duplicateValues" dxfId="277" priority="68"/>
  </conditionalFormatting>
  <conditionalFormatting sqref="A456">
    <cfRule type="duplicateValues" dxfId="276" priority="69"/>
  </conditionalFormatting>
  <conditionalFormatting sqref="A485">
    <cfRule type="duplicateValues" dxfId="275" priority="66"/>
  </conditionalFormatting>
  <conditionalFormatting sqref="A486">
    <cfRule type="duplicateValues" dxfId="274" priority="59"/>
  </conditionalFormatting>
  <conditionalFormatting sqref="A488">
    <cfRule type="duplicateValues" dxfId="273" priority="58"/>
  </conditionalFormatting>
  <conditionalFormatting sqref="A504">
    <cfRule type="duplicateValues" dxfId="272" priority="57"/>
  </conditionalFormatting>
  <conditionalFormatting sqref="A507 A478 A475:A476 A483">
    <cfRule type="duplicateValues" dxfId="271" priority="67"/>
  </conditionalFormatting>
  <conditionalFormatting sqref="A508">
    <cfRule type="duplicateValues" dxfId="270" priority="56"/>
  </conditionalFormatting>
  <conditionalFormatting sqref="A515">
    <cfRule type="duplicateValues" dxfId="269" priority="55"/>
  </conditionalFormatting>
  <conditionalFormatting sqref="A521">
    <cfRule type="duplicateValues" dxfId="268" priority="54"/>
  </conditionalFormatting>
  <conditionalFormatting sqref="A522">
    <cfRule type="duplicateValues" dxfId="267" priority="53"/>
  </conditionalFormatting>
  <conditionalFormatting sqref="A530">
    <cfRule type="duplicateValues" dxfId="266" priority="52"/>
  </conditionalFormatting>
  <conditionalFormatting sqref="A547">
    <cfRule type="duplicateValues" dxfId="265" priority="51"/>
  </conditionalFormatting>
  <conditionalFormatting sqref="A553">
    <cfRule type="duplicateValues" dxfId="264" priority="41"/>
  </conditionalFormatting>
  <conditionalFormatting sqref="A554">
    <cfRule type="duplicateValues" dxfId="263" priority="50"/>
  </conditionalFormatting>
  <conditionalFormatting sqref="A563">
    <cfRule type="duplicateValues" dxfId="262" priority="49"/>
  </conditionalFormatting>
  <conditionalFormatting sqref="A587">
    <cfRule type="duplicateValues" dxfId="261" priority="40"/>
  </conditionalFormatting>
  <conditionalFormatting sqref="A588">
    <cfRule type="duplicateValues" dxfId="260" priority="48"/>
  </conditionalFormatting>
  <conditionalFormatting sqref="A589:A592 A548:A552 A531:A546 A523:A529 A516:A520 A509:A514 A505:A506 A489:A503 A487 A484 A479:A482 A477 A457:A474 A449:A450 A444:A447 A440:A442 A428:A429 A424:A425 A409:A421 A400:A407 A289:A292 A282:A286 A269:A273 A195:A207 A181:A193 A170:A179 A157:A168 A144:A155 A131:A142 A119:A129 A106:A117 A96:A104 A86:A94 A75:A84 A70:A72 A65:A68 A44:A62 A31:A40 A28 A25:A26 A23 A15:A21 A276:A280 A42 A452:A455 A564:A586 A555:A562 A602:A623 A209:A267 A397 A594:A600 A294:A395 A431:A438">
    <cfRule type="duplicateValues" dxfId="259" priority="30"/>
  </conditionalFormatting>
  <conditionalFormatting sqref="A593">
    <cfRule type="duplicateValues" dxfId="258" priority="42"/>
  </conditionalFormatting>
  <conditionalFormatting sqref="A601">
    <cfRule type="duplicateValues" dxfId="257" priority="47"/>
  </conditionalFormatting>
  <conditionalFormatting sqref="A624">
    <cfRule type="duplicateValues" dxfId="256" priority="33"/>
    <cfRule type="duplicateValues" dxfId="255" priority="34"/>
    <cfRule type="duplicateValues" dxfId="254" priority="35"/>
    <cfRule type="duplicateValues" dxfId="253" priority="36"/>
    <cfRule type="duplicateValues" dxfId="252" priority="37"/>
    <cfRule type="duplicateValues" dxfId="251" priority="38"/>
  </conditionalFormatting>
  <conditionalFormatting sqref="A625:A627">
    <cfRule type="duplicateValues" dxfId="250" priority="101"/>
  </conditionalFormatting>
  <conditionalFormatting sqref="A634 A3 A5:A9">
    <cfRule type="duplicateValues" dxfId="249" priority="100"/>
  </conditionalFormatting>
  <conditionalFormatting sqref="B41">
    <cfRule type="duplicateValues" dxfId="248" priority="16"/>
    <cfRule type="duplicateValues" dxfId="247" priority="17"/>
    <cfRule type="duplicateValues" dxfId="246" priority="18"/>
    <cfRule type="duplicateValues" dxfId="245" priority="19"/>
    <cfRule type="duplicateValues" dxfId="244" priority="20"/>
    <cfRule type="duplicateValues" dxfId="243" priority="21"/>
    <cfRule type="duplicateValues" dxfId="242" priority="22"/>
    <cfRule type="duplicateValues" dxfId="241" priority="23"/>
    <cfRule type="duplicateValues" dxfId="240" priority="24"/>
    <cfRule type="duplicateValues" dxfId="239" priority="25"/>
    <cfRule type="duplicateValues" dxfId="238" priority="26"/>
    <cfRule type="duplicateValues" dxfId="237" priority="27"/>
    <cfRule type="duplicateValues" dxfId="236" priority="28"/>
  </conditionalFormatting>
  <conditionalFormatting sqref="B396">
    <cfRule type="duplicateValues" dxfId="235" priority="1"/>
    <cfRule type="duplicateValues" dxfId="234" priority="3"/>
    <cfRule type="duplicateValues" dxfId="233" priority="4"/>
    <cfRule type="duplicateValues" dxfId="232" priority="5"/>
    <cfRule type="duplicateValues" dxfId="231" priority="6"/>
    <cfRule type="duplicateValues" dxfId="230" priority="7"/>
    <cfRule type="duplicateValues" dxfId="229" priority="8"/>
    <cfRule type="duplicateValues" dxfId="228" priority="9"/>
    <cfRule type="duplicateValues" dxfId="227" priority="10"/>
    <cfRule type="duplicateValues" dxfId="226" priority="11"/>
    <cfRule type="duplicateValues" dxfId="225" priority="12"/>
    <cfRule type="duplicateValues" dxfId="224" priority="13"/>
    <cfRule type="duplicateValues" dxfId="223" priority="14"/>
  </conditionalFormatting>
  <conditionalFormatting sqref="B397:B639 B1:B395">
    <cfRule type="duplicateValues" dxfId="222" priority="15"/>
  </conditionalFormatting>
  <conditionalFormatting sqref="B625:B636 B1:B9">
    <cfRule type="duplicateValues" dxfId="221" priority="98"/>
    <cfRule type="duplicateValues" dxfId="220" priority="99"/>
  </conditionalFormatting>
  <conditionalFormatting sqref="B634 B625:B627 B4:B9">
    <cfRule type="duplicateValues" dxfId="219" priority="97"/>
  </conditionalFormatting>
  <conditionalFormatting sqref="C11">
    <cfRule type="duplicateValues" dxfId="218" priority="43"/>
  </conditionalFormatting>
  <conditionalFormatting sqref="C29">
    <cfRule type="duplicateValues" dxfId="217" priority="46"/>
  </conditionalFormatting>
  <conditionalFormatting sqref="C30">
    <cfRule type="duplicateValues" dxfId="216" priority="45"/>
  </conditionalFormatting>
  <conditionalFormatting sqref="C43">
    <cfRule type="duplicateValues" dxfId="215" priority="44"/>
  </conditionalFormatting>
  <conditionalFormatting sqref="D11">
    <cfRule type="duplicateValues" dxfId="214" priority="39"/>
  </conditionalFormatting>
  <hyperlinks>
    <hyperlink ref="CV368" r:id="rId1" xr:uid="{BBD41401-9B08-4D3D-964F-93313866B2CF}"/>
    <hyperlink ref="CV385" r:id="rId2" xr:uid="{1188B68F-E37C-4007-9BBD-54213B271968}"/>
    <hyperlink ref="CV382" r:id="rId3" xr:uid="{4F7168C0-4008-4A9D-822E-5BCC17C3B924}"/>
    <hyperlink ref="CV307" r:id="rId4" xr:uid="{3519237B-9542-4EEA-9DA3-5844584197A3}"/>
    <hyperlink ref="CV388" r:id="rId5" xr:uid="{DF1A7F07-D849-4D70-BA22-33E2879C6244}"/>
    <hyperlink ref="CV389" r:id="rId6" xr:uid="{7294F995-AA93-4578-BF5B-899ECFD261F0}"/>
    <hyperlink ref="CV429" r:id="rId7" xr:uid="{9A134613-A063-4BCA-98AE-8BC5CD159282}"/>
    <hyperlink ref="CV255" r:id="rId8" xr:uid="{FBE7A761-3C97-4DE6-9A88-0778C92FE56D}"/>
  </hyperlinks>
  <pageMargins left="0.19685039370078741" right="0" top="0.27559055118110237" bottom="0.31496062992125984" header="0.19685039370078741" footer="0.19685039370078741"/>
  <pageSetup paperSize="9" scale="36" fitToHeight="0" orientation="landscape" r:id="rId9"/>
  <headerFooter>
    <oddFooter>Page &amp;P of &amp;N</oddFooter>
  </headerFooter>
  <drawing r:id="rId10"/>
  <legacy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78AD4-DA27-49D7-BB28-7087A7DF82C3}">
  <dimension ref="A1:AO585"/>
  <sheetViews>
    <sheetView zoomScale="97" zoomScaleNormal="97" zoomScaleSheetLayoutView="100" workbookViewId="0">
      <pane xSplit="3" ySplit="5" topLeftCell="J543" activePane="bottomRight" state="frozen"/>
      <selection pane="topRight" activeCell="D1" sqref="D1"/>
      <selection pane="bottomLeft" activeCell="A6" sqref="A6"/>
      <selection pane="bottomRight" activeCell="AC560" sqref="AC560:AN580"/>
    </sheetView>
  </sheetViews>
  <sheetFormatPr defaultColWidth="9.140625" defaultRowHeight="15"/>
  <cols>
    <col min="1" max="1" width="4.42578125" customWidth="1"/>
    <col min="2" max="2" width="8" customWidth="1"/>
    <col min="3" max="3" width="21.5703125" customWidth="1"/>
    <col min="4" max="4" width="6.140625" style="355" customWidth="1"/>
    <col min="5" max="5" width="6.85546875" style="355" customWidth="1"/>
    <col min="6" max="6" width="7.42578125" style="355" customWidth="1"/>
    <col min="7" max="7" width="7.140625" style="355" customWidth="1"/>
    <col min="8" max="8" width="7.5703125" style="355" customWidth="1"/>
    <col min="9" max="9" width="6" style="355" customWidth="1"/>
    <col min="10" max="10" width="6.140625" style="355" customWidth="1"/>
    <col min="11" max="11" width="6.42578125" style="355" customWidth="1"/>
    <col min="12" max="15" width="6.5703125" style="355" customWidth="1"/>
    <col min="16" max="16" width="8.42578125" style="356" customWidth="1"/>
    <col min="17" max="18" width="6.5703125" hidden="1" customWidth="1"/>
    <col min="19" max="19" width="8" hidden="1" customWidth="1"/>
    <col min="20" max="20" width="6.5703125" hidden="1" customWidth="1"/>
    <col min="21" max="21" width="7.42578125" hidden="1" customWidth="1"/>
    <col min="22" max="24" width="6.5703125" hidden="1" customWidth="1"/>
    <col min="25" max="25" width="7.5703125" hidden="1" customWidth="1"/>
    <col min="26" max="26" width="6.5703125" hidden="1" customWidth="1"/>
    <col min="27" max="27" width="7.42578125" hidden="1" customWidth="1"/>
    <col min="28" max="28" width="8.85546875" hidden="1" customWidth="1"/>
    <col min="29" max="29" width="6.5703125" customWidth="1"/>
    <col min="30" max="30" width="7.7109375" customWidth="1"/>
    <col min="31" max="31" width="6.5703125" customWidth="1"/>
    <col min="32" max="32" width="7" customWidth="1"/>
    <col min="33" max="40" width="6.5703125" customWidth="1"/>
    <col min="41" max="41" width="10.140625" style="116" customWidth="1"/>
  </cols>
  <sheetData>
    <row r="1" spans="1:41">
      <c r="A1" s="331" t="s">
        <v>1042</v>
      </c>
      <c r="B1" s="331"/>
      <c r="C1" s="331"/>
      <c r="D1" s="332"/>
      <c r="E1" s="332"/>
      <c r="F1" s="332"/>
      <c r="G1" s="332"/>
      <c r="H1" s="332"/>
      <c r="I1" s="332"/>
      <c r="J1" s="332"/>
      <c r="K1" s="332"/>
      <c r="L1" s="332"/>
      <c r="M1" s="332"/>
      <c r="N1" s="332"/>
      <c r="O1" s="332"/>
      <c r="P1" s="332"/>
      <c r="Q1" s="333"/>
      <c r="R1" s="333"/>
      <c r="S1" s="333"/>
      <c r="T1" s="333"/>
      <c r="U1" s="333"/>
      <c r="V1" s="333"/>
      <c r="W1" s="333"/>
      <c r="X1" s="333"/>
      <c r="Y1" s="333"/>
      <c r="Z1" s="333"/>
      <c r="AA1" s="333"/>
      <c r="AB1" s="333"/>
      <c r="AC1" s="333"/>
      <c r="AD1" s="333"/>
      <c r="AE1" s="333"/>
      <c r="AF1" s="333"/>
      <c r="AG1" s="333"/>
      <c r="AH1" s="333"/>
      <c r="AI1" s="333"/>
      <c r="AJ1" s="333"/>
      <c r="AK1" s="333"/>
      <c r="AL1" s="333"/>
      <c r="AM1" s="333"/>
      <c r="AN1" s="333"/>
    </row>
    <row r="2" spans="1:41" s="335" customFormat="1" ht="15.6" customHeight="1">
      <c r="A2" s="707" t="s">
        <v>0</v>
      </c>
      <c r="B2" s="708" t="s">
        <v>1</v>
      </c>
      <c r="C2" s="708" t="s">
        <v>2</v>
      </c>
      <c r="D2" s="709" t="s">
        <v>1436</v>
      </c>
      <c r="E2" s="709"/>
      <c r="F2" s="709"/>
      <c r="G2" s="709"/>
      <c r="H2" s="709"/>
      <c r="I2" s="709"/>
      <c r="J2" s="709"/>
      <c r="K2" s="709"/>
      <c r="L2" s="709"/>
      <c r="M2" s="709"/>
      <c r="N2" s="709"/>
      <c r="O2" s="709"/>
      <c r="P2" s="709"/>
      <c r="Q2" s="710" t="s">
        <v>1437</v>
      </c>
      <c r="R2" s="711"/>
      <c r="S2" s="711"/>
      <c r="T2" s="711"/>
      <c r="U2" s="711"/>
      <c r="V2" s="711"/>
      <c r="W2" s="711"/>
      <c r="X2" s="711"/>
      <c r="Y2" s="711"/>
      <c r="Z2" s="711"/>
      <c r="AA2" s="711"/>
      <c r="AB2" s="711"/>
      <c r="AC2" s="711"/>
      <c r="AD2" s="711"/>
      <c r="AE2" s="711"/>
      <c r="AF2" s="711"/>
      <c r="AG2" s="711"/>
      <c r="AH2" s="711"/>
      <c r="AI2" s="711"/>
      <c r="AJ2" s="711"/>
      <c r="AK2" s="711"/>
      <c r="AL2" s="711"/>
      <c r="AM2" s="711"/>
      <c r="AN2" s="712"/>
      <c r="AO2" s="334"/>
    </row>
    <row r="3" spans="1:41" s="335" customFormat="1" ht="16.350000000000001" customHeight="1">
      <c r="A3" s="707"/>
      <c r="B3" s="708"/>
      <c r="C3" s="708"/>
      <c r="D3" s="336"/>
      <c r="E3" s="336"/>
      <c r="F3" s="336"/>
      <c r="G3" s="336"/>
      <c r="H3" s="336"/>
      <c r="I3" s="336"/>
      <c r="J3" s="336"/>
      <c r="K3" s="336"/>
      <c r="L3" s="336"/>
      <c r="M3" s="336"/>
      <c r="N3" s="336"/>
      <c r="O3" s="336"/>
      <c r="P3" s="336"/>
      <c r="Q3" s="705" t="s">
        <v>1438</v>
      </c>
      <c r="R3" s="706"/>
      <c r="S3" s="705" t="s">
        <v>1439</v>
      </c>
      <c r="T3" s="706"/>
      <c r="U3" s="705" t="s">
        <v>1440</v>
      </c>
      <c r="V3" s="706"/>
      <c r="W3" s="705" t="s">
        <v>1441</v>
      </c>
      <c r="X3" s="706"/>
      <c r="Y3" s="705" t="s">
        <v>1442</v>
      </c>
      <c r="Z3" s="706"/>
      <c r="AA3" s="705" t="s">
        <v>1443</v>
      </c>
      <c r="AB3" s="706"/>
      <c r="AC3" s="705" t="s">
        <v>1421</v>
      </c>
      <c r="AD3" s="706"/>
      <c r="AE3" s="705" t="s">
        <v>1444</v>
      </c>
      <c r="AF3" s="706"/>
      <c r="AG3" s="705" t="s">
        <v>1445</v>
      </c>
      <c r="AH3" s="706"/>
      <c r="AI3" s="705" t="s">
        <v>1446</v>
      </c>
      <c r="AJ3" s="706"/>
      <c r="AK3" s="705" t="s">
        <v>1447</v>
      </c>
      <c r="AL3" s="706"/>
      <c r="AM3" s="705" t="s">
        <v>1448</v>
      </c>
      <c r="AN3" s="706"/>
      <c r="AO3" s="334"/>
    </row>
    <row r="4" spans="1:41" s="335" customFormat="1" ht="36" customHeight="1">
      <c r="A4" s="707"/>
      <c r="B4" s="708"/>
      <c r="C4" s="708"/>
      <c r="D4" s="336" t="s">
        <v>1438</v>
      </c>
      <c r="E4" s="336" t="s">
        <v>1439</v>
      </c>
      <c r="F4" s="336" t="s">
        <v>1440</v>
      </c>
      <c r="G4" s="336" t="s">
        <v>1441</v>
      </c>
      <c r="H4" s="336" t="s">
        <v>1442</v>
      </c>
      <c r="I4" s="336" t="s">
        <v>1443</v>
      </c>
      <c r="J4" s="336" t="s">
        <v>1421</v>
      </c>
      <c r="K4" s="336" t="s">
        <v>1444</v>
      </c>
      <c r="L4" s="336" t="s">
        <v>1445</v>
      </c>
      <c r="M4" s="336" t="s">
        <v>1446</v>
      </c>
      <c r="N4" s="336" t="s">
        <v>1447</v>
      </c>
      <c r="O4" s="336" t="s">
        <v>1448</v>
      </c>
      <c r="P4" s="337" t="s">
        <v>14</v>
      </c>
      <c r="Q4" s="338" t="s">
        <v>1449</v>
      </c>
      <c r="R4" s="338" t="s">
        <v>1450</v>
      </c>
      <c r="S4" s="338" t="s">
        <v>1449</v>
      </c>
      <c r="T4" s="338" t="s">
        <v>1450</v>
      </c>
      <c r="U4" s="338" t="s">
        <v>1449</v>
      </c>
      <c r="V4" s="338" t="s">
        <v>1450</v>
      </c>
      <c r="W4" s="338" t="s">
        <v>1449</v>
      </c>
      <c r="X4" s="338" t="s">
        <v>1450</v>
      </c>
      <c r="Y4" s="338" t="s">
        <v>1449</v>
      </c>
      <c r="Z4" s="338" t="s">
        <v>1450</v>
      </c>
      <c r="AA4" s="338" t="s">
        <v>1449</v>
      </c>
      <c r="AB4" s="338" t="s">
        <v>1450</v>
      </c>
      <c r="AC4" s="338" t="s">
        <v>1449</v>
      </c>
      <c r="AD4" s="338" t="s">
        <v>1450</v>
      </c>
      <c r="AE4" s="338" t="s">
        <v>1449</v>
      </c>
      <c r="AF4" s="338" t="s">
        <v>1450</v>
      </c>
      <c r="AG4" s="338" t="s">
        <v>1449</v>
      </c>
      <c r="AH4" s="338" t="s">
        <v>1450</v>
      </c>
      <c r="AI4" s="338" t="s">
        <v>1449</v>
      </c>
      <c r="AJ4" s="338" t="s">
        <v>1450</v>
      </c>
      <c r="AK4" s="338" t="s">
        <v>1449</v>
      </c>
      <c r="AL4" s="338" t="s">
        <v>1450</v>
      </c>
      <c r="AM4" s="338" t="s">
        <v>1449</v>
      </c>
      <c r="AN4" s="338" t="s">
        <v>1450</v>
      </c>
      <c r="AO4" s="338" t="s">
        <v>1451</v>
      </c>
    </row>
    <row r="5" spans="1:41" s="335" customFormat="1" ht="14.45" customHeight="1">
      <c r="A5" s="339"/>
      <c r="B5" s="340"/>
      <c r="C5" s="340"/>
      <c r="D5" s="341">
        <f t="shared" ref="D5:O5" si="0">SUM(D6:D584)</f>
        <v>336</v>
      </c>
      <c r="E5" s="341">
        <v>202</v>
      </c>
      <c r="F5" s="341">
        <f t="shared" si="0"/>
        <v>44</v>
      </c>
      <c r="G5" s="341">
        <f t="shared" si="0"/>
        <v>2</v>
      </c>
      <c r="H5" s="341">
        <f t="shared" si="0"/>
        <v>0</v>
      </c>
      <c r="I5" s="341">
        <f t="shared" si="0"/>
        <v>0</v>
      </c>
      <c r="J5" s="341">
        <f t="shared" si="0"/>
        <v>2</v>
      </c>
      <c r="K5" s="341">
        <f t="shared" si="0"/>
        <v>0</v>
      </c>
      <c r="L5" s="341">
        <f t="shared" si="0"/>
        <v>0</v>
      </c>
      <c r="M5" s="341">
        <f t="shared" si="0"/>
        <v>0</v>
      </c>
      <c r="N5" s="341">
        <f t="shared" si="0"/>
        <v>0</v>
      </c>
      <c r="O5" s="341">
        <f t="shared" si="0"/>
        <v>0</v>
      </c>
      <c r="P5" s="342"/>
      <c r="Q5" s="341">
        <f t="shared" ref="Q5:AO5" si="1">SUM(Q6:Q584)</f>
        <v>336</v>
      </c>
      <c r="R5" s="341">
        <f t="shared" si="1"/>
        <v>0</v>
      </c>
      <c r="S5" s="341">
        <f t="shared" si="1"/>
        <v>201.5</v>
      </c>
      <c r="T5" s="341">
        <f t="shared" si="1"/>
        <v>0.5</v>
      </c>
      <c r="U5" s="341">
        <f t="shared" si="1"/>
        <v>43.5</v>
      </c>
      <c r="V5" s="341">
        <f t="shared" si="1"/>
        <v>0.5</v>
      </c>
      <c r="W5" s="341">
        <f t="shared" si="1"/>
        <v>2</v>
      </c>
      <c r="X5" s="341">
        <f t="shared" si="1"/>
        <v>0</v>
      </c>
      <c r="Y5" s="341">
        <f t="shared" si="1"/>
        <v>0</v>
      </c>
      <c r="Z5" s="341">
        <f t="shared" si="1"/>
        <v>0</v>
      </c>
      <c r="AA5" s="341">
        <f t="shared" si="1"/>
        <v>0</v>
      </c>
      <c r="AB5" s="341">
        <f t="shared" si="1"/>
        <v>0</v>
      </c>
      <c r="AC5" s="341">
        <f t="shared" si="1"/>
        <v>0</v>
      </c>
      <c r="AD5" s="341">
        <f t="shared" si="1"/>
        <v>2</v>
      </c>
      <c r="AE5" s="341">
        <f t="shared" si="1"/>
        <v>0</v>
      </c>
      <c r="AF5" s="341">
        <f t="shared" si="1"/>
        <v>0</v>
      </c>
      <c r="AG5" s="341">
        <f t="shared" si="1"/>
        <v>0</v>
      </c>
      <c r="AH5" s="341">
        <f t="shared" si="1"/>
        <v>0</v>
      </c>
      <c r="AI5" s="341">
        <f t="shared" si="1"/>
        <v>0</v>
      </c>
      <c r="AJ5" s="341">
        <f t="shared" si="1"/>
        <v>0</v>
      </c>
      <c r="AK5" s="341">
        <f t="shared" si="1"/>
        <v>0</v>
      </c>
      <c r="AL5" s="341">
        <f t="shared" si="1"/>
        <v>0</v>
      </c>
      <c r="AM5" s="341">
        <f t="shared" si="1"/>
        <v>0</v>
      </c>
      <c r="AN5" s="341">
        <f t="shared" si="1"/>
        <v>0</v>
      </c>
      <c r="AO5" s="341">
        <f t="shared" si="1"/>
        <v>2215</v>
      </c>
    </row>
    <row r="6" spans="1:41" s="335" customFormat="1" ht="18" customHeight="1">
      <c r="A6" s="343">
        <f>IF($B6="","",MAX($A4:$A4)+1)</f>
        <v>1</v>
      </c>
      <c r="B6" s="344" t="s">
        <v>133</v>
      </c>
      <c r="C6" s="345" t="s">
        <v>134</v>
      </c>
      <c r="D6" s="346">
        <v>0</v>
      </c>
      <c r="E6" s="346">
        <v>0</v>
      </c>
      <c r="F6" s="346">
        <v>0</v>
      </c>
      <c r="G6" s="346">
        <v>0</v>
      </c>
      <c r="H6" s="346"/>
      <c r="I6" s="346"/>
      <c r="J6" s="346"/>
      <c r="K6" s="346"/>
      <c r="L6" s="346"/>
      <c r="M6" s="346"/>
      <c r="N6" s="346"/>
      <c r="O6" s="346"/>
      <c r="P6" s="347">
        <f>SUM(D6:O6)</f>
        <v>0</v>
      </c>
      <c r="Q6" s="348">
        <f>IF(D6&lt;14,D6,14)</f>
        <v>0</v>
      </c>
      <c r="R6" s="348">
        <f>D6-Q6</f>
        <v>0</v>
      </c>
      <c r="S6" s="348">
        <f>IF(D6&gt;=14,0,IF((D6+E6)&lt;14,E6,14-D6))</f>
        <v>0</v>
      </c>
      <c r="T6" s="348">
        <f>IF(D6&gt;=14,E6,E6-S6)</f>
        <v>0</v>
      </c>
      <c r="U6" s="348">
        <f>IF((D6+E6)&gt;=14,0,IF((D6+E6+F6)&lt;14,F6,14-(D6+E6)))</f>
        <v>0</v>
      </c>
      <c r="V6" s="348">
        <f>IF((D6+E6)&gt;=14,F6,F6-U6)</f>
        <v>0</v>
      </c>
      <c r="W6" s="348">
        <f>IF((D6+E6+F6)&gt;=14,0,IF((D6+E6+F6+G6)&lt;14,G6,14-(D6+E6+F6)))</f>
        <v>0</v>
      </c>
      <c r="X6" s="348">
        <f>IF((D6+E6+F6)&gt;=14,G6,G6-W6)</f>
        <v>0</v>
      </c>
      <c r="Y6" s="348">
        <f>IF((D6+E6+F6+G6)&gt;=14,0,IF((D6+E6+F6+G6+H6)&lt;14,H6,14-(D6+E6+F6+G6)))</f>
        <v>0</v>
      </c>
      <c r="Z6" s="348">
        <f>IF((D6+E6+F6+G6)&gt;=14,H6,H6-Y6)</f>
        <v>0</v>
      </c>
      <c r="AA6" s="348">
        <f>IF((D6+E6+F6+G6+H6)&gt;=14,0,IF((D6+E6+F6+G6+H6+I6)&lt;14,I6,14-(D6+E6+F6+G6+H6)))</f>
        <v>0</v>
      </c>
      <c r="AB6" s="348">
        <f>IF((D6+E6+F6+G6+H6)&gt;=14,I6,I6-AA6)</f>
        <v>0</v>
      </c>
      <c r="AC6" s="348">
        <f>IF((D6+E6+F6+G6+H6+I6)&gt;=14,0,IF((D6+E6+F6+G6+H6+I6+J6)&lt;14,J6,14-(D6+E6+F6+G6+H6+I6)))</f>
        <v>0</v>
      </c>
      <c r="AD6" s="348">
        <f>IF((D6+E6+F6+G6+H6+I6)&gt;=14,J6,J6-AC6)</f>
        <v>0</v>
      </c>
      <c r="AE6" s="348">
        <f>IF((D6+E6+F6+G6+H6+I6+J6)&gt;=14,0,IF((D6+E6+F6+G6+H6+I6+J6+K6)&lt;14,K6,14-(D6+E6+F6+G6+H6+I6+J6)))</f>
        <v>0</v>
      </c>
      <c r="AF6" s="348">
        <f>IF((D6+E6+F6+G6+H6+I6+J6)&gt;=14,K6,K6-AE6)</f>
        <v>0</v>
      </c>
      <c r="AG6" s="348">
        <f>IF((D6+E6+F6+G6+H6+I6+J6+K6)&gt;=14,0,IF((D6+E6+F6+G6+H6+I6+J6+K6+L6)&lt;14,L6,14-(D6+E6+F6+G6+H6+I6+J6+K6)))</f>
        <v>0</v>
      </c>
      <c r="AH6" s="348">
        <f>IF((D6+E6+F6+G6+H6+I6+J6+K6)&gt;=14,L6,L6-AG6)</f>
        <v>0</v>
      </c>
      <c r="AI6" s="348">
        <f>IF((D6+E6+F6+G6+H6+I6+J6+K6+L6)&gt;=14,0,IF((D6+E6+F6+G6+H6+I6+J6+K6+L6+M6)&lt;14,M6,14-(D6+E6+F6+G6+H6+I6+J6+K6+L6)))</f>
        <v>0</v>
      </c>
      <c r="AJ6" s="348">
        <f>IF((D6+E6+F6+G6+H6+I6+J6+K6+L6)&gt;=14,M6,M6-AI6)</f>
        <v>0</v>
      </c>
      <c r="AK6" s="348">
        <f>IF((D6+E6+F6+G6+H6+I6+J6+K6+L6+M6)&gt;=14,0,IF((D6+E6+F6+G6+H6+I6+J6+K6+L6+M6+N6)&lt;14,N6,14-(D6+E6+F6+G6+H6+I6+J6+K6+L6+M6)))</f>
        <v>0</v>
      </c>
      <c r="AL6" s="348">
        <f>IF((D6+E6+F6+G6+H6+I6+J6+K6+L6+M6)&gt;=14,N6,N6-AK6)</f>
        <v>0</v>
      </c>
      <c r="AM6" s="348">
        <f>IF((D6+E6+F6+G6+H6+I6+J6+K6+L6+M6+N6)&gt;=14,0,IF((D6+E6+F6+G6+H6+I6+J6+K6+L6+M6+N6+O6)&lt;14,O6,14-(D6+E6+F6+G6+H6+I6+J6+K6+L6+M6+N6)))</f>
        <v>0</v>
      </c>
      <c r="AN6" s="348">
        <f>IF((D6+E6+F6+G6+H6+I6+J6+K6+L6+M6+N6)&gt;=14,O6,O6-AM6)</f>
        <v>0</v>
      </c>
      <c r="AO6" s="334"/>
    </row>
    <row r="7" spans="1:41" s="335" customFormat="1" ht="18" customHeight="1">
      <c r="A7" s="343">
        <f t="shared" ref="A7:A70" si="2">IF($B7="","",MAX($A6:$A6)+1)</f>
        <v>2</v>
      </c>
      <c r="B7" s="344" t="s">
        <v>151</v>
      </c>
      <c r="C7" s="345" t="s">
        <v>152</v>
      </c>
      <c r="D7" s="346">
        <v>0</v>
      </c>
      <c r="E7" s="346">
        <v>0</v>
      </c>
      <c r="F7" s="346">
        <v>0</v>
      </c>
      <c r="G7" s="346">
        <v>0</v>
      </c>
      <c r="H7" s="346"/>
      <c r="I7" s="346"/>
      <c r="J7" s="346"/>
      <c r="K7" s="346"/>
      <c r="L7" s="346"/>
      <c r="M7" s="346"/>
      <c r="N7" s="346"/>
      <c r="O7" s="346"/>
      <c r="P7" s="347">
        <f>SUM(D7:O7)</f>
        <v>0</v>
      </c>
      <c r="Q7" s="348">
        <f t="shared" ref="Q7:Q70" si="3">IF(D7&lt;14,D7,14)</f>
        <v>0</v>
      </c>
      <c r="R7" s="348">
        <f t="shared" ref="R7:R70" si="4">D7-Q7</f>
        <v>0</v>
      </c>
      <c r="S7" s="348">
        <f t="shared" ref="S7:S70" si="5">IF(D7&gt;=14,0,IF((D7+E7)&lt;14,E7,14-D7))</f>
        <v>0</v>
      </c>
      <c r="T7" s="348">
        <f t="shared" ref="T7:T70" si="6">IF(D7&gt;=14,E7,E7-S7)</f>
        <v>0</v>
      </c>
      <c r="U7" s="348">
        <f t="shared" ref="U7:U70" si="7">IF((D7+E7)&gt;=14,0,IF((D7+E7+F7)&lt;14,F7,14-(D7+E7)))</f>
        <v>0</v>
      </c>
      <c r="V7" s="348">
        <f t="shared" ref="V7:V70" si="8">IF((D7+E7)&gt;=14,F7,F7-U7)</f>
        <v>0</v>
      </c>
      <c r="W7" s="348">
        <f t="shared" ref="W7:W70" si="9">IF((D7+E7+F7)&gt;=14,0,IF((D7+E7+F7+G7)&lt;14,G7,14-(D7+E7+F7)))</f>
        <v>0</v>
      </c>
      <c r="X7" s="348">
        <f t="shared" ref="X7:X70" si="10">IF((D7+E7+F7)&gt;=14,G7,G7-W7)</f>
        <v>0</v>
      </c>
      <c r="Y7" s="348">
        <f t="shared" ref="Y7:Y70" si="11">IF((D7+E7+F7+G7)&gt;=14,0,IF((D7+E7+F7+G7+H7)&lt;14,H7,14-(D7+E7+F7+G7)))</f>
        <v>0</v>
      </c>
      <c r="Z7" s="348">
        <f t="shared" ref="Z7:Z70" si="12">IF((D7+E7+F7+G7)&gt;=14,H7,H7-Y7)</f>
        <v>0</v>
      </c>
      <c r="AA7" s="348">
        <f t="shared" ref="AA7:AA70" si="13">IF((D7+E7+F7+G7+H7)&gt;=14,0,IF((D7+E7+F7+G7+H7+I7)&lt;14,I7,14-(D7+E7+F7+G7+H7)))</f>
        <v>0</v>
      </c>
      <c r="AB7" s="348">
        <f t="shared" ref="AB7:AB70" si="14">IF((D7+E7+F7+G7+H7)&gt;=14,I7,I7-AA7)</f>
        <v>0</v>
      </c>
      <c r="AC7" s="348">
        <f t="shared" ref="AC7:AC70" si="15">IF((D7+E7+F7+G7+H7+I7)&gt;=14,0,IF((D7+E7+F7+G7+H7+I7+J7)&lt;14,J7,14-(D7+E7+F7+G7+H7+I7)))</f>
        <v>0</v>
      </c>
      <c r="AD7" s="348">
        <f t="shared" ref="AD7:AD70" si="16">IF((D7+E7+F7+G7+H7+I7)&gt;=14,J7,J7-AC7)</f>
        <v>0</v>
      </c>
      <c r="AE7" s="348">
        <f t="shared" ref="AE7:AE70" si="17">IF((D7+E7+F7+G7+H7+I7+J7)&gt;=14,0,IF((D7+E7+F7+G7+H7+I7+J7+K7)&lt;14,K7,14-(D7+E7+F7+G7+H7+I7+J7)))</f>
        <v>0</v>
      </c>
      <c r="AF7" s="348">
        <f t="shared" ref="AF7:AF70" si="18">IF((D7+E7+F7+G7+H7+I7+J7)&gt;=14,K7,K7-AE7)</f>
        <v>0</v>
      </c>
      <c r="AG7" s="348">
        <f t="shared" ref="AG7:AG70" si="19">IF((D7+E7+F7+G7+H7+I7+J7+K7)&gt;=14,0,IF((D7+E7+F7+G7+H7+I7+J7+K7+L7)&lt;14,L7,14-(D7+E7+F7+G7+H7+I7+J7+K7)))</f>
        <v>0</v>
      </c>
      <c r="AH7" s="348">
        <f t="shared" ref="AH7:AH70" si="20">IF((D7+E7+F7+G7+H7+I7+J7+K7)&gt;=14,L7,L7-AG7)</f>
        <v>0</v>
      </c>
      <c r="AI7" s="348">
        <f t="shared" ref="AI7:AI70" si="21">IF((D7+E7+F7+G7+H7+I7+J7+K7+L7)&gt;=14,0,IF((D7+E7+F7+G7+H7+I7+J7+K7+L7+M7)&lt;14,M7,14-(D7+E7+F7+G7+H7+I7+J7+K7+L7)))</f>
        <v>0</v>
      </c>
      <c r="AJ7" s="348">
        <f t="shared" ref="AJ7:AJ70" si="22">IF((D7+E7+F7+G7+H7+I7+J7+K7+L7)&gt;=14,M7,M7-AI7)</f>
        <v>0</v>
      </c>
      <c r="AK7" s="348">
        <f t="shared" ref="AK7:AK70" si="23">IF((D7+E7+F7+G7+H7+I7+J7+K7+L7+M7)&gt;=14,0,IF((D7+E7+F7+G7+H7+I7+J7+K7+L7+M7+N7)&lt;14,N7,14-(D7+E7+F7+G7+H7+I7+J7+K7+L7+M7)))</f>
        <v>0</v>
      </c>
      <c r="AL7" s="348">
        <f t="shared" ref="AL7:AL70" si="24">IF((D7+E7+F7+G7+H7+I7+J7+K7+L7+M7)&gt;=14,N7,N7-AK7)</f>
        <v>0</v>
      </c>
      <c r="AM7" s="348">
        <f t="shared" ref="AM7:AM70" si="25">IF((D7+E7+F7+G7+H7+I7+J7+K7+L7+M7+N7)&gt;=14,0,IF((D7+E7+F7+G7+H7+I7+J7+K7+L7+M7+N7+O7)&lt;14,O7,14-(D7+E7+F7+G7+H7+I7+J7+K7+L7+M7+N7)))</f>
        <v>0</v>
      </c>
      <c r="AN7" s="348">
        <f t="shared" ref="AN7:AN70" si="26">IF((D7+E7+F7+G7+H7+I7+J7+K7+L7+M7+N7)&gt;=14,O7,O7-AM7)</f>
        <v>0</v>
      </c>
      <c r="AO7" s="334"/>
    </row>
    <row r="8" spans="1:41" s="335" customFormat="1" ht="18" customHeight="1">
      <c r="A8" s="343">
        <f t="shared" si="2"/>
        <v>3</v>
      </c>
      <c r="B8" s="344" t="s">
        <v>153</v>
      </c>
      <c r="C8" s="345" t="s">
        <v>154</v>
      </c>
      <c r="D8" s="346">
        <v>0</v>
      </c>
      <c r="E8" s="346">
        <v>0</v>
      </c>
      <c r="F8" s="346">
        <v>0</v>
      </c>
      <c r="G8" s="346">
        <v>0</v>
      </c>
      <c r="H8" s="346"/>
      <c r="I8" s="346"/>
      <c r="J8" s="346"/>
      <c r="K8" s="346"/>
      <c r="L8" s="346"/>
      <c r="M8" s="346"/>
      <c r="N8" s="346"/>
      <c r="O8" s="346"/>
      <c r="P8" s="347">
        <f t="shared" ref="P8:P71" si="27">SUM(D8:O8)</f>
        <v>0</v>
      </c>
      <c r="Q8" s="348">
        <f t="shared" si="3"/>
        <v>0</v>
      </c>
      <c r="R8" s="348">
        <f t="shared" si="4"/>
        <v>0</v>
      </c>
      <c r="S8" s="348">
        <f t="shared" si="5"/>
        <v>0</v>
      </c>
      <c r="T8" s="348">
        <f t="shared" si="6"/>
        <v>0</v>
      </c>
      <c r="U8" s="348">
        <f t="shared" si="7"/>
        <v>0</v>
      </c>
      <c r="V8" s="348">
        <f t="shared" si="8"/>
        <v>0</v>
      </c>
      <c r="W8" s="348">
        <f t="shared" si="9"/>
        <v>0</v>
      </c>
      <c r="X8" s="348">
        <f t="shared" si="10"/>
        <v>0</v>
      </c>
      <c r="Y8" s="348">
        <f t="shared" si="11"/>
        <v>0</v>
      </c>
      <c r="Z8" s="348">
        <f t="shared" si="12"/>
        <v>0</v>
      </c>
      <c r="AA8" s="348">
        <f t="shared" si="13"/>
        <v>0</v>
      </c>
      <c r="AB8" s="348">
        <f t="shared" si="14"/>
        <v>0</v>
      </c>
      <c r="AC8" s="348">
        <f t="shared" si="15"/>
        <v>0</v>
      </c>
      <c r="AD8" s="348">
        <f t="shared" si="16"/>
        <v>0</v>
      </c>
      <c r="AE8" s="348">
        <f t="shared" si="17"/>
        <v>0</v>
      </c>
      <c r="AF8" s="348">
        <f t="shared" si="18"/>
        <v>0</v>
      </c>
      <c r="AG8" s="348">
        <f t="shared" si="19"/>
        <v>0</v>
      </c>
      <c r="AH8" s="348">
        <f t="shared" si="20"/>
        <v>0</v>
      </c>
      <c r="AI8" s="348">
        <f t="shared" si="21"/>
        <v>0</v>
      </c>
      <c r="AJ8" s="348">
        <f t="shared" si="22"/>
        <v>0</v>
      </c>
      <c r="AK8" s="348">
        <f t="shared" si="23"/>
        <v>0</v>
      </c>
      <c r="AL8" s="348">
        <f t="shared" si="24"/>
        <v>0</v>
      </c>
      <c r="AM8" s="348">
        <f t="shared" si="25"/>
        <v>0</v>
      </c>
      <c r="AN8" s="348">
        <f t="shared" si="26"/>
        <v>0</v>
      </c>
      <c r="AO8" s="334"/>
    </row>
    <row r="9" spans="1:41" s="335" customFormat="1" ht="18" customHeight="1">
      <c r="A9" s="343">
        <f t="shared" si="2"/>
        <v>4</v>
      </c>
      <c r="B9" s="344" t="s">
        <v>1452</v>
      </c>
      <c r="C9" s="345" t="s">
        <v>1453</v>
      </c>
      <c r="D9" s="346">
        <v>0</v>
      </c>
      <c r="E9" s="346">
        <v>0</v>
      </c>
      <c r="F9" s="346">
        <v>0</v>
      </c>
      <c r="G9" s="346">
        <v>0</v>
      </c>
      <c r="H9" s="346"/>
      <c r="I9" s="346"/>
      <c r="J9" s="346"/>
      <c r="K9" s="346"/>
      <c r="L9" s="346"/>
      <c r="M9" s="346"/>
      <c r="N9" s="346"/>
      <c r="O9" s="346"/>
      <c r="P9" s="347">
        <f t="shared" si="27"/>
        <v>0</v>
      </c>
      <c r="Q9" s="348">
        <f t="shared" si="3"/>
        <v>0</v>
      </c>
      <c r="R9" s="348">
        <f t="shared" si="4"/>
        <v>0</v>
      </c>
      <c r="S9" s="348">
        <f t="shared" si="5"/>
        <v>0</v>
      </c>
      <c r="T9" s="348">
        <f t="shared" si="6"/>
        <v>0</v>
      </c>
      <c r="U9" s="348">
        <f t="shared" si="7"/>
        <v>0</v>
      </c>
      <c r="V9" s="348">
        <f t="shared" si="8"/>
        <v>0</v>
      </c>
      <c r="W9" s="348">
        <f t="shared" si="9"/>
        <v>0</v>
      </c>
      <c r="X9" s="348">
        <f t="shared" si="10"/>
        <v>0</v>
      </c>
      <c r="Y9" s="348">
        <f t="shared" si="11"/>
        <v>0</v>
      </c>
      <c r="Z9" s="348">
        <f t="shared" si="12"/>
        <v>0</v>
      </c>
      <c r="AA9" s="348">
        <f t="shared" si="13"/>
        <v>0</v>
      </c>
      <c r="AB9" s="348">
        <f t="shared" si="14"/>
        <v>0</v>
      </c>
      <c r="AC9" s="348">
        <f t="shared" si="15"/>
        <v>0</v>
      </c>
      <c r="AD9" s="348">
        <f t="shared" si="16"/>
        <v>0</v>
      </c>
      <c r="AE9" s="348">
        <f t="shared" si="17"/>
        <v>0</v>
      </c>
      <c r="AF9" s="348">
        <f t="shared" si="18"/>
        <v>0</v>
      </c>
      <c r="AG9" s="348">
        <f t="shared" si="19"/>
        <v>0</v>
      </c>
      <c r="AH9" s="348">
        <f t="shared" si="20"/>
        <v>0</v>
      </c>
      <c r="AI9" s="348">
        <f t="shared" si="21"/>
        <v>0</v>
      </c>
      <c r="AJ9" s="348">
        <f t="shared" si="22"/>
        <v>0</v>
      </c>
      <c r="AK9" s="348">
        <f t="shared" si="23"/>
        <v>0</v>
      </c>
      <c r="AL9" s="348">
        <f t="shared" si="24"/>
        <v>0</v>
      </c>
      <c r="AM9" s="348">
        <f t="shared" si="25"/>
        <v>0</v>
      </c>
      <c r="AN9" s="348">
        <f t="shared" si="26"/>
        <v>0</v>
      </c>
      <c r="AO9" s="334"/>
    </row>
    <row r="10" spans="1:41" s="335" customFormat="1" ht="18" customHeight="1">
      <c r="A10" s="343">
        <f t="shared" si="2"/>
        <v>5</v>
      </c>
      <c r="B10" s="344" t="s">
        <v>314</v>
      </c>
      <c r="C10" s="345" t="s">
        <v>315</v>
      </c>
      <c r="D10" s="346">
        <v>0</v>
      </c>
      <c r="E10" s="346">
        <v>0</v>
      </c>
      <c r="F10" s="346">
        <v>0</v>
      </c>
      <c r="G10" s="346">
        <v>0</v>
      </c>
      <c r="H10" s="346"/>
      <c r="I10" s="346"/>
      <c r="J10" s="346"/>
      <c r="K10" s="346"/>
      <c r="L10" s="346"/>
      <c r="M10" s="346"/>
      <c r="N10" s="346"/>
      <c r="O10" s="346"/>
      <c r="P10" s="347">
        <f t="shared" si="27"/>
        <v>0</v>
      </c>
      <c r="Q10" s="348">
        <f t="shared" si="3"/>
        <v>0</v>
      </c>
      <c r="R10" s="348">
        <f t="shared" si="4"/>
        <v>0</v>
      </c>
      <c r="S10" s="348">
        <f t="shared" si="5"/>
        <v>0</v>
      </c>
      <c r="T10" s="348">
        <f t="shared" si="6"/>
        <v>0</v>
      </c>
      <c r="U10" s="348">
        <f t="shared" si="7"/>
        <v>0</v>
      </c>
      <c r="V10" s="348">
        <f t="shared" si="8"/>
        <v>0</v>
      </c>
      <c r="W10" s="348">
        <f t="shared" si="9"/>
        <v>0</v>
      </c>
      <c r="X10" s="348">
        <f t="shared" si="10"/>
        <v>0</v>
      </c>
      <c r="Y10" s="348">
        <f t="shared" si="11"/>
        <v>0</v>
      </c>
      <c r="Z10" s="348">
        <f t="shared" si="12"/>
        <v>0</v>
      </c>
      <c r="AA10" s="348">
        <f t="shared" si="13"/>
        <v>0</v>
      </c>
      <c r="AB10" s="348">
        <f t="shared" si="14"/>
        <v>0</v>
      </c>
      <c r="AC10" s="348">
        <f t="shared" si="15"/>
        <v>0</v>
      </c>
      <c r="AD10" s="348">
        <f t="shared" si="16"/>
        <v>0</v>
      </c>
      <c r="AE10" s="348">
        <f t="shared" si="17"/>
        <v>0</v>
      </c>
      <c r="AF10" s="348">
        <f t="shared" si="18"/>
        <v>0</v>
      </c>
      <c r="AG10" s="348">
        <f t="shared" si="19"/>
        <v>0</v>
      </c>
      <c r="AH10" s="348">
        <f t="shared" si="20"/>
        <v>0</v>
      </c>
      <c r="AI10" s="348">
        <f t="shared" si="21"/>
        <v>0</v>
      </c>
      <c r="AJ10" s="348">
        <f t="shared" si="22"/>
        <v>0</v>
      </c>
      <c r="AK10" s="348">
        <f t="shared" si="23"/>
        <v>0</v>
      </c>
      <c r="AL10" s="348">
        <f t="shared" si="24"/>
        <v>0</v>
      </c>
      <c r="AM10" s="348">
        <f t="shared" si="25"/>
        <v>0</v>
      </c>
      <c r="AN10" s="348">
        <f t="shared" si="26"/>
        <v>0</v>
      </c>
      <c r="AO10" s="334"/>
    </row>
    <row r="11" spans="1:41" s="335" customFormat="1" ht="18" customHeight="1">
      <c r="A11" s="343">
        <f t="shared" si="2"/>
        <v>6</v>
      </c>
      <c r="B11" s="344" t="s">
        <v>159</v>
      </c>
      <c r="C11" s="345" t="s">
        <v>160</v>
      </c>
      <c r="D11" s="346">
        <v>0</v>
      </c>
      <c r="E11" s="346">
        <v>0</v>
      </c>
      <c r="F11" s="346">
        <v>0</v>
      </c>
      <c r="G11" s="346">
        <v>0</v>
      </c>
      <c r="H11" s="346"/>
      <c r="I11" s="346"/>
      <c r="J11" s="346"/>
      <c r="K11" s="346"/>
      <c r="L11" s="346"/>
      <c r="M11" s="346"/>
      <c r="N11" s="346"/>
      <c r="O11" s="346"/>
      <c r="P11" s="347">
        <f t="shared" si="27"/>
        <v>0</v>
      </c>
      <c r="Q11" s="348">
        <f t="shared" si="3"/>
        <v>0</v>
      </c>
      <c r="R11" s="348">
        <f t="shared" si="4"/>
        <v>0</v>
      </c>
      <c r="S11" s="348">
        <f t="shared" si="5"/>
        <v>0</v>
      </c>
      <c r="T11" s="348">
        <f t="shared" si="6"/>
        <v>0</v>
      </c>
      <c r="U11" s="348">
        <f t="shared" si="7"/>
        <v>0</v>
      </c>
      <c r="V11" s="348">
        <f t="shared" si="8"/>
        <v>0</v>
      </c>
      <c r="W11" s="348">
        <f t="shared" si="9"/>
        <v>0</v>
      </c>
      <c r="X11" s="348">
        <f t="shared" si="10"/>
        <v>0</v>
      </c>
      <c r="Y11" s="348">
        <f t="shared" si="11"/>
        <v>0</v>
      </c>
      <c r="Z11" s="348">
        <f t="shared" si="12"/>
        <v>0</v>
      </c>
      <c r="AA11" s="348">
        <f t="shared" si="13"/>
        <v>0</v>
      </c>
      <c r="AB11" s="348">
        <f t="shared" si="14"/>
        <v>0</v>
      </c>
      <c r="AC11" s="348">
        <f t="shared" si="15"/>
        <v>0</v>
      </c>
      <c r="AD11" s="348">
        <f t="shared" si="16"/>
        <v>0</v>
      </c>
      <c r="AE11" s="348">
        <f t="shared" si="17"/>
        <v>0</v>
      </c>
      <c r="AF11" s="348">
        <f t="shared" si="18"/>
        <v>0</v>
      </c>
      <c r="AG11" s="348">
        <f t="shared" si="19"/>
        <v>0</v>
      </c>
      <c r="AH11" s="348">
        <f t="shared" si="20"/>
        <v>0</v>
      </c>
      <c r="AI11" s="348">
        <f t="shared" si="21"/>
        <v>0</v>
      </c>
      <c r="AJ11" s="348">
        <f t="shared" si="22"/>
        <v>0</v>
      </c>
      <c r="AK11" s="348">
        <f t="shared" si="23"/>
        <v>0</v>
      </c>
      <c r="AL11" s="348">
        <f t="shared" si="24"/>
        <v>0</v>
      </c>
      <c r="AM11" s="348">
        <f t="shared" si="25"/>
        <v>0</v>
      </c>
      <c r="AN11" s="348">
        <f t="shared" si="26"/>
        <v>0</v>
      </c>
      <c r="AO11" s="334"/>
    </row>
    <row r="12" spans="1:41" s="335" customFormat="1" ht="18" customHeight="1">
      <c r="A12" s="343">
        <f t="shared" si="2"/>
        <v>7</v>
      </c>
      <c r="B12" s="344" t="s">
        <v>161</v>
      </c>
      <c r="C12" s="345" t="s">
        <v>162</v>
      </c>
      <c r="D12" s="346">
        <v>0</v>
      </c>
      <c r="E12" s="346">
        <v>0</v>
      </c>
      <c r="F12" s="346">
        <v>0</v>
      </c>
      <c r="G12" s="346">
        <v>0</v>
      </c>
      <c r="H12" s="346"/>
      <c r="I12" s="346"/>
      <c r="J12" s="346"/>
      <c r="K12" s="346"/>
      <c r="L12" s="346"/>
      <c r="M12" s="346"/>
      <c r="N12" s="346"/>
      <c r="O12" s="346"/>
      <c r="P12" s="347">
        <f t="shared" si="27"/>
        <v>0</v>
      </c>
      <c r="Q12" s="348">
        <f t="shared" si="3"/>
        <v>0</v>
      </c>
      <c r="R12" s="348">
        <f t="shared" si="4"/>
        <v>0</v>
      </c>
      <c r="S12" s="348">
        <f t="shared" si="5"/>
        <v>0</v>
      </c>
      <c r="T12" s="348">
        <f t="shared" si="6"/>
        <v>0</v>
      </c>
      <c r="U12" s="348">
        <f t="shared" si="7"/>
        <v>0</v>
      </c>
      <c r="V12" s="348">
        <f t="shared" si="8"/>
        <v>0</v>
      </c>
      <c r="W12" s="348">
        <f t="shared" si="9"/>
        <v>0</v>
      </c>
      <c r="X12" s="348">
        <f t="shared" si="10"/>
        <v>0</v>
      </c>
      <c r="Y12" s="348">
        <f t="shared" si="11"/>
        <v>0</v>
      </c>
      <c r="Z12" s="348">
        <f t="shared" si="12"/>
        <v>0</v>
      </c>
      <c r="AA12" s="348">
        <f t="shared" si="13"/>
        <v>0</v>
      </c>
      <c r="AB12" s="348">
        <f t="shared" si="14"/>
        <v>0</v>
      </c>
      <c r="AC12" s="348">
        <f t="shared" si="15"/>
        <v>0</v>
      </c>
      <c r="AD12" s="348">
        <f t="shared" si="16"/>
        <v>0</v>
      </c>
      <c r="AE12" s="348">
        <f t="shared" si="17"/>
        <v>0</v>
      </c>
      <c r="AF12" s="348">
        <f t="shared" si="18"/>
        <v>0</v>
      </c>
      <c r="AG12" s="348">
        <f t="shared" si="19"/>
        <v>0</v>
      </c>
      <c r="AH12" s="348">
        <f t="shared" si="20"/>
        <v>0</v>
      </c>
      <c r="AI12" s="348">
        <f t="shared" si="21"/>
        <v>0</v>
      </c>
      <c r="AJ12" s="348">
        <f t="shared" si="22"/>
        <v>0</v>
      </c>
      <c r="AK12" s="348">
        <f t="shared" si="23"/>
        <v>0</v>
      </c>
      <c r="AL12" s="348">
        <f t="shared" si="24"/>
        <v>0</v>
      </c>
      <c r="AM12" s="348">
        <f t="shared" si="25"/>
        <v>0</v>
      </c>
      <c r="AN12" s="348">
        <f t="shared" si="26"/>
        <v>0</v>
      </c>
      <c r="AO12" s="334"/>
    </row>
    <row r="13" spans="1:41" s="335" customFormat="1" ht="18" customHeight="1">
      <c r="A13" s="343">
        <f t="shared" si="2"/>
        <v>8</v>
      </c>
      <c r="B13" s="344" t="s">
        <v>1059</v>
      </c>
      <c r="C13" s="345" t="s">
        <v>1060</v>
      </c>
      <c r="D13" s="346">
        <v>0</v>
      </c>
      <c r="E13" s="346">
        <v>0</v>
      </c>
      <c r="F13" s="346">
        <v>0</v>
      </c>
      <c r="G13" s="346">
        <v>0</v>
      </c>
      <c r="H13" s="346"/>
      <c r="I13" s="346"/>
      <c r="J13" s="346"/>
      <c r="K13" s="346"/>
      <c r="L13" s="346"/>
      <c r="M13" s="346"/>
      <c r="N13" s="346"/>
      <c r="O13" s="346"/>
      <c r="P13" s="347">
        <f t="shared" si="27"/>
        <v>0</v>
      </c>
      <c r="Q13" s="348">
        <f t="shared" si="3"/>
        <v>0</v>
      </c>
      <c r="R13" s="348">
        <f t="shared" si="4"/>
        <v>0</v>
      </c>
      <c r="S13" s="348">
        <f t="shared" si="5"/>
        <v>0</v>
      </c>
      <c r="T13" s="348">
        <f t="shared" si="6"/>
        <v>0</v>
      </c>
      <c r="U13" s="348">
        <f t="shared" si="7"/>
        <v>0</v>
      </c>
      <c r="V13" s="348">
        <f t="shared" si="8"/>
        <v>0</v>
      </c>
      <c r="W13" s="348">
        <f t="shared" si="9"/>
        <v>0</v>
      </c>
      <c r="X13" s="348">
        <f t="shared" si="10"/>
        <v>0</v>
      </c>
      <c r="Y13" s="348">
        <f t="shared" si="11"/>
        <v>0</v>
      </c>
      <c r="Z13" s="348">
        <f t="shared" si="12"/>
        <v>0</v>
      </c>
      <c r="AA13" s="348">
        <f t="shared" si="13"/>
        <v>0</v>
      </c>
      <c r="AB13" s="348">
        <f t="shared" si="14"/>
        <v>0</v>
      </c>
      <c r="AC13" s="348">
        <f t="shared" si="15"/>
        <v>0</v>
      </c>
      <c r="AD13" s="348">
        <f t="shared" si="16"/>
        <v>0</v>
      </c>
      <c r="AE13" s="348">
        <f t="shared" si="17"/>
        <v>0</v>
      </c>
      <c r="AF13" s="348">
        <f t="shared" si="18"/>
        <v>0</v>
      </c>
      <c r="AG13" s="348">
        <f t="shared" si="19"/>
        <v>0</v>
      </c>
      <c r="AH13" s="348">
        <f t="shared" si="20"/>
        <v>0</v>
      </c>
      <c r="AI13" s="348">
        <f t="shared" si="21"/>
        <v>0</v>
      </c>
      <c r="AJ13" s="348">
        <f t="shared" si="22"/>
        <v>0</v>
      </c>
      <c r="AK13" s="348">
        <f t="shared" si="23"/>
        <v>0</v>
      </c>
      <c r="AL13" s="348">
        <f t="shared" si="24"/>
        <v>0</v>
      </c>
      <c r="AM13" s="348">
        <f t="shared" si="25"/>
        <v>0</v>
      </c>
      <c r="AN13" s="348">
        <f t="shared" si="26"/>
        <v>0</v>
      </c>
      <c r="AO13" s="334"/>
    </row>
    <row r="14" spans="1:41" s="335" customFormat="1" ht="18" customHeight="1">
      <c r="A14" s="343">
        <f t="shared" si="2"/>
        <v>9</v>
      </c>
      <c r="B14" s="344" t="s">
        <v>1454</v>
      </c>
      <c r="C14" s="345" t="s">
        <v>1455</v>
      </c>
      <c r="D14" s="346">
        <v>0</v>
      </c>
      <c r="E14" s="346">
        <v>0</v>
      </c>
      <c r="F14" s="346">
        <v>0</v>
      </c>
      <c r="G14" s="346">
        <v>0</v>
      </c>
      <c r="H14" s="346"/>
      <c r="I14" s="346"/>
      <c r="J14" s="346"/>
      <c r="K14" s="346"/>
      <c r="L14" s="346"/>
      <c r="M14" s="346"/>
      <c r="N14" s="346"/>
      <c r="O14" s="346"/>
      <c r="P14" s="347">
        <f t="shared" si="27"/>
        <v>0</v>
      </c>
      <c r="Q14" s="348">
        <f t="shared" si="3"/>
        <v>0</v>
      </c>
      <c r="R14" s="348">
        <f t="shared" si="4"/>
        <v>0</v>
      </c>
      <c r="S14" s="348">
        <f t="shared" si="5"/>
        <v>0</v>
      </c>
      <c r="T14" s="348">
        <f t="shared" si="6"/>
        <v>0</v>
      </c>
      <c r="U14" s="348">
        <f t="shared" si="7"/>
        <v>0</v>
      </c>
      <c r="V14" s="348">
        <f t="shared" si="8"/>
        <v>0</v>
      </c>
      <c r="W14" s="348">
        <f t="shared" si="9"/>
        <v>0</v>
      </c>
      <c r="X14" s="348">
        <f t="shared" si="10"/>
        <v>0</v>
      </c>
      <c r="Y14" s="348">
        <f t="shared" si="11"/>
        <v>0</v>
      </c>
      <c r="Z14" s="348">
        <f t="shared" si="12"/>
        <v>0</v>
      </c>
      <c r="AA14" s="348">
        <f t="shared" si="13"/>
        <v>0</v>
      </c>
      <c r="AB14" s="348">
        <f t="shared" si="14"/>
        <v>0</v>
      </c>
      <c r="AC14" s="348">
        <f t="shared" si="15"/>
        <v>0</v>
      </c>
      <c r="AD14" s="348">
        <f t="shared" si="16"/>
        <v>0</v>
      </c>
      <c r="AE14" s="348">
        <f t="shared" si="17"/>
        <v>0</v>
      </c>
      <c r="AF14" s="348">
        <f t="shared" si="18"/>
        <v>0</v>
      </c>
      <c r="AG14" s="348">
        <f t="shared" si="19"/>
        <v>0</v>
      </c>
      <c r="AH14" s="348">
        <f t="shared" si="20"/>
        <v>0</v>
      </c>
      <c r="AI14" s="348">
        <f t="shared" si="21"/>
        <v>0</v>
      </c>
      <c r="AJ14" s="348">
        <f t="shared" si="22"/>
        <v>0</v>
      </c>
      <c r="AK14" s="348">
        <f t="shared" si="23"/>
        <v>0</v>
      </c>
      <c r="AL14" s="348">
        <f t="shared" si="24"/>
        <v>0</v>
      </c>
      <c r="AM14" s="348">
        <f t="shared" si="25"/>
        <v>0</v>
      </c>
      <c r="AN14" s="348">
        <f t="shared" si="26"/>
        <v>0</v>
      </c>
      <c r="AO14" s="334"/>
    </row>
    <row r="15" spans="1:41" s="335" customFormat="1" ht="18" customHeight="1">
      <c r="A15" s="343">
        <f t="shared" si="2"/>
        <v>10</v>
      </c>
      <c r="B15" s="344" t="s">
        <v>1456</v>
      </c>
      <c r="C15" s="345" t="s">
        <v>1457</v>
      </c>
      <c r="D15" s="346">
        <v>0</v>
      </c>
      <c r="E15" s="346">
        <v>0</v>
      </c>
      <c r="F15" s="346">
        <v>0</v>
      </c>
      <c r="G15" s="346">
        <v>0</v>
      </c>
      <c r="H15" s="346"/>
      <c r="I15" s="346"/>
      <c r="J15" s="346"/>
      <c r="K15" s="346"/>
      <c r="L15" s="346"/>
      <c r="M15" s="346"/>
      <c r="N15" s="346"/>
      <c r="O15" s="346"/>
      <c r="P15" s="347">
        <f>SUM(D15:O15)</f>
        <v>0</v>
      </c>
      <c r="Q15" s="348">
        <f>IF(D15&lt;14,D15,14)</f>
        <v>0</v>
      </c>
      <c r="R15" s="348">
        <f>D15-Q15</f>
        <v>0</v>
      </c>
      <c r="S15" s="348">
        <f>IF(D15&gt;=14,0,IF((D15+E15)&lt;14,E15,14-D15))</f>
        <v>0</v>
      </c>
      <c r="T15" s="348">
        <f>IF(D15&gt;=14,E15,E15-S15)</f>
        <v>0</v>
      </c>
      <c r="U15" s="348">
        <f>IF((D15+E15)&gt;=14,0,IF((D15+E15+F15)&lt;14,F15,14-(D15+E15)))</f>
        <v>0</v>
      </c>
      <c r="V15" s="348">
        <f>IF((D15+E15)&gt;=14,F15,F15-U15)</f>
        <v>0</v>
      </c>
      <c r="W15" s="348">
        <f>IF((D15+E15+F15)&gt;=14,0,IF((D15+E15+F15+G15)&lt;14,G15,14-(D15+E15+F15)))</f>
        <v>0</v>
      </c>
      <c r="X15" s="348">
        <f>IF((D15+E15+F15)&gt;=14,G15,G15-W15)</f>
        <v>0</v>
      </c>
      <c r="Y15" s="348">
        <f>IF((D15+E15+F15+G15)&gt;=14,0,IF((D15+E15+F15+G15+H15)&lt;14,H15,14-(D15+E15+F15+G15)))</f>
        <v>0</v>
      </c>
      <c r="Z15" s="348">
        <f>IF((D15+E15+F15+G15)&gt;=14,H15,H15-Y15)</f>
        <v>0</v>
      </c>
      <c r="AA15" s="348">
        <f>IF((D15+E15+F15+G15+H15)&gt;=14,0,IF((D15+E15+F15+G15+H15+I15)&lt;14,I15,14-(D15+E15+F15+G15+H15)))</f>
        <v>0</v>
      </c>
      <c r="AB15" s="348">
        <f>IF((D15+E15+F15+G15+H15)&gt;=14,I15,I15-AA15)</f>
        <v>0</v>
      </c>
      <c r="AC15" s="348">
        <f>IF((D15+E15+F15+G15+H15+I15)&gt;=14,0,IF((D15+E15+F15+G15+H15+I15+J15)&lt;14,J15,14-(D15+E15+F15+G15+H15+I15)))</f>
        <v>0</v>
      </c>
      <c r="AD15" s="348">
        <f>IF((D15+E15+F15+G15+H15+I15)&gt;=14,J15,J15-AC15)</f>
        <v>0</v>
      </c>
      <c r="AE15" s="348">
        <f>IF((D15+E15+F15+G15+H15+I15+J15)&gt;=14,0,IF((D15+E15+F15+G15+H15+I15+J15+K15)&lt;14,K15,14-(D15+E15+F15+G15+H15+I15+J15)))</f>
        <v>0</v>
      </c>
      <c r="AF15" s="348">
        <f>IF((D15+E15+F15+G15+H15+I15+J15)&gt;=14,K15,K15-AE15)</f>
        <v>0</v>
      </c>
      <c r="AG15" s="348">
        <f>IF((D15+E15+F15+G15+H15+I15+J15+K15)&gt;=14,0,IF((D15+E15+F15+G15+H15+I15+J15+K15+L15)&lt;14,L15,14-(D15+E15+F15+G15+H15+I15+J15+K15)))</f>
        <v>0</v>
      </c>
      <c r="AH15" s="348">
        <f>IF((D15+E15+F15+G15+H15+I15+J15+K15)&gt;=14,L15,L15-AG15)</f>
        <v>0</v>
      </c>
      <c r="AI15" s="348">
        <f>IF((D15+E15+F15+G15+H15+I15+J15+K15+L15)&gt;=14,0,IF((D15+E15+F15+G15+H15+I15+J15+K15+L15+M15)&lt;14,M15,14-(D15+E15+F15+G15+H15+I15+J15+K15+L15)))</f>
        <v>0</v>
      </c>
      <c r="AJ15" s="348">
        <f>IF((D15+E15+F15+G15+H15+I15+J15+K15+L15)&gt;=14,M15,M15-AI15)</f>
        <v>0</v>
      </c>
      <c r="AK15" s="348">
        <f>IF((D15+E15+F15+G15+H15+I15+J15+K15+L15+M15)&gt;=14,0,IF((D15+E15+F15+G15+H15+I15+J15+K15+L15+M15+N15)&lt;14,N15,14-(D15+E15+F15+G15+H15+I15+J15+K15+L15+M15)))</f>
        <v>0</v>
      </c>
      <c r="AL15" s="348">
        <f>IF((D15+E15+F15+G15+H15+I15+J15+K15+L15+M15)&gt;=14,N15,N15-AK15)</f>
        <v>0</v>
      </c>
      <c r="AM15" s="348">
        <f>IF((D15+E15+F15+G15+H15+I15+J15+K15+L15+M15+N15)&gt;=14,0,IF((D15+E15+F15+G15+H15+I15+J15+K15+L15+M15+N15+O15)&lt;14,O15,14-(D15+E15+F15+G15+H15+I15+J15+K15+L15+M15+N15)))</f>
        <v>0</v>
      </c>
      <c r="AN15" s="348">
        <f>IF((D15+E15+F15+G15+H15+I15+J15+K15+L15+M15+N15)&gt;=14,O15,O15-AM15)</f>
        <v>0</v>
      </c>
      <c r="AO15" s="334"/>
    </row>
    <row r="16" spans="1:41" s="335" customFormat="1" ht="18" customHeight="1">
      <c r="A16" s="343">
        <f t="shared" si="2"/>
        <v>11</v>
      </c>
      <c r="B16" s="344" t="s">
        <v>1458</v>
      </c>
      <c r="C16" s="345" t="s">
        <v>1459</v>
      </c>
      <c r="D16" s="346">
        <v>0</v>
      </c>
      <c r="E16" s="346">
        <v>0</v>
      </c>
      <c r="F16" s="346">
        <v>0</v>
      </c>
      <c r="G16" s="346">
        <v>0</v>
      </c>
      <c r="H16" s="346"/>
      <c r="I16" s="346"/>
      <c r="J16" s="346"/>
      <c r="K16" s="346"/>
      <c r="L16" s="346"/>
      <c r="M16" s="346"/>
      <c r="N16" s="346"/>
      <c r="O16" s="346"/>
      <c r="P16" s="347">
        <f>SUM(D16:O16)</f>
        <v>0</v>
      </c>
      <c r="Q16" s="348">
        <f>IF(D16&lt;14,D16,14)</f>
        <v>0</v>
      </c>
      <c r="R16" s="348">
        <f>D16-Q16</f>
        <v>0</v>
      </c>
      <c r="S16" s="348">
        <f>IF(D16&gt;=14,0,IF((D16+E16)&lt;14,E16,14-D16))</f>
        <v>0</v>
      </c>
      <c r="T16" s="348">
        <f>IF(D16&gt;=14,E16,E16-S16)</f>
        <v>0</v>
      </c>
      <c r="U16" s="348">
        <f>IF((D16+E16)&gt;=14,0,IF((D16+E16+F16)&lt;14,F16,14-(D16+E16)))</f>
        <v>0</v>
      </c>
      <c r="V16" s="348">
        <f>IF((D16+E16)&gt;=14,F16,F16-U16)</f>
        <v>0</v>
      </c>
      <c r="W16" s="348">
        <f>IF((D16+E16+F16)&gt;=14,0,IF((D16+E16+F16+G16)&lt;14,G16,14-(D16+E16+F16)))</f>
        <v>0</v>
      </c>
      <c r="X16" s="348">
        <f>IF((D16+E16+F16)&gt;=14,G16,G16-W16)</f>
        <v>0</v>
      </c>
      <c r="Y16" s="348">
        <f>IF((D16+E16+F16+G16)&gt;=14,0,IF((D16+E16+F16+G16+H16)&lt;14,H16,14-(D16+E16+F16+G16)))</f>
        <v>0</v>
      </c>
      <c r="Z16" s="348">
        <f>IF((D16+E16+F16+G16)&gt;=14,H16,H16-Y16)</f>
        <v>0</v>
      </c>
      <c r="AA16" s="348">
        <f>IF((D16+E16+F16+G16+H16)&gt;=14,0,IF((D16+E16+F16+G16+H16+I16)&lt;14,I16,14-(D16+E16+F16+G16+H16)))</f>
        <v>0</v>
      </c>
      <c r="AB16" s="348">
        <f>IF((D16+E16+F16+G16+H16)&gt;=14,I16,I16-AA16)</f>
        <v>0</v>
      </c>
      <c r="AC16" s="348">
        <f>IF((D16+E16+F16+G16+H16+I16)&gt;=14,0,IF((D16+E16+F16+G16+H16+I16+J16)&lt;14,J16,14-(D16+E16+F16+G16+H16+I16)))</f>
        <v>0</v>
      </c>
      <c r="AD16" s="348">
        <f>IF((D16+E16+F16+G16+H16+I16)&gt;=14,J16,J16-AC16)</f>
        <v>0</v>
      </c>
      <c r="AE16" s="348">
        <f>IF((D16+E16+F16+G16+H16+I16+J16)&gt;=14,0,IF((D16+E16+F16+G16+H16+I16+J16+K16)&lt;14,K16,14-(D16+E16+F16+G16+H16+I16+J16)))</f>
        <v>0</v>
      </c>
      <c r="AF16" s="348">
        <f>IF((D16+E16+F16+G16+H16+I16+J16)&gt;=14,K16,K16-AE16)</f>
        <v>0</v>
      </c>
      <c r="AG16" s="348">
        <f>IF((D16+E16+F16+G16+H16+I16+J16+K16)&gt;=14,0,IF((D16+E16+F16+G16+H16+I16+J16+K16+L16)&lt;14,L16,14-(D16+E16+F16+G16+H16+I16+J16+K16)))</f>
        <v>0</v>
      </c>
      <c r="AH16" s="348">
        <f>IF((D16+E16+F16+G16+H16+I16+J16+K16)&gt;=14,L16,L16-AG16)</f>
        <v>0</v>
      </c>
      <c r="AI16" s="348">
        <f>IF((D16+E16+F16+G16+H16+I16+J16+K16+L16)&gt;=14,0,IF((D16+E16+F16+G16+H16+I16+J16+K16+L16+M16)&lt;14,M16,14-(D16+E16+F16+G16+H16+I16+J16+K16+L16)))</f>
        <v>0</v>
      </c>
      <c r="AJ16" s="348">
        <f>IF((D16+E16+F16+G16+H16+I16+J16+K16+L16)&gt;=14,M16,M16-AI16)</f>
        <v>0</v>
      </c>
      <c r="AK16" s="348">
        <f>IF((D16+E16+F16+G16+H16+I16+J16+K16+L16+M16)&gt;=14,0,IF((D16+E16+F16+G16+H16+I16+J16+K16+L16+M16+N16)&lt;14,N16,14-(D16+E16+F16+G16+H16+I16+J16+K16+L16+M16)))</f>
        <v>0</v>
      </c>
      <c r="AL16" s="348">
        <f>IF((D16+E16+F16+G16+H16+I16+J16+K16+L16+M16)&gt;=14,N16,N16-AK16)</f>
        <v>0</v>
      </c>
      <c r="AM16" s="348">
        <f>IF((D16+E16+F16+G16+H16+I16+J16+K16+L16+M16+N16)&gt;=14,0,IF((D16+E16+F16+G16+H16+I16+J16+K16+L16+M16+N16+O16)&lt;14,O16,14-(D16+E16+F16+G16+H16+I16+J16+K16+L16+M16+N16)))</f>
        <v>0</v>
      </c>
      <c r="AN16" s="348">
        <f>IF((D16+E16+F16+G16+H16+I16+J16+K16+L16+M16+N16)&gt;=14,O16,O16-AM16)</f>
        <v>0</v>
      </c>
      <c r="AO16" s="334"/>
    </row>
    <row r="17" spans="1:41" s="335" customFormat="1" ht="18" customHeight="1">
      <c r="A17" s="343">
        <f t="shared" si="2"/>
        <v>12</v>
      </c>
      <c r="B17" s="344" t="s">
        <v>135</v>
      </c>
      <c r="C17" s="345" t="s">
        <v>136</v>
      </c>
      <c r="D17" s="346">
        <v>0</v>
      </c>
      <c r="E17" s="346"/>
      <c r="F17" s="346">
        <v>0</v>
      </c>
      <c r="G17" s="346"/>
      <c r="H17" s="346"/>
      <c r="I17" s="346"/>
      <c r="J17" s="346"/>
      <c r="K17" s="346"/>
      <c r="L17" s="346"/>
      <c r="M17" s="346"/>
      <c r="N17" s="346"/>
      <c r="O17" s="346"/>
      <c r="P17" s="347">
        <f>SUM(D17:O17)</f>
        <v>0</v>
      </c>
      <c r="Q17" s="348">
        <f>IF(D17&lt;14,D17,14)</f>
        <v>0</v>
      </c>
      <c r="R17" s="348">
        <f>D17-Q17</f>
        <v>0</v>
      </c>
      <c r="S17" s="348">
        <f>IF(D17&gt;=14,0,IF((D17+E17)&lt;14,E17,14-D17))</f>
        <v>0</v>
      </c>
      <c r="T17" s="348">
        <f>IF(D17&gt;=14,E17,E17-S17)</f>
        <v>0</v>
      </c>
      <c r="U17" s="348">
        <f>IF((D17+E17)&gt;=14,0,IF((D17+E17+F17)&lt;14,F17,14-(D17+E17)))</f>
        <v>0</v>
      </c>
      <c r="V17" s="348">
        <f>IF((D17+E17)&gt;=14,F17,F17-U17)</f>
        <v>0</v>
      </c>
      <c r="W17" s="348">
        <f>IF((D17+E17+F17)&gt;=14,0,IF((D17+E17+F17+G17)&lt;14,G17,14-(D17+E17+F17)))</f>
        <v>0</v>
      </c>
      <c r="X17" s="348">
        <f>IF((D17+E17+F17)&gt;=14,G17,G17-W17)</f>
        <v>0</v>
      </c>
      <c r="Y17" s="348">
        <f>IF((D17+E17+F17+G17)&gt;=14,0,IF((D17+E17+F17+G17+H17)&lt;14,H17,14-(D17+E17+F17+G17)))</f>
        <v>0</v>
      </c>
      <c r="Z17" s="348">
        <f>IF((D17+E17+F17+G17)&gt;=14,H17,H17-Y17)</f>
        <v>0</v>
      </c>
      <c r="AA17" s="348">
        <f>IF((D17+E17+F17+G17+H17)&gt;=14,0,IF((D17+E17+F17+G17+H17+I17)&lt;14,I17,14-(D17+E17+F17+G17+H17)))</f>
        <v>0</v>
      </c>
      <c r="AB17" s="348">
        <f>IF((D17+E17+F17+G17+H17)&gt;=14,I17,I17-AA17)</f>
        <v>0</v>
      </c>
      <c r="AC17" s="348">
        <f>IF((D17+E17+F17+G17+H17+I17)&gt;=14,0,IF((D17+E17+F17+G17+H17+I17+J17)&lt;14,J17,14-(D17+E17+F17+G17+H17+I17)))</f>
        <v>0</v>
      </c>
      <c r="AD17" s="348">
        <f>IF((D17+E17+F17+G17+H17+I17)&gt;=14,J17,J17-AC17)</f>
        <v>0</v>
      </c>
      <c r="AE17" s="348">
        <f>IF((D17+E17+F17+G17+H17+I17+J17)&gt;=14,0,IF((D17+E17+F17+G17+H17+I17+J17+K17)&lt;14,K17,14-(D17+E17+F17+G17+H17+I17+J17)))</f>
        <v>0</v>
      </c>
      <c r="AF17" s="348">
        <f>IF((D17+E17+F17+G17+H17+I17+J17)&gt;=14,K17,K17-AE17)</f>
        <v>0</v>
      </c>
      <c r="AG17" s="348">
        <f>IF((D17+E17+F17+G17+H17+I17+J17+K17)&gt;=14,0,IF((D17+E17+F17+G17+H17+I17+J17+K17+L17)&lt;14,L17,14-(D17+E17+F17+G17+H17+I17+J17+K17)))</f>
        <v>0</v>
      </c>
      <c r="AH17" s="348">
        <f>IF((D17+E17+F17+G17+H17+I17+J17+K17)&gt;=14,L17,L17-AG17)</f>
        <v>0</v>
      </c>
      <c r="AI17" s="348">
        <f>IF((D17+E17+F17+G17+H17+I17+J17+K17+L17)&gt;=14,0,IF((D17+E17+F17+G17+H17+I17+J17+K17+L17+M17)&lt;14,M17,14-(D17+E17+F17+G17+H17+I17+J17+K17+L17)))</f>
        <v>0</v>
      </c>
      <c r="AJ17" s="348">
        <f>IF((D17+E17+F17+G17+H17+I17+J17+K17+L17)&gt;=14,M17,M17-AI17)</f>
        <v>0</v>
      </c>
      <c r="AK17" s="348">
        <f>IF((D17+E17+F17+G17+H17+I17+J17+K17+L17+M17)&gt;=14,0,IF((D17+E17+F17+G17+H17+I17+J17+K17+L17+M17+N17)&lt;14,N17,14-(D17+E17+F17+G17+H17+I17+J17+K17+L17+M17)))</f>
        <v>0</v>
      </c>
      <c r="AL17" s="348">
        <f>IF((D17+E17+F17+G17+H17+I17+J17+K17+L17+M17)&gt;=14,N17,N17-AK17)</f>
        <v>0</v>
      </c>
      <c r="AM17" s="348">
        <f>IF((D17+E17+F17+G17+H17+I17+J17+K17+L17+M17+N17)&gt;=14,0,IF((D17+E17+F17+G17+H17+I17+J17+K17+L17+M17+N17+O17)&lt;14,O17,14-(D17+E17+F17+G17+H17+I17+J17+K17+L17+M17+N17)))</f>
        <v>0</v>
      </c>
      <c r="AN17" s="348">
        <f>IF((D17+E17+F17+G17+H17+I17+J17+K17+L17+M17+N17)&gt;=14,O17,O17-AM17)</f>
        <v>0</v>
      </c>
      <c r="AO17" s="334"/>
    </row>
    <row r="18" spans="1:41" s="335" customFormat="1" ht="18" customHeight="1">
      <c r="A18" s="343">
        <f t="shared" si="2"/>
        <v>13</v>
      </c>
      <c r="B18" s="344" t="s">
        <v>145</v>
      </c>
      <c r="C18" s="345" t="s">
        <v>146</v>
      </c>
      <c r="D18" s="346">
        <v>0</v>
      </c>
      <c r="E18" s="346">
        <v>0</v>
      </c>
      <c r="F18" s="346">
        <v>0</v>
      </c>
      <c r="G18" s="346">
        <v>0</v>
      </c>
      <c r="H18" s="346"/>
      <c r="I18" s="346"/>
      <c r="J18" s="346"/>
      <c r="K18" s="346"/>
      <c r="L18" s="346"/>
      <c r="M18" s="346"/>
      <c r="N18" s="346"/>
      <c r="O18" s="346"/>
      <c r="P18" s="347">
        <f t="shared" si="27"/>
        <v>0</v>
      </c>
      <c r="Q18" s="348">
        <f t="shared" si="3"/>
        <v>0</v>
      </c>
      <c r="R18" s="348">
        <f t="shared" si="4"/>
        <v>0</v>
      </c>
      <c r="S18" s="348">
        <f t="shared" si="5"/>
        <v>0</v>
      </c>
      <c r="T18" s="348">
        <f t="shared" si="6"/>
        <v>0</v>
      </c>
      <c r="U18" s="348">
        <f t="shared" si="7"/>
        <v>0</v>
      </c>
      <c r="V18" s="348">
        <f t="shared" si="8"/>
        <v>0</v>
      </c>
      <c r="W18" s="348">
        <f t="shared" si="9"/>
        <v>0</v>
      </c>
      <c r="X18" s="348">
        <f t="shared" si="10"/>
        <v>0</v>
      </c>
      <c r="Y18" s="348">
        <f t="shared" si="11"/>
        <v>0</v>
      </c>
      <c r="Z18" s="348">
        <f t="shared" si="12"/>
        <v>0</v>
      </c>
      <c r="AA18" s="348">
        <f t="shared" si="13"/>
        <v>0</v>
      </c>
      <c r="AB18" s="348">
        <f t="shared" si="14"/>
        <v>0</v>
      </c>
      <c r="AC18" s="348">
        <f t="shared" si="15"/>
        <v>0</v>
      </c>
      <c r="AD18" s="348">
        <f t="shared" si="16"/>
        <v>0</v>
      </c>
      <c r="AE18" s="348">
        <f t="shared" si="17"/>
        <v>0</v>
      </c>
      <c r="AF18" s="348">
        <f t="shared" si="18"/>
        <v>0</v>
      </c>
      <c r="AG18" s="348">
        <f t="shared" si="19"/>
        <v>0</v>
      </c>
      <c r="AH18" s="348">
        <f t="shared" si="20"/>
        <v>0</v>
      </c>
      <c r="AI18" s="348">
        <f t="shared" si="21"/>
        <v>0</v>
      </c>
      <c r="AJ18" s="348">
        <f t="shared" si="22"/>
        <v>0</v>
      </c>
      <c r="AK18" s="348">
        <f t="shared" si="23"/>
        <v>0</v>
      </c>
      <c r="AL18" s="348">
        <f t="shared" si="24"/>
        <v>0</v>
      </c>
      <c r="AM18" s="348">
        <f t="shared" si="25"/>
        <v>0</v>
      </c>
      <c r="AN18" s="348">
        <f t="shared" si="26"/>
        <v>0</v>
      </c>
      <c r="AO18" s="334"/>
    </row>
    <row r="19" spans="1:41" s="335" customFormat="1" ht="18" customHeight="1">
      <c r="A19" s="343">
        <f t="shared" si="2"/>
        <v>14</v>
      </c>
      <c r="B19" s="344" t="s">
        <v>139</v>
      </c>
      <c r="C19" s="345" t="s">
        <v>140</v>
      </c>
      <c r="D19" s="346">
        <v>0</v>
      </c>
      <c r="E19" s="346">
        <v>0</v>
      </c>
      <c r="F19" s="346">
        <v>0</v>
      </c>
      <c r="G19" s="346">
        <v>0</v>
      </c>
      <c r="H19" s="346"/>
      <c r="I19" s="346"/>
      <c r="J19" s="346"/>
      <c r="K19" s="346"/>
      <c r="L19" s="346"/>
      <c r="M19" s="346"/>
      <c r="N19" s="346"/>
      <c r="O19" s="346"/>
      <c r="P19" s="347">
        <f t="shared" si="27"/>
        <v>0</v>
      </c>
      <c r="Q19" s="348">
        <f t="shared" si="3"/>
        <v>0</v>
      </c>
      <c r="R19" s="348">
        <f t="shared" si="4"/>
        <v>0</v>
      </c>
      <c r="S19" s="348">
        <f t="shared" si="5"/>
        <v>0</v>
      </c>
      <c r="T19" s="348">
        <f t="shared" si="6"/>
        <v>0</v>
      </c>
      <c r="U19" s="348">
        <f t="shared" si="7"/>
        <v>0</v>
      </c>
      <c r="V19" s="348">
        <f t="shared" si="8"/>
        <v>0</v>
      </c>
      <c r="W19" s="348">
        <f t="shared" si="9"/>
        <v>0</v>
      </c>
      <c r="X19" s="348">
        <f t="shared" si="10"/>
        <v>0</v>
      </c>
      <c r="Y19" s="348">
        <f t="shared" si="11"/>
        <v>0</v>
      </c>
      <c r="Z19" s="348">
        <f t="shared" si="12"/>
        <v>0</v>
      </c>
      <c r="AA19" s="348">
        <f t="shared" si="13"/>
        <v>0</v>
      </c>
      <c r="AB19" s="348">
        <f t="shared" si="14"/>
        <v>0</v>
      </c>
      <c r="AC19" s="348">
        <f t="shared" si="15"/>
        <v>0</v>
      </c>
      <c r="AD19" s="348">
        <f t="shared" si="16"/>
        <v>0</v>
      </c>
      <c r="AE19" s="348">
        <f t="shared" si="17"/>
        <v>0</v>
      </c>
      <c r="AF19" s="348">
        <f t="shared" si="18"/>
        <v>0</v>
      </c>
      <c r="AG19" s="348">
        <f t="shared" si="19"/>
        <v>0</v>
      </c>
      <c r="AH19" s="348">
        <f t="shared" si="20"/>
        <v>0</v>
      </c>
      <c r="AI19" s="348">
        <f t="shared" si="21"/>
        <v>0</v>
      </c>
      <c r="AJ19" s="348">
        <f t="shared" si="22"/>
        <v>0</v>
      </c>
      <c r="AK19" s="348">
        <f t="shared" si="23"/>
        <v>0</v>
      </c>
      <c r="AL19" s="348">
        <f t="shared" si="24"/>
        <v>0</v>
      </c>
      <c r="AM19" s="348">
        <f t="shared" si="25"/>
        <v>0</v>
      </c>
      <c r="AN19" s="348">
        <f t="shared" si="26"/>
        <v>0</v>
      </c>
      <c r="AO19" s="334"/>
    </row>
    <row r="20" spans="1:41" s="335" customFormat="1" ht="18" customHeight="1">
      <c r="A20" s="343">
        <f t="shared" si="2"/>
        <v>15</v>
      </c>
      <c r="B20" s="344" t="s">
        <v>147</v>
      </c>
      <c r="C20" s="345" t="s">
        <v>148</v>
      </c>
      <c r="D20" s="346">
        <v>0</v>
      </c>
      <c r="E20" s="346">
        <v>0</v>
      </c>
      <c r="F20" s="346">
        <v>0</v>
      </c>
      <c r="G20" s="346">
        <v>0</v>
      </c>
      <c r="H20" s="346"/>
      <c r="I20" s="346"/>
      <c r="J20" s="346"/>
      <c r="K20" s="346"/>
      <c r="L20" s="346"/>
      <c r="M20" s="346"/>
      <c r="N20" s="346"/>
      <c r="O20" s="346"/>
      <c r="P20" s="347">
        <f t="shared" si="27"/>
        <v>0</v>
      </c>
      <c r="Q20" s="348">
        <f t="shared" si="3"/>
        <v>0</v>
      </c>
      <c r="R20" s="348">
        <f t="shared" si="4"/>
        <v>0</v>
      </c>
      <c r="S20" s="348">
        <f t="shared" si="5"/>
        <v>0</v>
      </c>
      <c r="T20" s="348">
        <f t="shared" si="6"/>
        <v>0</v>
      </c>
      <c r="U20" s="348">
        <f t="shared" si="7"/>
        <v>0</v>
      </c>
      <c r="V20" s="348">
        <f t="shared" si="8"/>
        <v>0</v>
      </c>
      <c r="W20" s="348">
        <f t="shared" si="9"/>
        <v>0</v>
      </c>
      <c r="X20" s="348">
        <f t="shared" si="10"/>
        <v>0</v>
      </c>
      <c r="Y20" s="348">
        <f t="shared" si="11"/>
        <v>0</v>
      </c>
      <c r="Z20" s="348">
        <f t="shared" si="12"/>
        <v>0</v>
      </c>
      <c r="AA20" s="348">
        <f t="shared" si="13"/>
        <v>0</v>
      </c>
      <c r="AB20" s="348">
        <f t="shared" si="14"/>
        <v>0</v>
      </c>
      <c r="AC20" s="348">
        <f t="shared" si="15"/>
        <v>0</v>
      </c>
      <c r="AD20" s="348">
        <f t="shared" si="16"/>
        <v>0</v>
      </c>
      <c r="AE20" s="348">
        <f t="shared" si="17"/>
        <v>0</v>
      </c>
      <c r="AF20" s="348">
        <f t="shared" si="18"/>
        <v>0</v>
      </c>
      <c r="AG20" s="348">
        <f t="shared" si="19"/>
        <v>0</v>
      </c>
      <c r="AH20" s="348">
        <f t="shared" si="20"/>
        <v>0</v>
      </c>
      <c r="AI20" s="348">
        <f t="shared" si="21"/>
        <v>0</v>
      </c>
      <c r="AJ20" s="348">
        <f t="shared" si="22"/>
        <v>0</v>
      </c>
      <c r="AK20" s="348">
        <f t="shared" si="23"/>
        <v>0</v>
      </c>
      <c r="AL20" s="348">
        <f t="shared" si="24"/>
        <v>0</v>
      </c>
      <c r="AM20" s="348">
        <f t="shared" si="25"/>
        <v>0</v>
      </c>
      <c r="AN20" s="348">
        <f t="shared" si="26"/>
        <v>0</v>
      </c>
      <c r="AO20" s="334"/>
    </row>
    <row r="21" spans="1:41" s="335" customFormat="1" ht="18" customHeight="1">
      <c r="A21" s="343">
        <f t="shared" si="2"/>
        <v>16</v>
      </c>
      <c r="B21" s="344" t="s">
        <v>143</v>
      </c>
      <c r="C21" s="345" t="s">
        <v>144</v>
      </c>
      <c r="D21" s="346">
        <v>0</v>
      </c>
      <c r="E21" s="346">
        <v>0</v>
      </c>
      <c r="F21" s="346">
        <v>0</v>
      </c>
      <c r="G21" s="346">
        <v>0</v>
      </c>
      <c r="H21" s="346"/>
      <c r="I21" s="346"/>
      <c r="J21" s="346"/>
      <c r="K21" s="346"/>
      <c r="L21" s="346"/>
      <c r="M21" s="346"/>
      <c r="N21" s="346"/>
      <c r="O21" s="346"/>
      <c r="P21" s="347">
        <f t="shared" si="27"/>
        <v>0</v>
      </c>
      <c r="Q21" s="348">
        <f t="shared" si="3"/>
        <v>0</v>
      </c>
      <c r="R21" s="348">
        <f t="shared" si="4"/>
        <v>0</v>
      </c>
      <c r="S21" s="348">
        <f t="shared" si="5"/>
        <v>0</v>
      </c>
      <c r="T21" s="348">
        <f t="shared" si="6"/>
        <v>0</v>
      </c>
      <c r="U21" s="348">
        <f t="shared" si="7"/>
        <v>0</v>
      </c>
      <c r="V21" s="348">
        <f t="shared" si="8"/>
        <v>0</v>
      </c>
      <c r="W21" s="348">
        <f t="shared" si="9"/>
        <v>0</v>
      </c>
      <c r="X21" s="348">
        <f t="shared" si="10"/>
        <v>0</v>
      </c>
      <c r="Y21" s="348">
        <f t="shared" si="11"/>
        <v>0</v>
      </c>
      <c r="Z21" s="348">
        <f t="shared" si="12"/>
        <v>0</v>
      </c>
      <c r="AA21" s="348">
        <f t="shared" si="13"/>
        <v>0</v>
      </c>
      <c r="AB21" s="348">
        <f t="shared" si="14"/>
        <v>0</v>
      </c>
      <c r="AC21" s="348">
        <f t="shared" si="15"/>
        <v>0</v>
      </c>
      <c r="AD21" s="348">
        <f t="shared" si="16"/>
        <v>0</v>
      </c>
      <c r="AE21" s="348">
        <f t="shared" si="17"/>
        <v>0</v>
      </c>
      <c r="AF21" s="348">
        <f t="shared" si="18"/>
        <v>0</v>
      </c>
      <c r="AG21" s="348">
        <f t="shared" si="19"/>
        <v>0</v>
      </c>
      <c r="AH21" s="348">
        <f t="shared" si="20"/>
        <v>0</v>
      </c>
      <c r="AI21" s="348">
        <f t="shared" si="21"/>
        <v>0</v>
      </c>
      <c r="AJ21" s="348">
        <f t="shared" si="22"/>
        <v>0</v>
      </c>
      <c r="AK21" s="348">
        <f t="shared" si="23"/>
        <v>0</v>
      </c>
      <c r="AL21" s="348">
        <f t="shared" si="24"/>
        <v>0</v>
      </c>
      <c r="AM21" s="348">
        <f t="shared" si="25"/>
        <v>0</v>
      </c>
      <c r="AN21" s="348">
        <f t="shared" si="26"/>
        <v>0</v>
      </c>
      <c r="AO21" s="334"/>
    </row>
    <row r="22" spans="1:41" s="335" customFormat="1" ht="18" customHeight="1">
      <c r="A22" s="343">
        <f t="shared" si="2"/>
        <v>17</v>
      </c>
      <c r="B22" s="344" t="s">
        <v>137</v>
      </c>
      <c r="C22" s="345" t="s">
        <v>138</v>
      </c>
      <c r="D22" s="346">
        <v>0</v>
      </c>
      <c r="E22" s="346">
        <v>0</v>
      </c>
      <c r="F22" s="346">
        <v>0</v>
      </c>
      <c r="G22" s="346">
        <v>0</v>
      </c>
      <c r="H22" s="346"/>
      <c r="I22" s="346"/>
      <c r="J22" s="346"/>
      <c r="K22" s="346"/>
      <c r="L22" s="346"/>
      <c r="M22" s="346"/>
      <c r="N22" s="346"/>
      <c r="O22" s="346"/>
      <c r="P22" s="347">
        <f t="shared" si="27"/>
        <v>0</v>
      </c>
      <c r="Q22" s="348">
        <f t="shared" si="3"/>
        <v>0</v>
      </c>
      <c r="R22" s="348">
        <f t="shared" si="4"/>
        <v>0</v>
      </c>
      <c r="S22" s="348">
        <f t="shared" si="5"/>
        <v>0</v>
      </c>
      <c r="T22" s="348">
        <f t="shared" si="6"/>
        <v>0</v>
      </c>
      <c r="U22" s="348">
        <f t="shared" si="7"/>
        <v>0</v>
      </c>
      <c r="V22" s="348">
        <f t="shared" si="8"/>
        <v>0</v>
      </c>
      <c r="W22" s="348">
        <f t="shared" si="9"/>
        <v>0</v>
      </c>
      <c r="X22" s="348">
        <f t="shared" si="10"/>
        <v>0</v>
      </c>
      <c r="Y22" s="348">
        <f t="shared" si="11"/>
        <v>0</v>
      </c>
      <c r="Z22" s="348">
        <f t="shared" si="12"/>
        <v>0</v>
      </c>
      <c r="AA22" s="348">
        <f t="shared" si="13"/>
        <v>0</v>
      </c>
      <c r="AB22" s="348">
        <f t="shared" si="14"/>
        <v>0</v>
      </c>
      <c r="AC22" s="348">
        <f t="shared" si="15"/>
        <v>0</v>
      </c>
      <c r="AD22" s="348">
        <f t="shared" si="16"/>
        <v>0</v>
      </c>
      <c r="AE22" s="348">
        <f t="shared" si="17"/>
        <v>0</v>
      </c>
      <c r="AF22" s="348">
        <f t="shared" si="18"/>
        <v>0</v>
      </c>
      <c r="AG22" s="348">
        <f t="shared" si="19"/>
        <v>0</v>
      </c>
      <c r="AH22" s="348">
        <f t="shared" si="20"/>
        <v>0</v>
      </c>
      <c r="AI22" s="348">
        <f t="shared" si="21"/>
        <v>0</v>
      </c>
      <c r="AJ22" s="348">
        <f t="shared" si="22"/>
        <v>0</v>
      </c>
      <c r="AK22" s="348">
        <f t="shared" si="23"/>
        <v>0</v>
      </c>
      <c r="AL22" s="348">
        <f t="shared" si="24"/>
        <v>0</v>
      </c>
      <c r="AM22" s="348">
        <f t="shared" si="25"/>
        <v>0</v>
      </c>
      <c r="AN22" s="348">
        <f t="shared" si="26"/>
        <v>0</v>
      </c>
      <c r="AO22" s="334"/>
    </row>
    <row r="23" spans="1:41" s="335" customFormat="1" ht="18" customHeight="1">
      <c r="A23" s="343">
        <f t="shared" si="2"/>
        <v>18</v>
      </c>
      <c r="B23" s="344" t="s">
        <v>141</v>
      </c>
      <c r="C23" s="345" t="s">
        <v>142</v>
      </c>
      <c r="D23" s="346">
        <v>0</v>
      </c>
      <c r="E23" s="346">
        <v>0</v>
      </c>
      <c r="F23" s="346">
        <v>0</v>
      </c>
      <c r="G23" s="346">
        <v>0</v>
      </c>
      <c r="H23" s="346"/>
      <c r="I23" s="346"/>
      <c r="J23" s="346"/>
      <c r="K23" s="346"/>
      <c r="L23" s="346"/>
      <c r="M23" s="346"/>
      <c r="N23" s="346"/>
      <c r="O23" s="346"/>
      <c r="P23" s="347">
        <f t="shared" si="27"/>
        <v>0</v>
      </c>
      <c r="Q23" s="348">
        <f t="shared" si="3"/>
        <v>0</v>
      </c>
      <c r="R23" s="348">
        <f t="shared" si="4"/>
        <v>0</v>
      </c>
      <c r="S23" s="348">
        <f t="shared" si="5"/>
        <v>0</v>
      </c>
      <c r="T23" s="348">
        <f t="shared" si="6"/>
        <v>0</v>
      </c>
      <c r="U23" s="348">
        <f t="shared" si="7"/>
        <v>0</v>
      </c>
      <c r="V23" s="348">
        <f t="shared" si="8"/>
        <v>0</v>
      </c>
      <c r="W23" s="348">
        <f t="shared" si="9"/>
        <v>0</v>
      </c>
      <c r="X23" s="348">
        <f t="shared" si="10"/>
        <v>0</v>
      </c>
      <c r="Y23" s="348">
        <f t="shared" si="11"/>
        <v>0</v>
      </c>
      <c r="Z23" s="348">
        <f t="shared" si="12"/>
        <v>0</v>
      </c>
      <c r="AA23" s="348">
        <f t="shared" si="13"/>
        <v>0</v>
      </c>
      <c r="AB23" s="348">
        <f t="shared" si="14"/>
        <v>0</v>
      </c>
      <c r="AC23" s="348">
        <f t="shared" si="15"/>
        <v>0</v>
      </c>
      <c r="AD23" s="348">
        <f t="shared" si="16"/>
        <v>0</v>
      </c>
      <c r="AE23" s="348">
        <f t="shared" si="17"/>
        <v>0</v>
      </c>
      <c r="AF23" s="348">
        <f t="shared" si="18"/>
        <v>0</v>
      </c>
      <c r="AG23" s="348">
        <f t="shared" si="19"/>
        <v>0</v>
      </c>
      <c r="AH23" s="348">
        <f t="shared" si="20"/>
        <v>0</v>
      </c>
      <c r="AI23" s="348">
        <f t="shared" si="21"/>
        <v>0</v>
      </c>
      <c r="AJ23" s="348">
        <f t="shared" si="22"/>
        <v>0</v>
      </c>
      <c r="AK23" s="348">
        <f t="shared" si="23"/>
        <v>0</v>
      </c>
      <c r="AL23" s="348">
        <f t="shared" si="24"/>
        <v>0</v>
      </c>
      <c r="AM23" s="348">
        <f t="shared" si="25"/>
        <v>0</v>
      </c>
      <c r="AN23" s="348">
        <f t="shared" si="26"/>
        <v>0</v>
      </c>
      <c r="AO23" s="334"/>
    </row>
    <row r="24" spans="1:41" s="335" customFormat="1" ht="18" customHeight="1">
      <c r="A24" s="343">
        <f t="shared" si="2"/>
        <v>19</v>
      </c>
      <c r="B24" s="344" t="s">
        <v>1460</v>
      </c>
      <c r="C24" s="345" t="s">
        <v>1461</v>
      </c>
      <c r="D24" s="346">
        <v>0</v>
      </c>
      <c r="E24" s="346">
        <v>0</v>
      </c>
      <c r="F24" s="346">
        <v>0</v>
      </c>
      <c r="G24" s="346">
        <v>0</v>
      </c>
      <c r="H24" s="346"/>
      <c r="I24" s="346"/>
      <c r="J24" s="346"/>
      <c r="K24" s="346"/>
      <c r="L24" s="346"/>
      <c r="M24" s="346"/>
      <c r="N24" s="346"/>
      <c r="O24" s="346"/>
      <c r="P24" s="347">
        <f t="shared" si="27"/>
        <v>0</v>
      </c>
      <c r="Q24" s="348">
        <f t="shared" si="3"/>
        <v>0</v>
      </c>
      <c r="R24" s="348">
        <f t="shared" si="4"/>
        <v>0</v>
      </c>
      <c r="S24" s="348">
        <f t="shared" si="5"/>
        <v>0</v>
      </c>
      <c r="T24" s="348">
        <f t="shared" si="6"/>
        <v>0</v>
      </c>
      <c r="U24" s="348">
        <f t="shared" si="7"/>
        <v>0</v>
      </c>
      <c r="V24" s="348">
        <f t="shared" si="8"/>
        <v>0</v>
      </c>
      <c r="W24" s="348">
        <f t="shared" si="9"/>
        <v>0</v>
      </c>
      <c r="X24" s="348">
        <f t="shared" si="10"/>
        <v>0</v>
      </c>
      <c r="Y24" s="348">
        <f t="shared" si="11"/>
        <v>0</v>
      </c>
      <c r="Z24" s="348">
        <f t="shared" si="12"/>
        <v>0</v>
      </c>
      <c r="AA24" s="348">
        <f t="shared" si="13"/>
        <v>0</v>
      </c>
      <c r="AB24" s="348">
        <f t="shared" si="14"/>
        <v>0</v>
      </c>
      <c r="AC24" s="348">
        <f t="shared" si="15"/>
        <v>0</v>
      </c>
      <c r="AD24" s="348">
        <f t="shared" si="16"/>
        <v>0</v>
      </c>
      <c r="AE24" s="348">
        <f t="shared" si="17"/>
        <v>0</v>
      </c>
      <c r="AF24" s="348">
        <f t="shared" si="18"/>
        <v>0</v>
      </c>
      <c r="AG24" s="348">
        <f t="shared" si="19"/>
        <v>0</v>
      </c>
      <c r="AH24" s="348">
        <f t="shared" si="20"/>
        <v>0</v>
      </c>
      <c r="AI24" s="348">
        <f t="shared" si="21"/>
        <v>0</v>
      </c>
      <c r="AJ24" s="348">
        <f t="shared" si="22"/>
        <v>0</v>
      </c>
      <c r="AK24" s="348">
        <f t="shared" si="23"/>
        <v>0</v>
      </c>
      <c r="AL24" s="348">
        <f t="shared" si="24"/>
        <v>0</v>
      </c>
      <c r="AM24" s="348">
        <f t="shared" si="25"/>
        <v>0</v>
      </c>
      <c r="AN24" s="348">
        <f t="shared" si="26"/>
        <v>0</v>
      </c>
      <c r="AO24" s="334"/>
    </row>
    <row r="25" spans="1:41" s="335" customFormat="1" ht="18" customHeight="1">
      <c r="A25" s="343">
        <f t="shared" si="2"/>
        <v>20</v>
      </c>
      <c r="B25" s="344" t="s">
        <v>149</v>
      </c>
      <c r="C25" s="345" t="s">
        <v>150</v>
      </c>
      <c r="D25" s="346">
        <v>0</v>
      </c>
      <c r="E25" s="346">
        <v>0</v>
      </c>
      <c r="F25" s="346">
        <v>0</v>
      </c>
      <c r="G25" s="346">
        <v>0</v>
      </c>
      <c r="H25" s="346"/>
      <c r="I25" s="346"/>
      <c r="J25" s="346"/>
      <c r="K25" s="346"/>
      <c r="L25" s="346"/>
      <c r="M25" s="346"/>
      <c r="N25" s="346"/>
      <c r="O25" s="346"/>
      <c r="P25" s="347">
        <f t="shared" si="27"/>
        <v>0</v>
      </c>
      <c r="Q25" s="348">
        <f t="shared" si="3"/>
        <v>0</v>
      </c>
      <c r="R25" s="348">
        <f t="shared" si="4"/>
        <v>0</v>
      </c>
      <c r="S25" s="348">
        <f t="shared" si="5"/>
        <v>0</v>
      </c>
      <c r="T25" s="348">
        <f t="shared" si="6"/>
        <v>0</v>
      </c>
      <c r="U25" s="348">
        <f t="shared" si="7"/>
        <v>0</v>
      </c>
      <c r="V25" s="348">
        <f t="shared" si="8"/>
        <v>0</v>
      </c>
      <c r="W25" s="348">
        <f t="shared" si="9"/>
        <v>0</v>
      </c>
      <c r="X25" s="348">
        <f t="shared" si="10"/>
        <v>0</v>
      </c>
      <c r="Y25" s="348">
        <f t="shared" si="11"/>
        <v>0</v>
      </c>
      <c r="Z25" s="348">
        <f t="shared" si="12"/>
        <v>0</v>
      </c>
      <c r="AA25" s="348">
        <f t="shared" si="13"/>
        <v>0</v>
      </c>
      <c r="AB25" s="348">
        <f t="shared" si="14"/>
        <v>0</v>
      </c>
      <c r="AC25" s="348">
        <f t="shared" si="15"/>
        <v>0</v>
      </c>
      <c r="AD25" s="348">
        <f t="shared" si="16"/>
        <v>0</v>
      </c>
      <c r="AE25" s="348">
        <f t="shared" si="17"/>
        <v>0</v>
      </c>
      <c r="AF25" s="348">
        <f t="shared" si="18"/>
        <v>0</v>
      </c>
      <c r="AG25" s="348">
        <f t="shared" si="19"/>
        <v>0</v>
      </c>
      <c r="AH25" s="348">
        <f t="shared" si="20"/>
        <v>0</v>
      </c>
      <c r="AI25" s="348">
        <f t="shared" si="21"/>
        <v>0</v>
      </c>
      <c r="AJ25" s="348">
        <f t="shared" si="22"/>
        <v>0</v>
      </c>
      <c r="AK25" s="348">
        <f t="shared" si="23"/>
        <v>0</v>
      </c>
      <c r="AL25" s="348">
        <f t="shared" si="24"/>
        <v>0</v>
      </c>
      <c r="AM25" s="348">
        <f t="shared" si="25"/>
        <v>0</v>
      </c>
      <c r="AN25" s="348">
        <f t="shared" si="26"/>
        <v>0</v>
      </c>
      <c r="AO25" s="334"/>
    </row>
    <row r="26" spans="1:41" s="335" customFormat="1" ht="18" customHeight="1">
      <c r="A26" s="343">
        <f t="shared" si="2"/>
        <v>21</v>
      </c>
      <c r="B26" s="344" t="s">
        <v>1057</v>
      </c>
      <c r="C26" s="345" t="s">
        <v>1058</v>
      </c>
      <c r="D26" s="346">
        <v>0</v>
      </c>
      <c r="E26" s="346">
        <v>0</v>
      </c>
      <c r="F26" s="346">
        <v>0</v>
      </c>
      <c r="G26" s="346">
        <v>0</v>
      </c>
      <c r="H26" s="346"/>
      <c r="I26" s="346"/>
      <c r="J26" s="346"/>
      <c r="K26" s="346"/>
      <c r="L26" s="346"/>
      <c r="M26" s="346"/>
      <c r="N26" s="346"/>
      <c r="O26" s="346"/>
      <c r="P26" s="347">
        <f t="shared" si="27"/>
        <v>0</v>
      </c>
      <c r="Q26" s="348">
        <f t="shared" si="3"/>
        <v>0</v>
      </c>
      <c r="R26" s="348">
        <f t="shared" si="4"/>
        <v>0</v>
      </c>
      <c r="S26" s="348">
        <f t="shared" si="5"/>
        <v>0</v>
      </c>
      <c r="T26" s="348">
        <f t="shared" si="6"/>
        <v>0</v>
      </c>
      <c r="U26" s="348">
        <f t="shared" si="7"/>
        <v>0</v>
      </c>
      <c r="V26" s="348">
        <f t="shared" si="8"/>
        <v>0</v>
      </c>
      <c r="W26" s="348">
        <f t="shared" si="9"/>
        <v>0</v>
      </c>
      <c r="X26" s="348">
        <f t="shared" si="10"/>
        <v>0</v>
      </c>
      <c r="Y26" s="348">
        <f t="shared" si="11"/>
        <v>0</v>
      </c>
      <c r="Z26" s="348">
        <f t="shared" si="12"/>
        <v>0</v>
      </c>
      <c r="AA26" s="348">
        <f t="shared" si="13"/>
        <v>0</v>
      </c>
      <c r="AB26" s="348">
        <f t="shared" si="14"/>
        <v>0</v>
      </c>
      <c r="AC26" s="348">
        <f t="shared" si="15"/>
        <v>0</v>
      </c>
      <c r="AD26" s="348">
        <f t="shared" si="16"/>
        <v>0</v>
      </c>
      <c r="AE26" s="348">
        <f t="shared" si="17"/>
        <v>0</v>
      </c>
      <c r="AF26" s="348">
        <f t="shared" si="18"/>
        <v>0</v>
      </c>
      <c r="AG26" s="348">
        <f t="shared" si="19"/>
        <v>0</v>
      </c>
      <c r="AH26" s="348">
        <f t="shared" si="20"/>
        <v>0</v>
      </c>
      <c r="AI26" s="348">
        <f t="shared" si="21"/>
        <v>0</v>
      </c>
      <c r="AJ26" s="348">
        <f t="shared" si="22"/>
        <v>0</v>
      </c>
      <c r="AK26" s="348">
        <f t="shared" si="23"/>
        <v>0</v>
      </c>
      <c r="AL26" s="348">
        <f t="shared" si="24"/>
        <v>0</v>
      </c>
      <c r="AM26" s="348">
        <f t="shared" si="25"/>
        <v>0</v>
      </c>
      <c r="AN26" s="348">
        <f t="shared" si="26"/>
        <v>0</v>
      </c>
      <c r="AO26" s="334"/>
    </row>
    <row r="27" spans="1:41" s="335" customFormat="1" ht="18" customHeight="1">
      <c r="A27" s="343">
        <f t="shared" si="2"/>
        <v>22</v>
      </c>
      <c r="B27" s="344" t="s">
        <v>556</v>
      </c>
      <c r="C27" s="345" t="s">
        <v>557</v>
      </c>
      <c r="D27" s="346">
        <v>0</v>
      </c>
      <c r="E27" s="346">
        <v>0</v>
      </c>
      <c r="F27" s="346">
        <v>0</v>
      </c>
      <c r="G27" s="346">
        <v>0</v>
      </c>
      <c r="H27" s="346"/>
      <c r="I27" s="346"/>
      <c r="J27" s="346"/>
      <c r="K27" s="346"/>
      <c r="L27" s="346"/>
      <c r="M27" s="346"/>
      <c r="N27" s="346"/>
      <c r="O27" s="346"/>
      <c r="P27" s="347">
        <f t="shared" si="27"/>
        <v>0</v>
      </c>
      <c r="Q27" s="348">
        <f t="shared" si="3"/>
        <v>0</v>
      </c>
      <c r="R27" s="348">
        <f t="shared" si="4"/>
        <v>0</v>
      </c>
      <c r="S27" s="348">
        <f t="shared" si="5"/>
        <v>0</v>
      </c>
      <c r="T27" s="348">
        <f t="shared" si="6"/>
        <v>0</v>
      </c>
      <c r="U27" s="348">
        <f t="shared" si="7"/>
        <v>0</v>
      </c>
      <c r="V27" s="348">
        <f t="shared" si="8"/>
        <v>0</v>
      </c>
      <c r="W27" s="348">
        <f t="shared" si="9"/>
        <v>0</v>
      </c>
      <c r="X27" s="348">
        <f t="shared" si="10"/>
        <v>0</v>
      </c>
      <c r="Y27" s="348">
        <f t="shared" si="11"/>
        <v>0</v>
      </c>
      <c r="Z27" s="348">
        <f t="shared" si="12"/>
        <v>0</v>
      </c>
      <c r="AA27" s="348">
        <f t="shared" si="13"/>
        <v>0</v>
      </c>
      <c r="AB27" s="348">
        <f t="shared" si="14"/>
        <v>0</v>
      </c>
      <c r="AC27" s="348">
        <f t="shared" si="15"/>
        <v>0</v>
      </c>
      <c r="AD27" s="348">
        <f t="shared" si="16"/>
        <v>0</v>
      </c>
      <c r="AE27" s="348">
        <f t="shared" si="17"/>
        <v>0</v>
      </c>
      <c r="AF27" s="348">
        <f t="shared" si="18"/>
        <v>0</v>
      </c>
      <c r="AG27" s="348">
        <f t="shared" si="19"/>
        <v>0</v>
      </c>
      <c r="AH27" s="348">
        <f t="shared" si="20"/>
        <v>0</v>
      </c>
      <c r="AI27" s="348">
        <f t="shared" si="21"/>
        <v>0</v>
      </c>
      <c r="AJ27" s="348">
        <f t="shared" si="22"/>
        <v>0</v>
      </c>
      <c r="AK27" s="348">
        <f t="shared" si="23"/>
        <v>0</v>
      </c>
      <c r="AL27" s="348">
        <f t="shared" si="24"/>
        <v>0</v>
      </c>
      <c r="AM27" s="348">
        <f t="shared" si="25"/>
        <v>0</v>
      </c>
      <c r="AN27" s="348">
        <f t="shared" si="26"/>
        <v>0</v>
      </c>
      <c r="AO27" s="334"/>
    </row>
    <row r="28" spans="1:41" s="335" customFormat="1" ht="18" customHeight="1">
      <c r="A28" s="343">
        <f t="shared" si="2"/>
        <v>23</v>
      </c>
      <c r="B28" s="344" t="s">
        <v>328</v>
      </c>
      <c r="C28" s="345" t="s">
        <v>329</v>
      </c>
      <c r="D28" s="346">
        <v>0</v>
      </c>
      <c r="E28" s="346">
        <v>0</v>
      </c>
      <c r="F28" s="346">
        <v>0</v>
      </c>
      <c r="G28" s="346">
        <v>0</v>
      </c>
      <c r="H28" s="346"/>
      <c r="I28" s="346"/>
      <c r="J28" s="346"/>
      <c r="K28" s="346"/>
      <c r="L28" s="346"/>
      <c r="M28" s="346"/>
      <c r="N28" s="346"/>
      <c r="O28" s="346"/>
      <c r="P28" s="347">
        <f t="shared" si="27"/>
        <v>0</v>
      </c>
      <c r="Q28" s="348">
        <f t="shared" si="3"/>
        <v>0</v>
      </c>
      <c r="R28" s="348">
        <f t="shared" si="4"/>
        <v>0</v>
      </c>
      <c r="S28" s="348">
        <f t="shared" si="5"/>
        <v>0</v>
      </c>
      <c r="T28" s="348">
        <f t="shared" si="6"/>
        <v>0</v>
      </c>
      <c r="U28" s="348">
        <f t="shared" si="7"/>
        <v>0</v>
      </c>
      <c r="V28" s="348">
        <f t="shared" si="8"/>
        <v>0</v>
      </c>
      <c r="W28" s="348">
        <f t="shared" si="9"/>
        <v>0</v>
      </c>
      <c r="X28" s="348">
        <f t="shared" si="10"/>
        <v>0</v>
      </c>
      <c r="Y28" s="348">
        <f t="shared" si="11"/>
        <v>0</v>
      </c>
      <c r="Z28" s="348">
        <f t="shared" si="12"/>
        <v>0</v>
      </c>
      <c r="AA28" s="348">
        <f t="shared" si="13"/>
        <v>0</v>
      </c>
      <c r="AB28" s="348">
        <f t="shared" si="14"/>
        <v>0</v>
      </c>
      <c r="AC28" s="348">
        <f t="shared" si="15"/>
        <v>0</v>
      </c>
      <c r="AD28" s="348">
        <f t="shared" si="16"/>
        <v>0</v>
      </c>
      <c r="AE28" s="348">
        <f t="shared" si="17"/>
        <v>0</v>
      </c>
      <c r="AF28" s="348">
        <f t="shared" si="18"/>
        <v>0</v>
      </c>
      <c r="AG28" s="348">
        <f t="shared" si="19"/>
        <v>0</v>
      </c>
      <c r="AH28" s="348">
        <f t="shared" si="20"/>
        <v>0</v>
      </c>
      <c r="AI28" s="348">
        <f t="shared" si="21"/>
        <v>0</v>
      </c>
      <c r="AJ28" s="348">
        <f t="shared" si="22"/>
        <v>0</v>
      </c>
      <c r="AK28" s="348">
        <f t="shared" si="23"/>
        <v>0</v>
      </c>
      <c r="AL28" s="348">
        <f t="shared" si="24"/>
        <v>0</v>
      </c>
      <c r="AM28" s="348">
        <f t="shared" si="25"/>
        <v>0</v>
      </c>
      <c r="AN28" s="348">
        <f t="shared" si="26"/>
        <v>0</v>
      </c>
      <c r="AO28" s="334"/>
    </row>
    <row r="29" spans="1:41" s="335" customFormat="1" ht="18" customHeight="1">
      <c r="A29" s="343">
        <f t="shared" si="2"/>
        <v>24</v>
      </c>
      <c r="B29" s="344" t="s">
        <v>1462</v>
      </c>
      <c r="C29" s="345" t="s">
        <v>1463</v>
      </c>
      <c r="D29" s="346">
        <v>0</v>
      </c>
      <c r="E29" s="346">
        <v>0</v>
      </c>
      <c r="F29" s="346">
        <v>0</v>
      </c>
      <c r="G29" s="346">
        <v>0</v>
      </c>
      <c r="H29" s="346"/>
      <c r="I29" s="346"/>
      <c r="J29" s="346"/>
      <c r="K29" s="346"/>
      <c r="L29" s="346"/>
      <c r="M29" s="346"/>
      <c r="N29" s="346"/>
      <c r="O29" s="346"/>
      <c r="P29" s="347">
        <f t="shared" si="27"/>
        <v>0</v>
      </c>
      <c r="Q29" s="348">
        <f t="shared" si="3"/>
        <v>0</v>
      </c>
      <c r="R29" s="348">
        <f t="shared" si="4"/>
        <v>0</v>
      </c>
      <c r="S29" s="348">
        <f t="shared" si="5"/>
        <v>0</v>
      </c>
      <c r="T29" s="348">
        <f t="shared" si="6"/>
        <v>0</v>
      </c>
      <c r="U29" s="348">
        <f t="shared" si="7"/>
        <v>0</v>
      </c>
      <c r="V29" s="348">
        <f t="shared" si="8"/>
        <v>0</v>
      </c>
      <c r="W29" s="348">
        <f t="shared" si="9"/>
        <v>0</v>
      </c>
      <c r="X29" s="348">
        <f t="shared" si="10"/>
        <v>0</v>
      </c>
      <c r="Y29" s="348">
        <f t="shared" si="11"/>
        <v>0</v>
      </c>
      <c r="Z29" s="348">
        <f t="shared" si="12"/>
        <v>0</v>
      </c>
      <c r="AA29" s="348">
        <f t="shared" si="13"/>
        <v>0</v>
      </c>
      <c r="AB29" s="348">
        <f t="shared" si="14"/>
        <v>0</v>
      </c>
      <c r="AC29" s="348">
        <f t="shared" si="15"/>
        <v>0</v>
      </c>
      <c r="AD29" s="348">
        <f t="shared" si="16"/>
        <v>0</v>
      </c>
      <c r="AE29" s="348">
        <f t="shared" si="17"/>
        <v>0</v>
      </c>
      <c r="AF29" s="348">
        <f t="shared" si="18"/>
        <v>0</v>
      </c>
      <c r="AG29" s="348">
        <f t="shared" si="19"/>
        <v>0</v>
      </c>
      <c r="AH29" s="348">
        <f t="shared" si="20"/>
        <v>0</v>
      </c>
      <c r="AI29" s="348">
        <f t="shared" si="21"/>
        <v>0</v>
      </c>
      <c r="AJ29" s="348">
        <f t="shared" si="22"/>
        <v>0</v>
      </c>
      <c r="AK29" s="348">
        <f t="shared" si="23"/>
        <v>0</v>
      </c>
      <c r="AL29" s="348">
        <f t="shared" si="24"/>
        <v>0</v>
      </c>
      <c r="AM29" s="348">
        <f t="shared" si="25"/>
        <v>0</v>
      </c>
      <c r="AN29" s="348">
        <f t="shared" si="26"/>
        <v>0</v>
      </c>
      <c r="AO29" s="334"/>
    </row>
    <row r="30" spans="1:41" s="335" customFormat="1" ht="18" customHeight="1">
      <c r="A30" s="343">
        <f t="shared" si="2"/>
        <v>25</v>
      </c>
      <c r="B30" s="344" t="s">
        <v>312</v>
      </c>
      <c r="C30" s="345" t="s">
        <v>313</v>
      </c>
      <c r="D30" s="346">
        <v>0</v>
      </c>
      <c r="E30" s="346">
        <v>0</v>
      </c>
      <c r="F30" s="346">
        <v>0</v>
      </c>
      <c r="G30" s="346">
        <v>0</v>
      </c>
      <c r="H30" s="346"/>
      <c r="I30" s="346"/>
      <c r="J30" s="346"/>
      <c r="K30" s="346"/>
      <c r="L30" s="346"/>
      <c r="M30" s="346"/>
      <c r="N30" s="346"/>
      <c r="O30" s="346"/>
      <c r="P30" s="347">
        <f t="shared" si="27"/>
        <v>0</v>
      </c>
      <c r="Q30" s="348">
        <f t="shared" si="3"/>
        <v>0</v>
      </c>
      <c r="R30" s="348">
        <f t="shared" si="4"/>
        <v>0</v>
      </c>
      <c r="S30" s="348">
        <f t="shared" si="5"/>
        <v>0</v>
      </c>
      <c r="T30" s="348">
        <f t="shared" si="6"/>
        <v>0</v>
      </c>
      <c r="U30" s="348">
        <f t="shared" si="7"/>
        <v>0</v>
      </c>
      <c r="V30" s="348">
        <f t="shared" si="8"/>
        <v>0</v>
      </c>
      <c r="W30" s="348">
        <f t="shared" si="9"/>
        <v>0</v>
      </c>
      <c r="X30" s="348">
        <f t="shared" si="10"/>
        <v>0</v>
      </c>
      <c r="Y30" s="348">
        <f t="shared" si="11"/>
        <v>0</v>
      </c>
      <c r="Z30" s="348">
        <f t="shared" si="12"/>
        <v>0</v>
      </c>
      <c r="AA30" s="348">
        <f t="shared" si="13"/>
        <v>0</v>
      </c>
      <c r="AB30" s="348">
        <f t="shared" si="14"/>
        <v>0</v>
      </c>
      <c r="AC30" s="348">
        <f t="shared" si="15"/>
        <v>0</v>
      </c>
      <c r="AD30" s="348">
        <f t="shared" si="16"/>
        <v>0</v>
      </c>
      <c r="AE30" s="348">
        <f t="shared" si="17"/>
        <v>0</v>
      </c>
      <c r="AF30" s="348">
        <f t="shared" si="18"/>
        <v>0</v>
      </c>
      <c r="AG30" s="348">
        <f t="shared" si="19"/>
        <v>0</v>
      </c>
      <c r="AH30" s="348">
        <f t="shared" si="20"/>
        <v>0</v>
      </c>
      <c r="AI30" s="348">
        <f t="shared" si="21"/>
        <v>0</v>
      </c>
      <c r="AJ30" s="348">
        <f t="shared" si="22"/>
        <v>0</v>
      </c>
      <c r="AK30" s="348">
        <f t="shared" si="23"/>
        <v>0</v>
      </c>
      <c r="AL30" s="348">
        <f t="shared" si="24"/>
        <v>0</v>
      </c>
      <c r="AM30" s="348">
        <f t="shared" si="25"/>
        <v>0</v>
      </c>
      <c r="AN30" s="348">
        <f t="shared" si="26"/>
        <v>0</v>
      </c>
      <c r="AO30" s="334"/>
    </row>
    <row r="31" spans="1:41" s="335" customFormat="1" ht="18" customHeight="1">
      <c r="A31" s="343">
        <f t="shared" si="2"/>
        <v>26</v>
      </c>
      <c r="B31" s="344" t="s">
        <v>505</v>
      </c>
      <c r="C31" s="345" t="s">
        <v>506</v>
      </c>
      <c r="D31" s="346">
        <v>0</v>
      </c>
      <c r="E31" s="346">
        <v>0</v>
      </c>
      <c r="F31" s="346">
        <v>0</v>
      </c>
      <c r="G31" s="346">
        <v>0</v>
      </c>
      <c r="H31" s="346"/>
      <c r="I31" s="346"/>
      <c r="J31" s="346"/>
      <c r="K31" s="346"/>
      <c r="L31" s="346"/>
      <c r="M31" s="346"/>
      <c r="N31" s="346"/>
      <c r="O31" s="346"/>
      <c r="P31" s="347">
        <f t="shared" si="27"/>
        <v>0</v>
      </c>
      <c r="Q31" s="348">
        <f t="shared" si="3"/>
        <v>0</v>
      </c>
      <c r="R31" s="348">
        <f t="shared" si="4"/>
        <v>0</v>
      </c>
      <c r="S31" s="348">
        <f t="shared" si="5"/>
        <v>0</v>
      </c>
      <c r="T31" s="348">
        <f t="shared" si="6"/>
        <v>0</v>
      </c>
      <c r="U31" s="348">
        <f t="shared" si="7"/>
        <v>0</v>
      </c>
      <c r="V31" s="348">
        <f t="shared" si="8"/>
        <v>0</v>
      </c>
      <c r="W31" s="348">
        <f t="shared" si="9"/>
        <v>0</v>
      </c>
      <c r="X31" s="348">
        <f t="shared" si="10"/>
        <v>0</v>
      </c>
      <c r="Y31" s="348">
        <f t="shared" si="11"/>
        <v>0</v>
      </c>
      <c r="Z31" s="348">
        <f t="shared" si="12"/>
        <v>0</v>
      </c>
      <c r="AA31" s="348">
        <f t="shared" si="13"/>
        <v>0</v>
      </c>
      <c r="AB31" s="348">
        <f t="shared" si="14"/>
        <v>0</v>
      </c>
      <c r="AC31" s="348">
        <f t="shared" si="15"/>
        <v>0</v>
      </c>
      <c r="AD31" s="348">
        <f t="shared" si="16"/>
        <v>0</v>
      </c>
      <c r="AE31" s="348">
        <f t="shared" si="17"/>
        <v>0</v>
      </c>
      <c r="AF31" s="348">
        <f t="shared" si="18"/>
        <v>0</v>
      </c>
      <c r="AG31" s="348">
        <f t="shared" si="19"/>
        <v>0</v>
      </c>
      <c r="AH31" s="348">
        <f t="shared" si="20"/>
        <v>0</v>
      </c>
      <c r="AI31" s="348">
        <f t="shared" si="21"/>
        <v>0</v>
      </c>
      <c r="AJ31" s="348">
        <f t="shared" si="22"/>
        <v>0</v>
      </c>
      <c r="AK31" s="348">
        <f t="shared" si="23"/>
        <v>0</v>
      </c>
      <c r="AL31" s="348">
        <f t="shared" si="24"/>
        <v>0</v>
      </c>
      <c r="AM31" s="348">
        <f t="shared" si="25"/>
        <v>0</v>
      </c>
      <c r="AN31" s="348">
        <f t="shared" si="26"/>
        <v>0</v>
      </c>
      <c r="AO31" s="334"/>
    </row>
    <row r="32" spans="1:41" s="335" customFormat="1" ht="18" customHeight="1">
      <c r="A32" s="343">
        <f t="shared" si="2"/>
        <v>27</v>
      </c>
      <c r="B32" s="344" t="s">
        <v>554</v>
      </c>
      <c r="C32" s="345" t="s">
        <v>555</v>
      </c>
      <c r="D32" s="346">
        <v>0</v>
      </c>
      <c r="E32" s="346">
        <v>0</v>
      </c>
      <c r="F32" s="346">
        <v>0</v>
      </c>
      <c r="G32" s="346">
        <v>0</v>
      </c>
      <c r="H32" s="346"/>
      <c r="I32" s="346"/>
      <c r="J32" s="346"/>
      <c r="K32" s="346"/>
      <c r="L32" s="346"/>
      <c r="M32" s="346"/>
      <c r="N32" s="346"/>
      <c r="O32" s="346"/>
      <c r="P32" s="347">
        <f t="shared" si="27"/>
        <v>0</v>
      </c>
      <c r="Q32" s="348">
        <f t="shared" si="3"/>
        <v>0</v>
      </c>
      <c r="R32" s="348">
        <f t="shared" si="4"/>
        <v>0</v>
      </c>
      <c r="S32" s="348">
        <f t="shared" si="5"/>
        <v>0</v>
      </c>
      <c r="T32" s="348">
        <f t="shared" si="6"/>
        <v>0</v>
      </c>
      <c r="U32" s="348">
        <f t="shared" si="7"/>
        <v>0</v>
      </c>
      <c r="V32" s="348">
        <f t="shared" si="8"/>
        <v>0</v>
      </c>
      <c r="W32" s="348">
        <f t="shared" si="9"/>
        <v>0</v>
      </c>
      <c r="X32" s="348">
        <f t="shared" si="10"/>
        <v>0</v>
      </c>
      <c r="Y32" s="348">
        <f t="shared" si="11"/>
        <v>0</v>
      </c>
      <c r="Z32" s="348">
        <f t="shared" si="12"/>
        <v>0</v>
      </c>
      <c r="AA32" s="348">
        <f t="shared" si="13"/>
        <v>0</v>
      </c>
      <c r="AB32" s="348">
        <f t="shared" si="14"/>
        <v>0</v>
      </c>
      <c r="AC32" s="348">
        <f t="shared" si="15"/>
        <v>0</v>
      </c>
      <c r="AD32" s="348">
        <f t="shared" si="16"/>
        <v>0</v>
      </c>
      <c r="AE32" s="348">
        <f t="shared" si="17"/>
        <v>0</v>
      </c>
      <c r="AF32" s="348">
        <f t="shared" si="18"/>
        <v>0</v>
      </c>
      <c r="AG32" s="348">
        <f t="shared" si="19"/>
        <v>0</v>
      </c>
      <c r="AH32" s="348">
        <f t="shared" si="20"/>
        <v>0</v>
      </c>
      <c r="AI32" s="348">
        <f t="shared" si="21"/>
        <v>0</v>
      </c>
      <c r="AJ32" s="348">
        <f t="shared" si="22"/>
        <v>0</v>
      </c>
      <c r="AK32" s="348">
        <f t="shared" si="23"/>
        <v>0</v>
      </c>
      <c r="AL32" s="348">
        <f t="shared" si="24"/>
        <v>0</v>
      </c>
      <c r="AM32" s="348">
        <f t="shared" si="25"/>
        <v>0</v>
      </c>
      <c r="AN32" s="348">
        <f t="shared" si="26"/>
        <v>0</v>
      </c>
      <c r="AO32" s="334"/>
    </row>
    <row r="33" spans="1:41" s="335" customFormat="1" ht="18" customHeight="1">
      <c r="A33" s="343">
        <f t="shared" si="2"/>
        <v>28</v>
      </c>
      <c r="B33" s="344" t="s">
        <v>1464</v>
      </c>
      <c r="C33" s="345" t="s">
        <v>425</v>
      </c>
      <c r="D33" s="346">
        <v>0</v>
      </c>
      <c r="E33" s="346">
        <v>0</v>
      </c>
      <c r="F33" s="346">
        <v>0</v>
      </c>
      <c r="G33" s="346">
        <v>0</v>
      </c>
      <c r="H33" s="346"/>
      <c r="I33" s="346"/>
      <c r="J33" s="346"/>
      <c r="K33" s="346"/>
      <c r="L33" s="346"/>
      <c r="M33" s="346"/>
      <c r="N33" s="346"/>
      <c r="O33" s="346"/>
      <c r="P33" s="347">
        <f t="shared" si="27"/>
        <v>0</v>
      </c>
      <c r="Q33" s="348">
        <f t="shared" si="3"/>
        <v>0</v>
      </c>
      <c r="R33" s="348">
        <f t="shared" si="4"/>
        <v>0</v>
      </c>
      <c r="S33" s="348">
        <f t="shared" si="5"/>
        <v>0</v>
      </c>
      <c r="T33" s="348">
        <f t="shared" si="6"/>
        <v>0</v>
      </c>
      <c r="U33" s="348">
        <f t="shared" si="7"/>
        <v>0</v>
      </c>
      <c r="V33" s="348">
        <f t="shared" si="8"/>
        <v>0</v>
      </c>
      <c r="W33" s="348">
        <f t="shared" si="9"/>
        <v>0</v>
      </c>
      <c r="X33" s="348">
        <f t="shared" si="10"/>
        <v>0</v>
      </c>
      <c r="Y33" s="348">
        <f t="shared" si="11"/>
        <v>0</v>
      </c>
      <c r="Z33" s="348">
        <f t="shared" si="12"/>
        <v>0</v>
      </c>
      <c r="AA33" s="348">
        <f t="shared" si="13"/>
        <v>0</v>
      </c>
      <c r="AB33" s="348">
        <f t="shared" si="14"/>
        <v>0</v>
      </c>
      <c r="AC33" s="348">
        <f t="shared" si="15"/>
        <v>0</v>
      </c>
      <c r="AD33" s="348">
        <f t="shared" si="16"/>
        <v>0</v>
      </c>
      <c r="AE33" s="348">
        <f t="shared" si="17"/>
        <v>0</v>
      </c>
      <c r="AF33" s="348">
        <f t="shared" si="18"/>
        <v>0</v>
      </c>
      <c r="AG33" s="348">
        <f t="shared" si="19"/>
        <v>0</v>
      </c>
      <c r="AH33" s="348">
        <f t="shared" si="20"/>
        <v>0</v>
      </c>
      <c r="AI33" s="348">
        <f t="shared" si="21"/>
        <v>0</v>
      </c>
      <c r="AJ33" s="348">
        <f t="shared" si="22"/>
        <v>0</v>
      </c>
      <c r="AK33" s="348">
        <f t="shared" si="23"/>
        <v>0</v>
      </c>
      <c r="AL33" s="348">
        <f t="shared" si="24"/>
        <v>0</v>
      </c>
      <c r="AM33" s="348">
        <f t="shared" si="25"/>
        <v>0</v>
      </c>
      <c r="AN33" s="348">
        <f t="shared" si="26"/>
        <v>0</v>
      </c>
      <c r="AO33" s="334"/>
    </row>
    <row r="34" spans="1:41" s="335" customFormat="1" ht="18" customHeight="1">
      <c r="A34" s="343">
        <f t="shared" si="2"/>
        <v>29</v>
      </c>
      <c r="B34" s="344" t="s">
        <v>1465</v>
      </c>
      <c r="C34" s="345" t="s">
        <v>1466</v>
      </c>
      <c r="D34" s="346">
        <v>0</v>
      </c>
      <c r="E34" s="346">
        <v>0</v>
      </c>
      <c r="F34" s="346">
        <v>0</v>
      </c>
      <c r="G34" s="346">
        <v>0</v>
      </c>
      <c r="H34" s="346"/>
      <c r="I34" s="346"/>
      <c r="J34" s="346"/>
      <c r="K34" s="346"/>
      <c r="L34" s="346"/>
      <c r="M34" s="346"/>
      <c r="N34" s="346"/>
      <c r="O34" s="346"/>
      <c r="P34" s="347">
        <f t="shared" si="27"/>
        <v>0</v>
      </c>
      <c r="Q34" s="348">
        <f t="shared" si="3"/>
        <v>0</v>
      </c>
      <c r="R34" s="348">
        <f t="shared" si="4"/>
        <v>0</v>
      </c>
      <c r="S34" s="348">
        <f t="shared" si="5"/>
        <v>0</v>
      </c>
      <c r="T34" s="348">
        <f t="shared" si="6"/>
        <v>0</v>
      </c>
      <c r="U34" s="348">
        <f t="shared" si="7"/>
        <v>0</v>
      </c>
      <c r="V34" s="348">
        <f t="shared" si="8"/>
        <v>0</v>
      </c>
      <c r="W34" s="348">
        <f t="shared" si="9"/>
        <v>0</v>
      </c>
      <c r="X34" s="348">
        <f t="shared" si="10"/>
        <v>0</v>
      </c>
      <c r="Y34" s="348">
        <f t="shared" si="11"/>
        <v>0</v>
      </c>
      <c r="Z34" s="348">
        <f t="shared" si="12"/>
        <v>0</v>
      </c>
      <c r="AA34" s="348">
        <f t="shared" si="13"/>
        <v>0</v>
      </c>
      <c r="AB34" s="348">
        <f t="shared" si="14"/>
        <v>0</v>
      </c>
      <c r="AC34" s="348">
        <f t="shared" si="15"/>
        <v>0</v>
      </c>
      <c r="AD34" s="348">
        <f t="shared" si="16"/>
        <v>0</v>
      </c>
      <c r="AE34" s="348">
        <f t="shared" si="17"/>
        <v>0</v>
      </c>
      <c r="AF34" s="348">
        <f t="shared" si="18"/>
        <v>0</v>
      </c>
      <c r="AG34" s="348">
        <f t="shared" si="19"/>
        <v>0</v>
      </c>
      <c r="AH34" s="348">
        <f t="shared" si="20"/>
        <v>0</v>
      </c>
      <c r="AI34" s="348">
        <f t="shared" si="21"/>
        <v>0</v>
      </c>
      <c r="AJ34" s="348">
        <f t="shared" si="22"/>
        <v>0</v>
      </c>
      <c r="AK34" s="348">
        <f t="shared" si="23"/>
        <v>0</v>
      </c>
      <c r="AL34" s="348">
        <f t="shared" si="24"/>
        <v>0</v>
      </c>
      <c r="AM34" s="348">
        <f t="shared" si="25"/>
        <v>0</v>
      </c>
      <c r="AN34" s="348">
        <f t="shared" si="26"/>
        <v>0</v>
      </c>
      <c r="AO34" s="334"/>
    </row>
    <row r="35" spans="1:41" s="335" customFormat="1" ht="18" customHeight="1">
      <c r="A35" s="343">
        <f t="shared" si="2"/>
        <v>30</v>
      </c>
      <c r="B35" s="344" t="s">
        <v>501</v>
      </c>
      <c r="C35" s="345" t="s">
        <v>502</v>
      </c>
      <c r="D35" s="346">
        <v>0</v>
      </c>
      <c r="E35" s="346">
        <v>0</v>
      </c>
      <c r="F35" s="346">
        <v>0</v>
      </c>
      <c r="G35" s="346">
        <v>0</v>
      </c>
      <c r="H35" s="346"/>
      <c r="I35" s="346"/>
      <c r="J35" s="346"/>
      <c r="K35" s="346"/>
      <c r="L35" s="346"/>
      <c r="M35" s="346"/>
      <c r="N35" s="346"/>
      <c r="O35" s="346"/>
      <c r="P35" s="347">
        <f t="shared" si="27"/>
        <v>0</v>
      </c>
      <c r="Q35" s="348">
        <f t="shared" si="3"/>
        <v>0</v>
      </c>
      <c r="R35" s="348">
        <f t="shared" si="4"/>
        <v>0</v>
      </c>
      <c r="S35" s="348">
        <f t="shared" si="5"/>
        <v>0</v>
      </c>
      <c r="T35" s="348">
        <f t="shared" si="6"/>
        <v>0</v>
      </c>
      <c r="U35" s="348">
        <f t="shared" si="7"/>
        <v>0</v>
      </c>
      <c r="V35" s="348">
        <f t="shared" si="8"/>
        <v>0</v>
      </c>
      <c r="W35" s="348">
        <f t="shared" si="9"/>
        <v>0</v>
      </c>
      <c r="X35" s="348">
        <f t="shared" si="10"/>
        <v>0</v>
      </c>
      <c r="Y35" s="348">
        <f t="shared" si="11"/>
        <v>0</v>
      </c>
      <c r="Z35" s="348">
        <f t="shared" si="12"/>
        <v>0</v>
      </c>
      <c r="AA35" s="348">
        <f t="shared" si="13"/>
        <v>0</v>
      </c>
      <c r="AB35" s="348">
        <f t="shared" si="14"/>
        <v>0</v>
      </c>
      <c r="AC35" s="348">
        <f t="shared" si="15"/>
        <v>0</v>
      </c>
      <c r="AD35" s="348">
        <f t="shared" si="16"/>
        <v>0</v>
      </c>
      <c r="AE35" s="348">
        <f t="shared" si="17"/>
        <v>0</v>
      </c>
      <c r="AF35" s="348">
        <f t="shared" si="18"/>
        <v>0</v>
      </c>
      <c r="AG35" s="348">
        <f t="shared" si="19"/>
        <v>0</v>
      </c>
      <c r="AH35" s="348">
        <f t="shared" si="20"/>
        <v>0</v>
      </c>
      <c r="AI35" s="348">
        <f t="shared" si="21"/>
        <v>0</v>
      </c>
      <c r="AJ35" s="348">
        <f t="shared" si="22"/>
        <v>0</v>
      </c>
      <c r="AK35" s="348">
        <f t="shared" si="23"/>
        <v>0</v>
      </c>
      <c r="AL35" s="348">
        <f t="shared" si="24"/>
        <v>0</v>
      </c>
      <c r="AM35" s="348">
        <f t="shared" si="25"/>
        <v>0</v>
      </c>
      <c r="AN35" s="348">
        <f t="shared" si="26"/>
        <v>0</v>
      </c>
      <c r="AO35" s="334"/>
    </row>
    <row r="36" spans="1:41" s="335" customFormat="1" ht="18" customHeight="1">
      <c r="A36" s="343">
        <f t="shared" si="2"/>
        <v>31</v>
      </c>
      <c r="B36" s="344" t="s">
        <v>324</v>
      </c>
      <c r="C36" s="345" t="s">
        <v>325</v>
      </c>
      <c r="D36" s="346">
        <v>0</v>
      </c>
      <c r="E36" s="346"/>
      <c r="F36" s="346">
        <v>0</v>
      </c>
      <c r="G36" s="346"/>
      <c r="H36" s="346"/>
      <c r="I36" s="346"/>
      <c r="J36" s="346"/>
      <c r="K36" s="346"/>
      <c r="L36" s="346"/>
      <c r="M36" s="346"/>
      <c r="N36" s="346"/>
      <c r="O36" s="346"/>
      <c r="P36" s="347">
        <f t="shared" si="27"/>
        <v>0</v>
      </c>
      <c r="Q36" s="348">
        <f t="shared" si="3"/>
        <v>0</v>
      </c>
      <c r="R36" s="348">
        <f t="shared" si="4"/>
        <v>0</v>
      </c>
      <c r="S36" s="348">
        <f t="shared" si="5"/>
        <v>0</v>
      </c>
      <c r="T36" s="348">
        <f t="shared" si="6"/>
        <v>0</v>
      </c>
      <c r="U36" s="348">
        <f t="shared" si="7"/>
        <v>0</v>
      </c>
      <c r="V36" s="348">
        <f t="shared" si="8"/>
        <v>0</v>
      </c>
      <c r="W36" s="348">
        <f t="shared" si="9"/>
        <v>0</v>
      </c>
      <c r="X36" s="348">
        <f t="shared" si="10"/>
        <v>0</v>
      </c>
      <c r="Y36" s="348">
        <f t="shared" si="11"/>
        <v>0</v>
      </c>
      <c r="Z36" s="348">
        <f t="shared" si="12"/>
        <v>0</v>
      </c>
      <c r="AA36" s="348">
        <f t="shared" si="13"/>
        <v>0</v>
      </c>
      <c r="AB36" s="348">
        <f t="shared" si="14"/>
        <v>0</v>
      </c>
      <c r="AC36" s="348">
        <f t="shared" si="15"/>
        <v>0</v>
      </c>
      <c r="AD36" s="348">
        <f t="shared" si="16"/>
        <v>0</v>
      </c>
      <c r="AE36" s="348">
        <f t="shared" si="17"/>
        <v>0</v>
      </c>
      <c r="AF36" s="348">
        <f t="shared" si="18"/>
        <v>0</v>
      </c>
      <c r="AG36" s="348">
        <f t="shared" si="19"/>
        <v>0</v>
      </c>
      <c r="AH36" s="348">
        <f t="shared" si="20"/>
        <v>0</v>
      </c>
      <c r="AI36" s="348">
        <f t="shared" si="21"/>
        <v>0</v>
      </c>
      <c r="AJ36" s="348">
        <f t="shared" si="22"/>
        <v>0</v>
      </c>
      <c r="AK36" s="348">
        <f t="shared" si="23"/>
        <v>0</v>
      </c>
      <c r="AL36" s="348">
        <f t="shared" si="24"/>
        <v>0</v>
      </c>
      <c r="AM36" s="348">
        <f t="shared" si="25"/>
        <v>0</v>
      </c>
      <c r="AN36" s="348">
        <f t="shared" si="26"/>
        <v>0</v>
      </c>
      <c r="AO36" s="334"/>
    </row>
    <row r="37" spans="1:41" s="335" customFormat="1" ht="18" customHeight="1">
      <c r="A37" s="343">
        <f t="shared" si="2"/>
        <v>32</v>
      </c>
      <c r="B37" s="344" t="s">
        <v>334</v>
      </c>
      <c r="C37" s="345" t="s">
        <v>335</v>
      </c>
      <c r="D37" s="346">
        <v>0</v>
      </c>
      <c r="E37" s="346">
        <v>0</v>
      </c>
      <c r="F37" s="346">
        <v>0</v>
      </c>
      <c r="G37" s="346">
        <v>0</v>
      </c>
      <c r="H37" s="346"/>
      <c r="I37" s="346"/>
      <c r="J37" s="346"/>
      <c r="K37" s="346"/>
      <c r="L37" s="346"/>
      <c r="M37" s="346"/>
      <c r="N37" s="346"/>
      <c r="O37" s="346"/>
      <c r="P37" s="347">
        <f t="shared" si="27"/>
        <v>0</v>
      </c>
      <c r="Q37" s="348">
        <f t="shared" si="3"/>
        <v>0</v>
      </c>
      <c r="R37" s="348">
        <f t="shared" si="4"/>
        <v>0</v>
      </c>
      <c r="S37" s="348">
        <f t="shared" si="5"/>
        <v>0</v>
      </c>
      <c r="T37" s="348">
        <f t="shared" si="6"/>
        <v>0</v>
      </c>
      <c r="U37" s="348">
        <f t="shared" si="7"/>
        <v>0</v>
      </c>
      <c r="V37" s="348">
        <f t="shared" si="8"/>
        <v>0</v>
      </c>
      <c r="W37" s="348">
        <f t="shared" si="9"/>
        <v>0</v>
      </c>
      <c r="X37" s="348">
        <f t="shared" si="10"/>
        <v>0</v>
      </c>
      <c r="Y37" s="348">
        <f t="shared" si="11"/>
        <v>0</v>
      </c>
      <c r="Z37" s="348">
        <f t="shared" si="12"/>
        <v>0</v>
      </c>
      <c r="AA37" s="348">
        <f t="shared" si="13"/>
        <v>0</v>
      </c>
      <c r="AB37" s="348">
        <f t="shared" si="14"/>
        <v>0</v>
      </c>
      <c r="AC37" s="348">
        <f t="shared" si="15"/>
        <v>0</v>
      </c>
      <c r="AD37" s="348">
        <f t="shared" si="16"/>
        <v>0</v>
      </c>
      <c r="AE37" s="348">
        <f t="shared" si="17"/>
        <v>0</v>
      </c>
      <c r="AF37" s="348">
        <f t="shared" si="18"/>
        <v>0</v>
      </c>
      <c r="AG37" s="348">
        <f t="shared" si="19"/>
        <v>0</v>
      </c>
      <c r="AH37" s="348">
        <f t="shared" si="20"/>
        <v>0</v>
      </c>
      <c r="AI37" s="348">
        <f t="shared" si="21"/>
        <v>0</v>
      </c>
      <c r="AJ37" s="348">
        <f t="shared" si="22"/>
        <v>0</v>
      </c>
      <c r="AK37" s="348">
        <f t="shared" si="23"/>
        <v>0</v>
      </c>
      <c r="AL37" s="348">
        <f t="shared" si="24"/>
        <v>0</v>
      </c>
      <c r="AM37" s="348">
        <f t="shared" si="25"/>
        <v>0</v>
      </c>
      <c r="AN37" s="348">
        <f t="shared" si="26"/>
        <v>0</v>
      </c>
      <c r="AO37" s="334"/>
    </row>
    <row r="38" spans="1:41" s="335" customFormat="1" ht="18" customHeight="1">
      <c r="A38" s="343">
        <f t="shared" si="2"/>
        <v>33</v>
      </c>
      <c r="B38" s="344" t="s">
        <v>336</v>
      </c>
      <c r="C38" s="345" t="s">
        <v>337</v>
      </c>
      <c r="D38" s="346">
        <v>0</v>
      </c>
      <c r="E38" s="346">
        <v>0</v>
      </c>
      <c r="F38" s="346">
        <v>0</v>
      </c>
      <c r="G38" s="346">
        <v>0</v>
      </c>
      <c r="H38" s="346"/>
      <c r="I38" s="346"/>
      <c r="J38" s="346"/>
      <c r="K38" s="346"/>
      <c r="L38" s="346"/>
      <c r="M38" s="346"/>
      <c r="N38" s="346"/>
      <c r="O38" s="346"/>
      <c r="P38" s="347">
        <f t="shared" si="27"/>
        <v>0</v>
      </c>
      <c r="Q38" s="348">
        <f t="shared" si="3"/>
        <v>0</v>
      </c>
      <c r="R38" s="348">
        <f t="shared" si="4"/>
        <v>0</v>
      </c>
      <c r="S38" s="348">
        <f t="shared" si="5"/>
        <v>0</v>
      </c>
      <c r="T38" s="348">
        <f t="shared" si="6"/>
        <v>0</v>
      </c>
      <c r="U38" s="348">
        <f t="shared" si="7"/>
        <v>0</v>
      </c>
      <c r="V38" s="348">
        <f t="shared" si="8"/>
        <v>0</v>
      </c>
      <c r="W38" s="348">
        <f t="shared" si="9"/>
        <v>0</v>
      </c>
      <c r="X38" s="348">
        <f t="shared" si="10"/>
        <v>0</v>
      </c>
      <c r="Y38" s="348">
        <f t="shared" si="11"/>
        <v>0</v>
      </c>
      <c r="Z38" s="348">
        <f t="shared" si="12"/>
        <v>0</v>
      </c>
      <c r="AA38" s="348">
        <f t="shared" si="13"/>
        <v>0</v>
      </c>
      <c r="AB38" s="348">
        <f t="shared" si="14"/>
        <v>0</v>
      </c>
      <c r="AC38" s="348">
        <f t="shared" si="15"/>
        <v>0</v>
      </c>
      <c r="AD38" s="348">
        <f t="shared" si="16"/>
        <v>0</v>
      </c>
      <c r="AE38" s="348">
        <f t="shared" si="17"/>
        <v>0</v>
      </c>
      <c r="AF38" s="348">
        <f t="shared" si="18"/>
        <v>0</v>
      </c>
      <c r="AG38" s="348">
        <f t="shared" si="19"/>
        <v>0</v>
      </c>
      <c r="AH38" s="348">
        <f t="shared" si="20"/>
        <v>0</v>
      </c>
      <c r="AI38" s="348">
        <f t="shared" si="21"/>
        <v>0</v>
      </c>
      <c r="AJ38" s="348">
        <f t="shared" si="22"/>
        <v>0</v>
      </c>
      <c r="AK38" s="348">
        <f t="shared" si="23"/>
        <v>0</v>
      </c>
      <c r="AL38" s="348">
        <f t="shared" si="24"/>
        <v>0</v>
      </c>
      <c r="AM38" s="348">
        <f t="shared" si="25"/>
        <v>0</v>
      </c>
      <c r="AN38" s="348">
        <f t="shared" si="26"/>
        <v>0</v>
      </c>
      <c r="AO38" s="334"/>
    </row>
    <row r="39" spans="1:41" s="335" customFormat="1" ht="18" customHeight="1">
      <c r="A39" s="343">
        <f t="shared" si="2"/>
        <v>34</v>
      </c>
      <c r="B39" s="344" t="s">
        <v>552</v>
      </c>
      <c r="C39" s="345" t="s">
        <v>553</v>
      </c>
      <c r="D39" s="346">
        <v>0</v>
      </c>
      <c r="E39" s="346">
        <v>0</v>
      </c>
      <c r="F39" s="346">
        <v>0</v>
      </c>
      <c r="G39" s="346">
        <v>0</v>
      </c>
      <c r="H39" s="346"/>
      <c r="I39" s="346"/>
      <c r="J39" s="346"/>
      <c r="K39" s="346"/>
      <c r="L39" s="346"/>
      <c r="M39" s="346"/>
      <c r="N39" s="346"/>
      <c r="O39" s="346"/>
      <c r="P39" s="347">
        <f t="shared" si="27"/>
        <v>0</v>
      </c>
      <c r="Q39" s="348">
        <f t="shared" si="3"/>
        <v>0</v>
      </c>
      <c r="R39" s="348">
        <f t="shared" si="4"/>
        <v>0</v>
      </c>
      <c r="S39" s="348">
        <f t="shared" si="5"/>
        <v>0</v>
      </c>
      <c r="T39" s="348">
        <f t="shared" si="6"/>
        <v>0</v>
      </c>
      <c r="U39" s="348">
        <f t="shared" si="7"/>
        <v>0</v>
      </c>
      <c r="V39" s="348">
        <f t="shared" si="8"/>
        <v>0</v>
      </c>
      <c r="W39" s="348">
        <f t="shared" si="9"/>
        <v>0</v>
      </c>
      <c r="X39" s="348">
        <f t="shared" si="10"/>
        <v>0</v>
      </c>
      <c r="Y39" s="348">
        <f t="shared" si="11"/>
        <v>0</v>
      </c>
      <c r="Z39" s="348">
        <f t="shared" si="12"/>
        <v>0</v>
      </c>
      <c r="AA39" s="348">
        <f t="shared" si="13"/>
        <v>0</v>
      </c>
      <c r="AB39" s="348">
        <f t="shared" si="14"/>
        <v>0</v>
      </c>
      <c r="AC39" s="348">
        <f t="shared" si="15"/>
        <v>0</v>
      </c>
      <c r="AD39" s="348">
        <f t="shared" si="16"/>
        <v>0</v>
      </c>
      <c r="AE39" s="348">
        <f t="shared" si="17"/>
        <v>0</v>
      </c>
      <c r="AF39" s="348">
        <f t="shared" si="18"/>
        <v>0</v>
      </c>
      <c r="AG39" s="348">
        <f t="shared" si="19"/>
        <v>0</v>
      </c>
      <c r="AH39" s="348">
        <f t="shared" si="20"/>
        <v>0</v>
      </c>
      <c r="AI39" s="348">
        <f t="shared" si="21"/>
        <v>0</v>
      </c>
      <c r="AJ39" s="348">
        <f t="shared" si="22"/>
        <v>0</v>
      </c>
      <c r="AK39" s="348">
        <f t="shared" si="23"/>
        <v>0</v>
      </c>
      <c r="AL39" s="348">
        <f t="shared" si="24"/>
        <v>0</v>
      </c>
      <c r="AM39" s="348">
        <f t="shared" si="25"/>
        <v>0</v>
      </c>
      <c r="AN39" s="348">
        <f t="shared" si="26"/>
        <v>0</v>
      </c>
      <c r="AO39" s="334"/>
    </row>
    <row r="40" spans="1:41" s="335" customFormat="1" ht="18" customHeight="1">
      <c r="A40" s="343">
        <f t="shared" si="2"/>
        <v>35</v>
      </c>
      <c r="B40" s="344" t="s">
        <v>1467</v>
      </c>
      <c r="C40" s="345" t="s">
        <v>1468</v>
      </c>
      <c r="D40" s="346">
        <v>0</v>
      </c>
      <c r="E40" s="346">
        <v>0</v>
      </c>
      <c r="F40" s="346">
        <v>0</v>
      </c>
      <c r="G40" s="346">
        <v>0</v>
      </c>
      <c r="H40" s="346"/>
      <c r="I40" s="346"/>
      <c r="J40" s="346"/>
      <c r="K40" s="346"/>
      <c r="L40" s="346"/>
      <c r="M40" s="346"/>
      <c r="N40" s="346"/>
      <c r="O40" s="346"/>
      <c r="P40" s="347">
        <f t="shared" si="27"/>
        <v>0</v>
      </c>
      <c r="Q40" s="348">
        <f t="shared" si="3"/>
        <v>0</v>
      </c>
      <c r="R40" s="348">
        <f t="shared" si="4"/>
        <v>0</v>
      </c>
      <c r="S40" s="348">
        <f t="shared" si="5"/>
        <v>0</v>
      </c>
      <c r="T40" s="348">
        <f t="shared" si="6"/>
        <v>0</v>
      </c>
      <c r="U40" s="348">
        <f t="shared" si="7"/>
        <v>0</v>
      </c>
      <c r="V40" s="348">
        <f t="shared" si="8"/>
        <v>0</v>
      </c>
      <c r="W40" s="348">
        <f t="shared" si="9"/>
        <v>0</v>
      </c>
      <c r="X40" s="348">
        <f t="shared" si="10"/>
        <v>0</v>
      </c>
      <c r="Y40" s="348">
        <f t="shared" si="11"/>
        <v>0</v>
      </c>
      <c r="Z40" s="348">
        <f t="shared" si="12"/>
        <v>0</v>
      </c>
      <c r="AA40" s="348">
        <f t="shared" si="13"/>
        <v>0</v>
      </c>
      <c r="AB40" s="348">
        <f t="shared" si="14"/>
        <v>0</v>
      </c>
      <c r="AC40" s="348">
        <f t="shared" si="15"/>
        <v>0</v>
      </c>
      <c r="AD40" s="348">
        <f t="shared" si="16"/>
        <v>0</v>
      </c>
      <c r="AE40" s="348">
        <f t="shared" si="17"/>
        <v>0</v>
      </c>
      <c r="AF40" s="348">
        <f t="shared" si="18"/>
        <v>0</v>
      </c>
      <c r="AG40" s="348">
        <f t="shared" si="19"/>
        <v>0</v>
      </c>
      <c r="AH40" s="348">
        <f t="shared" si="20"/>
        <v>0</v>
      </c>
      <c r="AI40" s="348">
        <f t="shared" si="21"/>
        <v>0</v>
      </c>
      <c r="AJ40" s="348">
        <f t="shared" si="22"/>
        <v>0</v>
      </c>
      <c r="AK40" s="348">
        <f t="shared" si="23"/>
        <v>0</v>
      </c>
      <c r="AL40" s="348">
        <f t="shared" si="24"/>
        <v>0</v>
      </c>
      <c r="AM40" s="348">
        <f t="shared" si="25"/>
        <v>0</v>
      </c>
      <c r="AN40" s="348">
        <f t="shared" si="26"/>
        <v>0</v>
      </c>
      <c r="AO40" s="334"/>
    </row>
    <row r="41" spans="1:41" s="335" customFormat="1" ht="18" customHeight="1">
      <c r="A41" s="343">
        <f t="shared" si="2"/>
        <v>36</v>
      </c>
      <c r="B41" s="344" t="s">
        <v>1113</v>
      </c>
      <c r="C41" s="345" t="s">
        <v>1114</v>
      </c>
      <c r="D41" s="346">
        <v>0</v>
      </c>
      <c r="E41" s="346"/>
      <c r="F41" s="346">
        <v>0</v>
      </c>
      <c r="G41" s="346"/>
      <c r="H41" s="346"/>
      <c r="I41" s="346"/>
      <c r="J41" s="346"/>
      <c r="K41" s="346"/>
      <c r="L41" s="346"/>
      <c r="M41" s="346"/>
      <c r="N41" s="346"/>
      <c r="O41" s="346"/>
      <c r="P41" s="347">
        <f t="shared" si="27"/>
        <v>0</v>
      </c>
      <c r="Q41" s="348">
        <f t="shared" si="3"/>
        <v>0</v>
      </c>
      <c r="R41" s="348">
        <f t="shared" si="4"/>
        <v>0</v>
      </c>
      <c r="S41" s="348">
        <f t="shared" si="5"/>
        <v>0</v>
      </c>
      <c r="T41" s="348">
        <f t="shared" si="6"/>
        <v>0</v>
      </c>
      <c r="U41" s="348">
        <f t="shared" si="7"/>
        <v>0</v>
      </c>
      <c r="V41" s="348">
        <f t="shared" si="8"/>
        <v>0</v>
      </c>
      <c r="W41" s="348">
        <f t="shared" si="9"/>
        <v>0</v>
      </c>
      <c r="X41" s="348">
        <f t="shared" si="10"/>
        <v>0</v>
      </c>
      <c r="Y41" s="348">
        <f t="shared" si="11"/>
        <v>0</v>
      </c>
      <c r="Z41" s="348">
        <f t="shared" si="12"/>
        <v>0</v>
      </c>
      <c r="AA41" s="348">
        <f t="shared" si="13"/>
        <v>0</v>
      </c>
      <c r="AB41" s="348">
        <f t="shared" si="14"/>
        <v>0</v>
      </c>
      <c r="AC41" s="348">
        <f t="shared" si="15"/>
        <v>0</v>
      </c>
      <c r="AD41" s="348">
        <f t="shared" si="16"/>
        <v>0</v>
      </c>
      <c r="AE41" s="348">
        <f t="shared" si="17"/>
        <v>0</v>
      </c>
      <c r="AF41" s="348">
        <f t="shared" si="18"/>
        <v>0</v>
      </c>
      <c r="AG41" s="348">
        <f t="shared" si="19"/>
        <v>0</v>
      </c>
      <c r="AH41" s="348">
        <f t="shared" si="20"/>
        <v>0</v>
      </c>
      <c r="AI41" s="348">
        <f t="shared" si="21"/>
        <v>0</v>
      </c>
      <c r="AJ41" s="348">
        <f t="shared" si="22"/>
        <v>0</v>
      </c>
      <c r="AK41" s="348">
        <f t="shared" si="23"/>
        <v>0</v>
      </c>
      <c r="AL41" s="348">
        <f t="shared" si="24"/>
        <v>0</v>
      </c>
      <c r="AM41" s="348">
        <f t="shared" si="25"/>
        <v>0</v>
      </c>
      <c r="AN41" s="348">
        <f t="shared" si="26"/>
        <v>0</v>
      </c>
      <c r="AO41" s="334"/>
    </row>
    <row r="42" spans="1:41" s="335" customFormat="1" ht="18" customHeight="1">
      <c r="A42" s="343">
        <f t="shared" si="2"/>
        <v>37</v>
      </c>
      <c r="B42" s="344" t="s">
        <v>326</v>
      </c>
      <c r="C42" s="345" t="s">
        <v>327</v>
      </c>
      <c r="D42" s="346">
        <v>0</v>
      </c>
      <c r="E42" s="346">
        <v>0</v>
      </c>
      <c r="F42" s="346">
        <v>0</v>
      </c>
      <c r="G42" s="346">
        <v>0</v>
      </c>
      <c r="H42" s="346"/>
      <c r="I42" s="346"/>
      <c r="J42" s="346"/>
      <c r="K42" s="346"/>
      <c r="L42" s="346"/>
      <c r="M42" s="346"/>
      <c r="N42" s="346"/>
      <c r="O42" s="346"/>
      <c r="P42" s="347">
        <f t="shared" si="27"/>
        <v>0</v>
      </c>
      <c r="Q42" s="348">
        <f t="shared" si="3"/>
        <v>0</v>
      </c>
      <c r="R42" s="348">
        <f t="shared" si="4"/>
        <v>0</v>
      </c>
      <c r="S42" s="348">
        <f t="shared" si="5"/>
        <v>0</v>
      </c>
      <c r="T42" s="348">
        <f t="shared" si="6"/>
        <v>0</v>
      </c>
      <c r="U42" s="348">
        <f t="shared" si="7"/>
        <v>0</v>
      </c>
      <c r="V42" s="348">
        <f t="shared" si="8"/>
        <v>0</v>
      </c>
      <c r="W42" s="348">
        <f t="shared" si="9"/>
        <v>0</v>
      </c>
      <c r="X42" s="348">
        <f t="shared" si="10"/>
        <v>0</v>
      </c>
      <c r="Y42" s="348">
        <f t="shared" si="11"/>
        <v>0</v>
      </c>
      <c r="Z42" s="348">
        <f t="shared" si="12"/>
        <v>0</v>
      </c>
      <c r="AA42" s="348">
        <f t="shared" si="13"/>
        <v>0</v>
      </c>
      <c r="AB42" s="348">
        <f t="shared" si="14"/>
        <v>0</v>
      </c>
      <c r="AC42" s="348">
        <f t="shared" si="15"/>
        <v>0</v>
      </c>
      <c r="AD42" s="348">
        <f t="shared" si="16"/>
        <v>0</v>
      </c>
      <c r="AE42" s="348">
        <f t="shared" si="17"/>
        <v>0</v>
      </c>
      <c r="AF42" s="348">
        <f t="shared" si="18"/>
        <v>0</v>
      </c>
      <c r="AG42" s="348">
        <f t="shared" si="19"/>
        <v>0</v>
      </c>
      <c r="AH42" s="348">
        <f t="shared" si="20"/>
        <v>0</v>
      </c>
      <c r="AI42" s="348">
        <f t="shared" si="21"/>
        <v>0</v>
      </c>
      <c r="AJ42" s="348">
        <f t="shared" si="22"/>
        <v>0</v>
      </c>
      <c r="AK42" s="348">
        <f t="shared" si="23"/>
        <v>0</v>
      </c>
      <c r="AL42" s="348">
        <f t="shared" si="24"/>
        <v>0</v>
      </c>
      <c r="AM42" s="348">
        <f t="shared" si="25"/>
        <v>0</v>
      </c>
      <c r="AN42" s="348">
        <f t="shared" si="26"/>
        <v>0</v>
      </c>
      <c r="AO42" s="334"/>
    </row>
    <row r="43" spans="1:41" s="335" customFormat="1" ht="18" customHeight="1">
      <c r="A43" s="343">
        <f t="shared" si="2"/>
        <v>38</v>
      </c>
      <c r="B43" s="344" t="s">
        <v>1469</v>
      </c>
      <c r="C43" s="345" t="s">
        <v>1470</v>
      </c>
      <c r="D43" s="346">
        <v>0</v>
      </c>
      <c r="E43" s="346">
        <v>0</v>
      </c>
      <c r="F43" s="346">
        <v>0</v>
      </c>
      <c r="G43" s="346">
        <v>0</v>
      </c>
      <c r="H43" s="346"/>
      <c r="I43" s="346"/>
      <c r="J43" s="346"/>
      <c r="K43" s="346"/>
      <c r="L43" s="346"/>
      <c r="M43" s="346"/>
      <c r="N43" s="346"/>
      <c r="O43" s="346"/>
      <c r="P43" s="347">
        <f t="shared" si="27"/>
        <v>0</v>
      </c>
      <c r="Q43" s="348">
        <f t="shared" si="3"/>
        <v>0</v>
      </c>
      <c r="R43" s="348">
        <f t="shared" si="4"/>
        <v>0</v>
      </c>
      <c r="S43" s="348">
        <f t="shared" si="5"/>
        <v>0</v>
      </c>
      <c r="T43" s="348">
        <f t="shared" si="6"/>
        <v>0</v>
      </c>
      <c r="U43" s="348">
        <f t="shared" si="7"/>
        <v>0</v>
      </c>
      <c r="V43" s="348">
        <f t="shared" si="8"/>
        <v>0</v>
      </c>
      <c r="W43" s="348">
        <f t="shared" si="9"/>
        <v>0</v>
      </c>
      <c r="X43" s="348">
        <f t="shared" si="10"/>
        <v>0</v>
      </c>
      <c r="Y43" s="348">
        <f t="shared" si="11"/>
        <v>0</v>
      </c>
      <c r="Z43" s="348">
        <f t="shared" si="12"/>
        <v>0</v>
      </c>
      <c r="AA43" s="348">
        <f t="shared" si="13"/>
        <v>0</v>
      </c>
      <c r="AB43" s="348">
        <f t="shared" si="14"/>
        <v>0</v>
      </c>
      <c r="AC43" s="348">
        <f t="shared" si="15"/>
        <v>0</v>
      </c>
      <c r="AD43" s="348">
        <f t="shared" si="16"/>
        <v>0</v>
      </c>
      <c r="AE43" s="348">
        <f t="shared" si="17"/>
        <v>0</v>
      </c>
      <c r="AF43" s="348">
        <f t="shared" si="18"/>
        <v>0</v>
      </c>
      <c r="AG43" s="348">
        <f t="shared" si="19"/>
        <v>0</v>
      </c>
      <c r="AH43" s="348">
        <f t="shared" si="20"/>
        <v>0</v>
      </c>
      <c r="AI43" s="348">
        <f t="shared" si="21"/>
        <v>0</v>
      </c>
      <c r="AJ43" s="348">
        <f t="shared" si="22"/>
        <v>0</v>
      </c>
      <c r="AK43" s="348">
        <f t="shared" si="23"/>
        <v>0</v>
      </c>
      <c r="AL43" s="348">
        <f t="shared" si="24"/>
        <v>0</v>
      </c>
      <c r="AM43" s="348">
        <f t="shared" si="25"/>
        <v>0</v>
      </c>
      <c r="AN43" s="348">
        <f t="shared" si="26"/>
        <v>0</v>
      </c>
      <c r="AO43" s="334"/>
    </row>
    <row r="44" spans="1:41" s="335" customFormat="1" ht="18" customHeight="1">
      <c r="A44" s="343">
        <f t="shared" si="2"/>
        <v>39</v>
      </c>
      <c r="B44" s="344" t="s">
        <v>1471</v>
      </c>
      <c r="C44" s="345" t="s">
        <v>1472</v>
      </c>
      <c r="D44" s="346">
        <v>0</v>
      </c>
      <c r="E44" s="346">
        <v>0</v>
      </c>
      <c r="F44" s="346">
        <v>0</v>
      </c>
      <c r="G44" s="346">
        <v>0</v>
      </c>
      <c r="H44" s="346"/>
      <c r="I44" s="346"/>
      <c r="J44" s="346"/>
      <c r="K44" s="346"/>
      <c r="L44" s="346"/>
      <c r="M44" s="346"/>
      <c r="N44" s="346"/>
      <c r="O44" s="346"/>
      <c r="P44" s="347">
        <f t="shared" si="27"/>
        <v>0</v>
      </c>
      <c r="Q44" s="348">
        <f t="shared" si="3"/>
        <v>0</v>
      </c>
      <c r="R44" s="348">
        <f t="shared" si="4"/>
        <v>0</v>
      </c>
      <c r="S44" s="348">
        <f t="shared" si="5"/>
        <v>0</v>
      </c>
      <c r="T44" s="348">
        <f t="shared" si="6"/>
        <v>0</v>
      </c>
      <c r="U44" s="348">
        <f t="shared" si="7"/>
        <v>0</v>
      </c>
      <c r="V44" s="348">
        <f t="shared" si="8"/>
        <v>0</v>
      </c>
      <c r="W44" s="348">
        <f t="shared" si="9"/>
        <v>0</v>
      </c>
      <c r="X44" s="348">
        <f t="shared" si="10"/>
        <v>0</v>
      </c>
      <c r="Y44" s="348">
        <f t="shared" si="11"/>
        <v>0</v>
      </c>
      <c r="Z44" s="348">
        <f t="shared" si="12"/>
        <v>0</v>
      </c>
      <c r="AA44" s="348">
        <f t="shared" si="13"/>
        <v>0</v>
      </c>
      <c r="AB44" s="348">
        <f t="shared" si="14"/>
        <v>0</v>
      </c>
      <c r="AC44" s="348">
        <f t="shared" si="15"/>
        <v>0</v>
      </c>
      <c r="AD44" s="348">
        <f t="shared" si="16"/>
        <v>0</v>
      </c>
      <c r="AE44" s="348">
        <f t="shared" si="17"/>
        <v>0</v>
      </c>
      <c r="AF44" s="348">
        <f t="shared" si="18"/>
        <v>0</v>
      </c>
      <c r="AG44" s="348">
        <f t="shared" si="19"/>
        <v>0</v>
      </c>
      <c r="AH44" s="348">
        <f t="shared" si="20"/>
        <v>0</v>
      </c>
      <c r="AI44" s="348">
        <f t="shared" si="21"/>
        <v>0</v>
      </c>
      <c r="AJ44" s="348">
        <f t="shared" si="22"/>
        <v>0</v>
      </c>
      <c r="AK44" s="348">
        <f t="shared" si="23"/>
        <v>0</v>
      </c>
      <c r="AL44" s="348">
        <f t="shared" si="24"/>
        <v>0</v>
      </c>
      <c r="AM44" s="348">
        <f t="shared" si="25"/>
        <v>0</v>
      </c>
      <c r="AN44" s="348">
        <f t="shared" si="26"/>
        <v>0</v>
      </c>
      <c r="AO44" s="334"/>
    </row>
    <row r="45" spans="1:41" s="335" customFormat="1" ht="18" customHeight="1">
      <c r="A45" s="343">
        <f t="shared" si="2"/>
        <v>40</v>
      </c>
      <c r="B45" s="344" t="s">
        <v>1098</v>
      </c>
      <c r="C45" s="345" t="s">
        <v>1099</v>
      </c>
      <c r="D45" s="346">
        <v>0</v>
      </c>
      <c r="E45" s="346"/>
      <c r="F45" s="346">
        <v>0</v>
      </c>
      <c r="G45" s="346"/>
      <c r="H45" s="346"/>
      <c r="I45" s="346"/>
      <c r="J45" s="346"/>
      <c r="K45" s="346"/>
      <c r="L45" s="346"/>
      <c r="M45" s="346"/>
      <c r="N45" s="346"/>
      <c r="O45" s="346"/>
      <c r="P45" s="347">
        <f t="shared" si="27"/>
        <v>0</v>
      </c>
      <c r="Q45" s="348">
        <f t="shared" si="3"/>
        <v>0</v>
      </c>
      <c r="R45" s="348">
        <f t="shared" si="4"/>
        <v>0</v>
      </c>
      <c r="S45" s="348">
        <f t="shared" si="5"/>
        <v>0</v>
      </c>
      <c r="T45" s="348">
        <f t="shared" si="6"/>
        <v>0</v>
      </c>
      <c r="U45" s="348">
        <f t="shared" si="7"/>
        <v>0</v>
      </c>
      <c r="V45" s="348">
        <f t="shared" si="8"/>
        <v>0</v>
      </c>
      <c r="W45" s="348">
        <f t="shared" si="9"/>
        <v>0</v>
      </c>
      <c r="X45" s="348">
        <f t="shared" si="10"/>
        <v>0</v>
      </c>
      <c r="Y45" s="348">
        <f t="shared" si="11"/>
        <v>0</v>
      </c>
      <c r="Z45" s="348">
        <f t="shared" si="12"/>
        <v>0</v>
      </c>
      <c r="AA45" s="348">
        <f t="shared" si="13"/>
        <v>0</v>
      </c>
      <c r="AB45" s="348">
        <f t="shared" si="14"/>
        <v>0</v>
      </c>
      <c r="AC45" s="348">
        <f t="shared" si="15"/>
        <v>0</v>
      </c>
      <c r="AD45" s="348">
        <f t="shared" si="16"/>
        <v>0</v>
      </c>
      <c r="AE45" s="348">
        <f t="shared" si="17"/>
        <v>0</v>
      </c>
      <c r="AF45" s="348">
        <f t="shared" si="18"/>
        <v>0</v>
      </c>
      <c r="AG45" s="348">
        <f t="shared" si="19"/>
        <v>0</v>
      </c>
      <c r="AH45" s="348">
        <f t="shared" si="20"/>
        <v>0</v>
      </c>
      <c r="AI45" s="348">
        <f t="shared" si="21"/>
        <v>0</v>
      </c>
      <c r="AJ45" s="348">
        <f t="shared" si="22"/>
        <v>0</v>
      </c>
      <c r="AK45" s="348">
        <f t="shared" si="23"/>
        <v>0</v>
      </c>
      <c r="AL45" s="348">
        <f t="shared" si="24"/>
        <v>0</v>
      </c>
      <c r="AM45" s="348">
        <f t="shared" si="25"/>
        <v>0</v>
      </c>
      <c r="AN45" s="348">
        <f t="shared" si="26"/>
        <v>0</v>
      </c>
      <c r="AO45" s="334"/>
    </row>
    <row r="46" spans="1:41" s="335" customFormat="1" ht="18" customHeight="1">
      <c r="A46" s="343">
        <f t="shared" si="2"/>
        <v>41</v>
      </c>
      <c r="B46" s="344" t="s">
        <v>332</v>
      </c>
      <c r="C46" s="345" t="s">
        <v>333</v>
      </c>
      <c r="D46" s="346">
        <v>0</v>
      </c>
      <c r="E46" s="346">
        <v>0</v>
      </c>
      <c r="F46" s="346">
        <v>0</v>
      </c>
      <c r="G46" s="346">
        <v>0</v>
      </c>
      <c r="H46" s="346"/>
      <c r="I46" s="346"/>
      <c r="J46" s="346"/>
      <c r="K46" s="346"/>
      <c r="L46" s="346"/>
      <c r="M46" s="346"/>
      <c r="N46" s="346"/>
      <c r="O46" s="346"/>
      <c r="P46" s="347">
        <f t="shared" si="27"/>
        <v>0</v>
      </c>
      <c r="Q46" s="348">
        <f t="shared" si="3"/>
        <v>0</v>
      </c>
      <c r="R46" s="348">
        <f t="shared" si="4"/>
        <v>0</v>
      </c>
      <c r="S46" s="348">
        <f t="shared" si="5"/>
        <v>0</v>
      </c>
      <c r="T46" s="348">
        <f t="shared" si="6"/>
        <v>0</v>
      </c>
      <c r="U46" s="348">
        <f t="shared" si="7"/>
        <v>0</v>
      </c>
      <c r="V46" s="348">
        <f t="shared" si="8"/>
        <v>0</v>
      </c>
      <c r="W46" s="348">
        <f t="shared" si="9"/>
        <v>0</v>
      </c>
      <c r="X46" s="348">
        <f t="shared" si="10"/>
        <v>0</v>
      </c>
      <c r="Y46" s="348">
        <f t="shared" si="11"/>
        <v>0</v>
      </c>
      <c r="Z46" s="348">
        <f t="shared" si="12"/>
        <v>0</v>
      </c>
      <c r="AA46" s="348">
        <f t="shared" si="13"/>
        <v>0</v>
      </c>
      <c r="AB46" s="348">
        <f t="shared" si="14"/>
        <v>0</v>
      </c>
      <c r="AC46" s="348">
        <f t="shared" si="15"/>
        <v>0</v>
      </c>
      <c r="AD46" s="348">
        <f t="shared" si="16"/>
        <v>0</v>
      </c>
      <c r="AE46" s="348">
        <f t="shared" si="17"/>
        <v>0</v>
      </c>
      <c r="AF46" s="348">
        <f t="shared" si="18"/>
        <v>0</v>
      </c>
      <c r="AG46" s="348">
        <f t="shared" si="19"/>
        <v>0</v>
      </c>
      <c r="AH46" s="348">
        <f t="shared" si="20"/>
        <v>0</v>
      </c>
      <c r="AI46" s="348">
        <f t="shared" si="21"/>
        <v>0</v>
      </c>
      <c r="AJ46" s="348">
        <f t="shared" si="22"/>
        <v>0</v>
      </c>
      <c r="AK46" s="348">
        <f t="shared" si="23"/>
        <v>0</v>
      </c>
      <c r="AL46" s="348">
        <f t="shared" si="24"/>
        <v>0</v>
      </c>
      <c r="AM46" s="348">
        <f t="shared" si="25"/>
        <v>0</v>
      </c>
      <c r="AN46" s="348">
        <f t="shared" si="26"/>
        <v>0</v>
      </c>
      <c r="AO46" s="334"/>
    </row>
    <row r="47" spans="1:41" s="335" customFormat="1" ht="18" customHeight="1">
      <c r="A47" s="343">
        <f t="shared" si="2"/>
        <v>42</v>
      </c>
      <c r="B47" s="344" t="s">
        <v>338</v>
      </c>
      <c r="C47" s="345" t="s">
        <v>339</v>
      </c>
      <c r="D47" s="346">
        <v>0</v>
      </c>
      <c r="E47" s="346">
        <v>0</v>
      </c>
      <c r="F47" s="346">
        <v>0</v>
      </c>
      <c r="G47" s="346">
        <v>0</v>
      </c>
      <c r="H47" s="346"/>
      <c r="I47" s="346"/>
      <c r="J47" s="346"/>
      <c r="K47" s="346"/>
      <c r="L47" s="346"/>
      <c r="M47" s="346"/>
      <c r="N47" s="346"/>
      <c r="O47" s="346"/>
      <c r="P47" s="347">
        <f t="shared" si="27"/>
        <v>0</v>
      </c>
      <c r="Q47" s="348">
        <f t="shared" si="3"/>
        <v>0</v>
      </c>
      <c r="R47" s="348">
        <f t="shared" si="4"/>
        <v>0</v>
      </c>
      <c r="S47" s="348">
        <f t="shared" si="5"/>
        <v>0</v>
      </c>
      <c r="T47" s="348">
        <f t="shared" si="6"/>
        <v>0</v>
      </c>
      <c r="U47" s="348">
        <f t="shared" si="7"/>
        <v>0</v>
      </c>
      <c r="V47" s="348">
        <f t="shared" si="8"/>
        <v>0</v>
      </c>
      <c r="W47" s="348">
        <f t="shared" si="9"/>
        <v>0</v>
      </c>
      <c r="X47" s="348">
        <f t="shared" si="10"/>
        <v>0</v>
      </c>
      <c r="Y47" s="348">
        <f t="shared" si="11"/>
        <v>0</v>
      </c>
      <c r="Z47" s="348">
        <f t="shared" si="12"/>
        <v>0</v>
      </c>
      <c r="AA47" s="348">
        <f t="shared" si="13"/>
        <v>0</v>
      </c>
      <c r="AB47" s="348">
        <f t="shared" si="14"/>
        <v>0</v>
      </c>
      <c r="AC47" s="348">
        <f t="shared" si="15"/>
        <v>0</v>
      </c>
      <c r="AD47" s="348">
        <f t="shared" si="16"/>
        <v>0</v>
      </c>
      <c r="AE47" s="348">
        <f t="shared" si="17"/>
        <v>0</v>
      </c>
      <c r="AF47" s="348">
        <f t="shared" si="18"/>
        <v>0</v>
      </c>
      <c r="AG47" s="348">
        <f t="shared" si="19"/>
        <v>0</v>
      </c>
      <c r="AH47" s="348">
        <f t="shared" si="20"/>
        <v>0</v>
      </c>
      <c r="AI47" s="348">
        <f t="shared" si="21"/>
        <v>0</v>
      </c>
      <c r="AJ47" s="348">
        <f t="shared" si="22"/>
        <v>0</v>
      </c>
      <c r="AK47" s="348">
        <f t="shared" si="23"/>
        <v>0</v>
      </c>
      <c r="AL47" s="348">
        <f t="shared" si="24"/>
        <v>0</v>
      </c>
      <c r="AM47" s="348">
        <f t="shared" si="25"/>
        <v>0</v>
      </c>
      <c r="AN47" s="348">
        <f t="shared" si="26"/>
        <v>0</v>
      </c>
      <c r="AO47" s="334"/>
    </row>
    <row r="48" spans="1:41" s="335" customFormat="1" ht="18" customHeight="1">
      <c r="A48" s="343">
        <f t="shared" si="2"/>
        <v>43</v>
      </c>
      <c r="B48" s="344" t="s">
        <v>340</v>
      </c>
      <c r="C48" s="345" t="s">
        <v>341</v>
      </c>
      <c r="D48" s="346">
        <v>0</v>
      </c>
      <c r="E48" s="346">
        <v>0</v>
      </c>
      <c r="F48" s="346">
        <v>0</v>
      </c>
      <c r="G48" s="346">
        <v>0</v>
      </c>
      <c r="H48" s="346"/>
      <c r="I48" s="346"/>
      <c r="J48" s="346"/>
      <c r="K48" s="346"/>
      <c r="L48" s="346"/>
      <c r="M48" s="346"/>
      <c r="N48" s="346"/>
      <c r="O48" s="346"/>
      <c r="P48" s="347">
        <f t="shared" si="27"/>
        <v>0</v>
      </c>
      <c r="Q48" s="348">
        <f t="shared" si="3"/>
        <v>0</v>
      </c>
      <c r="R48" s="348">
        <f t="shared" si="4"/>
        <v>0</v>
      </c>
      <c r="S48" s="348">
        <f t="shared" si="5"/>
        <v>0</v>
      </c>
      <c r="T48" s="348">
        <f t="shared" si="6"/>
        <v>0</v>
      </c>
      <c r="U48" s="348">
        <f t="shared" si="7"/>
        <v>0</v>
      </c>
      <c r="V48" s="348">
        <f t="shared" si="8"/>
        <v>0</v>
      </c>
      <c r="W48" s="348">
        <f t="shared" si="9"/>
        <v>0</v>
      </c>
      <c r="X48" s="348">
        <f t="shared" si="10"/>
        <v>0</v>
      </c>
      <c r="Y48" s="348">
        <f t="shared" si="11"/>
        <v>0</v>
      </c>
      <c r="Z48" s="348">
        <f t="shared" si="12"/>
        <v>0</v>
      </c>
      <c r="AA48" s="348">
        <f t="shared" si="13"/>
        <v>0</v>
      </c>
      <c r="AB48" s="348">
        <f t="shared" si="14"/>
        <v>0</v>
      </c>
      <c r="AC48" s="348">
        <f t="shared" si="15"/>
        <v>0</v>
      </c>
      <c r="AD48" s="348">
        <f t="shared" si="16"/>
        <v>0</v>
      </c>
      <c r="AE48" s="348">
        <f t="shared" si="17"/>
        <v>0</v>
      </c>
      <c r="AF48" s="348">
        <f t="shared" si="18"/>
        <v>0</v>
      </c>
      <c r="AG48" s="348">
        <f t="shared" si="19"/>
        <v>0</v>
      </c>
      <c r="AH48" s="348">
        <f t="shared" si="20"/>
        <v>0</v>
      </c>
      <c r="AI48" s="348">
        <f t="shared" si="21"/>
        <v>0</v>
      </c>
      <c r="AJ48" s="348">
        <f t="shared" si="22"/>
        <v>0</v>
      </c>
      <c r="AK48" s="348">
        <f t="shared" si="23"/>
        <v>0</v>
      </c>
      <c r="AL48" s="348">
        <f t="shared" si="24"/>
        <v>0</v>
      </c>
      <c r="AM48" s="348">
        <f t="shared" si="25"/>
        <v>0</v>
      </c>
      <c r="AN48" s="348">
        <f t="shared" si="26"/>
        <v>0</v>
      </c>
      <c r="AO48" s="334"/>
    </row>
    <row r="49" spans="1:41" s="335" customFormat="1" ht="18" customHeight="1">
      <c r="A49" s="343">
        <f t="shared" si="2"/>
        <v>44</v>
      </c>
      <c r="B49" s="344" t="s">
        <v>497</v>
      </c>
      <c r="C49" s="345" t="s">
        <v>498</v>
      </c>
      <c r="D49" s="346">
        <v>0</v>
      </c>
      <c r="E49" s="346">
        <v>0</v>
      </c>
      <c r="F49" s="346">
        <v>0</v>
      </c>
      <c r="G49" s="346">
        <v>0</v>
      </c>
      <c r="H49" s="346"/>
      <c r="I49" s="346"/>
      <c r="J49" s="346"/>
      <c r="K49" s="346"/>
      <c r="L49" s="346"/>
      <c r="M49" s="346"/>
      <c r="N49" s="346"/>
      <c r="O49" s="346"/>
      <c r="P49" s="347">
        <f t="shared" si="27"/>
        <v>0</v>
      </c>
      <c r="Q49" s="348">
        <f t="shared" si="3"/>
        <v>0</v>
      </c>
      <c r="R49" s="348">
        <f t="shared" si="4"/>
        <v>0</v>
      </c>
      <c r="S49" s="348">
        <f t="shared" si="5"/>
        <v>0</v>
      </c>
      <c r="T49" s="348">
        <f t="shared" si="6"/>
        <v>0</v>
      </c>
      <c r="U49" s="348">
        <f t="shared" si="7"/>
        <v>0</v>
      </c>
      <c r="V49" s="348">
        <f t="shared" si="8"/>
        <v>0</v>
      </c>
      <c r="W49" s="348">
        <f t="shared" si="9"/>
        <v>0</v>
      </c>
      <c r="X49" s="348">
        <f t="shared" si="10"/>
        <v>0</v>
      </c>
      <c r="Y49" s="348">
        <f t="shared" si="11"/>
        <v>0</v>
      </c>
      <c r="Z49" s="348">
        <f t="shared" si="12"/>
        <v>0</v>
      </c>
      <c r="AA49" s="348">
        <f t="shared" si="13"/>
        <v>0</v>
      </c>
      <c r="AB49" s="348">
        <f t="shared" si="14"/>
        <v>0</v>
      </c>
      <c r="AC49" s="348">
        <f t="shared" si="15"/>
        <v>0</v>
      </c>
      <c r="AD49" s="348">
        <f t="shared" si="16"/>
        <v>0</v>
      </c>
      <c r="AE49" s="348">
        <f t="shared" si="17"/>
        <v>0</v>
      </c>
      <c r="AF49" s="348">
        <f t="shared" si="18"/>
        <v>0</v>
      </c>
      <c r="AG49" s="348">
        <f t="shared" si="19"/>
        <v>0</v>
      </c>
      <c r="AH49" s="348">
        <f t="shared" si="20"/>
        <v>0</v>
      </c>
      <c r="AI49" s="348">
        <f t="shared" si="21"/>
        <v>0</v>
      </c>
      <c r="AJ49" s="348">
        <f t="shared" si="22"/>
        <v>0</v>
      </c>
      <c r="AK49" s="348">
        <f t="shared" si="23"/>
        <v>0</v>
      </c>
      <c r="AL49" s="348">
        <f t="shared" si="24"/>
        <v>0</v>
      </c>
      <c r="AM49" s="348">
        <f t="shared" si="25"/>
        <v>0</v>
      </c>
      <c r="AN49" s="348">
        <f t="shared" si="26"/>
        <v>0</v>
      </c>
      <c r="AO49" s="334"/>
    </row>
    <row r="50" spans="1:41" s="335" customFormat="1" ht="18" customHeight="1">
      <c r="A50" s="343">
        <f t="shared" si="2"/>
        <v>45</v>
      </c>
      <c r="B50" s="344" t="s">
        <v>509</v>
      </c>
      <c r="C50" s="345" t="s">
        <v>510</v>
      </c>
      <c r="D50" s="346">
        <v>0</v>
      </c>
      <c r="E50" s="346">
        <v>0</v>
      </c>
      <c r="F50" s="346">
        <v>0</v>
      </c>
      <c r="G50" s="346">
        <v>0</v>
      </c>
      <c r="H50" s="346"/>
      <c r="I50" s="346"/>
      <c r="J50" s="346"/>
      <c r="K50" s="346"/>
      <c r="L50" s="346"/>
      <c r="M50" s="346"/>
      <c r="N50" s="346"/>
      <c r="O50" s="346"/>
      <c r="P50" s="347">
        <f t="shared" si="27"/>
        <v>0</v>
      </c>
      <c r="Q50" s="348">
        <f t="shared" si="3"/>
        <v>0</v>
      </c>
      <c r="R50" s="348">
        <f t="shared" si="4"/>
        <v>0</v>
      </c>
      <c r="S50" s="348">
        <f t="shared" si="5"/>
        <v>0</v>
      </c>
      <c r="T50" s="348">
        <f t="shared" si="6"/>
        <v>0</v>
      </c>
      <c r="U50" s="348">
        <f t="shared" si="7"/>
        <v>0</v>
      </c>
      <c r="V50" s="348">
        <f t="shared" si="8"/>
        <v>0</v>
      </c>
      <c r="W50" s="348">
        <f t="shared" si="9"/>
        <v>0</v>
      </c>
      <c r="X50" s="348">
        <f t="shared" si="10"/>
        <v>0</v>
      </c>
      <c r="Y50" s="348">
        <f t="shared" si="11"/>
        <v>0</v>
      </c>
      <c r="Z50" s="348">
        <f t="shared" si="12"/>
        <v>0</v>
      </c>
      <c r="AA50" s="348">
        <f t="shared" si="13"/>
        <v>0</v>
      </c>
      <c r="AB50" s="348">
        <f t="shared" si="14"/>
        <v>0</v>
      </c>
      <c r="AC50" s="348">
        <f t="shared" si="15"/>
        <v>0</v>
      </c>
      <c r="AD50" s="348">
        <f t="shared" si="16"/>
        <v>0</v>
      </c>
      <c r="AE50" s="348">
        <f t="shared" si="17"/>
        <v>0</v>
      </c>
      <c r="AF50" s="348">
        <f t="shared" si="18"/>
        <v>0</v>
      </c>
      <c r="AG50" s="348">
        <f t="shared" si="19"/>
        <v>0</v>
      </c>
      <c r="AH50" s="348">
        <f t="shared" si="20"/>
        <v>0</v>
      </c>
      <c r="AI50" s="348">
        <f t="shared" si="21"/>
        <v>0</v>
      </c>
      <c r="AJ50" s="348">
        <f t="shared" si="22"/>
        <v>0</v>
      </c>
      <c r="AK50" s="348">
        <f t="shared" si="23"/>
        <v>0</v>
      </c>
      <c r="AL50" s="348">
        <f t="shared" si="24"/>
        <v>0</v>
      </c>
      <c r="AM50" s="348">
        <f t="shared" si="25"/>
        <v>0</v>
      </c>
      <c r="AN50" s="348">
        <f t="shared" si="26"/>
        <v>0</v>
      </c>
      <c r="AO50" s="334"/>
    </row>
    <row r="51" spans="1:41" s="335" customFormat="1" ht="18" customHeight="1">
      <c r="A51" s="343">
        <f t="shared" si="2"/>
        <v>46</v>
      </c>
      <c r="B51" s="344" t="s">
        <v>1473</v>
      </c>
      <c r="C51" s="345" t="s">
        <v>1474</v>
      </c>
      <c r="D51" s="346">
        <v>0</v>
      </c>
      <c r="E51" s="346">
        <v>0</v>
      </c>
      <c r="F51" s="346">
        <v>0</v>
      </c>
      <c r="G51" s="346">
        <v>0</v>
      </c>
      <c r="H51" s="346"/>
      <c r="I51" s="346"/>
      <c r="J51" s="346"/>
      <c r="K51" s="346"/>
      <c r="L51" s="346"/>
      <c r="M51" s="346"/>
      <c r="N51" s="346"/>
      <c r="O51" s="346"/>
      <c r="P51" s="347">
        <f t="shared" si="27"/>
        <v>0</v>
      </c>
      <c r="Q51" s="348">
        <f t="shared" si="3"/>
        <v>0</v>
      </c>
      <c r="R51" s="348">
        <f t="shared" si="4"/>
        <v>0</v>
      </c>
      <c r="S51" s="348">
        <f t="shared" si="5"/>
        <v>0</v>
      </c>
      <c r="T51" s="348">
        <f t="shared" si="6"/>
        <v>0</v>
      </c>
      <c r="U51" s="348">
        <f t="shared" si="7"/>
        <v>0</v>
      </c>
      <c r="V51" s="348">
        <f t="shared" si="8"/>
        <v>0</v>
      </c>
      <c r="W51" s="348">
        <f t="shared" si="9"/>
        <v>0</v>
      </c>
      <c r="X51" s="348">
        <f t="shared" si="10"/>
        <v>0</v>
      </c>
      <c r="Y51" s="348">
        <f t="shared" si="11"/>
        <v>0</v>
      </c>
      <c r="Z51" s="348">
        <f t="shared" si="12"/>
        <v>0</v>
      </c>
      <c r="AA51" s="348">
        <f t="shared" si="13"/>
        <v>0</v>
      </c>
      <c r="AB51" s="348">
        <f t="shared" si="14"/>
        <v>0</v>
      </c>
      <c r="AC51" s="348">
        <f t="shared" si="15"/>
        <v>0</v>
      </c>
      <c r="AD51" s="348">
        <f t="shared" si="16"/>
        <v>0</v>
      </c>
      <c r="AE51" s="348">
        <f t="shared" si="17"/>
        <v>0</v>
      </c>
      <c r="AF51" s="348">
        <f t="shared" si="18"/>
        <v>0</v>
      </c>
      <c r="AG51" s="348">
        <f t="shared" si="19"/>
        <v>0</v>
      </c>
      <c r="AH51" s="348">
        <f t="shared" si="20"/>
        <v>0</v>
      </c>
      <c r="AI51" s="348">
        <f t="shared" si="21"/>
        <v>0</v>
      </c>
      <c r="AJ51" s="348">
        <f t="shared" si="22"/>
        <v>0</v>
      </c>
      <c r="AK51" s="348">
        <f t="shared" si="23"/>
        <v>0</v>
      </c>
      <c r="AL51" s="348">
        <f t="shared" si="24"/>
        <v>0</v>
      </c>
      <c r="AM51" s="348">
        <f t="shared" si="25"/>
        <v>0</v>
      </c>
      <c r="AN51" s="348">
        <f t="shared" si="26"/>
        <v>0</v>
      </c>
      <c r="AO51" s="334"/>
    </row>
    <row r="52" spans="1:41" s="335" customFormat="1" ht="18" customHeight="1">
      <c r="A52" s="343">
        <f t="shared" si="2"/>
        <v>47</v>
      </c>
      <c r="B52" s="344" t="s">
        <v>499</v>
      </c>
      <c r="C52" s="345" t="s">
        <v>500</v>
      </c>
      <c r="D52" s="346">
        <v>0</v>
      </c>
      <c r="E52" s="346">
        <v>0</v>
      </c>
      <c r="F52" s="346">
        <v>0</v>
      </c>
      <c r="G52" s="346">
        <v>0</v>
      </c>
      <c r="H52" s="346"/>
      <c r="I52" s="346"/>
      <c r="J52" s="346"/>
      <c r="K52" s="346"/>
      <c r="L52" s="346"/>
      <c r="M52" s="346"/>
      <c r="N52" s="346"/>
      <c r="O52" s="346"/>
      <c r="P52" s="347">
        <f t="shared" si="27"/>
        <v>0</v>
      </c>
      <c r="Q52" s="348">
        <f t="shared" si="3"/>
        <v>0</v>
      </c>
      <c r="R52" s="348">
        <f t="shared" si="4"/>
        <v>0</v>
      </c>
      <c r="S52" s="348">
        <f t="shared" si="5"/>
        <v>0</v>
      </c>
      <c r="T52" s="348">
        <f t="shared" si="6"/>
        <v>0</v>
      </c>
      <c r="U52" s="348">
        <f t="shared" si="7"/>
        <v>0</v>
      </c>
      <c r="V52" s="348">
        <f t="shared" si="8"/>
        <v>0</v>
      </c>
      <c r="W52" s="348">
        <f t="shared" si="9"/>
        <v>0</v>
      </c>
      <c r="X52" s="348">
        <f t="shared" si="10"/>
        <v>0</v>
      </c>
      <c r="Y52" s="348">
        <f t="shared" si="11"/>
        <v>0</v>
      </c>
      <c r="Z52" s="348">
        <f t="shared" si="12"/>
        <v>0</v>
      </c>
      <c r="AA52" s="348">
        <f t="shared" si="13"/>
        <v>0</v>
      </c>
      <c r="AB52" s="348">
        <f t="shared" si="14"/>
        <v>0</v>
      </c>
      <c r="AC52" s="348">
        <f t="shared" si="15"/>
        <v>0</v>
      </c>
      <c r="AD52" s="348">
        <f t="shared" si="16"/>
        <v>0</v>
      </c>
      <c r="AE52" s="348">
        <f t="shared" si="17"/>
        <v>0</v>
      </c>
      <c r="AF52" s="348">
        <f t="shared" si="18"/>
        <v>0</v>
      </c>
      <c r="AG52" s="348">
        <f t="shared" si="19"/>
        <v>0</v>
      </c>
      <c r="AH52" s="348">
        <f t="shared" si="20"/>
        <v>0</v>
      </c>
      <c r="AI52" s="348">
        <f t="shared" si="21"/>
        <v>0</v>
      </c>
      <c r="AJ52" s="348">
        <f t="shared" si="22"/>
        <v>0</v>
      </c>
      <c r="AK52" s="348">
        <f t="shared" si="23"/>
        <v>0</v>
      </c>
      <c r="AL52" s="348">
        <f t="shared" si="24"/>
        <v>0</v>
      </c>
      <c r="AM52" s="348">
        <f t="shared" si="25"/>
        <v>0</v>
      </c>
      <c r="AN52" s="348">
        <f t="shared" si="26"/>
        <v>0</v>
      </c>
      <c r="AO52" s="334"/>
    </row>
    <row r="53" spans="1:41" s="335" customFormat="1" ht="18" customHeight="1">
      <c r="A53" s="343">
        <f t="shared" si="2"/>
        <v>48</v>
      </c>
      <c r="B53" s="344" t="s">
        <v>507</v>
      </c>
      <c r="C53" s="345" t="s">
        <v>508</v>
      </c>
      <c r="D53" s="346">
        <v>0</v>
      </c>
      <c r="E53" s="346"/>
      <c r="F53" s="346">
        <v>0</v>
      </c>
      <c r="G53" s="346"/>
      <c r="H53" s="346"/>
      <c r="I53" s="346"/>
      <c r="J53" s="346"/>
      <c r="K53" s="346"/>
      <c r="L53" s="346"/>
      <c r="M53" s="346"/>
      <c r="N53" s="346"/>
      <c r="O53" s="346"/>
      <c r="P53" s="347">
        <f t="shared" si="27"/>
        <v>0</v>
      </c>
      <c r="Q53" s="348">
        <f t="shared" si="3"/>
        <v>0</v>
      </c>
      <c r="R53" s="348">
        <f t="shared" si="4"/>
        <v>0</v>
      </c>
      <c r="S53" s="348">
        <f t="shared" si="5"/>
        <v>0</v>
      </c>
      <c r="T53" s="348">
        <f t="shared" si="6"/>
        <v>0</v>
      </c>
      <c r="U53" s="348">
        <f t="shared" si="7"/>
        <v>0</v>
      </c>
      <c r="V53" s="348">
        <f t="shared" si="8"/>
        <v>0</v>
      </c>
      <c r="W53" s="348">
        <f t="shared" si="9"/>
        <v>0</v>
      </c>
      <c r="X53" s="348">
        <f t="shared" si="10"/>
        <v>0</v>
      </c>
      <c r="Y53" s="348">
        <f t="shared" si="11"/>
        <v>0</v>
      </c>
      <c r="Z53" s="348">
        <f t="shared" si="12"/>
        <v>0</v>
      </c>
      <c r="AA53" s="348">
        <f t="shared" si="13"/>
        <v>0</v>
      </c>
      <c r="AB53" s="348">
        <f t="shared" si="14"/>
        <v>0</v>
      </c>
      <c r="AC53" s="348">
        <f t="shared" si="15"/>
        <v>0</v>
      </c>
      <c r="AD53" s="348">
        <f t="shared" si="16"/>
        <v>0</v>
      </c>
      <c r="AE53" s="348">
        <f t="shared" si="17"/>
        <v>0</v>
      </c>
      <c r="AF53" s="348">
        <f t="shared" si="18"/>
        <v>0</v>
      </c>
      <c r="AG53" s="348">
        <f t="shared" si="19"/>
        <v>0</v>
      </c>
      <c r="AH53" s="348">
        <f t="shared" si="20"/>
        <v>0</v>
      </c>
      <c r="AI53" s="348">
        <f t="shared" si="21"/>
        <v>0</v>
      </c>
      <c r="AJ53" s="348">
        <f t="shared" si="22"/>
        <v>0</v>
      </c>
      <c r="AK53" s="348">
        <f t="shared" si="23"/>
        <v>0</v>
      </c>
      <c r="AL53" s="348">
        <f t="shared" si="24"/>
        <v>0</v>
      </c>
      <c r="AM53" s="348">
        <f t="shared" si="25"/>
        <v>0</v>
      </c>
      <c r="AN53" s="348">
        <f t="shared" si="26"/>
        <v>0</v>
      </c>
      <c r="AO53" s="334"/>
    </row>
    <row r="54" spans="1:41" s="335" customFormat="1" ht="18" customHeight="1">
      <c r="A54" s="343">
        <f t="shared" si="2"/>
        <v>49</v>
      </c>
      <c r="B54" s="344" t="s">
        <v>511</v>
      </c>
      <c r="C54" s="345" t="s">
        <v>512</v>
      </c>
      <c r="D54" s="346">
        <v>0</v>
      </c>
      <c r="E54" s="346">
        <v>0</v>
      </c>
      <c r="F54" s="346">
        <v>0</v>
      </c>
      <c r="G54" s="346">
        <v>0</v>
      </c>
      <c r="H54" s="346"/>
      <c r="I54" s="346"/>
      <c r="J54" s="346"/>
      <c r="K54" s="346"/>
      <c r="L54" s="346"/>
      <c r="M54" s="346"/>
      <c r="N54" s="346"/>
      <c r="O54" s="346"/>
      <c r="P54" s="347">
        <f t="shared" si="27"/>
        <v>0</v>
      </c>
      <c r="Q54" s="348">
        <f t="shared" si="3"/>
        <v>0</v>
      </c>
      <c r="R54" s="348">
        <f t="shared" si="4"/>
        <v>0</v>
      </c>
      <c r="S54" s="348">
        <f t="shared" si="5"/>
        <v>0</v>
      </c>
      <c r="T54" s="348">
        <f t="shared" si="6"/>
        <v>0</v>
      </c>
      <c r="U54" s="348">
        <f t="shared" si="7"/>
        <v>0</v>
      </c>
      <c r="V54" s="348">
        <f t="shared" si="8"/>
        <v>0</v>
      </c>
      <c r="W54" s="348">
        <f t="shared" si="9"/>
        <v>0</v>
      </c>
      <c r="X54" s="348">
        <f t="shared" si="10"/>
        <v>0</v>
      </c>
      <c r="Y54" s="348">
        <f t="shared" si="11"/>
        <v>0</v>
      </c>
      <c r="Z54" s="348">
        <f t="shared" si="12"/>
        <v>0</v>
      </c>
      <c r="AA54" s="348">
        <f t="shared" si="13"/>
        <v>0</v>
      </c>
      <c r="AB54" s="348">
        <f t="shared" si="14"/>
        <v>0</v>
      </c>
      <c r="AC54" s="348">
        <f t="shared" si="15"/>
        <v>0</v>
      </c>
      <c r="AD54" s="348">
        <f t="shared" si="16"/>
        <v>0</v>
      </c>
      <c r="AE54" s="348">
        <f t="shared" si="17"/>
        <v>0</v>
      </c>
      <c r="AF54" s="348">
        <f t="shared" si="18"/>
        <v>0</v>
      </c>
      <c r="AG54" s="348">
        <f t="shared" si="19"/>
        <v>0</v>
      </c>
      <c r="AH54" s="348">
        <f t="shared" si="20"/>
        <v>0</v>
      </c>
      <c r="AI54" s="348">
        <f t="shared" si="21"/>
        <v>0</v>
      </c>
      <c r="AJ54" s="348">
        <f t="shared" si="22"/>
        <v>0</v>
      </c>
      <c r="AK54" s="348">
        <f t="shared" si="23"/>
        <v>0</v>
      </c>
      <c r="AL54" s="348">
        <f t="shared" si="24"/>
        <v>0</v>
      </c>
      <c r="AM54" s="348">
        <f t="shared" si="25"/>
        <v>0</v>
      </c>
      <c r="AN54" s="348">
        <f t="shared" si="26"/>
        <v>0</v>
      </c>
      <c r="AO54" s="334"/>
    </row>
    <row r="55" spans="1:41" s="335" customFormat="1" ht="18" customHeight="1">
      <c r="A55" s="343">
        <f t="shared" si="2"/>
        <v>50</v>
      </c>
      <c r="B55" s="344" t="s">
        <v>1475</v>
      </c>
      <c r="C55" s="345" t="s">
        <v>1476</v>
      </c>
      <c r="D55" s="346">
        <v>0</v>
      </c>
      <c r="E55" s="346">
        <v>0</v>
      </c>
      <c r="F55" s="346">
        <v>0</v>
      </c>
      <c r="G55" s="346">
        <v>0</v>
      </c>
      <c r="H55" s="346"/>
      <c r="I55" s="346"/>
      <c r="J55" s="346"/>
      <c r="K55" s="346"/>
      <c r="L55" s="346"/>
      <c r="M55" s="346"/>
      <c r="N55" s="346"/>
      <c r="O55" s="346"/>
      <c r="P55" s="347">
        <f t="shared" si="27"/>
        <v>0</v>
      </c>
      <c r="Q55" s="348">
        <f t="shared" si="3"/>
        <v>0</v>
      </c>
      <c r="R55" s="348">
        <f t="shared" si="4"/>
        <v>0</v>
      </c>
      <c r="S55" s="348">
        <f t="shared" si="5"/>
        <v>0</v>
      </c>
      <c r="T55" s="348">
        <f t="shared" si="6"/>
        <v>0</v>
      </c>
      <c r="U55" s="348">
        <f t="shared" si="7"/>
        <v>0</v>
      </c>
      <c r="V55" s="348">
        <f t="shared" si="8"/>
        <v>0</v>
      </c>
      <c r="W55" s="348">
        <f t="shared" si="9"/>
        <v>0</v>
      </c>
      <c r="X55" s="348">
        <f t="shared" si="10"/>
        <v>0</v>
      </c>
      <c r="Y55" s="348">
        <f t="shared" si="11"/>
        <v>0</v>
      </c>
      <c r="Z55" s="348">
        <f t="shared" si="12"/>
        <v>0</v>
      </c>
      <c r="AA55" s="348">
        <f t="shared" si="13"/>
        <v>0</v>
      </c>
      <c r="AB55" s="348">
        <f t="shared" si="14"/>
        <v>0</v>
      </c>
      <c r="AC55" s="348">
        <f t="shared" si="15"/>
        <v>0</v>
      </c>
      <c r="AD55" s="348">
        <f t="shared" si="16"/>
        <v>0</v>
      </c>
      <c r="AE55" s="348">
        <f t="shared" si="17"/>
        <v>0</v>
      </c>
      <c r="AF55" s="348">
        <f t="shared" si="18"/>
        <v>0</v>
      </c>
      <c r="AG55" s="348">
        <f t="shared" si="19"/>
        <v>0</v>
      </c>
      <c r="AH55" s="348">
        <f t="shared" si="20"/>
        <v>0</v>
      </c>
      <c r="AI55" s="348">
        <f t="shared" si="21"/>
        <v>0</v>
      </c>
      <c r="AJ55" s="348">
        <f t="shared" si="22"/>
        <v>0</v>
      </c>
      <c r="AK55" s="348">
        <f t="shared" si="23"/>
        <v>0</v>
      </c>
      <c r="AL55" s="348">
        <f t="shared" si="24"/>
        <v>0</v>
      </c>
      <c r="AM55" s="348">
        <f t="shared" si="25"/>
        <v>0</v>
      </c>
      <c r="AN55" s="348">
        <f t="shared" si="26"/>
        <v>0</v>
      </c>
      <c r="AO55" s="334"/>
    </row>
    <row r="56" spans="1:41" s="335" customFormat="1" ht="18" customHeight="1">
      <c r="A56" s="343">
        <f t="shared" si="2"/>
        <v>51</v>
      </c>
      <c r="B56" s="344" t="s">
        <v>1477</v>
      </c>
      <c r="C56" s="345" t="s">
        <v>1478</v>
      </c>
      <c r="D56" s="346">
        <v>0</v>
      </c>
      <c r="E56" s="346">
        <v>0</v>
      </c>
      <c r="F56" s="346">
        <v>0</v>
      </c>
      <c r="G56" s="346">
        <v>0</v>
      </c>
      <c r="H56" s="346"/>
      <c r="I56" s="346"/>
      <c r="J56" s="346"/>
      <c r="K56" s="346"/>
      <c r="L56" s="346"/>
      <c r="M56" s="346"/>
      <c r="N56" s="346"/>
      <c r="O56" s="346"/>
      <c r="P56" s="347">
        <f t="shared" si="27"/>
        <v>0</v>
      </c>
      <c r="Q56" s="348">
        <f t="shared" si="3"/>
        <v>0</v>
      </c>
      <c r="R56" s="348">
        <f t="shared" si="4"/>
        <v>0</v>
      </c>
      <c r="S56" s="348">
        <f t="shared" si="5"/>
        <v>0</v>
      </c>
      <c r="T56" s="348">
        <f t="shared" si="6"/>
        <v>0</v>
      </c>
      <c r="U56" s="348">
        <f t="shared" si="7"/>
        <v>0</v>
      </c>
      <c r="V56" s="348">
        <f t="shared" si="8"/>
        <v>0</v>
      </c>
      <c r="W56" s="348">
        <f t="shared" si="9"/>
        <v>0</v>
      </c>
      <c r="X56" s="348">
        <f t="shared" si="10"/>
        <v>0</v>
      </c>
      <c r="Y56" s="348">
        <f t="shared" si="11"/>
        <v>0</v>
      </c>
      <c r="Z56" s="348">
        <f t="shared" si="12"/>
        <v>0</v>
      </c>
      <c r="AA56" s="348">
        <f t="shared" si="13"/>
        <v>0</v>
      </c>
      <c r="AB56" s="348">
        <f t="shared" si="14"/>
        <v>0</v>
      </c>
      <c r="AC56" s="348">
        <f t="shared" si="15"/>
        <v>0</v>
      </c>
      <c r="AD56" s="348">
        <f t="shared" si="16"/>
        <v>0</v>
      </c>
      <c r="AE56" s="348">
        <f t="shared" si="17"/>
        <v>0</v>
      </c>
      <c r="AF56" s="348">
        <f t="shared" si="18"/>
        <v>0</v>
      </c>
      <c r="AG56" s="348">
        <f t="shared" si="19"/>
        <v>0</v>
      </c>
      <c r="AH56" s="348">
        <f t="shared" si="20"/>
        <v>0</v>
      </c>
      <c r="AI56" s="348">
        <f t="shared" si="21"/>
        <v>0</v>
      </c>
      <c r="AJ56" s="348">
        <f t="shared" si="22"/>
        <v>0</v>
      </c>
      <c r="AK56" s="348">
        <f t="shared" si="23"/>
        <v>0</v>
      </c>
      <c r="AL56" s="348">
        <f t="shared" si="24"/>
        <v>0</v>
      </c>
      <c r="AM56" s="348">
        <f t="shared" si="25"/>
        <v>0</v>
      </c>
      <c r="AN56" s="348">
        <f t="shared" si="26"/>
        <v>0</v>
      </c>
      <c r="AO56" s="334"/>
    </row>
    <row r="57" spans="1:41" s="335" customFormat="1" ht="18" customHeight="1">
      <c r="A57" s="343">
        <f t="shared" si="2"/>
        <v>52</v>
      </c>
      <c r="B57" s="344" t="s">
        <v>513</v>
      </c>
      <c r="C57" s="345" t="s">
        <v>514</v>
      </c>
      <c r="D57" s="346">
        <v>0</v>
      </c>
      <c r="E57" s="346">
        <v>0</v>
      </c>
      <c r="F57" s="346">
        <v>0</v>
      </c>
      <c r="G57" s="346">
        <v>0</v>
      </c>
      <c r="H57" s="346"/>
      <c r="I57" s="346"/>
      <c r="J57" s="346"/>
      <c r="K57" s="346"/>
      <c r="L57" s="346"/>
      <c r="M57" s="346"/>
      <c r="N57" s="346"/>
      <c r="O57" s="346"/>
      <c r="P57" s="347">
        <f t="shared" si="27"/>
        <v>0</v>
      </c>
      <c r="Q57" s="348">
        <f t="shared" si="3"/>
        <v>0</v>
      </c>
      <c r="R57" s="348">
        <f t="shared" si="4"/>
        <v>0</v>
      </c>
      <c r="S57" s="348">
        <f t="shared" si="5"/>
        <v>0</v>
      </c>
      <c r="T57" s="348">
        <f t="shared" si="6"/>
        <v>0</v>
      </c>
      <c r="U57" s="348">
        <f t="shared" si="7"/>
        <v>0</v>
      </c>
      <c r="V57" s="348">
        <f t="shared" si="8"/>
        <v>0</v>
      </c>
      <c r="W57" s="348">
        <f t="shared" si="9"/>
        <v>0</v>
      </c>
      <c r="X57" s="348">
        <f t="shared" si="10"/>
        <v>0</v>
      </c>
      <c r="Y57" s="348">
        <f t="shared" si="11"/>
        <v>0</v>
      </c>
      <c r="Z57" s="348">
        <f t="shared" si="12"/>
        <v>0</v>
      </c>
      <c r="AA57" s="348">
        <f t="shared" si="13"/>
        <v>0</v>
      </c>
      <c r="AB57" s="348">
        <f t="shared" si="14"/>
        <v>0</v>
      </c>
      <c r="AC57" s="348">
        <f t="shared" si="15"/>
        <v>0</v>
      </c>
      <c r="AD57" s="348">
        <f t="shared" si="16"/>
        <v>0</v>
      </c>
      <c r="AE57" s="348">
        <f t="shared" si="17"/>
        <v>0</v>
      </c>
      <c r="AF57" s="348">
        <f t="shared" si="18"/>
        <v>0</v>
      </c>
      <c r="AG57" s="348">
        <f t="shared" si="19"/>
        <v>0</v>
      </c>
      <c r="AH57" s="348">
        <f t="shared" si="20"/>
        <v>0</v>
      </c>
      <c r="AI57" s="348">
        <f t="shared" si="21"/>
        <v>0</v>
      </c>
      <c r="AJ57" s="348">
        <f t="shared" si="22"/>
        <v>0</v>
      </c>
      <c r="AK57" s="348">
        <f t="shared" si="23"/>
        <v>0</v>
      </c>
      <c r="AL57" s="348">
        <f t="shared" si="24"/>
        <v>0</v>
      </c>
      <c r="AM57" s="348">
        <f t="shared" si="25"/>
        <v>0</v>
      </c>
      <c r="AN57" s="348">
        <f t="shared" si="26"/>
        <v>0</v>
      </c>
      <c r="AO57" s="334"/>
    </row>
    <row r="58" spans="1:41" s="335" customFormat="1" ht="18" customHeight="1">
      <c r="A58" s="343">
        <f t="shared" si="2"/>
        <v>53</v>
      </c>
      <c r="B58" s="344" t="s">
        <v>503</v>
      </c>
      <c r="C58" s="345" t="s">
        <v>504</v>
      </c>
      <c r="D58" s="346">
        <v>0</v>
      </c>
      <c r="E58" s="346">
        <v>0</v>
      </c>
      <c r="F58" s="346">
        <v>0</v>
      </c>
      <c r="G58" s="346">
        <v>0</v>
      </c>
      <c r="H58" s="346"/>
      <c r="I58" s="346"/>
      <c r="J58" s="346"/>
      <c r="K58" s="346"/>
      <c r="L58" s="346"/>
      <c r="M58" s="346"/>
      <c r="N58" s="346"/>
      <c r="O58" s="346"/>
      <c r="P58" s="347">
        <f t="shared" si="27"/>
        <v>0</v>
      </c>
      <c r="Q58" s="348">
        <f t="shared" si="3"/>
        <v>0</v>
      </c>
      <c r="R58" s="348">
        <f t="shared" si="4"/>
        <v>0</v>
      </c>
      <c r="S58" s="348">
        <f t="shared" si="5"/>
        <v>0</v>
      </c>
      <c r="T58" s="348">
        <f t="shared" si="6"/>
        <v>0</v>
      </c>
      <c r="U58" s="348">
        <f t="shared" si="7"/>
        <v>0</v>
      </c>
      <c r="V58" s="348">
        <f t="shared" si="8"/>
        <v>0</v>
      </c>
      <c r="W58" s="348">
        <f t="shared" si="9"/>
        <v>0</v>
      </c>
      <c r="X58" s="348">
        <f t="shared" si="10"/>
        <v>0</v>
      </c>
      <c r="Y58" s="348">
        <f t="shared" si="11"/>
        <v>0</v>
      </c>
      <c r="Z58" s="348">
        <f t="shared" si="12"/>
        <v>0</v>
      </c>
      <c r="AA58" s="348">
        <f t="shared" si="13"/>
        <v>0</v>
      </c>
      <c r="AB58" s="348">
        <f t="shared" si="14"/>
        <v>0</v>
      </c>
      <c r="AC58" s="348">
        <f t="shared" si="15"/>
        <v>0</v>
      </c>
      <c r="AD58" s="348">
        <f t="shared" si="16"/>
        <v>0</v>
      </c>
      <c r="AE58" s="348">
        <f t="shared" si="17"/>
        <v>0</v>
      </c>
      <c r="AF58" s="348">
        <f t="shared" si="18"/>
        <v>0</v>
      </c>
      <c r="AG58" s="348">
        <f t="shared" si="19"/>
        <v>0</v>
      </c>
      <c r="AH58" s="348">
        <f t="shared" si="20"/>
        <v>0</v>
      </c>
      <c r="AI58" s="348">
        <f t="shared" si="21"/>
        <v>0</v>
      </c>
      <c r="AJ58" s="348">
        <f t="shared" si="22"/>
        <v>0</v>
      </c>
      <c r="AK58" s="348">
        <f t="shared" si="23"/>
        <v>0</v>
      </c>
      <c r="AL58" s="348">
        <f t="shared" si="24"/>
        <v>0</v>
      </c>
      <c r="AM58" s="348">
        <f t="shared" si="25"/>
        <v>0</v>
      </c>
      <c r="AN58" s="348">
        <f t="shared" si="26"/>
        <v>0</v>
      </c>
      <c r="AO58" s="334"/>
    </row>
    <row r="59" spans="1:41" s="335" customFormat="1" ht="18" customHeight="1">
      <c r="A59" s="343">
        <f t="shared" si="2"/>
        <v>54</v>
      </c>
      <c r="B59" s="344" t="s">
        <v>518</v>
      </c>
      <c r="C59" s="345" t="s">
        <v>519</v>
      </c>
      <c r="D59" s="346">
        <v>0</v>
      </c>
      <c r="E59" s="346">
        <v>0</v>
      </c>
      <c r="F59" s="346">
        <v>0</v>
      </c>
      <c r="G59" s="346">
        <v>0</v>
      </c>
      <c r="H59" s="346"/>
      <c r="I59" s="346"/>
      <c r="J59" s="346"/>
      <c r="K59" s="346"/>
      <c r="L59" s="346"/>
      <c r="M59" s="346"/>
      <c r="N59" s="346"/>
      <c r="O59" s="346"/>
      <c r="P59" s="347">
        <f t="shared" si="27"/>
        <v>0</v>
      </c>
      <c r="Q59" s="348">
        <f t="shared" si="3"/>
        <v>0</v>
      </c>
      <c r="R59" s="348">
        <f t="shared" si="4"/>
        <v>0</v>
      </c>
      <c r="S59" s="348">
        <f t="shared" si="5"/>
        <v>0</v>
      </c>
      <c r="T59" s="348">
        <f t="shared" si="6"/>
        <v>0</v>
      </c>
      <c r="U59" s="348">
        <f t="shared" si="7"/>
        <v>0</v>
      </c>
      <c r="V59" s="348">
        <f t="shared" si="8"/>
        <v>0</v>
      </c>
      <c r="W59" s="348">
        <f t="shared" si="9"/>
        <v>0</v>
      </c>
      <c r="X59" s="348">
        <f t="shared" si="10"/>
        <v>0</v>
      </c>
      <c r="Y59" s="348">
        <f t="shared" si="11"/>
        <v>0</v>
      </c>
      <c r="Z59" s="348">
        <f t="shared" si="12"/>
        <v>0</v>
      </c>
      <c r="AA59" s="348">
        <f t="shared" si="13"/>
        <v>0</v>
      </c>
      <c r="AB59" s="348">
        <f t="shared" si="14"/>
        <v>0</v>
      </c>
      <c r="AC59" s="348">
        <f t="shared" si="15"/>
        <v>0</v>
      </c>
      <c r="AD59" s="348">
        <f t="shared" si="16"/>
        <v>0</v>
      </c>
      <c r="AE59" s="348">
        <f t="shared" si="17"/>
        <v>0</v>
      </c>
      <c r="AF59" s="348">
        <f t="shared" si="18"/>
        <v>0</v>
      </c>
      <c r="AG59" s="348">
        <f t="shared" si="19"/>
        <v>0</v>
      </c>
      <c r="AH59" s="348">
        <f t="shared" si="20"/>
        <v>0</v>
      </c>
      <c r="AI59" s="348">
        <f t="shared" si="21"/>
        <v>0</v>
      </c>
      <c r="AJ59" s="348">
        <f t="shared" si="22"/>
        <v>0</v>
      </c>
      <c r="AK59" s="348">
        <f t="shared" si="23"/>
        <v>0</v>
      </c>
      <c r="AL59" s="348">
        <f t="shared" si="24"/>
        <v>0</v>
      </c>
      <c r="AM59" s="348">
        <f t="shared" si="25"/>
        <v>0</v>
      </c>
      <c r="AN59" s="348">
        <f t="shared" si="26"/>
        <v>0</v>
      </c>
      <c r="AO59" s="334"/>
    </row>
    <row r="60" spans="1:41" s="335" customFormat="1" ht="18" customHeight="1">
      <c r="A60" s="343">
        <f t="shared" si="2"/>
        <v>55</v>
      </c>
      <c r="B60" s="344" t="s">
        <v>1479</v>
      </c>
      <c r="C60" s="345" t="s">
        <v>1480</v>
      </c>
      <c r="D60" s="346">
        <v>0</v>
      </c>
      <c r="E60" s="346">
        <v>0</v>
      </c>
      <c r="F60" s="346">
        <v>0</v>
      </c>
      <c r="G60" s="346">
        <v>0</v>
      </c>
      <c r="H60" s="346"/>
      <c r="I60" s="346"/>
      <c r="J60" s="346"/>
      <c r="K60" s="346"/>
      <c r="L60" s="346"/>
      <c r="M60" s="346"/>
      <c r="N60" s="346"/>
      <c r="O60" s="346"/>
      <c r="P60" s="347">
        <f t="shared" si="27"/>
        <v>0</v>
      </c>
      <c r="Q60" s="348">
        <f t="shared" si="3"/>
        <v>0</v>
      </c>
      <c r="R60" s="348">
        <f t="shared" si="4"/>
        <v>0</v>
      </c>
      <c r="S60" s="348">
        <f t="shared" si="5"/>
        <v>0</v>
      </c>
      <c r="T60" s="348">
        <f t="shared" si="6"/>
        <v>0</v>
      </c>
      <c r="U60" s="348">
        <f t="shared" si="7"/>
        <v>0</v>
      </c>
      <c r="V60" s="348">
        <f t="shared" si="8"/>
        <v>0</v>
      </c>
      <c r="W60" s="348">
        <f t="shared" si="9"/>
        <v>0</v>
      </c>
      <c r="X60" s="348">
        <f t="shared" si="10"/>
        <v>0</v>
      </c>
      <c r="Y60" s="348">
        <f t="shared" si="11"/>
        <v>0</v>
      </c>
      <c r="Z60" s="348">
        <f t="shared" si="12"/>
        <v>0</v>
      </c>
      <c r="AA60" s="348">
        <f t="shared" si="13"/>
        <v>0</v>
      </c>
      <c r="AB60" s="348">
        <f t="shared" si="14"/>
        <v>0</v>
      </c>
      <c r="AC60" s="348">
        <f t="shared" si="15"/>
        <v>0</v>
      </c>
      <c r="AD60" s="348">
        <f t="shared" si="16"/>
        <v>0</v>
      </c>
      <c r="AE60" s="348">
        <f t="shared" si="17"/>
        <v>0</v>
      </c>
      <c r="AF60" s="348">
        <f t="shared" si="18"/>
        <v>0</v>
      </c>
      <c r="AG60" s="348">
        <f t="shared" si="19"/>
        <v>0</v>
      </c>
      <c r="AH60" s="348">
        <f t="shared" si="20"/>
        <v>0</v>
      </c>
      <c r="AI60" s="348">
        <f t="shared" si="21"/>
        <v>0</v>
      </c>
      <c r="AJ60" s="348">
        <f t="shared" si="22"/>
        <v>0</v>
      </c>
      <c r="AK60" s="348">
        <f t="shared" si="23"/>
        <v>0</v>
      </c>
      <c r="AL60" s="348">
        <f t="shared" si="24"/>
        <v>0</v>
      </c>
      <c r="AM60" s="348">
        <f t="shared" si="25"/>
        <v>0</v>
      </c>
      <c r="AN60" s="348">
        <f t="shared" si="26"/>
        <v>0</v>
      </c>
      <c r="AO60" s="334"/>
    </row>
    <row r="61" spans="1:41" s="335" customFormat="1" ht="18" customHeight="1">
      <c r="A61" s="343">
        <f t="shared" si="2"/>
        <v>56</v>
      </c>
      <c r="B61" s="344" t="s">
        <v>520</v>
      </c>
      <c r="C61" s="345" t="s">
        <v>521</v>
      </c>
      <c r="D61" s="346">
        <v>0</v>
      </c>
      <c r="E61" s="346">
        <v>0</v>
      </c>
      <c r="F61" s="346">
        <v>0</v>
      </c>
      <c r="G61" s="346">
        <v>0</v>
      </c>
      <c r="H61" s="346"/>
      <c r="I61" s="346"/>
      <c r="J61" s="346"/>
      <c r="K61" s="346"/>
      <c r="L61" s="346"/>
      <c r="M61" s="346"/>
      <c r="N61" s="346"/>
      <c r="O61" s="346"/>
      <c r="P61" s="347">
        <f t="shared" si="27"/>
        <v>0</v>
      </c>
      <c r="Q61" s="348">
        <f t="shared" si="3"/>
        <v>0</v>
      </c>
      <c r="R61" s="348">
        <f t="shared" si="4"/>
        <v>0</v>
      </c>
      <c r="S61" s="348">
        <f t="shared" si="5"/>
        <v>0</v>
      </c>
      <c r="T61" s="348">
        <f t="shared" si="6"/>
        <v>0</v>
      </c>
      <c r="U61" s="348">
        <f t="shared" si="7"/>
        <v>0</v>
      </c>
      <c r="V61" s="348">
        <f t="shared" si="8"/>
        <v>0</v>
      </c>
      <c r="W61" s="348">
        <f t="shared" si="9"/>
        <v>0</v>
      </c>
      <c r="X61" s="348">
        <f t="shared" si="10"/>
        <v>0</v>
      </c>
      <c r="Y61" s="348">
        <f t="shared" si="11"/>
        <v>0</v>
      </c>
      <c r="Z61" s="348">
        <f t="shared" si="12"/>
        <v>0</v>
      </c>
      <c r="AA61" s="348">
        <f t="shared" si="13"/>
        <v>0</v>
      </c>
      <c r="AB61" s="348">
        <f t="shared" si="14"/>
        <v>0</v>
      </c>
      <c r="AC61" s="348">
        <f t="shared" si="15"/>
        <v>0</v>
      </c>
      <c r="AD61" s="348">
        <f t="shared" si="16"/>
        <v>0</v>
      </c>
      <c r="AE61" s="348">
        <f t="shared" si="17"/>
        <v>0</v>
      </c>
      <c r="AF61" s="348">
        <f t="shared" si="18"/>
        <v>0</v>
      </c>
      <c r="AG61" s="348">
        <f t="shared" si="19"/>
        <v>0</v>
      </c>
      <c r="AH61" s="348">
        <f t="shared" si="20"/>
        <v>0</v>
      </c>
      <c r="AI61" s="348">
        <f t="shared" si="21"/>
        <v>0</v>
      </c>
      <c r="AJ61" s="348">
        <f t="shared" si="22"/>
        <v>0</v>
      </c>
      <c r="AK61" s="348">
        <f t="shared" si="23"/>
        <v>0</v>
      </c>
      <c r="AL61" s="348">
        <f t="shared" si="24"/>
        <v>0</v>
      </c>
      <c r="AM61" s="348">
        <f t="shared" si="25"/>
        <v>0</v>
      </c>
      <c r="AN61" s="348">
        <f t="shared" si="26"/>
        <v>0</v>
      </c>
      <c r="AO61" s="334"/>
    </row>
    <row r="62" spans="1:41" s="335" customFormat="1" ht="18" customHeight="1">
      <c r="A62" s="343">
        <f t="shared" si="2"/>
        <v>57</v>
      </c>
      <c r="B62" s="344" t="s">
        <v>522</v>
      </c>
      <c r="C62" s="345" t="s">
        <v>523</v>
      </c>
      <c r="D62" s="346">
        <v>0</v>
      </c>
      <c r="E62" s="346">
        <v>0</v>
      </c>
      <c r="F62" s="346">
        <v>0</v>
      </c>
      <c r="G62" s="346">
        <v>0</v>
      </c>
      <c r="H62" s="346"/>
      <c r="I62" s="346"/>
      <c r="J62" s="346"/>
      <c r="K62" s="346"/>
      <c r="L62" s="346"/>
      <c r="M62" s="346"/>
      <c r="N62" s="346"/>
      <c r="O62" s="346"/>
      <c r="P62" s="347">
        <f t="shared" si="27"/>
        <v>0</v>
      </c>
      <c r="Q62" s="348">
        <f t="shared" si="3"/>
        <v>0</v>
      </c>
      <c r="R62" s="348">
        <f t="shared" si="4"/>
        <v>0</v>
      </c>
      <c r="S62" s="348">
        <f t="shared" si="5"/>
        <v>0</v>
      </c>
      <c r="T62" s="348">
        <f t="shared" si="6"/>
        <v>0</v>
      </c>
      <c r="U62" s="348">
        <f t="shared" si="7"/>
        <v>0</v>
      </c>
      <c r="V62" s="348">
        <f t="shared" si="8"/>
        <v>0</v>
      </c>
      <c r="W62" s="348">
        <f t="shared" si="9"/>
        <v>0</v>
      </c>
      <c r="X62" s="348">
        <f t="shared" si="10"/>
        <v>0</v>
      </c>
      <c r="Y62" s="348">
        <f t="shared" si="11"/>
        <v>0</v>
      </c>
      <c r="Z62" s="348">
        <f t="shared" si="12"/>
        <v>0</v>
      </c>
      <c r="AA62" s="348">
        <f t="shared" si="13"/>
        <v>0</v>
      </c>
      <c r="AB62" s="348">
        <f t="shared" si="14"/>
        <v>0</v>
      </c>
      <c r="AC62" s="348">
        <f t="shared" si="15"/>
        <v>0</v>
      </c>
      <c r="AD62" s="348">
        <f t="shared" si="16"/>
        <v>0</v>
      </c>
      <c r="AE62" s="348">
        <f t="shared" si="17"/>
        <v>0</v>
      </c>
      <c r="AF62" s="348">
        <f t="shared" si="18"/>
        <v>0</v>
      </c>
      <c r="AG62" s="348">
        <f t="shared" si="19"/>
        <v>0</v>
      </c>
      <c r="AH62" s="348">
        <f t="shared" si="20"/>
        <v>0</v>
      </c>
      <c r="AI62" s="348">
        <f t="shared" si="21"/>
        <v>0</v>
      </c>
      <c r="AJ62" s="348">
        <f t="shared" si="22"/>
        <v>0</v>
      </c>
      <c r="AK62" s="348">
        <f t="shared" si="23"/>
        <v>0</v>
      </c>
      <c r="AL62" s="348">
        <f t="shared" si="24"/>
        <v>0</v>
      </c>
      <c r="AM62" s="348">
        <f t="shared" si="25"/>
        <v>0</v>
      </c>
      <c r="AN62" s="348">
        <f t="shared" si="26"/>
        <v>0</v>
      </c>
      <c r="AO62" s="334"/>
    </row>
    <row r="63" spans="1:41" s="335" customFormat="1" ht="18" customHeight="1">
      <c r="A63" s="343">
        <f t="shared" si="2"/>
        <v>58</v>
      </c>
      <c r="B63" s="344" t="s">
        <v>540</v>
      </c>
      <c r="C63" s="345" t="s">
        <v>541</v>
      </c>
      <c r="D63" s="346">
        <v>0</v>
      </c>
      <c r="E63" s="346">
        <v>0</v>
      </c>
      <c r="F63" s="346">
        <v>0</v>
      </c>
      <c r="G63" s="346">
        <v>0</v>
      </c>
      <c r="H63" s="346"/>
      <c r="I63" s="346"/>
      <c r="J63" s="346"/>
      <c r="K63" s="346"/>
      <c r="L63" s="346"/>
      <c r="M63" s="346"/>
      <c r="N63" s="346"/>
      <c r="O63" s="346"/>
      <c r="P63" s="347">
        <f t="shared" si="27"/>
        <v>0</v>
      </c>
      <c r="Q63" s="348">
        <f t="shared" si="3"/>
        <v>0</v>
      </c>
      <c r="R63" s="348">
        <f t="shared" si="4"/>
        <v>0</v>
      </c>
      <c r="S63" s="348">
        <f t="shared" si="5"/>
        <v>0</v>
      </c>
      <c r="T63" s="348">
        <f t="shared" si="6"/>
        <v>0</v>
      </c>
      <c r="U63" s="348">
        <f t="shared" si="7"/>
        <v>0</v>
      </c>
      <c r="V63" s="348">
        <f t="shared" si="8"/>
        <v>0</v>
      </c>
      <c r="W63" s="348">
        <f t="shared" si="9"/>
        <v>0</v>
      </c>
      <c r="X63" s="348">
        <f t="shared" si="10"/>
        <v>0</v>
      </c>
      <c r="Y63" s="348">
        <f t="shared" si="11"/>
        <v>0</v>
      </c>
      <c r="Z63" s="348">
        <f t="shared" si="12"/>
        <v>0</v>
      </c>
      <c r="AA63" s="348">
        <f t="shared" si="13"/>
        <v>0</v>
      </c>
      <c r="AB63" s="348">
        <f t="shared" si="14"/>
        <v>0</v>
      </c>
      <c r="AC63" s="348">
        <f t="shared" si="15"/>
        <v>0</v>
      </c>
      <c r="AD63" s="348">
        <f t="shared" si="16"/>
        <v>0</v>
      </c>
      <c r="AE63" s="348">
        <f t="shared" si="17"/>
        <v>0</v>
      </c>
      <c r="AF63" s="348">
        <f t="shared" si="18"/>
        <v>0</v>
      </c>
      <c r="AG63" s="348">
        <f t="shared" si="19"/>
        <v>0</v>
      </c>
      <c r="AH63" s="348">
        <f t="shared" si="20"/>
        <v>0</v>
      </c>
      <c r="AI63" s="348">
        <f t="shared" si="21"/>
        <v>0</v>
      </c>
      <c r="AJ63" s="348">
        <f t="shared" si="22"/>
        <v>0</v>
      </c>
      <c r="AK63" s="348">
        <f t="shared" si="23"/>
        <v>0</v>
      </c>
      <c r="AL63" s="348">
        <f t="shared" si="24"/>
        <v>0</v>
      </c>
      <c r="AM63" s="348">
        <f t="shared" si="25"/>
        <v>0</v>
      </c>
      <c r="AN63" s="348">
        <f t="shared" si="26"/>
        <v>0</v>
      </c>
      <c r="AO63" s="334"/>
    </row>
    <row r="64" spans="1:41" s="335" customFormat="1" ht="18" customHeight="1">
      <c r="A64" s="343">
        <f t="shared" si="2"/>
        <v>59</v>
      </c>
      <c r="B64" s="344" t="s">
        <v>515</v>
      </c>
      <c r="C64" s="345" t="s">
        <v>516</v>
      </c>
      <c r="D64" s="346">
        <v>0</v>
      </c>
      <c r="E64" s="346">
        <v>0</v>
      </c>
      <c r="F64" s="346">
        <v>0</v>
      </c>
      <c r="G64" s="346">
        <v>0</v>
      </c>
      <c r="H64" s="346"/>
      <c r="I64" s="346"/>
      <c r="J64" s="346"/>
      <c r="K64" s="346"/>
      <c r="L64" s="346"/>
      <c r="M64" s="346"/>
      <c r="N64" s="346"/>
      <c r="O64" s="346"/>
      <c r="P64" s="347">
        <f t="shared" si="27"/>
        <v>0</v>
      </c>
      <c r="Q64" s="348">
        <f t="shared" si="3"/>
        <v>0</v>
      </c>
      <c r="R64" s="348">
        <f t="shared" si="4"/>
        <v>0</v>
      </c>
      <c r="S64" s="348">
        <f t="shared" si="5"/>
        <v>0</v>
      </c>
      <c r="T64" s="348">
        <f t="shared" si="6"/>
        <v>0</v>
      </c>
      <c r="U64" s="348">
        <f t="shared" si="7"/>
        <v>0</v>
      </c>
      <c r="V64" s="348">
        <f t="shared" si="8"/>
        <v>0</v>
      </c>
      <c r="W64" s="348">
        <f t="shared" si="9"/>
        <v>0</v>
      </c>
      <c r="X64" s="348">
        <f t="shared" si="10"/>
        <v>0</v>
      </c>
      <c r="Y64" s="348">
        <f t="shared" si="11"/>
        <v>0</v>
      </c>
      <c r="Z64" s="348">
        <f t="shared" si="12"/>
        <v>0</v>
      </c>
      <c r="AA64" s="348">
        <f t="shared" si="13"/>
        <v>0</v>
      </c>
      <c r="AB64" s="348">
        <f t="shared" si="14"/>
        <v>0</v>
      </c>
      <c r="AC64" s="348">
        <f t="shared" si="15"/>
        <v>0</v>
      </c>
      <c r="AD64" s="348">
        <f t="shared" si="16"/>
        <v>0</v>
      </c>
      <c r="AE64" s="348">
        <f t="shared" si="17"/>
        <v>0</v>
      </c>
      <c r="AF64" s="348">
        <f t="shared" si="18"/>
        <v>0</v>
      </c>
      <c r="AG64" s="348">
        <f t="shared" si="19"/>
        <v>0</v>
      </c>
      <c r="AH64" s="348">
        <f t="shared" si="20"/>
        <v>0</v>
      </c>
      <c r="AI64" s="348">
        <f t="shared" si="21"/>
        <v>0</v>
      </c>
      <c r="AJ64" s="348">
        <f t="shared" si="22"/>
        <v>0</v>
      </c>
      <c r="AK64" s="348">
        <f t="shared" si="23"/>
        <v>0</v>
      </c>
      <c r="AL64" s="348">
        <f t="shared" si="24"/>
        <v>0</v>
      </c>
      <c r="AM64" s="348">
        <f t="shared" si="25"/>
        <v>0</v>
      </c>
      <c r="AN64" s="348">
        <f t="shared" si="26"/>
        <v>0</v>
      </c>
      <c r="AO64" s="334"/>
    </row>
    <row r="65" spans="1:41" s="335" customFormat="1" ht="18" customHeight="1">
      <c r="A65" s="343">
        <f t="shared" si="2"/>
        <v>60</v>
      </c>
      <c r="B65" s="344" t="s">
        <v>517</v>
      </c>
      <c r="C65" s="345" t="s">
        <v>66</v>
      </c>
      <c r="D65" s="346">
        <v>0</v>
      </c>
      <c r="E65" s="346">
        <v>0</v>
      </c>
      <c r="F65" s="346">
        <v>0</v>
      </c>
      <c r="G65" s="346">
        <v>0</v>
      </c>
      <c r="H65" s="346"/>
      <c r="I65" s="346"/>
      <c r="J65" s="346"/>
      <c r="K65" s="346"/>
      <c r="L65" s="346"/>
      <c r="M65" s="346"/>
      <c r="N65" s="346"/>
      <c r="O65" s="346"/>
      <c r="P65" s="347">
        <f t="shared" si="27"/>
        <v>0</v>
      </c>
      <c r="Q65" s="348">
        <f t="shared" si="3"/>
        <v>0</v>
      </c>
      <c r="R65" s="348">
        <f t="shared" si="4"/>
        <v>0</v>
      </c>
      <c r="S65" s="348">
        <f t="shared" si="5"/>
        <v>0</v>
      </c>
      <c r="T65" s="348">
        <f t="shared" si="6"/>
        <v>0</v>
      </c>
      <c r="U65" s="348">
        <f t="shared" si="7"/>
        <v>0</v>
      </c>
      <c r="V65" s="348">
        <f t="shared" si="8"/>
        <v>0</v>
      </c>
      <c r="W65" s="348">
        <f t="shared" si="9"/>
        <v>0</v>
      </c>
      <c r="X65" s="348">
        <f t="shared" si="10"/>
        <v>0</v>
      </c>
      <c r="Y65" s="348">
        <f t="shared" si="11"/>
        <v>0</v>
      </c>
      <c r="Z65" s="348">
        <f t="shared" si="12"/>
        <v>0</v>
      </c>
      <c r="AA65" s="348">
        <f t="shared" si="13"/>
        <v>0</v>
      </c>
      <c r="AB65" s="348">
        <f t="shared" si="14"/>
        <v>0</v>
      </c>
      <c r="AC65" s="348">
        <f t="shared" si="15"/>
        <v>0</v>
      </c>
      <c r="AD65" s="348">
        <f t="shared" si="16"/>
        <v>0</v>
      </c>
      <c r="AE65" s="348">
        <f t="shared" si="17"/>
        <v>0</v>
      </c>
      <c r="AF65" s="348">
        <f t="shared" si="18"/>
        <v>0</v>
      </c>
      <c r="AG65" s="348">
        <f t="shared" si="19"/>
        <v>0</v>
      </c>
      <c r="AH65" s="348">
        <f t="shared" si="20"/>
        <v>0</v>
      </c>
      <c r="AI65" s="348">
        <f t="shared" si="21"/>
        <v>0</v>
      </c>
      <c r="AJ65" s="348">
        <f t="shared" si="22"/>
        <v>0</v>
      </c>
      <c r="AK65" s="348">
        <f t="shared" si="23"/>
        <v>0</v>
      </c>
      <c r="AL65" s="348">
        <f t="shared" si="24"/>
        <v>0</v>
      </c>
      <c r="AM65" s="348">
        <f t="shared" si="25"/>
        <v>0</v>
      </c>
      <c r="AN65" s="348">
        <f t="shared" si="26"/>
        <v>0</v>
      </c>
      <c r="AO65" s="334"/>
    </row>
    <row r="66" spans="1:41" s="335" customFormat="1" ht="18" customHeight="1">
      <c r="A66" s="343">
        <f t="shared" si="2"/>
        <v>61</v>
      </c>
      <c r="B66" s="344" t="s">
        <v>994</v>
      </c>
      <c r="C66" s="345" t="s">
        <v>995</v>
      </c>
      <c r="D66" s="346">
        <v>0</v>
      </c>
      <c r="E66" s="346">
        <v>0</v>
      </c>
      <c r="F66" s="346">
        <v>0</v>
      </c>
      <c r="G66" s="346">
        <v>0</v>
      </c>
      <c r="H66" s="346"/>
      <c r="I66" s="346"/>
      <c r="J66" s="346"/>
      <c r="K66" s="346"/>
      <c r="L66" s="346"/>
      <c r="M66" s="346"/>
      <c r="N66" s="346"/>
      <c r="O66" s="346"/>
      <c r="P66" s="347">
        <f t="shared" si="27"/>
        <v>0</v>
      </c>
      <c r="Q66" s="348">
        <f t="shared" si="3"/>
        <v>0</v>
      </c>
      <c r="R66" s="348">
        <f t="shared" si="4"/>
        <v>0</v>
      </c>
      <c r="S66" s="348">
        <f t="shared" si="5"/>
        <v>0</v>
      </c>
      <c r="T66" s="348">
        <f t="shared" si="6"/>
        <v>0</v>
      </c>
      <c r="U66" s="348">
        <f t="shared" si="7"/>
        <v>0</v>
      </c>
      <c r="V66" s="348">
        <f t="shared" si="8"/>
        <v>0</v>
      </c>
      <c r="W66" s="348">
        <f t="shared" si="9"/>
        <v>0</v>
      </c>
      <c r="X66" s="348">
        <f t="shared" si="10"/>
        <v>0</v>
      </c>
      <c r="Y66" s="348">
        <f t="shared" si="11"/>
        <v>0</v>
      </c>
      <c r="Z66" s="348">
        <f t="shared" si="12"/>
        <v>0</v>
      </c>
      <c r="AA66" s="348">
        <f t="shared" si="13"/>
        <v>0</v>
      </c>
      <c r="AB66" s="348">
        <f t="shared" si="14"/>
        <v>0</v>
      </c>
      <c r="AC66" s="348">
        <f t="shared" si="15"/>
        <v>0</v>
      </c>
      <c r="AD66" s="348">
        <f t="shared" si="16"/>
        <v>0</v>
      </c>
      <c r="AE66" s="348">
        <f t="shared" si="17"/>
        <v>0</v>
      </c>
      <c r="AF66" s="348">
        <f t="shared" si="18"/>
        <v>0</v>
      </c>
      <c r="AG66" s="348">
        <f t="shared" si="19"/>
        <v>0</v>
      </c>
      <c r="AH66" s="348">
        <f t="shared" si="20"/>
        <v>0</v>
      </c>
      <c r="AI66" s="348">
        <f t="shared" si="21"/>
        <v>0</v>
      </c>
      <c r="AJ66" s="348">
        <f t="shared" si="22"/>
        <v>0</v>
      </c>
      <c r="AK66" s="348">
        <f t="shared" si="23"/>
        <v>0</v>
      </c>
      <c r="AL66" s="348">
        <f t="shared" si="24"/>
        <v>0</v>
      </c>
      <c r="AM66" s="348">
        <f t="shared" si="25"/>
        <v>0</v>
      </c>
      <c r="AN66" s="348">
        <f t="shared" si="26"/>
        <v>0</v>
      </c>
      <c r="AO66" s="334"/>
    </row>
    <row r="67" spans="1:41" s="335" customFormat="1" ht="18" customHeight="1">
      <c r="A67" s="343">
        <f t="shared" si="2"/>
        <v>62</v>
      </c>
      <c r="B67" s="344" t="s">
        <v>536</v>
      </c>
      <c r="C67" s="345" t="s">
        <v>537</v>
      </c>
      <c r="D67" s="346">
        <v>0</v>
      </c>
      <c r="E67" s="346">
        <v>0</v>
      </c>
      <c r="F67" s="346">
        <v>0</v>
      </c>
      <c r="G67" s="346">
        <v>0</v>
      </c>
      <c r="H67" s="346"/>
      <c r="I67" s="346"/>
      <c r="J67" s="346"/>
      <c r="K67" s="346"/>
      <c r="L67" s="346"/>
      <c r="M67" s="346"/>
      <c r="N67" s="346"/>
      <c r="O67" s="346"/>
      <c r="P67" s="347">
        <f t="shared" si="27"/>
        <v>0</v>
      </c>
      <c r="Q67" s="348">
        <f t="shared" si="3"/>
        <v>0</v>
      </c>
      <c r="R67" s="348">
        <f t="shared" si="4"/>
        <v>0</v>
      </c>
      <c r="S67" s="348">
        <f t="shared" si="5"/>
        <v>0</v>
      </c>
      <c r="T67" s="348">
        <f t="shared" si="6"/>
        <v>0</v>
      </c>
      <c r="U67" s="348">
        <f t="shared" si="7"/>
        <v>0</v>
      </c>
      <c r="V67" s="348">
        <f t="shared" si="8"/>
        <v>0</v>
      </c>
      <c r="W67" s="348">
        <f t="shared" si="9"/>
        <v>0</v>
      </c>
      <c r="X67" s="348">
        <f t="shared" si="10"/>
        <v>0</v>
      </c>
      <c r="Y67" s="348">
        <f t="shared" si="11"/>
        <v>0</v>
      </c>
      <c r="Z67" s="348">
        <f t="shared" si="12"/>
        <v>0</v>
      </c>
      <c r="AA67" s="348">
        <f t="shared" si="13"/>
        <v>0</v>
      </c>
      <c r="AB67" s="348">
        <f t="shared" si="14"/>
        <v>0</v>
      </c>
      <c r="AC67" s="348">
        <f t="shared" si="15"/>
        <v>0</v>
      </c>
      <c r="AD67" s="348">
        <f t="shared" si="16"/>
        <v>0</v>
      </c>
      <c r="AE67" s="348">
        <f t="shared" si="17"/>
        <v>0</v>
      </c>
      <c r="AF67" s="348">
        <f t="shared" si="18"/>
        <v>0</v>
      </c>
      <c r="AG67" s="348">
        <f t="shared" si="19"/>
        <v>0</v>
      </c>
      <c r="AH67" s="348">
        <f t="shared" si="20"/>
        <v>0</v>
      </c>
      <c r="AI67" s="348">
        <f t="shared" si="21"/>
        <v>0</v>
      </c>
      <c r="AJ67" s="348">
        <f t="shared" si="22"/>
        <v>0</v>
      </c>
      <c r="AK67" s="348">
        <f t="shared" si="23"/>
        <v>0</v>
      </c>
      <c r="AL67" s="348">
        <f t="shared" si="24"/>
        <v>0</v>
      </c>
      <c r="AM67" s="348">
        <f t="shared" si="25"/>
        <v>0</v>
      </c>
      <c r="AN67" s="348">
        <f t="shared" si="26"/>
        <v>0</v>
      </c>
      <c r="AO67" s="334"/>
    </row>
    <row r="68" spans="1:41" s="335" customFormat="1" ht="18" customHeight="1">
      <c r="A68" s="343">
        <f t="shared" si="2"/>
        <v>63</v>
      </c>
      <c r="B68" s="344" t="s">
        <v>538</v>
      </c>
      <c r="C68" s="345" t="s">
        <v>539</v>
      </c>
      <c r="D68" s="346">
        <v>0</v>
      </c>
      <c r="E68" s="346">
        <v>0</v>
      </c>
      <c r="F68" s="346">
        <v>0</v>
      </c>
      <c r="G68" s="346">
        <v>0</v>
      </c>
      <c r="H68" s="346"/>
      <c r="I68" s="346"/>
      <c r="J68" s="346"/>
      <c r="K68" s="346"/>
      <c r="L68" s="346"/>
      <c r="M68" s="346"/>
      <c r="N68" s="346"/>
      <c r="O68" s="346"/>
      <c r="P68" s="347">
        <f t="shared" si="27"/>
        <v>0</v>
      </c>
      <c r="Q68" s="348">
        <f t="shared" si="3"/>
        <v>0</v>
      </c>
      <c r="R68" s="348">
        <f t="shared" si="4"/>
        <v>0</v>
      </c>
      <c r="S68" s="348">
        <f t="shared" si="5"/>
        <v>0</v>
      </c>
      <c r="T68" s="348">
        <f t="shared" si="6"/>
        <v>0</v>
      </c>
      <c r="U68" s="348">
        <f t="shared" si="7"/>
        <v>0</v>
      </c>
      <c r="V68" s="348">
        <f t="shared" si="8"/>
        <v>0</v>
      </c>
      <c r="W68" s="348">
        <f t="shared" si="9"/>
        <v>0</v>
      </c>
      <c r="X68" s="348">
        <f t="shared" si="10"/>
        <v>0</v>
      </c>
      <c r="Y68" s="348">
        <f t="shared" si="11"/>
        <v>0</v>
      </c>
      <c r="Z68" s="348">
        <f t="shared" si="12"/>
        <v>0</v>
      </c>
      <c r="AA68" s="348">
        <f t="shared" si="13"/>
        <v>0</v>
      </c>
      <c r="AB68" s="348">
        <f t="shared" si="14"/>
        <v>0</v>
      </c>
      <c r="AC68" s="348">
        <f t="shared" si="15"/>
        <v>0</v>
      </c>
      <c r="AD68" s="348">
        <f t="shared" si="16"/>
        <v>0</v>
      </c>
      <c r="AE68" s="348">
        <f t="shared" si="17"/>
        <v>0</v>
      </c>
      <c r="AF68" s="348">
        <f t="shared" si="18"/>
        <v>0</v>
      </c>
      <c r="AG68" s="348">
        <f t="shared" si="19"/>
        <v>0</v>
      </c>
      <c r="AH68" s="348">
        <f t="shared" si="20"/>
        <v>0</v>
      </c>
      <c r="AI68" s="348">
        <f t="shared" si="21"/>
        <v>0</v>
      </c>
      <c r="AJ68" s="348">
        <f t="shared" si="22"/>
        <v>0</v>
      </c>
      <c r="AK68" s="348">
        <f t="shared" si="23"/>
        <v>0</v>
      </c>
      <c r="AL68" s="348">
        <f t="shared" si="24"/>
        <v>0</v>
      </c>
      <c r="AM68" s="348">
        <f t="shared" si="25"/>
        <v>0</v>
      </c>
      <c r="AN68" s="348">
        <f t="shared" si="26"/>
        <v>0</v>
      </c>
      <c r="AO68" s="334"/>
    </row>
    <row r="69" spans="1:41" s="335" customFormat="1" ht="18" customHeight="1">
      <c r="A69" s="343">
        <f t="shared" si="2"/>
        <v>64</v>
      </c>
      <c r="B69" s="344" t="s">
        <v>542</v>
      </c>
      <c r="C69" s="345" t="s">
        <v>543</v>
      </c>
      <c r="D69" s="346">
        <v>0</v>
      </c>
      <c r="E69" s="346">
        <v>0</v>
      </c>
      <c r="F69" s="346">
        <v>0</v>
      </c>
      <c r="G69" s="346">
        <v>0</v>
      </c>
      <c r="H69" s="346"/>
      <c r="I69" s="346"/>
      <c r="J69" s="346"/>
      <c r="K69" s="346"/>
      <c r="L69" s="346"/>
      <c r="M69" s="346"/>
      <c r="N69" s="346"/>
      <c r="O69" s="346"/>
      <c r="P69" s="347">
        <f t="shared" si="27"/>
        <v>0</v>
      </c>
      <c r="Q69" s="348">
        <f t="shared" si="3"/>
        <v>0</v>
      </c>
      <c r="R69" s="348">
        <f t="shared" si="4"/>
        <v>0</v>
      </c>
      <c r="S69" s="348">
        <f t="shared" si="5"/>
        <v>0</v>
      </c>
      <c r="T69" s="348">
        <f t="shared" si="6"/>
        <v>0</v>
      </c>
      <c r="U69" s="348">
        <f t="shared" si="7"/>
        <v>0</v>
      </c>
      <c r="V69" s="348">
        <f t="shared" si="8"/>
        <v>0</v>
      </c>
      <c r="W69" s="348">
        <f t="shared" si="9"/>
        <v>0</v>
      </c>
      <c r="X69" s="348">
        <f t="shared" si="10"/>
        <v>0</v>
      </c>
      <c r="Y69" s="348">
        <f t="shared" si="11"/>
        <v>0</v>
      </c>
      <c r="Z69" s="348">
        <f t="shared" si="12"/>
        <v>0</v>
      </c>
      <c r="AA69" s="348">
        <f t="shared" si="13"/>
        <v>0</v>
      </c>
      <c r="AB69" s="348">
        <f t="shared" si="14"/>
        <v>0</v>
      </c>
      <c r="AC69" s="348">
        <f t="shared" si="15"/>
        <v>0</v>
      </c>
      <c r="AD69" s="348">
        <f t="shared" si="16"/>
        <v>0</v>
      </c>
      <c r="AE69" s="348">
        <f t="shared" si="17"/>
        <v>0</v>
      </c>
      <c r="AF69" s="348">
        <f t="shared" si="18"/>
        <v>0</v>
      </c>
      <c r="AG69" s="348">
        <f t="shared" si="19"/>
        <v>0</v>
      </c>
      <c r="AH69" s="348">
        <f t="shared" si="20"/>
        <v>0</v>
      </c>
      <c r="AI69" s="348">
        <f t="shared" si="21"/>
        <v>0</v>
      </c>
      <c r="AJ69" s="348">
        <f t="shared" si="22"/>
        <v>0</v>
      </c>
      <c r="AK69" s="348">
        <f t="shared" si="23"/>
        <v>0</v>
      </c>
      <c r="AL69" s="348">
        <f t="shared" si="24"/>
        <v>0</v>
      </c>
      <c r="AM69" s="348">
        <f t="shared" si="25"/>
        <v>0</v>
      </c>
      <c r="AN69" s="348">
        <f t="shared" si="26"/>
        <v>0</v>
      </c>
      <c r="AO69" s="334"/>
    </row>
    <row r="70" spans="1:41" s="335" customFormat="1" ht="18" customHeight="1">
      <c r="A70" s="343">
        <f t="shared" si="2"/>
        <v>65</v>
      </c>
      <c r="B70" s="344" t="s">
        <v>544</v>
      </c>
      <c r="C70" s="345" t="s">
        <v>545</v>
      </c>
      <c r="D70" s="346">
        <v>0</v>
      </c>
      <c r="E70" s="346">
        <v>0</v>
      </c>
      <c r="F70" s="346">
        <v>0</v>
      </c>
      <c r="G70" s="346">
        <v>0</v>
      </c>
      <c r="H70" s="346"/>
      <c r="I70" s="346"/>
      <c r="J70" s="346"/>
      <c r="K70" s="346"/>
      <c r="L70" s="346"/>
      <c r="M70" s="346"/>
      <c r="N70" s="346"/>
      <c r="O70" s="346"/>
      <c r="P70" s="347">
        <f t="shared" si="27"/>
        <v>0</v>
      </c>
      <c r="Q70" s="348">
        <f t="shared" si="3"/>
        <v>0</v>
      </c>
      <c r="R70" s="348">
        <f t="shared" si="4"/>
        <v>0</v>
      </c>
      <c r="S70" s="348">
        <f t="shared" si="5"/>
        <v>0</v>
      </c>
      <c r="T70" s="348">
        <f t="shared" si="6"/>
        <v>0</v>
      </c>
      <c r="U70" s="348">
        <f t="shared" si="7"/>
        <v>0</v>
      </c>
      <c r="V70" s="348">
        <f t="shared" si="8"/>
        <v>0</v>
      </c>
      <c r="W70" s="348">
        <f t="shared" si="9"/>
        <v>0</v>
      </c>
      <c r="X70" s="348">
        <f t="shared" si="10"/>
        <v>0</v>
      </c>
      <c r="Y70" s="348">
        <f t="shared" si="11"/>
        <v>0</v>
      </c>
      <c r="Z70" s="348">
        <f t="shared" si="12"/>
        <v>0</v>
      </c>
      <c r="AA70" s="348">
        <f t="shared" si="13"/>
        <v>0</v>
      </c>
      <c r="AB70" s="348">
        <f t="shared" si="14"/>
        <v>0</v>
      </c>
      <c r="AC70" s="348">
        <f t="shared" si="15"/>
        <v>0</v>
      </c>
      <c r="AD70" s="348">
        <f t="shared" si="16"/>
        <v>0</v>
      </c>
      <c r="AE70" s="348">
        <f t="shared" si="17"/>
        <v>0</v>
      </c>
      <c r="AF70" s="348">
        <f t="shared" si="18"/>
        <v>0</v>
      </c>
      <c r="AG70" s="348">
        <f t="shared" si="19"/>
        <v>0</v>
      </c>
      <c r="AH70" s="348">
        <f t="shared" si="20"/>
        <v>0</v>
      </c>
      <c r="AI70" s="348">
        <f t="shared" si="21"/>
        <v>0</v>
      </c>
      <c r="AJ70" s="348">
        <f t="shared" si="22"/>
        <v>0</v>
      </c>
      <c r="AK70" s="348">
        <f t="shared" si="23"/>
        <v>0</v>
      </c>
      <c r="AL70" s="348">
        <f t="shared" si="24"/>
        <v>0</v>
      </c>
      <c r="AM70" s="348">
        <f t="shared" si="25"/>
        <v>0</v>
      </c>
      <c r="AN70" s="348">
        <f t="shared" si="26"/>
        <v>0</v>
      </c>
      <c r="AO70" s="334"/>
    </row>
    <row r="71" spans="1:41" s="335" customFormat="1" ht="18" customHeight="1">
      <c r="A71" s="343">
        <f t="shared" ref="A71:A134" si="28">IF($B71="","",MAX($A70:$A70)+1)</f>
        <v>66</v>
      </c>
      <c r="B71" s="344" t="s">
        <v>546</v>
      </c>
      <c r="C71" s="345" t="s">
        <v>547</v>
      </c>
      <c r="D71" s="346">
        <v>0</v>
      </c>
      <c r="E71" s="346">
        <v>0</v>
      </c>
      <c r="F71" s="346">
        <v>0</v>
      </c>
      <c r="G71" s="346">
        <v>0</v>
      </c>
      <c r="H71" s="346"/>
      <c r="I71" s="346"/>
      <c r="J71" s="346"/>
      <c r="K71" s="346"/>
      <c r="L71" s="346"/>
      <c r="M71" s="346"/>
      <c r="N71" s="346"/>
      <c r="O71" s="346"/>
      <c r="P71" s="347">
        <f t="shared" si="27"/>
        <v>0</v>
      </c>
      <c r="Q71" s="348">
        <f t="shared" ref="Q71:Q137" si="29">IF(D71&lt;14,D71,14)</f>
        <v>0</v>
      </c>
      <c r="R71" s="348">
        <f t="shared" ref="R71:R137" si="30">D71-Q71</f>
        <v>0</v>
      </c>
      <c r="S71" s="348">
        <f t="shared" ref="S71:S137" si="31">IF(D71&gt;=14,0,IF((D71+E71)&lt;14,E71,14-D71))</f>
        <v>0</v>
      </c>
      <c r="T71" s="348">
        <f t="shared" ref="T71:T137" si="32">IF(D71&gt;=14,E71,E71-S71)</f>
        <v>0</v>
      </c>
      <c r="U71" s="348">
        <f t="shared" ref="U71:U137" si="33">IF((D71+E71)&gt;=14,0,IF((D71+E71+F71)&lt;14,F71,14-(D71+E71)))</f>
        <v>0</v>
      </c>
      <c r="V71" s="348">
        <f t="shared" ref="V71:V137" si="34">IF((D71+E71)&gt;=14,F71,F71-U71)</f>
        <v>0</v>
      </c>
      <c r="W71" s="348">
        <f t="shared" ref="W71:W137" si="35">IF((D71+E71+F71)&gt;=14,0,IF((D71+E71+F71+G71)&lt;14,G71,14-(D71+E71+F71)))</f>
        <v>0</v>
      </c>
      <c r="X71" s="348">
        <f t="shared" ref="X71:X137" si="36">IF((D71+E71+F71)&gt;=14,G71,G71-W71)</f>
        <v>0</v>
      </c>
      <c r="Y71" s="348">
        <f t="shared" ref="Y71:Y137" si="37">IF((D71+E71+F71+G71)&gt;=14,0,IF((D71+E71+F71+G71+H71)&lt;14,H71,14-(D71+E71+F71+G71)))</f>
        <v>0</v>
      </c>
      <c r="Z71" s="348">
        <f t="shared" ref="Z71:Z137" si="38">IF((D71+E71+F71+G71)&gt;=14,H71,H71-Y71)</f>
        <v>0</v>
      </c>
      <c r="AA71" s="348">
        <f t="shared" ref="AA71:AA137" si="39">IF((D71+E71+F71+G71+H71)&gt;=14,0,IF((D71+E71+F71+G71+H71+I71)&lt;14,I71,14-(D71+E71+F71+G71+H71)))</f>
        <v>0</v>
      </c>
      <c r="AB71" s="348">
        <f t="shared" ref="AB71:AB137" si="40">IF((D71+E71+F71+G71+H71)&gt;=14,I71,I71-AA71)</f>
        <v>0</v>
      </c>
      <c r="AC71" s="348">
        <f t="shared" ref="AC71:AC137" si="41">IF((D71+E71+F71+G71+H71+I71)&gt;=14,0,IF((D71+E71+F71+G71+H71+I71+J71)&lt;14,J71,14-(D71+E71+F71+G71+H71+I71)))</f>
        <v>0</v>
      </c>
      <c r="AD71" s="348">
        <f t="shared" ref="AD71:AD137" si="42">IF((D71+E71+F71+G71+H71+I71)&gt;=14,J71,J71-AC71)</f>
        <v>0</v>
      </c>
      <c r="AE71" s="348">
        <f t="shared" ref="AE71:AE137" si="43">IF((D71+E71+F71+G71+H71+I71+J71)&gt;=14,0,IF((D71+E71+F71+G71+H71+I71+J71+K71)&lt;14,K71,14-(D71+E71+F71+G71+H71+I71+J71)))</f>
        <v>0</v>
      </c>
      <c r="AF71" s="348">
        <f t="shared" ref="AF71:AF137" si="44">IF((D71+E71+F71+G71+H71+I71+J71)&gt;=14,K71,K71-AE71)</f>
        <v>0</v>
      </c>
      <c r="AG71" s="348">
        <f t="shared" ref="AG71:AG137" si="45">IF((D71+E71+F71+G71+H71+I71+J71+K71)&gt;=14,0,IF((D71+E71+F71+G71+H71+I71+J71+K71+L71)&lt;14,L71,14-(D71+E71+F71+G71+H71+I71+J71+K71)))</f>
        <v>0</v>
      </c>
      <c r="AH71" s="348">
        <f t="shared" ref="AH71:AH137" si="46">IF((D71+E71+F71+G71+H71+I71+J71+K71)&gt;=14,L71,L71-AG71)</f>
        <v>0</v>
      </c>
      <c r="AI71" s="348">
        <f t="shared" ref="AI71:AI137" si="47">IF((D71+E71+F71+G71+H71+I71+J71+K71+L71)&gt;=14,0,IF((D71+E71+F71+G71+H71+I71+J71+K71+L71+M71)&lt;14,M71,14-(D71+E71+F71+G71+H71+I71+J71+K71+L71)))</f>
        <v>0</v>
      </c>
      <c r="AJ71" s="348">
        <f t="shared" ref="AJ71:AJ137" si="48">IF((D71+E71+F71+G71+H71+I71+J71+K71+L71)&gt;=14,M71,M71-AI71)</f>
        <v>0</v>
      </c>
      <c r="AK71" s="348">
        <f t="shared" ref="AK71:AK137" si="49">IF((D71+E71+F71+G71+H71+I71+J71+K71+L71+M71)&gt;=14,0,IF((D71+E71+F71+G71+H71+I71+J71+K71+L71+M71+N71)&lt;14,N71,14-(D71+E71+F71+G71+H71+I71+J71+K71+L71+M71)))</f>
        <v>0</v>
      </c>
      <c r="AL71" s="348">
        <f t="shared" ref="AL71:AL137" si="50">IF((D71+E71+F71+G71+H71+I71+J71+K71+L71+M71)&gt;=14,N71,N71-AK71)</f>
        <v>0</v>
      </c>
      <c r="AM71" s="348">
        <f t="shared" ref="AM71:AM137" si="51">IF((D71+E71+F71+G71+H71+I71+J71+K71+L71+M71+N71)&gt;=14,0,IF((D71+E71+F71+G71+H71+I71+J71+K71+L71+M71+N71+O71)&lt;14,O71,14-(D71+E71+F71+G71+H71+I71+J71+K71+L71+M71+N71)))</f>
        <v>0</v>
      </c>
      <c r="AN71" s="348">
        <f t="shared" ref="AN71:AN137" si="52">IF((D71+E71+F71+G71+H71+I71+J71+K71+L71+M71+N71)&gt;=14,O71,O71-AM71)</f>
        <v>0</v>
      </c>
      <c r="AO71" s="334"/>
    </row>
    <row r="72" spans="1:41" s="335" customFormat="1" ht="18" customHeight="1">
      <c r="A72" s="343">
        <f t="shared" si="28"/>
        <v>67</v>
      </c>
      <c r="B72" s="344" t="s">
        <v>865</v>
      </c>
      <c r="C72" s="345" t="s">
        <v>866</v>
      </c>
      <c r="D72" s="346">
        <v>0</v>
      </c>
      <c r="E72" s="346">
        <v>0</v>
      </c>
      <c r="F72" s="346">
        <v>0</v>
      </c>
      <c r="G72" s="346">
        <v>0</v>
      </c>
      <c r="H72" s="346"/>
      <c r="I72" s="346"/>
      <c r="J72" s="346"/>
      <c r="K72" s="346"/>
      <c r="L72" s="346"/>
      <c r="M72" s="346"/>
      <c r="N72" s="346"/>
      <c r="O72" s="346"/>
      <c r="P72" s="347">
        <f t="shared" ref="P72:P138" si="53">SUM(D72:O72)</f>
        <v>0</v>
      </c>
      <c r="Q72" s="348">
        <f t="shared" si="29"/>
        <v>0</v>
      </c>
      <c r="R72" s="348">
        <f t="shared" si="30"/>
        <v>0</v>
      </c>
      <c r="S72" s="348">
        <f t="shared" si="31"/>
        <v>0</v>
      </c>
      <c r="T72" s="348">
        <f t="shared" si="32"/>
        <v>0</v>
      </c>
      <c r="U72" s="348">
        <f t="shared" si="33"/>
        <v>0</v>
      </c>
      <c r="V72" s="348">
        <f t="shared" si="34"/>
        <v>0</v>
      </c>
      <c r="W72" s="348">
        <f t="shared" si="35"/>
        <v>0</v>
      </c>
      <c r="X72" s="348">
        <f t="shared" si="36"/>
        <v>0</v>
      </c>
      <c r="Y72" s="348">
        <f t="shared" si="37"/>
        <v>0</v>
      </c>
      <c r="Z72" s="348">
        <f t="shared" si="38"/>
        <v>0</v>
      </c>
      <c r="AA72" s="348">
        <f t="shared" si="39"/>
        <v>0</v>
      </c>
      <c r="AB72" s="348">
        <f t="shared" si="40"/>
        <v>0</v>
      </c>
      <c r="AC72" s="348">
        <f t="shared" si="41"/>
        <v>0</v>
      </c>
      <c r="AD72" s="348">
        <f t="shared" si="42"/>
        <v>0</v>
      </c>
      <c r="AE72" s="348">
        <f t="shared" si="43"/>
        <v>0</v>
      </c>
      <c r="AF72" s="348">
        <f t="shared" si="44"/>
        <v>0</v>
      </c>
      <c r="AG72" s="348">
        <f t="shared" si="45"/>
        <v>0</v>
      </c>
      <c r="AH72" s="348">
        <f t="shared" si="46"/>
        <v>0</v>
      </c>
      <c r="AI72" s="348">
        <f t="shared" si="47"/>
        <v>0</v>
      </c>
      <c r="AJ72" s="348">
        <f t="shared" si="48"/>
        <v>0</v>
      </c>
      <c r="AK72" s="348">
        <f t="shared" si="49"/>
        <v>0</v>
      </c>
      <c r="AL72" s="348">
        <f t="shared" si="50"/>
        <v>0</v>
      </c>
      <c r="AM72" s="348">
        <f t="shared" si="51"/>
        <v>0</v>
      </c>
      <c r="AN72" s="348">
        <f t="shared" si="52"/>
        <v>0</v>
      </c>
      <c r="AO72" s="334"/>
    </row>
    <row r="73" spans="1:41" s="335" customFormat="1" ht="18" customHeight="1">
      <c r="A73" s="343">
        <f t="shared" si="28"/>
        <v>68</v>
      </c>
      <c r="B73" s="344" t="s">
        <v>854</v>
      </c>
      <c r="C73" s="345" t="s">
        <v>855</v>
      </c>
      <c r="D73" s="346">
        <v>0</v>
      </c>
      <c r="E73" s="346">
        <v>0</v>
      </c>
      <c r="F73" s="346">
        <v>0</v>
      </c>
      <c r="G73" s="346">
        <v>0</v>
      </c>
      <c r="H73" s="346"/>
      <c r="I73" s="346"/>
      <c r="J73" s="346"/>
      <c r="K73" s="346"/>
      <c r="L73" s="346"/>
      <c r="M73" s="346"/>
      <c r="N73" s="346"/>
      <c r="O73" s="346"/>
      <c r="P73" s="347">
        <f t="shared" si="53"/>
        <v>0</v>
      </c>
      <c r="Q73" s="348">
        <f t="shared" si="29"/>
        <v>0</v>
      </c>
      <c r="R73" s="348">
        <f t="shared" si="30"/>
        <v>0</v>
      </c>
      <c r="S73" s="348">
        <f t="shared" si="31"/>
        <v>0</v>
      </c>
      <c r="T73" s="348">
        <f t="shared" si="32"/>
        <v>0</v>
      </c>
      <c r="U73" s="348">
        <f t="shared" si="33"/>
        <v>0</v>
      </c>
      <c r="V73" s="348">
        <f t="shared" si="34"/>
        <v>0</v>
      </c>
      <c r="W73" s="348">
        <f t="shared" si="35"/>
        <v>0</v>
      </c>
      <c r="X73" s="348">
        <f t="shared" si="36"/>
        <v>0</v>
      </c>
      <c r="Y73" s="348">
        <f t="shared" si="37"/>
        <v>0</v>
      </c>
      <c r="Z73" s="348">
        <f t="shared" si="38"/>
        <v>0</v>
      </c>
      <c r="AA73" s="348">
        <f t="shared" si="39"/>
        <v>0</v>
      </c>
      <c r="AB73" s="348">
        <f t="shared" si="40"/>
        <v>0</v>
      </c>
      <c r="AC73" s="348">
        <f t="shared" si="41"/>
        <v>0</v>
      </c>
      <c r="AD73" s="348">
        <f t="shared" si="42"/>
        <v>0</v>
      </c>
      <c r="AE73" s="348">
        <f t="shared" si="43"/>
        <v>0</v>
      </c>
      <c r="AF73" s="348">
        <f t="shared" si="44"/>
        <v>0</v>
      </c>
      <c r="AG73" s="348">
        <f t="shared" si="45"/>
        <v>0</v>
      </c>
      <c r="AH73" s="348">
        <f t="shared" si="46"/>
        <v>0</v>
      </c>
      <c r="AI73" s="348">
        <f t="shared" si="47"/>
        <v>0</v>
      </c>
      <c r="AJ73" s="348">
        <f t="shared" si="48"/>
        <v>0</v>
      </c>
      <c r="AK73" s="348">
        <f t="shared" si="49"/>
        <v>0</v>
      </c>
      <c r="AL73" s="348">
        <f t="shared" si="50"/>
        <v>0</v>
      </c>
      <c r="AM73" s="348">
        <f t="shared" si="51"/>
        <v>0</v>
      </c>
      <c r="AN73" s="348">
        <f t="shared" si="52"/>
        <v>0</v>
      </c>
      <c r="AO73" s="334"/>
    </row>
    <row r="74" spans="1:41" s="335" customFormat="1" ht="18" customHeight="1">
      <c r="A74" s="343">
        <f t="shared" si="28"/>
        <v>69</v>
      </c>
      <c r="B74" s="344" t="s">
        <v>730</v>
      </c>
      <c r="C74" s="345" t="s">
        <v>731</v>
      </c>
      <c r="D74" s="346">
        <v>0</v>
      </c>
      <c r="E74" s="346">
        <v>0</v>
      </c>
      <c r="F74" s="346">
        <v>0</v>
      </c>
      <c r="G74" s="346">
        <v>0</v>
      </c>
      <c r="H74" s="346"/>
      <c r="I74" s="346"/>
      <c r="J74" s="346"/>
      <c r="K74" s="346"/>
      <c r="L74" s="346"/>
      <c r="M74" s="346"/>
      <c r="N74" s="346"/>
      <c r="O74" s="346"/>
      <c r="P74" s="347">
        <f t="shared" si="53"/>
        <v>0</v>
      </c>
      <c r="Q74" s="348">
        <f t="shared" si="29"/>
        <v>0</v>
      </c>
      <c r="R74" s="348">
        <f t="shared" si="30"/>
        <v>0</v>
      </c>
      <c r="S74" s="348">
        <f t="shared" si="31"/>
        <v>0</v>
      </c>
      <c r="T74" s="348">
        <f t="shared" si="32"/>
        <v>0</v>
      </c>
      <c r="U74" s="348">
        <f t="shared" si="33"/>
        <v>0</v>
      </c>
      <c r="V74" s="348">
        <f t="shared" si="34"/>
        <v>0</v>
      </c>
      <c r="W74" s="348">
        <f t="shared" si="35"/>
        <v>0</v>
      </c>
      <c r="X74" s="348">
        <f t="shared" si="36"/>
        <v>0</v>
      </c>
      <c r="Y74" s="348">
        <f t="shared" si="37"/>
        <v>0</v>
      </c>
      <c r="Z74" s="348">
        <f t="shared" si="38"/>
        <v>0</v>
      </c>
      <c r="AA74" s="348">
        <f t="shared" si="39"/>
        <v>0</v>
      </c>
      <c r="AB74" s="348">
        <f t="shared" si="40"/>
        <v>0</v>
      </c>
      <c r="AC74" s="348">
        <f t="shared" si="41"/>
        <v>0</v>
      </c>
      <c r="AD74" s="348">
        <f t="shared" si="42"/>
        <v>0</v>
      </c>
      <c r="AE74" s="348">
        <f t="shared" si="43"/>
        <v>0</v>
      </c>
      <c r="AF74" s="348">
        <f t="shared" si="44"/>
        <v>0</v>
      </c>
      <c r="AG74" s="348">
        <f t="shared" si="45"/>
        <v>0</v>
      </c>
      <c r="AH74" s="348">
        <f t="shared" si="46"/>
        <v>0</v>
      </c>
      <c r="AI74" s="348">
        <f t="shared" si="47"/>
        <v>0</v>
      </c>
      <c r="AJ74" s="348">
        <f t="shared" si="48"/>
        <v>0</v>
      </c>
      <c r="AK74" s="348">
        <f t="shared" si="49"/>
        <v>0</v>
      </c>
      <c r="AL74" s="348">
        <f t="shared" si="50"/>
        <v>0</v>
      </c>
      <c r="AM74" s="348">
        <f t="shared" si="51"/>
        <v>0</v>
      </c>
      <c r="AN74" s="348">
        <f t="shared" si="52"/>
        <v>0</v>
      </c>
      <c r="AO74" s="334"/>
    </row>
    <row r="75" spans="1:41" s="335" customFormat="1" ht="18" customHeight="1">
      <c r="A75" s="343">
        <f t="shared" si="28"/>
        <v>70</v>
      </c>
      <c r="B75" s="344" t="s">
        <v>734</v>
      </c>
      <c r="C75" s="345" t="s">
        <v>735</v>
      </c>
      <c r="D75" s="346">
        <v>0</v>
      </c>
      <c r="E75" s="346">
        <v>0</v>
      </c>
      <c r="F75" s="346">
        <v>0</v>
      </c>
      <c r="G75" s="346">
        <v>0</v>
      </c>
      <c r="H75" s="346"/>
      <c r="I75" s="346"/>
      <c r="J75" s="346"/>
      <c r="K75" s="346"/>
      <c r="L75" s="346"/>
      <c r="M75" s="346"/>
      <c r="N75" s="346"/>
      <c r="O75" s="346"/>
      <c r="P75" s="347">
        <f t="shared" si="53"/>
        <v>0</v>
      </c>
      <c r="Q75" s="348">
        <f t="shared" si="29"/>
        <v>0</v>
      </c>
      <c r="R75" s="348">
        <f t="shared" si="30"/>
        <v>0</v>
      </c>
      <c r="S75" s="348">
        <f t="shared" si="31"/>
        <v>0</v>
      </c>
      <c r="T75" s="348">
        <f t="shared" si="32"/>
        <v>0</v>
      </c>
      <c r="U75" s="348">
        <f t="shared" si="33"/>
        <v>0</v>
      </c>
      <c r="V75" s="348">
        <f t="shared" si="34"/>
        <v>0</v>
      </c>
      <c r="W75" s="348">
        <f t="shared" si="35"/>
        <v>0</v>
      </c>
      <c r="X75" s="348">
        <f t="shared" si="36"/>
        <v>0</v>
      </c>
      <c r="Y75" s="348">
        <f t="shared" si="37"/>
        <v>0</v>
      </c>
      <c r="Z75" s="348">
        <f t="shared" si="38"/>
        <v>0</v>
      </c>
      <c r="AA75" s="348">
        <f t="shared" si="39"/>
        <v>0</v>
      </c>
      <c r="AB75" s="348">
        <f t="shared" si="40"/>
        <v>0</v>
      </c>
      <c r="AC75" s="348">
        <f t="shared" si="41"/>
        <v>0</v>
      </c>
      <c r="AD75" s="348">
        <f t="shared" si="42"/>
        <v>0</v>
      </c>
      <c r="AE75" s="348">
        <f t="shared" si="43"/>
        <v>0</v>
      </c>
      <c r="AF75" s="348">
        <f t="shared" si="44"/>
        <v>0</v>
      </c>
      <c r="AG75" s="348">
        <f t="shared" si="45"/>
        <v>0</v>
      </c>
      <c r="AH75" s="348">
        <f t="shared" si="46"/>
        <v>0</v>
      </c>
      <c r="AI75" s="348">
        <f t="shared" si="47"/>
        <v>0</v>
      </c>
      <c r="AJ75" s="348">
        <f t="shared" si="48"/>
        <v>0</v>
      </c>
      <c r="AK75" s="348">
        <f t="shared" si="49"/>
        <v>0</v>
      </c>
      <c r="AL75" s="348">
        <f t="shared" si="50"/>
        <v>0</v>
      </c>
      <c r="AM75" s="348">
        <f t="shared" si="51"/>
        <v>0</v>
      </c>
      <c r="AN75" s="348">
        <f t="shared" si="52"/>
        <v>0</v>
      </c>
      <c r="AO75" s="334"/>
    </row>
    <row r="76" spans="1:41" s="335" customFormat="1" ht="18" customHeight="1">
      <c r="A76" s="343">
        <f t="shared" si="28"/>
        <v>71</v>
      </c>
      <c r="B76" s="344" t="s">
        <v>286</v>
      </c>
      <c r="C76" s="345" t="s">
        <v>287</v>
      </c>
      <c r="D76" s="346">
        <v>0</v>
      </c>
      <c r="E76" s="346">
        <v>0</v>
      </c>
      <c r="F76" s="346">
        <v>0</v>
      </c>
      <c r="G76" s="346">
        <v>0</v>
      </c>
      <c r="H76" s="346"/>
      <c r="I76" s="346"/>
      <c r="J76" s="346"/>
      <c r="K76" s="346"/>
      <c r="L76" s="346"/>
      <c r="M76" s="346"/>
      <c r="N76" s="346"/>
      <c r="O76" s="346"/>
      <c r="P76" s="347">
        <f t="shared" si="53"/>
        <v>0</v>
      </c>
      <c r="Q76" s="348">
        <f t="shared" si="29"/>
        <v>0</v>
      </c>
      <c r="R76" s="348">
        <f t="shared" si="30"/>
        <v>0</v>
      </c>
      <c r="S76" s="348">
        <f t="shared" si="31"/>
        <v>0</v>
      </c>
      <c r="T76" s="348">
        <f t="shared" si="32"/>
        <v>0</v>
      </c>
      <c r="U76" s="348">
        <f t="shared" si="33"/>
        <v>0</v>
      </c>
      <c r="V76" s="348">
        <f t="shared" si="34"/>
        <v>0</v>
      </c>
      <c r="W76" s="348">
        <f t="shared" si="35"/>
        <v>0</v>
      </c>
      <c r="X76" s="348">
        <f t="shared" si="36"/>
        <v>0</v>
      </c>
      <c r="Y76" s="348">
        <f t="shared" si="37"/>
        <v>0</v>
      </c>
      <c r="Z76" s="348">
        <f t="shared" si="38"/>
        <v>0</v>
      </c>
      <c r="AA76" s="348">
        <f t="shared" si="39"/>
        <v>0</v>
      </c>
      <c r="AB76" s="348">
        <f t="shared" si="40"/>
        <v>0</v>
      </c>
      <c r="AC76" s="348">
        <f t="shared" si="41"/>
        <v>0</v>
      </c>
      <c r="AD76" s="348">
        <f t="shared" si="42"/>
        <v>0</v>
      </c>
      <c r="AE76" s="348">
        <f t="shared" si="43"/>
        <v>0</v>
      </c>
      <c r="AF76" s="348">
        <f t="shared" si="44"/>
        <v>0</v>
      </c>
      <c r="AG76" s="348">
        <f t="shared" si="45"/>
        <v>0</v>
      </c>
      <c r="AH76" s="348">
        <f t="shared" si="46"/>
        <v>0</v>
      </c>
      <c r="AI76" s="348">
        <f t="shared" si="47"/>
        <v>0</v>
      </c>
      <c r="AJ76" s="348">
        <f t="shared" si="48"/>
        <v>0</v>
      </c>
      <c r="AK76" s="348">
        <f t="shared" si="49"/>
        <v>0</v>
      </c>
      <c r="AL76" s="348">
        <f t="shared" si="50"/>
        <v>0</v>
      </c>
      <c r="AM76" s="348">
        <f t="shared" si="51"/>
        <v>0</v>
      </c>
      <c r="AN76" s="348">
        <f t="shared" si="52"/>
        <v>0</v>
      </c>
      <c r="AO76" s="334"/>
    </row>
    <row r="77" spans="1:41" s="335" customFormat="1" ht="18" customHeight="1">
      <c r="A77" s="343">
        <f t="shared" si="28"/>
        <v>72</v>
      </c>
      <c r="B77" s="344" t="s">
        <v>528</v>
      </c>
      <c r="C77" s="345" t="s">
        <v>529</v>
      </c>
      <c r="D77" s="346">
        <v>0</v>
      </c>
      <c r="E77" s="346">
        <v>0</v>
      </c>
      <c r="F77" s="346">
        <v>0</v>
      </c>
      <c r="G77" s="346">
        <v>0</v>
      </c>
      <c r="H77" s="346"/>
      <c r="I77" s="346"/>
      <c r="J77" s="346"/>
      <c r="K77" s="346"/>
      <c r="L77" s="346"/>
      <c r="M77" s="346"/>
      <c r="N77" s="346"/>
      <c r="O77" s="346"/>
      <c r="P77" s="347">
        <f t="shared" si="53"/>
        <v>0</v>
      </c>
      <c r="Q77" s="348">
        <f t="shared" si="29"/>
        <v>0</v>
      </c>
      <c r="R77" s="348">
        <f t="shared" si="30"/>
        <v>0</v>
      </c>
      <c r="S77" s="348">
        <f t="shared" si="31"/>
        <v>0</v>
      </c>
      <c r="T77" s="348">
        <f t="shared" si="32"/>
        <v>0</v>
      </c>
      <c r="U77" s="348">
        <f t="shared" si="33"/>
        <v>0</v>
      </c>
      <c r="V77" s="348">
        <f t="shared" si="34"/>
        <v>0</v>
      </c>
      <c r="W77" s="348">
        <f t="shared" si="35"/>
        <v>0</v>
      </c>
      <c r="X77" s="348">
        <f t="shared" si="36"/>
        <v>0</v>
      </c>
      <c r="Y77" s="348">
        <f t="shared" si="37"/>
        <v>0</v>
      </c>
      <c r="Z77" s="348">
        <f t="shared" si="38"/>
        <v>0</v>
      </c>
      <c r="AA77" s="348">
        <f t="shared" si="39"/>
        <v>0</v>
      </c>
      <c r="AB77" s="348">
        <f t="shared" si="40"/>
        <v>0</v>
      </c>
      <c r="AC77" s="348">
        <f t="shared" si="41"/>
        <v>0</v>
      </c>
      <c r="AD77" s="348">
        <f t="shared" si="42"/>
        <v>0</v>
      </c>
      <c r="AE77" s="348">
        <f t="shared" si="43"/>
        <v>0</v>
      </c>
      <c r="AF77" s="348">
        <f t="shared" si="44"/>
        <v>0</v>
      </c>
      <c r="AG77" s="348">
        <f t="shared" si="45"/>
        <v>0</v>
      </c>
      <c r="AH77" s="348">
        <f t="shared" si="46"/>
        <v>0</v>
      </c>
      <c r="AI77" s="348">
        <f t="shared" si="47"/>
        <v>0</v>
      </c>
      <c r="AJ77" s="348">
        <f t="shared" si="48"/>
        <v>0</v>
      </c>
      <c r="AK77" s="348">
        <f t="shared" si="49"/>
        <v>0</v>
      </c>
      <c r="AL77" s="348">
        <f t="shared" si="50"/>
        <v>0</v>
      </c>
      <c r="AM77" s="348">
        <f t="shared" si="51"/>
        <v>0</v>
      </c>
      <c r="AN77" s="348">
        <f t="shared" si="52"/>
        <v>0</v>
      </c>
      <c r="AO77" s="334"/>
    </row>
    <row r="78" spans="1:41" s="335" customFormat="1" ht="18" customHeight="1">
      <c r="A78" s="343">
        <f t="shared" si="28"/>
        <v>73</v>
      </c>
      <c r="B78" s="344" t="s">
        <v>524</v>
      </c>
      <c r="C78" s="345" t="s">
        <v>525</v>
      </c>
      <c r="D78" s="346">
        <v>0</v>
      </c>
      <c r="E78" s="346">
        <v>0</v>
      </c>
      <c r="F78" s="346">
        <v>0</v>
      </c>
      <c r="G78" s="346">
        <v>0</v>
      </c>
      <c r="H78" s="346"/>
      <c r="I78" s="346"/>
      <c r="J78" s="346"/>
      <c r="K78" s="346"/>
      <c r="L78" s="346"/>
      <c r="M78" s="346"/>
      <c r="N78" s="346"/>
      <c r="O78" s="346"/>
      <c r="P78" s="347">
        <f t="shared" si="53"/>
        <v>0</v>
      </c>
      <c r="Q78" s="348">
        <f t="shared" si="29"/>
        <v>0</v>
      </c>
      <c r="R78" s="348">
        <f t="shared" si="30"/>
        <v>0</v>
      </c>
      <c r="S78" s="348">
        <f t="shared" si="31"/>
        <v>0</v>
      </c>
      <c r="T78" s="348">
        <f t="shared" si="32"/>
        <v>0</v>
      </c>
      <c r="U78" s="348">
        <f t="shared" si="33"/>
        <v>0</v>
      </c>
      <c r="V78" s="348">
        <f t="shared" si="34"/>
        <v>0</v>
      </c>
      <c r="W78" s="348">
        <f t="shared" si="35"/>
        <v>0</v>
      </c>
      <c r="X78" s="348">
        <f t="shared" si="36"/>
        <v>0</v>
      </c>
      <c r="Y78" s="348">
        <f t="shared" si="37"/>
        <v>0</v>
      </c>
      <c r="Z78" s="348">
        <f t="shared" si="38"/>
        <v>0</v>
      </c>
      <c r="AA78" s="348">
        <f t="shared" si="39"/>
        <v>0</v>
      </c>
      <c r="AB78" s="348">
        <f t="shared" si="40"/>
        <v>0</v>
      </c>
      <c r="AC78" s="348">
        <f t="shared" si="41"/>
        <v>0</v>
      </c>
      <c r="AD78" s="348">
        <f t="shared" si="42"/>
        <v>0</v>
      </c>
      <c r="AE78" s="348">
        <f t="shared" si="43"/>
        <v>0</v>
      </c>
      <c r="AF78" s="348">
        <f t="shared" si="44"/>
        <v>0</v>
      </c>
      <c r="AG78" s="348">
        <f t="shared" si="45"/>
        <v>0</v>
      </c>
      <c r="AH78" s="348">
        <f t="shared" si="46"/>
        <v>0</v>
      </c>
      <c r="AI78" s="348">
        <f t="shared" si="47"/>
        <v>0</v>
      </c>
      <c r="AJ78" s="348">
        <f t="shared" si="48"/>
        <v>0</v>
      </c>
      <c r="AK78" s="348">
        <f t="shared" si="49"/>
        <v>0</v>
      </c>
      <c r="AL78" s="348">
        <f t="shared" si="50"/>
        <v>0</v>
      </c>
      <c r="AM78" s="348">
        <f t="shared" si="51"/>
        <v>0</v>
      </c>
      <c r="AN78" s="348">
        <f t="shared" si="52"/>
        <v>0</v>
      </c>
      <c r="AO78" s="334"/>
    </row>
    <row r="79" spans="1:41" s="335" customFormat="1" ht="18" customHeight="1">
      <c r="A79" s="343">
        <f t="shared" si="28"/>
        <v>74</v>
      </c>
      <c r="B79" s="344" t="s">
        <v>526</v>
      </c>
      <c r="C79" s="345" t="s">
        <v>527</v>
      </c>
      <c r="D79" s="346">
        <v>0</v>
      </c>
      <c r="E79" s="346">
        <v>0</v>
      </c>
      <c r="F79" s="346">
        <v>0</v>
      </c>
      <c r="G79" s="346">
        <v>0</v>
      </c>
      <c r="H79" s="346"/>
      <c r="I79" s="346"/>
      <c r="J79" s="346"/>
      <c r="K79" s="346"/>
      <c r="L79" s="346"/>
      <c r="M79" s="346"/>
      <c r="N79" s="346"/>
      <c r="O79" s="346"/>
      <c r="P79" s="347">
        <f t="shared" si="53"/>
        <v>0</v>
      </c>
      <c r="Q79" s="348">
        <f t="shared" si="29"/>
        <v>0</v>
      </c>
      <c r="R79" s="348">
        <f t="shared" si="30"/>
        <v>0</v>
      </c>
      <c r="S79" s="348">
        <f t="shared" si="31"/>
        <v>0</v>
      </c>
      <c r="T79" s="348">
        <f t="shared" si="32"/>
        <v>0</v>
      </c>
      <c r="U79" s="348">
        <f t="shared" si="33"/>
        <v>0</v>
      </c>
      <c r="V79" s="348">
        <f t="shared" si="34"/>
        <v>0</v>
      </c>
      <c r="W79" s="348">
        <f t="shared" si="35"/>
        <v>0</v>
      </c>
      <c r="X79" s="348">
        <f t="shared" si="36"/>
        <v>0</v>
      </c>
      <c r="Y79" s="348">
        <f t="shared" si="37"/>
        <v>0</v>
      </c>
      <c r="Z79" s="348">
        <f t="shared" si="38"/>
        <v>0</v>
      </c>
      <c r="AA79" s="348">
        <f t="shared" si="39"/>
        <v>0</v>
      </c>
      <c r="AB79" s="348">
        <f t="shared" si="40"/>
        <v>0</v>
      </c>
      <c r="AC79" s="348">
        <f t="shared" si="41"/>
        <v>0</v>
      </c>
      <c r="AD79" s="348">
        <f t="shared" si="42"/>
        <v>0</v>
      </c>
      <c r="AE79" s="348">
        <f t="shared" si="43"/>
        <v>0</v>
      </c>
      <c r="AF79" s="348">
        <f t="shared" si="44"/>
        <v>0</v>
      </c>
      <c r="AG79" s="348">
        <f t="shared" si="45"/>
        <v>0</v>
      </c>
      <c r="AH79" s="348">
        <f t="shared" si="46"/>
        <v>0</v>
      </c>
      <c r="AI79" s="348">
        <f t="shared" si="47"/>
        <v>0</v>
      </c>
      <c r="AJ79" s="348">
        <f t="shared" si="48"/>
        <v>0</v>
      </c>
      <c r="AK79" s="348">
        <f t="shared" si="49"/>
        <v>0</v>
      </c>
      <c r="AL79" s="348">
        <f t="shared" si="50"/>
        <v>0</v>
      </c>
      <c r="AM79" s="348">
        <f t="shared" si="51"/>
        <v>0</v>
      </c>
      <c r="AN79" s="348">
        <f t="shared" si="52"/>
        <v>0</v>
      </c>
      <c r="AO79" s="334"/>
    </row>
    <row r="80" spans="1:41" s="335" customFormat="1" ht="18" customHeight="1">
      <c r="A80" s="343">
        <f t="shared" si="28"/>
        <v>75</v>
      </c>
      <c r="B80" s="344" t="s">
        <v>550</v>
      </c>
      <c r="C80" s="345" t="s">
        <v>551</v>
      </c>
      <c r="D80" s="346">
        <v>0</v>
      </c>
      <c r="E80" s="346">
        <v>0</v>
      </c>
      <c r="F80" s="346">
        <v>0</v>
      </c>
      <c r="G80" s="346">
        <v>0</v>
      </c>
      <c r="H80" s="346"/>
      <c r="I80" s="346"/>
      <c r="J80" s="346"/>
      <c r="K80" s="346"/>
      <c r="L80" s="346"/>
      <c r="M80" s="346"/>
      <c r="N80" s="346"/>
      <c r="O80" s="346"/>
      <c r="P80" s="347">
        <f t="shared" si="53"/>
        <v>0</v>
      </c>
      <c r="Q80" s="348">
        <f t="shared" si="29"/>
        <v>0</v>
      </c>
      <c r="R80" s="348">
        <f t="shared" si="30"/>
        <v>0</v>
      </c>
      <c r="S80" s="348">
        <f t="shared" si="31"/>
        <v>0</v>
      </c>
      <c r="T80" s="348">
        <f t="shared" si="32"/>
        <v>0</v>
      </c>
      <c r="U80" s="348">
        <f t="shared" si="33"/>
        <v>0</v>
      </c>
      <c r="V80" s="348">
        <f t="shared" si="34"/>
        <v>0</v>
      </c>
      <c r="W80" s="348">
        <f t="shared" si="35"/>
        <v>0</v>
      </c>
      <c r="X80" s="348">
        <f t="shared" si="36"/>
        <v>0</v>
      </c>
      <c r="Y80" s="348">
        <f t="shared" si="37"/>
        <v>0</v>
      </c>
      <c r="Z80" s="348">
        <f t="shared" si="38"/>
        <v>0</v>
      </c>
      <c r="AA80" s="348">
        <f t="shared" si="39"/>
        <v>0</v>
      </c>
      <c r="AB80" s="348">
        <f t="shared" si="40"/>
        <v>0</v>
      </c>
      <c r="AC80" s="348">
        <f t="shared" si="41"/>
        <v>0</v>
      </c>
      <c r="AD80" s="348">
        <f t="shared" si="42"/>
        <v>0</v>
      </c>
      <c r="AE80" s="348">
        <f t="shared" si="43"/>
        <v>0</v>
      </c>
      <c r="AF80" s="348">
        <f t="shared" si="44"/>
        <v>0</v>
      </c>
      <c r="AG80" s="348">
        <f t="shared" si="45"/>
        <v>0</v>
      </c>
      <c r="AH80" s="348">
        <f t="shared" si="46"/>
        <v>0</v>
      </c>
      <c r="AI80" s="348">
        <f t="shared" si="47"/>
        <v>0</v>
      </c>
      <c r="AJ80" s="348">
        <f t="shared" si="48"/>
        <v>0</v>
      </c>
      <c r="AK80" s="348">
        <f t="shared" si="49"/>
        <v>0</v>
      </c>
      <c r="AL80" s="348">
        <f t="shared" si="50"/>
        <v>0</v>
      </c>
      <c r="AM80" s="348">
        <f t="shared" si="51"/>
        <v>0</v>
      </c>
      <c r="AN80" s="348">
        <f t="shared" si="52"/>
        <v>0</v>
      </c>
      <c r="AO80" s="334"/>
    </row>
    <row r="81" spans="1:41" s="335" customFormat="1" ht="18" customHeight="1">
      <c r="A81" s="343">
        <f t="shared" si="28"/>
        <v>76</v>
      </c>
      <c r="B81" s="344" t="s">
        <v>532</v>
      </c>
      <c r="C81" s="345" t="s">
        <v>533</v>
      </c>
      <c r="D81" s="346">
        <v>0</v>
      </c>
      <c r="E81" s="346">
        <v>0</v>
      </c>
      <c r="F81" s="346">
        <v>0</v>
      </c>
      <c r="G81" s="346">
        <v>0</v>
      </c>
      <c r="H81" s="346"/>
      <c r="I81" s="346"/>
      <c r="J81" s="346"/>
      <c r="K81" s="346"/>
      <c r="L81" s="346"/>
      <c r="M81" s="346"/>
      <c r="N81" s="346"/>
      <c r="O81" s="346"/>
      <c r="P81" s="347">
        <f t="shared" si="53"/>
        <v>0</v>
      </c>
      <c r="Q81" s="348">
        <f t="shared" si="29"/>
        <v>0</v>
      </c>
      <c r="R81" s="348">
        <f t="shared" si="30"/>
        <v>0</v>
      </c>
      <c r="S81" s="348">
        <f t="shared" si="31"/>
        <v>0</v>
      </c>
      <c r="T81" s="348">
        <f t="shared" si="32"/>
        <v>0</v>
      </c>
      <c r="U81" s="348">
        <f t="shared" si="33"/>
        <v>0</v>
      </c>
      <c r="V81" s="348">
        <f t="shared" si="34"/>
        <v>0</v>
      </c>
      <c r="W81" s="348">
        <f t="shared" si="35"/>
        <v>0</v>
      </c>
      <c r="X81" s="348">
        <f t="shared" si="36"/>
        <v>0</v>
      </c>
      <c r="Y81" s="348">
        <f t="shared" si="37"/>
        <v>0</v>
      </c>
      <c r="Z81" s="348">
        <f t="shared" si="38"/>
        <v>0</v>
      </c>
      <c r="AA81" s="348">
        <f t="shared" si="39"/>
        <v>0</v>
      </c>
      <c r="AB81" s="348">
        <f t="shared" si="40"/>
        <v>0</v>
      </c>
      <c r="AC81" s="348">
        <f t="shared" si="41"/>
        <v>0</v>
      </c>
      <c r="AD81" s="348">
        <f t="shared" si="42"/>
        <v>0</v>
      </c>
      <c r="AE81" s="348">
        <f t="shared" si="43"/>
        <v>0</v>
      </c>
      <c r="AF81" s="348">
        <f t="shared" si="44"/>
        <v>0</v>
      </c>
      <c r="AG81" s="348">
        <f t="shared" si="45"/>
        <v>0</v>
      </c>
      <c r="AH81" s="348">
        <f t="shared" si="46"/>
        <v>0</v>
      </c>
      <c r="AI81" s="348">
        <f t="shared" si="47"/>
        <v>0</v>
      </c>
      <c r="AJ81" s="348">
        <f t="shared" si="48"/>
        <v>0</v>
      </c>
      <c r="AK81" s="348">
        <f t="shared" si="49"/>
        <v>0</v>
      </c>
      <c r="AL81" s="348">
        <f t="shared" si="50"/>
        <v>0</v>
      </c>
      <c r="AM81" s="348">
        <f t="shared" si="51"/>
        <v>0</v>
      </c>
      <c r="AN81" s="348">
        <f t="shared" si="52"/>
        <v>0</v>
      </c>
      <c r="AO81" s="334"/>
    </row>
    <row r="82" spans="1:41" s="335" customFormat="1" ht="18" customHeight="1">
      <c r="A82" s="343">
        <f t="shared" si="28"/>
        <v>77</v>
      </c>
      <c r="B82" s="344" t="s">
        <v>548</v>
      </c>
      <c r="C82" s="345" t="s">
        <v>549</v>
      </c>
      <c r="D82" s="346">
        <v>0</v>
      </c>
      <c r="E82" s="346">
        <v>0</v>
      </c>
      <c r="F82" s="346">
        <v>0</v>
      </c>
      <c r="G82" s="346">
        <v>0</v>
      </c>
      <c r="H82" s="346"/>
      <c r="I82" s="346"/>
      <c r="J82" s="346"/>
      <c r="K82" s="346"/>
      <c r="L82" s="346"/>
      <c r="M82" s="346"/>
      <c r="N82" s="346"/>
      <c r="O82" s="346"/>
      <c r="P82" s="347">
        <f t="shared" si="53"/>
        <v>0</v>
      </c>
      <c r="Q82" s="348">
        <f t="shared" si="29"/>
        <v>0</v>
      </c>
      <c r="R82" s="348">
        <f t="shared" si="30"/>
        <v>0</v>
      </c>
      <c r="S82" s="348">
        <f t="shared" si="31"/>
        <v>0</v>
      </c>
      <c r="T82" s="348">
        <f t="shared" si="32"/>
        <v>0</v>
      </c>
      <c r="U82" s="348">
        <f t="shared" si="33"/>
        <v>0</v>
      </c>
      <c r="V82" s="348">
        <f t="shared" si="34"/>
        <v>0</v>
      </c>
      <c r="W82" s="348">
        <f t="shared" si="35"/>
        <v>0</v>
      </c>
      <c r="X82" s="348">
        <f t="shared" si="36"/>
        <v>0</v>
      </c>
      <c r="Y82" s="348">
        <f t="shared" si="37"/>
        <v>0</v>
      </c>
      <c r="Z82" s="348">
        <f t="shared" si="38"/>
        <v>0</v>
      </c>
      <c r="AA82" s="348">
        <f t="shared" si="39"/>
        <v>0</v>
      </c>
      <c r="AB82" s="348">
        <f t="shared" si="40"/>
        <v>0</v>
      </c>
      <c r="AC82" s="348">
        <f t="shared" si="41"/>
        <v>0</v>
      </c>
      <c r="AD82" s="348">
        <f t="shared" si="42"/>
        <v>0</v>
      </c>
      <c r="AE82" s="348">
        <f t="shared" si="43"/>
        <v>0</v>
      </c>
      <c r="AF82" s="348">
        <f t="shared" si="44"/>
        <v>0</v>
      </c>
      <c r="AG82" s="348">
        <f t="shared" si="45"/>
        <v>0</v>
      </c>
      <c r="AH82" s="348">
        <f t="shared" si="46"/>
        <v>0</v>
      </c>
      <c r="AI82" s="348">
        <f t="shared" si="47"/>
        <v>0</v>
      </c>
      <c r="AJ82" s="348">
        <f t="shared" si="48"/>
        <v>0</v>
      </c>
      <c r="AK82" s="348">
        <f t="shared" si="49"/>
        <v>0</v>
      </c>
      <c r="AL82" s="348">
        <f t="shared" si="50"/>
        <v>0</v>
      </c>
      <c r="AM82" s="348">
        <f t="shared" si="51"/>
        <v>0</v>
      </c>
      <c r="AN82" s="348">
        <f t="shared" si="52"/>
        <v>0</v>
      </c>
      <c r="AO82" s="334"/>
    </row>
    <row r="83" spans="1:41" s="335" customFormat="1" ht="18" customHeight="1">
      <c r="A83" s="343">
        <f t="shared" si="28"/>
        <v>78</v>
      </c>
      <c r="B83" s="344" t="s">
        <v>534</v>
      </c>
      <c r="C83" s="345" t="s">
        <v>535</v>
      </c>
      <c r="D83" s="346">
        <v>0</v>
      </c>
      <c r="E83" s="346">
        <v>0</v>
      </c>
      <c r="F83" s="346">
        <v>0</v>
      </c>
      <c r="G83" s="346">
        <v>0</v>
      </c>
      <c r="H83" s="346"/>
      <c r="I83" s="346"/>
      <c r="J83" s="346"/>
      <c r="K83" s="346"/>
      <c r="L83" s="346"/>
      <c r="M83" s="346"/>
      <c r="N83" s="346"/>
      <c r="O83" s="346"/>
      <c r="P83" s="347">
        <f t="shared" si="53"/>
        <v>0</v>
      </c>
      <c r="Q83" s="348">
        <f t="shared" si="29"/>
        <v>0</v>
      </c>
      <c r="R83" s="348">
        <f t="shared" si="30"/>
        <v>0</v>
      </c>
      <c r="S83" s="348">
        <f t="shared" si="31"/>
        <v>0</v>
      </c>
      <c r="T83" s="348">
        <f t="shared" si="32"/>
        <v>0</v>
      </c>
      <c r="U83" s="348">
        <f t="shared" si="33"/>
        <v>0</v>
      </c>
      <c r="V83" s="348">
        <f t="shared" si="34"/>
        <v>0</v>
      </c>
      <c r="W83" s="348">
        <f t="shared" si="35"/>
        <v>0</v>
      </c>
      <c r="X83" s="348">
        <f t="shared" si="36"/>
        <v>0</v>
      </c>
      <c r="Y83" s="348">
        <f t="shared" si="37"/>
        <v>0</v>
      </c>
      <c r="Z83" s="348">
        <f t="shared" si="38"/>
        <v>0</v>
      </c>
      <c r="AA83" s="348">
        <f t="shared" si="39"/>
        <v>0</v>
      </c>
      <c r="AB83" s="348">
        <f t="shared" si="40"/>
        <v>0</v>
      </c>
      <c r="AC83" s="348">
        <f t="shared" si="41"/>
        <v>0</v>
      </c>
      <c r="AD83" s="348">
        <f t="shared" si="42"/>
        <v>0</v>
      </c>
      <c r="AE83" s="348">
        <f t="shared" si="43"/>
        <v>0</v>
      </c>
      <c r="AF83" s="348">
        <f t="shared" si="44"/>
        <v>0</v>
      </c>
      <c r="AG83" s="348">
        <f t="shared" si="45"/>
        <v>0</v>
      </c>
      <c r="AH83" s="348">
        <f t="shared" si="46"/>
        <v>0</v>
      </c>
      <c r="AI83" s="348">
        <f t="shared" si="47"/>
        <v>0</v>
      </c>
      <c r="AJ83" s="348">
        <f t="shared" si="48"/>
        <v>0</v>
      </c>
      <c r="AK83" s="348">
        <f t="shared" si="49"/>
        <v>0</v>
      </c>
      <c r="AL83" s="348">
        <f t="shared" si="50"/>
        <v>0</v>
      </c>
      <c r="AM83" s="348">
        <f t="shared" si="51"/>
        <v>0</v>
      </c>
      <c r="AN83" s="348">
        <f t="shared" si="52"/>
        <v>0</v>
      </c>
      <c r="AO83" s="334"/>
    </row>
    <row r="84" spans="1:41" s="335" customFormat="1" ht="18" customHeight="1">
      <c r="A84" s="343">
        <f t="shared" si="28"/>
        <v>79</v>
      </c>
      <c r="B84" s="344" t="s">
        <v>530</v>
      </c>
      <c r="C84" s="345" t="s">
        <v>531</v>
      </c>
      <c r="D84" s="346">
        <v>0</v>
      </c>
      <c r="E84" s="346">
        <v>0</v>
      </c>
      <c r="F84" s="346">
        <v>0</v>
      </c>
      <c r="G84" s="346">
        <v>0</v>
      </c>
      <c r="H84" s="346"/>
      <c r="I84" s="346"/>
      <c r="J84" s="346"/>
      <c r="K84" s="346"/>
      <c r="L84" s="346"/>
      <c r="M84" s="346"/>
      <c r="N84" s="346"/>
      <c r="O84" s="346"/>
      <c r="P84" s="347">
        <f t="shared" si="53"/>
        <v>0</v>
      </c>
      <c r="Q84" s="348">
        <f t="shared" si="29"/>
        <v>0</v>
      </c>
      <c r="R84" s="348">
        <f t="shared" si="30"/>
        <v>0</v>
      </c>
      <c r="S84" s="348">
        <f t="shared" si="31"/>
        <v>0</v>
      </c>
      <c r="T84" s="348">
        <f t="shared" si="32"/>
        <v>0</v>
      </c>
      <c r="U84" s="348">
        <f t="shared" si="33"/>
        <v>0</v>
      </c>
      <c r="V84" s="348">
        <f t="shared" si="34"/>
        <v>0</v>
      </c>
      <c r="W84" s="348">
        <f t="shared" si="35"/>
        <v>0</v>
      </c>
      <c r="X84" s="348">
        <f t="shared" si="36"/>
        <v>0</v>
      </c>
      <c r="Y84" s="348">
        <f t="shared" si="37"/>
        <v>0</v>
      </c>
      <c r="Z84" s="348">
        <f t="shared" si="38"/>
        <v>0</v>
      </c>
      <c r="AA84" s="348">
        <f t="shared" si="39"/>
        <v>0</v>
      </c>
      <c r="AB84" s="348">
        <f t="shared" si="40"/>
        <v>0</v>
      </c>
      <c r="AC84" s="348">
        <f t="shared" si="41"/>
        <v>0</v>
      </c>
      <c r="AD84" s="348">
        <f t="shared" si="42"/>
        <v>0</v>
      </c>
      <c r="AE84" s="348">
        <f t="shared" si="43"/>
        <v>0</v>
      </c>
      <c r="AF84" s="348">
        <f t="shared" si="44"/>
        <v>0</v>
      </c>
      <c r="AG84" s="348">
        <f t="shared" si="45"/>
        <v>0</v>
      </c>
      <c r="AH84" s="348">
        <f t="shared" si="46"/>
        <v>0</v>
      </c>
      <c r="AI84" s="348">
        <f t="shared" si="47"/>
        <v>0</v>
      </c>
      <c r="AJ84" s="348">
        <f t="shared" si="48"/>
        <v>0</v>
      </c>
      <c r="AK84" s="348">
        <f t="shared" si="49"/>
        <v>0</v>
      </c>
      <c r="AL84" s="348">
        <f t="shared" si="50"/>
        <v>0</v>
      </c>
      <c r="AM84" s="348">
        <f t="shared" si="51"/>
        <v>0</v>
      </c>
      <c r="AN84" s="348">
        <f t="shared" si="52"/>
        <v>0</v>
      </c>
      <c r="AO84" s="334"/>
    </row>
    <row r="85" spans="1:41" s="335" customFormat="1" ht="18" customHeight="1">
      <c r="A85" s="343">
        <f t="shared" si="28"/>
        <v>80</v>
      </c>
      <c r="B85" s="344" t="s">
        <v>821</v>
      </c>
      <c r="C85" s="345" t="s">
        <v>180</v>
      </c>
      <c r="D85" s="346">
        <v>0</v>
      </c>
      <c r="E85" s="346">
        <v>0</v>
      </c>
      <c r="F85" s="346">
        <v>0</v>
      </c>
      <c r="G85" s="346">
        <v>0</v>
      </c>
      <c r="H85" s="346"/>
      <c r="I85" s="346"/>
      <c r="J85" s="346"/>
      <c r="K85" s="346"/>
      <c r="L85" s="346"/>
      <c r="M85" s="346"/>
      <c r="N85" s="346"/>
      <c r="O85" s="346"/>
      <c r="P85" s="347">
        <f t="shared" si="53"/>
        <v>0</v>
      </c>
      <c r="Q85" s="348">
        <f t="shared" si="29"/>
        <v>0</v>
      </c>
      <c r="R85" s="348">
        <f t="shared" si="30"/>
        <v>0</v>
      </c>
      <c r="S85" s="348">
        <f t="shared" si="31"/>
        <v>0</v>
      </c>
      <c r="T85" s="348">
        <f t="shared" si="32"/>
        <v>0</v>
      </c>
      <c r="U85" s="348">
        <f t="shared" si="33"/>
        <v>0</v>
      </c>
      <c r="V85" s="348">
        <f t="shared" si="34"/>
        <v>0</v>
      </c>
      <c r="W85" s="348">
        <f t="shared" si="35"/>
        <v>0</v>
      </c>
      <c r="X85" s="348">
        <f t="shared" si="36"/>
        <v>0</v>
      </c>
      <c r="Y85" s="348">
        <f t="shared" si="37"/>
        <v>0</v>
      </c>
      <c r="Z85" s="348">
        <f t="shared" si="38"/>
        <v>0</v>
      </c>
      <c r="AA85" s="348">
        <f t="shared" si="39"/>
        <v>0</v>
      </c>
      <c r="AB85" s="348">
        <f t="shared" si="40"/>
        <v>0</v>
      </c>
      <c r="AC85" s="348">
        <f t="shared" si="41"/>
        <v>0</v>
      </c>
      <c r="AD85" s="348">
        <f t="shared" si="42"/>
        <v>0</v>
      </c>
      <c r="AE85" s="348">
        <f t="shared" si="43"/>
        <v>0</v>
      </c>
      <c r="AF85" s="348">
        <f t="shared" si="44"/>
        <v>0</v>
      </c>
      <c r="AG85" s="348">
        <f t="shared" si="45"/>
        <v>0</v>
      </c>
      <c r="AH85" s="348">
        <f t="shared" si="46"/>
        <v>0</v>
      </c>
      <c r="AI85" s="348">
        <f t="shared" si="47"/>
        <v>0</v>
      </c>
      <c r="AJ85" s="348">
        <f t="shared" si="48"/>
        <v>0</v>
      </c>
      <c r="AK85" s="348">
        <f t="shared" si="49"/>
        <v>0</v>
      </c>
      <c r="AL85" s="348">
        <f t="shared" si="50"/>
        <v>0</v>
      </c>
      <c r="AM85" s="348">
        <f t="shared" si="51"/>
        <v>0</v>
      </c>
      <c r="AN85" s="348">
        <f t="shared" si="52"/>
        <v>0</v>
      </c>
      <c r="AO85" s="334"/>
    </row>
    <row r="86" spans="1:41" s="335" customFormat="1" ht="18" customHeight="1">
      <c r="A86" s="343">
        <f t="shared" si="28"/>
        <v>81</v>
      </c>
      <c r="B86" s="344" t="s">
        <v>65</v>
      </c>
      <c r="C86" s="345" t="s">
        <v>66</v>
      </c>
      <c r="D86" s="346">
        <v>0</v>
      </c>
      <c r="E86" s="346">
        <v>0</v>
      </c>
      <c r="F86" s="346">
        <v>0</v>
      </c>
      <c r="G86" s="346">
        <v>0</v>
      </c>
      <c r="H86" s="346"/>
      <c r="I86" s="346"/>
      <c r="J86" s="346"/>
      <c r="K86" s="346"/>
      <c r="L86" s="346"/>
      <c r="M86" s="346"/>
      <c r="N86" s="346"/>
      <c r="O86" s="346"/>
      <c r="P86" s="347">
        <f t="shared" si="53"/>
        <v>0</v>
      </c>
      <c r="Q86" s="348">
        <f t="shared" si="29"/>
        <v>0</v>
      </c>
      <c r="R86" s="348">
        <f t="shared" si="30"/>
        <v>0</v>
      </c>
      <c r="S86" s="348">
        <f t="shared" si="31"/>
        <v>0</v>
      </c>
      <c r="T86" s="348">
        <f t="shared" si="32"/>
        <v>0</v>
      </c>
      <c r="U86" s="348">
        <f t="shared" si="33"/>
        <v>0</v>
      </c>
      <c r="V86" s="348">
        <f t="shared" si="34"/>
        <v>0</v>
      </c>
      <c r="W86" s="348">
        <f t="shared" si="35"/>
        <v>0</v>
      </c>
      <c r="X86" s="348">
        <f t="shared" si="36"/>
        <v>0</v>
      </c>
      <c r="Y86" s="348">
        <f t="shared" si="37"/>
        <v>0</v>
      </c>
      <c r="Z86" s="348">
        <f t="shared" si="38"/>
        <v>0</v>
      </c>
      <c r="AA86" s="348">
        <f t="shared" si="39"/>
        <v>0</v>
      </c>
      <c r="AB86" s="348">
        <f t="shared" si="40"/>
        <v>0</v>
      </c>
      <c r="AC86" s="348">
        <f t="shared" si="41"/>
        <v>0</v>
      </c>
      <c r="AD86" s="348">
        <f t="shared" si="42"/>
        <v>0</v>
      </c>
      <c r="AE86" s="348">
        <f t="shared" si="43"/>
        <v>0</v>
      </c>
      <c r="AF86" s="348">
        <f t="shared" si="44"/>
        <v>0</v>
      </c>
      <c r="AG86" s="348">
        <f t="shared" si="45"/>
        <v>0</v>
      </c>
      <c r="AH86" s="348">
        <f t="shared" si="46"/>
        <v>0</v>
      </c>
      <c r="AI86" s="348">
        <f t="shared" si="47"/>
        <v>0</v>
      </c>
      <c r="AJ86" s="348">
        <f t="shared" si="48"/>
        <v>0</v>
      </c>
      <c r="AK86" s="348">
        <f t="shared" si="49"/>
        <v>0</v>
      </c>
      <c r="AL86" s="348">
        <f t="shared" si="50"/>
        <v>0</v>
      </c>
      <c r="AM86" s="348">
        <f t="shared" si="51"/>
        <v>0</v>
      </c>
      <c r="AN86" s="348">
        <f t="shared" si="52"/>
        <v>0</v>
      </c>
      <c r="AO86" s="334"/>
    </row>
    <row r="87" spans="1:41" s="335" customFormat="1" ht="18" customHeight="1">
      <c r="A87" s="343">
        <f t="shared" si="28"/>
        <v>82</v>
      </c>
      <c r="B87" s="344" t="s">
        <v>155</v>
      </c>
      <c r="C87" s="345" t="s">
        <v>156</v>
      </c>
      <c r="D87" s="346">
        <v>0</v>
      </c>
      <c r="E87" s="346">
        <v>0</v>
      </c>
      <c r="F87" s="346">
        <v>0</v>
      </c>
      <c r="G87" s="346">
        <v>0</v>
      </c>
      <c r="H87" s="346"/>
      <c r="I87" s="346"/>
      <c r="J87" s="346"/>
      <c r="K87" s="346"/>
      <c r="L87" s="346"/>
      <c r="M87" s="346"/>
      <c r="N87" s="346"/>
      <c r="O87" s="346"/>
      <c r="P87" s="347">
        <f t="shared" si="53"/>
        <v>0</v>
      </c>
      <c r="Q87" s="348">
        <f t="shared" si="29"/>
        <v>0</v>
      </c>
      <c r="R87" s="348">
        <f t="shared" si="30"/>
        <v>0</v>
      </c>
      <c r="S87" s="348">
        <f t="shared" si="31"/>
        <v>0</v>
      </c>
      <c r="T87" s="348">
        <f t="shared" si="32"/>
        <v>0</v>
      </c>
      <c r="U87" s="348">
        <f t="shared" si="33"/>
        <v>0</v>
      </c>
      <c r="V87" s="348">
        <f t="shared" si="34"/>
        <v>0</v>
      </c>
      <c r="W87" s="348">
        <f t="shared" si="35"/>
        <v>0</v>
      </c>
      <c r="X87" s="348">
        <f t="shared" si="36"/>
        <v>0</v>
      </c>
      <c r="Y87" s="348">
        <f t="shared" si="37"/>
        <v>0</v>
      </c>
      <c r="Z87" s="348">
        <f t="shared" si="38"/>
        <v>0</v>
      </c>
      <c r="AA87" s="348">
        <f t="shared" si="39"/>
        <v>0</v>
      </c>
      <c r="AB87" s="348">
        <f t="shared" si="40"/>
        <v>0</v>
      </c>
      <c r="AC87" s="348">
        <f t="shared" si="41"/>
        <v>0</v>
      </c>
      <c r="AD87" s="348">
        <f t="shared" si="42"/>
        <v>0</v>
      </c>
      <c r="AE87" s="348">
        <f t="shared" si="43"/>
        <v>0</v>
      </c>
      <c r="AF87" s="348">
        <f t="shared" si="44"/>
        <v>0</v>
      </c>
      <c r="AG87" s="348">
        <f t="shared" si="45"/>
        <v>0</v>
      </c>
      <c r="AH87" s="348">
        <f t="shared" si="46"/>
        <v>0</v>
      </c>
      <c r="AI87" s="348">
        <f t="shared" si="47"/>
        <v>0</v>
      </c>
      <c r="AJ87" s="348">
        <f t="shared" si="48"/>
        <v>0</v>
      </c>
      <c r="AK87" s="348">
        <f t="shared" si="49"/>
        <v>0</v>
      </c>
      <c r="AL87" s="348">
        <f t="shared" si="50"/>
        <v>0</v>
      </c>
      <c r="AM87" s="348">
        <f t="shared" si="51"/>
        <v>0</v>
      </c>
      <c r="AN87" s="348">
        <f t="shared" si="52"/>
        <v>0</v>
      </c>
      <c r="AO87" s="334"/>
    </row>
    <row r="88" spans="1:41" s="335" customFormat="1" ht="18" customHeight="1">
      <c r="A88" s="343">
        <f t="shared" si="28"/>
        <v>83</v>
      </c>
      <c r="B88" s="344" t="s">
        <v>1481</v>
      </c>
      <c r="C88" s="345" t="s">
        <v>1482</v>
      </c>
      <c r="D88" s="346">
        <v>0</v>
      </c>
      <c r="E88" s="346">
        <v>0</v>
      </c>
      <c r="F88" s="346">
        <v>0</v>
      </c>
      <c r="G88" s="346">
        <v>0</v>
      </c>
      <c r="H88" s="346"/>
      <c r="I88" s="346"/>
      <c r="J88" s="346"/>
      <c r="K88" s="346"/>
      <c r="L88" s="346"/>
      <c r="M88" s="346"/>
      <c r="N88" s="346"/>
      <c r="O88" s="346"/>
      <c r="P88" s="347">
        <f t="shared" si="53"/>
        <v>0</v>
      </c>
      <c r="Q88" s="348">
        <f t="shared" si="29"/>
        <v>0</v>
      </c>
      <c r="R88" s="348">
        <f t="shared" si="30"/>
        <v>0</v>
      </c>
      <c r="S88" s="348">
        <f t="shared" si="31"/>
        <v>0</v>
      </c>
      <c r="T88" s="348">
        <f t="shared" si="32"/>
        <v>0</v>
      </c>
      <c r="U88" s="348">
        <f t="shared" si="33"/>
        <v>0</v>
      </c>
      <c r="V88" s="348">
        <f t="shared" si="34"/>
        <v>0</v>
      </c>
      <c r="W88" s="348">
        <f t="shared" si="35"/>
        <v>0</v>
      </c>
      <c r="X88" s="348">
        <f t="shared" si="36"/>
        <v>0</v>
      </c>
      <c r="Y88" s="348">
        <f t="shared" si="37"/>
        <v>0</v>
      </c>
      <c r="Z88" s="348">
        <f t="shared" si="38"/>
        <v>0</v>
      </c>
      <c r="AA88" s="348">
        <f t="shared" si="39"/>
        <v>0</v>
      </c>
      <c r="AB88" s="348">
        <f t="shared" si="40"/>
        <v>0</v>
      </c>
      <c r="AC88" s="348">
        <f t="shared" si="41"/>
        <v>0</v>
      </c>
      <c r="AD88" s="348">
        <f t="shared" si="42"/>
        <v>0</v>
      </c>
      <c r="AE88" s="348">
        <f t="shared" si="43"/>
        <v>0</v>
      </c>
      <c r="AF88" s="348">
        <f t="shared" si="44"/>
        <v>0</v>
      </c>
      <c r="AG88" s="348">
        <f t="shared" si="45"/>
        <v>0</v>
      </c>
      <c r="AH88" s="348">
        <f t="shared" si="46"/>
        <v>0</v>
      </c>
      <c r="AI88" s="348">
        <f t="shared" si="47"/>
        <v>0</v>
      </c>
      <c r="AJ88" s="348">
        <f t="shared" si="48"/>
        <v>0</v>
      </c>
      <c r="AK88" s="348">
        <f t="shared" si="49"/>
        <v>0</v>
      </c>
      <c r="AL88" s="348">
        <f t="shared" si="50"/>
        <v>0</v>
      </c>
      <c r="AM88" s="348">
        <f t="shared" si="51"/>
        <v>0</v>
      </c>
      <c r="AN88" s="348">
        <f t="shared" si="52"/>
        <v>0</v>
      </c>
      <c r="AO88" s="334"/>
    </row>
    <row r="89" spans="1:41" s="335" customFormat="1" ht="18" customHeight="1">
      <c r="A89" s="343">
        <f t="shared" si="28"/>
        <v>84</v>
      </c>
      <c r="B89" s="344" t="s">
        <v>157</v>
      </c>
      <c r="C89" s="345" t="s">
        <v>158</v>
      </c>
      <c r="D89" s="346">
        <v>0</v>
      </c>
      <c r="E89" s="346">
        <v>0</v>
      </c>
      <c r="F89" s="346">
        <v>0</v>
      </c>
      <c r="G89" s="346">
        <v>0</v>
      </c>
      <c r="H89" s="346"/>
      <c r="I89" s="346"/>
      <c r="J89" s="346"/>
      <c r="K89" s="346"/>
      <c r="L89" s="346"/>
      <c r="M89" s="346"/>
      <c r="N89" s="346"/>
      <c r="O89" s="346"/>
      <c r="P89" s="347">
        <f t="shared" si="53"/>
        <v>0</v>
      </c>
      <c r="Q89" s="348">
        <f t="shared" si="29"/>
        <v>0</v>
      </c>
      <c r="R89" s="348">
        <f t="shared" si="30"/>
        <v>0</v>
      </c>
      <c r="S89" s="348">
        <f t="shared" si="31"/>
        <v>0</v>
      </c>
      <c r="T89" s="348">
        <f t="shared" si="32"/>
        <v>0</v>
      </c>
      <c r="U89" s="348">
        <f t="shared" si="33"/>
        <v>0</v>
      </c>
      <c r="V89" s="348">
        <f t="shared" si="34"/>
        <v>0</v>
      </c>
      <c r="W89" s="348">
        <f t="shared" si="35"/>
        <v>0</v>
      </c>
      <c r="X89" s="348">
        <f t="shared" si="36"/>
        <v>0</v>
      </c>
      <c r="Y89" s="348">
        <f t="shared" si="37"/>
        <v>0</v>
      </c>
      <c r="Z89" s="348">
        <f t="shared" si="38"/>
        <v>0</v>
      </c>
      <c r="AA89" s="348">
        <f t="shared" si="39"/>
        <v>0</v>
      </c>
      <c r="AB89" s="348">
        <f t="shared" si="40"/>
        <v>0</v>
      </c>
      <c r="AC89" s="348">
        <f t="shared" si="41"/>
        <v>0</v>
      </c>
      <c r="AD89" s="348">
        <f t="shared" si="42"/>
        <v>0</v>
      </c>
      <c r="AE89" s="348">
        <f t="shared" si="43"/>
        <v>0</v>
      </c>
      <c r="AF89" s="348">
        <f t="shared" si="44"/>
        <v>0</v>
      </c>
      <c r="AG89" s="348">
        <f t="shared" si="45"/>
        <v>0</v>
      </c>
      <c r="AH89" s="348">
        <f t="shared" si="46"/>
        <v>0</v>
      </c>
      <c r="AI89" s="348">
        <f t="shared" si="47"/>
        <v>0</v>
      </c>
      <c r="AJ89" s="348">
        <f t="shared" si="48"/>
        <v>0</v>
      </c>
      <c r="AK89" s="348">
        <f t="shared" si="49"/>
        <v>0</v>
      </c>
      <c r="AL89" s="348">
        <f t="shared" si="50"/>
        <v>0</v>
      </c>
      <c r="AM89" s="348">
        <f t="shared" si="51"/>
        <v>0</v>
      </c>
      <c r="AN89" s="348">
        <f t="shared" si="52"/>
        <v>0</v>
      </c>
      <c r="AO89" s="334"/>
    </row>
    <row r="90" spans="1:41" s="335" customFormat="1" ht="18" customHeight="1">
      <c r="A90" s="343">
        <f t="shared" si="28"/>
        <v>85</v>
      </c>
      <c r="B90" s="344" t="s">
        <v>558</v>
      </c>
      <c r="C90" s="345" t="s">
        <v>559</v>
      </c>
      <c r="D90" s="346">
        <v>0</v>
      </c>
      <c r="E90" s="346">
        <v>0</v>
      </c>
      <c r="F90" s="346">
        <v>0</v>
      </c>
      <c r="G90" s="346">
        <v>0</v>
      </c>
      <c r="H90" s="346"/>
      <c r="I90" s="346"/>
      <c r="J90" s="346"/>
      <c r="K90" s="346"/>
      <c r="L90" s="346"/>
      <c r="M90" s="346"/>
      <c r="N90" s="346"/>
      <c r="O90" s="346"/>
      <c r="P90" s="347">
        <f t="shared" si="53"/>
        <v>0</v>
      </c>
      <c r="Q90" s="348">
        <f t="shared" si="29"/>
        <v>0</v>
      </c>
      <c r="R90" s="348">
        <f t="shared" si="30"/>
        <v>0</v>
      </c>
      <c r="S90" s="348">
        <f t="shared" si="31"/>
        <v>0</v>
      </c>
      <c r="T90" s="348">
        <f t="shared" si="32"/>
        <v>0</v>
      </c>
      <c r="U90" s="348">
        <f t="shared" si="33"/>
        <v>0</v>
      </c>
      <c r="V90" s="348">
        <f t="shared" si="34"/>
        <v>0</v>
      </c>
      <c r="W90" s="348">
        <f t="shared" si="35"/>
        <v>0</v>
      </c>
      <c r="X90" s="348">
        <f t="shared" si="36"/>
        <v>0</v>
      </c>
      <c r="Y90" s="348">
        <f t="shared" si="37"/>
        <v>0</v>
      </c>
      <c r="Z90" s="348">
        <f t="shared" si="38"/>
        <v>0</v>
      </c>
      <c r="AA90" s="348">
        <f t="shared" si="39"/>
        <v>0</v>
      </c>
      <c r="AB90" s="348">
        <f t="shared" si="40"/>
        <v>0</v>
      </c>
      <c r="AC90" s="348">
        <f t="shared" si="41"/>
        <v>0</v>
      </c>
      <c r="AD90" s="348">
        <f t="shared" si="42"/>
        <v>0</v>
      </c>
      <c r="AE90" s="348">
        <f t="shared" si="43"/>
        <v>0</v>
      </c>
      <c r="AF90" s="348">
        <f t="shared" si="44"/>
        <v>0</v>
      </c>
      <c r="AG90" s="348">
        <f t="shared" si="45"/>
        <v>0</v>
      </c>
      <c r="AH90" s="348">
        <f t="shared" si="46"/>
        <v>0</v>
      </c>
      <c r="AI90" s="348">
        <f t="shared" si="47"/>
        <v>0</v>
      </c>
      <c r="AJ90" s="348">
        <f t="shared" si="48"/>
        <v>0</v>
      </c>
      <c r="AK90" s="348">
        <f t="shared" si="49"/>
        <v>0</v>
      </c>
      <c r="AL90" s="348">
        <f t="shared" si="50"/>
        <v>0</v>
      </c>
      <c r="AM90" s="348">
        <f t="shared" si="51"/>
        <v>0</v>
      </c>
      <c r="AN90" s="348">
        <f t="shared" si="52"/>
        <v>0</v>
      </c>
      <c r="AO90" s="334"/>
    </row>
    <row r="91" spans="1:41" s="335" customFormat="1" ht="18" customHeight="1">
      <c r="A91" s="343">
        <f t="shared" si="28"/>
        <v>86</v>
      </c>
      <c r="B91" s="344" t="s">
        <v>562</v>
      </c>
      <c r="C91" s="345" t="s">
        <v>563</v>
      </c>
      <c r="D91" s="346">
        <v>0</v>
      </c>
      <c r="E91" s="346">
        <v>0</v>
      </c>
      <c r="F91" s="346">
        <v>0</v>
      </c>
      <c r="G91" s="346">
        <v>0</v>
      </c>
      <c r="H91" s="346"/>
      <c r="I91" s="346"/>
      <c r="J91" s="346"/>
      <c r="K91" s="346"/>
      <c r="L91" s="346"/>
      <c r="M91" s="346"/>
      <c r="N91" s="346"/>
      <c r="O91" s="346"/>
      <c r="P91" s="347">
        <f t="shared" si="53"/>
        <v>0</v>
      </c>
      <c r="Q91" s="348">
        <f t="shared" si="29"/>
        <v>0</v>
      </c>
      <c r="R91" s="348">
        <f t="shared" si="30"/>
        <v>0</v>
      </c>
      <c r="S91" s="348">
        <f t="shared" si="31"/>
        <v>0</v>
      </c>
      <c r="T91" s="348">
        <f t="shared" si="32"/>
        <v>0</v>
      </c>
      <c r="U91" s="348">
        <f t="shared" si="33"/>
        <v>0</v>
      </c>
      <c r="V91" s="348">
        <f t="shared" si="34"/>
        <v>0</v>
      </c>
      <c r="W91" s="348">
        <f t="shared" si="35"/>
        <v>0</v>
      </c>
      <c r="X91" s="348">
        <f t="shared" si="36"/>
        <v>0</v>
      </c>
      <c r="Y91" s="348">
        <f t="shared" si="37"/>
        <v>0</v>
      </c>
      <c r="Z91" s="348">
        <f t="shared" si="38"/>
        <v>0</v>
      </c>
      <c r="AA91" s="348">
        <f t="shared" si="39"/>
        <v>0</v>
      </c>
      <c r="AB91" s="348">
        <f t="shared" si="40"/>
        <v>0</v>
      </c>
      <c r="AC91" s="348">
        <f t="shared" si="41"/>
        <v>0</v>
      </c>
      <c r="AD91" s="348">
        <f t="shared" si="42"/>
        <v>0</v>
      </c>
      <c r="AE91" s="348">
        <f t="shared" si="43"/>
        <v>0</v>
      </c>
      <c r="AF91" s="348">
        <f t="shared" si="44"/>
        <v>0</v>
      </c>
      <c r="AG91" s="348">
        <f t="shared" si="45"/>
        <v>0</v>
      </c>
      <c r="AH91" s="348">
        <f t="shared" si="46"/>
        <v>0</v>
      </c>
      <c r="AI91" s="348">
        <f t="shared" si="47"/>
        <v>0</v>
      </c>
      <c r="AJ91" s="348">
        <f t="shared" si="48"/>
        <v>0</v>
      </c>
      <c r="AK91" s="348">
        <f t="shared" si="49"/>
        <v>0</v>
      </c>
      <c r="AL91" s="348">
        <f t="shared" si="50"/>
        <v>0</v>
      </c>
      <c r="AM91" s="348">
        <f t="shared" si="51"/>
        <v>0</v>
      </c>
      <c r="AN91" s="348">
        <f t="shared" si="52"/>
        <v>0</v>
      </c>
      <c r="AO91" s="334"/>
    </row>
    <row r="92" spans="1:41" s="335" customFormat="1" ht="18" customHeight="1">
      <c r="A92" s="343">
        <f t="shared" si="28"/>
        <v>87</v>
      </c>
      <c r="B92" s="344" t="s">
        <v>560</v>
      </c>
      <c r="C92" s="345" t="s">
        <v>561</v>
      </c>
      <c r="D92" s="346">
        <v>0</v>
      </c>
      <c r="E92" s="346">
        <v>0</v>
      </c>
      <c r="F92" s="346">
        <v>0</v>
      </c>
      <c r="G92" s="346">
        <v>0</v>
      </c>
      <c r="H92" s="346"/>
      <c r="I92" s="346"/>
      <c r="J92" s="346"/>
      <c r="K92" s="346"/>
      <c r="L92" s="346"/>
      <c r="M92" s="346"/>
      <c r="N92" s="346"/>
      <c r="O92" s="346"/>
      <c r="P92" s="347">
        <f t="shared" si="53"/>
        <v>0</v>
      </c>
      <c r="Q92" s="348">
        <f t="shared" si="29"/>
        <v>0</v>
      </c>
      <c r="R92" s="348">
        <f t="shared" si="30"/>
        <v>0</v>
      </c>
      <c r="S92" s="348">
        <f t="shared" si="31"/>
        <v>0</v>
      </c>
      <c r="T92" s="348">
        <f t="shared" si="32"/>
        <v>0</v>
      </c>
      <c r="U92" s="348">
        <f t="shared" si="33"/>
        <v>0</v>
      </c>
      <c r="V92" s="348">
        <f t="shared" si="34"/>
        <v>0</v>
      </c>
      <c r="W92" s="348">
        <f t="shared" si="35"/>
        <v>0</v>
      </c>
      <c r="X92" s="348">
        <f t="shared" si="36"/>
        <v>0</v>
      </c>
      <c r="Y92" s="348">
        <f t="shared" si="37"/>
        <v>0</v>
      </c>
      <c r="Z92" s="348">
        <f t="shared" si="38"/>
        <v>0</v>
      </c>
      <c r="AA92" s="348">
        <f t="shared" si="39"/>
        <v>0</v>
      </c>
      <c r="AB92" s="348">
        <f t="shared" si="40"/>
        <v>0</v>
      </c>
      <c r="AC92" s="348">
        <f t="shared" si="41"/>
        <v>0</v>
      </c>
      <c r="AD92" s="348">
        <f t="shared" si="42"/>
        <v>0</v>
      </c>
      <c r="AE92" s="348">
        <f t="shared" si="43"/>
        <v>0</v>
      </c>
      <c r="AF92" s="348">
        <f t="shared" si="44"/>
        <v>0</v>
      </c>
      <c r="AG92" s="348">
        <f t="shared" si="45"/>
        <v>0</v>
      </c>
      <c r="AH92" s="348">
        <f t="shared" si="46"/>
        <v>0</v>
      </c>
      <c r="AI92" s="348">
        <f t="shared" si="47"/>
        <v>0</v>
      </c>
      <c r="AJ92" s="348">
        <f t="shared" si="48"/>
        <v>0</v>
      </c>
      <c r="AK92" s="348">
        <f t="shared" si="49"/>
        <v>0</v>
      </c>
      <c r="AL92" s="348">
        <f t="shared" si="50"/>
        <v>0</v>
      </c>
      <c r="AM92" s="348">
        <f t="shared" si="51"/>
        <v>0</v>
      </c>
      <c r="AN92" s="348">
        <f t="shared" si="52"/>
        <v>0</v>
      </c>
      <c r="AO92" s="334"/>
    </row>
    <row r="93" spans="1:41" s="335" customFormat="1" ht="18" customHeight="1">
      <c r="A93" s="343">
        <f t="shared" si="28"/>
        <v>88</v>
      </c>
      <c r="B93" s="344" t="s">
        <v>564</v>
      </c>
      <c r="C93" s="345" t="s">
        <v>565</v>
      </c>
      <c r="D93" s="346">
        <v>0</v>
      </c>
      <c r="E93" s="346">
        <v>0</v>
      </c>
      <c r="F93" s="346">
        <v>0</v>
      </c>
      <c r="G93" s="346">
        <v>0</v>
      </c>
      <c r="H93" s="346"/>
      <c r="I93" s="346"/>
      <c r="J93" s="346"/>
      <c r="K93" s="346"/>
      <c r="L93" s="346"/>
      <c r="M93" s="346"/>
      <c r="N93" s="346"/>
      <c r="O93" s="346"/>
      <c r="P93" s="347">
        <f t="shared" si="53"/>
        <v>0</v>
      </c>
      <c r="Q93" s="348">
        <f t="shared" si="29"/>
        <v>0</v>
      </c>
      <c r="R93" s="348">
        <f t="shared" si="30"/>
        <v>0</v>
      </c>
      <c r="S93" s="348">
        <f t="shared" si="31"/>
        <v>0</v>
      </c>
      <c r="T93" s="348">
        <f t="shared" si="32"/>
        <v>0</v>
      </c>
      <c r="U93" s="348">
        <f t="shared" si="33"/>
        <v>0</v>
      </c>
      <c r="V93" s="348">
        <f t="shared" si="34"/>
        <v>0</v>
      </c>
      <c r="W93" s="348">
        <f t="shared" si="35"/>
        <v>0</v>
      </c>
      <c r="X93" s="348">
        <f t="shared" si="36"/>
        <v>0</v>
      </c>
      <c r="Y93" s="348">
        <f t="shared" si="37"/>
        <v>0</v>
      </c>
      <c r="Z93" s="348">
        <f t="shared" si="38"/>
        <v>0</v>
      </c>
      <c r="AA93" s="348">
        <f t="shared" si="39"/>
        <v>0</v>
      </c>
      <c r="AB93" s="348">
        <f t="shared" si="40"/>
        <v>0</v>
      </c>
      <c r="AC93" s="348">
        <f t="shared" si="41"/>
        <v>0</v>
      </c>
      <c r="AD93" s="348">
        <f t="shared" si="42"/>
        <v>0</v>
      </c>
      <c r="AE93" s="348">
        <f t="shared" si="43"/>
        <v>0</v>
      </c>
      <c r="AF93" s="348">
        <f t="shared" si="44"/>
        <v>0</v>
      </c>
      <c r="AG93" s="348">
        <f t="shared" si="45"/>
        <v>0</v>
      </c>
      <c r="AH93" s="348">
        <f t="shared" si="46"/>
        <v>0</v>
      </c>
      <c r="AI93" s="348">
        <f t="shared" si="47"/>
        <v>0</v>
      </c>
      <c r="AJ93" s="348">
        <f t="shared" si="48"/>
        <v>0</v>
      </c>
      <c r="AK93" s="348">
        <f t="shared" si="49"/>
        <v>0</v>
      </c>
      <c r="AL93" s="348">
        <f t="shared" si="50"/>
        <v>0</v>
      </c>
      <c r="AM93" s="348">
        <f t="shared" si="51"/>
        <v>0</v>
      </c>
      <c r="AN93" s="348">
        <f t="shared" si="52"/>
        <v>0</v>
      </c>
      <c r="AO93" s="334"/>
    </row>
    <row r="94" spans="1:41" s="335" customFormat="1" ht="18" customHeight="1">
      <c r="A94" s="343">
        <f t="shared" si="28"/>
        <v>89</v>
      </c>
      <c r="B94" s="344" t="s">
        <v>566</v>
      </c>
      <c r="C94" s="345" t="s">
        <v>567</v>
      </c>
      <c r="D94" s="346">
        <v>0</v>
      </c>
      <c r="E94" s="346">
        <v>0</v>
      </c>
      <c r="F94" s="346">
        <v>0</v>
      </c>
      <c r="G94" s="346">
        <v>0</v>
      </c>
      <c r="H94" s="346"/>
      <c r="I94" s="346"/>
      <c r="J94" s="346"/>
      <c r="K94" s="346"/>
      <c r="L94" s="346"/>
      <c r="M94" s="346"/>
      <c r="N94" s="346"/>
      <c r="O94" s="346"/>
      <c r="P94" s="347">
        <f t="shared" si="53"/>
        <v>0</v>
      </c>
      <c r="Q94" s="348">
        <f t="shared" si="29"/>
        <v>0</v>
      </c>
      <c r="R94" s="348">
        <f t="shared" si="30"/>
        <v>0</v>
      </c>
      <c r="S94" s="348">
        <f t="shared" si="31"/>
        <v>0</v>
      </c>
      <c r="T94" s="348">
        <f t="shared" si="32"/>
        <v>0</v>
      </c>
      <c r="U94" s="348">
        <f t="shared" si="33"/>
        <v>0</v>
      </c>
      <c r="V94" s="348">
        <f t="shared" si="34"/>
        <v>0</v>
      </c>
      <c r="W94" s="348">
        <f t="shared" si="35"/>
        <v>0</v>
      </c>
      <c r="X94" s="348">
        <f t="shared" si="36"/>
        <v>0</v>
      </c>
      <c r="Y94" s="348">
        <f t="shared" si="37"/>
        <v>0</v>
      </c>
      <c r="Z94" s="348">
        <f t="shared" si="38"/>
        <v>0</v>
      </c>
      <c r="AA94" s="348">
        <f t="shared" si="39"/>
        <v>0</v>
      </c>
      <c r="AB94" s="348">
        <f t="shared" si="40"/>
        <v>0</v>
      </c>
      <c r="AC94" s="348">
        <f t="shared" si="41"/>
        <v>0</v>
      </c>
      <c r="AD94" s="348">
        <f t="shared" si="42"/>
        <v>0</v>
      </c>
      <c r="AE94" s="348">
        <f t="shared" si="43"/>
        <v>0</v>
      </c>
      <c r="AF94" s="348">
        <f t="shared" si="44"/>
        <v>0</v>
      </c>
      <c r="AG94" s="348">
        <f t="shared" si="45"/>
        <v>0</v>
      </c>
      <c r="AH94" s="348">
        <f t="shared" si="46"/>
        <v>0</v>
      </c>
      <c r="AI94" s="348">
        <f t="shared" si="47"/>
        <v>0</v>
      </c>
      <c r="AJ94" s="348">
        <f t="shared" si="48"/>
        <v>0</v>
      </c>
      <c r="AK94" s="348">
        <f t="shared" si="49"/>
        <v>0</v>
      </c>
      <c r="AL94" s="348">
        <f t="shared" si="50"/>
        <v>0</v>
      </c>
      <c r="AM94" s="348">
        <f t="shared" si="51"/>
        <v>0</v>
      </c>
      <c r="AN94" s="348">
        <f t="shared" si="52"/>
        <v>0</v>
      </c>
      <c r="AO94" s="334"/>
    </row>
    <row r="95" spans="1:41" s="335" customFormat="1" ht="18" customHeight="1">
      <c r="A95" s="343">
        <f t="shared" si="28"/>
        <v>90</v>
      </c>
      <c r="B95" s="344" t="s">
        <v>568</v>
      </c>
      <c r="C95" s="345" t="s">
        <v>569</v>
      </c>
      <c r="D95" s="346">
        <v>0</v>
      </c>
      <c r="E95" s="346">
        <v>0</v>
      </c>
      <c r="F95" s="346">
        <v>0</v>
      </c>
      <c r="G95" s="346">
        <v>0</v>
      </c>
      <c r="H95" s="346"/>
      <c r="I95" s="346"/>
      <c r="J95" s="346"/>
      <c r="K95" s="346"/>
      <c r="L95" s="346"/>
      <c r="M95" s="346"/>
      <c r="N95" s="346"/>
      <c r="O95" s="346"/>
      <c r="P95" s="347">
        <f t="shared" si="53"/>
        <v>0</v>
      </c>
      <c r="Q95" s="348">
        <f t="shared" si="29"/>
        <v>0</v>
      </c>
      <c r="R95" s="348">
        <f t="shared" si="30"/>
        <v>0</v>
      </c>
      <c r="S95" s="348">
        <f t="shared" si="31"/>
        <v>0</v>
      </c>
      <c r="T95" s="348">
        <f t="shared" si="32"/>
        <v>0</v>
      </c>
      <c r="U95" s="348">
        <f t="shared" si="33"/>
        <v>0</v>
      </c>
      <c r="V95" s="348">
        <f t="shared" si="34"/>
        <v>0</v>
      </c>
      <c r="W95" s="348">
        <f t="shared" si="35"/>
        <v>0</v>
      </c>
      <c r="X95" s="348">
        <f t="shared" si="36"/>
        <v>0</v>
      </c>
      <c r="Y95" s="348">
        <f t="shared" si="37"/>
        <v>0</v>
      </c>
      <c r="Z95" s="348">
        <f t="shared" si="38"/>
        <v>0</v>
      </c>
      <c r="AA95" s="348">
        <f t="shared" si="39"/>
        <v>0</v>
      </c>
      <c r="AB95" s="348">
        <f t="shared" si="40"/>
        <v>0</v>
      </c>
      <c r="AC95" s="348">
        <f t="shared" si="41"/>
        <v>0</v>
      </c>
      <c r="AD95" s="348">
        <f t="shared" si="42"/>
        <v>0</v>
      </c>
      <c r="AE95" s="348">
        <f t="shared" si="43"/>
        <v>0</v>
      </c>
      <c r="AF95" s="348">
        <f t="shared" si="44"/>
        <v>0</v>
      </c>
      <c r="AG95" s="348">
        <f t="shared" si="45"/>
        <v>0</v>
      </c>
      <c r="AH95" s="348">
        <f t="shared" si="46"/>
        <v>0</v>
      </c>
      <c r="AI95" s="348">
        <f t="shared" si="47"/>
        <v>0</v>
      </c>
      <c r="AJ95" s="348">
        <f t="shared" si="48"/>
        <v>0</v>
      </c>
      <c r="AK95" s="348">
        <f t="shared" si="49"/>
        <v>0</v>
      </c>
      <c r="AL95" s="348">
        <f t="shared" si="50"/>
        <v>0</v>
      </c>
      <c r="AM95" s="348">
        <f t="shared" si="51"/>
        <v>0</v>
      </c>
      <c r="AN95" s="348">
        <f t="shared" si="52"/>
        <v>0</v>
      </c>
      <c r="AO95" s="334"/>
    </row>
    <row r="96" spans="1:41" s="335" customFormat="1" ht="18" customHeight="1">
      <c r="A96" s="343">
        <f t="shared" si="28"/>
        <v>91</v>
      </c>
      <c r="B96" s="344" t="s">
        <v>570</v>
      </c>
      <c r="C96" s="345" t="s">
        <v>571</v>
      </c>
      <c r="D96" s="346">
        <v>0</v>
      </c>
      <c r="E96" s="346">
        <v>0</v>
      </c>
      <c r="F96" s="346">
        <v>0</v>
      </c>
      <c r="G96" s="346">
        <v>0</v>
      </c>
      <c r="H96" s="346"/>
      <c r="I96" s="346"/>
      <c r="J96" s="346"/>
      <c r="K96" s="346"/>
      <c r="L96" s="346"/>
      <c r="M96" s="346"/>
      <c r="N96" s="346"/>
      <c r="O96" s="346"/>
      <c r="P96" s="347">
        <f t="shared" si="53"/>
        <v>0</v>
      </c>
      <c r="Q96" s="348">
        <f t="shared" si="29"/>
        <v>0</v>
      </c>
      <c r="R96" s="348">
        <f t="shared" si="30"/>
        <v>0</v>
      </c>
      <c r="S96" s="348">
        <f t="shared" si="31"/>
        <v>0</v>
      </c>
      <c r="T96" s="348">
        <f t="shared" si="32"/>
        <v>0</v>
      </c>
      <c r="U96" s="348">
        <f t="shared" si="33"/>
        <v>0</v>
      </c>
      <c r="V96" s="348">
        <f t="shared" si="34"/>
        <v>0</v>
      </c>
      <c r="W96" s="348">
        <f t="shared" si="35"/>
        <v>0</v>
      </c>
      <c r="X96" s="348">
        <f t="shared" si="36"/>
        <v>0</v>
      </c>
      <c r="Y96" s="348">
        <f t="shared" si="37"/>
        <v>0</v>
      </c>
      <c r="Z96" s="348">
        <f t="shared" si="38"/>
        <v>0</v>
      </c>
      <c r="AA96" s="348">
        <f t="shared" si="39"/>
        <v>0</v>
      </c>
      <c r="AB96" s="348">
        <f t="shared" si="40"/>
        <v>0</v>
      </c>
      <c r="AC96" s="348">
        <f t="shared" si="41"/>
        <v>0</v>
      </c>
      <c r="AD96" s="348">
        <f t="shared" si="42"/>
        <v>0</v>
      </c>
      <c r="AE96" s="348">
        <f t="shared" si="43"/>
        <v>0</v>
      </c>
      <c r="AF96" s="348">
        <f t="shared" si="44"/>
        <v>0</v>
      </c>
      <c r="AG96" s="348">
        <f t="shared" si="45"/>
        <v>0</v>
      </c>
      <c r="AH96" s="348">
        <f t="shared" si="46"/>
        <v>0</v>
      </c>
      <c r="AI96" s="348">
        <f t="shared" si="47"/>
        <v>0</v>
      </c>
      <c r="AJ96" s="348">
        <f t="shared" si="48"/>
        <v>0</v>
      </c>
      <c r="AK96" s="348">
        <f t="shared" si="49"/>
        <v>0</v>
      </c>
      <c r="AL96" s="348">
        <f t="shared" si="50"/>
        <v>0</v>
      </c>
      <c r="AM96" s="348">
        <f t="shared" si="51"/>
        <v>0</v>
      </c>
      <c r="AN96" s="348">
        <f t="shared" si="52"/>
        <v>0</v>
      </c>
      <c r="AO96" s="334"/>
    </row>
    <row r="97" spans="1:41" s="335" customFormat="1" ht="18" customHeight="1">
      <c r="A97" s="343">
        <f t="shared" si="28"/>
        <v>92</v>
      </c>
      <c r="B97" s="344" t="s">
        <v>840</v>
      </c>
      <c r="C97" s="345" t="s">
        <v>841</v>
      </c>
      <c r="D97" s="346">
        <v>0</v>
      </c>
      <c r="E97" s="346">
        <v>0</v>
      </c>
      <c r="F97" s="346">
        <v>0</v>
      </c>
      <c r="G97" s="346">
        <v>0</v>
      </c>
      <c r="H97" s="346"/>
      <c r="I97" s="346"/>
      <c r="J97" s="346"/>
      <c r="K97" s="346"/>
      <c r="L97" s="346"/>
      <c r="M97" s="346"/>
      <c r="N97" s="346"/>
      <c r="O97" s="346"/>
      <c r="P97" s="347">
        <f t="shared" si="53"/>
        <v>0</v>
      </c>
      <c r="Q97" s="348">
        <f t="shared" si="29"/>
        <v>0</v>
      </c>
      <c r="R97" s="348">
        <f t="shared" si="30"/>
        <v>0</v>
      </c>
      <c r="S97" s="348">
        <f t="shared" si="31"/>
        <v>0</v>
      </c>
      <c r="T97" s="348">
        <f t="shared" si="32"/>
        <v>0</v>
      </c>
      <c r="U97" s="348">
        <f t="shared" si="33"/>
        <v>0</v>
      </c>
      <c r="V97" s="348">
        <f t="shared" si="34"/>
        <v>0</v>
      </c>
      <c r="W97" s="348">
        <f t="shared" si="35"/>
        <v>0</v>
      </c>
      <c r="X97" s="348">
        <f t="shared" si="36"/>
        <v>0</v>
      </c>
      <c r="Y97" s="348">
        <f t="shared" si="37"/>
        <v>0</v>
      </c>
      <c r="Z97" s="348">
        <f t="shared" si="38"/>
        <v>0</v>
      </c>
      <c r="AA97" s="348">
        <f t="shared" si="39"/>
        <v>0</v>
      </c>
      <c r="AB97" s="348">
        <f t="shared" si="40"/>
        <v>0</v>
      </c>
      <c r="AC97" s="348">
        <f t="shared" si="41"/>
        <v>0</v>
      </c>
      <c r="AD97" s="348">
        <f t="shared" si="42"/>
        <v>0</v>
      </c>
      <c r="AE97" s="348">
        <f t="shared" si="43"/>
        <v>0</v>
      </c>
      <c r="AF97" s="348">
        <f t="shared" si="44"/>
        <v>0</v>
      </c>
      <c r="AG97" s="348">
        <f t="shared" si="45"/>
        <v>0</v>
      </c>
      <c r="AH97" s="348">
        <f t="shared" si="46"/>
        <v>0</v>
      </c>
      <c r="AI97" s="348">
        <f t="shared" si="47"/>
        <v>0</v>
      </c>
      <c r="AJ97" s="348">
        <f t="shared" si="48"/>
        <v>0</v>
      </c>
      <c r="AK97" s="348">
        <f t="shared" si="49"/>
        <v>0</v>
      </c>
      <c r="AL97" s="348">
        <f t="shared" si="50"/>
        <v>0</v>
      </c>
      <c r="AM97" s="348">
        <f t="shared" si="51"/>
        <v>0</v>
      </c>
      <c r="AN97" s="348">
        <f t="shared" si="52"/>
        <v>0</v>
      </c>
      <c r="AO97" s="334"/>
    </row>
    <row r="98" spans="1:41" s="335" customFormat="1" ht="18" customHeight="1">
      <c r="A98" s="343">
        <f t="shared" si="28"/>
        <v>93</v>
      </c>
      <c r="B98" s="344" t="s">
        <v>306</v>
      </c>
      <c r="C98" s="345" t="s">
        <v>307</v>
      </c>
      <c r="D98" s="346">
        <v>0</v>
      </c>
      <c r="E98" s="346">
        <v>0</v>
      </c>
      <c r="F98" s="346">
        <v>0</v>
      </c>
      <c r="G98" s="346">
        <v>0</v>
      </c>
      <c r="H98" s="346"/>
      <c r="I98" s="346"/>
      <c r="J98" s="346"/>
      <c r="K98" s="346"/>
      <c r="L98" s="346"/>
      <c r="M98" s="346"/>
      <c r="N98" s="346"/>
      <c r="O98" s="346"/>
      <c r="P98" s="347">
        <f t="shared" si="53"/>
        <v>0</v>
      </c>
      <c r="Q98" s="348">
        <f t="shared" si="29"/>
        <v>0</v>
      </c>
      <c r="R98" s="348">
        <f t="shared" si="30"/>
        <v>0</v>
      </c>
      <c r="S98" s="348">
        <f t="shared" si="31"/>
        <v>0</v>
      </c>
      <c r="T98" s="348">
        <f t="shared" si="32"/>
        <v>0</v>
      </c>
      <c r="U98" s="348">
        <f t="shared" si="33"/>
        <v>0</v>
      </c>
      <c r="V98" s="348">
        <f t="shared" si="34"/>
        <v>0</v>
      </c>
      <c r="W98" s="348">
        <f t="shared" si="35"/>
        <v>0</v>
      </c>
      <c r="X98" s="348">
        <f t="shared" si="36"/>
        <v>0</v>
      </c>
      <c r="Y98" s="348">
        <f t="shared" si="37"/>
        <v>0</v>
      </c>
      <c r="Z98" s="348">
        <f t="shared" si="38"/>
        <v>0</v>
      </c>
      <c r="AA98" s="348">
        <f t="shared" si="39"/>
        <v>0</v>
      </c>
      <c r="AB98" s="348">
        <f t="shared" si="40"/>
        <v>0</v>
      </c>
      <c r="AC98" s="348">
        <f t="shared" si="41"/>
        <v>0</v>
      </c>
      <c r="AD98" s="348">
        <f t="shared" si="42"/>
        <v>0</v>
      </c>
      <c r="AE98" s="348">
        <f t="shared" si="43"/>
        <v>0</v>
      </c>
      <c r="AF98" s="348">
        <f t="shared" si="44"/>
        <v>0</v>
      </c>
      <c r="AG98" s="348">
        <f t="shared" si="45"/>
        <v>0</v>
      </c>
      <c r="AH98" s="348">
        <f t="shared" si="46"/>
        <v>0</v>
      </c>
      <c r="AI98" s="348">
        <f t="shared" si="47"/>
        <v>0</v>
      </c>
      <c r="AJ98" s="348">
        <f t="shared" si="48"/>
        <v>0</v>
      </c>
      <c r="AK98" s="348">
        <f t="shared" si="49"/>
        <v>0</v>
      </c>
      <c r="AL98" s="348">
        <f t="shared" si="50"/>
        <v>0</v>
      </c>
      <c r="AM98" s="348">
        <f t="shared" si="51"/>
        <v>0</v>
      </c>
      <c r="AN98" s="348">
        <f t="shared" si="52"/>
        <v>0</v>
      </c>
      <c r="AO98" s="334"/>
    </row>
    <row r="99" spans="1:41" s="335" customFormat="1" ht="18" customHeight="1">
      <c r="A99" s="343">
        <f t="shared" si="28"/>
        <v>94</v>
      </c>
      <c r="B99" s="344" t="s">
        <v>572</v>
      </c>
      <c r="C99" s="345" t="s">
        <v>573</v>
      </c>
      <c r="D99" s="346">
        <v>0</v>
      </c>
      <c r="E99" s="346">
        <v>0</v>
      </c>
      <c r="F99" s="346">
        <v>0</v>
      </c>
      <c r="G99" s="346">
        <v>0</v>
      </c>
      <c r="H99" s="346"/>
      <c r="I99" s="346"/>
      <c r="J99" s="346"/>
      <c r="K99" s="346"/>
      <c r="L99" s="346"/>
      <c r="M99" s="346"/>
      <c r="N99" s="346"/>
      <c r="O99" s="346"/>
      <c r="P99" s="347">
        <f t="shared" si="53"/>
        <v>0</v>
      </c>
      <c r="Q99" s="348">
        <f t="shared" si="29"/>
        <v>0</v>
      </c>
      <c r="R99" s="348">
        <f t="shared" si="30"/>
        <v>0</v>
      </c>
      <c r="S99" s="348">
        <f t="shared" si="31"/>
        <v>0</v>
      </c>
      <c r="T99" s="348">
        <f t="shared" si="32"/>
        <v>0</v>
      </c>
      <c r="U99" s="348">
        <f t="shared" si="33"/>
        <v>0</v>
      </c>
      <c r="V99" s="348">
        <f t="shared" si="34"/>
        <v>0</v>
      </c>
      <c r="W99" s="348">
        <f t="shared" si="35"/>
        <v>0</v>
      </c>
      <c r="X99" s="348">
        <f t="shared" si="36"/>
        <v>0</v>
      </c>
      <c r="Y99" s="348">
        <f t="shared" si="37"/>
        <v>0</v>
      </c>
      <c r="Z99" s="348">
        <f t="shared" si="38"/>
        <v>0</v>
      </c>
      <c r="AA99" s="348">
        <f t="shared" si="39"/>
        <v>0</v>
      </c>
      <c r="AB99" s="348">
        <f t="shared" si="40"/>
        <v>0</v>
      </c>
      <c r="AC99" s="348">
        <f t="shared" si="41"/>
        <v>0</v>
      </c>
      <c r="AD99" s="348">
        <f t="shared" si="42"/>
        <v>0</v>
      </c>
      <c r="AE99" s="348">
        <f t="shared" si="43"/>
        <v>0</v>
      </c>
      <c r="AF99" s="348">
        <f t="shared" si="44"/>
        <v>0</v>
      </c>
      <c r="AG99" s="348">
        <f t="shared" si="45"/>
        <v>0</v>
      </c>
      <c r="AH99" s="348">
        <f t="shared" si="46"/>
        <v>0</v>
      </c>
      <c r="AI99" s="348">
        <f t="shared" si="47"/>
        <v>0</v>
      </c>
      <c r="AJ99" s="348">
        <f t="shared" si="48"/>
        <v>0</v>
      </c>
      <c r="AK99" s="348">
        <f t="shared" si="49"/>
        <v>0</v>
      </c>
      <c r="AL99" s="348">
        <f t="shared" si="50"/>
        <v>0</v>
      </c>
      <c r="AM99" s="348">
        <f t="shared" si="51"/>
        <v>0</v>
      </c>
      <c r="AN99" s="348">
        <f t="shared" si="52"/>
        <v>0</v>
      </c>
      <c r="AO99" s="334"/>
    </row>
    <row r="100" spans="1:41" s="335" customFormat="1" ht="18" customHeight="1">
      <c r="A100" s="343">
        <f t="shared" si="28"/>
        <v>95</v>
      </c>
      <c r="B100" s="344" t="s">
        <v>575</v>
      </c>
      <c r="C100" s="345" t="s">
        <v>576</v>
      </c>
      <c r="D100" s="346">
        <v>0</v>
      </c>
      <c r="E100" s="346">
        <v>0</v>
      </c>
      <c r="F100" s="346">
        <v>0</v>
      </c>
      <c r="G100" s="346">
        <v>0</v>
      </c>
      <c r="H100" s="346"/>
      <c r="I100" s="346"/>
      <c r="J100" s="346"/>
      <c r="K100" s="346"/>
      <c r="L100" s="346"/>
      <c r="M100" s="346"/>
      <c r="N100" s="346"/>
      <c r="O100" s="346"/>
      <c r="P100" s="347">
        <f t="shared" si="53"/>
        <v>0</v>
      </c>
      <c r="Q100" s="348">
        <f t="shared" si="29"/>
        <v>0</v>
      </c>
      <c r="R100" s="348">
        <f t="shared" si="30"/>
        <v>0</v>
      </c>
      <c r="S100" s="348">
        <f t="shared" si="31"/>
        <v>0</v>
      </c>
      <c r="T100" s="348">
        <f t="shared" si="32"/>
        <v>0</v>
      </c>
      <c r="U100" s="348">
        <f t="shared" si="33"/>
        <v>0</v>
      </c>
      <c r="V100" s="348">
        <f t="shared" si="34"/>
        <v>0</v>
      </c>
      <c r="W100" s="348">
        <f t="shared" si="35"/>
        <v>0</v>
      </c>
      <c r="X100" s="348">
        <f t="shared" si="36"/>
        <v>0</v>
      </c>
      <c r="Y100" s="348">
        <f t="shared" si="37"/>
        <v>0</v>
      </c>
      <c r="Z100" s="348">
        <f t="shared" si="38"/>
        <v>0</v>
      </c>
      <c r="AA100" s="348">
        <f t="shared" si="39"/>
        <v>0</v>
      </c>
      <c r="AB100" s="348">
        <f t="shared" si="40"/>
        <v>0</v>
      </c>
      <c r="AC100" s="348">
        <f t="shared" si="41"/>
        <v>0</v>
      </c>
      <c r="AD100" s="348">
        <f t="shared" si="42"/>
        <v>0</v>
      </c>
      <c r="AE100" s="348">
        <f t="shared" si="43"/>
        <v>0</v>
      </c>
      <c r="AF100" s="348">
        <f t="shared" si="44"/>
        <v>0</v>
      </c>
      <c r="AG100" s="348">
        <f t="shared" si="45"/>
        <v>0</v>
      </c>
      <c r="AH100" s="348">
        <f t="shared" si="46"/>
        <v>0</v>
      </c>
      <c r="AI100" s="348">
        <f t="shared" si="47"/>
        <v>0</v>
      </c>
      <c r="AJ100" s="348">
        <f t="shared" si="48"/>
        <v>0</v>
      </c>
      <c r="AK100" s="348">
        <f t="shared" si="49"/>
        <v>0</v>
      </c>
      <c r="AL100" s="348">
        <f t="shared" si="50"/>
        <v>0</v>
      </c>
      <c r="AM100" s="348">
        <f t="shared" si="51"/>
        <v>0</v>
      </c>
      <c r="AN100" s="348">
        <f t="shared" si="52"/>
        <v>0</v>
      </c>
      <c r="AO100" s="334"/>
    </row>
    <row r="101" spans="1:41" s="335" customFormat="1" ht="18" customHeight="1">
      <c r="A101" s="343">
        <f t="shared" si="28"/>
        <v>96</v>
      </c>
      <c r="B101" s="344" t="s">
        <v>579</v>
      </c>
      <c r="C101" s="345" t="s">
        <v>580</v>
      </c>
      <c r="D101" s="346">
        <v>0</v>
      </c>
      <c r="E101" s="346">
        <v>0</v>
      </c>
      <c r="F101" s="346">
        <v>0</v>
      </c>
      <c r="G101" s="346">
        <v>0</v>
      </c>
      <c r="H101" s="346"/>
      <c r="I101" s="346"/>
      <c r="J101" s="346"/>
      <c r="K101" s="346"/>
      <c r="L101" s="346"/>
      <c r="M101" s="346"/>
      <c r="N101" s="346"/>
      <c r="O101" s="346"/>
      <c r="P101" s="347">
        <f t="shared" si="53"/>
        <v>0</v>
      </c>
      <c r="Q101" s="348">
        <f t="shared" si="29"/>
        <v>0</v>
      </c>
      <c r="R101" s="348">
        <f t="shared" si="30"/>
        <v>0</v>
      </c>
      <c r="S101" s="348">
        <f t="shared" si="31"/>
        <v>0</v>
      </c>
      <c r="T101" s="348">
        <f t="shared" si="32"/>
        <v>0</v>
      </c>
      <c r="U101" s="348">
        <f t="shared" si="33"/>
        <v>0</v>
      </c>
      <c r="V101" s="348">
        <f t="shared" si="34"/>
        <v>0</v>
      </c>
      <c r="W101" s="348">
        <f t="shared" si="35"/>
        <v>0</v>
      </c>
      <c r="X101" s="348">
        <f t="shared" si="36"/>
        <v>0</v>
      </c>
      <c r="Y101" s="348">
        <f t="shared" si="37"/>
        <v>0</v>
      </c>
      <c r="Z101" s="348">
        <f t="shared" si="38"/>
        <v>0</v>
      </c>
      <c r="AA101" s="348">
        <f t="shared" si="39"/>
        <v>0</v>
      </c>
      <c r="AB101" s="348">
        <f t="shared" si="40"/>
        <v>0</v>
      </c>
      <c r="AC101" s="348">
        <f t="shared" si="41"/>
        <v>0</v>
      </c>
      <c r="AD101" s="348">
        <f t="shared" si="42"/>
        <v>0</v>
      </c>
      <c r="AE101" s="348">
        <f t="shared" si="43"/>
        <v>0</v>
      </c>
      <c r="AF101" s="348">
        <f t="shared" si="44"/>
        <v>0</v>
      </c>
      <c r="AG101" s="348">
        <f t="shared" si="45"/>
        <v>0</v>
      </c>
      <c r="AH101" s="348">
        <f t="shared" si="46"/>
        <v>0</v>
      </c>
      <c r="AI101" s="348">
        <f t="shared" si="47"/>
        <v>0</v>
      </c>
      <c r="AJ101" s="348">
        <f t="shared" si="48"/>
        <v>0</v>
      </c>
      <c r="AK101" s="348">
        <f t="shared" si="49"/>
        <v>0</v>
      </c>
      <c r="AL101" s="348">
        <f t="shared" si="50"/>
        <v>0</v>
      </c>
      <c r="AM101" s="348">
        <f t="shared" si="51"/>
        <v>0</v>
      </c>
      <c r="AN101" s="348">
        <f t="shared" si="52"/>
        <v>0</v>
      </c>
      <c r="AO101" s="334"/>
    </row>
    <row r="102" spans="1:41" s="335" customFormat="1" ht="18" customHeight="1">
      <c r="A102" s="343">
        <f t="shared" si="28"/>
        <v>97</v>
      </c>
      <c r="B102" s="344" t="s">
        <v>581</v>
      </c>
      <c r="C102" s="345" t="s">
        <v>582</v>
      </c>
      <c r="D102" s="346">
        <v>0</v>
      </c>
      <c r="E102" s="346">
        <v>0</v>
      </c>
      <c r="F102" s="346">
        <v>0</v>
      </c>
      <c r="G102" s="346">
        <v>0</v>
      </c>
      <c r="H102" s="346"/>
      <c r="I102" s="346"/>
      <c r="J102" s="346"/>
      <c r="K102" s="346"/>
      <c r="L102" s="346"/>
      <c r="M102" s="346"/>
      <c r="N102" s="346"/>
      <c r="O102" s="346"/>
      <c r="P102" s="347">
        <f t="shared" si="53"/>
        <v>0</v>
      </c>
      <c r="Q102" s="348">
        <f t="shared" si="29"/>
        <v>0</v>
      </c>
      <c r="R102" s="348">
        <f t="shared" si="30"/>
        <v>0</v>
      </c>
      <c r="S102" s="348">
        <f t="shared" si="31"/>
        <v>0</v>
      </c>
      <c r="T102" s="348">
        <f t="shared" si="32"/>
        <v>0</v>
      </c>
      <c r="U102" s="348">
        <f t="shared" si="33"/>
        <v>0</v>
      </c>
      <c r="V102" s="348">
        <f t="shared" si="34"/>
        <v>0</v>
      </c>
      <c r="W102" s="348">
        <f t="shared" si="35"/>
        <v>0</v>
      </c>
      <c r="X102" s="348">
        <f t="shared" si="36"/>
        <v>0</v>
      </c>
      <c r="Y102" s="348">
        <f t="shared" si="37"/>
        <v>0</v>
      </c>
      <c r="Z102" s="348">
        <f t="shared" si="38"/>
        <v>0</v>
      </c>
      <c r="AA102" s="348">
        <f t="shared" si="39"/>
        <v>0</v>
      </c>
      <c r="AB102" s="348">
        <f t="shared" si="40"/>
        <v>0</v>
      </c>
      <c r="AC102" s="348">
        <f t="shared" si="41"/>
        <v>0</v>
      </c>
      <c r="AD102" s="348">
        <f t="shared" si="42"/>
        <v>0</v>
      </c>
      <c r="AE102" s="348">
        <f t="shared" si="43"/>
        <v>0</v>
      </c>
      <c r="AF102" s="348">
        <f t="shared" si="44"/>
        <v>0</v>
      </c>
      <c r="AG102" s="348">
        <f t="shared" si="45"/>
        <v>0</v>
      </c>
      <c r="AH102" s="348">
        <f t="shared" si="46"/>
        <v>0</v>
      </c>
      <c r="AI102" s="348">
        <f t="shared" si="47"/>
        <v>0</v>
      </c>
      <c r="AJ102" s="348">
        <f t="shared" si="48"/>
        <v>0</v>
      </c>
      <c r="AK102" s="348">
        <f t="shared" si="49"/>
        <v>0</v>
      </c>
      <c r="AL102" s="348">
        <f t="shared" si="50"/>
        <v>0</v>
      </c>
      <c r="AM102" s="348">
        <f t="shared" si="51"/>
        <v>0</v>
      </c>
      <c r="AN102" s="348">
        <f t="shared" si="52"/>
        <v>0</v>
      </c>
      <c r="AO102" s="334"/>
    </row>
    <row r="103" spans="1:41" s="335" customFormat="1" ht="18" customHeight="1">
      <c r="A103" s="343">
        <f t="shared" si="28"/>
        <v>98</v>
      </c>
      <c r="B103" s="344" t="s">
        <v>583</v>
      </c>
      <c r="C103" s="345" t="s">
        <v>584</v>
      </c>
      <c r="D103" s="346">
        <v>0</v>
      </c>
      <c r="E103" s="346">
        <v>0</v>
      </c>
      <c r="F103" s="346">
        <v>0</v>
      </c>
      <c r="G103" s="346">
        <v>0</v>
      </c>
      <c r="H103" s="346"/>
      <c r="I103" s="346"/>
      <c r="J103" s="346"/>
      <c r="K103" s="346"/>
      <c r="L103" s="346"/>
      <c r="M103" s="346"/>
      <c r="N103" s="346"/>
      <c r="O103" s="346"/>
      <c r="P103" s="347">
        <f t="shared" si="53"/>
        <v>0</v>
      </c>
      <c r="Q103" s="348">
        <f t="shared" si="29"/>
        <v>0</v>
      </c>
      <c r="R103" s="348">
        <f t="shared" si="30"/>
        <v>0</v>
      </c>
      <c r="S103" s="348">
        <f t="shared" si="31"/>
        <v>0</v>
      </c>
      <c r="T103" s="348">
        <f t="shared" si="32"/>
        <v>0</v>
      </c>
      <c r="U103" s="348">
        <f t="shared" si="33"/>
        <v>0</v>
      </c>
      <c r="V103" s="348">
        <f t="shared" si="34"/>
        <v>0</v>
      </c>
      <c r="W103" s="348">
        <f t="shared" si="35"/>
        <v>0</v>
      </c>
      <c r="X103" s="348">
        <f t="shared" si="36"/>
        <v>0</v>
      </c>
      <c r="Y103" s="348">
        <f t="shared" si="37"/>
        <v>0</v>
      </c>
      <c r="Z103" s="348">
        <f t="shared" si="38"/>
        <v>0</v>
      </c>
      <c r="AA103" s="348">
        <f t="shared" si="39"/>
        <v>0</v>
      </c>
      <c r="AB103" s="348">
        <f t="shared" si="40"/>
        <v>0</v>
      </c>
      <c r="AC103" s="348">
        <f t="shared" si="41"/>
        <v>0</v>
      </c>
      <c r="AD103" s="348">
        <f t="shared" si="42"/>
        <v>0</v>
      </c>
      <c r="AE103" s="348">
        <f t="shared" si="43"/>
        <v>0</v>
      </c>
      <c r="AF103" s="348">
        <f t="shared" si="44"/>
        <v>0</v>
      </c>
      <c r="AG103" s="348">
        <f t="shared" si="45"/>
        <v>0</v>
      </c>
      <c r="AH103" s="348">
        <f t="shared" si="46"/>
        <v>0</v>
      </c>
      <c r="AI103" s="348">
        <f t="shared" si="47"/>
        <v>0</v>
      </c>
      <c r="AJ103" s="348">
        <f t="shared" si="48"/>
        <v>0</v>
      </c>
      <c r="AK103" s="348">
        <f t="shared" si="49"/>
        <v>0</v>
      </c>
      <c r="AL103" s="348">
        <f t="shared" si="50"/>
        <v>0</v>
      </c>
      <c r="AM103" s="348">
        <f t="shared" si="51"/>
        <v>0</v>
      </c>
      <c r="AN103" s="348">
        <f t="shared" si="52"/>
        <v>0</v>
      </c>
      <c r="AO103" s="334"/>
    </row>
    <row r="104" spans="1:41" s="335" customFormat="1" ht="18" customHeight="1">
      <c r="A104" s="343">
        <f t="shared" si="28"/>
        <v>99</v>
      </c>
      <c r="B104" s="344" t="s">
        <v>585</v>
      </c>
      <c r="C104" s="345" t="s">
        <v>586</v>
      </c>
      <c r="D104" s="346">
        <v>0</v>
      </c>
      <c r="E104" s="346">
        <v>0</v>
      </c>
      <c r="F104" s="346">
        <v>0</v>
      </c>
      <c r="G104" s="346">
        <v>0</v>
      </c>
      <c r="H104" s="346"/>
      <c r="I104" s="346"/>
      <c r="J104" s="346"/>
      <c r="K104" s="346"/>
      <c r="L104" s="346"/>
      <c r="M104" s="346"/>
      <c r="N104" s="346"/>
      <c r="O104" s="346"/>
      <c r="P104" s="347">
        <f t="shared" si="53"/>
        <v>0</v>
      </c>
      <c r="Q104" s="348">
        <f t="shared" si="29"/>
        <v>0</v>
      </c>
      <c r="R104" s="348">
        <f t="shared" si="30"/>
        <v>0</v>
      </c>
      <c r="S104" s="348">
        <f t="shared" si="31"/>
        <v>0</v>
      </c>
      <c r="T104" s="348">
        <f t="shared" si="32"/>
        <v>0</v>
      </c>
      <c r="U104" s="348">
        <f t="shared" si="33"/>
        <v>0</v>
      </c>
      <c r="V104" s="348">
        <f t="shared" si="34"/>
        <v>0</v>
      </c>
      <c r="W104" s="348">
        <f t="shared" si="35"/>
        <v>0</v>
      </c>
      <c r="X104" s="348">
        <f t="shared" si="36"/>
        <v>0</v>
      </c>
      <c r="Y104" s="348">
        <f t="shared" si="37"/>
        <v>0</v>
      </c>
      <c r="Z104" s="348">
        <f t="shared" si="38"/>
        <v>0</v>
      </c>
      <c r="AA104" s="348">
        <f t="shared" si="39"/>
        <v>0</v>
      </c>
      <c r="AB104" s="348">
        <f t="shared" si="40"/>
        <v>0</v>
      </c>
      <c r="AC104" s="348">
        <f t="shared" si="41"/>
        <v>0</v>
      </c>
      <c r="AD104" s="348">
        <f t="shared" si="42"/>
        <v>0</v>
      </c>
      <c r="AE104" s="348">
        <f t="shared" si="43"/>
        <v>0</v>
      </c>
      <c r="AF104" s="348">
        <f t="shared" si="44"/>
        <v>0</v>
      </c>
      <c r="AG104" s="348">
        <f t="shared" si="45"/>
        <v>0</v>
      </c>
      <c r="AH104" s="348">
        <f t="shared" si="46"/>
        <v>0</v>
      </c>
      <c r="AI104" s="348">
        <f t="shared" si="47"/>
        <v>0</v>
      </c>
      <c r="AJ104" s="348">
        <f t="shared" si="48"/>
        <v>0</v>
      </c>
      <c r="AK104" s="348">
        <f t="shared" si="49"/>
        <v>0</v>
      </c>
      <c r="AL104" s="348">
        <f t="shared" si="50"/>
        <v>0</v>
      </c>
      <c r="AM104" s="348">
        <f t="shared" si="51"/>
        <v>0</v>
      </c>
      <c r="AN104" s="348">
        <f t="shared" si="52"/>
        <v>0</v>
      </c>
      <c r="AO104" s="334"/>
    </row>
    <row r="105" spans="1:41" s="335" customFormat="1" ht="18" customHeight="1">
      <c r="A105" s="343">
        <f t="shared" si="28"/>
        <v>100</v>
      </c>
      <c r="B105" s="344" t="s">
        <v>587</v>
      </c>
      <c r="C105" s="345" t="s">
        <v>588</v>
      </c>
      <c r="D105" s="346">
        <v>0</v>
      </c>
      <c r="E105" s="346">
        <v>0</v>
      </c>
      <c r="F105" s="346">
        <v>0</v>
      </c>
      <c r="G105" s="346">
        <v>0</v>
      </c>
      <c r="H105" s="346"/>
      <c r="I105" s="346"/>
      <c r="J105" s="346"/>
      <c r="K105" s="346"/>
      <c r="L105" s="346"/>
      <c r="M105" s="346"/>
      <c r="N105" s="346"/>
      <c r="O105" s="346"/>
      <c r="P105" s="347">
        <f t="shared" si="53"/>
        <v>0</v>
      </c>
      <c r="Q105" s="348">
        <f t="shared" si="29"/>
        <v>0</v>
      </c>
      <c r="R105" s="348">
        <f t="shared" si="30"/>
        <v>0</v>
      </c>
      <c r="S105" s="348">
        <f t="shared" si="31"/>
        <v>0</v>
      </c>
      <c r="T105" s="348">
        <f t="shared" si="32"/>
        <v>0</v>
      </c>
      <c r="U105" s="348">
        <f t="shared" si="33"/>
        <v>0</v>
      </c>
      <c r="V105" s="348">
        <f t="shared" si="34"/>
        <v>0</v>
      </c>
      <c r="W105" s="348">
        <f t="shared" si="35"/>
        <v>0</v>
      </c>
      <c r="X105" s="348">
        <f t="shared" si="36"/>
        <v>0</v>
      </c>
      <c r="Y105" s="348">
        <f t="shared" si="37"/>
        <v>0</v>
      </c>
      <c r="Z105" s="348">
        <f t="shared" si="38"/>
        <v>0</v>
      </c>
      <c r="AA105" s="348">
        <f t="shared" si="39"/>
        <v>0</v>
      </c>
      <c r="AB105" s="348">
        <f t="shared" si="40"/>
        <v>0</v>
      </c>
      <c r="AC105" s="348">
        <f t="shared" si="41"/>
        <v>0</v>
      </c>
      <c r="AD105" s="348">
        <f t="shared" si="42"/>
        <v>0</v>
      </c>
      <c r="AE105" s="348">
        <f t="shared" si="43"/>
        <v>0</v>
      </c>
      <c r="AF105" s="348">
        <f t="shared" si="44"/>
        <v>0</v>
      </c>
      <c r="AG105" s="348">
        <f t="shared" si="45"/>
        <v>0</v>
      </c>
      <c r="AH105" s="348">
        <f t="shared" si="46"/>
        <v>0</v>
      </c>
      <c r="AI105" s="348">
        <f t="shared" si="47"/>
        <v>0</v>
      </c>
      <c r="AJ105" s="348">
        <f t="shared" si="48"/>
        <v>0</v>
      </c>
      <c r="AK105" s="348">
        <f t="shared" si="49"/>
        <v>0</v>
      </c>
      <c r="AL105" s="348">
        <f t="shared" si="50"/>
        <v>0</v>
      </c>
      <c r="AM105" s="348">
        <f t="shared" si="51"/>
        <v>0</v>
      </c>
      <c r="AN105" s="348">
        <f t="shared" si="52"/>
        <v>0</v>
      </c>
      <c r="AO105" s="334"/>
    </row>
    <row r="106" spans="1:41" s="335" customFormat="1" ht="18" customHeight="1">
      <c r="A106" s="343">
        <f t="shared" si="28"/>
        <v>101</v>
      </c>
      <c r="B106" s="344" t="s">
        <v>926</v>
      </c>
      <c r="C106" s="345" t="s">
        <v>927</v>
      </c>
      <c r="D106" s="346">
        <v>0</v>
      </c>
      <c r="E106" s="346">
        <v>0</v>
      </c>
      <c r="F106" s="346">
        <v>0</v>
      </c>
      <c r="G106" s="346">
        <v>0</v>
      </c>
      <c r="H106" s="346"/>
      <c r="I106" s="346"/>
      <c r="J106" s="346"/>
      <c r="K106" s="346"/>
      <c r="L106" s="346"/>
      <c r="M106" s="346"/>
      <c r="N106" s="346"/>
      <c r="O106" s="346"/>
      <c r="P106" s="347">
        <f t="shared" si="53"/>
        <v>0</v>
      </c>
      <c r="Q106" s="348">
        <f t="shared" si="29"/>
        <v>0</v>
      </c>
      <c r="R106" s="348">
        <f t="shared" si="30"/>
        <v>0</v>
      </c>
      <c r="S106" s="348">
        <f t="shared" si="31"/>
        <v>0</v>
      </c>
      <c r="T106" s="348">
        <f t="shared" si="32"/>
        <v>0</v>
      </c>
      <c r="U106" s="348">
        <f t="shared" si="33"/>
        <v>0</v>
      </c>
      <c r="V106" s="348">
        <f t="shared" si="34"/>
        <v>0</v>
      </c>
      <c r="W106" s="348">
        <f t="shared" si="35"/>
        <v>0</v>
      </c>
      <c r="X106" s="348">
        <f t="shared" si="36"/>
        <v>0</v>
      </c>
      <c r="Y106" s="348">
        <f t="shared" si="37"/>
        <v>0</v>
      </c>
      <c r="Z106" s="348">
        <f t="shared" si="38"/>
        <v>0</v>
      </c>
      <c r="AA106" s="348">
        <f t="shared" si="39"/>
        <v>0</v>
      </c>
      <c r="AB106" s="348">
        <f t="shared" si="40"/>
        <v>0</v>
      </c>
      <c r="AC106" s="348">
        <f t="shared" si="41"/>
        <v>0</v>
      </c>
      <c r="AD106" s="348">
        <f t="shared" si="42"/>
        <v>0</v>
      </c>
      <c r="AE106" s="348">
        <f t="shared" si="43"/>
        <v>0</v>
      </c>
      <c r="AF106" s="348">
        <f t="shared" si="44"/>
        <v>0</v>
      </c>
      <c r="AG106" s="348">
        <f t="shared" si="45"/>
        <v>0</v>
      </c>
      <c r="AH106" s="348">
        <f t="shared" si="46"/>
        <v>0</v>
      </c>
      <c r="AI106" s="348">
        <f t="shared" si="47"/>
        <v>0</v>
      </c>
      <c r="AJ106" s="348">
        <f t="shared" si="48"/>
        <v>0</v>
      </c>
      <c r="AK106" s="348">
        <f t="shared" si="49"/>
        <v>0</v>
      </c>
      <c r="AL106" s="348">
        <f t="shared" si="50"/>
        <v>0</v>
      </c>
      <c r="AM106" s="348">
        <f t="shared" si="51"/>
        <v>0</v>
      </c>
      <c r="AN106" s="348">
        <f t="shared" si="52"/>
        <v>0</v>
      </c>
      <c r="AO106" s="334"/>
    </row>
    <row r="107" spans="1:41" s="335" customFormat="1" ht="18" customHeight="1">
      <c r="A107" s="343">
        <f t="shared" si="28"/>
        <v>102</v>
      </c>
      <c r="B107" s="118" t="s">
        <v>256</v>
      </c>
      <c r="C107" s="91" t="s">
        <v>257</v>
      </c>
      <c r="D107" s="346">
        <v>0</v>
      </c>
      <c r="E107" s="346">
        <v>0</v>
      </c>
      <c r="F107" s="346">
        <v>0</v>
      </c>
      <c r="G107" s="346">
        <v>0</v>
      </c>
      <c r="H107" s="346"/>
      <c r="I107" s="346"/>
      <c r="J107" s="346"/>
      <c r="K107" s="346"/>
      <c r="L107" s="346"/>
      <c r="M107" s="346"/>
      <c r="N107" s="346"/>
      <c r="O107" s="346"/>
      <c r="P107" s="347">
        <f>SUM(D107:O107)</f>
        <v>0</v>
      </c>
      <c r="Q107" s="348">
        <f>IF(D107&lt;14,D107,14)</f>
        <v>0</v>
      </c>
      <c r="R107" s="348">
        <f>D107-Q107</f>
        <v>0</v>
      </c>
      <c r="S107" s="348">
        <f>IF(D107&gt;=14,0,IF((D107+E107)&lt;14,E107,14-D107))</f>
        <v>0</v>
      </c>
      <c r="T107" s="348">
        <f>IF(D107&gt;=14,E107,E107-S107)</f>
        <v>0</v>
      </c>
      <c r="U107" s="348">
        <f>IF((D107+E107)&gt;=14,0,IF((D107+E107+F107)&lt;14,F107,14-(D107+E107)))</f>
        <v>0</v>
      </c>
      <c r="V107" s="348">
        <f>IF((D107+E107)&gt;=14,F107,F107-U107)</f>
        <v>0</v>
      </c>
      <c r="W107" s="348">
        <f>IF((D107+E107+F107)&gt;=14,0,IF((D107+E107+F107+G107)&lt;14,G107,14-(D107+E107+F107)))</f>
        <v>0</v>
      </c>
      <c r="X107" s="348">
        <f>IF((D107+E107+F107)&gt;=14,G107,G107-W107)</f>
        <v>0</v>
      </c>
      <c r="Y107" s="348">
        <f>IF((D107+E107+F107+G107)&gt;=14,0,IF((D107+E107+F107+G107+H107)&lt;14,H107,14-(D107+E107+F107+G107)))</f>
        <v>0</v>
      </c>
      <c r="Z107" s="348">
        <f>IF((D107+E107+F107+G107)&gt;=14,H107,H107-Y107)</f>
        <v>0</v>
      </c>
      <c r="AA107" s="348">
        <f>IF((D107+E107+F107+G107+H107)&gt;=14,0,IF((D107+E107+F107+G107+H107+I107)&lt;14,I107,14-(D107+E107+F107+G107+H107)))</f>
        <v>0</v>
      </c>
      <c r="AB107" s="348">
        <f>IF((D107+E107+F107+G107+H107)&gt;=14,I107,I107-AA107)</f>
        <v>0</v>
      </c>
      <c r="AC107" s="348">
        <f>IF((D107+E107+F107+G107+H107+I107)&gt;=14,0,IF((D107+E107+F107+G107+H107+I107+J107)&lt;14,J107,14-(D107+E107+F107+G107+H107+I107)))</f>
        <v>0</v>
      </c>
      <c r="AD107" s="348">
        <f>IF((D107+E107+F107+G107+H107+I107)&gt;=14,J107,J107-AC107)</f>
        <v>0</v>
      </c>
      <c r="AE107" s="348">
        <f>IF((D107+E107+F107+G107+H107+I107+J107)&gt;=14,0,IF((D107+E107+F107+G107+H107+I107+J107+K107)&lt;14,K107,14-(D107+E107+F107+G107+H107+I107+J107)))</f>
        <v>0</v>
      </c>
      <c r="AF107" s="348">
        <f>IF((D107+E107+F107+G107+H107+I107+J107)&gt;=14,K107,K107-AE107)</f>
        <v>0</v>
      </c>
      <c r="AG107" s="348">
        <f>IF((D107+E107+F107+G107+H107+I107+J107+K107)&gt;=14,0,IF((D107+E107+F107+G107+H107+I107+J107+K107+L107)&lt;14,L107,14-(D107+E107+F107+G107+H107+I107+J107+K107)))</f>
        <v>0</v>
      </c>
      <c r="AH107" s="348">
        <f>IF((D107+E107+F107+G107+H107+I107+J107+K107)&gt;=14,L107,L107-AG107)</f>
        <v>0</v>
      </c>
      <c r="AI107" s="348">
        <f>IF((D107+E107+F107+G107+H107+I107+J107+K107+L107)&gt;=14,0,IF((D107+E107+F107+G107+H107+I107+J107+K107+L107+M107)&lt;14,M107,14-(D107+E107+F107+G107+H107+I107+J107+K107+L107)))</f>
        <v>0</v>
      </c>
      <c r="AJ107" s="348">
        <f>IF((D107+E107+F107+G107+H107+I107+J107+K107+L107)&gt;=14,M107,M107-AI107)</f>
        <v>0</v>
      </c>
      <c r="AK107" s="348">
        <f>IF((D107+E107+F107+G107+H107+I107+J107+K107+L107+M107)&gt;=14,0,IF((D107+E107+F107+G107+H107+I107+J107+K107+L107+M107+N107)&lt;14,N107,14-(D107+E107+F107+G107+H107+I107+J107+K107+L107+M107)))</f>
        <v>0</v>
      </c>
      <c r="AL107" s="348">
        <f>IF((D107+E107+F107+G107+H107+I107+J107+K107+L107+M107)&gt;=14,N107,N107-AK107)</f>
        <v>0</v>
      </c>
      <c r="AM107" s="348">
        <f>IF((D107+E107+F107+G107+H107+I107+J107+K107+L107+M107+N107)&gt;=14,0,IF((D107+E107+F107+G107+H107+I107+J107+K107+L107+M107+N107+O107)&lt;14,O107,14-(D107+E107+F107+G107+H107+I107+J107+K107+L107+M107+N107)))</f>
        <v>0</v>
      </c>
      <c r="AN107" s="348">
        <f>IF((D107+E107+F107+G107+H107+I107+J107+K107+L107+M107+N107)&gt;=14,O107,O107-AM107)</f>
        <v>0</v>
      </c>
      <c r="AO107" s="334"/>
    </row>
    <row r="108" spans="1:41" s="335" customFormat="1" ht="18" customHeight="1">
      <c r="A108" s="343">
        <f t="shared" si="28"/>
        <v>103</v>
      </c>
      <c r="B108" s="118" t="s">
        <v>1055</v>
      </c>
      <c r="C108" s="91" t="s">
        <v>1056</v>
      </c>
      <c r="D108" s="346">
        <v>0</v>
      </c>
      <c r="E108" s="346">
        <v>0</v>
      </c>
      <c r="F108" s="346">
        <v>0</v>
      </c>
      <c r="G108" s="346">
        <v>0</v>
      </c>
      <c r="H108" s="346"/>
      <c r="I108" s="346"/>
      <c r="J108" s="346"/>
      <c r="K108" s="346"/>
      <c r="L108" s="346"/>
      <c r="M108" s="346"/>
      <c r="N108" s="346"/>
      <c r="O108" s="346"/>
      <c r="P108" s="347">
        <f t="shared" si="53"/>
        <v>0</v>
      </c>
      <c r="Q108" s="348">
        <f t="shared" si="29"/>
        <v>0</v>
      </c>
      <c r="R108" s="348">
        <f t="shared" si="30"/>
        <v>0</v>
      </c>
      <c r="S108" s="348">
        <f t="shared" si="31"/>
        <v>0</v>
      </c>
      <c r="T108" s="348">
        <f t="shared" si="32"/>
        <v>0</v>
      </c>
      <c r="U108" s="348">
        <f t="shared" si="33"/>
        <v>0</v>
      </c>
      <c r="V108" s="348">
        <f t="shared" si="34"/>
        <v>0</v>
      </c>
      <c r="W108" s="348">
        <f t="shared" si="35"/>
        <v>0</v>
      </c>
      <c r="X108" s="348">
        <f t="shared" si="36"/>
        <v>0</v>
      </c>
      <c r="Y108" s="348">
        <f t="shared" si="37"/>
        <v>0</v>
      </c>
      <c r="Z108" s="348">
        <f t="shared" si="38"/>
        <v>0</v>
      </c>
      <c r="AA108" s="348">
        <f t="shared" si="39"/>
        <v>0</v>
      </c>
      <c r="AB108" s="348">
        <f t="shared" si="40"/>
        <v>0</v>
      </c>
      <c r="AC108" s="348">
        <f t="shared" si="41"/>
        <v>0</v>
      </c>
      <c r="AD108" s="348">
        <f t="shared" si="42"/>
        <v>0</v>
      </c>
      <c r="AE108" s="348">
        <f t="shared" si="43"/>
        <v>0</v>
      </c>
      <c r="AF108" s="348">
        <f t="shared" si="44"/>
        <v>0</v>
      </c>
      <c r="AG108" s="348">
        <f t="shared" si="45"/>
        <v>0</v>
      </c>
      <c r="AH108" s="348">
        <f t="shared" si="46"/>
        <v>0</v>
      </c>
      <c r="AI108" s="348">
        <f t="shared" si="47"/>
        <v>0</v>
      </c>
      <c r="AJ108" s="348">
        <f t="shared" si="48"/>
        <v>0</v>
      </c>
      <c r="AK108" s="348">
        <f t="shared" si="49"/>
        <v>0</v>
      </c>
      <c r="AL108" s="348">
        <f t="shared" si="50"/>
        <v>0</v>
      </c>
      <c r="AM108" s="348">
        <f t="shared" si="51"/>
        <v>0</v>
      </c>
      <c r="AN108" s="348">
        <f t="shared" si="52"/>
        <v>0</v>
      </c>
      <c r="AO108" s="334"/>
    </row>
    <row r="109" spans="1:41" s="335" customFormat="1" ht="18" customHeight="1">
      <c r="A109" s="343">
        <f t="shared" si="28"/>
        <v>104</v>
      </c>
      <c r="B109" s="118" t="s">
        <v>1171</v>
      </c>
      <c r="C109" s="91" t="s">
        <v>1172</v>
      </c>
      <c r="D109" s="346">
        <v>0</v>
      </c>
      <c r="E109" s="346">
        <v>0</v>
      </c>
      <c r="F109" s="346">
        <v>0</v>
      </c>
      <c r="G109" s="346">
        <v>0</v>
      </c>
      <c r="H109" s="346"/>
      <c r="I109" s="346"/>
      <c r="J109" s="346"/>
      <c r="K109" s="346"/>
      <c r="L109" s="346"/>
      <c r="M109" s="346"/>
      <c r="N109" s="346"/>
      <c r="O109" s="346"/>
      <c r="P109" s="347">
        <f t="shared" si="53"/>
        <v>0</v>
      </c>
      <c r="Q109" s="348">
        <f>IF(D109&lt;14,D109,14)</f>
        <v>0</v>
      </c>
      <c r="R109" s="348">
        <f>D109-Q109</f>
        <v>0</v>
      </c>
      <c r="S109" s="348">
        <f>IF(D109&gt;=14,0,IF((D109+E109)&lt;14,E109,14-D109))</f>
        <v>0</v>
      </c>
      <c r="T109" s="348">
        <f>IF(D109&gt;=14,E109,E109-S109)</f>
        <v>0</v>
      </c>
      <c r="U109" s="348">
        <f>IF((D109+E109)&gt;=14,0,IF((D109+E109+F109)&lt;14,F109,14-(D109+E109)))</f>
        <v>0</v>
      </c>
      <c r="V109" s="348">
        <f>IF((D109+E109)&gt;=14,F109,F109-U109)</f>
        <v>0</v>
      </c>
      <c r="W109" s="348">
        <f>IF((D109+E109+F109)&gt;=14,0,IF((D109+E109+F109+G109)&lt;14,G109,14-(D109+E109+F109)))</f>
        <v>0</v>
      </c>
      <c r="X109" s="348">
        <f>IF((D109+E109+F109)&gt;=14,G109,G109-W109)</f>
        <v>0</v>
      </c>
      <c r="Y109" s="348">
        <f>IF((D109+E109+F109+G109)&gt;=14,0,IF((D109+E109+F109+G109+H109)&lt;14,H109,14-(D109+E109+F109+G109)))</f>
        <v>0</v>
      </c>
      <c r="Z109" s="348">
        <f>IF((D109+E109+F109+G109)&gt;=14,H109,H109-Y109)</f>
        <v>0</v>
      </c>
      <c r="AA109" s="348">
        <f>IF((D109+E109+F109+G109+H109)&gt;=14,0,IF((D109+E109+F109+G109+H109+I109)&lt;14,I109,14-(D109+E109+F109+G109+H109)))</f>
        <v>0</v>
      </c>
      <c r="AB109" s="348">
        <f>IF((D109+E109+F109+G109+H109)&gt;=14,I109,I109-AA109)</f>
        <v>0</v>
      </c>
      <c r="AC109" s="348">
        <f>IF((D109+E109+F109+G109+H109+I109)&gt;=14,0,IF((D109+E109+F109+G109+H109+I109+J109)&lt;14,J109,14-(D109+E109+F109+G109+H109+I109)))</f>
        <v>0</v>
      </c>
      <c r="AD109" s="348">
        <f>IF((D109+E109+F109+G109+H109+I109)&gt;=14,J109,J109-AC109)</f>
        <v>0</v>
      </c>
      <c r="AE109" s="348">
        <f>IF((D109+E109+F109+G109+H109+I109+J109)&gt;=14,0,IF((D109+E109+F109+G109+H109+I109+J109+K109)&lt;14,K109,14-(D109+E109+F109+G109+H109+I109+J109)))</f>
        <v>0</v>
      </c>
      <c r="AF109" s="348">
        <f>IF((D109+E109+F109+G109+H109+I109+J109)&gt;=14,K109,K109-AE109)</f>
        <v>0</v>
      </c>
      <c r="AG109" s="348">
        <f>IF((D109+E109+F109+G109+H109+I109+J109+K109)&gt;=14,0,IF((D109+E109+F109+G109+H109+I109+J109+K109+L109)&lt;14,L109,14-(D109+E109+F109+G109+H109+I109+J109+K109)))</f>
        <v>0</v>
      </c>
      <c r="AH109" s="348">
        <f>IF((D109+E109+F109+G109+H109+I109+J109+K109)&gt;=14,L109,L109-AG109)</f>
        <v>0</v>
      </c>
      <c r="AI109" s="348">
        <f>IF((D109+E109+F109+G109+H109+I109+J109+K109+L109)&gt;=14,0,IF((D109+E109+F109+G109+H109+I109+J109+K109+L109+M109)&lt;14,M109,14-(D109+E109+F109+G109+H109+I109+J109+K109+L109)))</f>
        <v>0</v>
      </c>
      <c r="AJ109" s="348">
        <f>IF((D109+E109+F109+G109+H109+I109+J109+K109+L109)&gt;=14,M109,M109-AI109)</f>
        <v>0</v>
      </c>
      <c r="AK109" s="348">
        <f>IF((D109+E109+F109+G109+H109+I109+J109+K109+L109+M109)&gt;=14,0,IF((D109+E109+F109+G109+H109+I109+J109+K109+L109+M109+N109)&lt;14,N109,14-(D109+E109+F109+G109+H109+I109+J109+K109+L109+M109)))</f>
        <v>0</v>
      </c>
      <c r="AL109" s="348">
        <f>IF((D109+E109+F109+G109+H109+I109+J109+K109+L109+M109)&gt;=14,N109,N109-AK109)</f>
        <v>0</v>
      </c>
      <c r="AM109" s="348">
        <f>IF((D109+E109+F109+G109+H109+I109+J109+K109+L109+M109+N109)&gt;=14,0,IF((D109+E109+F109+G109+H109+I109+J109+K109+L109+M109+N109+O109)&lt;14,O109,14-(D109+E109+F109+G109+H109+I109+J109+K109+L109+M109+N109)))</f>
        <v>0</v>
      </c>
      <c r="AN109" s="348">
        <f>IF((D109+E109+F109+G109+H109+I109+J109+K109+L109+M109+N109)&gt;=14,O109,O109-AM109)</f>
        <v>0</v>
      </c>
      <c r="AO109" s="334"/>
    </row>
    <row r="110" spans="1:41" s="335" customFormat="1" ht="18" customHeight="1">
      <c r="A110" s="343">
        <f t="shared" si="28"/>
        <v>105</v>
      </c>
      <c r="B110" s="118" t="s">
        <v>589</v>
      </c>
      <c r="C110" s="91" t="s">
        <v>590</v>
      </c>
      <c r="D110" s="346">
        <v>0</v>
      </c>
      <c r="E110" s="346">
        <v>0</v>
      </c>
      <c r="F110" s="346">
        <v>0</v>
      </c>
      <c r="G110" s="346">
        <v>0</v>
      </c>
      <c r="H110" s="346"/>
      <c r="I110" s="346"/>
      <c r="J110" s="346"/>
      <c r="K110" s="346"/>
      <c r="L110" s="346"/>
      <c r="M110" s="346"/>
      <c r="N110" s="346"/>
      <c r="O110" s="346"/>
      <c r="P110" s="347">
        <f t="shared" si="53"/>
        <v>0</v>
      </c>
      <c r="Q110" s="348">
        <f t="shared" si="29"/>
        <v>0</v>
      </c>
      <c r="R110" s="348">
        <f t="shared" si="30"/>
        <v>0</v>
      </c>
      <c r="S110" s="348">
        <f t="shared" si="31"/>
        <v>0</v>
      </c>
      <c r="T110" s="348">
        <f t="shared" si="32"/>
        <v>0</v>
      </c>
      <c r="U110" s="348">
        <f t="shared" si="33"/>
        <v>0</v>
      </c>
      <c r="V110" s="348">
        <f t="shared" si="34"/>
        <v>0</v>
      </c>
      <c r="W110" s="348">
        <f t="shared" si="35"/>
        <v>0</v>
      </c>
      <c r="X110" s="348">
        <f t="shared" si="36"/>
        <v>0</v>
      </c>
      <c r="Y110" s="348">
        <f t="shared" si="37"/>
        <v>0</v>
      </c>
      <c r="Z110" s="348">
        <f t="shared" si="38"/>
        <v>0</v>
      </c>
      <c r="AA110" s="348">
        <f t="shared" si="39"/>
        <v>0</v>
      </c>
      <c r="AB110" s="348">
        <f t="shared" si="40"/>
        <v>0</v>
      </c>
      <c r="AC110" s="348">
        <f t="shared" si="41"/>
        <v>0</v>
      </c>
      <c r="AD110" s="348">
        <f t="shared" si="42"/>
        <v>0</v>
      </c>
      <c r="AE110" s="348">
        <f t="shared" si="43"/>
        <v>0</v>
      </c>
      <c r="AF110" s="348">
        <f t="shared" si="44"/>
        <v>0</v>
      </c>
      <c r="AG110" s="348">
        <f t="shared" si="45"/>
        <v>0</v>
      </c>
      <c r="AH110" s="348">
        <f t="shared" si="46"/>
        <v>0</v>
      </c>
      <c r="AI110" s="348">
        <f t="shared" si="47"/>
        <v>0</v>
      </c>
      <c r="AJ110" s="348">
        <f t="shared" si="48"/>
        <v>0</v>
      </c>
      <c r="AK110" s="348">
        <f t="shared" si="49"/>
        <v>0</v>
      </c>
      <c r="AL110" s="348">
        <f t="shared" si="50"/>
        <v>0</v>
      </c>
      <c r="AM110" s="348">
        <f t="shared" si="51"/>
        <v>0</v>
      </c>
      <c r="AN110" s="348">
        <f t="shared" si="52"/>
        <v>0</v>
      </c>
      <c r="AO110" s="334"/>
    </row>
    <row r="111" spans="1:41" s="335" customFormat="1" ht="18" customHeight="1">
      <c r="A111" s="343">
        <f t="shared" si="28"/>
        <v>106</v>
      </c>
      <c r="B111" s="118" t="s">
        <v>1177</v>
      </c>
      <c r="C111" s="91" t="s">
        <v>1178</v>
      </c>
      <c r="D111" s="346">
        <v>0</v>
      </c>
      <c r="E111" s="346">
        <v>0</v>
      </c>
      <c r="F111" s="346">
        <v>0</v>
      </c>
      <c r="G111" s="346">
        <v>0</v>
      </c>
      <c r="H111" s="346"/>
      <c r="I111" s="346"/>
      <c r="J111" s="346"/>
      <c r="K111" s="346"/>
      <c r="L111" s="346"/>
      <c r="M111" s="346"/>
      <c r="N111" s="346"/>
      <c r="O111" s="346"/>
      <c r="P111" s="347">
        <f t="shared" si="53"/>
        <v>0</v>
      </c>
      <c r="Q111" s="348">
        <f t="shared" si="29"/>
        <v>0</v>
      </c>
      <c r="R111" s="348">
        <f t="shared" si="30"/>
        <v>0</v>
      </c>
      <c r="S111" s="348">
        <f t="shared" si="31"/>
        <v>0</v>
      </c>
      <c r="T111" s="348">
        <f t="shared" si="32"/>
        <v>0</v>
      </c>
      <c r="U111" s="348">
        <f t="shared" si="33"/>
        <v>0</v>
      </c>
      <c r="V111" s="348">
        <f t="shared" si="34"/>
        <v>0</v>
      </c>
      <c r="W111" s="348">
        <f t="shared" si="35"/>
        <v>0</v>
      </c>
      <c r="X111" s="348">
        <f t="shared" si="36"/>
        <v>0</v>
      </c>
      <c r="Y111" s="348">
        <f t="shared" si="37"/>
        <v>0</v>
      </c>
      <c r="Z111" s="348">
        <f t="shared" si="38"/>
        <v>0</v>
      </c>
      <c r="AA111" s="348">
        <f t="shared" si="39"/>
        <v>0</v>
      </c>
      <c r="AB111" s="348">
        <f t="shared" si="40"/>
        <v>0</v>
      </c>
      <c r="AC111" s="348">
        <f t="shared" si="41"/>
        <v>0</v>
      </c>
      <c r="AD111" s="348">
        <f t="shared" si="42"/>
        <v>0</v>
      </c>
      <c r="AE111" s="348">
        <f t="shared" si="43"/>
        <v>0</v>
      </c>
      <c r="AF111" s="348">
        <f t="shared" si="44"/>
        <v>0</v>
      </c>
      <c r="AG111" s="348">
        <f t="shared" si="45"/>
        <v>0</v>
      </c>
      <c r="AH111" s="348">
        <f t="shared" si="46"/>
        <v>0</v>
      </c>
      <c r="AI111" s="348">
        <f t="shared" si="47"/>
        <v>0</v>
      </c>
      <c r="AJ111" s="348">
        <f t="shared" si="48"/>
        <v>0</v>
      </c>
      <c r="AK111" s="348">
        <f t="shared" si="49"/>
        <v>0</v>
      </c>
      <c r="AL111" s="348">
        <f t="shared" si="50"/>
        <v>0</v>
      </c>
      <c r="AM111" s="348">
        <f t="shared" si="51"/>
        <v>0</v>
      </c>
      <c r="AN111" s="348">
        <f t="shared" si="52"/>
        <v>0</v>
      </c>
      <c r="AO111" s="334"/>
    </row>
    <row r="112" spans="1:41" s="335" customFormat="1" ht="18" customHeight="1">
      <c r="A112" s="343">
        <f t="shared" si="28"/>
        <v>107</v>
      </c>
      <c r="B112" s="349" t="s">
        <v>1180</v>
      </c>
      <c r="C112" s="350" t="s">
        <v>1181</v>
      </c>
      <c r="D112" s="346">
        <v>0</v>
      </c>
      <c r="E112" s="346">
        <v>0</v>
      </c>
      <c r="F112" s="346">
        <v>0</v>
      </c>
      <c r="G112" s="346">
        <v>0</v>
      </c>
      <c r="H112" s="346"/>
      <c r="I112" s="346"/>
      <c r="J112" s="346"/>
      <c r="K112" s="346"/>
      <c r="L112" s="346"/>
      <c r="M112" s="346"/>
      <c r="N112" s="346"/>
      <c r="O112" s="346"/>
      <c r="P112" s="347">
        <f t="shared" si="53"/>
        <v>0</v>
      </c>
      <c r="Q112" s="348">
        <f t="shared" si="29"/>
        <v>0</v>
      </c>
      <c r="R112" s="348">
        <f t="shared" si="30"/>
        <v>0</v>
      </c>
      <c r="S112" s="348">
        <f t="shared" si="31"/>
        <v>0</v>
      </c>
      <c r="T112" s="348">
        <f t="shared" si="32"/>
        <v>0</v>
      </c>
      <c r="U112" s="348">
        <f t="shared" si="33"/>
        <v>0</v>
      </c>
      <c r="V112" s="348">
        <f t="shared" si="34"/>
        <v>0</v>
      </c>
      <c r="W112" s="348">
        <f t="shared" si="35"/>
        <v>0</v>
      </c>
      <c r="X112" s="348">
        <f t="shared" si="36"/>
        <v>0</v>
      </c>
      <c r="Y112" s="348">
        <f t="shared" si="37"/>
        <v>0</v>
      </c>
      <c r="Z112" s="348">
        <f t="shared" si="38"/>
        <v>0</v>
      </c>
      <c r="AA112" s="348">
        <f t="shared" si="39"/>
        <v>0</v>
      </c>
      <c r="AB112" s="348">
        <f t="shared" si="40"/>
        <v>0</v>
      </c>
      <c r="AC112" s="348">
        <f t="shared" si="41"/>
        <v>0</v>
      </c>
      <c r="AD112" s="348">
        <f t="shared" si="42"/>
        <v>0</v>
      </c>
      <c r="AE112" s="348">
        <f t="shared" si="43"/>
        <v>0</v>
      </c>
      <c r="AF112" s="348">
        <f t="shared" si="44"/>
        <v>0</v>
      </c>
      <c r="AG112" s="348">
        <f t="shared" si="45"/>
        <v>0</v>
      </c>
      <c r="AH112" s="348">
        <f t="shared" si="46"/>
        <v>0</v>
      </c>
      <c r="AI112" s="348">
        <f t="shared" si="47"/>
        <v>0</v>
      </c>
      <c r="AJ112" s="348">
        <f t="shared" si="48"/>
        <v>0</v>
      </c>
      <c r="AK112" s="348">
        <f t="shared" si="49"/>
        <v>0</v>
      </c>
      <c r="AL112" s="348">
        <f t="shared" si="50"/>
        <v>0</v>
      </c>
      <c r="AM112" s="348">
        <f t="shared" si="51"/>
        <v>0</v>
      </c>
      <c r="AN112" s="348">
        <f t="shared" si="52"/>
        <v>0</v>
      </c>
      <c r="AO112" s="334"/>
    </row>
    <row r="113" spans="1:41" s="335" customFormat="1" ht="27" customHeight="1">
      <c r="A113" s="343">
        <f t="shared" si="28"/>
        <v>108</v>
      </c>
      <c r="B113" s="344" t="s">
        <v>1183</v>
      </c>
      <c r="C113" s="345" t="s">
        <v>1184</v>
      </c>
      <c r="D113" s="346">
        <v>0</v>
      </c>
      <c r="E113" s="346">
        <v>0</v>
      </c>
      <c r="F113" s="346">
        <v>0</v>
      </c>
      <c r="G113" s="346">
        <v>0</v>
      </c>
      <c r="H113" s="346"/>
      <c r="I113" s="346"/>
      <c r="J113" s="346"/>
      <c r="K113" s="346"/>
      <c r="L113" s="346"/>
      <c r="M113" s="346"/>
      <c r="N113" s="346"/>
      <c r="O113" s="346"/>
      <c r="P113" s="347">
        <f>SUM(D113:O113)</f>
        <v>0</v>
      </c>
      <c r="Q113" s="348">
        <f>IF(D113&lt;14,D113,14)</f>
        <v>0</v>
      </c>
      <c r="R113" s="348">
        <f>D113-Q113</f>
        <v>0</v>
      </c>
      <c r="S113" s="348">
        <f>IF(D113&gt;=14,0,IF((D113+E113)&lt;14,E113,14-D113))</f>
        <v>0</v>
      </c>
      <c r="T113" s="348">
        <f>IF(D113&gt;=14,E113,E113-S113)</f>
        <v>0</v>
      </c>
      <c r="U113" s="348">
        <f>IF((D113+E113)&gt;=14,0,IF((D113+E113+F113)&lt;14,F113,14-(D113+E113)))</f>
        <v>0</v>
      </c>
      <c r="V113" s="348">
        <f>IF((D113+E113)&gt;=14,F113,F113-U113)</f>
        <v>0</v>
      </c>
      <c r="W113" s="348">
        <f>IF((D113+E113+F113)&gt;=14,0,IF((D113+E113+F113+G113)&lt;14,G113,14-(D113+E113+F113)))</f>
        <v>0</v>
      </c>
      <c r="X113" s="348">
        <f>IF((D113+E113+F113)&gt;=14,G113,G113-W113)</f>
        <v>0</v>
      </c>
      <c r="Y113" s="348">
        <f>IF((D113+E113+F113+G113)&gt;=14,0,IF((D113+E113+F113+G113+H113)&lt;14,H113,14-(D113+E113+F113+G113)))</f>
        <v>0</v>
      </c>
      <c r="Z113" s="348">
        <f>IF((D113+E113+F113+G113)&gt;=14,H113,H113-Y113)</f>
        <v>0</v>
      </c>
      <c r="AA113" s="348">
        <f>IF((D113+E113+F113+G113+H113)&gt;=14,0,IF((D113+E113+F113+G113+H113+I113)&lt;14,I113,14-(D113+E113+F113+G113+H113)))</f>
        <v>0</v>
      </c>
      <c r="AB113" s="348">
        <f>IF((D113+E113+F113+G113+H113)&gt;=14,I113,I113-AA113)</f>
        <v>0</v>
      </c>
      <c r="AC113" s="348">
        <f>IF((D113+E113+F113+G113+H113+I113)&gt;=14,0,IF((D113+E113+F113+G113+H113+I113+J113)&lt;14,J113,14-(D113+E113+F113+G113+H113+I113)))</f>
        <v>0</v>
      </c>
      <c r="AD113" s="348">
        <f>IF((D113+E113+F113+G113+H113+I113)&gt;=14,J113,J113-AC113)</f>
        <v>0</v>
      </c>
      <c r="AE113" s="348">
        <f>IF((D113+E113+F113+G113+H113+I113+J113)&gt;=14,0,IF((D113+E113+F113+G113+H113+I113+J113+K113)&lt;14,K113,14-(D113+E113+F113+G113+H113+I113+J113)))</f>
        <v>0</v>
      </c>
      <c r="AF113" s="348">
        <f>IF((D113+E113+F113+G113+H113+I113+J113)&gt;=14,K113,K113-AE113)</f>
        <v>0</v>
      </c>
      <c r="AG113" s="348">
        <f>IF((D113+E113+F113+G113+H113+I113+J113+K113)&gt;=14,0,IF((D113+E113+F113+G113+H113+I113+J113+K113+L113)&lt;14,L113,14-(D113+E113+F113+G113+H113+I113+J113+K113)))</f>
        <v>0</v>
      </c>
      <c r="AH113" s="348">
        <f>IF((D113+E113+F113+G113+H113+I113+J113+K113)&gt;=14,L113,L113-AG113)</f>
        <v>0</v>
      </c>
      <c r="AI113" s="348">
        <f>IF((D113+E113+F113+G113+H113+I113+J113+K113+L113)&gt;=14,0,IF((D113+E113+F113+G113+H113+I113+J113+K113+L113+M113)&lt;14,M113,14-(D113+E113+F113+G113+H113+I113+J113+K113+L113)))</f>
        <v>0</v>
      </c>
      <c r="AJ113" s="348">
        <f>IF((D113+E113+F113+G113+H113+I113+J113+K113+L113)&gt;=14,M113,M113-AI113)</f>
        <v>0</v>
      </c>
      <c r="AK113" s="348">
        <f>IF((D113+E113+F113+G113+H113+I113+J113+K113+L113+M113)&gt;=14,0,IF((D113+E113+F113+G113+H113+I113+J113+K113+L113+M113+N113)&lt;14,N113,14-(D113+E113+F113+G113+H113+I113+J113+K113+L113+M113)))</f>
        <v>0</v>
      </c>
      <c r="AL113" s="348">
        <f>IF((D113+E113+F113+G113+H113+I113+J113+K113+L113+M113)&gt;=14,N113,N113-AK113)</f>
        <v>0</v>
      </c>
      <c r="AM113" s="348">
        <f>IF((D113+E113+F113+G113+H113+I113+J113+K113+L113+M113+N113)&gt;=14,0,IF((D113+E113+F113+G113+H113+I113+J113+K113+L113+M113+N113+O113)&lt;14,O113,14-(D113+E113+F113+G113+H113+I113+J113+K113+L113+M113+N113)))</f>
        <v>0</v>
      </c>
      <c r="AN113" s="348">
        <f>IF((D113+E113+F113+G113+H113+I113+J113+K113+L113+M113+N113)&gt;=14,O113,O113-AM113)</f>
        <v>0</v>
      </c>
      <c r="AO113" s="334"/>
    </row>
    <row r="114" spans="1:41" s="335" customFormat="1" ht="27" customHeight="1">
      <c r="A114" s="343">
        <f t="shared" si="28"/>
        <v>109</v>
      </c>
      <c r="B114" s="344" t="s">
        <v>592</v>
      </c>
      <c r="C114" s="345" t="s">
        <v>593</v>
      </c>
      <c r="D114" s="346">
        <v>0</v>
      </c>
      <c r="E114" s="346">
        <v>0</v>
      </c>
      <c r="F114" s="346">
        <v>0</v>
      </c>
      <c r="G114" s="346">
        <v>0</v>
      </c>
      <c r="H114" s="346"/>
      <c r="I114" s="346"/>
      <c r="J114" s="346"/>
      <c r="K114" s="346"/>
      <c r="L114" s="346"/>
      <c r="M114" s="346"/>
      <c r="N114" s="346"/>
      <c r="O114" s="346"/>
      <c r="P114" s="347">
        <f>SUM(D114:O114)</f>
        <v>0</v>
      </c>
      <c r="Q114" s="348">
        <f>IF(D114&lt;14,D114,14)</f>
        <v>0</v>
      </c>
      <c r="R114" s="348">
        <f>D114-Q114</f>
        <v>0</v>
      </c>
      <c r="S114" s="348">
        <f>IF(D114&gt;=14,0,IF((D114+E114)&lt;14,E114,14-D114))</f>
        <v>0</v>
      </c>
      <c r="T114" s="348">
        <f>IF(D114&gt;=14,E114,E114-S114)</f>
        <v>0</v>
      </c>
      <c r="U114" s="348">
        <f>IF((D114+E114)&gt;=14,0,IF((D114+E114+F114)&lt;14,F114,14-(D114+E114)))</f>
        <v>0</v>
      </c>
      <c r="V114" s="348">
        <f>IF((D114+E114)&gt;=14,F114,F114-U114)</f>
        <v>0</v>
      </c>
      <c r="W114" s="348">
        <f>IF((D114+E114+F114)&gt;=14,0,IF((D114+E114+F114+G114)&lt;14,G114,14-(D114+E114+F114)))</f>
        <v>0</v>
      </c>
      <c r="X114" s="348">
        <f>IF((D114+E114+F114)&gt;=14,G114,G114-W114)</f>
        <v>0</v>
      </c>
      <c r="Y114" s="348">
        <f>IF((D114+E114+F114+G114)&gt;=14,0,IF((D114+E114+F114+G114+H114)&lt;14,H114,14-(D114+E114+F114+G114)))</f>
        <v>0</v>
      </c>
      <c r="Z114" s="348">
        <f>IF((D114+E114+F114+G114)&gt;=14,H114,H114-Y114)</f>
        <v>0</v>
      </c>
      <c r="AA114" s="348">
        <f>IF((D114+E114+F114+G114+H114)&gt;=14,0,IF((D114+E114+F114+G114+H114+I114)&lt;14,I114,14-(D114+E114+F114+G114+H114)))</f>
        <v>0</v>
      </c>
      <c r="AB114" s="348">
        <f>IF((D114+E114+F114+G114+H114)&gt;=14,I114,I114-AA114)</f>
        <v>0</v>
      </c>
      <c r="AC114" s="348">
        <f>IF((D114+E114+F114+G114+H114+I114)&gt;=14,0,IF((D114+E114+F114+G114+H114+I114+J114)&lt;14,J114,14-(D114+E114+F114+G114+H114+I114)))</f>
        <v>0</v>
      </c>
      <c r="AD114" s="348">
        <f>IF((D114+E114+F114+G114+H114+I114)&gt;=14,J114,J114-AC114)</f>
        <v>0</v>
      </c>
      <c r="AE114" s="348">
        <f>IF((D114+E114+F114+G114+H114+I114+J114)&gt;=14,0,IF((D114+E114+F114+G114+H114+I114+J114+K114)&lt;14,K114,14-(D114+E114+F114+G114+H114+I114+J114)))</f>
        <v>0</v>
      </c>
      <c r="AF114" s="348">
        <f>IF((D114+E114+F114+G114+H114+I114+J114)&gt;=14,K114,K114-AE114)</f>
        <v>0</v>
      </c>
      <c r="AG114" s="348">
        <f>IF((D114+E114+F114+G114+H114+I114+J114+K114)&gt;=14,0,IF((D114+E114+F114+G114+H114+I114+J114+K114+L114)&lt;14,L114,14-(D114+E114+F114+G114+H114+I114+J114+K114)))</f>
        <v>0</v>
      </c>
      <c r="AH114" s="348">
        <f>IF((D114+E114+F114+G114+H114+I114+J114+K114)&gt;=14,L114,L114-AG114)</f>
        <v>0</v>
      </c>
      <c r="AI114" s="348">
        <f>IF((D114+E114+F114+G114+H114+I114+J114+K114+L114)&gt;=14,0,IF((D114+E114+F114+G114+H114+I114+J114+K114+L114+M114)&lt;14,M114,14-(D114+E114+F114+G114+H114+I114+J114+K114+L114)))</f>
        <v>0</v>
      </c>
      <c r="AJ114" s="348">
        <f>IF((D114+E114+F114+G114+H114+I114+J114+K114+L114)&gt;=14,M114,M114-AI114)</f>
        <v>0</v>
      </c>
      <c r="AK114" s="348">
        <f>IF((D114+E114+F114+G114+H114+I114+J114+K114+L114+M114)&gt;=14,0,IF((D114+E114+F114+G114+H114+I114+J114+K114+L114+M114+N114)&lt;14,N114,14-(D114+E114+F114+G114+H114+I114+J114+K114+L114+M114)))</f>
        <v>0</v>
      </c>
      <c r="AL114" s="348">
        <f>IF((D114+E114+F114+G114+H114+I114+J114+K114+L114+M114)&gt;=14,N114,N114-AK114)</f>
        <v>0</v>
      </c>
      <c r="AM114" s="348">
        <f>IF((D114+E114+F114+G114+H114+I114+J114+K114+L114+M114+N114)&gt;=14,0,IF((D114+E114+F114+G114+H114+I114+J114+K114+L114+M114+N114+O114)&lt;14,O114,14-(D114+E114+F114+G114+H114+I114+J114+K114+L114+M114+N114)))</f>
        <v>0</v>
      </c>
      <c r="AN114" s="348">
        <f>IF((D114+E114+F114+G114+H114+I114+J114+K114+L114+M114+N114)&gt;=14,O114,O114-AM114)</f>
        <v>0</v>
      </c>
      <c r="AO114" s="334"/>
    </row>
    <row r="115" spans="1:41" s="335" customFormat="1" ht="27" customHeight="1">
      <c r="A115" s="343">
        <f t="shared" si="28"/>
        <v>110</v>
      </c>
      <c r="B115" s="344" t="s">
        <v>163</v>
      </c>
      <c r="C115" s="345" t="s">
        <v>164</v>
      </c>
      <c r="D115" s="346">
        <v>0</v>
      </c>
      <c r="E115" s="346">
        <v>0</v>
      </c>
      <c r="F115" s="346">
        <v>0</v>
      </c>
      <c r="G115" s="346">
        <v>0</v>
      </c>
      <c r="H115" s="346"/>
      <c r="I115" s="346"/>
      <c r="J115" s="346"/>
      <c r="K115" s="346"/>
      <c r="L115" s="346"/>
      <c r="M115" s="346"/>
      <c r="N115" s="346"/>
      <c r="O115" s="346"/>
      <c r="P115" s="347">
        <f>SUM(D115:O115)</f>
        <v>0</v>
      </c>
      <c r="Q115" s="348">
        <f>IF(D115&lt;14,D115,14)</f>
        <v>0</v>
      </c>
      <c r="R115" s="348">
        <f>D115-Q115</f>
        <v>0</v>
      </c>
      <c r="S115" s="348">
        <f>IF(D115&gt;=14,0,IF((D115+E115)&lt;14,E115,14-D115))</f>
        <v>0</v>
      </c>
      <c r="T115" s="348">
        <f>IF(D115&gt;=14,E115,E115-S115)</f>
        <v>0</v>
      </c>
      <c r="U115" s="348">
        <f>IF((D115+E115)&gt;=14,0,IF((D115+E115+F115)&lt;14,F115,14-(D115+E115)))</f>
        <v>0</v>
      </c>
      <c r="V115" s="348">
        <f>IF((D115+E115)&gt;=14,F115,F115-U115)</f>
        <v>0</v>
      </c>
      <c r="W115" s="348">
        <f>IF((D115+E115+F115)&gt;=14,0,IF((D115+E115+F115+G115)&lt;14,G115,14-(D115+E115+F115)))</f>
        <v>0</v>
      </c>
      <c r="X115" s="348">
        <f>IF((D115+E115+F115)&gt;=14,G115,G115-W115)</f>
        <v>0</v>
      </c>
      <c r="Y115" s="348">
        <f>IF((D115+E115+F115+G115)&gt;=14,0,IF((D115+E115+F115+G115+H115)&lt;14,H115,14-(D115+E115+F115+G115)))</f>
        <v>0</v>
      </c>
      <c r="Z115" s="348">
        <f>IF((D115+E115+F115+G115)&gt;=14,H115,H115-Y115)</f>
        <v>0</v>
      </c>
      <c r="AA115" s="348">
        <f>IF((D115+E115+F115+G115+H115)&gt;=14,0,IF((D115+E115+F115+G115+H115+I115)&lt;14,I115,14-(D115+E115+F115+G115+H115)))</f>
        <v>0</v>
      </c>
      <c r="AB115" s="348">
        <f>IF((D115+E115+F115+G115+H115)&gt;=14,I115,I115-AA115)</f>
        <v>0</v>
      </c>
      <c r="AC115" s="348">
        <f>IF((D115+E115+F115+G115+H115+I115)&gt;=14,0,IF((D115+E115+F115+G115+H115+I115+J115)&lt;14,J115,14-(D115+E115+F115+G115+H115+I115)))</f>
        <v>0</v>
      </c>
      <c r="AD115" s="348">
        <f>IF((D115+E115+F115+G115+H115+I115)&gt;=14,J115,J115-AC115)</f>
        <v>0</v>
      </c>
      <c r="AE115" s="348">
        <f>IF((D115+E115+F115+G115+H115+I115+J115)&gt;=14,0,IF((D115+E115+F115+G115+H115+I115+J115+K115)&lt;14,K115,14-(D115+E115+F115+G115+H115+I115+J115)))</f>
        <v>0</v>
      </c>
      <c r="AF115" s="348">
        <f>IF((D115+E115+F115+G115+H115+I115+J115)&gt;=14,K115,K115-AE115)</f>
        <v>0</v>
      </c>
      <c r="AG115" s="348">
        <f>IF((D115+E115+F115+G115+H115+I115+J115+K115)&gt;=14,0,IF((D115+E115+F115+G115+H115+I115+J115+K115+L115)&lt;14,L115,14-(D115+E115+F115+G115+H115+I115+J115+K115)))</f>
        <v>0</v>
      </c>
      <c r="AH115" s="348">
        <f>IF((D115+E115+F115+G115+H115+I115+J115+K115)&gt;=14,L115,L115-AG115)</f>
        <v>0</v>
      </c>
      <c r="AI115" s="348">
        <f>IF((D115+E115+F115+G115+H115+I115+J115+K115+L115)&gt;=14,0,IF((D115+E115+F115+G115+H115+I115+J115+K115+L115+M115)&lt;14,M115,14-(D115+E115+F115+G115+H115+I115+J115+K115+L115)))</f>
        <v>0</v>
      </c>
      <c r="AJ115" s="348">
        <f>IF((D115+E115+F115+G115+H115+I115+J115+K115+L115)&gt;=14,M115,M115-AI115)</f>
        <v>0</v>
      </c>
      <c r="AK115" s="348">
        <f>IF((D115+E115+F115+G115+H115+I115+J115+K115+L115+M115)&gt;=14,0,IF((D115+E115+F115+G115+H115+I115+J115+K115+L115+M115+N115)&lt;14,N115,14-(D115+E115+F115+G115+H115+I115+J115+K115+L115+M115)))</f>
        <v>0</v>
      </c>
      <c r="AL115" s="348">
        <f>IF((D115+E115+F115+G115+H115+I115+J115+K115+L115+M115)&gt;=14,N115,N115-AK115)</f>
        <v>0</v>
      </c>
      <c r="AM115" s="348">
        <f>IF((D115+E115+F115+G115+H115+I115+J115+K115+L115+M115+N115)&gt;=14,0,IF((D115+E115+F115+G115+H115+I115+J115+K115+L115+M115+N115+O115)&lt;14,O115,14-(D115+E115+F115+G115+H115+I115+J115+K115+L115+M115+N115)))</f>
        <v>0</v>
      </c>
      <c r="AN115" s="348">
        <f>IF((D115+E115+F115+G115+H115+I115+J115+K115+L115+M115+N115)&gt;=14,O115,O115-AM115)</f>
        <v>0</v>
      </c>
      <c r="AO115" s="334"/>
    </row>
    <row r="116" spans="1:41" s="335" customFormat="1" ht="27" customHeight="1">
      <c r="A116" s="343">
        <f t="shared" si="28"/>
        <v>111</v>
      </c>
      <c r="B116" s="344" t="s">
        <v>165</v>
      </c>
      <c r="C116" s="345" t="s">
        <v>166</v>
      </c>
      <c r="D116" s="346">
        <v>0</v>
      </c>
      <c r="E116" s="346">
        <v>0</v>
      </c>
      <c r="F116" s="346">
        <v>0</v>
      </c>
      <c r="G116" s="346">
        <v>0</v>
      </c>
      <c r="H116" s="346"/>
      <c r="I116" s="346"/>
      <c r="J116" s="346"/>
      <c r="K116" s="346"/>
      <c r="L116" s="346"/>
      <c r="M116" s="346"/>
      <c r="N116" s="346"/>
      <c r="O116" s="346"/>
      <c r="P116" s="347">
        <f>SUM(D116:O116)</f>
        <v>0</v>
      </c>
      <c r="Q116" s="348">
        <f>IF(D116&lt;14,D116,14)</f>
        <v>0</v>
      </c>
      <c r="R116" s="348">
        <f>D116-Q116</f>
        <v>0</v>
      </c>
      <c r="S116" s="348">
        <f>IF(D116&gt;=14,0,IF((D116+E116)&lt;14,E116,14-D116))</f>
        <v>0</v>
      </c>
      <c r="T116" s="348">
        <f>IF(D116&gt;=14,E116,E116-S116)</f>
        <v>0</v>
      </c>
      <c r="U116" s="348">
        <f>IF((D116+E116)&gt;=14,0,IF((D116+E116+F116)&lt;14,F116,14-(D116+E116)))</f>
        <v>0</v>
      </c>
      <c r="V116" s="348">
        <f>IF((D116+E116)&gt;=14,F116,F116-U116)</f>
        <v>0</v>
      </c>
      <c r="W116" s="348">
        <f>IF((D116+E116+F116)&gt;=14,0,IF((D116+E116+F116+G116)&lt;14,G116,14-(D116+E116+F116)))</f>
        <v>0</v>
      </c>
      <c r="X116" s="348">
        <f>IF((D116+E116+F116)&gt;=14,G116,G116-W116)</f>
        <v>0</v>
      </c>
      <c r="Y116" s="348">
        <f>IF((D116+E116+F116+G116)&gt;=14,0,IF((D116+E116+F116+G116+H116)&lt;14,H116,14-(D116+E116+F116+G116)))</f>
        <v>0</v>
      </c>
      <c r="Z116" s="348">
        <f>IF((D116+E116+F116+G116)&gt;=14,H116,H116-Y116)</f>
        <v>0</v>
      </c>
      <c r="AA116" s="348">
        <f>IF((D116+E116+F116+G116+H116)&gt;=14,0,IF((D116+E116+F116+G116+H116+I116)&lt;14,I116,14-(D116+E116+F116+G116+H116)))</f>
        <v>0</v>
      </c>
      <c r="AB116" s="348">
        <f>IF((D116+E116+F116+G116+H116)&gt;=14,I116,I116-AA116)</f>
        <v>0</v>
      </c>
      <c r="AC116" s="348">
        <f>IF((D116+E116+F116+G116+H116+I116)&gt;=14,0,IF((D116+E116+F116+G116+H116+I116+J116)&lt;14,J116,14-(D116+E116+F116+G116+H116+I116)))</f>
        <v>0</v>
      </c>
      <c r="AD116" s="348">
        <f>IF((D116+E116+F116+G116+H116+I116)&gt;=14,J116,J116-AC116)</f>
        <v>0</v>
      </c>
      <c r="AE116" s="348">
        <f>IF((D116+E116+F116+G116+H116+I116+J116)&gt;=14,0,IF((D116+E116+F116+G116+H116+I116+J116+K116)&lt;14,K116,14-(D116+E116+F116+G116+H116+I116+J116)))</f>
        <v>0</v>
      </c>
      <c r="AF116" s="348">
        <f>IF((D116+E116+F116+G116+H116+I116+J116)&gt;=14,K116,K116-AE116)</f>
        <v>0</v>
      </c>
      <c r="AG116" s="348">
        <f>IF((D116+E116+F116+G116+H116+I116+J116+K116)&gt;=14,0,IF((D116+E116+F116+G116+H116+I116+J116+K116+L116)&lt;14,L116,14-(D116+E116+F116+G116+H116+I116+J116+K116)))</f>
        <v>0</v>
      </c>
      <c r="AH116" s="348">
        <f>IF((D116+E116+F116+G116+H116+I116+J116+K116)&gt;=14,L116,L116-AG116)</f>
        <v>0</v>
      </c>
      <c r="AI116" s="348">
        <f>IF((D116+E116+F116+G116+H116+I116+J116+K116+L116)&gt;=14,0,IF((D116+E116+F116+G116+H116+I116+J116+K116+L116+M116)&lt;14,M116,14-(D116+E116+F116+G116+H116+I116+J116+K116+L116)))</f>
        <v>0</v>
      </c>
      <c r="AJ116" s="348">
        <f>IF((D116+E116+F116+G116+H116+I116+J116+K116+L116)&gt;=14,M116,M116-AI116)</f>
        <v>0</v>
      </c>
      <c r="AK116" s="348">
        <f>IF((D116+E116+F116+G116+H116+I116+J116+K116+L116+M116)&gt;=14,0,IF((D116+E116+F116+G116+H116+I116+J116+K116+L116+M116+N116)&lt;14,N116,14-(D116+E116+F116+G116+H116+I116+J116+K116+L116+M116)))</f>
        <v>0</v>
      </c>
      <c r="AL116" s="348">
        <f>IF((D116+E116+F116+G116+H116+I116+J116+K116+L116+M116)&gt;=14,N116,N116-AK116)</f>
        <v>0</v>
      </c>
      <c r="AM116" s="348">
        <f>IF((D116+E116+F116+G116+H116+I116+J116+K116+L116+M116+N116)&gt;=14,0,IF((D116+E116+F116+G116+H116+I116+J116+K116+L116+M116+N116+O116)&lt;14,O116,14-(D116+E116+F116+G116+H116+I116+J116+K116+L116+M116+N116)))</f>
        <v>0</v>
      </c>
      <c r="AN116" s="348">
        <f>IF((D116+E116+F116+G116+H116+I116+J116+K116+L116+M116+N116)&gt;=14,O116,O116-AM116)</f>
        <v>0</v>
      </c>
      <c r="AO116" s="334"/>
    </row>
    <row r="117" spans="1:41" s="335" customFormat="1" ht="18" customHeight="1">
      <c r="A117" s="343">
        <f t="shared" si="28"/>
        <v>112</v>
      </c>
      <c r="B117" s="344" t="s">
        <v>167</v>
      </c>
      <c r="C117" s="345" t="s">
        <v>168</v>
      </c>
      <c r="D117" s="346">
        <v>0</v>
      </c>
      <c r="E117" s="346">
        <v>0</v>
      </c>
      <c r="F117" s="346">
        <v>0</v>
      </c>
      <c r="G117" s="346">
        <v>0</v>
      </c>
      <c r="H117" s="346"/>
      <c r="I117" s="346"/>
      <c r="J117" s="346"/>
      <c r="K117" s="346"/>
      <c r="L117" s="346"/>
      <c r="M117" s="346"/>
      <c r="N117" s="346"/>
      <c r="O117" s="346"/>
      <c r="P117" s="347">
        <f t="shared" si="53"/>
        <v>0</v>
      </c>
      <c r="Q117" s="348">
        <f t="shared" si="29"/>
        <v>0</v>
      </c>
      <c r="R117" s="348">
        <f t="shared" si="30"/>
        <v>0</v>
      </c>
      <c r="S117" s="348">
        <f t="shared" si="31"/>
        <v>0</v>
      </c>
      <c r="T117" s="348">
        <f t="shared" si="32"/>
        <v>0</v>
      </c>
      <c r="U117" s="348">
        <f t="shared" si="33"/>
        <v>0</v>
      </c>
      <c r="V117" s="348">
        <f t="shared" si="34"/>
        <v>0</v>
      </c>
      <c r="W117" s="348">
        <f t="shared" si="35"/>
        <v>0</v>
      </c>
      <c r="X117" s="348">
        <f t="shared" si="36"/>
        <v>0</v>
      </c>
      <c r="Y117" s="348">
        <f t="shared" si="37"/>
        <v>0</v>
      </c>
      <c r="Z117" s="348">
        <f t="shared" si="38"/>
        <v>0</v>
      </c>
      <c r="AA117" s="348">
        <f t="shared" si="39"/>
        <v>0</v>
      </c>
      <c r="AB117" s="348">
        <f t="shared" si="40"/>
        <v>0</v>
      </c>
      <c r="AC117" s="348">
        <f t="shared" si="41"/>
        <v>0</v>
      </c>
      <c r="AD117" s="348">
        <f t="shared" si="42"/>
        <v>0</v>
      </c>
      <c r="AE117" s="348">
        <f t="shared" si="43"/>
        <v>0</v>
      </c>
      <c r="AF117" s="348">
        <f t="shared" si="44"/>
        <v>0</v>
      </c>
      <c r="AG117" s="348">
        <f t="shared" si="45"/>
        <v>0</v>
      </c>
      <c r="AH117" s="348">
        <f t="shared" si="46"/>
        <v>0</v>
      </c>
      <c r="AI117" s="348">
        <f t="shared" si="47"/>
        <v>0</v>
      </c>
      <c r="AJ117" s="348">
        <f t="shared" si="48"/>
        <v>0</v>
      </c>
      <c r="AK117" s="348">
        <f t="shared" si="49"/>
        <v>0</v>
      </c>
      <c r="AL117" s="348">
        <f t="shared" si="50"/>
        <v>0</v>
      </c>
      <c r="AM117" s="348">
        <f t="shared" si="51"/>
        <v>0</v>
      </c>
      <c r="AN117" s="348">
        <f t="shared" si="52"/>
        <v>0</v>
      </c>
      <c r="AO117" s="334"/>
    </row>
    <row r="118" spans="1:41" s="335" customFormat="1" ht="18" customHeight="1">
      <c r="A118" s="343">
        <f t="shared" si="28"/>
        <v>113</v>
      </c>
      <c r="B118" s="344" t="s">
        <v>169</v>
      </c>
      <c r="C118" s="345" t="s">
        <v>170</v>
      </c>
      <c r="D118" s="346">
        <v>0</v>
      </c>
      <c r="E118" s="346">
        <v>0</v>
      </c>
      <c r="F118" s="346">
        <v>0</v>
      </c>
      <c r="G118" s="346">
        <v>0</v>
      </c>
      <c r="H118" s="346"/>
      <c r="I118" s="346"/>
      <c r="J118" s="346"/>
      <c r="K118" s="346"/>
      <c r="L118" s="346"/>
      <c r="M118" s="346"/>
      <c r="N118" s="346"/>
      <c r="O118" s="346"/>
      <c r="P118" s="347">
        <f t="shared" si="53"/>
        <v>0</v>
      </c>
      <c r="Q118" s="348">
        <f t="shared" si="29"/>
        <v>0</v>
      </c>
      <c r="R118" s="348">
        <f t="shared" si="30"/>
        <v>0</v>
      </c>
      <c r="S118" s="348">
        <f t="shared" si="31"/>
        <v>0</v>
      </c>
      <c r="T118" s="348">
        <f t="shared" si="32"/>
        <v>0</v>
      </c>
      <c r="U118" s="348">
        <f t="shared" si="33"/>
        <v>0</v>
      </c>
      <c r="V118" s="348">
        <f t="shared" si="34"/>
        <v>0</v>
      </c>
      <c r="W118" s="348">
        <f t="shared" si="35"/>
        <v>0</v>
      </c>
      <c r="X118" s="348">
        <f t="shared" si="36"/>
        <v>0</v>
      </c>
      <c r="Y118" s="348">
        <f t="shared" si="37"/>
        <v>0</v>
      </c>
      <c r="Z118" s="348">
        <f t="shared" si="38"/>
        <v>0</v>
      </c>
      <c r="AA118" s="348">
        <f t="shared" si="39"/>
        <v>0</v>
      </c>
      <c r="AB118" s="348">
        <f t="shared" si="40"/>
        <v>0</v>
      </c>
      <c r="AC118" s="348">
        <f t="shared" si="41"/>
        <v>0</v>
      </c>
      <c r="AD118" s="348">
        <f t="shared" si="42"/>
        <v>0</v>
      </c>
      <c r="AE118" s="348">
        <f t="shared" si="43"/>
        <v>0</v>
      </c>
      <c r="AF118" s="348">
        <f t="shared" si="44"/>
        <v>0</v>
      </c>
      <c r="AG118" s="348">
        <f t="shared" si="45"/>
        <v>0</v>
      </c>
      <c r="AH118" s="348">
        <f t="shared" si="46"/>
        <v>0</v>
      </c>
      <c r="AI118" s="348">
        <f t="shared" si="47"/>
        <v>0</v>
      </c>
      <c r="AJ118" s="348">
        <f t="shared" si="48"/>
        <v>0</v>
      </c>
      <c r="AK118" s="348">
        <f t="shared" si="49"/>
        <v>0</v>
      </c>
      <c r="AL118" s="348">
        <f t="shared" si="50"/>
        <v>0</v>
      </c>
      <c r="AM118" s="348">
        <f t="shared" si="51"/>
        <v>0</v>
      </c>
      <c r="AN118" s="348">
        <f t="shared" si="52"/>
        <v>0</v>
      </c>
      <c r="AO118" s="334"/>
    </row>
    <row r="119" spans="1:41" s="335" customFormat="1" ht="18" customHeight="1">
      <c r="A119" s="343">
        <f t="shared" si="28"/>
        <v>114</v>
      </c>
      <c r="B119" s="344" t="s">
        <v>171</v>
      </c>
      <c r="C119" s="345" t="s">
        <v>172</v>
      </c>
      <c r="D119" s="346">
        <v>0</v>
      </c>
      <c r="E119" s="346">
        <v>0</v>
      </c>
      <c r="F119" s="346">
        <v>0</v>
      </c>
      <c r="G119" s="346">
        <v>0</v>
      </c>
      <c r="H119" s="346"/>
      <c r="I119" s="346"/>
      <c r="J119" s="346"/>
      <c r="K119" s="346"/>
      <c r="L119" s="346"/>
      <c r="M119" s="346"/>
      <c r="N119" s="346"/>
      <c r="O119" s="346"/>
      <c r="P119" s="347">
        <f t="shared" si="53"/>
        <v>0</v>
      </c>
      <c r="Q119" s="348">
        <f t="shared" si="29"/>
        <v>0</v>
      </c>
      <c r="R119" s="348">
        <f t="shared" si="30"/>
        <v>0</v>
      </c>
      <c r="S119" s="348">
        <f t="shared" si="31"/>
        <v>0</v>
      </c>
      <c r="T119" s="348">
        <f t="shared" si="32"/>
        <v>0</v>
      </c>
      <c r="U119" s="348">
        <f t="shared" si="33"/>
        <v>0</v>
      </c>
      <c r="V119" s="348">
        <f t="shared" si="34"/>
        <v>0</v>
      </c>
      <c r="W119" s="348">
        <f t="shared" si="35"/>
        <v>0</v>
      </c>
      <c r="X119" s="348">
        <f t="shared" si="36"/>
        <v>0</v>
      </c>
      <c r="Y119" s="348">
        <f t="shared" si="37"/>
        <v>0</v>
      </c>
      <c r="Z119" s="348">
        <f t="shared" si="38"/>
        <v>0</v>
      </c>
      <c r="AA119" s="348">
        <f t="shared" si="39"/>
        <v>0</v>
      </c>
      <c r="AB119" s="348">
        <f t="shared" si="40"/>
        <v>0</v>
      </c>
      <c r="AC119" s="348">
        <f t="shared" si="41"/>
        <v>0</v>
      </c>
      <c r="AD119" s="348">
        <f t="shared" si="42"/>
        <v>0</v>
      </c>
      <c r="AE119" s="348">
        <f t="shared" si="43"/>
        <v>0</v>
      </c>
      <c r="AF119" s="348">
        <f t="shared" si="44"/>
        <v>0</v>
      </c>
      <c r="AG119" s="348">
        <f t="shared" si="45"/>
        <v>0</v>
      </c>
      <c r="AH119" s="348">
        <f t="shared" si="46"/>
        <v>0</v>
      </c>
      <c r="AI119" s="348">
        <f t="shared" si="47"/>
        <v>0</v>
      </c>
      <c r="AJ119" s="348">
        <f t="shared" si="48"/>
        <v>0</v>
      </c>
      <c r="AK119" s="348">
        <f t="shared" si="49"/>
        <v>0</v>
      </c>
      <c r="AL119" s="348">
        <f t="shared" si="50"/>
        <v>0</v>
      </c>
      <c r="AM119" s="348">
        <f t="shared" si="51"/>
        <v>0</v>
      </c>
      <c r="AN119" s="348">
        <f t="shared" si="52"/>
        <v>0</v>
      </c>
      <c r="AO119" s="334"/>
    </row>
    <row r="120" spans="1:41" s="335" customFormat="1" ht="18" customHeight="1">
      <c r="A120" s="343">
        <f t="shared" si="28"/>
        <v>115</v>
      </c>
      <c r="B120" s="344" t="s">
        <v>173</v>
      </c>
      <c r="C120" s="345" t="s">
        <v>174</v>
      </c>
      <c r="D120" s="346">
        <v>0</v>
      </c>
      <c r="E120" s="346">
        <v>0</v>
      </c>
      <c r="F120" s="346">
        <v>0</v>
      </c>
      <c r="G120" s="346">
        <v>0</v>
      </c>
      <c r="H120" s="346"/>
      <c r="I120" s="346"/>
      <c r="J120" s="346"/>
      <c r="K120" s="346"/>
      <c r="L120" s="346"/>
      <c r="M120" s="346"/>
      <c r="N120" s="346"/>
      <c r="O120" s="346"/>
      <c r="P120" s="347">
        <f t="shared" si="53"/>
        <v>0</v>
      </c>
      <c r="Q120" s="348">
        <f t="shared" si="29"/>
        <v>0</v>
      </c>
      <c r="R120" s="348">
        <f t="shared" si="30"/>
        <v>0</v>
      </c>
      <c r="S120" s="348">
        <f t="shared" si="31"/>
        <v>0</v>
      </c>
      <c r="T120" s="348">
        <f t="shared" si="32"/>
        <v>0</v>
      </c>
      <c r="U120" s="348">
        <f t="shared" si="33"/>
        <v>0</v>
      </c>
      <c r="V120" s="348">
        <f t="shared" si="34"/>
        <v>0</v>
      </c>
      <c r="W120" s="348">
        <f t="shared" si="35"/>
        <v>0</v>
      </c>
      <c r="X120" s="348">
        <f t="shared" si="36"/>
        <v>0</v>
      </c>
      <c r="Y120" s="348">
        <f t="shared" si="37"/>
        <v>0</v>
      </c>
      <c r="Z120" s="348">
        <f t="shared" si="38"/>
        <v>0</v>
      </c>
      <c r="AA120" s="348">
        <f t="shared" si="39"/>
        <v>0</v>
      </c>
      <c r="AB120" s="348">
        <f t="shared" si="40"/>
        <v>0</v>
      </c>
      <c r="AC120" s="348">
        <f t="shared" si="41"/>
        <v>0</v>
      </c>
      <c r="AD120" s="348">
        <f t="shared" si="42"/>
        <v>0</v>
      </c>
      <c r="AE120" s="348">
        <f t="shared" si="43"/>
        <v>0</v>
      </c>
      <c r="AF120" s="348">
        <f t="shared" si="44"/>
        <v>0</v>
      </c>
      <c r="AG120" s="348">
        <f t="shared" si="45"/>
        <v>0</v>
      </c>
      <c r="AH120" s="348">
        <f t="shared" si="46"/>
        <v>0</v>
      </c>
      <c r="AI120" s="348">
        <f t="shared" si="47"/>
        <v>0</v>
      </c>
      <c r="AJ120" s="348">
        <f t="shared" si="48"/>
        <v>0</v>
      </c>
      <c r="AK120" s="348">
        <f t="shared" si="49"/>
        <v>0</v>
      </c>
      <c r="AL120" s="348">
        <f t="shared" si="50"/>
        <v>0</v>
      </c>
      <c r="AM120" s="348">
        <f t="shared" si="51"/>
        <v>0</v>
      </c>
      <c r="AN120" s="348">
        <f t="shared" si="52"/>
        <v>0</v>
      </c>
      <c r="AO120" s="334"/>
    </row>
    <row r="121" spans="1:41" s="335" customFormat="1" ht="18" customHeight="1">
      <c r="A121" s="343">
        <f t="shared" si="28"/>
        <v>116</v>
      </c>
      <c r="B121" s="344" t="s">
        <v>175</v>
      </c>
      <c r="C121" s="345" t="s">
        <v>176</v>
      </c>
      <c r="D121" s="346">
        <v>0</v>
      </c>
      <c r="E121" s="346">
        <v>0</v>
      </c>
      <c r="F121" s="346">
        <v>0</v>
      </c>
      <c r="G121" s="346">
        <v>0</v>
      </c>
      <c r="H121" s="346"/>
      <c r="I121" s="346"/>
      <c r="J121" s="346"/>
      <c r="K121" s="346"/>
      <c r="L121" s="346"/>
      <c r="M121" s="346"/>
      <c r="N121" s="346"/>
      <c r="O121" s="346"/>
      <c r="P121" s="347">
        <f t="shared" si="53"/>
        <v>0</v>
      </c>
      <c r="Q121" s="348">
        <f t="shared" si="29"/>
        <v>0</v>
      </c>
      <c r="R121" s="348">
        <f t="shared" si="30"/>
        <v>0</v>
      </c>
      <c r="S121" s="348">
        <f t="shared" si="31"/>
        <v>0</v>
      </c>
      <c r="T121" s="348">
        <f t="shared" si="32"/>
        <v>0</v>
      </c>
      <c r="U121" s="348">
        <f t="shared" si="33"/>
        <v>0</v>
      </c>
      <c r="V121" s="348">
        <f t="shared" si="34"/>
        <v>0</v>
      </c>
      <c r="W121" s="348">
        <f t="shared" si="35"/>
        <v>0</v>
      </c>
      <c r="X121" s="348">
        <f t="shared" si="36"/>
        <v>0</v>
      </c>
      <c r="Y121" s="348">
        <f t="shared" si="37"/>
        <v>0</v>
      </c>
      <c r="Z121" s="348">
        <f t="shared" si="38"/>
        <v>0</v>
      </c>
      <c r="AA121" s="348">
        <f t="shared" si="39"/>
        <v>0</v>
      </c>
      <c r="AB121" s="348">
        <f t="shared" si="40"/>
        <v>0</v>
      </c>
      <c r="AC121" s="348">
        <f t="shared" si="41"/>
        <v>0</v>
      </c>
      <c r="AD121" s="348">
        <f t="shared" si="42"/>
        <v>0</v>
      </c>
      <c r="AE121" s="348">
        <f t="shared" si="43"/>
        <v>0</v>
      </c>
      <c r="AF121" s="348">
        <f t="shared" si="44"/>
        <v>0</v>
      </c>
      <c r="AG121" s="348">
        <f t="shared" si="45"/>
        <v>0</v>
      </c>
      <c r="AH121" s="348">
        <f t="shared" si="46"/>
        <v>0</v>
      </c>
      <c r="AI121" s="348">
        <f t="shared" si="47"/>
        <v>0</v>
      </c>
      <c r="AJ121" s="348">
        <f t="shared" si="48"/>
        <v>0</v>
      </c>
      <c r="AK121" s="348">
        <f t="shared" si="49"/>
        <v>0</v>
      </c>
      <c r="AL121" s="348">
        <f t="shared" si="50"/>
        <v>0</v>
      </c>
      <c r="AM121" s="348">
        <f t="shared" si="51"/>
        <v>0</v>
      </c>
      <c r="AN121" s="348">
        <f t="shared" si="52"/>
        <v>0</v>
      </c>
      <c r="AO121" s="334"/>
    </row>
    <row r="122" spans="1:41" s="335" customFormat="1" ht="18" customHeight="1">
      <c r="A122" s="343">
        <f t="shared" si="28"/>
        <v>117</v>
      </c>
      <c r="B122" s="344" t="s">
        <v>177</v>
      </c>
      <c r="C122" s="345" t="s">
        <v>178</v>
      </c>
      <c r="D122" s="346">
        <v>0</v>
      </c>
      <c r="E122" s="346">
        <v>0</v>
      </c>
      <c r="F122" s="346">
        <v>0</v>
      </c>
      <c r="G122" s="346">
        <v>0</v>
      </c>
      <c r="H122" s="346"/>
      <c r="I122" s="346"/>
      <c r="J122" s="346"/>
      <c r="K122" s="346"/>
      <c r="L122" s="346"/>
      <c r="M122" s="346"/>
      <c r="N122" s="346"/>
      <c r="O122" s="346"/>
      <c r="P122" s="347">
        <f t="shared" si="53"/>
        <v>0</v>
      </c>
      <c r="Q122" s="348">
        <f t="shared" si="29"/>
        <v>0</v>
      </c>
      <c r="R122" s="348">
        <f t="shared" si="30"/>
        <v>0</v>
      </c>
      <c r="S122" s="348">
        <f t="shared" si="31"/>
        <v>0</v>
      </c>
      <c r="T122" s="348">
        <f t="shared" si="32"/>
        <v>0</v>
      </c>
      <c r="U122" s="348">
        <f t="shared" si="33"/>
        <v>0</v>
      </c>
      <c r="V122" s="348">
        <f t="shared" si="34"/>
        <v>0</v>
      </c>
      <c r="W122" s="348">
        <f t="shared" si="35"/>
        <v>0</v>
      </c>
      <c r="X122" s="348">
        <f t="shared" si="36"/>
        <v>0</v>
      </c>
      <c r="Y122" s="348">
        <f t="shared" si="37"/>
        <v>0</v>
      </c>
      <c r="Z122" s="348">
        <f t="shared" si="38"/>
        <v>0</v>
      </c>
      <c r="AA122" s="348">
        <f t="shared" si="39"/>
        <v>0</v>
      </c>
      <c r="AB122" s="348">
        <f t="shared" si="40"/>
        <v>0</v>
      </c>
      <c r="AC122" s="348">
        <f t="shared" si="41"/>
        <v>0</v>
      </c>
      <c r="AD122" s="348">
        <f t="shared" si="42"/>
        <v>0</v>
      </c>
      <c r="AE122" s="348">
        <f t="shared" si="43"/>
        <v>0</v>
      </c>
      <c r="AF122" s="348">
        <f t="shared" si="44"/>
        <v>0</v>
      </c>
      <c r="AG122" s="348">
        <f t="shared" si="45"/>
        <v>0</v>
      </c>
      <c r="AH122" s="348">
        <f t="shared" si="46"/>
        <v>0</v>
      </c>
      <c r="AI122" s="348">
        <f t="shared" si="47"/>
        <v>0</v>
      </c>
      <c r="AJ122" s="348">
        <f t="shared" si="48"/>
        <v>0</v>
      </c>
      <c r="AK122" s="348">
        <f t="shared" si="49"/>
        <v>0</v>
      </c>
      <c r="AL122" s="348">
        <f t="shared" si="50"/>
        <v>0</v>
      </c>
      <c r="AM122" s="348">
        <f t="shared" si="51"/>
        <v>0</v>
      </c>
      <c r="AN122" s="348">
        <f t="shared" si="52"/>
        <v>0</v>
      </c>
      <c r="AO122" s="334"/>
    </row>
    <row r="123" spans="1:41" s="335" customFormat="1" ht="18" customHeight="1">
      <c r="A123" s="343">
        <f t="shared" si="28"/>
        <v>118</v>
      </c>
      <c r="B123" s="344" t="s">
        <v>179</v>
      </c>
      <c r="C123" s="345" t="s">
        <v>180</v>
      </c>
      <c r="D123" s="346">
        <v>0</v>
      </c>
      <c r="E123" s="346">
        <v>0</v>
      </c>
      <c r="F123" s="346">
        <v>0</v>
      </c>
      <c r="G123" s="346">
        <v>0</v>
      </c>
      <c r="H123" s="346"/>
      <c r="I123" s="346"/>
      <c r="J123" s="346"/>
      <c r="K123" s="346"/>
      <c r="L123" s="346"/>
      <c r="M123" s="346"/>
      <c r="N123" s="346"/>
      <c r="O123" s="346"/>
      <c r="P123" s="347">
        <f t="shared" si="53"/>
        <v>0</v>
      </c>
      <c r="Q123" s="348">
        <f t="shared" si="29"/>
        <v>0</v>
      </c>
      <c r="R123" s="348">
        <f t="shared" si="30"/>
        <v>0</v>
      </c>
      <c r="S123" s="348">
        <f t="shared" si="31"/>
        <v>0</v>
      </c>
      <c r="T123" s="348">
        <f t="shared" si="32"/>
        <v>0</v>
      </c>
      <c r="U123" s="348">
        <f t="shared" si="33"/>
        <v>0</v>
      </c>
      <c r="V123" s="348">
        <f t="shared" si="34"/>
        <v>0</v>
      </c>
      <c r="W123" s="348">
        <f t="shared" si="35"/>
        <v>0</v>
      </c>
      <c r="X123" s="348">
        <f t="shared" si="36"/>
        <v>0</v>
      </c>
      <c r="Y123" s="348">
        <f t="shared" si="37"/>
        <v>0</v>
      </c>
      <c r="Z123" s="348">
        <f t="shared" si="38"/>
        <v>0</v>
      </c>
      <c r="AA123" s="348">
        <f t="shared" si="39"/>
        <v>0</v>
      </c>
      <c r="AB123" s="348">
        <f t="shared" si="40"/>
        <v>0</v>
      </c>
      <c r="AC123" s="348">
        <f t="shared" si="41"/>
        <v>0</v>
      </c>
      <c r="AD123" s="348">
        <f t="shared" si="42"/>
        <v>0</v>
      </c>
      <c r="AE123" s="348">
        <f t="shared" si="43"/>
        <v>0</v>
      </c>
      <c r="AF123" s="348">
        <f t="shared" si="44"/>
        <v>0</v>
      </c>
      <c r="AG123" s="348">
        <f t="shared" si="45"/>
        <v>0</v>
      </c>
      <c r="AH123" s="348">
        <f t="shared" si="46"/>
        <v>0</v>
      </c>
      <c r="AI123" s="348">
        <f t="shared" si="47"/>
        <v>0</v>
      </c>
      <c r="AJ123" s="348">
        <f t="shared" si="48"/>
        <v>0</v>
      </c>
      <c r="AK123" s="348">
        <f t="shared" si="49"/>
        <v>0</v>
      </c>
      <c r="AL123" s="348">
        <f t="shared" si="50"/>
        <v>0</v>
      </c>
      <c r="AM123" s="348">
        <f t="shared" si="51"/>
        <v>0</v>
      </c>
      <c r="AN123" s="348">
        <f t="shared" si="52"/>
        <v>0</v>
      </c>
      <c r="AO123" s="334"/>
    </row>
    <row r="124" spans="1:41" s="335" customFormat="1" ht="18" customHeight="1">
      <c r="A124" s="343">
        <f t="shared" si="28"/>
        <v>119</v>
      </c>
      <c r="B124" s="344" t="s">
        <v>181</v>
      </c>
      <c r="C124" s="345" t="s">
        <v>182</v>
      </c>
      <c r="D124" s="346">
        <v>0</v>
      </c>
      <c r="E124" s="346">
        <v>0</v>
      </c>
      <c r="F124" s="346">
        <v>0</v>
      </c>
      <c r="G124" s="346">
        <v>0</v>
      </c>
      <c r="H124" s="346"/>
      <c r="I124" s="346"/>
      <c r="J124" s="346"/>
      <c r="K124" s="346"/>
      <c r="L124" s="346"/>
      <c r="M124" s="346"/>
      <c r="N124" s="346"/>
      <c r="O124" s="346"/>
      <c r="P124" s="347">
        <f t="shared" si="53"/>
        <v>0</v>
      </c>
      <c r="Q124" s="348">
        <f t="shared" si="29"/>
        <v>0</v>
      </c>
      <c r="R124" s="348">
        <f t="shared" si="30"/>
        <v>0</v>
      </c>
      <c r="S124" s="348">
        <f t="shared" si="31"/>
        <v>0</v>
      </c>
      <c r="T124" s="348">
        <f t="shared" si="32"/>
        <v>0</v>
      </c>
      <c r="U124" s="348">
        <f t="shared" si="33"/>
        <v>0</v>
      </c>
      <c r="V124" s="348">
        <f t="shared" si="34"/>
        <v>0</v>
      </c>
      <c r="W124" s="348">
        <f t="shared" si="35"/>
        <v>0</v>
      </c>
      <c r="X124" s="348">
        <f t="shared" si="36"/>
        <v>0</v>
      </c>
      <c r="Y124" s="348">
        <f t="shared" si="37"/>
        <v>0</v>
      </c>
      <c r="Z124" s="348">
        <f t="shared" si="38"/>
        <v>0</v>
      </c>
      <c r="AA124" s="348">
        <f t="shared" si="39"/>
        <v>0</v>
      </c>
      <c r="AB124" s="348">
        <f t="shared" si="40"/>
        <v>0</v>
      </c>
      <c r="AC124" s="348">
        <f t="shared" si="41"/>
        <v>0</v>
      </c>
      <c r="AD124" s="348">
        <f t="shared" si="42"/>
        <v>0</v>
      </c>
      <c r="AE124" s="348">
        <f t="shared" si="43"/>
        <v>0</v>
      </c>
      <c r="AF124" s="348">
        <f t="shared" si="44"/>
        <v>0</v>
      </c>
      <c r="AG124" s="348">
        <f t="shared" si="45"/>
        <v>0</v>
      </c>
      <c r="AH124" s="348">
        <f t="shared" si="46"/>
        <v>0</v>
      </c>
      <c r="AI124" s="348">
        <f t="shared" si="47"/>
        <v>0</v>
      </c>
      <c r="AJ124" s="348">
        <f t="shared" si="48"/>
        <v>0</v>
      </c>
      <c r="AK124" s="348">
        <f t="shared" si="49"/>
        <v>0</v>
      </c>
      <c r="AL124" s="348">
        <f t="shared" si="50"/>
        <v>0</v>
      </c>
      <c r="AM124" s="348">
        <f t="shared" si="51"/>
        <v>0</v>
      </c>
      <c r="AN124" s="348">
        <f t="shared" si="52"/>
        <v>0</v>
      </c>
      <c r="AO124" s="334"/>
    </row>
    <row r="125" spans="1:41" s="335" customFormat="1" ht="18" customHeight="1">
      <c r="A125" s="343">
        <f t="shared" si="28"/>
        <v>120</v>
      </c>
      <c r="B125" s="344" t="s">
        <v>183</v>
      </c>
      <c r="C125" s="345" t="s">
        <v>184</v>
      </c>
      <c r="D125" s="346">
        <v>0</v>
      </c>
      <c r="E125" s="346">
        <v>0</v>
      </c>
      <c r="F125" s="346">
        <v>0</v>
      </c>
      <c r="G125" s="346">
        <v>0</v>
      </c>
      <c r="H125" s="346"/>
      <c r="I125" s="346"/>
      <c r="J125" s="346"/>
      <c r="K125" s="346"/>
      <c r="L125" s="346"/>
      <c r="M125" s="346"/>
      <c r="N125" s="346"/>
      <c r="O125" s="346"/>
      <c r="P125" s="347">
        <f t="shared" si="53"/>
        <v>0</v>
      </c>
      <c r="Q125" s="348">
        <f t="shared" si="29"/>
        <v>0</v>
      </c>
      <c r="R125" s="348">
        <f t="shared" si="30"/>
        <v>0</v>
      </c>
      <c r="S125" s="348">
        <f t="shared" si="31"/>
        <v>0</v>
      </c>
      <c r="T125" s="348">
        <f t="shared" si="32"/>
        <v>0</v>
      </c>
      <c r="U125" s="348">
        <f t="shared" si="33"/>
        <v>0</v>
      </c>
      <c r="V125" s="348">
        <f t="shared" si="34"/>
        <v>0</v>
      </c>
      <c r="W125" s="348">
        <f t="shared" si="35"/>
        <v>0</v>
      </c>
      <c r="X125" s="348">
        <f t="shared" si="36"/>
        <v>0</v>
      </c>
      <c r="Y125" s="348">
        <f t="shared" si="37"/>
        <v>0</v>
      </c>
      <c r="Z125" s="348">
        <f t="shared" si="38"/>
        <v>0</v>
      </c>
      <c r="AA125" s="348">
        <f t="shared" si="39"/>
        <v>0</v>
      </c>
      <c r="AB125" s="348">
        <f t="shared" si="40"/>
        <v>0</v>
      </c>
      <c r="AC125" s="348">
        <f t="shared" si="41"/>
        <v>0</v>
      </c>
      <c r="AD125" s="348">
        <f t="shared" si="42"/>
        <v>0</v>
      </c>
      <c r="AE125" s="348">
        <f t="shared" si="43"/>
        <v>0</v>
      </c>
      <c r="AF125" s="348">
        <f t="shared" si="44"/>
        <v>0</v>
      </c>
      <c r="AG125" s="348">
        <f t="shared" si="45"/>
        <v>0</v>
      </c>
      <c r="AH125" s="348">
        <f t="shared" si="46"/>
        <v>0</v>
      </c>
      <c r="AI125" s="348">
        <f t="shared" si="47"/>
        <v>0</v>
      </c>
      <c r="AJ125" s="348">
        <f t="shared" si="48"/>
        <v>0</v>
      </c>
      <c r="AK125" s="348">
        <f t="shared" si="49"/>
        <v>0</v>
      </c>
      <c r="AL125" s="348">
        <f t="shared" si="50"/>
        <v>0</v>
      </c>
      <c r="AM125" s="348">
        <f t="shared" si="51"/>
        <v>0</v>
      </c>
      <c r="AN125" s="348">
        <f t="shared" si="52"/>
        <v>0</v>
      </c>
      <c r="AO125" s="334"/>
    </row>
    <row r="126" spans="1:41" s="335" customFormat="1" ht="18" customHeight="1">
      <c r="A126" s="343">
        <f t="shared" si="28"/>
        <v>121</v>
      </c>
      <c r="B126" s="344" t="s">
        <v>185</v>
      </c>
      <c r="C126" s="345" t="s">
        <v>186</v>
      </c>
      <c r="D126" s="346">
        <v>0</v>
      </c>
      <c r="E126" s="346">
        <v>0</v>
      </c>
      <c r="F126" s="346">
        <v>0</v>
      </c>
      <c r="G126" s="346">
        <v>0</v>
      </c>
      <c r="H126" s="346"/>
      <c r="I126" s="346"/>
      <c r="J126" s="346"/>
      <c r="K126" s="346"/>
      <c r="L126" s="346"/>
      <c r="M126" s="346"/>
      <c r="N126" s="346"/>
      <c r="O126" s="346"/>
      <c r="P126" s="347">
        <f t="shared" si="53"/>
        <v>0</v>
      </c>
      <c r="Q126" s="348">
        <f t="shared" si="29"/>
        <v>0</v>
      </c>
      <c r="R126" s="348">
        <f t="shared" si="30"/>
        <v>0</v>
      </c>
      <c r="S126" s="348">
        <f t="shared" si="31"/>
        <v>0</v>
      </c>
      <c r="T126" s="348">
        <f t="shared" si="32"/>
        <v>0</v>
      </c>
      <c r="U126" s="348">
        <f t="shared" si="33"/>
        <v>0</v>
      </c>
      <c r="V126" s="348">
        <f t="shared" si="34"/>
        <v>0</v>
      </c>
      <c r="W126" s="348">
        <f t="shared" si="35"/>
        <v>0</v>
      </c>
      <c r="X126" s="348">
        <f t="shared" si="36"/>
        <v>0</v>
      </c>
      <c r="Y126" s="348">
        <f t="shared" si="37"/>
        <v>0</v>
      </c>
      <c r="Z126" s="348">
        <f t="shared" si="38"/>
        <v>0</v>
      </c>
      <c r="AA126" s="348">
        <f t="shared" si="39"/>
        <v>0</v>
      </c>
      <c r="AB126" s="348">
        <f t="shared" si="40"/>
        <v>0</v>
      </c>
      <c r="AC126" s="348">
        <f t="shared" si="41"/>
        <v>0</v>
      </c>
      <c r="AD126" s="348">
        <f t="shared" si="42"/>
        <v>0</v>
      </c>
      <c r="AE126" s="348">
        <f t="shared" si="43"/>
        <v>0</v>
      </c>
      <c r="AF126" s="348">
        <f t="shared" si="44"/>
        <v>0</v>
      </c>
      <c r="AG126" s="348">
        <f t="shared" si="45"/>
        <v>0</v>
      </c>
      <c r="AH126" s="348">
        <f t="shared" si="46"/>
        <v>0</v>
      </c>
      <c r="AI126" s="348">
        <f t="shared" si="47"/>
        <v>0</v>
      </c>
      <c r="AJ126" s="348">
        <f t="shared" si="48"/>
        <v>0</v>
      </c>
      <c r="AK126" s="348">
        <f t="shared" si="49"/>
        <v>0</v>
      </c>
      <c r="AL126" s="348">
        <f t="shared" si="50"/>
        <v>0</v>
      </c>
      <c r="AM126" s="348">
        <f t="shared" si="51"/>
        <v>0</v>
      </c>
      <c r="AN126" s="348">
        <f t="shared" si="52"/>
        <v>0</v>
      </c>
      <c r="AO126" s="334"/>
    </row>
    <row r="127" spans="1:41" s="335" customFormat="1" ht="18" customHeight="1">
      <c r="A127" s="343">
        <f t="shared" si="28"/>
        <v>122</v>
      </c>
      <c r="B127" s="344" t="s">
        <v>187</v>
      </c>
      <c r="C127" s="345" t="s">
        <v>188</v>
      </c>
      <c r="D127" s="346">
        <v>0</v>
      </c>
      <c r="E127" s="346">
        <v>0</v>
      </c>
      <c r="F127" s="346">
        <v>0</v>
      </c>
      <c r="G127" s="346">
        <v>0</v>
      </c>
      <c r="H127" s="346"/>
      <c r="I127" s="346"/>
      <c r="J127" s="346"/>
      <c r="K127" s="346"/>
      <c r="L127" s="346"/>
      <c r="M127" s="346"/>
      <c r="N127" s="346"/>
      <c r="O127" s="346"/>
      <c r="P127" s="347">
        <f t="shared" si="53"/>
        <v>0</v>
      </c>
      <c r="Q127" s="348">
        <f t="shared" si="29"/>
        <v>0</v>
      </c>
      <c r="R127" s="348">
        <f t="shared" si="30"/>
        <v>0</v>
      </c>
      <c r="S127" s="348">
        <f t="shared" si="31"/>
        <v>0</v>
      </c>
      <c r="T127" s="348">
        <f t="shared" si="32"/>
        <v>0</v>
      </c>
      <c r="U127" s="348">
        <f t="shared" si="33"/>
        <v>0</v>
      </c>
      <c r="V127" s="348">
        <f t="shared" si="34"/>
        <v>0</v>
      </c>
      <c r="W127" s="348">
        <f t="shared" si="35"/>
        <v>0</v>
      </c>
      <c r="X127" s="348">
        <f t="shared" si="36"/>
        <v>0</v>
      </c>
      <c r="Y127" s="348">
        <f t="shared" si="37"/>
        <v>0</v>
      </c>
      <c r="Z127" s="348">
        <f t="shared" si="38"/>
        <v>0</v>
      </c>
      <c r="AA127" s="348">
        <f t="shared" si="39"/>
        <v>0</v>
      </c>
      <c r="AB127" s="348">
        <f t="shared" si="40"/>
        <v>0</v>
      </c>
      <c r="AC127" s="348">
        <f t="shared" si="41"/>
        <v>0</v>
      </c>
      <c r="AD127" s="348">
        <f t="shared" si="42"/>
        <v>0</v>
      </c>
      <c r="AE127" s="348">
        <f t="shared" si="43"/>
        <v>0</v>
      </c>
      <c r="AF127" s="348">
        <f t="shared" si="44"/>
        <v>0</v>
      </c>
      <c r="AG127" s="348">
        <f t="shared" si="45"/>
        <v>0</v>
      </c>
      <c r="AH127" s="348">
        <f t="shared" si="46"/>
        <v>0</v>
      </c>
      <c r="AI127" s="348">
        <f t="shared" si="47"/>
        <v>0</v>
      </c>
      <c r="AJ127" s="348">
        <f t="shared" si="48"/>
        <v>0</v>
      </c>
      <c r="AK127" s="348">
        <f t="shared" si="49"/>
        <v>0</v>
      </c>
      <c r="AL127" s="348">
        <f t="shared" si="50"/>
        <v>0</v>
      </c>
      <c r="AM127" s="348">
        <f t="shared" si="51"/>
        <v>0</v>
      </c>
      <c r="AN127" s="348">
        <f t="shared" si="52"/>
        <v>0</v>
      </c>
      <c r="AO127" s="334"/>
    </row>
    <row r="128" spans="1:41" s="335" customFormat="1" ht="18" customHeight="1">
      <c r="A128" s="343">
        <f t="shared" si="28"/>
        <v>123</v>
      </c>
      <c r="B128" s="344" t="s">
        <v>189</v>
      </c>
      <c r="C128" s="345" t="s">
        <v>190</v>
      </c>
      <c r="D128" s="346">
        <v>0</v>
      </c>
      <c r="E128" s="346">
        <v>0</v>
      </c>
      <c r="F128" s="346">
        <v>0</v>
      </c>
      <c r="G128" s="346">
        <v>0</v>
      </c>
      <c r="H128" s="346"/>
      <c r="I128" s="346"/>
      <c r="J128" s="346"/>
      <c r="K128" s="346"/>
      <c r="L128" s="346"/>
      <c r="M128" s="346"/>
      <c r="N128" s="346"/>
      <c r="O128" s="346"/>
      <c r="P128" s="347">
        <f t="shared" si="53"/>
        <v>0</v>
      </c>
      <c r="Q128" s="348">
        <f t="shared" si="29"/>
        <v>0</v>
      </c>
      <c r="R128" s="348">
        <f t="shared" si="30"/>
        <v>0</v>
      </c>
      <c r="S128" s="348">
        <f t="shared" si="31"/>
        <v>0</v>
      </c>
      <c r="T128" s="348">
        <f t="shared" si="32"/>
        <v>0</v>
      </c>
      <c r="U128" s="348">
        <f t="shared" si="33"/>
        <v>0</v>
      </c>
      <c r="V128" s="348">
        <f t="shared" si="34"/>
        <v>0</v>
      </c>
      <c r="W128" s="348">
        <f t="shared" si="35"/>
        <v>0</v>
      </c>
      <c r="X128" s="348">
        <f t="shared" si="36"/>
        <v>0</v>
      </c>
      <c r="Y128" s="348">
        <f t="shared" si="37"/>
        <v>0</v>
      </c>
      <c r="Z128" s="348">
        <f t="shared" si="38"/>
        <v>0</v>
      </c>
      <c r="AA128" s="348">
        <f t="shared" si="39"/>
        <v>0</v>
      </c>
      <c r="AB128" s="348">
        <f t="shared" si="40"/>
        <v>0</v>
      </c>
      <c r="AC128" s="348">
        <f t="shared" si="41"/>
        <v>0</v>
      </c>
      <c r="AD128" s="348">
        <f t="shared" si="42"/>
        <v>0</v>
      </c>
      <c r="AE128" s="348">
        <f t="shared" si="43"/>
        <v>0</v>
      </c>
      <c r="AF128" s="348">
        <f t="shared" si="44"/>
        <v>0</v>
      </c>
      <c r="AG128" s="348">
        <f t="shared" si="45"/>
        <v>0</v>
      </c>
      <c r="AH128" s="348">
        <f t="shared" si="46"/>
        <v>0</v>
      </c>
      <c r="AI128" s="348">
        <f t="shared" si="47"/>
        <v>0</v>
      </c>
      <c r="AJ128" s="348">
        <f t="shared" si="48"/>
        <v>0</v>
      </c>
      <c r="AK128" s="348">
        <f t="shared" si="49"/>
        <v>0</v>
      </c>
      <c r="AL128" s="348">
        <f t="shared" si="50"/>
        <v>0</v>
      </c>
      <c r="AM128" s="348">
        <f t="shared" si="51"/>
        <v>0</v>
      </c>
      <c r="AN128" s="348">
        <f t="shared" si="52"/>
        <v>0</v>
      </c>
      <c r="AO128" s="334"/>
    </row>
    <row r="129" spans="1:41" s="335" customFormat="1" ht="18" customHeight="1">
      <c r="A129" s="343">
        <f t="shared" si="28"/>
        <v>124</v>
      </c>
      <c r="B129" s="344" t="s">
        <v>191</v>
      </c>
      <c r="C129" s="345" t="s">
        <v>192</v>
      </c>
      <c r="D129" s="346">
        <v>0</v>
      </c>
      <c r="E129" s="346">
        <v>0</v>
      </c>
      <c r="F129" s="346">
        <v>0</v>
      </c>
      <c r="G129" s="346">
        <v>0</v>
      </c>
      <c r="H129" s="346"/>
      <c r="I129" s="346"/>
      <c r="J129" s="346"/>
      <c r="K129" s="346"/>
      <c r="L129" s="346"/>
      <c r="M129" s="346"/>
      <c r="N129" s="346"/>
      <c r="O129" s="346"/>
      <c r="P129" s="347">
        <f t="shared" si="53"/>
        <v>0</v>
      </c>
      <c r="Q129" s="348">
        <f t="shared" si="29"/>
        <v>0</v>
      </c>
      <c r="R129" s="348">
        <f t="shared" si="30"/>
        <v>0</v>
      </c>
      <c r="S129" s="348">
        <f t="shared" si="31"/>
        <v>0</v>
      </c>
      <c r="T129" s="348">
        <f t="shared" si="32"/>
        <v>0</v>
      </c>
      <c r="U129" s="348">
        <f t="shared" si="33"/>
        <v>0</v>
      </c>
      <c r="V129" s="348">
        <f t="shared" si="34"/>
        <v>0</v>
      </c>
      <c r="W129" s="348">
        <f t="shared" si="35"/>
        <v>0</v>
      </c>
      <c r="X129" s="348">
        <f t="shared" si="36"/>
        <v>0</v>
      </c>
      <c r="Y129" s="348">
        <f t="shared" si="37"/>
        <v>0</v>
      </c>
      <c r="Z129" s="348">
        <f t="shared" si="38"/>
        <v>0</v>
      </c>
      <c r="AA129" s="348">
        <f t="shared" si="39"/>
        <v>0</v>
      </c>
      <c r="AB129" s="348">
        <f t="shared" si="40"/>
        <v>0</v>
      </c>
      <c r="AC129" s="348">
        <f t="shared" si="41"/>
        <v>0</v>
      </c>
      <c r="AD129" s="348">
        <f t="shared" si="42"/>
        <v>0</v>
      </c>
      <c r="AE129" s="348">
        <f t="shared" si="43"/>
        <v>0</v>
      </c>
      <c r="AF129" s="348">
        <f t="shared" si="44"/>
        <v>0</v>
      </c>
      <c r="AG129" s="348">
        <f t="shared" si="45"/>
        <v>0</v>
      </c>
      <c r="AH129" s="348">
        <f t="shared" si="46"/>
        <v>0</v>
      </c>
      <c r="AI129" s="348">
        <f t="shared" si="47"/>
        <v>0</v>
      </c>
      <c r="AJ129" s="348">
        <f t="shared" si="48"/>
        <v>0</v>
      </c>
      <c r="AK129" s="348">
        <f t="shared" si="49"/>
        <v>0</v>
      </c>
      <c r="AL129" s="348">
        <f t="shared" si="50"/>
        <v>0</v>
      </c>
      <c r="AM129" s="348">
        <f t="shared" si="51"/>
        <v>0</v>
      </c>
      <c r="AN129" s="348">
        <f t="shared" si="52"/>
        <v>0</v>
      </c>
      <c r="AO129" s="334"/>
    </row>
    <row r="130" spans="1:41" s="335" customFormat="1" ht="18" customHeight="1">
      <c r="A130" s="343">
        <f t="shared" si="28"/>
        <v>125</v>
      </c>
      <c r="B130" s="344" t="s">
        <v>193</v>
      </c>
      <c r="C130" s="345" t="s">
        <v>194</v>
      </c>
      <c r="D130" s="346">
        <v>0</v>
      </c>
      <c r="E130" s="346">
        <v>0</v>
      </c>
      <c r="F130" s="346">
        <v>0</v>
      </c>
      <c r="G130" s="346">
        <v>0</v>
      </c>
      <c r="H130" s="346"/>
      <c r="I130" s="346"/>
      <c r="J130" s="346"/>
      <c r="K130" s="346"/>
      <c r="L130" s="346"/>
      <c r="M130" s="346"/>
      <c r="N130" s="346"/>
      <c r="O130" s="346"/>
      <c r="P130" s="347">
        <f t="shared" si="53"/>
        <v>0</v>
      </c>
      <c r="Q130" s="348">
        <f t="shared" si="29"/>
        <v>0</v>
      </c>
      <c r="R130" s="348">
        <f t="shared" si="30"/>
        <v>0</v>
      </c>
      <c r="S130" s="348">
        <f t="shared" si="31"/>
        <v>0</v>
      </c>
      <c r="T130" s="348">
        <f t="shared" si="32"/>
        <v>0</v>
      </c>
      <c r="U130" s="348">
        <f t="shared" si="33"/>
        <v>0</v>
      </c>
      <c r="V130" s="348">
        <f t="shared" si="34"/>
        <v>0</v>
      </c>
      <c r="W130" s="348">
        <f t="shared" si="35"/>
        <v>0</v>
      </c>
      <c r="X130" s="348">
        <f t="shared" si="36"/>
        <v>0</v>
      </c>
      <c r="Y130" s="348">
        <f t="shared" si="37"/>
        <v>0</v>
      </c>
      <c r="Z130" s="348">
        <f t="shared" si="38"/>
        <v>0</v>
      </c>
      <c r="AA130" s="348">
        <f t="shared" si="39"/>
        <v>0</v>
      </c>
      <c r="AB130" s="348">
        <f t="shared" si="40"/>
        <v>0</v>
      </c>
      <c r="AC130" s="348">
        <f t="shared" si="41"/>
        <v>0</v>
      </c>
      <c r="AD130" s="348">
        <f t="shared" si="42"/>
        <v>0</v>
      </c>
      <c r="AE130" s="348">
        <f t="shared" si="43"/>
        <v>0</v>
      </c>
      <c r="AF130" s="348">
        <f t="shared" si="44"/>
        <v>0</v>
      </c>
      <c r="AG130" s="348">
        <f t="shared" si="45"/>
        <v>0</v>
      </c>
      <c r="AH130" s="348">
        <f t="shared" si="46"/>
        <v>0</v>
      </c>
      <c r="AI130" s="348">
        <f t="shared" si="47"/>
        <v>0</v>
      </c>
      <c r="AJ130" s="348">
        <f t="shared" si="48"/>
        <v>0</v>
      </c>
      <c r="AK130" s="348">
        <f t="shared" si="49"/>
        <v>0</v>
      </c>
      <c r="AL130" s="348">
        <f t="shared" si="50"/>
        <v>0</v>
      </c>
      <c r="AM130" s="348">
        <f t="shared" si="51"/>
        <v>0</v>
      </c>
      <c r="AN130" s="348">
        <f t="shared" si="52"/>
        <v>0</v>
      </c>
      <c r="AO130" s="334"/>
    </row>
    <row r="131" spans="1:41" s="335" customFormat="1" ht="18" customHeight="1">
      <c r="A131" s="343">
        <f t="shared" si="28"/>
        <v>126</v>
      </c>
      <c r="B131" s="344" t="s">
        <v>195</v>
      </c>
      <c r="C131" s="345" t="s">
        <v>196</v>
      </c>
      <c r="D131" s="346">
        <v>0</v>
      </c>
      <c r="E131" s="346">
        <v>0</v>
      </c>
      <c r="F131" s="346">
        <v>0</v>
      </c>
      <c r="G131" s="346">
        <v>0</v>
      </c>
      <c r="H131" s="346"/>
      <c r="I131" s="346"/>
      <c r="J131" s="346"/>
      <c r="K131" s="346"/>
      <c r="L131" s="346"/>
      <c r="M131" s="346"/>
      <c r="N131" s="346"/>
      <c r="O131" s="346"/>
      <c r="P131" s="347">
        <f t="shared" si="53"/>
        <v>0</v>
      </c>
      <c r="Q131" s="348">
        <f t="shared" si="29"/>
        <v>0</v>
      </c>
      <c r="R131" s="348">
        <f t="shared" si="30"/>
        <v>0</v>
      </c>
      <c r="S131" s="348">
        <f t="shared" si="31"/>
        <v>0</v>
      </c>
      <c r="T131" s="348">
        <f t="shared" si="32"/>
        <v>0</v>
      </c>
      <c r="U131" s="348">
        <f t="shared" si="33"/>
        <v>0</v>
      </c>
      <c r="V131" s="348">
        <f t="shared" si="34"/>
        <v>0</v>
      </c>
      <c r="W131" s="348">
        <f t="shared" si="35"/>
        <v>0</v>
      </c>
      <c r="X131" s="348">
        <f t="shared" si="36"/>
        <v>0</v>
      </c>
      <c r="Y131" s="348">
        <f t="shared" si="37"/>
        <v>0</v>
      </c>
      <c r="Z131" s="348">
        <f t="shared" si="38"/>
        <v>0</v>
      </c>
      <c r="AA131" s="348">
        <f t="shared" si="39"/>
        <v>0</v>
      </c>
      <c r="AB131" s="348">
        <f t="shared" si="40"/>
        <v>0</v>
      </c>
      <c r="AC131" s="348">
        <f t="shared" si="41"/>
        <v>0</v>
      </c>
      <c r="AD131" s="348">
        <f t="shared" si="42"/>
        <v>0</v>
      </c>
      <c r="AE131" s="348">
        <f t="shared" si="43"/>
        <v>0</v>
      </c>
      <c r="AF131" s="348">
        <f t="shared" si="44"/>
        <v>0</v>
      </c>
      <c r="AG131" s="348">
        <f t="shared" si="45"/>
        <v>0</v>
      </c>
      <c r="AH131" s="348">
        <f t="shared" si="46"/>
        <v>0</v>
      </c>
      <c r="AI131" s="348">
        <f t="shared" si="47"/>
        <v>0</v>
      </c>
      <c r="AJ131" s="348">
        <f t="shared" si="48"/>
        <v>0</v>
      </c>
      <c r="AK131" s="348">
        <f t="shared" si="49"/>
        <v>0</v>
      </c>
      <c r="AL131" s="348">
        <f t="shared" si="50"/>
        <v>0</v>
      </c>
      <c r="AM131" s="348">
        <f t="shared" si="51"/>
        <v>0</v>
      </c>
      <c r="AN131" s="348">
        <f t="shared" si="52"/>
        <v>0</v>
      </c>
      <c r="AO131" s="334"/>
    </row>
    <row r="132" spans="1:41" s="335" customFormat="1" ht="18" customHeight="1">
      <c r="A132" s="343">
        <f t="shared" si="28"/>
        <v>127</v>
      </c>
      <c r="B132" s="344" t="s">
        <v>197</v>
      </c>
      <c r="C132" s="345" t="s">
        <v>198</v>
      </c>
      <c r="D132" s="346">
        <v>0</v>
      </c>
      <c r="E132" s="346">
        <v>0</v>
      </c>
      <c r="F132" s="346">
        <v>0</v>
      </c>
      <c r="G132" s="346">
        <v>0</v>
      </c>
      <c r="H132" s="346"/>
      <c r="I132" s="346"/>
      <c r="J132" s="346"/>
      <c r="K132" s="346"/>
      <c r="L132" s="346"/>
      <c r="M132" s="346"/>
      <c r="N132" s="346"/>
      <c r="O132" s="346"/>
      <c r="P132" s="347">
        <f t="shared" si="53"/>
        <v>0</v>
      </c>
      <c r="Q132" s="348">
        <f t="shared" si="29"/>
        <v>0</v>
      </c>
      <c r="R132" s="348">
        <f t="shared" si="30"/>
        <v>0</v>
      </c>
      <c r="S132" s="348">
        <f t="shared" si="31"/>
        <v>0</v>
      </c>
      <c r="T132" s="348">
        <f t="shared" si="32"/>
        <v>0</v>
      </c>
      <c r="U132" s="348">
        <f t="shared" si="33"/>
        <v>0</v>
      </c>
      <c r="V132" s="348">
        <f t="shared" si="34"/>
        <v>0</v>
      </c>
      <c r="W132" s="348">
        <f t="shared" si="35"/>
        <v>0</v>
      </c>
      <c r="X132" s="348">
        <f t="shared" si="36"/>
        <v>0</v>
      </c>
      <c r="Y132" s="348">
        <f t="shared" si="37"/>
        <v>0</v>
      </c>
      <c r="Z132" s="348">
        <f t="shared" si="38"/>
        <v>0</v>
      </c>
      <c r="AA132" s="348">
        <f t="shared" si="39"/>
        <v>0</v>
      </c>
      <c r="AB132" s="348">
        <f t="shared" si="40"/>
        <v>0</v>
      </c>
      <c r="AC132" s="348">
        <f t="shared" si="41"/>
        <v>0</v>
      </c>
      <c r="AD132" s="348">
        <f t="shared" si="42"/>
        <v>0</v>
      </c>
      <c r="AE132" s="348">
        <f t="shared" si="43"/>
        <v>0</v>
      </c>
      <c r="AF132" s="348">
        <f t="shared" si="44"/>
        <v>0</v>
      </c>
      <c r="AG132" s="348">
        <f t="shared" si="45"/>
        <v>0</v>
      </c>
      <c r="AH132" s="348">
        <f t="shared" si="46"/>
        <v>0</v>
      </c>
      <c r="AI132" s="348">
        <f t="shared" si="47"/>
        <v>0</v>
      </c>
      <c r="AJ132" s="348">
        <f t="shared" si="48"/>
        <v>0</v>
      </c>
      <c r="AK132" s="348">
        <f t="shared" si="49"/>
        <v>0</v>
      </c>
      <c r="AL132" s="348">
        <f t="shared" si="50"/>
        <v>0</v>
      </c>
      <c r="AM132" s="348">
        <f t="shared" si="51"/>
        <v>0</v>
      </c>
      <c r="AN132" s="348">
        <f t="shared" si="52"/>
        <v>0</v>
      </c>
      <c r="AO132" s="334"/>
    </row>
    <row r="133" spans="1:41" s="335" customFormat="1" ht="18" customHeight="1">
      <c r="A133" s="343">
        <f t="shared" si="28"/>
        <v>128</v>
      </c>
      <c r="B133" s="344" t="s">
        <v>199</v>
      </c>
      <c r="C133" s="345" t="s">
        <v>200</v>
      </c>
      <c r="D133" s="346">
        <v>0</v>
      </c>
      <c r="E133" s="346">
        <v>0</v>
      </c>
      <c r="F133" s="346">
        <v>0</v>
      </c>
      <c r="G133" s="346">
        <v>0</v>
      </c>
      <c r="H133" s="346"/>
      <c r="I133" s="346"/>
      <c r="J133" s="346"/>
      <c r="K133" s="346"/>
      <c r="L133" s="346"/>
      <c r="M133" s="346"/>
      <c r="N133" s="346"/>
      <c r="O133" s="346"/>
      <c r="P133" s="347">
        <f t="shared" si="53"/>
        <v>0</v>
      </c>
      <c r="Q133" s="348">
        <f t="shared" si="29"/>
        <v>0</v>
      </c>
      <c r="R133" s="348">
        <f t="shared" si="30"/>
        <v>0</v>
      </c>
      <c r="S133" s="348">
        <f t="shared" si="31"/>
        <v>0</v>
      </c>
      <c r="T133" s="348">
        <f t="shared" si="32"/>
        <v>0</v>
      </c>
      <c r="U133" s="348">
        <f t="shared" si="33"/>
        <v>0</v>
      </c>
      <c r="V133" s="348">
        <f t="shared" si="34"/>
        <v>0</v>
      </c>
      <c r="W133" s="348">
        <f t="shared" si="35"/>
        <v>0</v>
      </c>
      <c r="X133" s="348">
        <f t="shared" si="36"/>
        <v>0</v>
      </c>
      <c r="Y133" s="348">
        <f t="shared" si="37"/>
        <v>0</v>
      </c>
      <c r="Z133" s="348">
        <f t="shared" si="38"/>
        <v>0</v>
      </c>
      <c r="AA133" s="348">
        <f t="shared" si="39"/>
        <v>0</v>
      </c>
      <c r="AB133" s="348">
        <f t="shared" si="40"/>
        <v>0</v>
      </c>
      <c r="AC133" s="348">
        <f t="shared" si="41"/>
        <v>0</v>
      </c>
      <c r="AD133" s="348">
        <f t="shared" si="42"/>
        <v>0</v>
      </c>
      <c r="AE133" s="348">
        <f t="shared" si="43"/>
        <v>0</v>
      </c>
      <c r="AF133" s="348">
        <f t="shared" si="44"/>
        <v>0</v>
      </c>
      <c r="AG133" s="348">
        <f t="shared" si="45"/>
        <v>0</v>
      </c>
      <c r="AH133" s="348">
        <f t="shared" si="46"/>
        <v>0</v>
      </c>
      <c r="AI133" s="348">
        <f t="shared" si="47"/>
        <v>0</v>
      </c>
      <c r="AJ133" s="348">
        <f t="shared" si="48"/>
        <v>0</v>
      </c>
      <c r="AK133" s="348">
        <f t="shared" si="49"/>
        <v>0</v>
      </c>
      <c r="AL133" s="348">
        <f t="shared" si="50"/>
        <v>0</v>
      </c>
      <c r="AM133" s="348">
        <f t="shared" si="51"/>
        <v>0</v>
      </c>
      <c r="AN133" s="348">
        <f t="shared" si="52"/>
        <v>0</v>
      </c>
      <c r="AO133" s="334"/>
    </row>
    <row r="134" spans="1:41" s="335" customFormat="1" ht="18" customHeight="1">
      <c r="A134" s="343">
        <f t="shared" si="28"/>
        <v>129</v>
      </c>
      <c r="B134" s="344" t="s">
        <v>1483</v>
      </c>
      <c r="C134" s="345" t="s">
        <v>1484</v>
      </c>
      <c r="D134" s="346">
        <v>0</v>
      </c>
      <c r="E134" s="346">
        <v>0</v>
      </c>
      <c r="F134" s="346">
        <v>0</v>
      </c>
      <c r="G134" s="346">
        <v>0</v>
      </c>
      <c r="H134" s="346"/>
      <c r="I134" s="346"/>
      <c r="J134" s="346"/>
      <c r="K134" s="346"/>
      <c r="L134" s="346"/>
      <c r="M134" s="346"/>
      <c r="N134" s="346"/>
      <c r="O134" s="346"/>
      <c r="P134" s="347">
        <f t="shared" si="53"/>
        <v>0</v>
      </c>
      <c r="Q134" s="348">
        <f t="shared" si="29"/>
        <v>0</v>
      </c>
      <c r="R134" s="348">
        <f t="shared" si="30"/>
        <v>0</v>
      </c>
      <c r="S134" s="348">
        <f t="shared" si="31"/>
        <v>0</v>
      </c>
      <c r="T134" s="348">
        <f t="shared" si="32"/>
        <v>0</v>
      </c>
      <c r="U134" s="348">
        <f t="shared" si="33"/>
        <v>0</v>
      </c>
      <c r="V134" s="348">
        <f t="shared" si="34"/>
        <v>0</v>
      </c>
      <c r="W134" s="348">
        <f t="shared" si="35"/>
        <v>0</v>
      </c>
      <c r="X134" s="348">
        <f t="shared" si="36"/>
        <v>0</v>
      </c>
      <c r="Y134" s="348">
        <f t="shared" si="37"/>
        <v>0</v>
      </c>
      <c r="Z134" s="348">
        <f t="shared" si="38"/>
        <v>0</v>
      </c>
      <c r="AA134" s="348">
        <f t="shared" si="39"/>
        <v>0</v>
      </c>
      <c r="AB134" s="348">
        <f t="shared" si="40"/>
        <v>0</v>
      </c>
      <c r="AC134" s="348">
        <f t="shared" si="41"/>
        <v>0</v>
      </c>
      <c r="AD134" s="348">
        <f t="shared" si="42"/>
        <v>0</v>
      </c>
      <c r="AE134" s="348">
        <f t="shared" si="43"/>
        <v>0</v>
      </c>
      <c r="AF134" s="348">
        <f t="shared" si="44"/>
        <v>0</v>
      </c>
      <c r="AG134" s="348">
        <f t="shared" si="45"/>
        <v>0</v>
      </c>
      <c r="AH134" s="348">
        <f t="shared" si="46"/>
        <v>0</v>
      </c>
      <c r="AI134" s="348">
        <f t="shared" si="47"/>
        <v>0</v>
      </c>
      <c r="AJ134" s="348">
        <f t="shared" si="48"/>
        <v>0</v>
      </c>
      <c r="AK134" s="348">
        <f t="shared" si="49"/>
        <v>0</v>
      </c>
      <c r="AL134" s="348">
        <f t="shared" si="50"/>
        <v>0</v>
      </c>
      <c r="AM134" s="348">
        <f t="shared" si="51"/>
        <v>0</v>
      </c>
      <c r="AN134" s="348">
        <f t="shared" si="52"/>
        <v>0</v>
      </c>
      <c r="AO134" s="334"/>
    </row>
    <row r="135" spans="1:41" s="335" customFormat="1" ht="18" customHeight="1">
      <c r="A135" s="343">
        <f t="shared" ref="A135:A198" si="54">IF($B135="","",MAX($A134:$A134)+1)</f>
        <v>130</v>
      </c>
      <c r="B135" s="344" t="s">
        <v>201</v>
      </c>
      <c r="C135" s="345" t="s">
        <v>202</v>
      </c>
      <c r="D135" s="346">
        <v>0</v>
      </c>
      <c r="E135" s="346">
        <v>0</v>
      </c>
      <c r="F135" s="346">
        <v>0</v>
      </c>
      <c r="G135" s="346">
        <v>0</v>
      </c>
      <c r="H135" s="346"/>
      <c r="I135" s="346"/>
      <c r="J135" s="346"/>
      <c r="K135" s="346"/>
      <c r="L135" s="346"/>
      <c r="M135" s="346"/>
      <c r="N135" s="346"/>
      <c r="O135" s="346"/>
      <c r="P135" s="347">
        <f t="shared" si="53"/>
        <v>0</v>
      </c>
      <c r="Q135" s="348">
        <f t="shared" si="29"/>
        <v>0</v>
      </c>
      <c r="R135" s="348">
        <f t="shared" si="30"/>
        <v>0</v>
      </c>
      <c r="S135" s="348">
        <f t="shared" si="31"/>
        <v>0</v>
      </c>
      <c r="T135" s="348">
        <f t="shared" si="32"/>
        <v>0</v>
      </c>
      <c r="U135" s="348">
        <f t="shared" si="33"/>
        <v>0</v>
      </c>
      <c r="V135" s="348">
        <f t="shared" si="34"/>
        <v>0</v>
      </c>
      <c r="W135" s="348">
        <f t="shared" si="35"/>
        <v>0</v>
      </c>
      <c r="X135" s="348">
        <f t="shared" si="36"/>
        <v>0</v>
      </c>
      <c r="Y135" s="348">
        <f t="shared" si="37"/>
        <v>0</v>
      </c>
      <c r="Z135" s="348">
        <f t="shared" si="38"/>
        <v>0</v>
      </c>
      <c r="AA135" s="348">
        <f t="shared" si="39"/>
        <v>0</v>
      </c>
      <c r="AB135" s="348">
        <f t="shared" si="40"/>
        <v>0</v>
      </c>
      <c r="AC135" s="348">
        <f t="shared" si="41"/>
        <v>0</v>
      </c>
      <c r="AD135" s="348">
        <f t="shared" si="42"/>
        <v>0</v>
      </c>
      <c r="AE135" s="348">
        <f t="shared" si="43"/>
        <v>0</v>
      </c>
      <c r="AF135" s="348">
        <f t="shared" si="44"/>
        <v>0</v>
      </c>
      <c r="AG135" s="348">
        <f t="shared" si="45"/>
        <v>0</v>
      </c>
      <c r="AH135" s="348">
        <f t="shared" si="46"/>
        <v>0</v>
      </c>
      <c r="AI135" s="348">
        <f t="shared" si="47"/>
        <v>0</v>
      </c>
      <c r="AJ135" s="348">
        <f t="shared" si="48"/>
        <v>0</v>
      </c>
      <c r="AK135" s="348">
        <f t="shared" si="49"/>
        <v>0</v>
      </c>
      <c r="AL135" s="348">
        <f t="shared" si="50"/>
        <v>0</v>
      </c>
      <c r="AM135" s="348">
        <f t="shared" si="51"/>
        <v>0</v>
      </c>
      <c r="AN135" s="348">
        <f t="shared" si="52"/>
        <v>0</v>
      </c>
      <c r="AO135" s="334"/>
    </row>
    <row r="136" spans="1:41" s="335" customFormat="1" ht="18" customHeight="1">
      <c r="A136" s="343">
        <f t="shared" si="54"/>
        <v>131</v>
      </c>
      <c r="B136" s="344" t="s">
        <v>577</v>
      </c>
      <c r="C136" s="345" t="s">
        <v>578</v>
      </c>
      <c r="D136" s="346">
        <v>0</v>
      </c>
      <c r="E136" s="346">
        <v>0</v>
      </c>
      <c r="F136" s="346">
        <v>0</v>
      </c>
      <c r="G136" s="346">
        <v>0</v>
      </c>
      <c r="H136" s="346"/>
      <c r="I136" s="346"/>
      <c r="J136" s="346"/>
      <c r="K136" s="346"/>
      <c r="L136" s="346"/>
      <c r="M136" s="346"/>
      <c r="N136" s="346"/>
      <c r="O136" s="346"/>
      <c r="P136" s="347">
        <f t="shared" si="53"/>
        <v>0</v>
      </c>
      <c r="Q136" s="348">
        <f t="shared" si="29"/>
        <v>0</v>
      </c>
      <c r="R136" s="348">
        <f t="shared" si="30"/>
        <v>0</v>
      </c>
      <c r="S136" s="348">
        <f t="shared" si="31"/>
        <v>0</v>
      </c>
      <c r="T136" s="348">
        <f t="shared" si="32"/>
        <v>0</v>
      </c>
      <c r="U136" s="348">
        <f t="shared" si="33"/>
        <v>0</v>
      </c>
      <c r="V136" s="348">
        <f t="shared" si="34"/>
        <v>0</v>
      </c>
      <c r="W136" s="348">
        <f t="shared" si="35"/>
        <v>0</v>
      </c>
      <c r="X136" s="348">
        <f t="shared" si="36"/>
        <v>0</v>
      </c>
      <c r="Y136" s="348">
        <f t="shared" si="37"/>
        <v>0</v>
      </c>
      <c r="Z136" s="348">
        <f t="shared" si="38"/>
        <v>0</v>
      </c>
      <c r="AA136" s="348">
        <f t="shared" si="39"/>
        <v>0</v>
      </c>
      <c r="AB136" s="348">
        <f t="shared" si="40"/>
        <v>0</v>
      </c>
      <c r="AC136" s="348">
        <f t="shared" si="41"/>
        <v>0</v>
      </c>
      <c r="AD136" s="348">
        <f t="shared" si="42"/>
        <v>0</v>
      </c>
      <c r="AE136" s="348">
        <f t="shared" si="43"/>
        <v>0</v>
      </c>
      <c r="AF136" s="348">
        <f t="shared" si="44"/>
        <v>0</v>
      </c>
      <c r="AG136" s="348">
        <f t="shared" si="45"/>
        <v>0</v>
      </c>
      <c r="AH136" s="348">
        <f t="shared" si="46"/>
        <v>0</v>
      </c>
      <c r="AI136" s="348">
        <f t="shared" si="47"/>
        <v>0</v>
      </c>
      <c r="AJ136" s="348">
        <f t="shared" si="48"/>
        <v>0</v>
      </c>
      <c r="AK136" s="348">
        <f t="shared" si="49"/>
        <v>0</v>
      </c>
      <c r="AL136" s="348">
        <f t="shared" si="50"/>
        <v>0</v>
      </c>
      <c r="AM136" s="348">
        <f t="shared" si="51"/>
        <v>0</v>
      </c>
      <c r="AN136" s="348">
        <f t="shared" si="52"/>
        <v>0</v>
      </c>
      <c r="AO136" s="334"/>
    </row>
    <row r="137" spans="1:41" s="335" customFormat="1" ht="18" customHeight="1">
      <c r="A137" s="343">
        <f t="shared" si="54"/>
        <v>132</v>
      </c>
      <c r="B137" s="344" t="s">
        <v>203</v>
      </c>
      <c r="C137" s="345" t="s">
        <v>204</v>
      </c>
      <c r="D137" s="346">
        <v>0</v>
      </c>
      <c r="E137" s="346">
        <v>0</v>
      </c>
      <c r="F137" s="346">
        <v>0</v>
      </c>
      <c r="G137" s="346">
        <v>0</v>
      </c>
      <c r="H137" s="346"/>
      <c r="I137" s="346"/>
      <c r="J137" s="346"/>
      <c r="K137" s="346"/>
      <c r="L137" s="346"/>
      <c r="M137" s="346"/>
      <c r="N137" s="346"/>
      <c r="O137" s="346"/>
      <c r="P137" s="347">
        <f t="shared" si="53"/>
        <v>0</v>
      </c>
      <c r="Q137" s="348">
        <f t="shared" si="29"/>
        <v>0</v>
      </c>
      <c r="R137" s="348">
        <f t="shared" si="30"/>
        <v>0</v>
      </c>
      <c r="S137" s="348">
        <f t="shared" si="31"/>
        <v>0</v>
      </c>
      <c r="T137" s="348">
        <f t="shared" si="32"/>
        <v>0</v>
      </c>
      <c r="U137" s="348">
        <f t="shared" si="33"/>
        <v>0</v>
      </c>
      <c r="V137" s="348">
        <f t="shared" si="34"/>
        <v>0</v>
      </c>
      <c r="W137" s="348">
        <f t="shared" si="35"/>
        <v>0</v>
      </c>
      <c r="X137" s="348">
        <f t="shared" si="36"/>
        <v>0</v>
      </c>
      <c r="Y137" s="348">
        <f t="shared" si="37"/>
        <v>0</v>
      </c>
      <c r="Z137" s="348">
        <f t="shared" si="38"/>
        <v>0</v>
      </c>
      <c r="AA137" s="348">
        <f t="shared" si="39"/>
        <v>0</v>
      </c>
      <c r="AB137" s="348">
        <f t="shared" si="40"/>
        <v>0</v>
      </c>
      <c r="AC137" s="348">
        <f t="shared" si="41"/>
        <v>0</v>
      </c>
      <c r="AD137" s="348">
        <f t="shared" si="42"/>
        <v>0</v>
      </c>
      <c r="AE137" s="348">
        <f t="shared" si="43"/>
        <v>0</v>
      </c>
      <c r="AF137" s="348">
        <f t="shared" si="44"/>
        <v>0</v>
      </c>
      <c r="AG137" s="348">
        <f t="shared" si="45"/>
        <v>0</v>
      </c>
      <c r="AH137" s="348">
        <f t="shared" si="46"/>
        <v>0</v>
      </c>
      <c r="AI137" s="348">
        <f t="shared" si="47"/>
        <v>0</v>
      </c>
      <c r="AJ137" s="348">
        <f t="shared" si="48"/>
        <v>0</v>
      </c>
      <c r="AK137" s="348">
        <f t="shared" si="49"/>
        <v>0</v>
      </c>
      <c r="AL137" s="348">
        <f t="shared" si="50"/>
        <v>0</v>
      </c>
      <c r="AM137" s="348">
        <f t="shared" si="51"/>
        <v>0</v>
      </c>
      <c r="AN137" s="348">
        <f t="shared" si="52"/>
        <v>0</v>
      </c>
      <c r="AO137" s="334"/>
    </row>
    <row r="138" spans="1:41" s="335" customFormat="1" ht="18" customHeight="1">
      <c r="A138" s="343">
        <f t="shared" si="54"/>
        <v>133</v>
      </c>
      <c r="B138" s="344" t="s">
        <v>205</v>
      </c>
      <c r="C138" s="345" t="s">
        <v>206</v>
      </c>
      <c r="D138" s="346">
        <v>0</v>
      </c>
      <c r="E138" s="346">
        <v>0</v>
      </c>
      <c r="F138" s="346">
        <v>0</v>
      </c>
      <c r="G138" s="346">
        <v>0</v>
      </c>
      <c r="H138" s="346"/>
      <c r="I138" s="346"/>
      <c r="J138" s="346"/>
      <c r="K138" s="346"/>
      <c r="L138" s="346"/>
      <c r="M138" s="346"/>
      <c r="N138" s="346"/>
      <c r="O138" s="346"/>
      <c r="P138" s="347">
        <f t="shared" si="53"/>
        <v>0</v>
      </c>
      <c r="Q138" s="348">
        <f t="shared" ref="Q138:Q201" si="55">IF(D138&lt;14,D138,14)</f>
        <v>0</v>
      </c>
      <c r="R138" s="348">
        <f t="shared" ref="R138:R201" si="56">D138-Q138</f>
        <v>0</v>
      </c>
      <c r="S138" s="348">
        <f t="shared" ref="S138:S201" si="57">IF(D138&gt;=14,0,IF((D138+E138)&lt;14,E138,14-D138))</f>
        <v>0</v>
      </c>
      <c r="T138" s="348">
        <f t="shared" ref="T138:T201" si="58">IF(D138&gt;=14,E138,E138-S138)</f>
        <v>0</v>
      </c>
      <c r="U138" s="348">
        <f t="shared" ref="U138:U201" si="59">IF((D138+E138)&gt;=14,0,IF((D138+E138+F138)&lt;14,F138,14-(D138+E138)))</f>
        <v>0</v>
      </c>
      <c r="V138" s="348">
        <f t="shared" ref="V138:V201" si="60">IF((D138+E138)&gt;=14,F138,F138-U138)</f>
        <v>0</v>
      </c>
      <c r="W138" s="348">
        <f t="shared" ref="W138:W201" si="61">IF((D138+E138+F138)&gt;=14,0,IF((D138+E138+F138+G138)&lt;14,G138,14-(D138+E138+F138)))</f>
        <v>0</v>
      </c>
      <c r="X138" s="348">
        <f t="shared" ref="X138:X201" si="62">IF((D138+E138+F138)&gt;=14,G138,G138-W138)</f>
        <v>0</v>
      </c>
      <c r="Y138" s="348">
        <f t="shared" ref="Y138:Y201" si="63">IF((D138+E138+F138+G138)&gt;=14,0,IF((D138+E138+F138+G138+H138)&lt;14,H138,14-(D138+E138+F138+G138)))</f>
        <v>0</v>
      </c>
      <c r="Z138" s="348">
        <f t="shared" ref="Z138:Z201" si="64">IF((D138+E138+F138+G138)&gt;=14,H138,H138-Y138)</f>
        <v>0</v>
      </c>
      <c r="AA138" s="348">
        <f t="shared" ref="AA138:AA201" si="65">IF((D138+E138+F138+G138+H138)&gt;=14,0,IF((D138+E138+F138+G138+H138+I138)&lt;14,I138,14-(D138+E138+F138+G138+H138)))</f>
        <v>0</v>
      </c>
      <c r="AB138" s="348">
        <f t="shared" ref="AB138:AB201" si="66">IF((D138+E138+F138+G138+H138)&gt;=14,I138,I138-AA138)</f>
        <v>0</v>
      </c>
      <c r="AC138" s="348">
        <f t="shared" ref="AC138:AC201" si="67">IF((D138+E138+F138+G138+H138+I138)&gt;=14,0,IF((D138+E138+F138+G138+H138+I138+J138)&lt;14,J138,14-(D138+E138+F138+G138+H138+I138)))</f>
        <v>0</v>
      </c>
      <c r="AD138" s="348">
        <f t="shared" ref="AD138:AD201" si="68">IF((D138+E138+F138+G138+H138+I138)&gt;=14,J138,J138-AC138)</f>
        <v>0</v>
      </c>
      <c r="AE138" s="348">
        <f t="shared" ref="AE138:AE201" si="69">IF((D138+E138+F138+G138+H138+I138+J138)&gt;=14,0,IF((D138+E138+F138+G138+H138+I138+J138+K138)&lt;14,K138,14-(D138+E138+F138+G138+H138+I138+J138)))</f>
        <v>0</v>
      </c>
      <c r="AF138" s="348">
        <f t="shared" ref="AF138:AF201" si="70">IF((D138+E138+F138+G138+H138+I138+J138)&gt;=14,K138,K138-AE138)</f>
        <v>0</v>
      </c>
      <c r="AG138" s="348">
        <f t="shared" ref="AG138:AG201" si="71">IF((D138+E138+F138+G138+H138+I138+J138+K138)&gt;=14,0,IF((D138+E138+F138+G138+H138+I138+J138+K138+L138)&lt;14,L138,14-(D138+E138+F138+G138+H138+I138+J138+K138)))</f>
        <v>0</v>
      </c>
      <c r="AH138" s="348">
        <f t="shared" ref="AH138:AH201" si="72">IF((D138+E138+F138+G138+H138+I138+J138+K138)&gt;=14,L138,L138-AG138)</f>
        <v>0</v>
      </c>
      <c r="AI138" s="348">
        <f t="shared" ref="AI138:AI201" si="73">IF((D138+E138+F138+G138+H138+I138+J138+K138+L138)&gt;=14,0,IF((D138+E138+F138+G138+H138+I138+J138+K138+L138+M138)&lt;14,M138,14-(D138+E138+F138+G138+H138+I138+J138+K138+L138)))</f>
        <v>0</v>
      </c>
      <c r="AJ138" s="348">
        <f t="shared" ref="AJ138:AJ201" si="74">IF((D138+E138+F138+G138+H138+I138+J138+K138+L138)&gt;=14,M138,M138-AI138)</f>
        <v>0</v>
      </c>
      <c r="AK138" s="348">
        <f t="shared" ref="AK138:AK201" si="75">IF((D138+E138+F138+G138+H138+I138+J138+K138+L138+M138)&gt;=14,0,IF((D138+E138+F138+G138+H138+I138+J138+K138+L138+M138+N138)&lt;14,N138,14-(D138+E138+F138+G138+H138+I138+J138+K138+L138+M138)))</f>
        <v>0</v>
      </c>
      <c r="AL138" s="348">
        <f t="shared" ref="AL138:AL201" si="76">IF((D138+E138+F138+G138+H138+I138+J138+K138+L138+M138)&gt;=14,N138,N138-AK138)</f>
        <v>0</v>
      </c>
      <c r="AM138" s="348">
        <f t="shared" ref="AM138:AM201" si="77">IF((D138+E138+F138+G138+H138+I138+J138+K138+L138+M138+N138)&gt;=14,0,IF((D138+E138+F138+G138+H138+I138+J138+K138+L138+M138+N138+O138)&lt;14,O138,14-(D138+E138+F138+G138+H138+I138+J138+K138+L138+M138+N138)))</f>
        <v>0</v>
      </c>
      <c r="AN138" s="348">
        <f t="shared" ref="AN138:AN201" si="78">IF((D138+E138+F138+G138+H138+I138+J138+K138+L138+M138+N138)&gt;=14,O138,O138-AM138)</f>
        <v>0</v>
      </c>
      <c r="AO138" s="334"/>
    </row>
    <row r="139" spans="1:41" s="335" customFormat="1" ht="18" customHeight="1">
      <c r="A139" s="343">
        <f t="shared" si="54"/>
        <v>134</v>
      </c>
      <c r="B139" s="344" t="s">
        <v>974</v>
      </c>
      <c r="C139" s="345" t="s">
        <v>975</v>
      </c>
      <c r="D139" s="346">
        <v>0</v>
      </c>
      <c r="E139" s="346">
        <v>0</v>
      </c>
      <c r="F139" s="346">
        <v>0</v>
      </c>
      <c r="G139" s="346">
        <v>0</v>
      </c>
      <c r="H139" s="346"/>
      <c r="I139" s="346"/>
      <c r="J139" s="346"/>
      <c r="K139" s="346"/>
      <c r="L139" s="346"/>
      <c r="M139" s="346"/>
      <c r="N139" s="346"/>
      <c r="O139" s="346"/>
      <c r="P139" s="347">
        <f t="shared" ref="P139:P202" si="79">SUM(D139:O139)</f>
        <v>0</v>
      </c>
      <c r="Q139" s="348">
        <f t="shared" si="55"/>
        <v>0</v>
      </c>
      <c r="R139" s="348">
        <f t="shared" si="56"/>
        <v>0</v>
      </c>
      <c r="S139" s="348">
        <f t="shared" si="57"/>
        <v>0</v>
      </c>
      <c r="T139" s="348">
        <f t="shared" si="58"/>
        <v>0</v>
      </c>
      <c r="U139" s="348">
        <f t="shared" si="59"/>
        <v>0</v>
      </c>
      <c r="V139" s="348">
        <f t="shared" si="60"/>
        <v>0</v>
      </c>
      <c r="W139" s="348">
        <f t="shared" si="61"/>
        <v>0</v>
      </c>
      <c r="X139" s="348">
        <f t="shared" si="62"/>
        <v>0</v>
      </c>
      <c r="Y139" s="348">
        <f t="shared" si="63"/>
        <v>0</v>
      </c>
      <c r="Z139" s="348">
        <f t="shared" si="64"/>
        <v>0</v>
      </c>
      <c r="AA139" s="348">
        <f t="shared" si="65"/>
        <v>0</v>
      </c>
      <c r="AB139" s="348">
        <f t="shared" si="66"/>
        <v>0</v>
      </c>
      <c r="AC139" s="348">
        <f t="shared" si="67"/>
        <v>0</v>
      </c>
      <c r="AD139" s="348">
        <f t="shared" si="68"/>
        <v>0</v>
      </c>
      <c r="AE139" s="348">
        <f t="shared" si="69"/>
        <v>0</v>
      </c>
      <c r="AF139" s="348">
        <f t="shared" si="70"/>
        <v>0</v>
      </c>
      <c r="AG139" s="348">
        <f t="shared" si="71"/>
        <v>0</v>
      </c>
      <c r="AH139" s="348">
        <f t="shared" si="72"/>
        <v>0</v>
      </c>
      <c r="AI139" s="348">
        <f t="shared" si="73"/>
        <v>0</v>
      </c>
      <c r="AJ139" s="348">
        <f t="shared" si="74"/>
        <v>0</v>
      </c>
      <c r="AK139" s="348">
        <f t="shared" si="75"/>
        <v>0</v>
      </c>
      <c r="AL139" s="348">
        <f t="shared" si="76"/>
        <v>0</v>
      </c>
      <c r="AM139" s="348">
        <f t="shared" si="77"/>
        <v>0</v>
      </c>
      <c r="AN139" s="348">
        <f t="shared" si="78"/>
        <v>0</v>
      </c>
      <c r="AO139" s="334"/>
    </row>
    <row r="140" spans="1:41" s="335" customFormat="1" ht="18" customHeight="1">
      <c r="A140" s="343">
        <f t="shared" si="54"/>
        <v>135</v>
      </c>
      <c r="B140" s="344" t="s">
        <v>1485</v>
      </c>
      <c r="C140" s="345" t="s">
        <v>1486</v>
      </c>
      <c r="D140" s="346">
        <v>0</v>
      </c>
      <c r="E140" s="346">
        <v>0</v>
      </c>
      <c r="F140" s="346">
        <v>0</v>
      </c>
      <c r="G140" s="346">
        <v>0</v>
      </c>
      <c r="H140" s="346"/>
      <c r="I140" s="346"/>
      <c r="J140" s="346"/>
      <c r="K140" s="346"/>
      <c r="L140" s="346"/>
      <c r="M140" s="346"/>
      <c r="N140" s="346"/>
      <c r="O140" s="346"/>
      <c r="P140" s="347">
        <f t="shared" si="79"/>
        <v>0</v>
      </c>
      <c r="Q140" s="348">
        <f t="shared" si="55"/>
        <v>0</v>
      </c>
      <c r="R140" s="348">
        <f t="shared" si="56"/>
        <v>0</v>
      </c>
      <c r="S140" s="348">
        <f t="shared" si="57"/>
        <v>0</v>
      </c>
      <c r="T140" s="348">
        <f t="shared" si="58"/>
        <v>0</v>
      </c>
      <c r="U140" s="348">
        <f t="shared" si="59"/>
        <v>0</v>
      </c>
      <c r="V140" s="348">
        <f t="shared" si="60"/>
        <v>0</v>
      </c>
      <c r="W140" s="348">
        <f t="shared" si="61"/>
        <v>0</v>
      </c>
      <c r="X140" s="348">
        <f t="shared" si="62"/>
        <v>0</v>
      </c>
      <c r="Y140" s="348">
        <f t="shared" si="63"/>
        <v>0</v>
      </c>
      <c r="Z140" s="348">
        <f t="shared" si="64"/>
        <v>0</v>
      </c>
      <c r="AA140" s="348">
        <f t="shared" si="65"/>
        <v>0</v>
      </c>
      <c r="AB140" s="348">
        <f t="shared" si="66"/>
        <v>0</v>
      </c>
      <c r="AC140" s="348">
        <f t="shared" si="67"/>
        <v>0</v>
      </c>
      <c r="AD140" s="348">
        <f t="shared" si="68"/>
        <v>0</v>
      </c>
      <c r="AE140" s="348">
        <f t="shared" si="69"/>
        <v>0</v>
      </c>
      <c r="AF140" s="348">
        <f t="shared" si="70"/>
        <v>0</v>
      </c>
      <c r="AG140" s="348">
        <f t="shared" si="71"/>
        <v>0</v>
      </c>
      <c r="AH140" s="348">
        <f t="shared" si="72"/>
        <v>0</v>
      </c>
      <c r="AI140" s="348">
        <f t="shared" si="73"/>
        <v>0</v>
      </c>
      <c r="AJ140" s="348">
        <f t="shared" si="74"/>
        <v>0</v>
      </c>
      <c r="AK140" s="348">
        <f t="shared" si="75"/>
        <v>0</v>
      </c>
      <c r="AL140" s="348">
        <f t="shared" si="76"/>
        <v>0</v>
      </c>
      <c r="AM140" s="348">
        <f t="shared" si="77"/>
        <v>0</v>
      </c>
      <c r="AN140" s="348">
        <f t="shared" si="78"/>
        <v>0</v>
      </c>
      <c r="AO140" s="334"/>
    </row>
    <row r="141" spans="1:41" s="335" customFormat="1" ht="18" customHeight="1">
      <c r="A141" s="343">
        <f t="shared" si="54"/>
        <v>136</v>
      </c>
      <c r="B141" s="344" t="s">
        <v>1487</v>
      </c>
      <c r="C141" s="345" t="s">
        <v>1488</v>
      </c>
      <c r="D141" s="346">
        <v>0</v>
      </c>
      <c r="E141" s="346">
        <v>0</v>
      </c>
      <c r="F141" s="346">
        <v>0</v>
      </c>
      <c r="G141" s="346">
        <v>0</v>
      </c>
      <c r="H141" s="346"/>
      <c r="I141" s="346"/>
      <c r="J141" s="346"/>
      <c r="K141" s="346"/>
      <c r="L141" s="346"/>
      <c r="M141" s="346"/>
      <c r="N141" s="346"/>
      <c r="O141" s="346"/>
      <c r="P141" s="347">
        <f t="shared" si="79"/>
        <v>0</v>
      </c>
      <c r="Q141" s="348">
        <f t="shared" si="55"/>
        <v>0</v>
      </c>
      <c r="R141" s="348">
        <f t="shared" si="56"/>
        <v>0</v>
      </c>
      <c r="S141" s="348">
        <f t="shared" si="57"/>
        <v>0</v>
      </c>
      <c r="T141" s="348">
        <f t="shared" si="58"/>
        <v>0</v>
      </c>
      <c r="U141" s="348">
        <f t="shared" si="59"/>
        <v>0</v>
      </c>
      <c r="V141" s="348">
        <f t="shared" si="60"/>
        <v>0</v>
      </c>
      <c r="W141" s="348">
        <f t="shared" si="61"/>
        <v>0</v>
      </c>
      <c r="X141" s="348">
        <f t="shared" si="62"/>
        <v>0</v>
      </c>
      <c r="Y141" s="348">
        <f t="shared" si="63"/>
        <v>0</v>
      </c>
      <c r="Z141" s="348">
        <f t="shared" si="64"/>
        <v>0</v>
      </c>
      <c r="AA141" s="348">
        <f t="shared" si="65"/>
        <v>0</v>
      </c>
      <c r="AB141" s="348">
        <f t="shared" si="66"/>
        <v>0</v>
      </c>
      <c r="AC141" s="348">
        <f t="shared" si="67"/>
        <v>0</v>
      </c>
      <c r="AD141" s="348">
        <f t="shared" si="68"/>
        <v>0</v>
      </c>
      <c r="AE141" s="348">
        <f t="shared" si="69"/>
        <v>0</v>
      </c>
      <c r="AF141" s="348">
        <f t="shared" si="70"/>
        <v>0</v>
      </c>
      <c r="AG141" s="348">
        <f t="shared" si="71"/>
        <v>0</v>
      </c>
      <c r="AH141" s="348">
        <f t="shared" si="72"/>
        <v>0</v>
      </c>
      <c r="AI141" s="348">
        <f t="shared" si="73"/>
        <v>0</v>
      </c>
      <c r="AJ141" s="348">
        <f t="shared" si="74"/>
        <v>0</v>
      </c>
      <c r="AK141" s="348">
        <f t="shared" si="75"/>
        <v>0</v>
      </c>
      <c r="AL141" s="348">
        <f t="shared" si="76"/>
        <v>0</v>
      </c>
      <c r="AM141" s="348">
        <f t="shared" si="77"/>
        <v>0</v>
      </c>
      <c r="AN141" s="348">
        <f t="shared" si="78"/>
        <v>0</v>
      </c>
      <c r="AO141" s="334"/>
    </row>
    <row r="142" spans="1:41" s="335" customFormat="1" ht="18" customHeight="1">
      <c r="A142" s="343">
        <f t="shared" si="54"/>
        <v>137</v>
      </c>
      <c r="B142" s="344" t="s">
        <v>1489</v>
      </c>
      <c r="C142" s="345" t="s">
        <v>1490</v>
      </c>
      <c r="D142" s="346">
        <v>0</v>
      </c>
      <c r="E142" s="346">
        <v>0</v>
      </c>
      <c r="F142" s="346">
        <v>0</v>
      </c>
      <c r="G142" s="346">
        <v>0</v>
      </c>
      <c r="H142" s="346"/>
      <c r="I142" s="346"/>
      <c r="J142" s="346"/>
      <c r="K142" s="346"/>
      <c r="L142" s="346"/>
      <c r="M142" s="346"/>
      <c r="N142" s="346"/>
      <c r="O142" s="346"/>
      <c r="P142" s="347">
        <f t="shared" si="79"/>
        <v>0</v>
      </c>
      <c r="Q142" s="348">
        <f t="shared" si="55"/>
        <v>0</v>
      </c>
      <c r="R142" s="348">
        <f t="shared" si="56"/>
        <v>0</v>
      </c>
      <c r="S142" s="348">
        <f t="shared" si="57"/>
        <v>0</v>
      </c>
      <c r="T142" s="348">
        <f t="shared" si="58"/>
        <v>0</v>
      </c>
      <c r="U142" s="348">
        <f t="shared" si="59"/>
        <v>0</v>
      </c>
      <c r="V142" s="348">
        <f t="shared" si="60"/>
        <v>0</v>
      </c>
      <c r="W142" s="348">
        <f t="shared" si="61"/>
        <v>0</v>
      </c>
      <c r="X142" s="348">
        <f t="shared" si="62"/>
        <v>0</v>
      </c>
      <c r="Y142" s="348">
        <f t="shared" si="63"/>
        <v>0</v>
      </c>
      <c r="Z142" s="348">
        <f t="shared" si="64"/>
        <v>0</v>
      </c>
      <c r="AA142" s="348">
        <f t="shared" si="65"/>
        <v>0</v>
      </c>
      <c r="AB142" s="348">
        <f t="shared" si="66"/>
        <v>0</v>
      </c>
      <c r="AC142" s="348">
        <f t="shared" si="67"/>
        <v>0</v>
      </c>
      <c r="AD142" s="348">
        <f t="shared" si="68"/>
        <v>0</v>
      </c>
      <c r="AE142" s="348">
        <f t="shared" si="69"/>
        <v>0</v>
      </c>
      <c r="AF142" s="348">
        <f t="shared" si="70"/>
        <v>0</v>
      </c>
      <c r="AG142" s="348">
        <f t="shared" si="71"/>
        <v>0</v>
      </c>
      <c r="AH142" s="348">
        <f t="shared" si="72"/>
        <v>0</v>
      </c>
      <c r="AI142" s="348">
        <f t="shared" si="73"/>
        <v>0</v>
      </c>
      <c r="AJ142" s="348">
        <f t="shared" si="74"/>
        <v>0</v>
      </c>
      <c r="AK142" s="348">
        <f t="shared" si="75"/>
        <v>0</v>
      </c>
      <c r="AL142" s="348">
        <f t="shared" si="76"/>
        <v>0</v>
      </c>
      <c r="AM142" s="348">
        <f t="shared" si="77"/>
        <v>0</v>
      </c>
      <c r="AN142" s="348">
        <f t="shared" si="78"/>
        <v>0</v>
      </c>
      <c r="AO142" s="334"/>
    </row>
    <row r="143" spans="1:41" s="335" customFormat="1" ht="18" customHeight="1">
      <c r="A143" s="343">
        <f t="shared" si="54"/>
        <v>138</v>
      </c>
      <c r="B143" s="344" t="s">
        <v>834</v>
      </c>
      <c r="C143" s="345" t="s">
        <v>835</v>
      </c>
      <c r="D143" s="346">
        <v>0</v>
      </c>
      <c r="E143" s="346">
        <v>0</v>
      </c>
      <c r="F143" s="346">
        <v>0</v>
      </c>
      <c r="G143" s="346">
        <v>0</v>
      </c>
      <c r="H143" s="346"/>
      <c r="I143" s="346"/>
      <c r="J143" s="346"/>
      <c r="K143" s="346"/>
      <c r="L143" s="346"/>
      <c r="M143" s="346"/>
      <c r="N143" s="346"/>
      <c r="O143" s="346"/>
      <c r="P143" s="347">
        <f t="shared" si="79"/>
        <v>0</v>
      </c>
      <c r="Q143" s="348">
        <f t="shared" si="55"/>
        <v>0</v>
      </c>
      <c r="R143" s="348">
        <f t="shared" si="56"/>
        <v>0</v>
      </c>
      <c r="S143" s="348">
        <f t="shared" si="57"/>
        <v>0</v>
      </c>
      <c r="T143" s="348">
        <f t="shared" si="58"/>
        <v>0</v>
      </c>
      <c r="U143" s="348">
        <f t="shared" si="59"/>
        <v>0</v>
      </c>
      <c r="V143" s="348">
        <f t="shared" si="60"/>
        <v>0</v>
      </c>
      <c r="W143" s="348">
        <f t="shared" si="61"/>
        <v>0</v>
      </c>
      <c r="X143" s="348">
        <f t="shared" si="62"/>
        <v>0</v>
      </c>
      <c r="Y143" s="348">
        <f t="shared" si="63"/>
        <v>0</v>
      </c>
      <c r="Z143" s="348">
        <f t="shared" si="64"/>
        <v>0</v>
      </c>
      <c r="AA143" s="348">
        <f t="shared" si="65"/>
        <v>0</v>
      </c>
      <c r="AB143" s="348">
        <f t="shared" si="66"/>
        <v>0</v>
      </c>
      <c r="AC143" s="348">
        <f t="shared" si="67"/>
        <v>0</v>
      </c>
      <c r="AD143" s="348">
        <f t="shared" si="68"/>
        <v>0</v>
      </c>
      <c r="AE143" s="348">
        <f t="shared" si="69"/>
        <v>0</v>
      </c>
      <c r="AF143" s="348">
        <f t="shared" si="70"/>
        <v>0</v>
      </c>
      <c r="AG143" s="348">
        <f t="shared" si="71"/>
        <v>0</v>
      </c>
      <c r="AH143" s="348">
        <f t="shared" si="72"/>
        <v>0</v>
      </c>
      <c r="AI143" s="348">
        <f t="shared" si="73"/>
        <v>0</v>
      </c>
      <c r="AJ143" s="348">
        <f t="shared" si="74"/>
        <v>0</v>
      </c>
      <c r="AK143" s="348">
        <f t="shared" si="75"/>
        <v>0</v>
      </c>
      <c r="AL143" s="348">
        <f t="shared" si="76"/>
        <v>0</v>
      </c>
      <c r="AM143" s="348">
        <f t="shared" si="77"/>
        <v>0</v>
      </c>
      <c r="AN143" s="348">
        <f t="shared" si="78"/>
        <v>0</v>
      </c>
      <c r="AO143" s="334"/>
    </row>
    <row r="144" spans="1:41" s="335" customFormat="1" ht="18" customHeight="1">
      <c r="A144" s="343">
        <f t="shared" si="54"/>
        <v>139</v>
      </c>
      <c r="B144" s="344" t="s">
        <v>813</v>
      </c>
      <c r="C144" s="345" t="s">
        <v>814</v>
      </c>
      <c r="D144" s="346">
        <v>0</v>
      </c>
      <c r="E144" s="346">
        <v>0</v>
      </c>
      <c r="F144" s="346">
        <v>0</v>
      </c>
      <c r="G144" s="346">
        <v>0</v>
      </c>
      <c r="H144" s="346"/>
      <c r="I144" s="346"/>
      <c r="J144" s="346"/>
      <c r="K144" s="346"/>
      <c r="L144" s="346"/>
      <c r="M144" s="346"/>
      <c r="N144" s="346"/>
      <c r="O144" s="346"/>
      <c r="P144" s="347">
        <f t="shared" si="79"/>
        <v>0</v>
      </c>
      <c r="Q144" s="348">
        <f t="shared" si="55"/>
        <v>0</v>
      </c>
      <c r="R144" s="348">
        <f t="shared" si="56"/>
        <v>0</v>
      </c>
      <c r="S144" s="348">
        <f t="shared" si="57"/>
        <v>0</v>
      </c>
      <c r="T144" s="348">
        <f t="shared" si="58"/>
        <v>0</v>
      </c>
      <c r="U144" s="348">
        <f t="shared" si="59"/>
        <v>0</v>
      </c>
      <c r="V144" s="348">
        <f t="shared" si="60"/>
        <v>0</v>
      </c>
      <c r="W144" s="348">
        <f t="shared" si="61"/>
        <v>0</v>
      </c>
      <c r="X144" s="348">
        <f t="shared" si="62"/>
        <v>0</v>
      </c>
      <c r="Y144" s="348">
        <f t="shared" si="63"/>
        <v>0</v>
      </c>
      <c r="Z144" s="348">
        <f t="shared" si="64"/>
        <v>0</v>
      </c>
      <c r="AA144" s="348">
        <f t="shared" si="65"/>
        <v>0</v>
      </c>
      <c r="AB144" s="348">
        <f t="shared" si="66"/>
        <v>0</v>
      </c>
      <c r="AC144" s="348">
        <f t="shared" si="67"/>
        <v>0</v>
      </c>
      <c r="AD144" s="348">
        <f t="shared" si="68"/>
        <v>0</v>
      </c>
      <c r="AE144" s="348">
        <f t="shared" si="69"/>
        <v>0</v>
      </c>
      <c r="AF144" s="348">
        <f t="shared" si="70"/>
        <v>0</v>
      </c>
      <c r="AG144" s="348">
        <f t="shared" si="71"/>
        <v>0</v>
      </c>
      <c r="AH144" s="348">
        <f t="shared" si="72"/>
        <v>0</v>
      </c>
      <c r="AI144" s="348">
        <f t="shared" si="73"/>
        <v>0</v>
      </c>
      <c r="AJ144" s="348">
        <f t="shared" si="74"/>
        <v>0</v>
      </c>
      <c r="AK144" s="348">
        <f t="shared" si="75"/>
        <v>0</v>
      </c>
      <c r="AL144" s="348">
        <f t="shared" si="76"/>
        <v>0</v>
      </c>
      <c r="AM144" s="348">
        <f t="shared" si="77"/>
        <v>0</v>
      </c>
      <c r="AN144" s="348">
        <f t="shared" si="78"/>
        <v>0</v>
      </c>
      <c r="AO144" s="334"/>
    </row>
    <row r="145" spans="1:41" s="335" customFormat="1" ht="18" customHeight="1">
      <c r="A145" s="343">
        <f t="shared" si="54"/>
        <v>140</v>
      </c>
      <c r="B145" s="344" t="s">
        <v>881</v>
      </c>
      <c r="C145" s="345" t="s">
        <v>1491</v>
      </c>
      <c r="D145" s="346">
        <v>0</v>
      </c>
      <c r="E145" s="346">
        <v>0</v>
      </c>
      <c r="F145" s="346">
        <v>0</v>
      </c>
      <c r="G145" s="346">
        <v>0</v>
      </c>
      <c r="H145" s="346"/>
      <c r="I145" s="346"/>
      <c r="J145" s="346"/>
      <c r="K145" s="346"/>
      <c r="L145" s="346"/>
      <c r="M145" s="346"/>
      <c r="N145" s="346"/>
      <c r="O145" s="346"/>
      <c r="P145" s="347">
        <f t="shared" si="79"/>
        <v>0</v>
      </c>
      <c r="Q145" s="348">
        <f t="shared" si="55"/>
        <v>0</v>
      </c>
      <c r="R145" s="348">
        <f t="shared" si="56"/>
        <v>0</v>
      </c>
      <c r="S145" s="348">
        <f t="shared" si="57"/>
        <v>0</v>
      </c>
      <c r="T145" s="348">
        <f t="shared" si="58"/>
        <v>0</v>
      </c>
      <c r="U145" s="348">
        <f t="shared" si="59"/>
        <v>0</v>
      </c>
      <c r="V145" s="348">
        <f t="shared" si="60"/>
        <v>0</v>
      </c>
      <c r="W145" s="348">
        <f t="shared" si="61"/>
        <v>0</v>
      </c>
      <c r="X145" s="348">
        <f t="shared" si="62"/>
        <v>0</v>
      </c>
      <c r="Y145" s="348">
        <f t="shared" si="63"/>
        <v>0</v>
      </c>
      <c r="Z145" s="348">
        <f t="shared" si="64"/>
        <v>0</v>
      </c>
      <c r="AA145" s="348">
        <f t="shared" si="65"/>
        <v>0</v>
      </c>
      <c r="AB145" s="348">
        <f t="shared" si="66"/>
        <v>0</v>
      </c>
      <c r="AC145" s="348">
        <f t="shared" si="67"/>
        <v>0</v>
      </c>
      <c r="AD145" s="348">
        <f t="shared" si="68"/>
        <v>0</v>
      </c>
      <c r="AE145" s="348">
        <f t="shared" si="69"/>
        <v>0</v>
      </c>
      <c r="AF145" s="348">
        <f t="shared" si="70"/>
        <v>0</v>
      </c>
      <c r="AG145" s="348">
        <f t="shared" si="71"/>
        <v>0</v>
      </c>
      <c r="AH145" s="348">
        <f t="shared" si="72"/>
        <v>0</v>
      </c>
      <c r="AI145" s="348">
        <f t="shared" si="73"/>
        <v>0</v>
      </c>
      <c r="AJ145" s="348">
        <f t="shared" si="74"/>
        <v>0</v>
      </c>
      <c r="AK145" s="348">
        <f t="shared" si="75"/>
        <v>0</v>
      </c>
      <c r="AL145" s="348">
        <f t="shared" si="76"/>
        <v>0</v>
      </c>
      <c r="AM145" s="348">
        <f t="shared" si="77"/>
        <v>0</v>
      </c>
      <c r="AN145" s="348">
        <f t="shared" si="78"/>
        <v>0</v>
      </c>
      <c r="AO145" s="334"/>
    </row>
    <row r="146" spans="1:41" s="335" customFormat="1" ht="18" customHeight="1">
      <c r="A146" s="343">
        <f t="shared" si="54"/>
        <v>141</v>
      </c>
      <c r="B146" s="344" t="s">
        <v>696</v>
      </c>
      <c r="C146" s="345" t="s">
        <v>697</v>
      </c>
      <c r="D146" s="346">
        <v>0</v>
      </c>
      <c r="E146" s="346">
        <v>0</v>
      </c>
      <c r="F146" s="346">
        <v>0</v>
      </c>
      <c r="G146" s="346">
        <v>0</v>
      </c>
      <c r="H146" s="346"/>
      <c r="I146" s="346"/>
      <c r="J146" s="346"/>
      <c r="K146" s="346"/>
      <c r="L146" s="346"/>
      <c r="M146" s="346"/>
      <c r="N146" s="346"/>
      <c r="O146" s="346"/>
      <c r="P146" s="347">
        <f t="shared" si="79"/>
        <v>0</v>
      </c>
      <c r="Q146" s="348">
        <f t="shared" si="55"/>
        <v>0</v>
      </c>
      <c r="R146" s="348">
        <f t="shared" si="56"/>
        <v>0</v>
      </c>
      <c r="S146" s="348">
        <f t="shared" si="57"/>
        <v>0</v>
      </c>
      <c r="T146" s="348">
        <f t="shared" si="58"/>
        <v>0</v>
      </c>
      <c r="U146" s="348">
        <f t="shared" si="59"/>
        <v>0</v>
      </c>
      <c r="V146" s="348">
        <f t="shared" si="60"/>
        <v>0</v>
      </c>
      <c r="W146" s="348">
        <f t="shared" si="61"/>
        <v>0</v>
      </c>
      <c r="X146" s="348">
        <f t="shared" si="62"/>
        <v>0</v>
      </c>
      <c r="Y146" s="348">
        <f t="shared" si="63"/>
        <v>0</v>
      </c>
      <c r="Z146" s="348">
        <f t="shared" si="64"/>
        <v>0</v>
      </c>
      <c r="AA146" s="348">
        <f t="shared" si="65"/>
        <v>0</v>
      </c>
      <c r="AB146" s="348">
        <f t="shared" si="66"/>
        <v>0</v>
      </c>
      <c r="AC146" s="348">
        <f t="shared" si="67"/>
        <v>0</v>
      </c>
      <c r="AD146" s="348">
        <f t="shared" si="68"/>
        <v>0</v>
      </c>
      <c r="AE146" s="348">
        <f t="shared" si="69"/>
        <v>0</v>
      </c>
      <c r="AF146" s="348">
        <f t="shared" si="70"/>
        <v>0</v>
      </c>
      <c r="AG146" s="348">
        <f t="shared" si="71"/>
        <v>0</v>
      </c>
      <c r="AH146" s="348">
        <f t="shared" si="72"/>
        <v>0</v>
      </c>
      <c r="AI146" s="348">
        <f t="shared" si="73"/>
        <v>0</v>
      </c>
      <c r="AJ146" s="348">
        <f t="shared" si="74"/>
        <v>0</v>
      </c>
      <c r="AK146" s="348">
        <f t="shared" si="75"/>
        <v>0</v>
      </c>
      <c r="AL146" s="348">
        <f t="shared" si="76"/>
        <v>0</v>
      </c>
      <c r="AM146" s="348">
        <f t="shared" si="77"/>
        <v>0</v>
      </c>
      <c r="AN146" s="348">
        <f t="shared" si="78"/>
        <v>0</v>
      </c>
      <c r="AO146" s="334"/>
    </row>
    <row r="147" spans="1:41" s="335" customFormat="1" ht="18" customHeight="1">
      <c r="A147" s="343">
        <f t="shared" si="54"/>
        <v>142</v>
      </c>
      <c r="B147" s="344" t="s">
        <v>574</v>
      </c>
      <c r="C147" s="345" t="s">
        <v>245</v>
      </c>
      <c r="D147" s="346">
        <v>0</v>
      </c>
      <c r="E147" s="346">
        <v>0</v>
      </c>
      <c r="F147" s="346">
        <v>0</v>
      </c>
      <c r="G147" s="346">
        <v>0</v>
      </c>
      <c r="H147" s="346"/>
      <c r="I147" s="346"/>
      <c r="J147" s="346"/>
      <c r="K147" s="346"/>
      <c r="L147" s="346"/>
      <c r="M147" s="346"/>
      <c r="N147" s="346"/>
      <c r="O147" s="346"/>
      <c r="P147" s="347">
        <f t="shared" si="79"/>
        <v>0</v>
      </c>
      <c r="Q147" s="348">
        <f t="shared" si="55"/>
        <v>0</v>
      </c>
      <c r="R147" s="348">
        <f t="shared" si="56"/>
        <v>0</v>
      </c>
      <c r="S147" s="348">
        <f t="shared" si="57"/>
        <v>0</v>
      </c>
      <c r="T147" s="348">
        <f t="shared" si="58"/>
        <v>0</v>
      </c>
      <c r="U147" s="348">
        <f t="shared" si="59"/>
        <v>0</v>
      </c>
      <c r="V147" s="348">
        <f t="shared" si="60"/>
        <v>0</v>
      </c>
      <c r="W147" s="348">
        <f t="shared" si="61"/>
        <v>0</v>
      </c>
      <c r="X147" s="348">
        <f t="shared" si="62"/>
        <v>0</v>
      </c>
      <c r="Y147" s="348">
        <f t="shared" si="63"/>
        <v>0</v>
      </c>
      <c r="Z147" s="348">
        <f t="shared" si="64"/>
        <v>0</v>
      </c>
      <c r="AA147" s="348">
        <f t="shared" si="65"/>
        <v>0</v>
      </c>
      <c r="AB147" s="348">
        <f t="shared" si="66"/>
        <v>0</v>
      </c>
      <c r="AC147" s="348">
        <f t="shared" si="67"/>
        <v>0</v>
      </c>
      <c r="AD147" s="348">
        <f t="shared" si="68"/>
        <v>0</v>
      </c>
      <c r="AE147" s="348">
        <f t="shared" si="69"/>
        <v>0</v>
      </c>
      <c r="AF147" s="348">
        <f t="shared" si="70"/>
        <v>0</v>
      </c>
      <c r="AG147" s="348">
        <f t="shared" si="71"/>
        <v>0</v>
      </c>
      <c r="AH147" s="348">
        <f t="shared" si="72"/>
        <v>0</v>
      </c>
      <c r="AI147" s="348">
        <f t="shared" si="73"/>
        <v>0</v>
      </c>
      <c r="AJ147" s="348">
        <f t="shared" si="74"/>
        <v>0</v>
      </c>
      <c r="AK147" s="348">
        <f t="shared" si="75"/>
        <v>0</v>
      </c>
      <c r="AL147" s="348">
        <f t="shared" si="76"/>
        <v>0</v>
      </c>
      <c r="AM147" s="348">
        <f t="shared" si="77"/>
        <v>0</v>
      </c>
      <c r="AN147" s="348">
        <f t="shared" si="78"/>
        <v>0</v>
      </c>
      <c r="AO147" s="334"/>
    </row>
    <row r="148" spans="1:41" s="335" customFormat="1" ht="18" customHeight="1">
      <c r="A148" s="343">
        <f t="shared" si="54"/>
        <v>143</v>
      </c>
      <c r="B148" s="344" t="s">
        <v>863</v>
      </c>
      <c r="C148" s="345" t="s">
        <v>864</v>
      </c>
      <c r="D148" s="346">
        <v>0</v>
      </c>
      <c r="E148" s="346">
        <v>0</v>
      </c>
      <c r="F148" s="346">
        <v>0</v>
      </c>
      <c r="G148" s="346">
        <v>0</v>
      </c>
      <c r="H148" s="346"/>
      <c r="I148" s="346"/>
      <c r="J148" s="346"/>
      <c r="K148" s="346"/>
      <c r="L148" s="346"/>
      <c r="M148" s="346"/>
      <c r="N148" s="346"/>
      <c r="O148" s="346"/>
      <c r="P148" s="347">
        <f t="shared" si="79"/>
        <v>0</v>
      </c>
      <c r="Q148" s="348">
        <f t="shared" si="55"/>
        <v>0</v>
      </c>
      <c r="R148" s="348">
        <f t="shared" si="56"/>
        <v>0</v>
      </c>
      <c r="S148" s="348">
        <f t="shared" si="57"/>
        <v>0</v>
      </c>
      <c r="T148" s="348">
        <f t="shared" si="58"/>
        <v>0</v>
      </c>
      <c r="U148" s="348">
        <f t="shared" si="59"/>
        <v>0</v>
      </c>
      <c r="V148" s="348">
        <f t="shared" si="60"/>
        <v>0</v>
      </c>
      <c r="W148" s="348">
        <f t="shared" si="61"/>
        <v>0</v>
      </c>
      <c r="X148" s="348">
        <f t="shared" si="62"/>
        <v>0</v>
      </c>
      <c r="Y148" s="348">
        <f t="shared" si="63"/>
        <v>0</v>
      </c>
      <c r="Z148" s="348">
        <f t="shared" si="64"/>
        <v>0</v>
      </c>
      <c r="AA148" s="348">
        <f t="shared" si="65"/>
        <v>0</v>
      </c>
      <c r="AB148" s="348">
        <f t="shared" si="66"/>
        <v>0</v>
      </c>
      <c r="AC148" s="348">
        <f t="shared" si="67"/>
        <v>0</v>
      </c>
      <c r="AD148" s="348">
        <f t="shared" si="68"/>
        <v>0</v>
      </c>
      <c r="AE148" s="348">
        <f t="shared" si="69"/>
        <v>0</v>
      </c>
      <c r="AF148" s="348">
        <f t="shared" si="70"/>
        <v>0</v>
      </c>
      <c r="AG148" s="348">
        <f t="shared" si="71"/>
        <v>0</v>
      </c>
      <c r="AH148" s="348">
        <f t="shared" si="72"/>
        <v>0</v>
      </c>
      <c r="AI148" s="348">
        <f t="shared" si="73"/>
        <v>0</v>
      </c>
      <c r="AJ148" s="348">
        <f t="shared" si="74"/>
        <v>0</v>
      </c>
      <c r="AK148" s="348">
        <f t="shared" si="75"/>
        <v>0</v>
      </c>
      <c r="AL148" s="348">
        <f t="shared" si="76"/>
        <v>0</v>
      </c>
      <c r="AM148" s="348">
        <f t="shared" si="77"/>
        <v>0</v>
      </c>
      <c r="AN148" s="348">
        <f t="shared" si="78"/>
        <v>0</v>
      </c>
      <c r="AO148" s="334"/>
    </row>
    <row r="149" spans="1:41" s="335" customFormat="1" ht="18" customHeight="1">
      <c r="A149" s="343">
        <f t="shared" si="54"/>
        <v>144</v>
      </c>
      <c r="B149" s="344" t="s">
        <v>712</v>
      </c>
      <c r="C149" s="345" t="s">
        <v>713</v>
      </c>
      <c r="D149" s="346">
        <v>0</v>
      </c>
      <c r="E149" s="346">
        <v>0</v>
      </c>
      <c r="F149" s="346">
        <v>0</v>
      </c>
      <c r="G149" s="346">
        <v>0</v>
      </c>
      <c r="H149" s="346"/>
      <c r="I149" s="346"/>
      <c r="J149" s="346"/>
      <c r="K149" s="346"/>
      <c r="L149" s="346"/>
      <c r="M149" s="346"/>
      <c r="N149" s="346"/>
      <c r="O149" s="346"/>
      <c r="P149" s="347">
        <f t="shared" si="79"/>
        <v>0</v>
      </c>
      <c r="Q149" s="348">
        <f t="shared" si="55"/>
        <v>0</v>
      </c>
      <c r="R149" s="348">
        <f t="shared" si="56"/>
        <v>0</v>
      </c>
      <c r="S149" s="348">
        <f t="shared" si="57"/>
        <v>0</v>
      </c>
      <c r="T149" s="348">
        <f t="shared" si="58"/>
        <v>0</v>
      </c>
      <c r="U149" s="348">
        <f t="shared" si="59"/>
        <v>0</v>
      </c>
      <c r="V149" s="348">
        <f t="shared" si="60"/>
        <v>0</v>
      </c>
      <c r="W149" s="348">
        <f t="shared" si="61"/>
        <v>0</v>
      </c>
      <c r="X149" s="348">
        <f t="shared" si="62"/>
        <v>0</v>
      </c>
      <c r="Y149" s="348">
        <f t="shared" si="63"/>
        <v>0</v>
      </c>
      <c r="Z149" s="348">
        <f t="shared" si="64"/>
        <v>0</v>
      </c>
      <c r="AA149" s="348">
        <f t="shared" si="65"/>
        <v>0</v>
      </c>
      <c r="AB149" s="348">
        <f t="shared" si="66"/>
        <v>0</v>
      </c>
      <c r="AC149" s="348">
        <f t="shared" si="67"/>
        <v>0</v>
      </c>
      <c r="AD149" s="348">
        <f t="shared" si="68"/>
        <v>0</v>
      </c>
      <c r="AE149" s="348">
        <f t="shared" si="69"/>
        <v>0</v>
      </c>
      <c r="AF149" s="348">
        <f t="shared" si="70"/>
        <v>0</v>
      </c>
      <c r="AG149" s="348">
        <f t="shared" si="71"/>
        <v>0</v>
      </c>
      <c r="AH149" s="348">
        <f t="shared" si="72"/>
        <v>0</v>
      </c>
      <c r="AI149" s="348">
        <f t="shared" si="73"/>
        <v>0</v>
      </c>
      <c r="AJ149" s="348">
        <f t="shared" si="74"/>
        <v>0</v>
      </c>
      <c r="AK149" s="348">
        <f t="shared" si="75"/>
        <v>0</v>
      </c>
      <c r="AL149" s="348">
        <f t="shared" si="76"/>
        <v>0</v>
      </c>
      <c r="AM149" s="348">
        <f t="shared" si="77"/>
        <v>0</v>
      </c>
      <c r="AN149" s="348">
        <f t="shared" si="78"/>
        <v>0</v>
      </c>
      <c r="AO149" s="334"/>
    </row>
    <row r="150" spans="1:41" s="335" customFormat="1" ht="18" customHeight="1">
      <c r="A150" s="343">
        <f t="shared" si="54"/>
        <v>145</v>
      </c>
      <c r="B150" s="344" t="s">
        <v>207</v>
      </c>
      <c r="C150" s="345" t="s">
        <v>208</v>
      </c>
      <c r="D150" s="346">
        <v>0</v>
      </c>
      <c r="E150" s="346">
        <v>0</v>
      </c>
      <c r="F150" s="346">
        <v>0</v>
      </c>
      <c r="G150" s="346">
        <v>0</v>
      </c>
      <c r="H150" s="346"/>
      <c r="I150" s="346"/>
      <c r="J150" s="346"/>
      <c r="K150" s="346"/>
      <c r="L150" s="346"/>
      <c r="M150" s="346"/>
      <c r="N150" s="346"/>
      <c r="O150" s="346"/>
      <c r="P150" s="347">
        <f t="shared" si="79"/>
        <v>0</v>
      </c>
      <c r="Q150" s="348">
        <f t="shared" si="55"/>
        <v>0</v>
      </c>
      <c r="R150" s="348">
        <f t="shared" si="56"/>
        <v>0</v>
      </c>
      <c r="S150" s="348">
        <f t="shared" si="57"/>
        <v>0</v>
      </c>
      <c r="T150" s="348">
        <f t="shared" si="58"/>
        <v>0</v>
      </c>
      <c r="U150" s="348">
        <f t="shared" si="59"/>
        <v>0</v>
      </c>
      <c r="V150" s="348">
        <f t="shared" si="60"/>
        <v>0</v>
      </c>
      <c r="W150" s="348">
        <f t="shared" si="61"/>
        <v>0</v>
      </c>
      <c r="X150" s="348">
        <f t="shared" si="62"/>
        <v>0</v>
      </c>
      <c r="Y150" s="348">
        <f t="shared" si="63"/>
        <v>0</v>
      </c>
      <c r="Z150" s="348">
        <f t="shared" si="64"/>
        <v>0</v>
      </c>
      <c r="AA150" s="348">
        <f t="shared" si="65"/>
        <v>0</v>
      </c>
      <c r="AB150" s="348">
        <f t="shared" si="66"/>
        <v>0</v>
      </c>
      <c r="AC150" s="348">
        <f t="shared" si="67"/>
        <v>0</v>
      </c>
      <c r="AD150" s="348">
        <f t="shared" si="68"/>
        <v>0</v>
      </c>
      <c r="AE150" s="348">
        <f t="shared" si="69"/>
        <v>0</v>
      </c>
      <c r="AF150" s="348">
        <f t="shared" si="70"/>
        <v>0</v>
      </c>
      <c r="AG150" s="348">
        <f t="shared" si="71"/>
        <v>0</v>
      </c>
      <c r="AH150" s="348">
        <f t="shared" si="72"/>
        <v>0</v>
      </c>
      <c r="AI150" s="348">
        <f t="shared" si="73"/>
        <v>0</v>
      </c>
      <c r="AJ150" s="348">
        <f t="shared" si="74"/>
        <v>0</v>
      </c>
      <c r="AK150" s="348">
        <f t="shared" si="75"/>
        <v>0</v>
      </c>
      <c r="AL150" s="348">
        <f t="shared" si="76"/>
        <v>0</v>
      </c>
      <c r="AM150" s="348">
        <f t="shared" si="77"/>
        <v>0</v>
      </c>
      <c r="AN150" s="348">
        <f t="shared" si="78"/>
        <v>0</v>
      </c>
      <c r="AO150" s="334"/>
    </row>
    <row r="151" spans="1:41" s="335" customFormat="1" ht="18" customHeight="1">
      <c r="A151" s="343">
        <f t="shared" si="54"/>
        <v>146</v>
      </c>
      <c r="B151" s="344" t="s">
        <v>209</v>
      </c>
      <c r="C151" s="345" t="s">
        <v>210</v>
      </c>
      <c r="D151" s="346">
        <v>0</v>
      </c>
      <c r="E151" s="346">
        <v>0</v>
      </c>
      <c r="F151" s="346">
        <v>0</v>
      </c>
      <c r="G151" s="346">
        <v>0</v>
      </c>
      <c r="H151" s="346"/>
      <c r="I151" s="346"/>
      <c r="J151" s="346"/>
      <c r="K151" s="346"/>
      <c r="L151" s="346"/>
      <c r="M151" s="346"/>
      <c r="N151" s="346"/>
      <c r="O151" s="346"/>
      <c r="P151" s="347">
        <f t="shared" si="79"/>
        <v>0</v>
      </c>
      <c r="Q151" s="348">
        <f t="shared" si="55"/>
        <v>0</v>
      </c>
      <c r="R151" s="348">
        <f t="shared" si="56"/>
        <v>0</v>
      </c>
      <c r="S151" s="348">
        <f t="shared" si="57"/>
        <v>0</v>
      </c>
      <c r="T151" s="348">
        <f t="shared" si="58"/>
        <v>0</v>
      </c>
      <c r="U151" s="348">
        <f t="shared" si="59"/>
        <v>0</v>
      </c>
      <c r="V151" s="348">
        <f t="shared" si="60"/>
        <v>0</v>
      </c>
      <c r="W151" s="348">
        <f t="shared" si="61"/>
        <v>0</v>
      </c>
      <c r="X151" s="348">
        <f t="shared" si="62"/>
        <v>0</v>
      </c>
      <c r="Y151" s="348">
        <f t="shared" si="63"/>
        <v>0</v>
      </c>
      <c r="Z151" s="348">
        <f t="shared" si="64"/>
        <v>0</v>
      </c>
      <c r="AA151" s="348">
        <f t="shared" si="65"/>
        <v>0</v>
      </c>
      <c r="AB151" s="348">
        <f t="shared" si="66"/>
        <v>0</v>
      </c>
      <c r="AC151" s="348">
        <f t="shared" si="67"/>
        <v>0</v>
      </c>
      <c r="AD151" s="348">
        <f t="shared" si="68"/>
        <v>0</v>
      </c>
      <c r="AE151" s="348">
        <f t="shared" si="69"/>
        <v>0</v>
      </c>
      <c r="AF151" s="348">
        <f t="shared" si="70"/>
        <v>0</v>
      </c>
      <c r="AG151" s="348">
        <f t="shared" si="71"/>
        <v>0</v>
      </c>
      <c r="AH151" s="348">
        <f t="shared" si="72"/>
        <v>0</v>
      </c>
      <c r="AI151" s="348">
        <f t="shared" si="73"/>
        <v>0</v>
      </c>
      <c r="AJ151" s="348">
        <f t="shared" si="74"/>
        <v>0</v>
      </c>
      <c r="AK151" s="348">
        <f t="shared" si="75"/>
        <v>0</v>
      </c>
      <c r="AL151" s="348">
        <f t="shared" si="76"/>
        <v>0</v>
      </c>
      <c r="AM151" s="348">
        <f t="shared" si="77"/>
        <v>0</v>
      </c>
      <c r="AN151" s="348">
        <f t="shared" si="78"/>
        <v>0</v>
      </c>
      <c r="AO151" s="334"/>
    </row>
    <row r="152" spans="1:41" s="335" customFormat="1" ht="18" customHeight="1">
      <c r="A152" s="343">
        <f t="shared" si="54"/>
        <v>147</v>
      </c>
      <c r="B152" s="344" t="s">
        <v>211</v>
      </c>
      <c r="C152" s="345" t="s">
        <v>212</v>
      </c>
      <c r="D152" s="346">
        <v>0</v>
      </c>
      <c r="E152" s="346">
        <v>0</v>
      </c>
      <c r="F152" s="346">
        <v>0</v>
      </c>
      <c r="G152" s="346">
        <v>0</v>
      </c>
      <c r="H152" s="346"/>
      <c r="I152" s="346"/>
      <c r="J152" s="346"/>
      <c r="K152" s="346"/>
      <c r="L152" s="346"/>
      <c r="M152" s="346"/>
      <c r="N152" s="346"/>
      <c r="O152" s="346"/>
      <c r="P152" s="347">
        <f t="shared" si="79"/>
        <v>0</v>
      </c>
      <c r="Q152" s="348">
        <f t="shared" si="55"/>
        <v>0</v>
      </c>
      <c r="R152" s="348">
        <f t="shared" si="56"/>
        <v>0</v>
      </c>
      <c r="S152" s="348">
        <f t="shared" si="57"/>
        <v>0</v>
      </c>
      <c r="T152" s="348">
        <f t="shared" si="58"/>
        <v>0</v>
      </c>
      <c r="U152" s="348">
        <f t="shared" si="59"/>
        <v>0</v>
      </c>
      <c r="V152" s="348">
        <f t="shared" si="60"/>
        <v>0</v>
      </c>
      <c r="W152" s="348">
        <f t="shared" si="61"/>
        <v>0</v>
      </c>
      <c r="X152" s="348">
        <f t="shared" si="62"/>
        <v>0</v>
      </c>
      <c r="Y152" s="348">
        <f t="shared" si="63"/>
        <v>0</v>
      </c>
      <c r="Z152" s="348">
        <f t="shared" si="64"/>
        <v>0</v>
      </c>
      <c r="AA152" s="348">
        <f t="shared" si="65"/>
        <v>0</v>
      </c>
      <c r="AB152" s="348">
        <f t="shared" si="66"/>
        <v>0</v>
      </c>
      <c r="AC152" s="348">
        <f t="shared" si="67"/>
        <v>0</v>
      </c>
      <c r="AD152" s="348">
        <f t="shared" si="68"/>
        <v>0</v>
      </c>
      <c r="AE152" s="348">
        <f t="shared" si="69"/>
        <v>0</v>
      </c>
      <c r="AF152" s="348">
        <f t="shared" si="70"/>
        <v>0</v>
      </c>
      <c r="AG152" s="348">
        <f t="shared" si="71"/>
        <v>0</v>
      </c>
      <c r="AH152" s="348">
        <f t="shared" si="72"/>
        <v>0</v>
      </c>
      <c r="AI152" s="348">
        <f t="shared" si="73"/>
        <v>0</v>
      </c>
      <c r="AJ152" s="348">
        <f t="shared" si="74"/>
        <v>0</v>
      </c>
      <c r="AK152" s="348">
        <f t="shared" si="75"/>
        <v>0</v>
      </c>
      <c r="AL152" s="348">
        <f t="shared" si="76"/>
        <v>0</v>
      </c>
      <c r="AM152" s="348">
        <f t="shared" si="77"/>
        <v>0</v>
      </c>
      <c r="AN152" s="348">
        <f t="shared" si="78"/>
        <v>0</v>
      </c>
      <c r="AO152" s="334"/>
    </row>
    <row r="153" spans="1:41" s="335" customFormat="1" ht="18" customHeight="1">
      <c r="A153" s="343">
        <f t="shared" si="54"/>
        <v>148</v>
      </c>
      <c r="B153" s="344" t="s">
        <v>215</v>
      </c>
      <c r="C153" s="345" t="s">
        <v>216</v>
      </c>
      <c r="D153" s="346">
        <v>0</v>
      </c>
      <c r="E153" s="346">
        <v>0</v>
      </c>
      <c r="F153" s="346">
        <v>0</v>
      </c>
      <c r="G153" s="346">
        <v>0</v>
      </c>
      <c r="H153" s="346"/>
      <c r="I153" s="346"/>
      <c r="J153" s="346"/>
      <c r="K153" s="346"/>
      <c r="L153" s="346"/>
      <c r="M153" s="346"/>
      <c r="N153" s="346"/>
      <c r="O153" s="346"/>
      <c r="P153" s="347">
        <f t="shared" si="79"/>
        <v>0</v>
      </c>
      <c r="Q153" s="348">
        <f t="shared" si="55"/>
        <v>0</v>
      </c>
      <c r="R153" s="348">
        <f t="shared" si="56"/>
        <v>0</v>
      </c>
      <c r="S153" s="348">
        <f t="shared" si="57"/>
        <v>0</v>
      </c>
      <c r="T153" s="348">
        <f t="shared" si="58"/>
        <v>0</v>
      </c>
      <c r="U153" s="348">
        <f t="shared" si="59"/>
        <v>0</v>
      </c>
      <c r="V153" s="348">
        <f t="shared" si="60"/>
        <v>0</v>
      </c>
      <c r="W153" s="348">
        <f t="shared" si="61"/>
        <v>0</v>
      </c>
      <c r="X153" s="348">
        <f t="shared" si="62"/>
        <v>0</v>
      </c>
      <c r="Y153" s="348">
        <f t="shared" si="63"/>
        <v>0</v>
      </c>
      <c r="Z153" s="348">
        <f t="shared" si="64"/>
        <v>0</v>
      </c>
      <c r="AA153" s="348">
        <f t="shared" si="65"/>
        <v>0</v>
      </c>
      <c r="AB153" s="348">
        <f t="shared" si="66"/>
        <v>0</v>
      </c>
      <c r="AC153" s="348">
        <f t="shared" si="67"/>
        <v>0</v>
      </c>
      <c r="AD153" s="348">
        <f t="shared" si="68"/>
        <v>0</v>
      </c>
      <c r="AE153" s="348">
        <f t="shared" si="69"/>
        <v>0</v>
      </c>
      <c r="AF153" s="348">
        <f t="shared" si="70"/>
        <v>0</v>
      </c>
      <c r="AG153" s="348">
        <f t="shared" si="71"/>
        <v>0</v>
      </c>
      <c r="AH153" s="348">
        <f t="shared" si="72"/>
        <v>0</v>
      </c>
      <c r="AI153" s="348">
        <f t="shared" si="73"/>
        <v>0</v>
      </c>
      <c r="AJ153" s="348">
        <f t="shared" si="74"/>
        <v>0</v>
      </c>
      <c r="AK153" s="348">
        <f t="shared" si="75"/>
        <v>0</v>
      </c>
      <c r="AL153" s="348">
        <f t="shared" si="76"/>
        <v>0</v>
      </c>
      <c r="AM153" s="348">
        <f t="shared" si="77"/>
        <v>0</v>
      </c>
      <c r="AN153" s="348">
        <f t="shared" si="78"/>
        <v>0</v>
      </c>
      <c r="AO153" s="334"/>
    </row>
    <row r="154" spans="1:41" s="335" customFormat="1" ht="18" customHeight="1">
      <c r="A154" s="343">
        <f t="shared" si="54"/>
        <v>149</v>
      </c>
      <c r="B154" s="344" t="s">
        <v>217</v>
      </c>
      <c r="C154" s="345" t="s">
        <v>218</v>
      </c>
      <c r="D154" s="346">
        <v>0</v>
      </c>
      <c r="E154" s="346">
        <v>0</v>
      </c>
      <c r="F154" s="346">
        <v>0</v>
      </c>
      <c r="G154" s="346">
        <v>0</v>
      </c>
      <c r="H154" s="346"/>
      <c r="I154" s="346"/>
      <c r="J154" s="346"/>
      <c r="K154" s="346"/>
      <c r="L154" s="346"/>
      <c r="M154" s="346"/>
      <c r="N154" s="346"/>
      <c r="O154" s="346"/>
      <c r="P154" s="347">
        <f t="shared" si="79"/>
        <v>0</v>
      </c>
      <c r="Q154" s="348">
        <f t="shared" si="55"/>
        <v>0</v>
      </c>
      <c r="R154" s="348">
        <f t="shared" si="56"/>
        <v>0</v>
      </c>
      <c r="S154" s="348">
        <f t="shared" si="57"/>
        <v>0</v>
      </c>
      <c r="T154" s="348">
        <f t="shared" si="58"/>
        <v>0</v>
      </c>
      <c r="U154" s="348">
        <f t="shared" si="59"/>
        <v>0</v>
      </c>
      <c r="V154" s="348">
        <f t="shared" si="60"/>
        <v>0</v>
      </c>
      <c r="W154" s="348">
        <f t="shared" si="61"/>
        <v>0</v>
      </c>
      <c r="X154" s="348">
        <f t="shared" si="62"/>
        <v>0</v>
      </c>
      <c r="Y154" s="348">
        <f t="shared" si="63"/>
        <v>0</v>
      </c>
      <c r="Z154" s="348">
        <f t="shared" si="64"/>
        <v>0</v>
      </c>
      <c r="AA154" s="348">
        <f t="shared" si="65"/>
        <v>0</v>
      </c>
      <c r="AB154" s="348">
        <f t="shared" si="66"/>
        <v>0</v>
      </c>
      <c r="AC154" s="348">
        <f t="shared" si="67"/>
        <v>0</v>
      </c>
      <c r="AD154" s="348">
        <f t="shared" si="68"/>
        <v>0</v>
      </c>
      <c r="AE154" s="348">
        <f t="shared" si="69"/>
        <v>0</v>
      </c>
      <c r="AF154" s="348">
        <f t="shared" si="70"/>
        <v>0</v>
      </c>
      <c r="AG154" s="348">
        <f t="shared" si="71"/>
        <v>0</v>
      </c>
      <c r="AH154" s="348">
        <f t="shared" si="72"/>
        <v>0</v>
      </c>
      <c r="AI154" s="348">
        <f t="shared" si="73"/>
        <v>0</v>
      </c>
      <c r="AJ154" s="348">
        <f t="shared" si="74"/>
        <v>0</v>
      </c>
      <c r="AK154" s="348">
        <f t="shared" si="75"/>
        <v>0</v>
      </c>
      <c r="AL154" s="348">
        <f t="shared" si="76"/>
        <v>0</v>
      </c>
      <c r="AM154" s="348">
        <f t="shared" si="77"/>
        <v>0</v>
      </c>
      <c r="AN154" s="348">
        <f t="shared" si="78"/>
        <v>0</v>
      </c>
      <c r="AO154" s="334"/>
    </row>
    <row r="155" spans="1:41" s="335" customFormat="1" ht="18" customHeight="1">
      <c r="A155" s="343">
        <f t="shared" si="54"/>
        <v>150</v>
      </c>
      <c r="B155" s="344" t="s">
        <v>219</v>
      </c>
      <c r="C155" s="345" t="s">
        <v>220</v>
      </c>
      <c r="D155" s="346">
        <v>0</v>
      </c>
      <c r="E155" s="346">
        <v>0</v>
      </c>
      <c r="F155" s="346">
        <v>0</v>
      </c>
      <c r="G155" s="346">
        <v>0</v>
      </c>
      <c r="H155" s="346"/>
      <c r="I155" s="346"/>
      <c r="J155" s="346"/>
      <c r="K155" s="346"/>
      <c r="L155" s="346"/>
      <c r="M155" s="346"/>
      <c r="N155" s="346"/>
      <c r="O155" s="346"/>
      <c r="P155" s="347">
        <f t="shared" si="79"/>
        <v>0</v>
      </c>
      <c r="Q155" s="348">
        <f t="shared" si="55"/>
        <v>0</v>
      </c>
      <c r="R155" s="348">
        <f t="shared" si="56"/>
        <v>0</v>
      </c>
      <c r="S155" s="348">
        <f t="shared" si="57"/>
        <v>0</v>
      </c>
      <c r="T155" s="348">
        <f t="shared" si="58"/>
        <v>0</v>
      </c>
      <c r="U155" s="348">
        <f t="shared" si="59"/>
        <v>0</v>
      </c>
      <c r="V155" s="348">
        <f t="shared" si="60"/>
        <v>0</v>
      </c>
      <c r="W155" s="348">
        <f t="shared" si="61"/>
        <v>0</v>
      </c>
      <c r="X155" s="348">
        <f t="shared" si="62"/>
        <v>0</v>
      </c>
      <c r="Y155" s="348">
        <f t="shared" si="63"/>
        <v>0</v>
      </c>
      <c r="Z155" s="348">
        <f t="shared" si="64"/>
        <v>0</v>
      </c>
      <c r="AA155" s="348">
        <f t="shared" si="65"/>
        <v>0</v>
      </c>
      <c r="AB155" s="348">
        <f t="shared" si="66"/>
        <v>0</v>
      </c>
      <c r="AC155" s="348">
        <f t="shared" si="67"/>
        <v>0</v>
      </c>
      <c r="AD155" s="348">
        <f t="shared" si="68"/>
        <v>0</v>
      </c>
      <c r="AE155" s="348">
        <f t="shared" si="69"/>
        <v>0</v>
      </c>
      <c r="AF155" s="348">
        <f t="shared" si="70"/>
        <v>0</v>
      </c>
      <c r="AG155" s="348">
        <f t="shared" si="71"/>
        <v>0</v>
      </c>
      <c r="AH155" s="348">
        <f t="shared" si="72"/>
        <v>0</v>
      </c>
      <c r="AI155" s="348">
        <f t="shared" si="73"/>
        <v>0</v>
      </c>
      <c r="AJ155" s="348">
        <f t="shared" si="74"/>
        <v>0</v>
      </c>
      <c r="AK155" s="348">
        <f t="shared" si="75"/>
        <v>0</v>
      </c>
      <c r="AL155" s="348">
        <f t="shared" si="76"/>
        <v>0</v>
      </c>
      <c r="AM155" s="348">
        <f t="shared" si="77"/>
        <v>0</v>
      </c>
      <c r="AN155" s="348">
        <f t="shared" si="78"/>
        <v>0</v>
      </c>
      <c r="AO155" s="334"/>
    </row>
    <row r="156" spans="1:41" s="335" customFormat="1" ht="18" customHeight="1">
      <c r="A156" s="343">
        <f t="shared" si="54"/>
        <v>151</v>
      </c>
      <c r="B156" s="344" t="s">
        <v>221</v>
      </c>
      <c r="C156" s="345" t="s">
        <v>222</v>
      </c>
      <c r="D156" s="346">
        <v>0</v>
      </c>
      <c r="E156" s="346">
        <v>0</v>
      </c>
      <c r="F156" s="346">
        <v>0</v>
      </c>
      <c r="G156" s="346">
        <v>0</v>
      </c>
      <c r="H156" s="346"/>
      <c r="I156" s="346"/>
      <c r="J156" s="346"/>
      <c r="K156" s="346"/>
      <c r="L156" s="346"/>
      <c r="M156" s="346"/>
      <c r="N156" s="346"/>
      <c r="O156" s="346"/>
      <c r="P156" s="347">
        <f t="shared" si="79"/>
        <v>0</v>
      </c>
      <c r="Q156" s="348">
        <f t="shared" si="55"/>
        <v>0</v>
      </c>
      <c r="R156" s="348">
        <f t="shared" si="56"/>
        <v>0</v>
      </c>
      <c r="S156" s="348">
        <f t="shared" si="57"/>
        <v>0</v>
      </c>
      <c r="T156" s="348">
        <f t="shared" si="58"/>
        <v>0</v>
      </c>
      <c r="U156" s="348">
        <f t="shared" si="59"/>
        <v>0</v>
      </c>
      <c r="V156" s="348">
        <f t="shared" si="60"/>
        <v>0</v>
      </c>
      <c r="W156" s="348">
        <f t="shared" si="61"/>
        <v>0</v>
      </c>
      <c r="X156" s="348">
        <f t="shared" si="62"/>
        <v>0</v>
      </c>
      <c r="Y156" s="348">
        <f t="shared" si="63"/>
        <v>0</v>
      </c>
      <c r="Z156" s="348">
        <f t="shared" si="64"/>
        <v>0</v>
      </c>
      <c r="AA156" s="348">
        <f t="shared" si="65"/>
        <v>0</v>
      </c>
      <c r="AB156" s="348">
        <f t="shared" si="66"/>
        <v>0</v>
      </c>
      <c r="AC156" s="348">
        <f t="shared" si="67"/>
        <v>0</v>
      </c>
      <c r="AD156" s="348">
        <f t="shared" si="68"/>
        <v>0</v>
      </c>
      <c r="AE156" s="348">
        <f t="shared" si="69"/>
        <v>0</v>
      </c>
      <c r="AF156" s="348">
        <f t="shared" si="70"/>
        <v>0</v>
      </c>
      <c r="AG156" s="348">
        <f t="shared" si="71"/>
        <v>0</v>
      </c>
      <c r="AH156" s="348">
        <f t="shared" si="72"/>
        <v>0</v>
      </c>
      <c r="AI156" s="348">
        <f t="shared" si="73"/>
        <v>0</v>
      </c>
      <c r="AJ156" s="348">
        <f t="shared" si="74"/>
        <v>0</v>
      </c>
      <c r="AK156" s="348">
        <f t="shared" si="75"/>
        <v>0</v>
      </c>
      <c r="AL156" s="348">
        <f t="shared" si="76"/>
        <v>0</v>
      </c>
      <c r="AM156" s="348">
        <f t="shared" si="77"/>
        <v>0</v>
      </c>
      <c r="AN156" s="348">
        <f t="shared" si="78"/>
        <v>0</v>
      </c>
      <c r="AO156" s="334"/>
    </row>
    <row r="157" spans="1:41" s="335" customFormat="1" ht="18" customHeight="1">
      <c r="A157" s="343">
        <f t="shared" si="54"/>
        <v>152</v>
      </c>
      <c r="B157" s="344" t="s">
        <v>223</v>
      </c>
      <c r="C157" s="345" t="s">
        <v>224</v>
      </c>
      <c r="D157" s="346">
        <v>0</v>
      </c>
      <c r="E157" s="346">
        <v>0</v>
      </c>
      <c r="F157" s="346">
        <v>0</v>
      </c>
      <c r="G157" s="346">
        <v>0</v>
      </c>
      <c r="H157" s="346"/>
      <c r="I157" s="346"/>
      <c r="J157" s="346"/>
      <c r="K157" s="346"/>
      <c r="L157" s="346"/>
      <c r="M157" s="346"/>
      <c r="N157" s="346"/>
      <c r="O157" s="346"/>
      <c r="P157" s="347">
        <f t="shared" si="79"/>
        <v>0</v>
      </c>
      <c r="Q157" s="348">
        <f t="shared" si="55"/>
        <v>0</v>
      </c>
      <c r="R157" s="348">
        <f t="shared" si="56"/>
        <v>0</v>
      </c>
      <c r="S157" s="348">
        <f t="shared" si="57"/>
        <v>0</v>
      </c>
      <c r="T157" s="348">
        <f t="shared" si="58"/>
        <v>0</v>
      </c>
      <c r="U157" s="348">
        <f t="shared" si="59"/>
        <v>0</v>
      </c>
      <c r="V157" s="348">
        <f t="shared" si="60"/>
        <v>0</v>
      </c>
      <c r="W157" s="348">
        <f t="shared" si="61"/>
        <v>0</v>
      </c>
      <c r="X157" s="348">
        <f t="shared" si="62"/>
        <v>0</v>
      </c>
      <c r="Y157" s="348">
        <f t="shared" si="63"/>
        <v>0</v>
      </c>
      <c r="Z157" s="348">
        <f t="shared" si="64"/>
        <v>0</v>
      </c>
      <c r="AA157" s="348">
        <f t="shared" si="65"/>
        <v>0</v>
      </c>
      <c r="AB157" s="348">
        <f t="shared" si="66"/>
        <v>0</v>
      </c>
      <c r="AC157" s="348">
        <f t="shared" si="67"/>
        <v>0</v>
      </c>
      <c r="AD157" s="348">
        <f t="shared" si="68"/>
        <v>0</v>
      </c>
      <c r="AE157" s="348">
        <f t="shared" si="69"/>
        <v>0</v>
      </c>
      <c r="AF157" s="348">
        <f t="shared" si="70"/>
        <v>0</v>
      </c>
      <c r="AG157" s="348">
        <f t="shared" si="71"/>
        <v>0</v>
      </c>
      <c r="AH157" s="348">
        <f t="shared" si="72"/>
        <v>0</v>
      </c>
      <c r="AI157" s="348">
        <f t="shared" si="73"/>
        <v>0</v>
      </c>
      <c r="AJ157" s="348">
        <f t="shared" si="74"/>
        <v>0</v>
      </c>
      <c r="AK157" s="348">
        <f t="shared" si="75"/>
        <v>0</v>
      </c>
      <c r="AL157" s="348">
        <f t="shared" si="76"/>
        <v>0</v>
      </c>
      <c r="AM157" s="348">
        <f t="shared" si="77"/>
        <v>0</v>
      </c>
      <c r="AN157" s="348">
        <f t="shared" si="78"/>
        <v>0</v>
      </c>
      <c r="AO157" s="334"/>
    </row>
    <row r="158" spans="1:41" s="335" customFormat="1" ht="18" customHeight="1">
      <c r="A158" s="343">
        <f t="shared" si="54"/>
        <v>153</v>
      </c>
      <c r="B158" s="344" t="s">
        <v>225</v>
      </c>
      <c r="C158" s="345" t="s">
        <v>226</v>
      </c>
      <c r="D158" s="346">
        <v>0</v>
      </c>
      <c r="E158" s="346">
        <v>0</v>
      </c>
      <c r="F158" s="346">
        <v>0</v>
      </c>
      <c r="G158" s="346">
        <v>0</v>
      </c>
      <c r="H158" s="346"/>
      <c r="I158" s="346"/>
      <c r="J158" s="346"/>
      <c r="K158" s="346"/>
      <c r="L158" s="346"/>
      <c r="M158" s="346"/>
      <c r="N158" s="346"/>
      <c r="O158" s="346"/>
      <c r="P158" s="347">
        <f t="shared" si="79"/>
        <v>0</v>
      </c>
      <c r="Q158" s="348">
        <f t="shared" si="55"/>
        <v>0</v>
      </c>
      <c r="R158" s="348">
        <f t="shared" si="56"/>
        <v>0</v>
      </c>
      <c r="S158" s="348">
        <f t="shared" si="57"/>
        <v>0</v>
      </c>
      <c r="T158" s="348">
        <f t="shared" si="58"/>
        <v>0</v>
      </c>
      <c r="U158" s="348">
        <f t="shared" si="59"/>
        <v>0</v>
      </c>
      <c r="V158" s="348">
        <f t="shared" si="60"/>
        <v>0</v>
      </c>
      <c r="W158" s="348">
        <f t="shared" si="61"/>
        <v>0</v>
      </c>
      <c r="X158" s="348">
        <f t="shared" si="62"/>
        <v>0</v>
      </c>
      <c r="Y158" s="348">
        <f t="shared" si="63"/>
        <v>0</v>
      </c>
      <c r="Z158" s="348">
        <f t="shared" si="64"/>
        <v>0</v>
      </c>
      <c r="AA158" s="348">
        <f t="shared" si="65"/>
        <v>0</v>
      </c>
      <c r="AB158" s="348">
        <f t="shared" si="66"/>
        <v>0</v>
      </c>
      <c r="AC158" s="348">
        <f t="shared" si="67"/>
        <v>0</v>
      </c>
      <c r="AD158" s="348">
        <f t="shared" si="68"/>
        <v>0</v>
      </c>
      <c r="AE158" s="348">
        <f t="shared" si="69"/>
        <v>0</v>
      </c>
      <c r="AF158" s="348">
        <f t="shared" si="70"/>
        <v>0</v>
      </c>
      <c r="AG158" s="348">
        <f t="shared" si="71"/>
        <v>0</v>
      </c>
      <c r="AH158" s="348">
        <f t="shared" si="72"/>
        <v>0</v>
      </c>
      <c r="AI158" s="348">
        <f t="shared" si="73"/>
        <v>0</v>
      </c>
      <c r="AJ158" s="348">
        <f t="shared" si="74"/>
        <v>0</v>
      </c>
      <c r="AK158" s="348">
        <f t="shared" si="75"/>
        <v>0</v>
      </c>
      <c r="AL158" s="348">
        <f t="shared" si="76"/>
        <v>0</v>
      </c>
      <c r="AM158" s="348">
        <f t="shared" si="77"/>
        <v>0</v>
      </c>
      <c r="AN158" s="348">
        <f t="shared" si="78"/>
        <v>0</v>
      </c>
      <c r="AO158" s="334"/>
    </row>
    <row r="159" spans="1:41" s="335" customFormat="1" ht="18" customHeight="1">
      <c r="A159" s="343">
        <f t="shared" si="54"/>
        <v>154</v>
      </c>
      <c r="B159" s="344" t="s">
        <v>227</v>
      </c>
      <c r="C159" s="345" t="s">
        <v>228</v>
      </c>
      <c r="D159" s="346">
        <v>0</v>
      </c>
      <c r="E159" s="346">
        <v>0</v>
      </c>
      <c r="F159" s="346">
        <v>0</v>
      </c>
      <c r="G159" s="346">
        <v>0</v>
      </c>
      <c r="H159" s="346"/>
      <c r="I159" s="346"/>
      <c r="J159" s="346"/>
      <c r="K159" s="346"/>
      <c r="L159" s="346"/>
      <c r="M159" s="346"/>
      <c r="N159" s="346"/>
      <c r="O159" s="346"/>
      <c r="P159" s="347">
        <f t="shared" si="79"/>
        <v>0</v>
      </c>
      <c r="Q159" s="348">
        <f t="shared" si="55"/>
        <v>0</v>
      </c>
      <c r="R159" s="348">
        <f t="shared" si="56"/>
        <v>0</v>
      </c>
      <c r="S159" s="348">
        <f t="shared" si="57"/>
        <v>0</v>
      </c>
      <c r="T159" s="348">
        <f t="shared" si="58"/>
        <v>0</v>
      </c>
      <c r="U159" s="348">
        <f t="shared" si="59"/>
        <v>0</v>
      </c>
      <c r="V159" s="348">
        <f t="shared" si="60"/>
        <v>0</v>
      </c>
      <c r="W159" s="348">
        <f t="shared" si="61"/>
        <v>0</v>
      </c>
      <c r="X159" s="348">
        <f t="shared" si="62"/>
        <v>0</v>
      </c>
      <c r="Y159" s="348">
        <f t="shared" si="63"/>
        <v>0</v>
      </c>
      <c r="Z159" s="348">
        <f t="shared" si="64"/>
        <v>0</v>
      </c>
      <c r="AA159" s="348">
        <f t="shared" si="65"/>
        <v>0</v>
      </c>
      <c r="AB159" s="348">
        <f t="shared" si="66"/>
        <v>0</v>
      </c>
      <c r="AC159" s="348">
        <f t="shared" si="67"/>
        <v>0</v>
      </c>
      <c r="AD159" s="348">
        <f t="shared" si="68"/>
        <v>0</v>
      </c>
      <c r="AE159" s="348">
        <f t="shared" si="69"/>
        <v>0</v>
      </c>
      <c r="AF159" s="348">
        <f t="shared" si="70"/>
        <v>0</v>
      </c>
      <c r="AG159" s="348">
        <f t="shared" si="71"/>
        <v>0</v>
      </c>
      <c r="AH159" s="348">
        <f t="shared" si="72"/>
        <v>0</v>
      </c>
      <c r="AI159" s="348">
        <f t="shared" si="73"/>
        <v>0</v>
      </c>
      <c r="AJ159" s="348">
        <f t="shared" si="74"/>
        <v>0</v>
      </c>
      <c r="AK159" s="348">
        <f t="shared" si="75"/>
        <v>0</v>
      </c>
      <c r="AL159" s="348">
        <f t="shared" si="76"/>
        <v>0</v>
      </c>
      <c r="AM159" s="348">
        <f t="shared" si="77"/>
        <v>0</v>
      </c>
      <c r="AN159" s="348">
        <f t="shared" si="78"/>
        <v>0</v>
      </c>
      <c r="AO159" s="334"/>
    </row>
    <row r="160" spans="1:41" s="335" customFormat="1" ht="18" customHeight="1">
      <c r="A160" s="343">
        <f t="shared" si="54"/>
        <v>155</v>
      </c>
      <c r="B160" s="344" t="s">
        <v>229</v>
      </c>
      <c r="C160" s="345" t="s">
        <v>230</v>
      </c>
      <c r="D160" s="346">
        <v>0</v>
      </c>
      <c r="E160" s="346">
        <v>0</v>
      </c>
      <c r="F160" s="346">
        <v>0</v>
      </c>
      <c r="G160" s="346">
        <v>0</v>
      </c>
      <c r="H160" s="346"/>
      <c r="I160" s="346"/>
      <c r="J160" s="346"/>
      <c r="K160" s="346"/>
      <c r="L160" s="346"/>
      <c r="M160" s="346"/>
      <c r="N160" s="346"/>
      <c r="O160" s="346"/>
      <c r="P160" s="347">
        <f t="shared" si="79"/>
        <v>0</v>
      </c>
      <c r="Q160" s="348">
        <f t="shared" si="55"/>
        <v>0</v>
      </c>
      <c r="R160" s="348">
        <f t="shared" si="56"/>
        <v>0</v>
      </c>
      <c r="S160" s="348">
        <f t="shared" si="57"/>
        <v>0</v>
      </c>
      <c r="T160" s="348">
        <f t="shared" si="58"/>
        <v>0</v>
      </c>
      <c r="U160" s="348">
        <f t="shared" si="59"/>
        <v>0</v>
      </c>
      <c r="V160" s="348">
        <f t="shared" si="60"/>
        <v>0</v>
      </c>
      <c r="W160" s="348">
        <f t="shared" si="61"/>
        <v>0</v>
      </c>
      <c r="X160" s="348">
        <f t="shared" si="62"/>
        <v>0</v>
      </c>
      <c r="Y160" s="348">
        <f t="shared" si="63"/>
        <v>0</v>
      </c>
      <c r="Z160" s="348">
        <f t="shared" si="64"/>
        <v>0</v>
      </c>
      <c r="AA160" s="348">
        <f t="shared" si="65"/>
        <v>0</v>
      </c>
      <c r="AB160" s="348">
        <f t="shared" si="66"/>
        <v>0</v>
      </c>
      <c r="AC160" s="348">
        <f t="shared" si="67"/>
        <v>0</v>
      </c>
      <c r="AD160" s="348">
        <f t="shared" si="68"/>
        <v>0</v>
      </c>
      <c r="AE160" s="348">
        <f t="shared" si="69"/>
        <v>0</v>
      </c>
      <c r="AF160" s="348">
        <f t="shared" si="70"/>
        <v>0</v>
      </c>
      <c r="AG160" s="348">
        <f t="shared" si="71"/>
        <v>0</v>
      </c>
      <c r="AH160" s="348">
        <f t="shared" si="72"/>
        <v>0</v>
      </c>
      <c r="AI160" s="348">
        <f t="shared" si="73"/>
        <v>0</v>
      </c>
      <c r="AJ160" s="348">
        <f t="shared" si="74"/>
        <v>0</v>
      </c>
      <c r="AK160" s="348">
        <f t="shared" si="75"/>
        <v>0</v>
      </c>
      <c r="AL160" s="348">
        <f t="shared" si="76"/>
        <v>0</v>
      </c>
      <c r="AM160" s="348">
        <f t="shared" si="77"/>
        <v>0</v>
      </c>
      <c r="AN160" s="348">
        <f t="shared" si="78"/>
        <v>0</v>
      </c>
      <c r="AO160" s="334"/>
    </row>
    <row r="161" spans="1:41" s="335" customFormat="1" ht="18" customHeight="1">
      <c r="A161" s="343">
        <f t="shared" si="54"/>
        <v>156</v>
      </c>
      <c r="B161" s="344" t="s">
        <v>231</v>
      </c>
      <c r="C161" s="345" t="s">
        <v>232</v>
      </c>
      <c r="D161" s="346">
        <v>0</v>
      </c>
      <c r="E161" s="346">
        <v>0</v>
      </c>
      <c r="F161" s="346">
        <v>0</v>
      </c>
      <c r="G161" s="346">
        <v>0</v>
      </c>
      <c r="H161" s="346"/>
      <c r="I161" s="346"/>
      <c r="J161" s="346"/>
      <c r="K161" s="346"/>
      <c r="L161" s="346"/>
      <c r="M161" s="346"/>
      <c r="N161" s="346"/>
      <c r="O161" s="346"/>
      <c r="P161" s="347">
        <f t="shared" si="79"/>
        <v>0</v>
      </c>
      <c r="Q161" s="348">
        <f t="shared" si="55"/>
        <v>0</v>
      </c>
      <c r="R161" s="348">
        <f t="shared" si="56"/>
        <v>0</v>
      </c>
      <c r="S161" s="348">
        <f t="shared" si="57"/>
        <v>0</v>
      </c>
      <c r="T161" s="348">
        <f t="shared" si="58"/>
        <v>0</v>
      </c>
      <c r="U161" s="348">
        <f t="shared" si="59"/>
        <v>0</v>
      </c>
      <c r="V161" s="348">
        <f t="shared" si="60"/>
        <v>0</v>
      </c>
      <c r="W161" s="348">
        <f t="shared" si="61"/>
        <v>0</v>
      </c>
      <c r="X161" s="348">
        <f t="shared" si="62"/>
        <v>0</v>
      </c>
      <c r="Y161" s="348">
        <f t="shared" si="63"/>
        <v>0</v>
      </c>
      <c r="Z161" s="348">
        <f t="shared" si="64"/>
        <v>0</v>
      </c>
      <c r="AA161" s="348">
        <f t="shared" si="65"/>
        <v>0</v>
      </c>
      <c r="AB161" s="348">
        <f t="shared" si="66"/>
        <v>0</v>
      </c>
      <c r="AC161" s="348">
        <f t="shared" si="67"/>
        <v>0</v>
      </c>
      <c r="AD161" s="348">
        <f t="shared" si="68"/>
        <v>0</v>
      </c>
      <c r="AE161" s="348">
        <f t="shared" si="69"/>
        <v>0</v>
      </c>
      <c r="AF161" s="348">
        <f t="shared" si="70"/>
        <v>0</v>
      </c>
      <c r="AG161" s="348">
        <f t="shared" si="71"/>
        <v>0</v>
      </c>
      <c r="AH161" s="348">
        <f t="shared" si="72"/>
        <v>0</v>
      </c>
      <c r="AI161" s="348">
        <f t="shared" si="73"/>
        <v>0</v>
      </c>
      <c r="AJ161" s="348">
        <f t="shared" si="74"/>
        <v>0</v>
      </c>
      <c r="AK161" s="348">
        <f t="shared" si="75"/>
        <v>0</v>
      </c>
      <c r="AL161" s="348">
        <f t="shared" si="76"/>
        <v>0</v>
      </c>
      <c r="AM161" s="348">
        <f t="shared" si="77"/>
        <v>0</v>
      </c>
      <c r="AN161" s="348">
        <f t="shared" si="78"/>
        <v>0</v>
      </c>
      <c r="AO161" s="334"/>
    </row>
    <row r="162" spans="1:41" s="335" customFormat="1" ht="18" customHeight="1">
      <c r="A162" s="343">
        <f t="shared" si="54"/>
        <v>157</v>
      </c>
      <c r="B162" s="344" t="s">
        <v>233</v>
      </c>
      <c r="C162" s="345" t="s">
        <v>234</v>
      </c>
      <c r="D162" s="346">
        <v>0</v>
      </c>
      <c r="E162" s="346">
        <v>0</v>
      </c>
      <c r="F162" s="346">
        <v>0</v>
      </c>
      <c r="G162" s="346">
        <v>0</v>
      </c>
      <c r="H162" s="346"/>
      <c r="I162" s="346"/>
      <c r="J162" s="346"/>
      <c r="K162" s="346"/>
      <c r="L162" s="346"/>
      <c r="M162" s="346"/>
      <c r="N162" s="346"/>
      <c r="O162" s="346"/>
      <c r="P162" s="347">
        <f t="shared" si="79"/>
        <v>0</v>
      </c>
      <c r="Q162" s="348">
        <f t="shared" si="55"/>
        <v>0</v>
      </c>
      <c r="R162" s="348">
        <f t="shared" si="56"/>
        <v>0</v>
      </c>
      <c r="S162" s="348">
        <f t="shared" si="57"/>
        <v>0</v>
      </c>
      <c r="T162" s="348">
        <f t="shared" si="58"/>
        <v>0</v>
      </c>
      <c r="U162" s="348">
        <f t="shared" si="59"/>
        <v>0</v>
      </c>
      <c r="V162" s="348">
        <f t="shared" si="60"/>
        <v>0</v>
      </c>
      <c r="W162" s="348">
        <f t="shared" si="61"/>
        <v>0</v>
      </c>
      <c r="X162" s="348">
        <f t="shared" si="62"/>
        <v>0</v>
      </c>
      <c r="Y162" s="348">
        <f t="shared" si="63"/>
        <v>0</v>
      </c>
      <c r="Z162" s="348">
        <f t="shared" si="64"/>
        <v>0</v>
      </c>
      <c r="AA162" s="348">
        <f t="shared" si="65"/>
        <v>0</v>
      </c>
      <c r="AB162" s="348">
        <f t="shared" si="66"/>
        <v>0</v>
      </c>
      <c r="AC162" s="348">
        <f t="shared" si="67"/>
        <v>0</v>
      </c>
      <c r="AD162" s="348">
        <f t="shared" si="68"/>
        <v>0</v>
      </c>
      <c r="AE162" s="348">
        <f t="shared" si="69"/>
        <v>0</v>
      </c>
      <c r="AF162" s="348">
        <f t="shared" si="70"/>
        <v>0</v>
      </c>
      <c r="AG162" s="348">
        <f t="shared" si="71"/>
        <v>0</v>
      </c>
      <c r="AH162" s="348">
        <f t="shared" si="72"/>
        <v>0</v>
      </c>
      <c r="AI162" s="348">
        <f t="shared" si="73"/>
        <v>0</v>
      </c>
      <c r="AJ162" s="348">
        <f t="shared" si="74"/>
        <v>0</v>
      </c>
      <c r="AK162" s="348">
        <f t="shared" si="75"/>
        <v>0</v>
      </c>
      <c r="AL162" s="348">
        <f t="shared" si="76"/>
        <v>0</v>
      </c>
      <c r="AM162" s="348">
        <f t="shared" si="77"/>
        <v>0</v>
      </c>
      <c r="AN162" s="348">
        <f t="shared" si="78"/>
        <v>0</v>
      </c>
      <c r="AO162" s="334"/>
    </row>
    <row r="163" spans="1:41" s="335" customFormat="1" ht="18" customHeight="1">
      <c r="A163" s="343">
        <f t="shared" si="54"/>
        <v>158</v>
      </c>
      <c r="B163" s="344" t="s">
        <v>235</v>
      </c>
      <c r="C163" s="345" t="s">
        <v>236</v>
      </c>
      <c r="D163" s="346">
        <v>0</v>
      </c>
      <c r="E163" s="346">
        <v>0</v>
      </c>
      <c r="F163" s="346">
        <v>0</v>
      </c>
      <c r="G163" s="346">
        <v>0</v>
      </c>
      <c r="H163" s="346"/>
      <c r="I163" s="346"/>
      <c r="J163" s="346"/>
      <c r="K163" s="346"/>
      <c r="L163" s="346"/>
      <c r="M163" s="346"/>
      <c r="N163" s="346"/>
      <c r="O163" s="346"/>
      <c r="P163" s="347">
        <f t="shared" si="79"/>
        <v>0</v>
      </c>
      <c r="Q163" s="348">
        <f t="shared" si="55"/>
        <v>0</v>
      </c>
      <c r="R163" s="348">
        <f t="shared" si="56"/>
        <v>0</v>
      </c>
      <c r="S163" s="348">
        <f t="shared" si="57"/>
        <v>0</v>
      </c>
      <c r="T163" s="348">
        <f t="shared" si="58"/>
        <v>0</v>
      </c>
      <c r="U163" s="348">
        <f t="shared" si="59"/>
        <v>0</v>
      </c>
      <c r="V163" s="348">
        <f t="shared" si="60"/>
        <v>0</v>
      </c>
      <c r="W163" s="348">
        <f t="shared" si="61"/>
        <v>0</v>
      </c>
      <c r="X163" s="348">
        <f t="shared" si="62"/>
        <v>0</v>
      </c>
      <c r="Y163" s="348">
        <f t="shared" si="63"/>
        <v>0</v>
      </c>
      <c r="Z163" s="348">
        <f t="shared" si="64"/>
        <v>0</v>
      </c>
      <c r="AA163" s="348">
        <f t="shared" si="65"/>
        <v>0</v>
      </c>
      <c r="AB163" s="348">
        <f t="shared" si="66"/>
        <v>0</v>
      </c>
      <c r="AC163" s="348">
        <f t="shared" si="67"/>
        <v>0</v>
      </c>
      <c r="AD163" s="348">
        <f t="shared" si="68"/>
        <v>0</v>
      </c>
      <c r="AE163" s="348">
        <f t="shared" si="69"/>
        <v>0</v>
      </c>
      <c r="AF163" s="348">
        <f t="shared" si="70"/>
        <v>0</v>
      </c>
      <c r="AG163" s="348">
        <f t="shared" si="71"/>
        <v>0</v>
      </c>
      <c r="AH163" s="348">
        <f t="shared" si="72"/>
        <v>0</v>
      </c>
      <c r="AI163" s="348">
        <f t="shared" si="73"/>
        <v>0</v>
      </c>
      <c r="AJ163" s="348">
        <f t="shared" si="74"/>
        <v>0</v>
      </c>
      <c r="AK163" s="348">
        <f t="shared" si="75"/>
        <v>0</v>
      </c>
      <c r="AL163" s="348">
        <f t="shared" si="76"/>
        <v>0</v>
      </c>
      <c r="AM163" s="348">
        <f t="shared" si="77"/>
        <v>0</v>
      </c>
      <c r="AN163" s="348">
        <f t="shared" si="78"/>
        <v>0</v>
      </c>
      <c r="AO163" s="334"/>
    </row>
    <row r="164" spans="1:41" s="335" customFormat="1" ht="18" customHeight="1">
      <c r="A164" s="343">
        <f t="shared" si="54"/>
        <v>159</v>
      </c>
      <c r="B164" s="344" t="s">
        <v>237</v>
      </c>
      <c r="C164" s="345" t="s">
        <v>238</v>
      </c>
      <c r="D164" s="346">
        <v>0</v>
      </c>
      <c r="E164" s="346">
        <v>0</v>
      </c>
      <c r="F164" s="346">
        <v>0</v>
      </c>
      <c r="G164" s="346">
        <v>0</v>
      </c>
      <c r="H164" s="346"/>
      <c r="I164" s="346"/>
      <c r="J164" s="346"/>
      <c r="K164" s="346"/>
      <c r="L164" s="346"/>
      <c r="M164" s="346"/>
      <c r="N164" s="346"/>
      <c r="O164" s="346"/>
      <c r="P164" s="347">
        <f t="shared" si="79"/>
        <v>0</v>
      </c>
      <c r="Q164" s="348">
        <f t="shared" si="55"/>
        <v>0</v>
      </c>
      <c r="R164" s="348">
        <f t="shared" si="56"/>
        <v>0</v>
      </c>
      <c r="S164" s="348">
        <f t="shared" si="57"/>
        <v>0</v>
      </c>
      <c r="T164" s="348">
        <f t="shared" si="58"/>
        <v>0</v>
      </c>
      <c r="U164" s="348">
        <f t="shared" si="59"/>
        <v>0</v>
      </c>
      <c r="V164" s="348">
        <f t="shared" si="60"/>
        <v>0</v>
      </c>
      <c r="W164" s="348">
        <f t="shared" si="61"/>
        <v>0</v>
      </c>
      <c r="X164" s="348">
        <f t="shared" si="62"/>
        <v>0</v>
      </c>
      <c r="Y164" s="348">
        <f t="shared" si="63"/>
        <v>0</v>
      </c>
      <c r="Z164" s="348">
        <f t="shared" si="64"/>
        <v>0</v>
      </c>
      <c r="AA164" s="348">
        <f t="shared" si="65"/>
        <v>0</v>
      </c>
      <c r="AB164" s="348">
        <f t="shared" si="66"/>
        <v>0</v>
      </c>
      <c r="AC164" s="348">
        <f t="shared" si="67"/>
        <v>0</v>
      </c>
      <c r="AD164" s="348">
        <f t="shared" si="68"/>
        <v>0</v>
      </c>
      <c r="AE164" s="348">
        <f t="shared" si="69"/>
        <v>0</v>
      </c>
      <c r="AF164" s="348">
        <f t="shared" si="70"/>
        <v>0</v>
      </c>
      <c r="AG164" s="348">
        <f t="shared" si="71"/>
        <v>0</v>
      </c>
      <c r="AH164" s="348">
        <f t="shared" si="72"/>
        <v>0</v>
      </c>
      <c r="AI164" s="348">
        <f t="shared" si="73"/>
        <v>0</v>
      </c>
      <c r="AJ164" s="348">
        <f t="shared" si="74"/>
        <v>0</v>
      </c>
      <c r="AK164" s="348">
        <f t="shared" si="75"/>
        <v>0</v>
      </c>
      <c r="AL164" s="348">
        <f t="shared" si="76"/>
        <v>0</v>
      </c>
      <c r="AM164" s="348">
        <f t="shared" si="77"/>
        <v>0</v>
      </c>
      <c r="AN164" s="348">
        <f t="shared" si="78"/>
        <v>0</v>
      </c>
      <c r="AO164" s="334"/>
    </row>
    <row r="165" spans="1:41" s="335" customFormat="1" ht="18" customHeight="1">
      <c r="A165" s="343">
        <f t="shared" si="54"/>
        <v>160</v>
      </c>
      <c r="B165" s="344" t="s">
        <v>239</v>
      </c>
      <c r="C165" s="345" t="s">
        <v>240</v>
      </c>
      <c r="D165" s="346">
        <v>0</v>
      </c>
      <c r="E165" s="346">
        <v>0</v>
      </c>
      <c r="F165" s="346">
        <v>0</v>
      </c>
      <c r="G165" s="346">
        <v>0</v>
      </c>
      <c r="H165" s="346"/>
      <c r="I165" s="346"/>
      <c r="J165" s="346"/>
      <c r="K165" s="346"/>
      <c r="L165" s="346"/>
      <c r="M165" s="346"/>
      <c r="N165" s="346"/>
      <c r="O165" s="346"/>
      <c r="P165" s="347">
        <f t="shared" si="79"/>
        <v>0</v>
      </c>
      <c r="Q165" s="348">
        <f t="shared" si="55"/>
        <v>0</v>
      </c>
      <c r="R165" s="348">
        <f t="shared" si="56"/>
        <v>0</v>
      </c>
      <c r="S165" s="348">
        <f t="shared" si="57"/>
        <v>0</v>
      </c>
      <c r="T165" s="348">
        <f t="shared" si="58"/>
        <v>0</v>
      </c>
      <c r="U165" s="348">
        <f t="shared" si="59"/>
        <v>0</v>
      </c>
      <c r="V165" s="348">
        <f t="shared" si="60"/>
        <v>0</v>
      </c>
      <c r="W165" s="348">
        <f t="shared" si="61"/>
        <v>0</v>
      </c>
      <c r="X165" s="348">
        <f t="shared" si="62"/>
        <v>0</v>
      </c>
      <c r="Y165" s="348">
        <f t="shared" si="63"/>
        <v>0</v>
      </c>
      <c r="Z165" s="348">
        <f t="shared" si="64"/>
        <v>0</v>
      </c>
      <c r="AA165" s="348">
        <f t="shared" si="65"/>
        <v>0</v>
      </c>
      <c r="AB165" s="348">
        <f t="shared" si="66"/>
        <v>0</v>
      </c>
      <c r="AC165" s="348">
        <f t="shared" si="67"/>
        <v>0</v>
      </c>
      <c r="AD165" s="348">
        <f t="shared" si="68"/>
        <v>0</v>
      </c>
      <c r="AE165" s="348">
        <f t="shared" si="69"/>
        <v>0</v>
      </c>
      <c r="AF165" s="348">
        <f t="shared" si="70"/>
        <v>0</v>
      </c>
      <c r="AG165" s="348">
        <f t="shared" si="71"/>
        <v>0</v>
      </c>
      <c r="AH165" s="348">
        <f t="shared" si="72"/>
        <v>0</v>
      </c>
      <c r="AI165" s="348">
        <f t="shared" si="73"/>
        <v>0</v>
      </c>
      <c r="AJ165" s="348">
        <f t="shared" si="74"/>
        <v>0</v>
      </c>
      <c r="AK165" s="348">
        <f t="shared" si="75"/>
        <v>0</v>
      </c>
      <c r="AL165" s="348">
        <f t="shared" si="76"/>
        <v>0</v>
      </c>
      <c r="AM165" s="348">
        <f t="shared" si="77"/>
        <v>0</v>
      </c>
      <c r="AN165" s="348">
        <f t="shared" si="78"/>
        <v>0</v>
      </c>
      <c r="AO165" s="334"/>
    </row>
    <row r="166" spans="1:41" s="335" customFormat="1" ht="18" customHeight="1">
      <c r="A166" s="343">
        <f t="shared" si="54"/>
        <v>161</v>
      </c>
      <c r="B166" s="344" t="s">
        <v>241</v>
      </c>
      <c r="C166" s="345" t="s">
        <v>242</v>
      </c>
      <c r="D166" s="346">
        <v>0</v>
      </c>
      <c r="E166" s="346">
        <v>0</v>
      </c>
      <c r="F166" s="346">
        <v>0</v>
      </c>
      <c r="G166" s="346">
        <v>0</v>
      </c>
      <c r="H166" s="346"/>
      <c r="I166" s="346"/>
      <c r="J166" s="346"/>
      <c r="K166" s="346"/>
      <c r="L166" s="346"/>
      <c r="M166" s="346"/>
      <c r="N166" s="346"/>
      <c r="O166" s="346"/>
      <c r="P166" s="347">
        <f t="shared" si="79"/>
        <v>0</v>
      </c>
      <c r="Q166" s="348">
        <f t="shared" si="55"/>
        <v>0</v>
      </c>
      <c r="R166" s="348">
        <f t="shared" si="56"/>
        <v>0</v>
      </c>
      <c r="S166" s="348">
        <f t="shared" si="57"/>
        <v>0</v>
      </c>
      <c r="T166" s="348">
        <f t="shared" si="58"/>
        <v>0</v>
      </c>
      <c r="U166" s="348">
        <f t="shared" si="59"/>
        <v>0</v>
      </c>
      <c r="V166" s="348">
        <f t="shared" si="60"/>
        <v>0</v>
      </c>
      <c r="W166" s="348">
        <f t="shared" si="61"/>
        <v>0</v>
      </c>
      <c r="X166" s="348">
        <f t="shared" si="62"/>
        <v>0</v>
      </c>
      <c r="Y166" s="348">
        <f t="shared" si="63"/>
        <v>0</v>
      </c>
      <c r="Z166" s="348">
        <f t="shared" si="64"/>
        <v>0</v>
      </c>
      <c r="AA166" s="348">
        <f t="shared" si="65"/>
        <v>0</v>
      </c>
      <c r="AB166" s="348">
        <f t="shared" si="66"/>
        <v>0</v>
      </c>
      <c r="AC166" s="348">
        <f t="shared" si="67"/>
        <v>0</v>
      </c>
      <c r="AD166" s="348">
        <f t="shared" si="68"/>
        <v>0</v>
      </c>
      <c r="AE166" s="348">
        <f t="shared" si="69"/>
        <v>0</v>
      </c>
      <c r="AF166" s="348">
        <f t="shared" si="70"/>
        <v>0</v>
      </c>
      <c r="AG166" s="348">
        <f t="shared" si="71"/>
        <v>0</v>
      </c>
      <c r="AH166" s="348">
        <f t="shared" si="72"/>
        <v>0</v>
      </c>
      <c r="AI166" s="348">
        <f t="shared" si="73"/>
        <v>0</v>
      </c>
      <c r="AJ166" s="348">
        <f t="shared" si="74"/>
        <v>0</v>
      </c>
      <c r="AK166" s="348">
        <f t="shared" si="75"/>
        <v>0</v>
      </c>
      <c r="AL166" s="348">
        <f t="shared" si="76"/>
        <v>0</v>
      </c>
      <c r="AM166" s="348">
        <f t="shared" si="77"/>
        <v>0</v>
      </c>
      <c r="AN166" s="348">
        <f t="shared" si="78"/>
        <v>0</v>
      </c>
      <c r="AO166" s="334"/>
    </row>
    <row r="167" spans="1:41" s="335" customFormat="1" ht="18" customHeight="1">
      <c r="A167" s="343">
        <f t="shared" si="54"/>
        <v>162</v>
      </c>
      <c r="B167" s="344" t="s">
        <v>243</v>
      </c>
      <c r="C167" s="345" t="s">
        <v>244</v>
      </c>
      <c r="D167" s="346">
        <v>0</v>
      </c>
      <c r="E167" s="346">
        <v>0</v>
      </c>
      <c r="F167" s="346">
        <v>0</v>
      </c>
      <c r="G167" s="346">
        <v>0</v>
      </c>
      <c r="H167" s="346"/>
      <c r="I167" s="346"/>
      <c r="J167" s="346"/>
      <c r="K167" s="346"/>
      <c r="L167" s="346"/>
      <c r="M167" s="346"/>
      <c r="N167" s="346"/>
      <c r="O167" s="346"/>
      <c r="P167" s="347">
        <f t="shared" si="79"/>
        <v>0</v>
      </c>
      <c r="Q167" s="348">
        <f t="shared" si="55"/>
        <v>0</v>
      </c>
      <c r="R167" s="348">
        <f t="shared" si="56"/>
        <v>0</v>
      </c>
      <c r="S167" s="348">
        <f t="shared" si="57"/>
        <v>0</v>
      </c>
      <c r="T167" s="348">
        <f t="shared" si="58"/>
        <v>0</v>
      </c>
      <c r="U167" s="348">
        <f t="shared" si="59"/>
        <v>0</v>
      </c>
      <c r="V167" s="348">
        <f t="shared" si="60"/>
        <v>0</v>
      </c>
      <c r="W167" s="348">
        <f t="shared" si="61"/>
        <v>0</v>
      </c>
      <c r="X167" s="348">
        <f t="shared" si="62"/>
        <v>0</v>
      </c>
      <c r="Y167" s="348">
        <f t="shared" si="63"/>
        <v>0</v>
      </c>
      <c r="Z167" s="348">
        <f t="shared" si="64"/>
        <v>0</v>
      </c>
      <c r="AA167" s="348">
        <f t="shared" si="65"/>
        <v>0</v>
      </c>
      <c r="AB167" s="348">
        <f t="shared" si="66"/>
        <v>0</v>
      </c>
      <c r="AC167" s="348">
        <f t="shared" si="67"/>
        <v>0</v>
      </c>
      <c r="AD167" s="348">
        <f t="shared" si="68"/>
        <v>0</v>
      </c>
      <c r="AE167" s="348">
        <f t="shared" si="69"/>
        <v>0</v>
      </c>
      <c r="AF167" s="348">
        <f t="shared" si="70"/>
        <v>0</v>
      </c>
      <c r="AG167" s="348">
        <f t="shared" si="71"/>
        <v>0</v>
      </c>
      <c r="AH167" s="348">
        <f t="shared" si="72"/>
        <v>0</v>
      </c>
      <c r="AI167" s="348">
        <f t="shared" si="73"/>
        <v>0</v>
      </c>
      <c r="AJ167" s="348">
        <f t="shared" si="74"/>
        <v>0</v>
      </c>
      <c r="AK167" s="348">
        <f t="shared" si="75"/>
        <v>0</v>
      </c>
      <c r="AL167" s="348">
        <f t="shared" si="76"/>
        <v>0</v>
      </c>
      <c r="AM167" s="348">
        <f t="shared" si="77"/>
        <v>0</v>
      </c>
      <c r="AN167" s="348">
        <f t="shared" si="78"/>
        <v>0</v>
      </c>
      <c r="AO167" s="334"/>
    </row>
    <row r="168" spans="1:41" s="335" customFormat="1" ht="18" customHeight="1">
      <c r="A168" s="343">
        <f t="shared" si="54"/>
        <v>163</v>
      </c>
      <c r="B168" s="344" t="s">
        <v>246</v>
      </c>
      <c r="C168" s="345" t="s">
        <v>247</v>
      </c>
      <c r="D168" s="346">
        <v>0</v>
      </c>
      <c r="E168" s="346">
        <v>0</v>
      </c>
      <c r="F168" s="346">
        <v>0</v>
      </c>
      <c r="G168" s="346">
        <v>0</v>
      </c>
      <c r="H168" s="346"/>
      <c r="I168" s="346"/>
      <c r="J168" s="346"/>
      <c r="K168" s="346"/>
      <c r="L168" s="346"/>
      <c r="M168" s="346"/>
      <c r="N168" s="346"/>
      <c r="O168" s="346"/>
      <c r="P168" s="347">
        <f t="shared" si="79"/>
        <v>0</v>
      </c>
      <c r="Q168" s="348">
        <f t="shared" si="55"/>
        <v>0</v>
      </c>
      <c r="R168" s="348">
        <f t="shared" si="56"/>
        <v>0</v>
      </c>
      <c r="S168" s="348">
        <f t="shared" si="57"/>
        <v>0</v>
      </c>
      <c r="T168" s="348">
        <f t="shared" si="58"/>
        <v>0</v>
      </c>
      <c r="U168" s="348">
        <f t="shared" si="59"/>
        <v>0</v>
      </c>
      <c r="V168" s="348">
        <f t="shared" si="60"/>
        <v>0</v>
      </c>
      <c r="W168" s="348">
        <f t="shared" si="61"/>
        <v>0</v>
      </c>
      <c r="X168" s="348">
        <f t="shared" si="62"/>
        <v>0</v>
      </c>
      <c r="Y168" s="348">
        <f t="shared" si="63"/>
        <v>0</v>
      </c>
      <c r="Z168" s="348">
        <f t="shared" si="64"/>
        <v>0</v>
      </c>
      <c r="AA168" s="348">
        <f t="shared" si="65"/>
        <v>0</v>
      </c>
      <c r="AB168" s="348">
        <f t="shared" si="66"/>
        <v>0</v>
      </c>
      <c r="AC168" s="348">
        <f t="shared" si="67"/>
        <v>0</v>
      </c>
      <c r="AD168" s="348">
        <f t="shared" si="68"/>
        <v>0</v>
      </c>
      <c r="AE168" s="348">
        <f t="shared" si="69"/>
        <v>0</v>
      </c>
      <c r="AF168" s="348">
        <f t="shared" si="70"/>
        <v>0</v>
      </c>
      <c r="AG168" s="348">
        <f t="shared" si="71"/>
        <v>0</v>
      </c>
      <c r="AH168" s="348">
        <f t="shared" si="72"/>
        <v>0</v>
      </c>
      <c r="AI168" s="348">
        <f t="shared" si="73"/>
        <v>0</v>
      </c>
      <c r="AJ168" s="348">
        <f t="shared" si="74"/>
        <v>0</v>
      </c>
      <c r="AK168" s="348">
        <f t="shared" si="75"/>
        <v>0</v>
      </c>
      <c r="AL168" s="348">
        <f t="shared" si="76"/>
        <v>0</v>
      </c>
      <c r="AM168" s="348">
        <f t="shared" si="77"/>
        <v>0</v>
      </c>
      <c r="AN168" s="348">
        <f t="shared" si="78"/>
        <v>0</v>
      </c>
      <c r="AO168" s="334"/>
    </row>
    <row r="169" spans="1:41" s="335" customFormat="1" ht="18" customHeight="1">
      <c r="A169" s="343">
        <f t="shared" si="54"/>
        <v>164</v>
      </c>
      <c r="B169" s="344" t="s">
        <v>248</v>
      </c>
      <c r="C169" s="345" t="s">
        <v>249</v>
      </c>
      <c r="D169" s="346">
        <v>0</v>
      </c>
      <c r="E169" s="346">
        <v>0</v>
      </c>
      <c r="F169" s="346">
        <v>0</v>
      </c>
      <c r="G169" s="346">
        <v>0</v>
      </c>
      <c r="H169" s="346"/>
      <c r="I169" s="346"/>
      <c r="J169" s="346"/>
      <c r="K169" s="346"/>
      <c r="L169" s="346"/>
      <c r="M169" s="346"/>
      <c r="N169" s="346"/>
      <c r="O169" s="346"/>
      <c r="P169" s="347">
        <f t="shared" si="79"/>
        <v>0</v>
      </c>
      <c r="Q169" s="348">
        <f t="shared" si="55"/>
        <v>0</v>
      </c>
      <c r="R169" s="348">
        <f t="shared" si="56"/>
        <v>0</v>
      </c>
      <c r="S169" s="348">
        <f t="shared" si="57"/>
        <v>0</v>
      </c>
      <c r="T169" s="348">
        <f t="shared" si="58"/>
        <v>0</v>
      </c>
      <c r="U169" s="348">
        <f t="shared" si="59"/>
        <v>0</v>
      </c>
      <c r="V169" s="348">
        <f t="shared" si="60"/>
        <v>0</v>
      </c>
      <c r="W169" s="348">
        <f t="shared" si="61"/>
        <v>0</v>
      </c>
      <c r="X169" s="348">
        <f t="shared" si="62"/>
        <v>0</v>
      </c>
      <c r="Y169" s="348">
        <f t="shared" si="63"/>
        <v>0</v>
      </c>
      <c r="Z169" s="348">
        <f t="shared" si="64"/>
        <v>0</v>
      </c>
      <c r="AA169" s="348">
        <f t="shared" si="65"/>
        <v>0</v>
      </c>
      <c r="AB169" s="348">
        <f t="shared" si="66"/>
        <v>0</v>
      </c>
      <c r="AC169" s="348">
        <f t="shared" si="67"/>
        <v>0</v>
      </c>
      <c r="AD169" s="348">
        <f t="shared" si="68"/>
        <v>0</v>
      </c>
      <c r="AE169" s="348">
        <f t="shared" si="69"/>
        <v>0</v>
      </c>
      <c r="AF169" s="348">
        <f t="shared" si="70"/>
        <v>0</v>
      </c>
      <c r="AG169" s="348">
        <f t="shared" si="71"/>
        <v>0</v>
      </c>
      <c r="AH169" s="348">
        <f t="shared" si="72"/>
        <v>0</v>
      </c>
      <c r="AI169" s="348">
        <f t="shared" si="73"/>
        <v>0</v>
      </c>
      <c r="AJ169" s="348">
        <f t="shared" si="74"/>
        <v>0</v>
      </c>
      <c r="AK169" s="348">
        <f t="shared" si="75"/>
        <v>0</v>
      </c>
      <c r="AL169" s="348">
        <f t="shared" si="76"/>
        <v>0</v>
      </c>
      <c r="AM169" s="348">
        <f t="shared" si="77"/>
        <v>0</v>
      </c>
      <c r="AN169" s="348">
        <f t="shared" si="78"/>
        <v>0</v>
      </c>
      <c r="AO169" s="334"/>
    </row>
    <row r="170" spans="1:41" s="335" customFormat="1" ht="18" customHeight="1">
      <c r="A170" s="343">
        <f t="shared" si="54"/>
        <v>165</v>
      </c>
      <c r="B170" s="344" t="s">
        <v>250</v>
      </c>
      <c r="C170" s="345" t="s">
        <v>251</v>
      </c>
      <c r="D170" s="346">
        <v>0</v>
      </c>
      <c r="E170" s="346">
        <v>0</v>
      </c>
      <c r="F170" s="346">
        <v>0</v>
      </c>
      <c r="G170" s="346">
        <v>0</v>
      </c>
      <c r="H170" s="346"/>
      <c r="I170" s="346"/>
      <c r="J170" s="346"/>
      <c r="K170" s="346"/>
      <c r="L170" s="346"/>
      <c r="M170" s="346"/>
      <c r="N170" s="346"/>
      <c r="O170" s="346"/>
      <c r="P170" s="347">
        <f t="shared" si="79"/>
        <v>0</v>
      </c>
      <c r="Q170" s="348">
        <f t="shared" si="55"/>
        <v>0</v>
      </c>
      <c r="R170" s="348">
        <f t="shared" si="56"/>
        <v>0</v>
      </c>
      <c r="S170" s="348">
        <f t="shared" si="57"/>
        <v>0</v>
      </c>
      <c r="T170" s="348">
        <f t="shared" si="58"/>
        <v>0</v>
      </c>
      <c r="U170" s="348">
        <f t="shared" si="59"/>
        <v>0</v>
      </c>
      <c r="V170" s="348">
        <f t="shared" si="60"/>
        <v>0</v>
      </c>
      <c r="W170" s="348">
        <f t="shared" si="61"/>
        <v>0</v>
      </c>
      <c r="X170" s="348">
        <f t="shared" si="62"/>
        <v>0</v>
      </c>
      <c r="Y170" s="348">
        <f t="shared" si="63"/>
        <v>0</v>
      </c>
      <c r="Z170" s="348">
        <f t="shared" si="64"/>
        <v>0</v>
      </c>
      <c r="AA170" s="348">
        <f t="shared" si="65"/>
        <v>0</v>
      </c>
      <c r="AB170" s="348">
        <f t="shared" si="66"/>
        <v>0</v>
      </c>
      <c r="AC170" s="348">
        <f t="shared" si="67"/>
        <v>0</v>
      </c>
      <c r="AD170" s="348">
        <f t="shared" si="68"/>
        <v>0</v>
      </c>
      <c r="AE170" s="348">
        <f t="shared" si="69"/>
        <v>0</v>
      </c>
      <c r="AF170" s="348">
        <f t="shared" si="70"/>
        <v>0</v>
      </c>
      <c r="AG170" s="348">
        <f t="shared" si="71"/>
        <v>0</v>
      </c>
      <c r="AH170" s="348">
        <f t="shared" si="72"/>
        <v>0</v>
      </c>
      <c r="AI170" s="348">
        <f t="shared" si="73"/>
        <v>0</v>
      </c>
      <c r="AJ170" s="348">
        <f t="shared" si="74"/>
        <v>0</v>
      </c>
      <c r="AK170" s="348">
        <f t="shared" si="75"/>
        <v>0</v>
      </c>
      <c r="AL170" s="348">
        <f t="shared" si="76"/>
        <v>0</v>
      </c>
      <c r="AM170" s="348">
        <f t="shared" si="77"/>
        <v>0</v>
      </c>
      <c r="AN170" s="348">
        <f t="shared" si="78"/>
        <v>0</v>
      </c>
      <c r="AO170" s="334"/>
    </row>
    <row r="171" spans="1:41" s="335" customFormat="1" ht="18" customHeight="1">
      <c r="A171" s="343">
        <f t="shared" si="54"/>
        <v>166</v>
      </c>
      <c r="B171" s="344" t="s">
        <v>252</v>
      </c>
      <c r="C171" s="345" t="s">
        <v>253</v>
      </c>
      <c r="D171" s="346">
        <v>0</v>
      </c>
      <c r="E171" s="346">
        <v>0</v>
      </c>
      <c r="F171" s="346">
        <v>0</v>
      </c>
      <c r="G171" s="346">
        <v>0</v>
      </c>
      <c r="H171" s="346"/>
      <c r="I171" s="346"/>
      <c r="J171" s="346"/>
      <c r="K171" s="346"/>
      <c r="L171" s="346"/>
      <c r="M171" s="346"/>
      <c r="N171" s="346"/>
      <c r="O171" s="346"/>
      <c r="P171" s="347">
        <f t="shared" si="79"/>
        <v>0</v>
      </c>
      <c r="Q171" s="348">
        <f t="shared" si="55"/>
        <v>0</v>
      </c>
      <c r="R171" s="348">
        <f t="shared" si="56"/>
        <v>0</v>
      </c>
      <c r="S171" s="348">
        <f t="shared" si="57"/>
        <v>0</v>
      </c>
      <c r="T171" s="348">
        <f t="shared" si="58"/>
        <v>0</v>
      </c>
      <c r="U171" s="348">
        <f t="shared" si="59"/>
        <v>0</v>
      </c>
      <c r="V171" s="348">
        <f t="shared" si="60"/>
        <v>0</v>
      </c>
      <c r="W171" s="348">
        <f t="shared" si="61"/>
        <v>0</v>
      </c>
      <c r="X171" s="348">
        <f t="shared" si="62"/>
        <v>0</v>
      </c>
      <c r="Y171" s="348">
        <f t="shared" si="63"/>
        <v>0</v>
      </c>
      <c r="Z171" s="348">
        <f t="shared" si="64"/>
        <v>0</v>
      </c>
      <c r="AA171" s="348">
        <f t="shared" si="65"/>
        <v>0</v>
      </c>
      <c r="AB171" s="348">
        <f t="shared" si="66"/>
        <v>0</v>
      </c>
      <c r="AC171" s="348">
        <f t="shared" si="67"/>
        <v>0</v>
      </c>
      <c r="AD171" s="348">
        <f t="shared" si="68"/>
        <v>0</v>
      </c>
      <c r="AE171" s="348">
        <f t="shared" si="69"/>
        <v>0</v>
      </c>
      <c r="AF171" s="348">
        <f t="shared" si="70"/>
        <v>0</v>
      </c>
      <c r="AG171" s="348">
        <f t="shared" si="71"/>
        <v>0</v>
      </c>
      <c r="AH171" s="348">
        <f t="shared" si="72"/>
        <v>0</v>
      </c>
      <c r="AI171" s="348">
        <f t="shared" si="73"/>
        <v>0</v>
      </c>
      <c r="AJ171" s="348">
        <f t="shared" si="74"/>
        <v>0</v>
      </c>
      <c r="AK171" s="348">
        <f t="shared" si="75"/>
        <v>0</v>
      </c>
      <c r="AL171" s="348">
        <f t="shared" si="76"/>
        <v>0</v>
      </c>
      <c r="AM171" s="348">
        <f t="shared" si="77"/>
        <v>0</v>
      </c>
      <c r="AN171" s="348">
        <f t="shared" si="78"/>
        <v>0</v>
      </c>
      <c r="AO171" s="334"/>
    </row>
    <row r="172" spans="1:41" s="335" customFormat="1" ht="18" customHeight="1">
      <c r="A172" s="343">
        <f t="shared" si="54"/>
        <v>167</v>
      </c>
      <c r="B172" s="344" t="s">
        <v>254</v>
      </c>
      <c r="C172" s="345" t="s">
        <v>255</v>
      </c>
      <c r="D172" s="346">
        <v>0</v>
      </c>
      <c r="E172" s="346">
        <v>0</v>
      </c>
      <c r="F172" s="346">
        <v>0</v>
      </c>
      <c r="G172" s="346">
        <v>0</v>
      </c>
      <c r="H172" s="346"/>
      <c r="I172" s="346"/>
      <c r="J172" s="346"/>
      <c r="K172" s="346"/>
      <c r="L172" s="346"/>
      <c r="M172" s="346"/>
      <c r="N172" s="346"/>
      <c r="O172" s="346"/>
      <c r="P172" s="347">
        <f t="shared" si="79"/>
        <v>0</v>
      </c>
      <c r="Q172" s="348">
        <f t="shared" si="55"/>
        <v>0</v>
      </c>
      <c r="R172" s="348">
        <f t="shared" si="56"/>
        <v>0</v>
      </c>
      <c r="S172" s="348">
        <f t="shared" si="57"/>
        <v>0</v>
      </c>
      <c r="T172" s="348">
        <f t="shared" si="58"/>
        <v>0</v>
      </c>
      <c r="U172" s="348">
        <f t="shared" si="59"/>
        <v>0</v>
      </c>
      <c r="V172" s="348">
        <f t="shared" si="60"/>
        <v>0</v>
      </c>
      <c r="W172" s="348">
        <f t="shared" si="61"/>
        <v>0</v>
      </c>
      <c r="X172" s="348">
        <f t="shared" si="62"/>
        <v>0</v>
      </c>
      <c r="Y172" s="348">
        <f t="shared" si="63"/>
        <v>0</v>
      </c>
      <c r="Z172" s="348">
        <f t="shared" si="64"/>
        <v>0</v>
      </c>
      <c r="AA172" s="348">
        <f t="shared" si="65"/>
        <v>0</v>
      </c>
      <c r="AB172" s="348">
        <f t="shared" si="66"/>
        <v>0</v>
      </c>
      <c r="AC172" s="348">
        <f t="shared" si="67"/>
        <v>0</v>
      </c>
      <c r="AD172" s="348">
        <f t="shared" si="68"/>
        <v>0</v>
      </c>
      <c r="AE172" s="348">
        <f t="shared" si="69"/>
        <v>0</v>
      </c>
      <c r="AF172" s="348">
        <f t="shared" si="70"/>
        <v>0</v>
      </c>
      <c r="AG172" s="348">
        <f t="shared" si="71"/>
        <v>0</v>
      </c>
      <c r="AH172" s="348">
        <f t="shared" si="72"/>
        <v>0</v>
      </c>
      <c r="AI172" s="348">
        <f t="shared" si="73"/>
        <v>0</v>
      </c>
      <c r="AJ172" s="348">
        <f t="shared" si="74"/>
        <v>0</v>
      </c>
      <c r="AK172" s="348">
        <f t="shared" si="75"/>
        <v>0</v>
      </c>
      <c r="AL172" s="348">
        <f t="shared" si="76"/>
        <v>0</v>
      </c>
      <c r="AM172" s="348">
        <f t="shared" si="77"/>
        <v>0</v>
      </c>
      <c r="AN172" s="348">
        <f t="shared" si="78"/>
        <v>0</v>
      </c>
      <c r="AO172" s="334"/>
    </row>
    <row r="173" spans="1:41" s="335" customFormat="1" ht="18" customHeight="1">
      <c r="A173" s="343">
        <f t="shared" si="54"/>
        <v>168</v>
      </c>
      <c r="B173" s="344" t="s">
        <v>258</v>
      </c>
      <c r="C173" s="345" t="s">
        <v>259</v>
      </c>
      <c r="D173" s="346">
        <v>0</v>
      </c>
      <c r="E173" s="346">
        <v>0</v>
      </c>
      <c r="F173" s="346">
        <v>0</v>
      </c>
      <c r="G173" s="346">
        <v>0</v>
      </c>
      <c r="H173" s="346"/>
      <c r="I173" s="346"/>
      <c r="J173" s="346"/>
      <c r="K173" s="346"/>
      <c r="L173" s="346"/>
      <c r="M173" s="346"/>
      <c r="N173" s="346"/>
      <c r="O173" s="346"/>
      <c r="P173" s="347">
        <f t="shared" si="79"/>
        <v>0</v>
      </c>
      <c r="Q173" s="348">
        <f t="shared" si="55"/>
        <v>0</v>
      </c>
      <c r="R173" s="348">
        <f t="shared" si="56"/>
        <v>0</v>
      </c>
      <c r="S173" s="348">
        <f t="shared" si="57"/>
        <v>0</v>
      </c>
      <c r="T173" s="348">
        <f t="shared" si="58"/>
        <v>0</v>
      </c>
      <c r="U173" s="348">
        <f t="shared" si="59"/>
        <v>0</v>
      </c>
      <c r="V173" s="348">
        <f t="shared" si="60"/>
        <v>0</v>
      </c>
      <c r="W173" s="348">
        <f t="shared" si="61"/>
        <v>0</v>
      </c>
      <c r="X173" s="348">
        <f t="shared" si="62"/>
        <v>0</v>
      </c>
      <c r="Y173" s="348">
        <f t="shared" si="63"/>
        <v>0</v>
      </c>
      <c r="Z173" s="348">
        <f t="shared" si="64"/>
        <v>0</v>
      </c>
      <c r="AA173" s="348">
        <f t="shared" si="65"/>
        <v>0</v>
      </c>
      <c r="AB173" s="348">
        <f t="shared" si="66"/>
        <v>0</v>
      </c>
      <c r="AC173" s="348">
        <f t="shared" si="67"/>
        <v>0</v>
      </c>
      <c r="AD173" s="348">
        <f t="shared" si="68"/>
        <v>0</v>
      </c>
      <c r="AE173" s="348">
        <f t="shared" si="69"/>
        <v>0</v>
      </c>
      <c r="AF173" s="348">
        <f t="shared" si="70"/>
        <v>0</v>
      </c>
      <c r="AG173" s="348">
        <f t="shared" si="71"/>
        <v>0</v>
      </c>
      <c r="AH173" s="348">
        <f t="shared" si="72"/>
        <v>0</v>
      </c>
      <c r="AI173" s="348">
        <f t="shared" si="73"/>
        <v>0</v>
      </c>
      <c r="AJ173" s="348">
        <f t="shared" si="74"/>
        <v>0</v>
      </c>
      <c r="AK173" s="348">
        <f t="shared" si="75"/>
        <v>0</v>
      </c>
      <c r="AL173" s="348">
        <f t="shared" si="76"/>
        <v>0</v>
      </c>
      <c r="AM173" s="348">
        <f t="shared" si="77"/>
        <v>0</v>
      </c>
      <c r="AN173" s="348">
        <f t="shared" si="78"/>
        <v>0</v>
      </c>
      <c r="AO173" s="334"/>
    </row>
    <row r="174" spans="1:41" s="335" customFormat="1" ht="18" customHeight="1">
      <c r="A174" s="343">
        <f t="shared" si="54"/>
        <v>169</v>
      </c>
      <c r="B174" s="344" t="s">
        <v>260</v>
      </c>
      <c r="C174" s="345" t="s">
        <v>261</v>
      </c>
      <c r="D174" s="346">
        <v>0</v>
      </c>
      <c r="E174" s="346">
        <v>0</v>
      </c>
      <c r="F174" s="346">
        <v>0</v>
      </c>
      <c r="G174" s="346">
        <v>0</v>
      </c>
      <c r="H174" s="346"/>
      <c r="I174" s="346"/>
      <c r="J174" s="346"/>
      <c r="K174" s="346"/>
      <c r="L174" s="346"/>
      <c r="M174" s="346"/>
      <c r="N174" s="346"/>
      <c r="O174" s="346"/>
      <c r="P174" s="347">
        <f t="shared" si="79"/>
        <v>0</v>
      </c>
      <c r="Q174" s="348">
        <f t="shared" si="55"/>
        <v>0</v>
      </c>
      <c r="R174" s="348">
        <f t="shared" si="56"/>
        <v>0</v>
      </c>
      <c r="S174" s="348">
        <f t="shared" si="57"/>
        <v>0</v>
      </c>
      <c r="T174" s="348">
        <f t="shared" si="58"/>
        <v>0</v>
      </c>
      <c r="U174" s="348">
        <f t="shared" si="59"/>
        <v>0</v>
      </c>
      <c r="V174" s="348">
        <f t="shared" si="60"/>
        <v>0</v>
      </c>
      <c r="W174" s="348">
        <f t="shared" si="61"/>
        <v>0</v>
      </c>
      <c r="X174" s="348">
        <f t="shared" si="62"/>
        <v>0</v>
      </c>
      <c r="Y174" s="348">
        <f t="shared" si="63"/>
        <v>0</v>
      </c>
      <c r="Z174" s="348">
        <f t="shared" si="64"/>
        <v>0</v>
      </c>
      <c r="AA174" s="348">
        <f t="shared" si="65"/>
        <v>0</v>
      </c>
      <c r="AB174" s="348">
        <f t="shared" si="66"/>
        <v>0</v>
      </c>
      <c r="AC174" s="348">
        <f t="shared" si="67"/>
        <v>0</v>
      </c>
      <c r="AD174" s="348">
        <f t="shared" si="68"/>
        <v>0</v>
      </c>
      <c r="AE174" s="348">
        <f t="shared" si="69"/>
        <v>0</v>
      </c>
      <c r="AF174" s="348">
        <f t="shared" si="70"/>
        <v>0</v>
      </c>
      <c r="AG174" s="348">
        <f t="shared" si="71"/>
        <v>0</v>
      </c>
      <c r="AH174" s="348">
        <f t="shared" si="72"/>
        <v>0</v>
      </c>
      <c r="AI174" s="348">
        <f t="shared" si="73"/>
        <v>0</v>
      </c>
      <c r="AJ174" s="348">
        <f t="shared" si="74"/>
        <v>0</v>
      </c>
      <c r="AK174" s="348">
        <f t="shared" si="75"/>
        <v>0</v>
      </c>
      <c r="AL174" s="348">
        <f t="shared" si="76"/>
        <v>0</v>
      </c>
      <c r="AM174" s="348">
        <f t="shared" si="77"/>
        <v>0</v>
      </c>
      <c r="AN174" s="348">
        <f t="shared" si="78"/>
        <v>0</v>
      </c>
      <c r="AO174" s="334"/>
    </row>
    <row r="175" spans="1:41" s="335" customFormat="1" ht="18" customHeight="1">
      <c r="A175" s="343">
        <f t="shared" si="54"/>
        <v>170</v>
      </c>
      <c r="B175" s="344" t="s">
        <v>262</v>
      </c>
      <c r="C175" s="345" t="s">
        <v>263</v>
      </c>
      <c r="D175" s="346">
        <v>0</v>
      </c>
      <c r="E175" s="346">
        <v>0</v>
      </c>
      <c r="F175" s="346">
        <v>0</v>
      </c>
      <c r="G175" s="346">
        <v>0</v>
      </c>
      <c r="H175" s="346"/>
      <c r="I175" s="346"/>
      <c r="J175" s="346"/>
      <c r="K175" s="346"/>
      <c r="L175" s="346"/>
      <c r="M175" s="346"/>
      <c r="N175" s="346"/>
      <c r="O175" s="346"/>
      <c r="P175" s="347">
        <f t="shared" si="79"/>
        <v>0</v>
      </c>
      <c r="Q175" s="348">
        <f t="shared" si="55"/>
        <v>0</v>
      </c>
      <c r="R175" s="348">
        <f t="shared" si="56"/>
        <v>0</v>
      </c>
      <c r="S175" s="348">
        <f t="shared" si="57"/>
        <v>0</v>
      </c>
      <c r="T175" s="348">
        <f t="shared" si="58"/>
        <v>0</v>
      </c>
      <c r="U175" s="348">
        <f t="shared" si="59"/>
        <v>0</v>
      </c>
      <c r="V175" s="348">
        <f t="shared" si="60"/>
        <v>0</v>
      </c>
      <c r="W175" s="348">
        <f t="shared" si="61"/>
        <v>0</v>
      </c>
      <c r="X175" s="348">
        <f t="shared" si="62"/>
        <v>0</v>
      </c>
      <c r="Y175" s="348">
        <f t="shared" si="63"/>
        <v>0</v>
      </c>
      <c r="Z175" s="348">
        <f t="shared" si="64"/>
        <v>0</v>
      </c>
      <c r="AA175" s="348">
        <f t="shared" si="65"/>
        <v>0</v>
      </c>
      <c r="AB175" s="348">
        <f t="shared" si="66"/>
        <v>0</v>
      </c>
      <c r="AC175" s="348">
        <f t="shared" si="67"/>
        <v>0</v>
      </c>
      <c r="AD175" s="348">
        <f t="shared" si="68"/>
        <v>0</v>
      </c>
      <c r="AE175" s="348">
        <f t="shared" si="69"/>
        <v>0</v>
      </c>
      <c r="AF175" s="348">
        <f t="shared" si="70"/>
        <v>0</v>
      </c>
      <c r="AG175" s="348">
        <f t="shared" si="71"/>
        <v>0</v>
      </c>
      <c r="AH175" s="348">
        <f t="shared" si="72"/>
        <v>0</v>
      </c>
      <c r="AI175" s="348">
        <f t="shared" si="73"/>
        <v>0</v>
      </c>
      <c r="AJ175" s="348">
        <f t="shared" si="74"/>
        <v>0</v>
      </c>
      <c r="AK175" s="348">
        <f t="shared" si="75"/>
        <v>0</v>
      </c>
      <c r="AL175" s="348">
        <f t="shared" si="76"/>
        <v>0</v>
      </c>
      <c r="AM175" s="348">
        <f t="shared" si="77"/>
        <v>0</v>
      </c>
      <c r="AN175" s="348">
        <f t="shared" si="78"/>
        <v>0</v>
      </c>
      <c r="AO175" s="334"/>
    </row>
    <row r="176" spans="1:41" s="335" customFormat="1" ht="18" customHeight="1">
      <c r="A176" s="343">
        <f t="shared" si="54"/>
        <v>171</v>
      </c>
      <c r="B176" s="344" t="s">
        <v>264</v>
      </c>
      <c r="C176" s="345" t="s">
        <v>265</v>
      </c>
      <c r="D176" s="346">
        <v>0</v>
      </c>
      <c r="E176" s="346">
        <v>0</v>
      </c>
      <c r="F176" s="346">
        <v>0</v>
      </c>
      <c r="G176" s="346">
        <v>0</v>
      </c>
      <c r="H176" s="346"/>
      <c r="I176" s="346"/>
      <c r="J176" s="346"/>
      <c r="K176" s="346"/>
      <c r="L176" s="346"/>
      <c r="M176" s="346"/>
      <c r="N176" s="346"/>
      <c r="O176" s="346"/>
      <c r="P176" s="347">
        <f t="shared" si="79"/>
        <v>0</v>
      </c>
      <c r="Q176" s="348">
        <f t="shared" si="55"/>
        <v>0</v>
      </c>
      <c r="R176" s="348">
        <f t="shared" si="56"/>
        <v>0</v>
      </c>
      <c r="S176" s="348">
        <f t="shared" si="57"/>
        <v>0</v>
      </c>
      <c r="T176" s="348">
        <f t="shared" si="58"/>
        <v>0</v>
      </c>
      <c r="U176" s="348">
        <f t="shared" si="59"/>
        <v>0</v>
      </c>
      <c r="V176" s="348">
        <f t="shared" si="60"/>
        <v>0</v>
      </c>
      <c r="W176" s="348">
        <f t="shared" si="61"/>
        <v>0</v>
      </c>
      <c r="X176" s="348">
        <f t="shared" si="62"/>
        <v>0</v>
      </c>
      <c r="Y176" s="348">
        <f t="shared" si="63"/>
        <v>0</v>
      </c>
      <c r="Z176" s="348">
        <f t="shared" si="64"/>
        <v>0</v>
      </c>
      <c r="AA176" s="348">
        <f t="shared" si="65"/>
        <v>0</v>
      </c>
      <c r="AB176" s="348">
        <f t="shared" si="66"/>
        <v>0</v>
      </c>
      <c r="AC176" s="348">
        <f t="shared" si="67"/>
        <v>0</v>
      </c>
      <c r="AD176" s="348">
        <f t="shared" si="68"/>
        <v>0</v>
      </c>
      <c r="AE176" s="348">
        <f t="shared" si="69"/>
        <v>0</v>
      </c>
      <c r="AF176" s="348">
        <f t="shared" si="70"/>
        <v>0</v>
      </c>
      <c r="AG176" s="348">
        <f t="shared" si="71"/>
        <v>0</v>
      </c>
      <c r="AH176" s="348">
        <f t="shared" si="72"/>
        <v>0</v>
      </c>
      <c r="AI176" s="348">
        <f t="shared" si="73"/>
        <v>0</v>
      </c>
      <c r="AJ176" s="348">
        <f t="shared" si="74"/>
        <v>0</v>
      </c>
      <c r="AK176" s="348">
        <f t="shared" si="75"/>
        <v>0</v>
      </c>
      <c r="AL176" s="348">
        <f t="shared" si="76"/>
        <v>0</v>
      </c>
      <c r="AM176" s="348">
        <f t="shared" si="77"/>
        <v>0</v>
      </c>
      <c r="AN176" s="348">
        <f t="shared" si="78"/>
        <v>0</v>
      </c>
      <c r="AO176" s="334"/>
    </row>
    <row r="177" spans="1:41" s="335" customFormat="1" ht="18" customHeight="1">
      <c r="A177" s="343">
        <f t="shared" si="54"/>
        <v>172</v>
      </c>
      <c r="B177" s="344" t="s">
        <v>266</v>
      </c>
      <c r="C177" s="345" t="s">
        <v>267</v>
      </c>
      <c r="D177" s="346">
        <v>0</v>
      </c>
      <c r="E177" s="346">
        <v>0</v>
      </c>
      <c r="F177" s="346">
        <v>0</v>
      </c>
      <c r="G177" s="346">
        <v>0</v>
      </c>
      <c r="H177" s="346"/>
      <c r="I177" s="346"/>
      <c r="J177" s="346"/>
      <c r="K177" s="346"/>
      <c r="L177" s="346"/>
      <c r="M177" s="346"/>
      <c r="N177" s="346"/>
      <c r="O177" s="346"/>
      <c r="P177" s="347">
        <f t="shared" si="79"/>
        <v>0</v>
      </c>
      <c r="Q177" s="348">
        <f t="shared" si="55"/>
        <v>0</v>
      </c>
      <c r="R177" s="348">
        <f t="shared" si="56"/>
        <v>0</v>
      </c>
      <c r="S177" s="348">
        <f t="shared" si="57"/>
        <v>0</v>
      </c>
      <c r="T177" s="348">
        <f t="shared" si="58"/>
        <v>0</v>
      </c>
      <c r="U177" s="348">
        <f t="shared" si="59"/>
        <v>0</v>
      </c>
      <c r="V177" s="348">
        <f t="shared" si="60"/>
        <v>0</v>
      </c>
      <c r="W177" s="348">
        <f t="shared" si="61"/>
        <v>0</v>
      </c>
      <c r="X177" s="348">
        <f t="shared" si="62"/>
        <v>0</v>
      </c>
      <c r="Y177" s="348">
        <f t="shared" si="63"/>
        <v>0</v>
      </c>
      <c r="Z177" s="348">
        <f t="shared" si="64"/>
        <v>0</v>
      </c>
      <c r="AA177" s="348">
        <f t="shared" si="65"/>
        <v>0</v>
      </c>
      <c r="AB177" s="348">
        <f t="shared" si="66"/>
        <v>0</v>
      </c>
      <c r="AC177" s="348">
        <f t="shared" si="67"/>
        <v>0</v>
      </c>
      <c r="AD177" s="348">
        <f t="shared" si="68"/>
        <v>0</v>
      </c>
      <c r="AE177" s="348">
        <f t="shared" si="69"/>
        <v>0</v>
      </c>
      <c r="AF177" s="348">
        <f t="shared" si="70"/>
        <v>0</v>
      </c>
      <c r="AG177" s="348">
        <f t="shared" si="71"/>
        <v>0</v>
      </c>
      <c r="AH177" s="348">
        <f t="shared" si="72"/>
        <v>0</v>
      </c>
      <c r="AI177" s="348">
        <f t="shared" si="73"/>
        <v>0</v>
      </c>
      <c r="AJ177" s="348">
        <f t="shared" si="74"/>
        <v>0</v>
      </c>
      <c r="AK177" s="348">
        <f t="shared" si="75"/>
        <v>0</v>
      </c>
      <c r="AL177" s="348">
        <f t="shared" si="76"/>
        <v>0</v>
      </c>
      <c r="AM177" s="348">
        <f t="shared" si="77"/>
        <v>0</v>
      </c>
      <c r="AN177" s="348">
        <f t="shared" si="78"/>
        <v>0</v>
      </c>
      <c r="AO177" s="334"/>
    </row>
    <row r="178" spans="1:41" s="335" customFormat="1" ht="18" customHeight="1">
      <c r="A178" s="343">
        <f t="shared" si="54"/>
        <v>173</v>
      </c>
      <c r="B178" s="344" t="s">
        <v>268</v>
      </c>
      <c r="C178" s="345" t="s">
        <v>269</v>
      </c>
      <c r="D178" s="346">
        <v>0</v>
      </c>
      <c r="E178" s="346">
        <v>0</v>
      </c>
      <c r="F178" s="346">
        <v>0</v>
      </c>
      <c r="G178" s="346">
        <v>0</v>
      </c>
      <c r="H178" s="346"/>
      <c r="I178" s="346"/>
      <c r="J178" s="346"/>
      <c r="K178" s="346"/>
      <c r="L178" s="346"/>
      <c r="M178" s="346"/>
      <c r="N178" s="346"/>
      <c r="O178" s="346"/>
      <c r="P178" s="347">
        <f t="shared" si="79"/>
        <v>0</v>
      </c>
      <c r="Q178" s="348">
        <f t="shared" si="55"/>
        <v>0</v>
      </c>
      <c r="R178" s="348">
        <f t="shared" si="56"/>
        <v>0</v>
      </c>
      <c r="S178" s="348">
        <f t="shared" si="57"/>
        <v>0</v>
      </c>
      <c r="T178" s="348">
        <f t="shared" si="58"/>
        <v>0</v>
      </c>
      <c r="U178" s="348">
        <f t="shared" si="59"/>
        <v>0</v>
      </c>
      <c r="V178" s="348">
        <f t="shared" si="60"/>
        <v>0</v>
      </c>
      <c r="W178" s="348">
        <f t="shared" si="61"/>
        <v>0</v>
      </c>
      <c r="X178" s="348">
        <f t="shared" si="62"/>
        <v>0</v>
      </c>
      <c r="Y178" s="348">
        <f t="shared" si="63"/>
        <v>0</v>
      </c>
      <c r="Z178" s="348">
        <f t="shared" si="64"/>
        <v>0</v>
      </c>
      <c r="AA178" s="348">
        <f t="shared" si="65"/>
        <v>0</v>
      </c>
      <c r="AB178" s="348">
        <f t="shared" si="66"/>
        <v>0</v>
      </c>
      <c r="AC178" s="348">
        <f t="shared" si="67"/>
        <v>0</v>
      </c>
      <c r="AD178" s="348">
        <f t="shared" si="68"/>
        <v>0</v>
      </c>
      <c r="AE178" s="348">
        <f t="shared" si="69"/>
        <v>0</v>
      </c>
      <c r="AF178" s="348">
        <f t="shared" si="70"/>
        <v>0</v>
      </c>
      <c r="AG178" s="348">
        <f t="shared" si="71"/>
        <v>0</v>
      </c>
      <c r="AH178" s="348">
        <f t="shared" si="72"/>
        <v>0</v>
      </c>
      <c r="AI178" s="348">
        <f t="shared" si="73"/>
        <v>0</v>
      </c>
      <c r="AJ178" s="348">
        <f t="shared" si="74"/>
        <v>0</v>
      </c>
      <c r="AK178" s="348">
        <f t="shared" si="75"/>
        <v>0</v>
      </c>
      <c r="AL178" s="348">
        <f t="shared" si="76"/>
        <v>0</v>
      </c>
      <c r="AM178" s="348">
        <f t="shared" si="77"/>
        <v>0</v>
      </c>
      <c r="AN178" s="348">
        <f t="shared" si="78"/>
        <v>0</v>
      </c>
      <c r="AO178" s="334"/>
    </row>
    <row r="179" spans="1:41" s="335" customFormat="1" ht="18" customHeight="1">
      <c r="A179" s="343">
        <f t="shared" si="54"/>
        <v>174</v>
      </c>
      <c r="B179" s="344" t="s">
        <v>270</v>
      </c>
      <c r="C179" s="345" t="s">
        <v>271</v>
      </c>
      <c r="D179" s="346">
        <v>0</v>
      </c>
      <c r="E179" s="346">
        <v>0</v>
      </c>
      <c r="F179" s="346">
        <v>0</v>
      </c>
      <c r="G179" s="346">
        <v>0</v>
      </c>
      <c r="H179" s="346"/>
      <c r="I179" s="346"/>
      <c r="J179" s="346"/>
      <c r="K179" s="346"/>
      <c r="L179" s="346"/>
      <c r="M179" s="346"/>
      <c r="N179" s="346"/>
      <c r="O179" s="346"/>
      <c r="P179" s="347">
        <f t="shared" si="79"/>
        <v>0</v>
      </c>
      <c r="Q179" s="348">
        <f t="shared" si="55"/>
        <v>0</v>
      </c>
      <c r="R179" s="348">
        <f t="shared" si="56"/>
        <v>0</v>
      </c>
      <c r="S179" s="348">
        <f t="shared" si="57"/>
        <v>0</v>
      </c>
      <c r="T179" s="348">
        <f t="shared" si="58"/>
        <v>0</v>
      </c>
      <c r="U179" s="348">
        <f t="shared" si="59"/>
        <v>0</v>
      </c>
      <c r="V179" s="348">
        <f t="shared" si="60"/>
        <v>0</v>
      </c>
      <c r="W179" s="348">
        <f t="shared" si="61"/>
        <v>0</v>
      </c>
      <c r="X179" s="348">
        <f t="shared" si="62"/>
        <v>0</v>
      </c>
      <c r="Y179" s="348">
        <f t="shared" si="63"/>
        <v>0</v>
      </c>
      <c r="Z179" s="348">
        <f t="shared" si="64"/>
        <v>0</v>
      </c>
      <c r="AA179" s="348">
        <f t="shared" si="65"/>
        <v>0</v>
      </c>
      <c r="AB179" s="348">
        <f t="shared" si="66"/>
        <v>0</v>
      </c>
      <c r="AC179" s="348">
        <f t="shared" si="67"/>
        <v>0</v>
      </c>
      <c r="AD179" s="348">
        <f t="shared" si="68"/>
        <v>0</v>
      </c>
      <c r="AE179" s="348">
        <f t="shared" si="69"/>
        <v>0</v>
      </c>
      <c r="AF179" s="348">
        <f t="shared" si="70"/>
        <v>0</v>
      </c>
      <c r="AG179" s="348">
        <f t="shared" si="71"/>
        <v>0</v>
      </c>
      <c r="AH179" s="348">
        <f t="shared" si="72"/>
        <v>0</v>
      </c>
      <c r="AI179" s="348">
        <f t="shared" si="73"/>
        <v>0</v>
      </c>
      <c r="AJ179" s="348">
        <f t="shared" si="74"/>
        <v>0</v>
      </c>
      <c r="AK179" s="348">
        <f t="shared" si="75"/>
        <v>0</v>
      </c>
      <c r="AL179" s="348">
        <f t="shared" si="76"/>
        <v>0</v>
      </c>
      <c r="AM179" s="348">
        <f t="shared" si="77"/>
        <v>0</v>
      </c>
      <c r="AN179" s="348">
        <f t="shared" si="78"/>
        <v>0</v>
      </c>
      <c r="AO179" s="334"/>
    </row>
    <row r="180" spans="1:41" s="335" customFormat="1" ht="18" customHeight="1">
      <c r="A180" s="343">
        <f t="shared" si="54"/>
        <v>175</v>
      </c>
      <c r="B180" s="344" t="s">
        <v>272</v>
      </c>
      <c r="C180" s="345" t="s">
        <v>273</v>
      </c>
      <c r="D180" s="346">
        <v>0</v>
      </c>
      <c r="E180" s="346">
        <v>0</v>
      </c>
      <c r="F180" s="346">
        <v>0</v>
      </c>
      <c r="G180" s="346">
        <v>0</v>
      </c>
      <c r="H180" s="346"/>
      <c r="I180" s="346"/>
      <c r="J180" s="346"/>
      <c r="K180" s="346"/>
      <c r="L180" s="346"/>
      <c r="M180" s="346"/>
      <c r="N180" s="346"/>
      <c r="O180" s="346"/>
      <c r="P180" s="347">
        <f t="shared" si="79"/>
        <v>0</v>
      </c>
      <c r="Q180" s="348">
        <f t="shared" si="55"/>
        <v>0</v>
      </c>
      <c r="R180" s="348">
        <f t="shared" si="56"/>
        <v>0</v>
      </c>
      <c r="S180" s="348">
        <f t="shared" si="57"/>
        <v>0</v>
      </c>
      <c r="T180" s="348">
        <f t="shared" si="58"/>
        <v>0</v>
      </c>
      <c r="U180" s="348">
        <f t="shared" si="59"/>
        <v>0</v>
      </c>
      <c r="V180" s="348">
        <f t="shared" si="60"/>
        <v>0</v>
      </c>
      <c r="W180" s="348">
        <f t="shared" si="61"/>
        <v>0</v>
      </c>
      <c r="X180" s="348">
        <f t="shared" si="62"/>
        <v>0</v>
      </c>
      <c r="Y180" s="348">
        <f t="shared" si="63"/>
        <v>0</v>
      </c>
      <c r="Z180" s="348">
        <f t="shared" si="64"/>
        <v>0</v>
      </c>
      <c r="AA180" s="348">
        <f t="shared" si="65"/>
        <v>0</v>
      </c>
      <c r="AB180" s="348">
        <f t="shared" si="66"/>
        <v>0</v>
      </c>
      <c r="AC180" s="348">
        <f t="shared" si="67"/>
        <v>0</v>
      </c>
      <c r="AD180" s="348">
        <f t="shared" si="68"/>
        <v>0</v>
      </c>
      <c r="AE180" s="348">
        <f t="shared" si="69"/>
        <v>0</v>
      </c>
      <c r="AF180" s="348">
        <f t="shared" si="70"/>
        <v>0</v>
      </c>
      <c r="AG180" s="348">
        <f t="shared" si="71"/>
        <v>0</v>
      </c>
      <c r="AH180" s="348">
        <f t="shared" si="72"/>
        <v>0</v>
      </c>
      <c r="AI180" s="348">
        <f t="shared" si="73"/>
        <v>0</v>
      </c>
      <c r="AJ180" s="348">
        <f t="shared" si="74"/>
        <v>0</v>
      </c>
      <c r="AK180" s="348">
        <f t="shared" si="75"/>
        <v>0</v>
      </c>
      <c r="AL180" s="348">
        <f t="shared" si="76"/>
        <v>0</v>
      </c>
      <c r="AM180" s="348">
        <f t="shared" si="77"/>
        <v>0</v>
      </c>
      <c r="AN180" s="348">
        <f t="shared" si="78"/>
        <v>0</v>
      </c>
      <c r="AO180" s="334"/>
    </row>
    <row r="181" spans="1:41" s="335" customFormat="1" ht="18" customHeight="1">
      <c r="A181" s="343">
        <f t="shared" si="54"/>
        <v>176</v>
      </c>
      <c r="B181" s="344" t="s">
        <v>274</v>
      </c>
      <c r="C181" s="345" t="s">
        <v>275</v>
      </c>
      <c r="D181" s="346">
        <v>0</v>
      </c>
      <c r="E181" s="346">
        <v>0</v>
      </c>
      <c r="F181" s="346">
        <v>0</v>
      </c>
      <c r="G181" s="346">
        <v>0</v>
      </c>
      <c r="H181" s="346"/>
      <c r="I181" s="346"/>
      <c r="J181" s="346"/>
      <c r="K181" s="346"/>
      <c r="L181" s="346"/>
      <c r="M181" s="346"/>
      <c r="N181" s="346"/>
      <c r="O181" s="346"/>
      <c r="P181" s="347">
        <f t="shared" si="79"/>
        <v>0</v>
      </c>
      <c r="Q181" s="348">
        <f t="shared" si="55"/>
        <v>0</v>
      </c>
      <c r="R181" s="348">
        <f t="shared" si="56"/>
        <v>0</v>
      </c>
      <c r="S181" s="348">
        <f t="shared" si="57"/>
        <v>0</v>
      </c>
      <c r="T181" s="348">
        <f t="shared" si="58"/>
        <v>0</v>
      </c>
      <c r="U181" s="348">
        <f t="shared" si="59"/>
        <v>0</v>
      </c>
      <c r="V181" s="348">
        <f t="shared" si="60"/>
        <v>0</v>
      </c>
      <c r="W181" s="348">
        <f t="shared" si="61"/>
        <v>0</v>
      </c>
      <c r="X181" s="348">
        <f t="shared" si="62"/>
        <v>0</v>
      </c>
      <c r="Y181" s="348">
        <f t="shared" si="63"/>
        <v>0</v>
      </c>
      <c r="Z181" s="348">
        <f t="shared" si="64"/>
        <v>0</v>
      </c>
      <c r="AA181" s="348">
        <f t="shared" si="65"/>
        <v>0</v>
      </c>
      <c r="AB181" s="348">
        <f t="shared" si="66"/>
        <v>0</v>
      </c>
      <c r="AC181" s="348">
        <f t="shared" si="67"/>
        <v>0</v>
      </c>
      <c r="AD181" s="348">
        <f t="shared" si="68"/>
        <v>0</v>
      </c>
      <c r="AE181" s="348">
        <f t="shared" si="69"/>
        <v>0</v>
      </c>
      <c r="AF181" s="348">
        <f t="shared" si="70"/>
        <v>0</v>
      </c>
      <c r="AG181" s="348">
        <f t="shared" si="71"/>
        <v>0</v>
      </c>
      <c r="AH181" s="348">
        <f t="shared" si="72"/>
        <v>0</v>
      </c>
      <c r="AI181" s="348">
        <f t="shared" si="73"/>
        <v>0</v>
      </c>
      <c r="AJ181" s="348">
        <f t="shared" si="74"/>
        <v>0</v>
      </c>
      <c r="AK181" s="348">
        <f t="shared" si="75"/>
        <v>0</v>
      </c>
      <c r="AL181" s="348">
        <f t="shared" si="76"/>
        <v>0</v>
      </c>
      <c r="AM181" s="348">
        <f t="shared" si="77"/>
        <v>0</v>
      </c>
      <c r="AN181" s="348">
        <f t="shared" si="78"/>
        <v>0</v>
      </c>
      <c r="AO181" s="334"/>
    </row>
    <row r="182" spans="1:41" s="335" customFormat="1" ht="18" customHeight="1">
      <c r="A182" s="343">
        <f t="shared" si="54"/>
        <v>177</v>
      </c>
      <c r="B182" s="344" t="s">
        <v>276</v>
      </c>
      <c r="C182" s="345" t="s">
        <v>277</v>
      </c>
      <c r="D182" s="346">
        <v>0</v>
      </c>
      <c r="E182" s="346">
        <v>0</v>
      </c>
      <c r="F182" s="346">
        <v>0</v>
      </c>
      <c r="G182" s="346">
        <v>0</v>
      </c>
      <c r="H182" s="346"/>
      <c r="I182" s="346"/>
      <c r="J182" s="346"/>
      <c r="K182" s="346"/>
      <c r="L182" s="346"/>
      <c r="M182" s="346"/>
      <c r="N182" s="346"/>
      <c r="O182" s="346"/>
      <c r="P182" s="347">
        <f t="shared" si="79"/>
        <v>0</v>
      </c>
      <c r="Q182" s="348">
        <f t="shared" si="55"/>
        <v>0</v>
      </c>
      <c r="R182" s="348">
        <f t="shared" si="56"/>
        <v>0</v>
      </c>
      <c r="S182" s="348">
        <f t="shared" si="57"/>
        <v>0</v>
      </c>
      <c r="T182" s="348">
        <f t="shared" si="58"/>
        <v>0</v>
      </c>
      <c r="U182" s="348">
        <f t="shared" si="59"/>
        <v>0</v>
      </c>
      <c r="V182" s="348">
        <f t="shared" si="60"/>
        <v>0</v>
      </c>
      <c r="W182" s="348">
        <f t="shared" si="61"/>
        <v>0</v>
      </c>
      <c r="X182" s="348">
        <f t="shared" si="62"/>
        <v>0</v>
      </c>
      <c r="Y182" s="348">
        <f t="shared" si="63"/>
        <v>0</v>
      </c>
      <c r="Z182" s="348">
        <f t="shared" si="64"/>
        <v>0</v>
      </c>
      <c r="AA182" s="348">
        <f t="shared" si="65"/>
        <v>0</v>
      </c>
      <c r="AB182" s="348">
        <f t="shared" si="66"/>
        <v>0</v>
      </c>
      <c r="AC182" s="348">
        <f t="shared" si="67"/>
        <v>0</v>
      </c>
      <c r="AD182" s="348">
        <f t="shared" si="68"/>
        <v>0</v>
      </c>
      <c r="AE182" s="348">
        <f t="shared" si="69"/>
        <v>0</v>
      </c>
      <c r="AF182" s="348">
        <f t="shared" si="70"/>
        <v>0</v>
      </c>
      <c r="AG182" s="348">
        <f t="shared" si="71"/>
        <v>0</v>
      </c>
      <c r="AH182" s="348">
        <f t="shared" si="72"/>
        <v>0</v>
      </c>
      <c r="AI182" s="348">
        <f t="shared" si="73"/>
        <v>0</v>
      </c>
      <c r="AJ182" s="348">
        <f t="shared" si="74"/>
        <v>0</v>
      </c>
      <c r="AK182" s="348">
        <f t="shared" si="75"/>
        <v>0</v>
      </c>
      <c r="AL182" s="348">
        <f t="shared" si="76"/>
        <v>0</v>
      </c>
      <c r="AM182" s="348">
        <f t="shared" si="77"/>
        <v>0</v>
      </c>
      <c r="AN182" s="348">
        <f t="shared" si="78"/>
        <v>0</v>
      </c>
      <c r="AO182" s="334"/>
    </row>
    <row r="183" spans="1:41" s="335" customFormat="1" ht="18" customHeight="1">
      <c r="A183" s="343">
        <f t="shared" si="54"/>
        <v>178</v>
      </c>
      <c r="B183" s="344" t="s">
        <v>278</v>
      </c>
      <c r="C183" s="345" t="s">
        <v>279</v>
      </c>
      <c r="D183" s="346">
        <v>0</v>
      </c>
      <c r="E183" s="346">
        <v>0</v>
      </c>
      <c r="F183" s="346">
        <v>0</v>
      </c>
      <c r="G183" s="346">
        <v>0</v>
      </c>
      <c r="H183" s="346"/>
      <c r="I183" s="346"/>
      <c r="J183" s="346"/>
      <c r="K183" s="346"/>
      <c r="L183" s="346"/>
      <c r="M183" s="346"/>
      <c r="N183" s="346"/>
      <c r="O183" s="346"/>
      <c r="P183" s="347">
        <f t="shared" si="79"/>
        <v>0</v>
      </c>
      <c r="Q183" s="348">
        <f t="shared" si="55"/>
        <v>0</v>
      </c>
      <c r="R183" s="348">
        <f t="shared" si="56"/>
        <v>0</v>
      </c>
      <c r="S183" s="348">
        <f t="shared" si="57"/>
        <v>0</v>
      </c>
      <c r="T183" s="348">
        <f t="shared" si="58"/>
        <v>0</v>
      </c>
      <c r="U183" s="348">
        <f t="shared" si="59"/>
        <v>0</v>
      </c>
      <c r="V183" s="348">
        <f t="shared" si="60"/>
        <v>0</v>
      </c>
      <c r="W183" s="348">
        <f t="shared" si="61"/>
        <v>0</v>
      </c>
      <c r="X183" s="348">
        <f t="shared" si="62"/>
        <v>0</v>
      </c>
      <c r="Y183" s="348">
        <f t="shared" si="63"/>
        <v>0</v>
      </c>
      <c r="Z183" s="348">
        <f t="shared" si="64"/>
        <v>0</v>
      </c>
      <c r="AA183" s="348">
        <f t="shared" si="65"/>
        <v>0</v>
      </c>
      <c r="AB183" s="348">
        <f t="shared" si="66"/>
        <v>0</v>
      </c>
      <c r="AC183" s="348">
        <f t="shared" si="67"/>
        <v>0</v>
      </c>
      <c r="AD183" s="348">
        <f t="shared" si="68"/>
        <v>0</v>
      </c>
      <c r="AE183" s="348">
        <f t="shared" si="69"/>
        <v>0</v>
      </c>
      <c r="AF183" s="348">
        <f t="shared" si="70"/>
        <v>0</v>
      </c>
      <c r="AG183" s="348">
        <f t="shared" si="71"/>
        <v>0</v>
      </c>
      <c r="AH183" s="348">
        <f t="shared" si="72"/>
        <v>0</v>
      </c>
      <c r="AI183" s="348">
        <f t="shared" si="73"/>
        <v>0</v>
      </c>
      <c r="AJ183" s="348">
        <f t="shared" si="74"/>
        <v>0</v>
      </c>
      <c r="AK183" s="348">
        <f t="shared" si="75"/>
        <v>0</v>
      </c>
      <c r="AL183" s="348">
        <f t="shared" si="76"/>
        <v>0</v>
      </c>
      <c r="AM183" s="348">
        <f t="shared" si="77"/>
        <v>0</v>
      </c>
      <c r="AN183" s="348">
        <f t="shared" si="78"/>
        <v>0</v>
      </c>
      <c r="AO183" s="334"/>
    </row>
    <row r="184" spans="1:41" s="335" customFormat="1" ht="18" customHeight="1">
      <c r="A184" s="343">
        <f t="shared" si="54"/>
        <v>179</v>
      </c>
      <c r="B184" s="344" t="s">
        <v>280</v>
      </c>
      <c r="C184" s="345" t="s">
        <v>281</v>
      </c>
      <c r="D184" s="346">
        <v>0</v>
      </c>
      <c r="E184" s="346">
        <v>0</v>
      </c>
      <c r="F184" s="346">
        <v>0</v>
      </c>
      <c r="G184" s="346">
        <v>0</v>
      </c>
      <c r="H184" s="346"/>
      <c r="I184" s="346"/>
      <c r="J184" s="346"/>
      <c r="K184" s="346"/>
      <c r="L184" s="346"/>
      <c r="M184" s="346"/>
      <c r="N184" s="346"/>
      <c r="O184" s="346"/>
      <c r="P184" s="347">
        <f t="shared" si="79"/>
        <v>0</v>
      </c>
      <c r="Q184" s="348">
        <f t="shared" si="55"/>
        <v>0</v>
      </c>
      <c r="R184" s="348">
        <f t="shared" si="56"/>
        <v>0</v>
      </c>
      <c r="S184" s="348">
        <f t="shared" si="57"/>
        <v>0</v>
      </c>
      <c r="T184" s="348">
        <f t="shared" si="58"/>
        <v>0</v>
      </c>
      <c r="U184" s="348">
        <f t="shared" si="59"/>
        <v>0</v>
      </c>
      <c r="V184" s="348">
        <f t="shared" si="60"/>
        <v>0</v>
      </c>
      <c r="W184" s="348">
        <f t="shared" si="61"/>
        <v>0</v>
      </c>
      <c r="X184" s="348">
        <f t="shared" si="62"/>
        <v>0</v>
      </c>
      <c r="Y184" s="348">
        <f t="shared" si="63"/>
        <v>0</v>
      </c>
      <c r="Z184" s="348">
        <f t="shared" si="64"/>
        <v>0</v>
      </c>
      <c r="AA184" s="348">
        <f t="shared" si="65"/>
        <v>0</v>
      </c>
      <c r="AB184" s="348">
        <f t="shared" si="66"/>
        <v>0</v>
      </c>
      <c r="AC184" s="348">
        <f t="shared" si="67"/>
        <v>0</v>
      </c>
      <c r="AD184" s="348">
        <f t="shared" si="68"/>
        <v>0</v>
      </c>
      <c r="AE184" s="348">
        <f t="shared" si="69"/>
        <v>0</v>
      </c>
      <c r="AF184" s="348">
        <f t="shared" si="70"/>
        <v>0</v>
      </c>
      <c r="AG184" s="348">
        <f t="shared" si="71"/>
        <v>0</v>
      </c>
      <c r="AH184" s="348">
        <f t="shared" si="72"/>
        <v>0</v>
      </c>
      <c r="AI184" s="348">
        <f t="shared" si="73"/>
        <v>0</v>
      </c>
      <c r="AJ184" s="348">
        <f t="shared" si="74"/>
        <v>0</v>
      </c>
      <c r="AK184" s="348">
        <f t="shared" si="75"/>
        <v>0</v>
      </c>
      <c r="AL184" s="348">
        <f t="shared" si="76"/>
        <v>0</v>
      </c>
      <c r="AM184" s="348">
        <f t="shared" si="77"/>
        <v>0</v>
      </c>
      <c r="AN184" s="348">
        <f t="shared" si="78"/>
        <v>0</v>
      </c>
      <c r="AO184" s="334"/>
    </row>
    <row r="185" spans="1:41" s="335" customFormat="1" ht="18" customHeight="1">
      <c r="A185" s="343">
        <f t="shared" si="54"/>
        <v>180</v>
      </c>
      <c r="B185" s="344" t="s">
        <v>282</v>
      </c>
      <c r="C185" s="345" t="s">
        <v>283</v>
      </c>
      <c r="D185" s="346">
        <v>0</v>
      </c>
      <c r="E185" s="346">
        <v>0</v>
      </c>
      <c r="F185" s="346">
        <v>0</v>
      </c>
      <c r="G185" s="346">
        <v>0</v>
      </c>
      <c r="H185" s="346"/>
      <c r="I185" s="346"/>
      <c r="J185" s="346"/>
      <c r="K185" s="346"/>
      <c r="L185" s="346"/>
      <c r="M185" s="346"/>
      <c r="N185" s="346"/>
      <c r="O185" s="346"/>
      <c r="P185" s="347">
        <f t="shared" si="79"/>
        <v>0</v>
      </c>
      <c r="Q185" s="348">
        <f t="shared" si="55"/>
        <v>0</v>
      </c>
      <c r="R185" s="348">
        <f t="shared" si="56"/>
        <v>0</v>
      </c>
      <c r="S185" s="348">
        <f t="shared" si="57"/>
        <v>0</v>
      </c>
      <c r="T185" s="348">
        <f t="shared" si="58"/>
        <v>0</v>
      </c>
      <c r="U185" s="348">
        <f t="shared" si="59"/>
        <v>0</v>
      </c>
      <c r="V185" s="348">
        <f t="shared" si="60"/>
        <v>0</v>
      </c>
      <c r="W185" s="348">
        <f t="shared" si="61"/>
        <v>0</v>
      </c>
      <c r="X185" s="348">
        <f t="shared" si="62"/>
        <v>0</v>
      </c>
      <c r="Y185" s="348">
        <f t="shared" si="63"/>
        <v>0</v>
      </c>
      <c r="Z185" s="348">
        <f t="shared" si="64"/>
        <v>0</v>
      </c>
      <c r="AA185" s="348">
        <f t="shared" si="65"/>
        <v>0</v>
      </c>
      <c r="AB185" s="348">
        <f t="shared" si="66"/>
        <v>0</v>
      </c>
      <c r="AC185" s="348">
        <f t="shared" si="67"/>
        <v>0</v>
      </c>
      <c r="AD185" s="348">
        <f t="shared" si="68"/>
        <v>0</v>
      </c>
      <c r="AE185" s="348">
        <f t="shared" si="69"/>
        <v>0</v>
      </c>
      <c r="AF185" s="348">
        <f t="shared" si="70"/>
        <v>0</v>
      </c>
      <c r="AG185" s="348">
        <f t="shared" si="71"/>
        <v>0</v>
      </c>
      <c r="AH185" s="348">
        <f t="shared" si="72"/>
        <v>0</v>
      </c>
      <c r="AI185" s="348">
        <f t="shared" si="73"/>
        <v>0</v>
      </c>
      <c r="AJ185" s="348">
        <f t="shared" si="74"/>
        <v>0</v>
      </c>
      <c r="AK185" s="348">
        <f t="shared" si="75"/>
        <v>0</v>
      </c>
      <c r="AL185" s="348">
        <f t="shared" si="76"/>
        <v>0</v>
      </c>
      <c r="AM185" s="348">
        <f t="shared" si="77"/>
        <v>0</v>
      </c>
      <c r="AN185" s="348">
        <f t="shared" si="78"/>
        <v>0</v>
      </c>
      <c r="AO185" s="334"/>
    </row>
    <row r="186" spans="1:41" s="335" customFormat="1" ht="18" customHeight="1">
      <c r="A186" s="343">
        <f t="shared" si="54"/>
        <v>181</v>
      </c>
      <c r="B186" s="344" t="s">
        <v>284</v>
      </c>
      <c r="C186" s="345" t="s">
        <v>285</v>
      </c>
      <c r="D186" s="346">
        <v>0</v>
      </c>
      <c r="E186" s="346">
        <v>0</v>
      </c>
      <c r="F186" s="346">
        <v>0</v>
      </c>
      <c r="G186" s="346">
        <v>0</v>
      </c>
      <c r="H186" s="346"/>
      <c r="I186" s="346"/>
      <c r="J186" s="346"/>
      <c r="K186" s="346"/>
      <c r="L186" s="346"/>
      <c r="M186" s="346"/>
      <c r="N186" s="346"/>
      <c r="O186" s="346"/>
      <c r="P186" s="347">
        <f t="shared" si="79"/>
        <v>0</v>
      </c>
      <c r="Q186" s="348">
        <f t="shared" si="55"/>
        <v>0</v>
      </c>
      <c r="R186" s="348">
        <f t="shared" si="56"/>
        <v>0</v>
      </c>
      <c r="S186" s="348">
        <f t="shared" si="57"/>
        <v>0</v>
      </c>
      <c r="T186" s="348">
        <f t="shared" si="58"/>
        <v>0</v>
      </c>
      <c r="U186" s="348">
        <f t="shared" si="59"/>
        <v>0</v>
      </c>
      <c r="V186" s="348">
        <f t="shared" si="60"/>
        <v>0</v>
      </c>
      <c r="W186" s="348">
        <f t="shared" si="61"/>
        <v>0</v>
      </c>
      <c r="X186" s="348">
        <f t="shared" si="62"/>
        <v>0</v>
      </c>
      <c r="Y186" s="348">
        <f t="shared" si="63"/>
        <v>0</v>
      </c>
      <c r="Z186" s="348">
        <f t="shared" si="64"/>
        <v>0</v>
      </c>
      <c r="AA186" s="348">
        <f t="shared" si="65"/>
        <v>0</v>
      </c>
      <c r="AB186" s="348">
        <f t="shared" si="66"/>
        <v>0</v>
      </c>
      <c r="AC186" s="348">
        <f t="shared" si="67"/>
        <v>0</v>
      </c>
      <c r="AD186" s="348">
        <f t="shared" si="68"/>
        <v>0</v>
      </c>
      <c r="AE186" s="348">
        <f t="shared" si="69"/>
        <v>0</v>
      </c>
      <c r="AF186" s="348">
        <f t="shared" si="70"/>
        <v>0</v>
      </c>
      <c r="AG186" s="348">
        <f t="shared" si="71"/>
        <v>0</v>
      </c>
      <c r="AH186" s="348">
        <f t="shared" si="72"/>
        <v>0</v>
      </c>
      <c r="AI186" s="348">
        <f t="shared" si="73"/>
        <v>0</v>
      </c>
      <c r="AJ186" s="348">
        <f t="shared" si="74"/>
        <v>0</v>
      </c>
      <c r="AK186" s="348">
        <f t="shared" si="75"/>
        <v>0</v>
      </c>
      <c r="AL186" s="348">
        <f t="shared" si="76"/>
        <v>0</v>
      </c>
      <c r="AM186" s="348">
        <f t="shared" si="77"/>
        <v>0</v>
      </c>
      <c r="AN186" s="348">
        <f t="shared" si="78"/>
        <v>0</v>
      </c>
      <c r="AO186" s="334"/>
    </row>
    <row r="187" spans="1:41" s="335" customFormat="1" ht="18" customHeight="1">
      <c r="A187" s="343">
        <f t="shared" si="54"/>
        <v>182</v>
      </c>
      <c r="B187" s="344" t="s">
        <v>288</v>
      </c>
      <c r="C187" s="345" t="s">
        <v>289</v>
      </c>
      <c r="D187" s="346">
        <v>0</v>
      </c>
      <c r="E187" s="346">
        <v>0</v>
      </c>
      <c r="F187" s="346">
        <v>0</v>
      </c>
      <c r="G187" s="346">
        <v>0</v>
      </c>
      <c r="H187" s="346"/>
      <c r="I187" s="346"/>
      <c r="J187" s="346"/>
      <c r="K187" s="346"/>
      <c r="L187" s="346"/>
      <c r="M187" s="346"/>
      <c r="N187" s="346"/>
      <c r="O187" s="346"/>
      <c r="P187" s="347">
        <f t="shared" si="79"/>
        <v>0</v>
      </c>
      <c r="Q187" s="348">
        <f t="shared" si="55"/>
        <v>0</v>
      </c>
      <c r="R187" s="348">
        <f t="shared" si="56"/>
        <v>0</v>
      </c>
      <c r="S187" s="348">
        <f t="shared" si="57"/>
        <v>0</v>
      </c>
      <c r="T187" s="348">
        <f t="shared" si="58"/>
        <v>0</v>
      </c>
      <c r="U187" s="348">
        <f t="shared" si="59"/>
        <v>0</v>
      </c>
      <c r="V187" s="348">
        <f t="shared" si="60"/>
        <v>0</v>
      </c>
      <c r="W187" s="348">
        <f t="shared" si="61"/>
        <v>0</v>
      </c>
      <c r="X187" s="348">
        <f t="shared" si="62"/>
        <v>0</v>
      </c>
      <c r="Y187" s="348">
        <f t="shared" si="63"/>
        <v>0</v>
      </c>
      <c r="Z187" s="348">
        <f t="shared" si="64"/>
        <v>0</v>
      </c>
      <c r="AA187" s="348">
        <f t="shared" si="65"/>
        <v>0</v>
      </c>
      <c r="AB187" s="348">
        <f t="shared" si="66"/>
        <v>0</v>
      </c>
      <c r="AC187" s="348">
        <f t="shared" si="67"/>
        <v>0</v>
      </c>
      <c r="AD187" s="348">
        <f t="shared" si="68"/>
        <v>0</v>
      </c>
      <c r="AE187" s="348">
        <f t="shared" si="69"/>
        <v>0</v>
      </c>
      <c r="AF187" s="348">
        <f t="shared" si="70"/>
        <v>0</v>
      </c>
      <c r="AG187" s="348">
        <f t="shared" si="71"/>
        <v>0</v>
      </c>
      <c r="AH187" s="348">
        <f t="shared" si="72"/>
        <v>0</v>
      </c>
      <c r="AI187" s="348">
        <f t="shared" si="73"/>
        <v>0</v>
      </c>
      <c r="AJ187" s="348">
        <f t="shared" si="74"/>
        <v>0</v>
      </c>
      <c r="AK187" s="348">
        <f t="shared" si="75"/>
        <v>0</v>
      </c>
      <c r="AL187" s="348">
        <f t="shared" si="76"/>
        <v>0</v>
      </c>
      <c r="AM187" s="348">
        <f t="shared" si="77"/>
        <v>0</v>
      </c>
      <c r="AN187" s="348">
        <f t="shared" si="78"/>
        <v>0</v>
      </c>
      <c r="AO187" s="334"/>
    </row>
    <row r="188" spans="1:41" s="335" customFormat="1" ht="18" customHeight="1">
      <c r="A188" s="343">
        <f t="shared" si="54"/>
        <v>183</v>
      </c>
      <c r="B188" s="344" t="s">
        <v>290</v>
      </c>
      <c r="C188" s="345" t="s">
        <v>291</v>
      </c>
      <c r="D188" s="346">
        <v>0</v>
      </c>
      <c r="E188" s="346">
        <v>0</v>
      </c>
      <c r="F188" s="346">
        <v>0</v>
      </c>
      <c r="G188" s="346">
        <v>0</v>
      </c>
      <c r="H188" s="346"/>
      <c r="I188" s="346"/>
      <c r="J188" s="346"/>
      <c r="K188" s="346"/>
      <c r="L188" s="346"/>
      <c r="M188" s="346"/>
      <c r="N188" s="346"/>
      <c r="O188" s="346"/>
      <c r="P188" s="347">
        <f t="shared" si="79"/>
        <v>0</v>
      </c>
      <c r="Q188" s="348">
        <f t="shared" si="55"/>
        <v>0</v>
      </c>
      <c r="R188" s="348">
        <f t="shared" si="56"/>
        <v>0</v>
      </c>
      <c r="S188" s="348">
        <f t="shared" si="57"/>
        <v>0</v>
      </c>
      <c r="T188" s="348">
        <f t="shared" si="58"/>
        <v>0</v>
      </c>
      <c r="U188" s="348">
        <f t="shared" si="59"/>
        <v>0</v>
      </c>
      <c r="V188" s="348">
        <f t="shared" si="60"/>
        <v>0</v>
      </c>
      <c r="W188" s="348">
        <f t="shared" si="61"/>
        <v>0</v>
      </c>
      <c r="X188" s="348">
        <f t="shared" si="62"/>
        <v>0</v>
      </c>
      <c r="Y188" s="348">
        <f t="shared" si="63"/>
        <v>0</v>
      </c>
      <c r="Z188" s="348">
        <f t="shared" si="64"/>
        <v>0</v>
      </c>
      <c r="AA188" s="348">
        <f t="shared" si="65"/>
        <v>0</v>
      </c>
      <c r="AB188" s="348">
        <f t="shared" si="66"/>
        <v>0</v>
      </c>
      <c r="AC188" s="348">
        <f t="shared" si="67"/>
        <v>0</v>
      </c>
      <c r="AD188" s="348">
        <f t="shared" si="68"/>
        <v>0</v>
      </c>
      <c r="AE188" s="348">
        <f t="shared" si="69"/>
        <v>0</v>
      </c>
      <c r="AF188" s="348">
        <f t="shared" si="70"/>
        <v>0</v>
      </c>
      <c r="AG188" s="348">
        <f t="shared" si="71"/>
        <v>0</v>
      </c>
      <c r="AH188" s="348">
        <f t="shared" si="72"/>
        <v>0</v>
      </c>
      <c r="AI188" s="348">
        <f t="shared" si="73"/>
        <v>0</v>
      </c>
      <c r="AJ188" s="348">
        <f t="shared" si="74"/>
        <v>0</v>
      </c>
      <c r="AK188" s="348">
        <f t="shared" si="75"/>
        <v>0</v>
      </c>
      <c r="AL188" s="348">
        <f t="shared" si="76"/>
        <v>0</v>
      </c>
      <c r="AM188" s="348">
        <f t="shared" si="77"/>
        <v>0</v>
      </c>
      <c r="AN188" s="348">
        <f t="shared" si="78"/>
        <v>0</v>
      </c>
      <c r="AO188" s="334"/>
    </row>
    <row r="189" spans="1:41" s="335" customFormat="1" ht="18" customHeight="1">
      <c r="A189" s="343">
        <f t="shared" si="54"/>
        <v>184</v>
      </c>
      <c r="B189" s="344" t="s">
        <v>292</v>
      </c>
      <c r="C189" s="345" t="s">
        <v>293</v>
      </c>
      <c r="D189" s="346">
        <v>0</v>
      </c>
      <c r="E189" s="346">
        <v>0</v>
      </c>
      <c r="F189" s="346">
        <v>0</v>
      </c>
      <c r="G189" s="346">
        <v>0</v>
      </c>
      <c r="H189" s="346"/>
      <c r="I189" s="346"/>
      <c r="J189" s="346"/>
      <c r="K189" s="346"/>
      <c r="L189" s="346"/>
      <c r="M189" s="346"/>
      <c r="N189" s="346"/>
      <c r="O189" s="346"/>
      <c r="P189" s="347">
        <f t="shared" si="79"/>
        <v>0</v>
      </c>
      <c r="Q189" s="348">
        <f t="shared" si="55"/>
        <v>0</v>
      </c>
      <c r="R189" s="348">
        <f t="shared" si="56"/>
        <v>0</v>
      </c>
      <c r="S189" s="348">
        <f t="shared" si="57"/>
        <v>0</v>
      </c>
      <c r="T189" s="348">
        <f t="shared" si="58"/>
        <v>0</v>
      </c>
      <c r="U189" s="348">
        <f t="shared" si="59"/>
        <v>0</v>
      </c>
      <c r="V189" s="348">
        <f t="shared" si="60"/>
        <v>0</v>
      </c>
      <c r="W189" s="348">
        <f t="shared" si="61"/>
        <v>0</v>
      </c>
      <c r="X189" s="348">
        <f t="shared" si="62"/>
        <v>0</v>
      </c>
      <c r="Y189" s="348">
        <f t="shared" si="63"/>
        <v>0</v>
      </c>
      <c r="Z189" s="348">
        <f t="shared" si="64"/>
        <v>0</v>
      </c>
      <c r="AA189" s="348">
        <f t="shared" si="65"/>
        <v>0</v>
      </c>
      <c r="AB189" s="348">
        <f t="shared" si="66"/>
        <v>0</v>
      </c>
      <c r="AC189" s="348">
        <f t="shared" si="67"/>
        <v>0</v>
      </c>
      <c r="AD189" s="348">
        <f t="shared" si="68"/>
        <v>0</v>
      </c>
      <c r="AE189" s="348">
        <f t="shared" si="69"/>
        <v>0</v>
      </c>
      <c r="AF189" s="348">
        <f t="shared" si="70"/>
        <v>0</v>
      </c>
      <c r="AG189" s="348">
        <f t="shared" si="71"/>
        <v>0</v>
      </c>
      <c r="AH189" s="348">
        <f t="shared" si="72"/>
        <v>0</v>
      </c>
      <c r="AI189" s="348">
        <f t="shared" si="73"/>
        <v>0</v>
      </c>
      <c r="AJ189" s="348">
        <f t="shared" si="74"/>
        <v>0</v>
      </c>
      <c r="AK189" s="348">
        <f t="shared" si="75"/>
        <v>0</v>
      </c>
      <c r="AL189" s="348">
        <f t="shared" si="76"/>
        <v>0</v>
      </c>
      <c r="AM189" s="348">
        <f t="shared" si="77"/>
        <v>0</v>
      </c>
      <c r="AN189" s="348">
        <f t="shared" si="78"/>
        <v>0</v>
      </c>
      <c r="AO189" s="334"/>
    </row>
    <row r="190" spans="1:41" s="335" customFormat="1" ht="18" customHeight="1">
      <c r="A190" s="343">
        <f t="shared" si="54"/>
        <v>185</v>
      </c>
      <c r="B190" s="344" t="s">
        <v>294</v>
      </c>
      <c r="C190" s="345" t="s">
        <v>295</v>
      </c>
      <c r="D190" s="346">
        <v>0</v>
      </c>
      <c r="E190" s="346">
        <v>0</v>
      </c>
      <c r="F190" s="346">
        <v>0</v>
      </c>
      <c r="G190" s="346">
        <v>0</v>
      </c>
      <c r="H190" s="346"/>
      <c r="I190" s="346"/>
      <c r="J190" s="346"/>
      <c r="K190" s="346"/>
      <c r="L190" s="346"/>
      <c r="M190" s="346"/>
      <c r="N190" s="346"/>
      <c r="O190" s="346"/>
      <c r="P190" s="347">
        <f t="shared" si="79"/>
        <v>0</v>
      </c>
      <c r="Q190" s="348">
        <f t="shared" si="55"/>
        <v>0</v>
      </c>
      <c r="R190" s="348">
        <f t="shared" si="56"/>
        <v>0</v>
      </c>
      <c r="S190" s="348">
        <f t="shared" si="57"/>
        <v>0</v>
      </c>
      <c r="T190" s="348">
        <f t="shared" si="58"/>
        <v>0</v>
      </c>
      <c r="U190" s="348">
        <f t="shared" si="59"/>
        <v>0</v>
      </c>
      <c r="V190" s="348">
        <f t="shared" si="60"/>
        <v>0</v>
      </c>
      <c r="W190" s="348">
        <f t="shared" si="61"/>
        <v>0</v>
      </c>
      <c r="X190" s="348">
        <f t="shared" si="62"/>
        <v>0</v>
      </c>
      <c r="Y190" s="348">
        <f t="shared" si="63"/>
        <v>0</v>
      </c>
      <c r="Z190" s="348">
        <f t="shared" si="64"/>
        <v>0</v>
      </c>
      <c r="AA190" s="348">
        <f t="shared" si="65"/>
        <v>0</v>
      </c>
      <c r="AB190" s="348">
        <f t="shared" si="66"/>
        <v>0</v>
      </c>
      <c r="AC190" s="348">
        <f t="shared" si="67"/>
        <v>0</v>
      </c>
      <c r="AD190" s="348">
        <f t="shared" si="68"/>
        <v>0</v>
      </c>
      <c r="AE190" s="348">
        <f t="shared" si="69"/>
        <v>0</v>
      </c>
      <c r="AF190" s="348">
        <f t="shared" si="70"/>
        <v>0</v>
      </c>
      <c r="AG190" s="348">
        <f t="shared" si="71"/>
        <v>0</v>
      </c>
      <c r="AH190" s="348">
        <f t="shared" si="72"/>
        <v>0</v>
      </c>
      <c r="AI190" s="348">
        <f t="shared" si="73"/>
        <v>0</v>
      </c>
      <c r="AJ190" s="348">
        <f t="shared" si="74"/>
        <v>0</v>
      </c>
      <c r="AK190" s="348">
        <f t="shared" si="75"/>
        <v>0</v>
      </c>
      <c r="AL190" s="348">
        <f t="shared" si="76"/>
        <v>0</v>
      </c>
      <c r="AM190" s="348">
        <f t="shared" si="77"/>
        <v>0</v>
      </c>
      <c r="AN190" s="348">
        <f t="shared" si="78"/>
        <v>0</v>
      </c>
      <c r="AO190" s="334"/>
    </row>
    <row r="191" spans="1:41" s="335" customFormat="1" ht="18" customHeight="1">
      <c r="A191" s="343">
        <f t="shared" si="54"/>
        <v>186</v>
      </c>
      <c r="B191" s="344" t="s">
        <v>296</v>
      </c>
      <c r="C191" s="345" t="s">
        <v>297</v>
      </c>
      <c r="D191" s="346">
        <v>0</v>
      </c>
      <c r="E191" s="346">
        <v>0</v>
      </c>
      <c r="F191" s="346">
        <v>0</v>
      </c>
      <c r="G191" s="346">
        <v>0</v>
      </c>
      <c r="H191" s="346"/>
      <c r="I191" s="346"/>
      <c r="J191" s="346"/>
      <c r="K191" s="346"/>
      <c r="L191" s="346"/>
      <c r="M191" s="346"/>
      <c r="N191" s="346"/>
      <c r="O191" s="346"/>
      <c r="P191" s="347">
        <f t="shared" si="79"/>
        <v>0</v>
      </c>
      <c r="Q191" s="348">
        <f t="shared" si="55"/>
        <v>0</v>
      </c>
      <c r="R191" s="348">
        <f t="shared" si="56"/>
        <v>0</v>
      </c>
      <c r="S191" s="348">
        <f t="shared" si="57"/>
        <v>0</v>
      </c>
      <c r="T191" s="348">
        <f t="shared" si="58"/>
        <v>0</v>
      </c>
      <c r="U191" s="348">
        <f t="shared" si="59"/>
        <v>0</v>
      </c>
      <c r="V191" s="348">
        <f t="shared" si="60"/>
        <v>0</v>
      </c>
      <c r="W191" s="348">
        <f t="shared" si="61"/>
        <v>0</v>
      </c>
      <c r="X191" s="348">
        <f t="shared" si="62"/>
        <v>0</v>
      </c>
      <c r="Y191" s="348">
        <f t="shared" si="63"/>
        <v>0</v>
      </c>
      <c r="Z191" s="348">
        <f t="shared" si="64"/>
        <v>0</v>
      </c>
      <c r="AA191" s="348">
        <f t="shared" si="65"/>
        <v>0</v>
      </c>
      <c r="AB191" s="348">
        <f t="shared" si="66"/>
        <v>0</v>
      </c>
      <c r="AC191" s="348">
        <f t="shared" si="67"/>
        <v>0</v>
      </c>
      <c r="AD191" s="348">
        <f t="shared" si="68"/>
        <v>0</v>
      </c>
      <c r="AE191" s="348">
        <f t="shared" si="69"/>
        <v>0</v>
      </c>
      <c r="AF191" s="348">
        <f t="shared" si="70"/>
        <v>0</v>
      </c>
      <c r="AG191" s="348">
        <f t="shared" si="71"/>
        <v>0</v>
      </c>
      <c r="AH191" s="348">
        <f t="shared" si="72"/>
        <v>0</v>
      </c>
      <c r="AI191" s="348">
        <f t="shared" si="73"/>
        <v>0</v>
      </c>
      <c r="AJ191" s="348">
        <f t="shared" si="74"/>
        <v>0</v>
      </c>
      <c r="AK191" s="348">
        <f t="shared" si="75"/>
        <v>0</v>
      </c>
      <c r="AL191" s="348">
        <f t="shared" si="76"/>
        <v>0</v>
      </c>
      <c r="AM191" s="348">
        <f t="shared" si="77"/>
        <v>0</v>
      </c>
      <c r="AN191" s="348">
        <f t="shared" si="78"/>
        <v>0</v>
      </c>
      <c r="AO191" s="334"/>
    </row>
    <row r="192" spans="1:41" s="335" customFormat="1" ht="18" customHeight="1">
      <c r="A192" s="343">
        <f t="shared" si="54"/>
        <v>187</v>
      </c>
      <c r="B192" s="344" t="s">
        <v>298</v>
      </c>
      <c r="C192" s="345" t="s">
        <v>299</v>
      </c>
      <c r="D192" s="346">
        <v>0</v>
      </c>
      <c r="E192" s="346">
        <v>0</v>
      </c>
      <c r="F192" s="346">
        <v>0</v>
      </c>
      <c r="G192" s="346">
        <v>0</v>
      </c>
      <c r="H192" s="346"/>
      <c r="I192" s="346"/>
      <c r="J192" s="346"/>
      <c r="K192" s="346"/>
      <c r="L192" s="346"/>
      <c r="M192" s="346"/>
      <c r="N192" s="346"/>
      <c r="O192" s="346"/>
      <c r="P192" s="347">
        <f t="shared" si="79"/>
        <v>0</v>
      </c>
      <c r="Q192" s="348">
        <f t="shared" si="55"/>
        <v>0</v>
      </c>
      <c r="R192" s="348">
        <f t="shared" si="56"/>
        <v>0</v>
      </c>
      <c r="S192" s="348">
        <f t="shared" si="57"/>
        <v>0</v>
      </c>
      <c r="T192" s="348">
        <f t="shared" si="58"/>
        <v>0</v>
      </c>
      <c r="U192" s="348">
        <f t="shared" si="59"/>
        <v>0</v>
      </c>
      <c r="V192" s="348">
        <f t="shared" si="60"/>
        <v>0</v>
      </c>
      <c r="W192" s="348">
        <f t="shared" si="61"/>
        <v>0</v>
      </c>
      <c r="X192" s="348">
        <f t="shared" si="62"/>
        <v>0</v>
      </c>
      <c r="Y192" s="348">
        <f t="shared" si="63"/>
        <v>0</v>
      </c>
      <c r="Z192" s="348">
        <f t="shared" si="64"/>
        <v>0</v>
      </c>
      <c r="AA192" s="348">
        <f t="shared" si="65"/>
        <v>0</v>
      </c>
      <c r="AB192" s="348">
        <f t="shared" si="66"/>
        <v>0</v>
      </c>
      <c r="AC192" s="348">
        <f t="shared" si="67"/>
        <v>0</v>
      </c>
      <c r="AD192" s="348">
        <f t="shared" si="68"/>
        <v>0</v>
      </c>
      <c r="AE192" s="348">
        <f t="shared" si="69"/>
        <v>0</v>
      </c>
      <c r="AF192" s="348">
        <f t="shared" si="70"/>
        <v>0</v>
      </c>
      <c r="AG192" s="348">
        <f t="shared" si="71"/>
        <v>0</v>
      </c>
      <c r="AH192" s="348">
        <f t="shared" si="72"/>
        <v>0</v>
      </c>
      <c r="AI192" s="348">
        <f t="shared" si="73"/>
        <v>0</v>
      </c>
      <c r="AJ192" s="348">
        <f t="shared" si="74"/>
        <v>0</v>
      </c>
      <c r="AK192" s="348">
        <f t="shared" si="75"/>
        <v>0</v>
      </c>
      <c r="AL192" s="348">
        <f t="shared" si="76"/>
        <v>0</v>
      </c>
      <c r="AM192" s="348">
        <f t="shared" si="77"/>
        <v>0</v>
      </c>
      <c r="AN192" s="348">
        <f t="shared" si="78"/>
        <v>0</v>
      </c>
      <c r="AO192" s="334"/>
    </row>
    <row r="193" spans="1:41" s="335" customFormat="1" ht="18" customHeight="1">
      <c r="A193" s="343">
        <f t="shared" si="54"/>
        <v>188</v>
      </c>
      <c r="B193" s="344" t="s">
        <v>300</v>
      </c>
      <c r="C193" s="345" t="s">
        <v>301</v>
      </c>
      <c r="D193" s="346">
        <v>0</v>
      </c>
      <c r="E193" s="346">
        <v>0</v>
      </c>
      <c r="F193" s="346">
        <v>0</v>
      </c>
      <c r="G193" s="346">
        <v>0</v>
      </c>
      <c r="H193" s="346"/>
      <c r="I193" s="346"/>
      <c r="J193" s="346"/>
      <c r="K193" s="346"/>
      <c r="L193" s="346"/>
      <c r="M193" s="346"/>
      <c r="N193" s="346"/>
      <c r="O193" s="346"/>
      <c r="P193" s="347">
        <f t="shared" si="79"/>
        <v>0</v>
      </c>
      <c r="Q193" s="348">
        <f t="shared" si="55"/>
        <v>0</v>
      </c>
      <c r="R193" s="348">
        <f t="shared" si="56"/>
        <v>0</v>
      </c>
      <c r="S193" s="348">
        <f t="shared" si="57"/>
        <v>0</v>
      </c>
      <c r="T193" s="348">
        <f t="shared" si="58"/>
        <v>0</v>
      </c>
      <c r="U193" s="348">
        <f t="shared" si="59"/>
        <v>0</v>
      </c>
      <c r="V193" s="348">
        <f t="shared" si="60"/>
        <v>0</v>
      </c>
      <c r="W193" s="348">
        <f t="shared" si="61"/>
        <v>0</v>
      </c>
      <c r="X193" s="348">
        <f t="shared" si="62"/>
        <v>0</v>
      </c>
      <c r="Y193" s="348">
        <f t="shared" si="63"/>
        <v>0</v>
      </c>
      <c r="Z193" s="348">
        <f t="shared" si="64"/>
        <v>0</v>
      </c>
      <c r="AA193" s="348">
        <f t="shared" si="65"/>
        <v>0</v>
      </c>
      <c r="AB193" s="348">
        <f t="shared" si="66"/>
        <v>0</v>
      </c>
      <c r="AC193" s="348">
        <f t="shared" si="67"/>
        <v>0</v>
      </c>
      <c r="AD193" s="348">
        <f t="shared" si="68"/>
        <v>0</v>
      </c>
      <c r="AE193" s="348">
        <f t="shared" si="69"/>
        <v>0</v>
      </c>
      <c r="AF193" s="348">
        <f t="shared" si="70"/>
        <v>0</v>
      </c>
      <c r="AG193" s="348">
        <f t="shared" si="71"/>
        <v>0</v>
      </c>
      <c r="AH193" s="348">
        <f t="shared" si="72"/>
        <v>0</v>
      </c>
      <c r="AI193" s="348">
        <f t="shared" si="73"/>
        <v>0</v>
      </c>
      <c r="AJ193" s="348">
        <f t="shared" si="74"/>
        <v>0</v>
      </c>
      <c r="AK193" s="348">
        <f t="shared" si="75"/>
        <v>0</v>
      </c>
      <c r="AL193" s="348">
        <f t="shared" si="76"/>
        <v>0</v>
      </c>
      <c r="AM193" s="348">
        <f t="shared" si="77"/>
        <v>0</v>
      </c>
      <c r="AN193" s="348">
        <f t="shared" si="78"/>
        <v>0</v>
      </c>
      <c r="AO193" s="334"/>
    </row>
    <row r="194" spans="1:41" s="335" customFormat="1" ht="18" customHeight="1">
      <c r="A194" s="343">
        <f t="shared" si="54"/>
        <v>189</v>
      </c>
      <c r="B194" s="344" t="s">
        <v>302</v>
      </c>
      <c r="C194" s="345" t="s">
        <v>303</v>
      </c>
      <c r="D194" s="346">
        <v>0</v>
      </c>
      <c r="E194" s="346">
        <v>0</v>
      </c>
      <c r="F194" s="346">
        <v>0</v>
      </c>
      <c r="G194" s="346">
        <v>0</v>
      </c>
      <c r="H194" s="346"/>
      <c r="I194" s="346"/>
      <c r="J194" s="346"/>
      <c r="K194" s="346"/>
      <c r="L194" s="346"/>
      <c r="M194" s="346"/>
      <c r="N194" s="346"/>
      <c r="O194" s="346"/>
      <c r="P194" s="347">
        <f t="shared" si="79"/>
        <v>0</v>
      </c>
      <c r="Q194" s="348">
        <f t="shared" si="55"/>
        <v>0</v>
      </c>
      <c r="R194" s="348">
        <f t="shared" si="56"/>
        <v>0</v>
      </c>
      <c r="S194" s="348">
        <f t="shared" si="57"/>
        <v>0</v>
      </c>
      <c r="T194" s="348">
        <f t="shared" si="58"/>
        <v>0</v>
      </c>
      <c r="U194" s="348">
        <f t="shared" si="59"/>
        <v>0</v>
      </c>
      <c r="V194" s="348">
        <f t="shared" si="60"/>
        <v>0</v>
      </c>
      <c r="W194" s="348">
        <f t="shared" si="61"/>
        <v>0</v>
      </c>
      <c r="X194" s="348">
        <f t="shared" si="62"/>
        <v>0</v>
      </c>
      <c r="Y194" s="348">
        <f t="shared" si="63"/>
        <v>0</v>
      </c>
      <c r="Z194" s="348">
        <f t="shared" si="64"/>
        <v>0</v>
      </c>
      <c r="AA194" s="348">
        <f t="shared" si="65"/>
        <v>0</v>
      </c>
      <c r="AB194" s="348">
        <f t="shared" si="66"/>
        <v>0</v>
      </c>
      <c r="AC194" s="348">
        <f t="shared" si="67"/>
        <v>0</v>
      </c>
      <c r="AD194" s="348">
        <f t="shared" si="68"/>
        <v>0</v>
      </c>
      <c r="AE194" s="348">
        <f t="shared" si="69"/>
        <v>0</v>
      </c>
      <c r="AF194" s="348">
        <f t="shared" si="70"/>
        <v>0</v>
      </c>
      <c r="AG194" s="348">
        <f t="shared" si="71"/>
        <v>0</v>
      </c>
      <c r="AH194" s="348">
        <f t="shared" si="72"/>
        <v>0</v>
      </c>
      <c r="AI194" s="348">
        <f t="shared" si="73"/>
        <v>0</v>
      </c>
      <c r="AJ194" s="348">
        <f t="shared" si="74"/>
        <v>0</v>
      </c>
      <c r="AK194" s="348">
        <f t="shared" si="75"/>
        <v>0</v>
      </c>
      <c r="AL194" s="348">
        <f t="shared" si="76"/>
        <v>0</v>
      </c>
      <c r="AM194" s="348">
        <f t="shared" si="77"/>
        <v>0</v>
      </c>
      <c r="AN194" s="348">
        <f t="shared" si="78"/>
        <v>0</v>
      </c>
      <c r="AO194" s="334"/>
    </row>
    <row r="195" spans="1:41" s="335" customFormat="1" ht="18" customHeight="1">
      <c r="A195" s="343">
        <f t="shared" si="54"/>
        <v>190</v>
      </c>
      <c r="B195" s="344" t="s">
        <v>304</v>
      </c>
      <c r="C195" s="345" t="s">
        <v>305</v>
      </c>
      <c r="D195" s="346">
        <v>0</v>
      </c>
      <c r="E195" s="346">
        <v>0</v>
      </c>
      <c r="F195" s="346">
        <v>0</v>
      </c>
      <c r="G195" s="346">
        <v>0</v>
      </c>
      <c r="H195" s="346"/>
      <c r="I195" s="346"/>
      <c r="J195" s="346"/>
      <c r="K195" s="346"/>
      <c r="L195" s="346"/>
      <c r="M195" s="346"/>
      <c r="N195" s="346"/>
      <c r="O195" s="346"/>
      <c r="P195" s="347">
        <f t="shared" si="79"/>
        <v>0</v>
      </c>
      <c r="Q195" s="348">
        <f t="shared" si="55"/>
        <v>0</v>
      </c>
      <c r="R195" s="348">
        <f t="shared" si="56"/>
        <v>0</v>
      </c>
      <c r="S195" s="348">
        <f t="shared" si="57"/>
        <v>0</v>
      </c>
      <c r="T195" s="348">
        <f t="shared" si="58"/>
        <v>0</v>
      </c>
      <c r="U195" s="348">
        <f t="shared" si="59"/>
        <v>0</v>
      </c>
      <c r="V195" s="348">
        <f t="shared" si="60"/>
        <v>0</v>
      </c>
      <c r="W195" s="348">
        <f t="shared" si="61"/>
        <v>0</v>
      </c>
      <c r="X195" s="348">
        <f t="shared" si="62"/>
        <v>0</v>
      </c>
      <c r="Y195" s="348">
        <f t="shared" si="63"/>
        <v>0</v>
      </c>
      <c r="Z195" s="348">
        <f t="shared" si="64"/>
        <v>0</v>
      </c>
      <c r="AA195" s="348">
        <f t="shared" si="65"/>
        <v>0</v>
      </c>
      <c r="AB195" s="348">
        <f t="shared" si="66"/>
        <v>0</v>
      </c>
      <c r="AC195" s="348">
        <f t="shared" si="67"/>
        <v>0</v>
      </c>
      <c r="AD195" s="348">
        <f t="shared" si="68"/>
        <v>0</v>
      </c>
      <c r="AE195" s="348">
        <f t="shared" si="69"/>
        <v>0</v>
      </c>
      <c r="AF195" s="348">
        <f t="shared" si="70"/>
        <v>0</v>
      </c>
      <c r="AG195" s="348">
        <f t="shared" si="71"/>
        <v>0</v>
      </c>
      <c r="AH195" s="348">
        <f t="shared" si="72"/>
        <v>0</v>
      </c>
      <c r="AI195" s="348">
        <f t="shared" si="73"/>
        <v>0</v>
      </c>
      <c r="AJ195" s="348">
        <f t="shared" si="74"/>
        <v>0</v>
      </c>
      <c r="AK195" s="348">
        <f t="shared" si="75"/>
        <v>0</v>
      </c>
      <c r="AL195" s="348">
        <f t="shared" si="76"/>
        <v>0</v>
      </c>
      <c r="AM195" s="348">
        <f t="shared" si="77"/>
        <v>0</v>
      </c>
      <c r="AN195" s="348">
        <f t="shared" si="78"/>
        <v>0</v>
      </c>
      <c r="AO195" s="334"/>
    </row>
    <row r="196" spans="1:41" s="335" customFormat="1" ht="18" customHeight="1">
      <c r="A196" s="343">
        <f t="shared" si="54"/>
        <v>191</v>
      </c>
      <c r="B196" s="344" t="s">
        <v>797</v>
      </c>
      <c r="C196" s="345" t="s">
        <v>798</v>
      </c>
      <c r="D196" s="346">
        <v>0</v>
      </c>
      <c r="E196" s="346">
        <v>0</v>
      </c>
      <c r="F196" s="346">
        <v>0</v>
      </c>
      <c r="G196" s="346">
        <v>0</v>
      </c>
      <c r="H196" s="346"/>
      <c r="I196" s="346"/>
      <c r="J196" s="346"/>
      <c r="K196" s="346"/>
      <c r="L196" s="346"/>
      <c r="M196" s="346"/>
      <c r="N196" s="346"/>
      <c r="O196" s="346"/>
      <c r="P196" s="347">
        <f t="shared" si="79"/>
        <v>0</v>
      </c>
      <c r="Q196" s="348">
        <f t="shared" si="55"/>
        <v>0</v>
      </c>
      <c r="R196" s="348">
        <f t="shared" si="56"/>
        <v>0</v>
      </c>
      <c r="S196" s="348">
        <f t="shared" si="57"/>
        <v>0</v>
      </c>
      <c r="T196" s="348">
        <f t="shared" si="58"/>
        <v>0</v>
      </c>
      <c r="U196" s="348">
        <f t="shared" si="59"/>
        <v>0</v>
      </c>
      <c r="V196" s="348">
        <f t="shared" si="60"/>
        <v>0</v>
      </c>
      <c r="W196" s="348">
        <f t="shared" si="61"/>
        <v>0</v>
      </c>
      <c r="X196" s="348">
        <f t="shared" si="62"/>
        <v>0</v>
      </c>
      <c r="Y196" s="348">
        <f t="shared" si="63"/>
        <v>0</v>
      </c>
      <c r="Z196" s="348">
        <f t="shared" si="64"/>
        <v>0</v>
      </c>
      <c r="AA196" s="348">
        <f t="shared" si="65"/>
        <v>0</v>
      </c>
      <c r="AB196" s="348">
        <f t="shared" si="66"/>
        <v>0</v>
      </c>
      <c r="AC196" s="348">
        <f t="shared" si="67"/>
        <v>0</v>
      </c>
      <c r="AD196" s="348">
        <f t="shared" si="68"/>
        <v>0</v>
      </c>
      <c r="AE196" s="348">
        <f t="shared" si="69"/>
        <v>0</v>
      </c>
      <c r="AF196" s="348">
        <f t="shared" si="70"/>
        <v>0</v>
      </c>
      <c r="AG196" s="348">
        <f t="shared" si="71"/>
        <v>0</v>
      </c>
      <c r="AH196" s="348">
        <f t="shared" si="72"/>
        <v>0</v>
      </c>
      <c r="AI196" s="348">
        <f t="shared" si="73"/>
        <v>0</v>
      </c>
      <c r="AJ196" s="348">
        <f t="shared" si="74"/>
        <v>0</v>
      </c>
      <c r="AK196" s="348">
        <f t="shared" si="75"/>
        <v>0</v>
      </c>
      <c r="AL196" s="348">
        <f t="shared" si="76"/>
        <v>0</v>
      </c>
      <c r="AM196" s="348">
        <f t="shared" si="77"/>
        <v>0</v>
      </c>
      <c r="AN196" s="348">
        <f t="shared" si="78"/>
        <v>0</v>
      </c>
      <c r="AO196" s="334"/>
    </row>
    <row r="197" spans="1:41" s="335" customFormat="1" ht="18" customHeight="1">
      <c r="A197" s="343">
        <f t="shared" si="54"/>
        <v>192</v>
      </c>
      <c r="B197" s="344" t="s">
        <v>744</v>
      </c>
      <c r="C197" s="345" t="s">
        <v>745</v>
      </c>
      <c r="D197" s="346">
        <v>0</v>
      </c>
      <c r="E197" s="346">
        <v>0</v>
      </c>
      <c r="F197" s="346">
        <v>0</v>
      </c>
      <c r="G197" s="346">
        <v>0</v>
      </c>
      <c r="H197" s="346"/>
      <c r="I197" s="346"/>
      <c r="J197" s="346"/>
      <c r="K197" s="346"/>
      <c r="L197" s="346"/>
      <c r="M197" s="346"/>
      <c r="N197" s="346"/>
      <c r="O197" s="346"/>
      <c r="P197" s="347">
        <f t="shared" si="79"/>
        <v>0</v>
      </c>
      <c r="Q197" s="348">
        <f t="shared" si="55"/>
        <v>0</v>
      </c>
      <c r="R197" s="348">
        <f t="shared" si="56"/>
        <v>0</v>
      </c>
      <c r="S197" s="348">
        <f t="shared" si="57"/>
        <v>0</v>
      </c>
      <c r="T197" s="348">
        <f t="shared" si="58"/>
        <v>0</v>
      </c>
      <c r="U197" s="348">
        <f t="shared" si="59"/>
        <v>0</v>
      </c>
      <c r="V197" s="348">
        <f t="shared" si="60"/>
        <v>0</v>
      </c>
      <c r="W197" s="348">
        <f t="shared" si="61"/>
        <v>0</v>
      </c>
      <c r="X197" s="348">
        <f t="shared" si="62"/>
        <v>0</v>
      </c>
      <c r="Y197" s="348">
        <f t="shared" si="63"/>
        <v>0</v>
      </c>
      <c r="Z197" s="348">
        <f t="shared" si="64"/>
        <v>0</v>
      </c>
      <c r="AA197" s="348">
        <f t="shared" si="65"/>
        <v>0</v>
      </c>
      <c r="AB197" s="348">
        <f t="shared" si="66"/>
        <v>0</v>
      </c>
      <c r="AC197" s="348">
        <f t="shared" si="67"/>
        <v>0</v>
      </c>
      <c r="AD197" s="348">
        <f t="shared" si="68"/>
        <v>0</v>
      </c>
      <c r="AE197" s="348">
        <f t="shared" si="69"/>
        <v>0</v>
      </c>
      <c r="AF197" s="348">
        <f t="shared" si="70"/>
        <v>0</v>
      </c>
      <c r="AG197" s="348">
        <f t="shared" si="71"/>
        <v>0</v>
      </c>
      <c r="AH197" s="348">
        <f t="shared" si="72"/>
        <v>0</v>
      </c>
      <c r="AI197" s="348">
        <f t="shared" si="73"/>
        <v>0</v>
      </c>
      <c r="AJ197" s="348">
        <f t="shared" si="74"/>
        <v>0</v>
      </c>
      <c r="AK197" s="348">
        <f t="shared" si="75"/>
        <v>0</v>
      </c>
      <c r="AL197" s="348">
        <f t="shared" si="76"/>
        <v>0</v>
      </c>
      <c r="AM197" s="348">
        <f t="shared" si="77"/>
        <v>0</v>
      </c>
      <c r="AN197" s="348">
        <f t="shared" si="78"/>
        <v>0</v>
      </c>
      <c r="AO197" s="334"/>
    </row>
    <row r="198" spans="1:41" s="335" customFormat="1" ht="18" customHeight="1">
      <c r="A198" s="343">
        <f t="shared" si="54"/>
        <v>193</v>
      </c>
      <c r="B198" s="344" t="s">
        <v>308</v>
      </c>
      <c r="C198" s="345" t="s">
        <v>309</v>
      </c>
      <c r="D198" s="346">
        <v>0</v>
      </c>
      <c r="E198" s="346">
        <v>0</v>
      </c>
      <c r="F198" s="346">
        <v>0</v>
      </c>
      <c r="G198" s="346">
        <v>0</v>
      </c>
      <c r="H198" s="346"/>
      <c r="I198" s="346"/>
      <c r="J198" s="346"/>
      <c r="K198" s="346"/>
      <c r="L198" s="346"/>
      <c r="M198" s="346"/>
      <c r="N198" s="346"/>
      <c r="O198" s="346"/>
      <c r="P198" s="347">
        <f t="shared" si="79"/>
        <v>0</v>
      </c>
      <c r="Q198" s="348">
        <f t="shared" si="55"/>
        <v>0</v>
      </c>
      <c r="R198" s="348">
        <f t="shared" si="56"/>
        <v>0</v>
      </c>
      <c r="S198" s="348">
        <f t="shared" si="57"/>
        <v>0</v>
      </c>
      <c r="T198" s="348">
        <f t="shared" si="58"/>
        <v>0</v>
      </c>
      <c r="U198" s="348">
        <f t="shared" si="59"/>
        <v>0</v>
      </c>
      <c r="V198" s="348">
        <f t="shared" si="60"/>
        <v>0</v>
      </c>
      <c r="W198" s="348">
        <f t="shared" si="61"/>
        <v>0</v>
      </c>
      <c r="X198" s="348">
        <f t="shared" si="62"/>
        <v>0</v>
      </c>
      <c r="Y198" s="348">
        <f t="shared" si="63"/>
        <v>0</v>
      </c>
      <c r="Z198" s="348">
        <f t="shared" si="64"/>
        <v>0</v>
      </c>
      <c r="AA198" s="348">
        <f t="shared" si="65"/>
        <v>0</v>
      </c>
      <c r="AB198" s="348">
        <f t="shared" si="66"/>
        <v>0</v>
      </c>
      <c r="AC198" s="348">
        <f t="shared" si="67"/>
        <v>0</v>
      </c>
      <c r="AD198" s="348">
        <f t="shared" si="68"/>
        <v>0</v>
      </c>
      <c r="AE198" s="348">
        <f t="shared" si="69"/>
        <v>0</v>
      </c>
      <c r="AF198" s="348">
        <f t="shared" si="70"/>
        <v>0</v>
      </c>
      <c r="AG198" s="348">
        <f t="shared" si="71"/>
        <v>0</v>
      </c>
      <c r="AH198" s="348">
        <f t="shared" si="72"/>
        <v>0</v>
      </c>
      <c r="AI198" s="348">
        <f t="shared" si="73"/>
        <v>0</v>
      </c>
      <c r="AJ198" s="348">
        <f t="shared" si="74"/>
        <v>0</v>
      </c>
      <c r="AK198" s="348">
        <f t="shared" si="75"/>
        <v>0</v>
      </c>
      <c r="AL198" s="348">
        <f t="shared" si="76"/>
        <v>0</v>
      </c>
      <c r="AM198" s="348">
        <f t="shared" si="77"/>
        <v>0</v>
      </c>
      <c r="AN198" s="348">
        <f t="shared" si="78"/>
        <v>0</v>
      </c>
      <c r="AO198" s="334"/>
    </row>
    <row r="199" spans="1:41" s="335" customFormat="1" ht="18" customHeight="1">
      <c r="A199" s="343">
        <f t="shared" ref="A199:A262" si="80">IF($B199="","",MAX($A198:$A198)+1)</f>
        <v>194</v>
      </c>
      <c r="B199" s="344" t="s">
        <v>310</v>
      </c>
      <c r="C199" s="345" t="s">
        <v>311</v>
      </c>
      <c r="D199" s="346">
        <v>0</v>
      </c>
      <c r="E199" s="346">
        <v>0</v>
      </c>
      <c r="F199" s="346">
        <v>0</v>
      </c>
      <c r="G199" s="346">
        <v>0</v>
      </c>
      <c r="H199" s="346"/>
      <c r="I199" s="346"/>
      <c r="J199" s="346"/>
      <c r="K199" s="346"/>
      <c r="L199" s="346"/>
      <c r="M199" s="346"/>
      <c r="N199" s="346"/>
      <c r="O199" s="346"/>
      <c r="P199" s="347">
        <f t="shared" si="79"/>
        <v>0</v>
      </c>
      <c r="Q199" s="348">
        <f t="shared" si="55"/>
        <v>0</v>
      </c>
      <c r="R199" s="348">
        <f t="shared" si="56"/>
        <v>0</v>
      </c>
      <c r="S199" s="348">
        <f t="shared" si="57"/>
        <v>0</v>
      </c>
      <c r="T199" s="348">
        <f t="shared" si="58"/>
        <v>0</v>
      </c>
      <c r="U199" s="348">
        <f t="shared" si="59"/>
        <v>0</v>
      </c>
      <c r="V199" s="348">
        <f t="shared" si="60"/>
        <v>0</v>
      </c>
      <c r="W199" s="348">
        <f t="shared" si="61"/>
        <v>0</v>
      </c>
      <c r="X199" s="348">
        <f t="shared" si="62"/>
        <v>0</v>
      </c>
      <c r="Y199" s="348">
        <f t="shared" si="63"/>
        <v>0</v>
      </c>
      <c r="Z199" s="348">
        <f t="shared" si="64"/>
        <v>0</v>
      </c>
      <c r="AA199" s="348">
        <f t="shared" si="65"/>
        <v>0</v>
      </c>
      <c r="AB199" s="348">
        <f t="shared" si="66"/>
        <v>0</v>
      </c>
      <c r="AC199" s="348">
        <f t="shared" si="67"/>
        <v>0</v>
      </c>
      <c r="AD199" s="348">
        <f t="shared" si="68"/>
        <v>0</v>
      </c>
      <c r="AE199" s="348">
        <f t="shared" si="69"/>
        <v>0</v>
      </c>
      <c r="AF199" s="348">
        <f t="shared" si="70"/>
        <v>0</v>
      </c>
      <c r="AG199" s="348">
        <f t="shared" si="71"/>
        <v>0</v>
      </c>
      <c r="AH199" s="348">
        <f t="shared" si="72"/>
        <v>0</v>
      </c>
      <c r="AI199" s="348">
        <f t="shared" si="73"/>
        <v>0</v>
      </c>
      <c r="AJ199" s="348">
        <f t="shared" si="74"/>
        <v>0</v>
      </c>
      <c r="AK199" s="348">
        <f t="shared" si="75"/>
        <v>0</v>
      </c>
      <c r="AL199" s="348">
        <f t="shared" si="76"/>
        <v>0</v>
      </c>
      <c r="AM199" s="348">
        <f t="shared" si="77"/>
        <v>0</v>
      </c>
      <c r="AN199" s="348">
        <f t="shared" si="78"/>
        <v>0</v>
      </c>
      <c r="AO199" s="334"/>
    </row>
    <row r="200" spans="1:41" s="335" customFormat="1" ht="18" customHeight="1">
      <c r="A200" s="343">
        <f t="shared" si="80"/>
        <v>195</v>
      </c>
      <c r="B200" s="344" t="s">
        <v>659</v>
      </c>
      <c r="C200" s="345" t="s">
        <v>660</v>
      </c>
      <c r="D200" s="346">
        <v>4.5</v>
      </c>
      <c r="E200" s="346">
        <v>3.5</v>
      </c>
      <c r="F200" s="346">
        <v>0</v>
      </c>
      <c r="G200" s="346">
        <v>0</v>
      </c>
      <c r="H200" s="346"/>
      <c r="I200" s="346"/>
      <c r="J200" s="346"/>
      <c r="K200" s="346"/>
      <c r="L200" s="346"/>
      <c r="M200" s="346"/>
      <c r="N200" s="346"/>
      <c r="O200" s="346"/>
      <c r="P200" s="347">
        <f t="shared" si="79"/>
        <v>8</v>
      </c>
      <c r="Q200" s="348">
        <f t="shared" si="55"/>
        <v>4.5</v>
      </c>
      <c r="R200" s="348">
        <f t="shared" si="56"/>
        <v>0</v>
      </c>
      <c r="S200" s="348">
        <f t="shared" si="57"/>
        <v>3.5</v>
      </c>
      <c r="T200" s="348">
        <f t="shared" si="58"/>
        <v>0</v>
      </c>
      <c r="U200" s="348">
        <f t="shared" si="59"/>
        <v>0</v>
      </c>
      <c r="V200" s="348">
        <f t="shared" si="60"/>
        <v>0</v>
      </c>
      <c r="W200" s="348">
        <f t="shared" si="61"/>
        <v>0</v>
      </c>
      <c r="X200" s="348">
        <f t="shared" si="62"/>
        <v>0</v>
      </c>
      <c r="Y200" s="348">
        <f t="shared" si="63"/>
        <v>0</v>
      </c>
      <c r="Z200" s="348">
        <f t="shared" si="64"/>
        <v>0</v>
      </c>
      <c r="AA200" s="348">
        <f t="shared" si="65"/>
        <v>0</v>
      </c>
      <c r="AB200" s="348">
        <f t="shared" si="66"/>
        <v>0</v>
      </c>
      <c r="AC200" s="348">
        <f t="shared" si="67"/>
        <v>0</v>
      </c>
      <c r="AD200" s="348">
        <f t="shared" si="68"/>
        <v>0</v>
      </c>
      <c r="AE200" s="348">
        <f t="shared" si="69"/>
        <v>0</v>
      </c>
      <c r="AF200" s="348">
        <f t="shared" si="70"/>
        <v>0</v>
      </c>
      <c r="AG200" s="348">
        <f t="shared" si="71"/>
        <v>0</v>
      </c>
      <c r="AH200" s="348">
        <f t="shared" si="72"/>
        <v>0</v>
      </c>
      <c r="AI200" s="348">
        <f t="shared" si="73"/>
        <v>0</v>
      </c>
      <c r="AJ200" s="348">
        <f t="shared" si="74"/>
        <v>0</v>
      </c>
      <c r="AK200" s="348">
        <f t="shared" si="75"/>
        <v>0</v>
      </c>
      <c r="AL200" s="348">
        <f t="shared" si="76"/>
        <v>0</v>
      </c>
      <c r="AM200" s="348">
        <f t="shared" si="77"/>
        <v>0</v>
      </c>
      <c r="AN200" s="348">
        <f t="shared" si="78"/>
        <v>0</v>
      </c>
      <c r="AO200" s="334"/>
    </row>
    <row r="201" spans="1:41" s="335" customFormat="1" ht="18" customHeight="1">
      <c r="A201" s="343">
        <f t="shared" si="80"/>
        <v>196</v>
      </c>
      <c r="B201" s="344" t="s">
        <v>661</v>
      </c>
      <c r="C201" s="345" t="s">
        <v>662</v>
      </c>
      <c r="D201" s="346">
        <v>1.5</v>
      </c>
      <c r="E201" s="346">
        <v>1.5</v>
      </c>
      <c r="F201" s="346">
        <v>0</v>
      </c>
      <c r="G201" s="346">
        <v>0</v>
      </c>
      <c r="H201" s="346"/>
      <c r="I201" s="346"/>
      <c r="J201" s="346"/>
      <c r="K201" s="346"/>
      <c r="L201" s="346"/>
      <c r="M201" s="346"/>
      <c r="N201" s="346"/>
      <c r="O201" s="346"/>
      <c r="P201" s="347">
        <f t="shared" si="79"/>
        <v>3</v>
      </c>
      <c r="Q201" s="348">
        <f t="shared" si="55"/>
        <v>1.5</v>
      </c>
      <c r="R201" s="348">
        <f t="shared" si="56"/>
        <v>0</v>
      </c>
      <c r="S201" s="348">
        <f t="shared" si="57"/>
        <v>1.5</v>
      </c>
      <c r="T201" s="348">
        <f t="shared" si="58"/>
        <v>0</v>
      </c>
      <c r="U201" s="348">
        <f t="shared" si="59"/>
        <v>0</v>
      </c>
      <c r="V201" s="348">
        <f t="shared" si="60"/>
        <v>0</v>
      </c>
      <c r="W201" s="348">
        <f t="shared" si="61"/>
        <v>0</v>
      </c>
      <c r="X201" s="348">
        <f t="shared" si="62"/>
        <v>0</v>
      </c>
      <c r="Y201" s="348">
        <f t="shared" si="63"/>
        <v>0</v>
      </c>
      <c r="Z201" s="348">
        <f t="shared" si="64"/>
        <v>0</v>
      </c>
      <c r="AA201" s="348">
        <f t="shared" si="65"/>
        <v>0</v>
      </c>
      <c r="AB201" s="348">
        <f t="shared" si="66"/>
        <v>0</v>
      </c>
      <c r="AC201" s="348">
        <f t="shared" si="67"/>
        <v>0</v>
      </c>
      <c r="AD201" s="348">
        <f t="shared" si="68"/>
        <v>0</v>
      </c>
      <c r="AE201" s="348">
        <f t="shared" si="69"/>
        <v>0</v>
      </c>
      <c r="AF201" s="348">
        <f t="shared" si="70"/>
        <v>0</v>
      </c>
      <c r="AG201" s="348">
        <f t="shared" si="71"/>
        <v>0</v>
      </c>
      <c r="AH201" s="348">
        <f t="shared" si="72"/>
        <v>0</v>
      </c>
      <c r="AI201" s="348">
        <f t="shared" si="73"/>
        <v>0</v>
      </c>
      <c r="AJ201" s="348">
        <f t="shared" si="74"/>
        <v>0</v>
      </c>
      <c r="AK201" s="348">
        <f t="shared" si="75"/>
        <v>0</v>
      </c>
      <c r="AL201" s="348">
        <f t="shared" si="76"/>
        <v>0</v>
      </c>
      <c r="AM201" s="348">
        <f t="shared" si="77"/>
        <v>0</v>
      </c>
      <c r="AN201" s="348">
        <f t="shared" si="78"/>
        <v>0</v>
      </c>
      <c r="AO201" s="334"/>
    </row>
    <row r="202" spans="1:41" s="335" customFormat="1" ht="18" customHeight="1">
      <c r="A202" s="343">
        <f t="shared" si="80"/>
        <v>197</v>
      </c>
      <c r="B202" s="344" t="s">
        <v>663</v>
      </c>
      <c r="C202" s="345" t="s">
        <v>664</v>
      </c>
      <c r="D202" s="346">
        <v>2</v>
      </c>
      <c r="E202" s="346">
        <v>0</v>
      </c>
      <c r="F202" s="346">
        <v>0</v>
      </c>
      <c r="G202" s="346">
        <v>0</v>
      </c>
      <c r="H202" s="346"/>
      <c r="I202" s="346"/>
      <c r="J202" s="346"/>
      <c r="K202" s="346"/>
      <c r="L202" s="346"/>
      <c r="M202" s="346"/>
      <c r="N202" s="346"/>
      <c r="O202" s="346"/>
      <c r="P202" s="347">
        <f t="shared" si="79"/>
        <v>2</v>
      </c>
      <c r="Q202" s="348">
        <f t="shared" ref="Q202:Q265" si="81">IF(D202&lt;14,D202,14)</f>
        <v>2</v>
      </c>
      <c r="R202" s="348">
        <f t="shared" ref="R202:R265" si="82">D202-Q202</f>
        <v>0</v>
      </c>
      <c r="S202" s="348">
        <f t="shared" ref="S202:S265" si="83">IF(D202&gt;=14,0,IF((D202+E202)&lt;14,E202,14-D202))</f>
        <v>0</v>
      </c>
      <c r="T202" s="348">
        <f t="shared" ref="T202:T265" si="84">IF(D202&gt;=14,E202,E202-S202)</f>
        <v>0</v>
      </c>
      <c r="U202" s="348">
        <f t="shared" ref="U202:U265" si="85">IF((D202+E202)&gt;=14,0,IF((D202+E202+F202)&lt;14,F202,14-(D202+E202)))</f>
        <v>0</v>
      </c>
      <c r="V202" s="348">
        <f t="shared" ref="V202:V265" si="86">IF((D202+E202)&gt;=14,F202,F202-U202)</f>
        <v>0</v>
      </c>
      <c r="W202" s="348">
        <f t="shared" ref="W202:W265" si="87">IF((D202+E202+F202)&gt;=14,0,IF((D202+E202+F202+G202)&lt;14,G202,14-(D202+E202+F202)))</f>
        <v>0</v>
      </c>
      <c r="X202" s="348">
        <f t="shared" ref="X202:X265" si="88">IF((D202+E202+F202)&gt;=14,G202,G202-W202)</f>
        <v>0</v>
      </c>
      <c r="Y202" s="348">
        <f t="shared" ref="Y202:Y265" si="89">IF((D202+E202+F202+G202)&gt;=14,0,IF((D202+E202+F202+G202+H202)&lt;14,H202,14-(D202+E202+F202+G202)))</f>
        <v>0</v>
      </c>
      <c r="Z202" s="348">
        <f t="shared" ref="Z202:Z265" si="90">IF((D202+E202+F202+G202)&gt;=14,H202,H202-Y202)</f>
        <v>0</v>
      </c>
      <c r="AA202" s="348">
        <f t="shared" ref="AA202:AA265" si="91">IF((D202+E202+F202+G202+H202)&gt;=14,0,IF((D202+E202+F202+G202+H202+I202)&lt;14,I202,14-(D202+E202+F202+G202+H202)))</f>
        <v>0</v>
      </c>
      <c r="AB202" s="348">
        <f t="shared" ref="AB202:AB265" si="92">IF((D202+E202+F202+G202+H202)&gt;=14,I202,I202-AA202)</f>
        <v>0</v>
      </c>
      <c r="AC202" s="348">
        <f t="shared" ref="AC202:AC265" si="93">IF((D202+E202+F202+G202+H202+I202)&gt;=14,0,IF((D202+E202+F202+G202+H202+I202+J202)&lt;14,J202,14-(D202+E202+F202+G202+H202+I202)))</f>
        <v>0</v>
      </c>
      <c r="AD202" s="348">
        <f t="shared" ref="AD202:AD265" si="94">IF((D202+E202+F202+G202+H202+I202)&gt;=14,J202,J202-AC202)</f>
        <v>0</v>
      </c>
      <c r="AE202" s="348">
        <f t="shared" ref="AE202:AE265" si="95">IF((D202+E202+F202+G202+H202+I202+J202)&gt;=14,0,IF((D202+E202+F202+G202+H202+I202+J202+K202)&lt;14,K202,14-(D202+E202+F202+G202+H202+I202+J202)))</f>
        <v>0</v>
      </c>
      <c r="AF202" s="348">
        <f t="shared" ref="AF202:AF265" si="96">IF((D202+E202+F202+G202+H202+I202+J202)&gt;=14,K202,K202-AE202)</f>
        <v>0</v>
      </c>
      <c r="AG202" s="348">
        <f t="shared" ref="AG202:AG265" si="97">IF((D202+E202+F202+G202+H202+I202+J202+K202)&gt;=14,0,IF((D202+E202+F202+G202+H202+I202+J202+K202+L202)&lt;14,L202,14-(D202+E202+F202+G202+H202+I202+J202+K202)))</f>
        <v>0</v>
      </c>
      <c r="AH202" s="348">
        <f t="shared" ref="AH202:AH265" si="98">IF((D202+E202+F202+G202+H202+I202+J202+K202)&gt;=14,L202,L202-AG202)</f>
        <v>0</v>
      </c>
      <c r="AI202" s="348">
        <f t="shared" ref="AI202:AI265" si="99">IF((D202+E202+F202+G202+H202+I202+J202+K202+L202)&gt;=14,0,IF((D202+E202+F202+G202+H202+I202+J202+K202+L202+M202)&lt;14,M202,14-(D202+E202+F202+G202+H202+I202+J202+K202+L202)))</f>
        <v>0</v>
      </c>
      <c r="AJ202" s="348">
        <f t="shared" ref="AJ202:AJ265" si="100">IF((D202+E202+F202+G202+H202+I202+J202+K202+L202)&gt;=14,M202,M202-AI202)</f>
        <v>0</v>
      </c>
      <c r="AK202" s="348">
        <f t="shared" ref="AK202:AK265" si="101">IF((D202+E202+F202+G202+H202+I202+J202+K202+L202+M202)&gt;=14,0,IF((D202+E202+F202+G202+H202+I202+J202+K202+L202+M202+N202)&lt;14,N202,14-(D202+E202+F202+G202+H202+I202+J202+K202+L202+M202)))</f>
        <v>0</v>
      </c>
      <c r="AL202" s="348">
        <f t="shared" ref="AL202:AL265" si="102">IF((D202+E202+F202+G202+H202+I202+J202+K202+L202+M202)&gt;=14,N202,N202-AK202)</f>
        <v>0</v>
      </c>
      <c r="AM202" s="348">
        <f t="shared" ref="AM202:AM265" si="103">IF((D202+E202+F202+G202+H202+I202+J202+K202+L202+M202+N202)&gt;=14,0,IF((D202+E202+F202+G202+H202+I202+J202+K202+L202+M202+N202+O202)&lt;14,O202,14-(D202+E202+F202+G202+H202+I202+J202+K202+L202+M202+N202)))</f>
        <v>0</v>
      </c>
      <c r="AN202" s="348">
        <f t="shared" ref="AN202:AN265" si="104">IF((D202+E202+F202+G202+H202+I202+J202+K202+L202+M202+N202)&gt;=14,O202,O202-AM202)</f>
        <v>0</v>
      </c>
      <c r="AO202" s="334"/>
    </row>
    <row r="203" spans="1:41" s="335" customFormat="1" ht="18" customHeight="1">
      <c r="A203" s="343">
        <f t="shared" si="80"/>
        <v>198</v>
      </c>
      <c r="B203" s="344" t="s">
        <v>665</v>
      </c>
      <c r="C203" s="345" t="s">
        <v>484</v>
      </c>
      <c r="D203" s="346">
        <v>1</v>
      </c>
      <c r="E203" s="346">
        <v>0.5</v>
      </c>
      <c r="F203" s="346">
        <v>1</v>
      </c>
      <c r="G203" s="346">
        <v>0</v>
      </c>
      <c r="H203" s="346"/>
      <c r="I203" s="346"/>
      <c r="J203" s="346"/>
      <c r="K203" s="346"/>
      <c r="L203" s="346"/>
      <c r="M203" s="346"/>
      <c r="N203" s="346"/>
      <c r="O203" s="346"/>
      <c r="P203" s="347">
        <f t="shared" ref="P203:P266" si="105">SUM(D203:O203)</f>
        <v>2.5</v>
      </c>
      <c r="Q203" s="348">
        <f t="shared" si="81"/>
        <v>1</v>
      </c>
      <c r="R203" s="348">
        <f t="shared" si="82"/>
        <v>0</v>
      </c>
      <c r="S203" s="348">
        <f t="shared" si="83"/>
        <v>0.5</v>
      </c>
      <c r="T203" s="348">
        <f t="shared" si="84"/>
        <v>0</v>
      </c>
      <c r="U203" s="348">
        <f t="shared" si="85"/>
        <v>1</v>
      </c>
      <c r="V203" s="348">
        <f t="shared" si="86"/>
        <v>0</v>
      </c>
      <c r="W203" s="348">
        <f t="shared" si="87"/>
        <v>0</v>
      </c>
      <c r="X203" s="348">
        <f t="shared" si="88"/>
        <v>0</v>
      </c>
      <c r="Y203" s="348">
        <f t="shared" si="89"/>
        <v>0</v>
      </c>
      <c r="Z203" s="348">
        <f t="shared" si="90"/>
        <v>0</v>
      </c>
      <c r="AA203" s="348">
        <f t="shared" si="91"/>
        <v>0</v>
      </c>
      <c r="AB203" s="348">
        <f t="shared" si="92"/>
        <v>0</v>
      </c>
      <c r="AC203" s="348">
        <f t="shared" si="93"/>
        <v>0</v>
      </c>
      <c r="AD203" s="348">
        <f t="shared" si="94"/>
        <v>0</v>
      </c>
      <c r="AE203" s="348">
        <f t="shared" si="95"/>
        <v>0</v>
      </c>
      <c r="AF203" s="348">
        <f t="shared" si="96"/>
        <v>0</v>
      </c>
      <c r="AG203" s="348">
        <f t="shared" si="97"/>
        <v>0</v>
      </c>
      <c r="AH203" s="348">
        <f t="shared" si="98"/>
        <v>0</v>
      </c>
      <c r="AI203" s="348">
        <f t="shared" si="99"/>
        <v>0</v>
      </c>
      <c r="AJ203" s="348">
        <f t="shared" si="100"/>
        <v>0</v>
      </c>
      <c r="AK203" s="348">
        <f t="shared" si="101"/>
        <v>0</v>
      </c>
      <c r="AL203" s="348">
        <f t="shared" si="102"/>
        <v>0</v>
      </c>
      <c r="AM203" s="348">
        <f t="shared" si="103"/>
        <v>0</v>
      </c>
      <c r="AN203" s="348">
        <f t="shared" si="104"/>
        <v>0</v>
      </c>
      <c r="AO203" s="334"/>
    </row>
    <row r="204" spans="1:41" s="335" customFormat="1" ht="18" customHeight="1">
      <c r="A204" s="343">
        <f t="shared" si="80"/>
        <v>199</v>
      </c>
      <c r="B204" s="344" t="s">
        <v>668</v>
      </c>
      <c r="C204" s="345" t="s">
        <v>669</v>
      </c>
      <c r="D204" s="346">
        <v>2</v>
      </c>
      <c r="E204" s="346">
        <v>2.5</v>
      </c>
      <c r="F204" s="346">
        <v>0</v>
      </c>
      <c r="G204" s="346">
        <v>0</v>
      </c>
      <c r="H204" s="346"/>
      <c r="I204" s="346"/>
      <c r="J204" s="346"/>
      <c r="K204" s="346"/>
      <c r="L204" s="346"/>
      <c r="M204" s="346"/>
      <c r="N204" s="346"/>
      <c r="O204" s="346"/>
      <c r="P204" s="347">
        <f t="shared" si="105"/>
        <v>4.5</v>
      </c>
      <c r="Q204" s="348">
        <f t="shared" si="81"/>
        <v>2</v>
      </c>
      <c r="R204" s="348">
        <f t="shared" si="82"/>
        <v>0</v>
      </c>
      <c r="S204" s="348">
        <f t="shared" si="83"/>
        <v>2.5</v>
      </c>
      <c r="T204" s="348">
        <f t="shared" si="84"/>
        <v>0</v>
      </c>
      <c r="U204" s="348">
        <f t="shared" si="85"/>
        <v>0</v>
      </c>
      <c r="V204" s="348">
        <f t="shared" si="86"/>
        <v>0</v>
      </c>
      <c r="W204" s="348">
        <f t="shared" si="87"/>
        <v>0</v>
      </c>
      <c r="X204" s="348">
        <f t="shared" si="88"/>
        <v>0</v>
      </c>
      <c r="Y204" s="348">
        <f t="shared" si="89"/>
        <v>0</v>
      </c>
      <c r="Z204" s="348">
        <f t="shared" si="90"/>
        <v>0</v>
      </c>
      <c r="AA204" s="348">
        <f t="shared" si="91"/>
        <v>0</v>
      </c>
      <c r="AB204" s="348">
        <f t="shared" si="92"/>
        <v>0</v>
      </c>
      <c r="AC204" s="348">
        <f t="shared" si="93"/>
        <v>0</v>
      </c>
      <c r="AD204" s="348">
        <f t="shared" si="94"/>
        <v>0</v>
      </c>
      <c r="AE204" s="348">
        <f t="shared" si="95"/>
        <v>0</v>
      </c>
      <c r="AF204" s="348">
        <f t="shared" si="96"/>
        <v>0</v>
      </c>
      <c r="AG204" s="348">
        <f t="shared" si="97"/>
        <v>0</v>
      </c>
      <c r="AH204" s="348">
        <f t="shared" si="98"/>
        <v>0</v>
      </c>
      <c r="AI204" s="348">
        <f t="shared" si="99"/>
        <v>0</v>
      </c>
      <c r="AJ204" s="348">
        <f t="shared" si="100"/>
        <v>0</v>
      </c>
      <c r="AK204" s="348">
        <f t="shared" si="101"/>
        <v>0</v>
      </c>
      <c r="AL204" s="348">
        <f t="shared" si="102"/>
        <v>0</v>
      </c>
      <c r="AM204" s="348">
        <f t="shared" si="103"/>
        <v>0</v>
      </c>
      <c r="AN204" s="348">
        <f t="shared" si="104"/>
        <v>0</v>
      </c>
      <c r="AO204" s="334"/>
    </row>
    <row r="205" spans="1:41" s="335" customFormat="1" ht="18" customHeight="1">
      <c r="A205" s="343">
        <f t="shared" si="80"/>
        <v>200</v>
      </c>
      <c r="B205" s="344" t="s">
        <v>670</v>
      </c>
      <c r="C205" s="345" t="s">
        <v>671</v>
      </c>
      <c r="D205" s="346">
        <v>1.5</v>
      </c>
      <c r="E205" s="346">
        <v>0</v>
      </c>
      <c r="F205" s="346">
        <v>0</v>
      </c>
      <c r="G205" s="346">
        <v>0</v>
      </c>
      <c r="H205" s="346"/>
      <c r="I205" s="346"/>
      <c r="J205" s="346"/>
      <c r="K205" s="346"/>
      <c r="L205" s="346"/>
      <c r="M205" s="346"/>
      <c r="N205" s="346"/>
      <c r="O205" s="346"/>
      <c r="P205" s="347">
        <f t="shared" si="105"/>
        <v>1.5</v>
      </c>
      <c r="Q205" s="348">
        <f t="shared" si="81"/>
        <v>1.5</v>
      </c>
      <c r="R205" s="348">
        <f t="shared" si="82"/>
        <v>0</v>
      </c>
      <c r="S205" s="348">
        <f t="shared" si="83"/>
        <v>0</v>
      </c>
      <c r="T205" s="348">
        <f t="shared" si="84"/>
        <v>0</v>
      </c>
      <c r="U205" s="348">
        <f t="shared" si="85"/>
        <v>0</v>
      </c>
      <c r="V205" s="348">
        <f t="shared" si="86"/>
        <v>0</v>
      </c>
      <c r="W205" s="348">
        <f t="shared" si="87"/>
        <v>0</v>
      </c>
      <c r="X205" s="348">
        <f t="shared" si="88"/>
        <v>0</v>
      </c>
      <c r="Y205" s="348">
        <f t="shared" si="89"/>
        <v>0</v>
      </c>
      <c r="Z205" s="348">
        <f t="shared" si="90"/>
        <v>0</v>
      </c>
      <c r="AA205" s="348">
        <f t="shared" si="91"/>
        <v>0</v>
      </c>
      <c r="AB205" s="348">
        <f t="shared" si="92"/>
        <v>0</v>
      </c>
      <c r="AC205" s="348">
        <f t="shared" si="93"/>
        <v>0</v>
      </c>
      <c r="AD205" s="348">
        <f t="shared" si="94"/>
        <v>0</v>
      </c>
      <c r="AE205" s="348">
        <f t="shared" si="95"/>
        <v>0</v>
      </c>
      <c r="AF205" s="348">
        <f t="shared" si="96"/>
        <v>0</v>
      </c>
      <c r="AG205" s="348">
        <f t="shared" si="97"/>
        <v>0</v>
      </c>
      <c r="AH205" s="348">
        <f t="shared" si="98"/>
        <v>0</v>
      </c>
      <c r="AI205" s="348">
        <f t="shared" si="99"/>
        <v>0</v>
      </c>
      <c r="AJ205" s="348">
        <f t="shared" si="100"/>
        <v>0</v>
      </c>
      <c r="AK205" s="348">
        <f t="shared" si="101"/>
        <v>0</v>
      </c>
      <c r="AL205" s="348">
        <f t="shared" si="102"/>
        <v>0</v>
      </c>
      <c r="AM205" s="348">
        <f t="shared" si="103"/>
        <v>0</v>
      </c>
      <c r="AN205" s="348">
        <f t="shared" si="104"/>
        <v>0</v>
      </c>
      <c r="AO205" s="334">
        <v>0</v>
      </c>
    </row>
    <row r="206" spans="1:41" s="335" customFormat="1" ht="18" customHeight="1">
      <c r="A206" s="343">
        <f t="shared" si="80"/>
        <v>201</v>
      </c>
      <c r="B206" s="344" t="s">
        <v>672</v>
      </c>
      <c r="C206" s="345" t="s">
        <v>673</v>
      </c>
      <c r="D206" s="346">
        <v>4.5</v>
      </c>
      <c r="E206" s="346">
        <v>0</v>
      </c>
      <c r="F206" s="346">
        <v>0</v>
      </c>
      <c r="G206" s="346">
        <v>0</v>
      </c>
      <c r="H206" s="346"/>
      <c r="I206" s="346"/>
      <c r="J206" s="346"/>
      <c r="K206" s="346"/>
      <c r="L206" s="346"/>
      <c r="M206" s="346"/>
      <c r="N206" s="346"/>
      <c r="O206" s="346"/>
      <c r="P206" s="347">
        <f t="shared" si="105"/>
        <v>4.5</v>
      </c>
      <c r="Q206" s="348">
        <f t="shared" si="81"/>
        <v>4.5</v>
      </c>
      <c r="R206" s="348">
        <f t="shared" si="82"/>
        <v>0</v>
      </c>
      <c r="S206" s="348">
        <f t="shared" si="83"/>
        <v>0</v>
      </c>
      <c r="T206" s="348">
        <f t="shared" si="84"/>
        <v>0</v>
      </c>
      <c r="U206" s="348">
        <f t="shared" si="85"/>
        <v>0</v>
      </c>
      <c r="V206" s="348">
        <f t="shared" si="86"/>
        <v>0</v>
      </c>
      <c r="W206" s="348">
        <f t="shared" si="87"/>
        <v>0</v>
      </c>
      <c r="X206" s="348">
        <f t="shared" si="88"/>
        <v>0</v>
      </c>
      <c r="Y206" s="348">
        <f t="shared" si="89"/>
        <v>0</v>
      </c>
      <c r="Z206" s="348">
        <f t="shared" si="90"/>
        <v>0</v>
      </c>
      <c r="AA206" s="348">
        <f t="shared" si="91"/>
        <v>0</v>
      </c>
      <c r="AB206" s="348">
        <f t="shared" si="92"/>
        <v>0</v>
      </c>
      <c r="AC206" s="348">
        <f t="shared" si="93"/>
        <v>0</v>
      </c>
      <c r="AD206" s="348">
        <f t="shared" si="94"/>
        <v>0</v>
      </c>
      <c r="AE206" s="348">
        <f t="shared" si="95"/>
        <v>0</v>
      </c>
      <c r="AF206" s="348">
        <f t="shared" si="96"/>
        <v>0</v>
      </c>
      <c r="AG206" s="348">
        <f t="shared" si="97"/>
        <v>0</v>
      </c>
      <c r="AH206" s="348">
        <f t="shared" si="98"/>
        <v>0</v>
      </c>
      <c r="AI206" s="348">
        <f t="shared" si="99"/>
        <v>0</v>
      </c>
      <c r="AJ206" s="348">
        <f t="shared" si="100"/>
        <v>0</v>
      </c>
      <c r="AK206" s="348">
        <f t="shared" si="101"/>
        <v>0</v>
      </c>
      <c r="AL206" s="348">
        <f t="shared" si="102"/>
        <v>0</v>
      </c>
      <c r="AM206" s="348">
        <f t="shared" si="103"/>
        <v>0</v>
      </c>
      <c r="AN206" s="348">
        <f t="shared" si="104"/>
        <v>0</v>
      </c>
      <c r="AO206" s="334">
        <v>0</v>
      </c>
    </row>
    <row r="207" spans="1:41" s="335" customFormat="1" ht="18" customHeight="1">
      <c r="A207" s="343">
        <f t="shared" si="80"/>
        <v>202</v>
      </c>
      <c r="B207" s="344" t="s">
        <v>832</v>
      </c>
      <c r="C207" s="345" t="s">
        <v>833</v>
      </c>
      <c r="D207" s="346">
        <v>7</v>
      </c>
      <c r="E207" s="346">
        <v>4</v>
      </c>
      <c r="F207" s="346">
        <v>0</v>
      </c>
      <c r="G207" s="346">
        <v>0</v>
      </c>
      <c r="H207" s="346"/>
      <c r="I207" s="346"/>
      <c r="J207" s="346"/>
      <c r="K207" s="346"/>
      <c r="L207" s="346"/>
      <c r="M207" s="346"/>
      <c r="N207" s="346"/>
      <c r="O207" s="346"/>
      <c r="P207" s="347">
        <f t="shared" si="105"/>
        <v>11</v>
      </c>
      <c r="Q207" s="348">
        <f t="shared" si="81"/>
        <v>7</v>
      </c>
      <c r="R207" s="348">
        <f t="shared" si="82"/>
        <v>0</v>
      </c>
      <c r="S207" s="348">
        <f t="shared" si="83"/>
        <v>4</v>
      </c>
      <c r="T207" s="348">
        <f t="shared" si="84"/>
        <v>0</v>
      </c>
      <c r="U207" s="348">
        <f t="shared" si="85"/>
        <v>0</v>
      </c>
      <c r="V207" s="348">
        <f t="shared" si="86"/>
        <v>0</v>
      </c>
      <c r="W207" s="348">
        <f t="shared" si="87"/>
        <v>0</v>
      </c>
      <c r="X207" s="348">
        <f t="shared" si="88"/>
        <v>0</v>
      </c>
      <c r="Y207" s="348">
        <f t="shared" si="89"/>
        <v>0</v>
      </c>
      <c r="Z207" s="348">
        <f t="shared" si="90"/>
        <v>0</v>
      </c>
      <c r="AA207" s="348">
        <f t="shared" si="91"/>
        <v>0</v>
      </c>
      <c r="AB207" s="348">
        <f t="shared" si="92"/>
        <v>0</v>
      </c>
      <c r="AC207" s="348">
        <f t="shared" si="93"/>
        <v>0</v>
      </c>
      <c r="AD207" s="348">
        <f t="shared" si="94"/>
        <v>0</v>
      </c>
      <c r="AE207" s="348">
        <f t="shared" si="95"/>
        <v>0</v>
      </c>
      <c r="AF207" s="348">
        <f t="shared" si="96"/>
        <v>0</v>
      </c>
      <c r="AG207" s="348">
        <f t="shared" si="97"/>
        <v>0</v>
      </c>
      <c r="AH207" s="348">
        <f t="shared" si="98"/>
        <v>0</v>
      </c>
      <c r="AI207" s="348">
        <f t="shared" si="99"/>
        <v>0</v>
      </c>
      <c r="AJ207" s="348">
        <f t="shared" si="100"/>
        <v>0</v>
      </c>
      <c r="AK207" s="348">
        <f t="shared" si="101"/>
        <v>0</v>
      </c>
      <c r="AL207" s="348">
        <f t="shared" si="102"/>
        <v>0</v>
      </c>
      <c r="AM207" s="348">
        <f t="shared" si="103"/>
        <v>0</v>
      </c>
      <c r="AN207" s="348">
        <f t="shared" si="104"/>
        <v>0</v>
      </c>
      <c r="AO207" s="334">
        <v>0</v>
      </c>
    </row>
    <row r="208" spans="1:41" s="335" customFormat="1" ht="18" customHeight="1">
      <c r="A208" s="343">
        <f t="shared" si="80"/>
        <v>203</v>
      </c>
      <c r="B208" s="344" t="s">
        <v>674</v>
      </c>
      <c r="C208" s="345" t="s">
        <v>675</v>
      </c>
      <c r="D208" s="346">
        <v>3.5</v>
      </c>
      <c r="E208" s="346">
        <v>1</v>
      </c>
      <c r="F208" s="346">
        <v>0</v>
      </c>
      <c r="G208" s="346">
        <v>0</v>
      </c>
      <c r="H208" s="346"/>
      <c r="I208" s="346"/>
      <c r="J208" s="346"/>
      <c r="K208" s="346"/>
      <c r="L208" s="346"/>
      <c r="M208" s="346"/>
      <c r="N208" s="346"/>
      <c r="O208" s="346"/>
      <c r="P208" s="347">
        <f t="shared" si="105"/>
        <v>4.5</v>
      </c>
      <c r="Q208" s="348">
        <f t="shared" si="81"/>
        <v>3.5</v>
      </c>
      <c r="R208" s="348">
        <f t="shared" si="82"/>
        <v>0</v>
      </c>
      <c r="S208" s="348">
        <f t="shared" si="83"/>
        <v>1</v>
      </c>
      <c r="T208" s="348">
        <f t="shared" si="84"/>
        <v>0</v>
      </c>
      <c r="U208" s="348">
        <f t="shared" si="85"/>
        <v>0</v>
      </c>
      <c r="V208" s="348">
        <f t="shared" si="86"/>
        <v>0</v>
      </c>
      <c r="W208" s="348">
        <f t="shared" si="87"/>
        <v>0</v>
      </c>
      <c r="X208" s="348">
        <f t="shared" si="88"/>
        <v>0</v>
      </c>
      <c r="Y208" s="348">
        <f t="shared" si="89"/>
        <v>0</v>
      </c>
      <c r="Z208" s="348">
        <f t="shared" si="90"/>
        <v>0</v>
      </c>
      <c r="AA208" s="348">
        <f t="shared" si="91"/>
        <v>0</v>
      </c>
      <c r="AB208" s="348">
        <f t="shared" si="92"/>
        <v>0</v>
      </c>
      <c r="AC208" s="348">
        <f t="shared" si="93"/>
        <v>0</v>
      </c>
      <c r="AD208" s="348">
        <f t="shared" si="94"/>
        <v>0</v>
      </c>
      <c r="AE208" s="348">
        <f t="shared" si="95"/>
        <v>0</v>
      </c>
      <c r="AF208" s="348">
        <f t="shared" si="96"/>
        <v>0</v>
      </c>
      <c r="AG208" s="348">
        <f t="shared" si="97"/>
        <v>0</v>
      </c>
      <c r="AH208" s="348">
        <f t="shared" si="98"/>
        <v>0</v>
      </c>
      <c r="AI208" s="348">
        <f t="shared" si="99"/>
        <v>0</v>
      </c>
      <c r="AJ208" s="348">
        <f t="shared" si="100"/>
        <v>0</v>
      </c>
      <c r="AK208" s="348">
        <f t="shared" si="101"/>
        <v>0</v>
      </c>
      <c r="AL208" s="348">
        <f t="shared" si="102"/>
        <v>0</v>
      </c>
      <c r="AM208" s="348">
        <f t="shared" si="103"/>
        <v>0</v>
      </c>
      <c r="AN208" s="348">
        <f t="shared" si="104"/>
        <v>0</v>
      </c>
      <c r="AO208" s="334">
        <v>0</v>
      </c>
    </row>
    <row r="209" spans="1:41" s="335" customFormat="1" ht="18" customHeight="1">
      <c r="A209" s="343">
        <f t="shared" si="80"/>
        <v>204</v>
      </c>
      <c r="B209" s="344" t="s">
        <v>676</v>
      </c>
      <c r="C209" s="345" t="s">
        <v>677</v>
      </c>
      <c r="D209" s="346">
        <v>0</v>
      </c>
      <c r="E209" s="346">
        <v>1.5</v>
      </c>
      <c r="F209" s="346">
        <v>0</v>
      </c>
      <c r="G209" s="346">
        <v>0</v>
      </c>
      <c r="H209" s="346"/>
      <c r="I209" s="346"/>
      <c r="J209" s="346"/>
      <c r="K209" s="346"/>
      <c r="L209" s="346"/>
      <c r="M209" s="346"/>
      <c r="N209" s="346"/>
      <c r="O209" s="346"/>
      <c r="P209" s="347">
        <f t="shared" si="105"/>
        <v>1.5</v>
      </c>
      <c r="Q209" s="348">
        <f t="shared" si="81"/>
        <v>0</v>
      </c>
      <c r="R209" s="348">
        <f t="shared" si="82"/>
        <v>0</v>
      </c>
      <c r="S209" s="348">
        <f t="shared" si="83"/>
        <v>1.5</v>
      </c>
      <c r="T209" s="348">
        <f t="shared" si="84"/>
        <v>0</v>
      </c>
      <c r="U209" s="348">
        <f t="shared" si="85"/>
        <v>0</v>
      </c>
      <c r="V209" s="348">
        <f t="shared" si="86"/>
        <v>0</v>
      </c>
      <c r="W209" s="348">
        <f t="shared" si="87"/>
        <v>0</v>
      </c>
      <c r="X209" s="348">
        <f t="shared" si="88"/>
        <v>0</v>
      </c>
      <c r="Y209" s="348">
        <f t="shared" si="89"/>
        <v>0</v>
      </c>
      <c r="Z209" s="348">
        <f t="shared" si="90"/>
        <v>0</v>
      </c>
      <c r="AA209" s="348">
        <f t="shared" si="91"/>
        <v>0</v>
      </c>
      <c r="AB209" s="348">
        <f t="shared" si="92"/>
        <v>0</v>
      </c>
      <c r="AC209" s="348">
        <f t="shared" si="93"/>
        <v>0</v>
      </c>
      <c r="AD209" s="348">
        <f t="shared" si="94"/>
        <v>0</v>
      </c>
      <c r="AE209" s="348">
        <f t="shared" si="95"/>
        <v>0</v>
      </c>
      <c r="AF209" s="348">
        <f t="shared" si="96"/>
        <v>0</v>
      </c>
      <c r="AG209" s="348">
        <f t="shared" si="97"/>
        <v>0</v>
      </c>
      <c r="AH209" s="348">
        <f t="shared" si="98"/>
        <v>0</v>
      </c>
      <c r="AI209" s="348">
        <f t="shared" si="99"/>
        <v>0</v>
      </c>
      <c r="AJ209" s="348">
        <f t="shared" si="100"/>
        <v>0</v>
      </c>
      <c r="AK209" s="348">
        <f t="shared" si="101"/>
        <v>0</v>
      </c>
      <c r="AL209" s="348">
        <f t="shared" si="102"/>
        <v>0</v>
      </c>
      <c r="AM209" s="348">
        <f t="shared" si="103"/>
        <v>0</v>
      </c>
      <c r="AN209" s="348">
        <f t="shared" si="104"/>
        <v>0</v>
      </c>
      <c r="AO209" s="334">
        <v>0</v>
      </c>
    </row>
    <row r="210" spans="1:41" s="335" customFormat="1" ht="18" customHeight="1">
      <c r="A210" s="343">
        <f t="shared" si="80"/>
        <v>205</v>
      </c>
      <c r="B210" s="344" t="s">
        <v>678</v>
      </c>
      <c r="C210" s="345" t="s">
        <v>679</v>
      </c>
      <c r="D210" s="346">
        <v>0</v>
      </c>
      <c r="E210" s="346">
        <v>0</v>
      </c>
      <c r="F210" s="346">
        <v>0</v>
      </c>
      <c r="G210" s="346">
        <v>0</v>
      </c>
      <c r="H210" s="346"/>
      <c r="I210" s="346"/>
      <c r="J210" s="346"/>
      <c r="K210" s="346"/>
      <c r="L210" s="346"/>
      <c r="M210" s="346"/>
      <c r="N210" s="346"/>
      <c r="O210" s="346"/>
      <c r="P210" s="347">
        <f t="shared" si="105"/>
        <v>0</v>
      </c>
      <c r="Q210" s="348">
        <f t="shared" si="81"/>
        <v>0</v>
      </c>
      <c r="R210" s="348">
        <f t="shared" si="82"/>
        <v>0</v>
      </c>
      <c r="S210" s="348">
        <f t="shared" si="83"/>
        <v>0</v>
      </c>
      <c r="T210" s="348">
        <f t="shared" si="84"/>
        <v>0</v>
      </c>
      <c r="U210" s="348">
        <f t="shared" si="85"/>
        <v>0</v>
      </c>
      <c r="V210" s="348">
        <f t="shared" si="86"/>
        <v>0</v>
      </c>
      <c r="W210" s="348">
        <f t="shared" si="87"/>
        <v>0</v>
      </c>
      <c r="X210" s="348">
        <f t="shared" si="88"/>
        <v>0</v>
      </c>
      <c r="Y210" s="348">
        <f t="shared" si="89"/>
        <v>0</v>
      </c>
      <c r="Z210" s="348">
        <f t="shared" si="90"/>
        <v>0</v>
      </c>
      <c r="AA210" s="348">
        <f t="shared" si="91"/>
        <v>0</v>
      </c>
      <c r="AB210" s="348">
        <f t="shared" si="92"/>
        <v>0</v>
      </c>
      <c r="AC210" s="348">
        <f t="shared" si="93"/>
        <v>0</v>
      </c>
      <c r="AD210" s="348">
        <f t="shared" si="94"/>
        <v>0</v>
      </c>
      <c r="AE210" s="348">
        <f t="shared" si="95"/>
        <v>0</v>
      </c>
      <c r="AF210" s="348">
        <f t="shared" si="96"/>
        <v>0</v>
      </c>
      <c r="AG210" s="348">
        <f t="shared" si="97"/>
        <v>0</v>
      </c>
      <c r="AH210" s="348">
        <f t="shared" si="98"/>
        <v>0</v>
      </c>
      <c r="AI210" s="348">
        <f t="shared" si="99"/>
        <v>0</v>
      </c>
      <c r="AJ210" s="348">
        <f t="shared" si="100"/>
        <v>0</v>
      </c>
      <c r="AK210" s="348">
        <f t="shared" si="101"/>
        <v>0</v>
      </c>
      <c r="AL210" s="348">
        <f t="shared" si="102"/>
        <v>0</v>
      </c>
      <c r="AM210" s="348">
        <f t="shared" si="103"/>
        <v>0</v>
      </c>
      <c r="AN210" s="348">
        <f t="shared" si="104"/>
        <v>0</v>
      </c>
      <c r="AO210" s="334">
        <v>0</v>
      </c>
    </row>
    <row r="211" spans="1:41" s="335" customFormat="1" ht="18" customHeight="1">
      <c r="A211" s="343">
        <f t="shared" si="80"/>
        <v>206</v>
      </c>
      <c r="B211" s="344" t="s">
        <v>680</v>
      </c>
      <c r="C211" s="345" t="s">
        <v>681</v>
      </c>
      <c r="D211" s="346">
        <v>0</v>
      </c>
      <c r="E211" s="346">
        <v>2</v>
      </c>
      <c r="F211" s="346">
        <v>0</v>
      </c>
      <c r="G211" s="346">
        <v>0</v>
      </c>
      <c r="H211" s="346"/>
      <c r="I211" s="346"/>
      <c r="J211" s="346"/>
      <c r="K211" s="346"/>
      <c r="L211" s="346"/>
      <c r="M211" s="346"/>
      <c r="N211" s="346"/>
      <c r="O211" s="346"/>
      <c r="P211" s="347">
        <f t="shared" si="105"/>
        <v>2</v>
      </c>
      <c r="Q211" s="348">
        <f t="shared" si="81"/>
        <v>0</v>
      </c>
      <c r="R211" s="348">
        <f t="shared" si="82"/>
        <v>0</v>
      </c>
      <c r="S211" s="348">
        <f t="shared" si="83"/>
        <v>2</v>
      </c>
      <c r="T211" s="348">
        <f t="shared" si="84"/>
        <v>0</v>
      </c>
      <c r="U211" s="348">
        <f t="shared" si="85"/>
        <v>0</v>
      </c>
      <c r="V211" s="348">
        <f t="shared" si="86"/>
        <v>0</v>
      </c>
      <c r="W211" s="348">
        <f t="shared" si="87"/>
        <v>0</v>
      </c>
      <c r="X211" s="348">
        <f t="shared" si="88"/>
        <v>0</v>
      </c>
      <c r="Y211" s="348">
        <f t="shared" si="89"/>
        <v>0</v>
      </c>
      <c r="Z211" s="348">
        <f t="shared" si="90"/>
        <v>0</v>
      </c>
      <c r="AA211" s="348">
        <f t="shared" si="91"/>
        <v>0</v>
      </c>
      <c r="AB211" s="348">
        <f t="shared" si="92"/>
        <v>0</v>
      </c>
      <c r="AC211" s="348">
        <f t="shared" si="93"/>
        <v>0</v>
      </c>
      <c r="AD211" s="348">
        <f t="shared" si="94"/>
        <v>0</v>
      </c>
      <c r="AE211" s="348">
        <f t="shared" si="95"/>
        <v>0</v>
      </c>
      <c r="AF211" s="348">
        <f t="shared" si="96"/>
        <v>0</v>
      </c>
      <c r="AG211" s="348">
        <f t="shared" si="97"/>
        <v>0</v>
      </c>
      <c r="AH211" s="348">
        <f t="shared" si="98"/>
        <v>0</v>
      </c>
      <c r="AI211" s="348">
        <f t="shared" si="99"/>
        <v>0</v>
      </c>
      <c r="AJ211" s="348">
        <f t="shared" si="100"/>
        <v>0</v>
      </c>
      <c r="AK211" s="348">
        <f t="shared" si="101"/>
        <v>0</v>
      </c>
      <c r="AL211" s="348">
        <f t="shared" si="102"/>
        <v>0</v>
      </c>
      <c r="AM211" s="348">
        <f t="shared" si="103"/>
        <v>0</v>
      </c>
      <c r="AN211" s="348">
        <f t="shared" si="104"/>
        <v>0</v>
      </c>
      <c r="AO211" s="334">
        <v>0</v>
      </c>
    </row>
    <row r="212" spans="1:41" s="335" customFormat="1" ht="18" customHeight="1">
      <c r="A212" s="343">
        <f t="shared" si="80"/>
        <v>207</v>
      </c>
      <c r="B212" s="344" t="s">
        <v>684</v>
      </c>
      <c r="C212" s="345" t="s">
        <v>685</v>
      </c>
      <c r="D212" s="346">
        <v>0</v>
      </c>
      <c r="E212" s="346">
        <v>0</v>
      </c>
      <c r="F212" s="346">
        <v>0</v>
      </c>
      <c r="G212" s="346">
        <v>0</v>
      </c>
      <c r="H212" s="346"/>
      <c r="I212" s="346"/>
      <c r="J212" s="346"/>
      <c r="K212" s="346"/>
      <c r="L212" s="346"/>
      <c r="M212" s="346"/>
      <c r="N212" s="346"/>
      <c r="O212" s="346"/>
      <c r="P212" s="347">
        <f t="shared" si="105"/>
        <v>0</v>
      </c>
      <c r="Q212" s="348">
        <f t="shared" si="81"/>
        <v>0</v>
      </c>
      <c r="R212" s="348">
        <f t="shared" si="82"/>
        <v>0</v>
      </c>
      <c r="S212" s="348">
        <f t="shared" si="83"/>
        <v>0</v>
      </c>
      <c r="T212" s="348">
        <f t="shared" si="84"/>
        <v>0</v>
      </c>
      <c r="U212" s="348">
        <f t="shared" si="85"/>
        <v>0</v>
      </c>
      <c r="V212" s="348">
        <f t="shared" si="86"/>
        <v>0</v>
      </c>
      <c r="W212" s="348">
        <f t="shared" si="87"/>
        <v>0</v>
      </c>
      <c r="X212" s="348">
        <f t="shared" si="88"/>
        <v>0</v>
      </c>
      <c r="Y212" s="348">
        <f t="shared" si="89"/>
        <v>0</v>
      </c>
      <c r="Z212" s="348">
        <f t="shared" si="90"/>
        <v>0</v>
      </c>
      <c r="AA212" s="348">
        <f t="shared" si="91"/>
        <v>0</v>
      </c>
      <c r="AB212" s="348">
        <f t="shared" si="92"/>
        <v>0</v>
      </c>
      <c r="AC212" s="348">
        <f t="shared" si="93"/>
        <v>0</v>
      </c>
      <c r="AD212" s="348">
        <f t="shared" si="94"/>
        <v>0</v>
      </c>
      <c r="AE212" s="348">
        <f t="shared" si="95"/>
        <v>0</v>
      </c>
      <c r="AF212" s="348">
        <f t="shared" si="96"/>
        <v>0</v>
      </c>
      <c r="AG212" s="348">
        <f t="shared" si="97"/>
        <v>0</v>
      </c>
      <c r="AH212" s="348">
        <f t="shared" si="98"/>
        <v>0</v>
      </c>
      <c r="AI212" s="348">
        <f t="shared" si="99"/>
        <v>0</v>
      </c>
      <c r="AJ212" s="348">
        <f t="shared" si="100"/>
        <v>0</v>
      </c>
      <c r="AK212" s="348">
        <f t="shared" si="101"/>
        <v>0</v>
      </c>
      <c r="AL212" s="348">
        <f t="shared" si="102"/>
        <v>0</v>
      </c>
      <c r="AM212" s="348">
        <f t="shared" si="103"/>
        <v>0</v>
      </c>
      <c r="AN212" s="348">
        <f t="shared" si="104"/>
        <v>0</v>
      </c>
      <c r="AO212" s="334">
        <v>0</v>
      </c>
    </row>
    <row r="213" spans="1:41" s="335" customFormat="1" ht="18" customHeight="1">
      <c r="A213" s="343">
        <f t="shared" si="80"/>
        <v>208</v>
      </c>
      <c r="B213" s="344" t="s">
        <v>686</v>
      </c>
      <c r="C213" s="345" t="s">
        <v>687</v>
      </c>
      <c r="D213" s="346">
        <v>1</v>
      </c>
      <c r="E213" s="346">
        <v>4.5</v>
      </c>
      <c r="F213" s="346">
        <v>0</v>
      </c>
      <c r="G213" s="346">
        <v>0</v>
      </c>
      <c r="H213" s="346"/>
      <c r="I213" s="346"/>
      <c r="J213" s="346"/>
      <c r="K213" s="346"/>
      <c r="L213" s="346"/>
      <c r="M213" s="346"/>
      <c r="N213" s="346"/>
      <c r="O213" s="346"/>
      <c r="P213" s="347">
        <f t="shared" si="105"/>
        <v>5.5</v>
      </c>
      <c r="Q213" s="348">
        <f t="shared" si="81"/>
        <v>1</v>
      </c>
      <c r="R213" s="348">
        <f t="shared" si="82"/>
        <v>0</v>
      </c>
      <c r="S213" s="348">
        <f t="shared" si="83"/>
        <v>4.5</v>
      </c>
      <c r="T213" s="348">
        <f t="shared" si="84"/>
        <v>0</v>
      </c>
      <c r="U213" s="348">
        <f t="shared" si="85"/>
        <v>0</v>
      </c>
      <c r="V213" s="348">
        <f t="shared" si="86"/>
        <v>0</v>
      </c>
      <c r="W213" s="348">
        <f t="shared" si="87"/>
        <v>0</v>
      </c>
      <c r="X213" s="348">
        <f t="shared" si="88"/>
        <v>0</v>
      </c>
      <c r="Y213" s="348">
        <f t="shared" si="89"/>
        <v>0</v>
      </c>
      <c r="Z213" s="348">
        <f t="shared" si="90"/>
        <v>0</v>
      </c>
      <c r="AA213" s="348">
        <f t="shared" si="91"/>
        <v>0</v>
      </c>
      <c r="AB213" s="348">
        <f t="shared" si="92"/>
        <v>0</v>
      </c>
      <c r="AC213" s="348">
        <f t="shared" si="93"/>
        <v>0</v>
      </c>
      <c r="AD213" s="348">
        <f t="shared" si="94"/>
        <v>0</v>
      </c>
      <c r="AE213" s="348">
        <f t="shared" si="95"/>
        <v>0</v>
      </c>
      <c r="AF213" s="348">
        <f t="shared" si="96"/>
        <v>0</v>
      </c>
      <c r="AG213" s="348">
        <f t="shared" si="97"/>
        <v>0</v>
      </c>
      <c r="AH213" s="348">
        <f t="shared" si="98"/>
        <v>0</v>
      </c>
      <c r="AI213" s="348">
        <f t="shared" si="99"/>
        <v>0</v>
      </c>
      <c r="AJ213" s="348">
        <f t="shared" si="100"/>
        <v>0</v>
      </c>
      <c r="AK213" s="348">
        <f t="shared" si="101"/>
        <v>0</v>
      </c>
      <c r="AL213" s="348">
        <f t="shared" si="102"/>
        <v>0</v>
      </c>
      <c r="AM213" s="348">
        <f t="shared" si="103"/>
        <v>0</v>
      </c>
      <c r="AN213" s="348">
        <f t="shared" si="104"/>
        <v>0</v>
      </c>
      <c r="AO213" s="334">
        <v>15</v>
      </c>
    </row>
    <row r="214" spans="1:41" s="335" customFormat="1" ht="18" customHeight="1">
      <c r="A214" s="343">
        <f t="shared" si="80"/>
        <v>209</v>
      </c>
      <c r="B214" s="344" t="s">
        <v>688</v>
      </c>
      <c r="C214" s="345" t="s">
        <v>689</v>
      </c>
      <c r="D214" s="346">
        <v>2</v>
      </c>
      <c r="E214" s="346">
        <v>2.5</v>
      </c>
      <c r="F214" s="346">
        <v>0</v>
      </c>
      <c r="G214" s="346">
        <v>0</v>
      </c>
      <c r="H214" s="346"/>
      <c r="I214" s="346"/>
      <c r="J214" s="346"/>
      <c r="K214" s="346"/>
      <c r="L214" s="346"/>
      <c r="M214" s="346"/>
      <c r="N214" s="346"/>
      <c r="O214" s="346"/>
      <c r="P214" s="347">
        <f t="shared" si="105"/>
        <v>4.5</v>
      </c>
      <c r="Q214" s="348">
        <f t="shared" si="81"/>
        <v>2</v>
      </c>
      <c r="R214" s="348">
        <f t="shared" si="82"/>
        <v>0</v>
      </c>
      <c r="S214" s="348">
        <f t="shared" si="83"/>
        <v>2.5</v>
      </c>
      <c r="T214" s="348">
        <f t="shared" si="84"/>
        <v>0</v>
      </c>
      <c r="U214" s="348">
        <f t="shared" si="85"/>
        <v>0</v>
      </c>
      <c r="V214" s="348">
        <f t="shared" si="86"/>
        <v>0</v>
      </c>
      <c r="W214" s="348">
        <f t="shared" si="87"/>
        <v>0</v>
      </c>
      <c r="X214" s="348">
        <f t="shared" si="88"/>
        <v>0</v>
      </c>
      <c r="Y214" s="348">
        <f t="shared" si="89"/>
        <v>0</v>
      </c>
      <c r="Z214" s="348">
        <f t="shared" si="90"/>
        <v>0</v>
      </c>
      <c r="AA214" s="348">
        <f t="shared" si="91"/>
        <v>0</v>
      </c>
      <c r="AB214" s="348">
        <f t="shared" si="92"/>
        <v>0</v>
      </c>
      <c r="AC214" s="348">
        <f t="shared" si="93"/>
        <v>0</v>
      </c>
      <c r="AD214" s="348">
        <f t="shared" si="94"/>
        <v>0</v>
      </c>
      <c r="AE214" s="348">
        <f t="shared" si="95"/>
        <v>0</v>
      </c>
      <c r="AF214" s="348">
        <f t="shared" si="96"/>
        <v>0</v>
      </c>
      <c r="AG214" s="348">
        <f t="shared" si="97"/>
        <v>0</v>
      </c>
      <c r="AH214" s="348">
        <f t="shared" si="98"/>
        <v>0</v>
      </c>
      <c r="AI214" s="348">
        <f t="shared" si="99"/>
        <v>0</v>
      </c>
      <c r="AJ214" s="348">
        <f t="shared" si="100"/>
        <v>0</v>
      </c>
      <c r="AK214" s="348">
        <f t="shared" si="101"/>
        <v>0</v>
      </c>
      <c r="AL214" s="348">
        <f t="shared" si="102"/>
        <v>0</v>
      </c>
      <c r="AM214" s="348">
        <f t="shared" si="103"/>
        <v>0</v>
      </c>
      <c r="AN214" s="348">
        <f t="shared" si="104"/>
        <v>0</v>
      </c>
      <c r="AO214" s="334">
        <v>0</v>
      </c>
    </row>
    <row r="215" spans="1:41" s="335" customFormat="1" ht="18" customHeight="1">
      <c r="A215" s="343">
        <f t="shared" si="80"/>
        <v>210</v>
      </c>
      <c r="B215" s="344" t="s">
        <v>690</v>
      </c>
      <c r="C215" s="345" t="s">
        <v>691</v>
      </c>
      <c r="D215" s="346">
        <v>0</v>
      </c>
      <c r="E215" s="346">
        <v>4.5</v>
      </c>
      <c r="F215" s="346">
        <v>0</v>
      </c>
      <c r="G215" s="346">
        <v>0</v>
      </c>
      <c r="H215" s="346"/>
      <c r="I215" s="346"/>
      <c r="J215" s="346"/>
      <c r="K215" s="346"/>
      <c r="L215" s="346"/>
      <c r="M215" s="346"/>
      <c r="N215" s="346"/>
      <c r="O215" s="346"/>
      <c r="P215" s="347">
        <f t="shared" si="105"/>
        <v>4.5</v>
      </c>
      <c r="Q215" s="348">
        <f t="shared" si="81"/>
        <v>0</v>
      </c>
      <c r="R215" s="348">
        <f t="shared" si="82"/>
        <v>0</v>
      </c>
      <c r="S215" s="348">
        <f t="shared" si="83"/>
        <v>4.5</v>
      </c>
      <c r="T215" s="348">
        <f t="shared" si="84"/>
        <v>0</v>
      </c>
      <c r="U215" s="348">
        <f t="shared" si="85"/>
        <v>0</v>
      </c>
      <c r="V215" s="348">
        <f t="shared" si="86"/>
        <v>0</v>
      </c>
      <c r="W215" s="348">
        <f t="shared" si="87"/>
        <v>0</v>
      </c>
      <c r="X215" s="348">
        <f t="shared" si="88"/>
        <v>0</v>
      </c>
      <c r="Y215" s="348">
        <f t="shared" si="89"/>
        <v>0</v>
      </c>
      <c r="Z215" s="348">
        <f t="shared" si="90"/>
        <v>0</v>
      </c>
      <c r="AA215" s="348">
        <f t="shared" si="91"/>
        <v>0</v>
      </c>
      <c r="AB215" s="348">
        <f t="shared" si="92"/>
        <v>0</v>
      </c>
      <c r="AC215" s="348">
        <f t="shared" si="93"/>
        <v>0</v>
      </c>
      <c r="AD215" s="348">
        <f t="shared" si="94"/>
        <v>0</v>
      </c>
      <c r="AE215" s="348">
        <f t="shared" si="95"/>
        <v>0</v>
      </c>
      <c r="AF215" s="348">
        <f t="shared" si="96"/>
        <v>0</v>
      </c>
      <c r="AG215" s="348">
        <f t="shared" si="97"/>
        <v>0</v>
      </c>
      <c r="AH215" s="348">
        <f t="shared" si="98"/>
        <v>0</v>
      </c>
      <c r="AI215" s="348">
        <f t="shared" si="99"/>
        <v>0</v>
      </c>
      <c r="AJ215" s="348">
        <f t="shared" si="100"/>
        <v>0</v>
      </c>
      <c r="AK215" s="348">
        <f t="shared" si="101"/>
        <v>0</v>
      </c>
      <c r="AL215" s="348">
        <f t="shared" si="102"/>
        <v>0</v>
      </c>
      <c r="AM215" s="348">
        <f t="shared" si="103"/>
        <v>0</v>
      </c>
      <c r="AN215" s="348">
        <f t="shared" si="104"/>
        <v>0</v>
      </c>
      <c r="AO215" s="334">
        <v>0</v>
      </c>
    </row>
    <row r="216" spans="1:41" s="335" customFormat="1" ht="18" customHeight="1">
      <c r="A216" s="343">
        <f t="shared" si="80"/>
        <v>211</v>
      </c>
      <c r="B216" s="344" t="s">
        <v>692</v>
      </c>
      <c r="C216" s="345" t="s">
        <v>693</v>
      </c>
      <c r="D216" s="346">
        <v>5</v>
      </c>
      <c r="E216" s="346">
        <v>1.5</v>
      </c>
      <c r="F216" s="346">
        <v>0</v>
      </c>
      <c r="G216" s="346">
        <v>0</v>
      </c>
      <c r="H216" s="346"/>
      <c r="I216" s="346"/>
      <c r="J216" s="346"/>
      <c r="K216" s="346"/>
      <c r="L216" s="346"/>
      <c r="M216" s="346"/>
      <c r="N216" s="346"/>
      <c r="O216" s="346"/>
      <c r="P216" s="347">
        <f t="shared" si="105"/>
        <v>6.5</v>
      </c>
      <c r="Q216" s="348">
        <f t="shared" si="81"/>
        <v>5</v>
      </c>
      <c r="R216" s="348">
        <f t="shared" si="82"/>
        <v>0</v>
      </c>
      <c r="S216" s="348">
        <f t="shared" si="83"/>
        <v>1.5</v>
      </c>
      <c r="T216" s="348">
        <f t="shared" si="84"/>
        <v>0</v>
      </c>
      <c r="U216" s="348">
        <f t="shared" si="85"/>
        <v>0</v>
      </c>
      <c r="V216" s="348">
        <f t="shared" si="86"/>
        <v>0</v>
      </c>
      <c r="W216" s="348">
        <f t="shared" si="87"/>
        <v>0</v>
      </c>
      <c r="X216" s="348">
        <f t="shared" si="88"/>
        <v>0</v>
      </c>
      <c r="Y216" s="348">
        <f t="shared" si="89"/>
        <v>0</v>
      </c>
      <c r="Z216" s="348">
        <f t="shared" si="90"/>
        <v>0</v>
      </c>
      <c r="AA216" s="348">
        <f t="shared" si="91"/>
        <v>0</v>
      </c>
      <c r="AB216" s="348">
        <f t="shared" si="92"/>
        <v>0</v>
      </c>
      <c r="AC216" s="348">
        <f t="shared" si="93"/>
        <v>0</v>
      </c>
      <c r="AD216" s="348">
        <f t="shared" si="94"/>
        <v>0</v>
      </c>
      <c r="AE216" s="348">
        <f t="shared" si="95"/>
        <v>0</v>
      </c>
      <c r="AF216" s="348">
        <f t="shared" si="96"/>
        <v>0</v>
      </c>
      <c r="AG216" s="348">
        <f t="shared" si="97"/>
        <v>0</v>
      </c>
      <c r="AH216" s="348">
        <f t="shared" si="98"/>
        <v>0</v>
      </c>
      <c r="AI216" s="348">
        <f t="shared" si="99"/>
        <v>0</v>
      </c>
      <c r="AJ216" s="348">
        <f t="shared" si="100"/>
        <v>0</v>
      </c>
      <c r="AK216" s="348">
        <f t="shared" si="101"/>
        <v>0</v>
      </c>
      <c r="AL216" s="348">
        <f t="shared" si="102"/>
        <v>0</v>
      </c>
      <c r="AM216" s="348">
        <f t="shared" si="103"/>
        <v>0</v>
      </c>
      <c r="AN216" s="348">
        <f t="shared" si="104"/>
        <v>0</v>
      </c>
      <c r="AO216" s="334">
        <v>0</v>
      </c>
    </row>
    <row r="217" spans="1:41" s="335" customFormat="1" ht="18" customHeight="1">
      <c r="A217" s="343">
        <f t="shared" si="80"/>
        <v>212</v>
      </c>
      <c r="B217" s="344" t="s">
        <v>698</v>
      </c>
      <c r="C217" s="345" t="s">
        <v>699</v>
      </c>
      <c r="D217" s="346">
        <v>0</v>
      </c>
      <c r="E217" s="346">
        <v>2</v>
      </c>
      <c r="F217" s="346">
        <v>0</v>
      </c>
      <c r="G217" s="346">
        <v>0</v>
      </c>
      <c r="H217" s="346"/>
      <c r="I217" s="346"/>
      <c r="J217" s="346"/>
      <c r="K217" s="346"/>
      <c r="L217" s="346"/>
      <c r="M217" s="346"/>
      <c r="N217" s="346"/>
      <c r="O217" s="346"/>
      <c r="P217" s="347">
        <f t="shared" si="105"/>
        <v>2</v>
      </c>
      <c r="Q217" s="348">
        <f t="shared" si="81"/>
        <v>0</v>
      </c>
      <c r="R217" s="348">
        <f t="shared" si="82"/>
        <v>0</v>
      </c>
      <c r="S217" s="348">
        <f t="shared" si="83"/>
        <v>2</v>
      </c>
      <c r="T217" s="348">
        <f t="shared" si="84"/>
        <v>0</v>
      </c>
      <c r="U217" s="348">
        <f t="shared" si="85"/>
        <v>0</v>
      </c>
      <c r="V217" s="348">
        <f t="shared" si="86"/>
        <v>0</v>
      </c>
      <c r="W217" s="348">
        <f t="shared" si="87"/>
        <v>0</v>
      </c>
      <c r="X217" s="348">
        <f t="shared" si="88"/>
        <v>0</v>
      </c>
      <c r="Y217" s="348">
        <f t="shared" si="89"/>
        <v>0</v>
      </c>
      <c r="Z217" s="348">
        <f t="shared" si="90"/>
        <v>0</v>
      </c>
      <c r="AA217" s="348">
        <f t="shared" si="91"/>
        <v>0</v>
      </c>
      <c r="AB217" s="348">
        <f t="shared" si="92"/>
        <v>0</v>
      </c>
      <c r="AC217" s="348">
        <f t="shared" si="93"/>
        <v>0</v>
      </c>
      <c r="AD217" s="348">
        <f t="shared" si="94"/>
        <v>0</v>
      </c>
      <c r="AE217" s="348">
        <f t="shared" si="95"/>
        <v>0</v>
      </c>
      <c r="AF217" s="348">
        <f t="shared" si="96"/>
        <v>0</v>
      </c>
      <c r="AG217" s="348">
        <f t="shared" si="97"/>
        <v>0</v>
      </c>
      <c r="AH217" s="348">
        <f t="shared" si="98"/>
        <v>0</v>
      </c>
      <c r="AI217" s="348">
        <f t="shared" si="99"/>
        <v>0</v>
      </c>
      <c r="AJ217" s="348">
        <f t="shared" si="100"/>
        <v>0</v>
      </c>
      <c r="AK217" s="348">
        <f t="shared" si="101"/>
        <v>0</v>
      </c>
      <c r="AL217" s="348">
        <f t="shared" si="102"/>
        <v>0</v>
      </c>
      <c r="AM217" s="348">
        <f t="shared" si="103"/>
        <v>0</v>
      </c>
      <c r="AN217" s="348">
        <f t="shared" si="104"/>
        <v>0</v>
      </c>
      <c r="AO217" s="334">
        <v>0</v>
      </c>
    </row>
    <row r="218" spans="1:41" s="335" customFormat="1" ht="18" customHeight="1">
      <c r="A218" s="343">
        <f t="shared" si="80"/>
        <v>213</v>
      </c>
      <c r="B218" s="344" t="s">
        <v>700</v>
      </c>
      <c r="C218" s="345" t="s">
        <v>701</v>
      </c>
      <c r="D218" s="346">
        <v>2.5</v>
      </c>
      <c r="E218" s="346">
        <v>0</v>
      </c>
      <c r="F218" s="346">
        <v>1</v>
      </c>
      <c r="G218" s="346"/>
      <c r="H218" s="346"/>
      <c r="I218" s="346"/>
      <c r="J218" s="346"/>
      <c r="K218" s="346"/>
      <c r="L218" s="346"/>
      <c r="M218" s="346"/>
      <c r="N218" s="346"/>
      <c r="O218" s="346"/>
      <c r="P218" s="347">
        <f t="shared" si="105"/>
        <v>3.5</v>
      </c>
      <c r="Q218" s="348">
        <f t="shared" si="81"/>
        <v>2.5</v>
      </c>
      <c r="R218" s="348">
        <f t="shared" si="82"/>
        <v>0</v>
      </c>
      <c r="S218" s="348">
        <f t="shared" si="83"/>
        <v>0</v>
      </c>
      <c r="T218" s="348">
        <f t="shared" si="84"/>
        <v>0</v>
      </c>
      <c r="U218" s="348">
        <f t="shared" si="85"/>
        <v>1</v>
      </c>
      <c r="V218" s="348">
        <f t="shared" si="86"/>
        <v>0</v>
      </c>
      <c r="W218" s="348">
        <f t="shared" si="87"/>
        <v>0</v>
      </c>
      <c r="X218" s="348">
        <f t="shared" si="88"/>
        <v>0</v>
      </c>
      <c r="Y218" s="348">
        <f t="shared" si="89"/>
        <v>0</v>
      </c>
      <c r="Z218" s="348">
        <f t="shared" si="90"/>
        <v>0</v>
      </c>
      <c r="AA218" s="348">
        <f t="shared" si="91"/>
        <v>0</v>
      </c>
      <c r="AB218" s="348">
        <f t="shared" si="92"/>
        <v>0</v>
      </c>
      <c r="AC218" s="348">
        <f t="shared" si="93"/>
        <v>0</v>
      </c>
      <c r="AD218" s="348">
        <f t="shared" si="94"/>
        <v>0</v>
      </c>
      <c r="AE218" s="348">
        <f t="shared" si="95"/>
        <v>0</v>
      </c>
      <c r="AF218" s="348">
        <f t="shared" si="96"/>
        <v>0</v>
      </c>
      <c r="AG218" s="348">
        <f t="shared" si="97"/>
        <v>0</v>
      </c>
      <c r="AH218" s="348">
        <f t="shared" si="98"/>
        <v>0</v>
      </c>
      <c r="AI218" s="348">
        <f t="shared" si="99"/>
        <v>0</v>
      </c>
      <c r="AJ218" s="348">
        <f t="shared" si="100"/>
        <v>0</v>
      </c>
      <c r="AK218" s="348">
        <f t="shared" si="101"/>
        <v>0</v>
      </c>
      <c r="AL218" s="348">
        <f t="shared" si="102"/>
        <v>0</v>
      </c>
      <c r="AM218" s="348">
        <f t="shared" si="103"/>
        <v>0</v>
      </c>
      <c r="AN218" s="348">
        <f t="shared" si="104"/>
        <v>0</v>
      </c>
      <c r="AO218" s="334">
        <v>0</v>
      </c>
    </row>
    <row r="219" spans="1:41" s="335" customFormat="1" ht="18" customHeight="1">
      <c r="A219" s="343">
        <f t="shared" si="80"/>
        <v>214</v>
      </c>
      <c r="B219" s="344" t="s">
        <v>702</v>
      </c>
      <c r="C219" s="345" t="s">
        <v>703</v>
      </c>
      <c r="D219" s="346">
        <v>4</v>
      </c>
      <c r="E219" s="346">
        <v>3</v>
      </c>
      <c r="F219" s="346">
        <v>1</v>
      </c>
      <c r="G219" s="346">
        <v>0</v>
      </c>
      <c r="H219" s="346"/>
      <c r="I219" s="346"/>
      <c r="J219" s="346"/>
      <c r="K219" s="346"/>
      <c r="L219" s="346"/>
      <c r="M219" s="346"/>
      <c r="N219" s="346"/>
      <c r="O219" s="346"/>
      <c r="P219" s="347">
        <f t="shared" si="105"/>
        <v>8</v>
      </c>
      <c r="Q219" s="348">
        <f t="shared" si="81"/>
        <v>4</v>
      </c>
      <c r="R219" s="348">
        <f t="shared" si="82"/>
        <v>0</v>
      </c>
      <c r="S219" s="348">
        <f t="shared" si="83"/>
        <v>3</v>
      </c>
      <c r="T219" s="348">
        <f t="shared" si="84"/>
        <v>0</v>
      </c>
      <c r="U219" s="348">
        <f t="shared" si="85"/>
        <v>1</v>
      </c>
      <c r="V219" s="348">
        <f t="shared" si="86"/>
        <v>0</v>
      </c>
      <c r="W219" s="348">
        <f t="shared" si="87"/>
        <v>0</v>
      </c>
      <c r="X219" s="348">
        <f t="shared" si="88"/>
        <v>0</v>
      </c>
      <c r="Y219" s="348">
        <f t="shared" si="89"/>
        <v>0</v>
      </c>
      <c r="Z219" s="348">
        <f t="shared" si="90"/>
        <v>0</v>
      </c>
      <c r="AA219" s="348">
        <f t="shared" si="91"/>
        <v>0</v>
      </c>
      <c r="AB219" s="348">
        <f t="shared" si="92"/>
        <v>0</v>
      </c>
      <c r="AC219" s="348">
        <f t="shared" si="93"/>
        <v>0</v>
      </c>
      <c r="AD219" s="348">
        <f t="shared" si="94"/>
        <v>0</v>
      </c>
      <c r="AE219" s="348">
        <f t="shared" si="95"/>
        <v>0</v>
      </c>
      <c r="AF219" s="348">
        <f t="shared" si="96"/>
        <v>0</v>
      </c>
      <c r="AG219" s="348">
        <f t="shared" si="97"/>
        <v>0</v>
      </c>
      <c r="AH219" s="348">
        <f t="shared" si="98"/>
        <v>0</v>
      </c>
      <c r="AI219" s="348">
        <f t="shared" si="99"/>
        <v>0</v>
      </c>
      <c r="AJ219" s="348">
        <f t="shared" si="100"/>
        <v>0</v>
      </c>
      <c r="AK219" s="348">
        <f t="shared" si="101"/>
        <v>0</v>
      </c>
      <c r="AL219" s="348">
        <f t="shared" si="102"/>
        <v>0</v>
      </c>
      <c r="AM219" s="348">
        <f t="shared" si="103"/>
        <v>0</v>
      </c>
      <c r="AN219" s="348">
        <f t="shared" si="104"/>
        <v>0</v>
      </c>
      <c r="AO219" s="334">
        <v>0</v>
      </c>
    </row>
    <row r="220" spans="1:41" s="335" customFormat="1" ht="18" customHeight="1">
      <c r="A220" s="343">
        <f t="shared" si="80"/>
        <v>215</v>
      </c>
      <c r="B220" s="344" t="s">
        <v>704</v>
      </c>
      <c r="C220" s="345" t="s">
        <v>705</v>
      </c>
      <c r="D220" s="346">
        <v>5</v>
      </c>
      <c r="E220" s="346">
        <v>0</v>
      </c>
      <c r="F220" s="346">
        <v>0</v>
      </c>
      <c r="G220" s="346">
        <v>0</v>
      </c>
      <c r="H220" s="346"/>
      <c r="I220" s="346"/>
      <c r="J220" s="346"/>
      <c r="K220" s="346"/>
      <c r="L220" s="346"/>
      <c r="M220" s="346"/>
      <c r="N220" s="346"/>
      <c r="O220" s="346"/>
      <c r="P220" s="347">
        <f t="shared" si="105"/>
        <v>5</v>
      </c>
      <c r="Q220" s="348">
        <f t="shared" si="81"/>
        <v>5</v>
      </c>
      <c r="R220" s="348">
        <f t="shared" si="82"/>
        <v>0</v>
      </c>
      <c r="S220" s="348">
        <f t="shared" si="83"/>
        <v>0</v>
      </c>
      <c r="T220" s="348">
        <f t="shared" si="84"/>
        <v>0</v>
      </c>
      <c r="U220" s="348">
        <f t="shared" si="85"/>
        <v>0</v>
      </c>
      <c r="V220" s="348">
        <f t="shared" si="86"/>
        <v>0</v>
      </c>
      <c r="W220" s="348">
        <f t="shared" si="87"/>
        <v>0</v>
      </c>
      <c r="X220" s="348">
        <f t="shared" si="88"/>
        <v>0</v>
      </c>
      <c r="Y220" s="348">
        <f t="shared" si="89"/>
        <v>0</v>
      </c>
      <c r="Z220" s="348">
        <f t="shared" si="90"/>
        <v>0</v>
      </c>
      <c r="AA220" s="348">
        <f t="shared" si="91"/>
        <v>0</v>
      </c>
      <c r="AB220" s="348">
        <f t="shared" si="92"/>
        <v>0</v>
      </c>
      <c r="AC220" s="348">
        <f t="shared" si="93"/>
        <v>0</v>
      </c>
      <c r="AD220" s="348">
        <f t="shared" si="94"/>
        <v>0</v>
      </c>
      <c r="AE220" s="348">
        <f t="shared" si="95"/>
        <v>0</v>
      </c>
      <c r="AF220" s="348">
        <f t="shared" si="96"/>
        <v>0</v>
      </c>
      <c r="AG220" s="348">
        <f t="shared" si="97"/>
        <v>0</v>
      </c>
      <c r="AH220" s="348">
        <f t="shared" si="98"/>
        <v>0</v>
      </c>
      <c r="AI220" s="348">
        <f t="shared" si="99"/>
        <v>0</v>
      </c>
      <c r="AJ220" s="348">
        <f t="shared" si="100"/>
        <v>0</v>
      </c>
      <c r="AK220" s="348">
        <f t="shared" si="101"/>
        <v>0</v>
      </c>
      <c r="AL220" s="348">
        <f t="shared" si="102"/>
        <v>0</v>
      </c>
      <c r="AM220" s="348">
        <f t="shared" si="103"/>
        <v>0</v>
      </c>
      <c r="AN220" s="348">
        <f t="shared" si="104"/>
        <v>0</v>
      </c>
      <c r="AO220" s="334">
        <v>15</v>
      </c>
    </row>
    <row r="221" spans="1:41" s="335" customFormat="1" ht="18" customHeight="1">
      <c r="A221" s="343">
        <f t="shared" si="80"/>
        <v>216</v>
      </c>
      <c r="B221" s="344" t="s">
        <v>706</v>
      </c>
      <c r="C221" s="345" t="s">
        <v>707</v>
      </c>
      <c r="D221" s="346">
        <v>4</v>
      </c>
      <c r="E221" s="346">
        <v>0</v>
      </c>
      <c r="F221" s="346">
        <v>0</v>
      </c>
      <c r="G221" s="346">
        <v>0</v>
      </c>
      <c r="H221" s="346"/>
      <c r="I221" s="346"/>
      <c r="J221" s="346"/>
      <c r="K221" s="346"/>
      <c r="L221" s="346"/>
      <c r="M221" s="346"/>
      <c r="N221" s="346"/>
      <c r="O221" s="346"/>
      <c r="P221" s="347">
        <f t="shared" si="105"/>
        <v>4</v>
      </c>
      <c r="Q221" s="348">
        <f t="shared" si="81"/>
        <v>4</v>
      </c>
      <c r="R221" s="348">
        <f t="shared" si="82"/>
        <v>0</v>
      </c>
      <c r="S221" s="348">
        <f t="shared" si="83"/>
        <v>0</v>
      </c>
      <c r="T221" s="348">
        <f t="shared" si="84"/>
        <v>0</v>
      </c>
      <c r="U221" s="348">
        <f t="shared" si="85"/>
        <v>0</v>
      </c>
      <c r="V221" s="348">
        <f t="shared" si="86"/>
        <v>0</v>
      </c>
      <c r="W221" s="348">
        <f t="shared" si="87"/>
        <v>0</v>
      </c>
      <c r="X221" s="348">
        <f t="shared" si="88"/>
        <v>0</v>
      </c>
      <c r="Y221" s="348">
        <f t="shared" si="89"/>
        <v>0</v>
      </c>
      <c r="Z221" s="348">
        <f t="shared" si="90"/>
        <v>0</v>
      </c>
      <c r="AA221" s="348">
        <f t="shared" si="91"/>
        <v>0</v>
      </c>
      <c r="AB221" s="348">
        <f t="shared" si="92"/>
        <v>0</v>
      </c>
      <c r="AC221" s="348">
        <f t="shared" si="93"/>
        <v>0</v>
      </c>
      <c r="AD221" s="348">
        <f t="shared" si="94"/>
        <v>0</v>
      </c>
      <c r="AE221" s="348">
        <f t="shared" si="95"/>
        <v>0</v>
      </c>
      <c r="AF221" s="348">
        <f t="shared" si="96"/>
        <v>0</v>
      </c>
      <c r="AG221" s="348">
        <f t="shared" si="97"/>
        <v>0</v>
      </c>
      <c r="AH221" s="348">
        <f t="shared" si="98"/>
        <v>0</v>
      </c>
      <c r="AI221" s="348">
        <f t="shared" si="99"/>
        <v>0</v>
      </c>
      <c r="AJ221" s="348">
        <f t="shared" si="100"/>
        <v>0</v>
      </c>
      <c r="AK221" s="348">
        <f t="shared" si="101"/>
        <v>0</v>
      </c>
      <c r="AL221" s="348">
        <f t="shared" si="102"/>
        <v>0</v>
      </c>
      <c r="AM221" s="348">
        <f t="shared" si="103"/>
        <v>0</v>
      </c>
      <c r="AN221" s="348">
        <f t="shared" si="104"/>
        <v>0</v>
      </c>
      <c r="AO221" s="334">
        <v>0</v>
      </c>
    </row>
    <row r="222" spans="1:41" s="335" customFormat="1" ht="18" customHeight="1">
      <c r="A222" s="343">
        <f t="shared" si="80"/>
        <v>217</v>
      </c>
      <c r="B222" s="344" t="s">
        <v>708</v>
      </c>
      <c r="C222" s="345" t="s">
        <v>709</v>
      </c>
      <c r="D222" s="346">
        <v>1</v>
      </c>
      <c r="E222" s="346">
        <v>0.5</v>
      </c>
      <c r="F222" s="346">
        <v>0</v>
      </c>
      <c r="G222" s="346">
        <v>0</v>
      </c>
      <c r="H222" s="346"/>
      <c r="I222" s="346"/>
      <c r="J222" s="346"/>
      <c r="K222" s="346"/>
      <c r="L222" s="346"/>
      <c r="M222" s="346"/>
      <c r="N222" s="346"/>
      <c r="O222" s="346"/>
      <c r="P222" s="347">
        <f t="shared" si="105"/>
        <v>1.5</v>
      </c>
      <c r="Q222" s="348">
        <f t="shared" si="81"/>
        <v>1</v>
      </c>
      <c r="R222" s="348">
        <f t="shared" si="82"/>
        <v>0</v>
      </c>
      <c r="S222" s="348">
        <f t="shared" si="83"/>
        <v>0.5</v>
      </c>
      <c r="T222" s="348">
        <f t="shared" si="84"/>
        <v>0</v>
      </c>
      <c r="U222" s="348">
        <f t="shared" si="85"/>
        <v>0</v>
      </c>
      <c r="V222" s="348">
        <f t="shared" si="86"/>
        <v>0</v>
      </c>
      <c r="W222" s="348">
        <f t="shared" si="87"/>
        <v>0</v>
      </c>
      <c r="X222" s="348">
        <f t="shared" si="88"/>
        <v>0</v>
      </c>
      <c r="Y222" s="348">
        <f t="shared" si="89"/>
        <v>0</v>
      </c>
      <c r="Z222" s="348">
        <f t="shared" si="90"/>
        <v>0</v>
      </c>
      <c r="AA222" s="348">
        <f t="shared" si="91"/>
        <v>0</v>
      </c>
      <c r="AB222" s="348">
        <f t="shared" si="92"/>
        <v>0</v>
      </c>
      <c r="AC222" s="348">
        <f t="shared" si="93"/>
        <v>0</v>
      </c>
      <c r="AD222" s="348">
        <f t="shared" si="94"/>
        <v>0</v>
      </c>
      <c r="AE222" s="348">
        <f t="shared" si="95"/>
        <v>0</v>
      </c>
      <c r="AF222" s="348">
        <f t="shared" si="96"/>
        <v>0</v>
      </c>
      <c r="AG222" s="348">
        <f t="shared" si="97"/>
        <v>0</v>
      </c>
      <c r="AH222" s="348">
        <f t="shared" si="98"/>
        <v>0</v>
      </c>
      <c r="AI222" s="348">
        <f t="shared" si="99"/>
        <v>0</v>
      </c>
      <c r="AJ222" s="348">
        <f t="shared" si="100"/>
        <v>0</v>
      </c>
      <c r="AK222" s="348">
        <f t="shared" si="101"/>
        <v>0</v>
      </c>
      <c r="AL222" s="348">
        <f t="shared" si="102"/>
        <v>0</v>
      </c>
      <c r="AM222" s="348">
        <f t="shared" si="103"/>
        <v>0</v>
      </c>
      <c r="AN222" s="348">
        <f t="shared" si="104"/>
        <v>0</v>
      </c>
      <c r="AO222" s="334">
        <v>0</v>
      </c>
    </row>
    <row r="223" spans="1:41" s="335" customFormat="1" ht="18" customHeight="1">
      <c r="A223" s="343">
        <f t="shared" si="80"/>
        <v>218</v>
      </c>
      <c r="B223" s="344" t="s">
        <v>710</v>
      </c>
      <c r="C223" s="345" t="s">
        <v>711</v>
      </c>
      <c r="D223" s="346">
        <v>2</v>
      </c>
      <c r="E223" s="346">
        <v>0</v>
      </c>
      <c r="F223" s="346">
        <v>0</v>
      </c>
      <c r="G223" s="346">
        <v>0</v>
      </c>
      <c r="H223" s="346"/>
      <c r="I223" s="346"/>
      <c r="J223" s="346"/>
      <c r="K223" s="346"/>
      <c r="L223" s="346"/>
      <c r="M223" s="346"/>
      <c r="N223" s="346"/>
      <c r="O223" s="346"/>
      <c r="P223" s="347">
        <f t="shared" si="105"/>
        <v>2</v>
      </c>
      <c r="Q223" s="348">
        <f t="shared" si="81"/>
        <v>2</v>
      </c>
      <c r="R223" s="348">
        <f t="shared" si="82"/>
        <v>0</v>
      </c>
      <c r="S223" s="348">
        <f t="shared" si="83"/>
        <v>0</v>
      </c>
      <c r="T223" s="348">
        <f t="shared" si="84"/>
        <v>0</v>
      </c>
      <c r="U223" s="348">
        <f t="shared" si="85"/>
        <v>0</v>
      </c>
      <c r="V223" s="348">
        <f t="shared" si="86"/>
        <v>0</v>
      </c>
      <c r="W223" s="348">
        <f t="shared" si="87"/>
        <v>0</v>
      </c>
      <c r="X223" s="348">
        <f t="shared" si="88"/>
        <v>0</v>
      </c>
      <c r="Y223" s="348">
        <f t="shared" si="89"/>
        <v>0</v>
      </c>
      <c r="Z223" s="348">
        <f t="shared" si="90"/>
        <v>0</v>
      </c>
      <c r="AA223" s="348">
        <f t="shared" si="91"/>
        <v>0</v>
      </c>
      <c r="AB223" s="348">
        <f t="shared" si="92"/>
        <v>0</v>
      </c>
      <c r="AC223" s="348">
        <f t="shared" si="93"/>
        <v>0</v>
      </c>
      <c r="AD223" s="348">
        <f t="shared" si="94"/>
        <v>0</v>
      </c>
      <c r="AE223" s="348">
        <f t="shared" si="95"/>
        <v>0</v>
      </c>
      <c r="AF223" s="348">
        <f t="shared" si="96"/>
        <v>0</v>
      </c>
      <c r="AG223" s="348">
        <f t="shared" si="97"/>
        <v>0</v>
      </c>
      <c r="AH223" s="348">
        <f t="shared" si="98"/>
        <v>0</v>
      </c>
      <c r="AI223" s="348">
        <f t="shared" si="99"/>
        <v>0</v>
      </c>
      <c r="AJ223" s="348">
        <f t="shared" si="100"/>
        <v>0</v>
      </c>
      <c r="AK223" s="348">
        <f t="shared" si="101"/>
        <v>0</v>
      </c>
      <c r="AL223" s="348">
        <f t="shared" si="102"/>
        <v>0</v>
      </c>
      <c r="AM223" s="348">
        <f t="shared" si="103"/>
        <v>0</v>
      </c>
      <c r="AN223" s="348">
        <f t="shared" si="104"/>
        <v>0</v>
      </c>
      <c r="AO223" s="334">
        <v>3</v>
      </c>
    </row>
    <row r="224" spans="1:41" s="335" customFormat="1" ht="18" customHeight="1">
      <c r="A224" s="343">
        <f t="shared" si="80"/>
        <v>219</v>
      </c>
      <c r="B224" s="344" t="s">
        <v>714</v>
      </c>
      <c r="C224" s="345" t="s">
        <v>715</v>
      </c>
      <c r="D224" s="346">
        <v>0.5</v>
      </c>
      <c r="E224" s="346">
        <v>0.5</v>
      </c>
      <c r="F224" s="346">
        <v>0</v>
      </c>
      <c r="G224" s="346">
        <v>0</v>
      </c>
      <c r="H224" s="346"/>
      <c r="I224" s="346"/>
      <c r="J224" s="346"/>
      <c r="K224" s="346"/>
      <c r="L224" s="346"/>
      <c r="M224" s="346"/>
      <c r="N224" s="346"/>
      <c r="O224" s="346"/>
      <c r="P224" s="347">
        <f t="shared" si="105"/>
        <v>1</v>
      </c>
      <c r="Q224" s="348">
        <f t="shared" si="81"/>
        <v>0.5</v>
      </c>
      <c r="R224" s="348">
        <f t="shared" si="82"/>
        <v>0</v>
      </c>
      <c r="S224" s="348">
        <f t="shared" si="83"/>
        <v>0.5</v>
      </c>
      <c r="T224" s="348">
        <f t="shared" si="84"/>
        <v>0</v>
      </c>
      <c r="U224" s="348">
        <f t="shared" si="85"/>
        <v>0</v>
      </c>
      <c r="V224" s="348">
        <f t="shared" si="86"/>
        <v>0</v>
      </c>
      <c r="W224" s="348">
        <f t="shared" si="87"/>
        <v>0</v>
      </c>
      <c r="X224" s="348">
        <f t="shared" si="88"/>
        <v>0</v>
      </c>
      <c r="Y224" s="348">
        <f t="shared" si="89"/>
        <v>0</v>
      </c>
      <c r="Z224" s="348">
        <f t="shared" si="90"/>
        <v>0</v>
      </c>
      <c r="AA224" s="348">
        <f t="shared" si="91"/>
        <v>0</v>
      </c>
      <c r="AB224" s="348">
        <f t="shared" si="92"/>
        <v>0</v>
      </c>
      <c r="AC224" s="348">
        <f t="shared" si="93"/>
        <v>0</v>
      </c>
      <c r="AD224" s="348">
        <f t="shared" si="94"/>
        <v>0</v>
      </c>
      <c r="AE224" s="348">
        <f t="shared" si="95"/>
        <v>0</v>
      </c>
      <c r="AF224" s="348">
        <f t="shared" si="96"/>
        <v>0</v>
      </c>
      <c r="AG224" s="348">
        <f t="shared" si="97"/>
        <v>0</v>
      </c>
      <c r="AH224" s="348">
        <f t="shared" si="98"/>
        <v>0</v>
      </c>
      <c r="AI224" s="348">
        <f t="shared" si="99"/>
        <v>0</v>
      </c>
      <c r="AJ224" s="348">
        <f t="shared" si="100"/>
        <v>0</v>
      </c>
      <c r="AK224" s="348">
        <f t="shared" si="101"/>
        <v>0</v>
      </c>
      <c r="AL224" s="348">
        <f t="shared" si="102"/>
        <v>0</v>
      </c>
      <c r="AM224" s="348">
        <f t="shared" si="103"/>
        <v>0</v>
      </c>
      <c r="AN224" s="348">
        <f t="shared" si="104"/>
        <v>0</v>
      </c>
      <c r="AO224" s="334">
        <v>0</v>
      </c>
    </row>
    <row r="225" spans="1:41" s="335" customFormat="1" ht="18" customHeight="1">
      <c r="A225" s="343">
        <f t="shared" si="80"/>
        <v>220</v>
      </c>
      <c r="B225" s="344" t="s">
        <v>716</v>
      </c>
      <c r="C225" s="345" t="s">
        <v>717</v>
      </c>
      <c r="D225" s="346">
        <v>0</v>
      </c>
      <c r="E225" s="346">
        <v>2.5</v>
      </c>
      <c r="F225" s="346">
        <v>0</v>
      </c>
      <c r="G225" s="346">
        <v>0</v>
      </c>
      <c r="H225" s="346"/>
      <c r="I225" s="346"/>
      <c r="J225" s="346"/>
      <c r="K225" s="346"/>
      <c r="L225" s="346"/>
      <c r="M225" s="346"/>
      <c r="N225" s="346"/>
      <c r="O225" s="346"/>
      <c r="P225" s="347">
        <f t="shared" si="105"/>
        <v>2.5</v>
      </c>
      <c r="Q225" s="348">
        <f t="shared" si="81"/>
        <v>0</v>
      </c>
      <c r="R225" s="348">
        <f t="shared" si="82"/>
        <v>0</v>
      </c>
      <c r="S225" s="348">
        <f t="shared" si="83"/>
        <v>2.5</v>
      </c>
      <c r="T225" s="348">
        <f t="shared" si="84"/>
        <v>0</v>
      </c>
      <c r="U225" s="348">
        <f t="shared" si="85"/>
        <v>0</v>
      </c>
      <c r="V225" s="348">
        <f t="shared" si="86"/>
        <v>0</v>
      </c>
      <c r="W225" s="348">
        <f t="shared" si="87"/>
        <v>0</v>
      </c>
      <c r="X225" s="348">
        <f t="shared" si="88"/>
        <v>0</v>
      </c>
      <c r="Y225" s="348">
        <f t="shared" si="89"/>
        <v>0</v>
      </c>
      <c r="Z225" s="348">
        <f t="shared" si="90"/>
        <v>0</v>
      </c>
      <c r="AA225" s="348">
        <f t="shared" si="91"/>
        <v>0</v>
      </c>
      <c r="AB225" s="348">
        <f t="shared" si="92"/>
        <v>0</v>
      </c>
      <c r="AC225" s="348">
        <f t="shared" si="93"/>
        <v>0</v>
      </c>
      <c r="AD225" s="348">
        <f t="shared" si="94"/>
        <v>0</v>
      </c>
      <c r="AE225" s="348">
        <f t="shared" si="95"/>
        <v>0</v>
      </c>
      <c r="AF225" s="348">
        <f t="shared" si="96"/>
        <v>0</v>
      </c>
      <c r="AG225" s="348">
        <f t="shared" si="97"/>
        <v>0</v>
      </c>
      <c r="AH225" s="348">
        <f t="shared" si="98"/>
        <v>0</v>
      </c>
      <c r="AI225" s="348">
        <f t="shared" si="99"/>
        <v>0</v>
      </c>
      <c r="AJ225" s="348">
        <f t="shared" si="100"/>
        <v>0</v>
      </c>
      <c r="AK225" s="348">
        <f t="shared" si="101"/>
        <v>0</v>
      </c>
      <c r="AL225" s="348">
        <f t="shared" si="102"/>
        <v>0</v>
      </c>
      <c r="AM225" s="348">
        <f t="shared" si="103"/>
        <v>0</v>
      </c>
      <c r="AN225" s="348">
        <f t="shared" si="104"/>
        <v>0</v>
      </c>
      <c r="AO225" s="334">
        <v>0</v>
      </c>
    </row>
    <row r="226" spans="1:41" s="335" customFormat="1" ht="18" customHeight="1">
      <c r="A226" s="343">
        <f t="shared" si="80"/>
        <v>221</v>
      </c>
      <c r="B226" s="344" t="s">
        <v>718</v>
      </c>
      <c r="C226" s="345" t="s">
        <v>719</v>
      </c>
      <c r="D226" s="346">
        <v>0</v>
      </c>
      <c r="E226" s="346">
        <v>0.5</v>
      </c>
      <c r="F226" s="346">
        <v>0</v>
      </c>
      <c r="G226" s="346">
        <v>0</v>
      </c>
      <c r="H226" s="346"/>
      <c r="I226" s="346"/>
      <c r="J226" s="346"/>
      <c r="K226" s="346"/>
      <c r="L226" s="346"/>
      <c r="M226" s="346"/>
      <c r="N226" s="346"/>
      <c r="O226" s="346"/>
      <c r="P226" s="347">
        <f t="shared" si="105"/>
        <v>0.5</v>
      </c>
      <c r="Q226" s="348">
        <f t="shared" si="81"/>
        <v>0</v>
      </c>
      <c r="R226" s="348">
        <f t="shared" si="82"/>
        <v>0</v>
      </c>
      <c r="S226" s="348">
        <f t="shared" si="83"/>
        <v>0.5</v>
      </c>
      <c r="T226" s="348">
        <f t="shared" si="84"/>
        <v>0</v>
      </c>
      <c r="U226" s="348">
        <f t="shared" si="85"/>
        <v>0</v>
      </c>
      <c r="V226" s="348">
        <f t="shared" si="86"/>
        <v>0</v>
      </c>
      <c r="W226" s="348">
        <f t="shared" si="87"/>
        <v>0</v>
      </c>
      <c r="X226" s="348">
        <f t="shared" si="88"/>
        <v>0</v>
      </c>
      <c r="Y226" s="348">
        <f t="shared" si="89"/>
        <v>0</v>
      </c>
      <c r="Z226" s="348">
        <f t="shared" si="90"/>
        <v>0</v>
      </c>
      <c r="AA226" s="348">
        <f t="shared" si="91"/>
        <v>0</v>
      </c>
      <c r="AB226" s="348">
        <f t="shared" si="92"/>
        <v>0</v>
      </c>
      <c r="AC226" s="348">
        <f t="shared" si="93"/>
        <v>0</v>
      </c>
      <c r="AD226" s="348">
        <f t="shared" si="94"/>
        <v>0</v>
      </c>
      <c r="AE226" s="348">
        <f t="shared" si="95"/>
        <v>0</v>
      </c>
      <c r="AF226" s="348">
        <f t="shared" si="96"/>
        <v>0</v>
      </c>
      <c r="AG226" s="348">
        <f t="shared" si="97"/>
        <v>0</v>
      </c>
      <c r="AH226" s="348">
        <f t="shared" si="98"/>
        <v>0</v>
      </c>
      <c r="AI226" s="348">
        <f t="shared" si="99"/>
        <v>0</v>
      </c>
      <c r="AJ226" s="348">
        <f t="shared" si="100"/>
        <v>0</v>
      </c>
      <c r="AK226" s="348">
        <f t="shared" si="101"/>
        <v>0</v>
      </c>
      <c r="AL226" s="348">
        <f t="shared" si="102"/>
        <v>0</v>
      </c>
      <c r="AM226" s="348">
        <f t="shared" si="103"/>
        <v>0</v>
      </c>
      <c r="AN226" s="348">
        <f t="shared" si="104"/>
        <v>0</v>
      </c>
      <c r="AO226" s="334">
        <v>0</v>
      </c>
    </row>
    <row r="227" spans="1:41" s="335" customFormat="1" ht="18" customHeight="1">
      <c r="A227" s="343">
        <f t="shared" si="80"/>
        <v>222</v>
      </c>
      <c r="B227" s="344" t="s">
        <v>720</v>
      </c>
      <c r="C227" s="345" t="s">
        <v>721</v>
      </c>
      <c r="D227" s="346">
        <v>0</v>
      </c>
      <c r="E227" s="346">
        <v>1.5</v>
      </c>
      <c r="F227" s="346">
        <v>0</v>
      </c>
      <c r="G227" s="346">
        <v>0</v>
      </c>
      <c r="H227" s="346"/>
      <c r="I227" s="346"/>
      <c r="J227" s="346"/>
      <c r="K227" s="346"/>
      <c r="L227" s="346"/>
      <c r="M227" s="346"/>
      <c r="N227" s="346"/>
      <c r="O227" s="346"/>
      <c r="P227" s="347">
        <f t="shared" si="105"/>
        <v>1.5</v>
      </c>
      <c r="Q227" s="348">
        <f t="shared" si="81"/>
        <v>0</v>
      </c>
      <c r="R227" s="348">
        <f t="shared" si="82"/>
        <v>0</v>
      </c>
      <c r="S227" s="348">
        <f t="shared" si="83"/>
        <v>1.5</v>
      </c>
      <c r="T227" s="348">
        <f t="shared" si="84"/>
        <v>0</v>
      </c>
      <c r="U227" s="348">
        <f t="shared" si="85"/>
        <v>0</v>
      </c>
      <c r="V227" s="348">
        <f t="shared" si="86"/>
        <v>0</v>
      </c>
      <c r="W227" s="348">
        <f t="shared" si="87"/>
        <v>0</v>
      </c>
      <c r="X227" s="348">
        <f t="shared" si="88"/>
        <v>0</v>
      </c>
      <c r="Y227" s="348">
        <f t="shared" si="89"/>
        <v>0</v>
      </c>
      <c r="Z227" s="348">
        <f t="shared" si="90"/>
        <v>0</v>
      </c>
      <c r="AA227" s="348">
        <f t="shared" si="91"/>
        <v>0</v>
      </c>
      <c r="AB227" s="348">
        <f t="shared" si="92"/>
        <v>0</v>
      </c>
      <c r="AC227" s="348">
        <f t="shared" si="93"/>
        <v>0</v>
      </c>
      <c r="AD227" s="348">
        <f t="shared" si="94"/>
        <v>0</v>
      </c>
      <c r="AE227" s="348">
        <f t="shared" si="95"/>
        <v>0</v>
      </c>
      <c r="AF227" s="348">
        <f t="shared" si="96"/>
        <v>0</v>
      </c>
      <c r="AG227" s="348">
        <f t="shared" si="97"/>
        <v>0</v>
      </c>
      <c r="AH227" s="348">
        <f t="shared" si="98"/>
        <v>0</v>
      </c>
      <c r="AI227" s="348">
        <f t="shared" si="99"/>
        <v>0</v>
      </c>
      <c r="AJ227" s="348">
        <f t="shared" si="100"/>
        <v>0</v>
      </c>
      <c r="AK227" s="348">
        <f t="shared" si="101"/>
        <v>0</v>
      </c>
      <c r="AL227" s="348">
        <f t="shared" si="102"/>
        <v>0</v>
      </c>
      <c r="AM227" s="348">
        <f t="shared" si="103"/>
        <v>0</v>
      </c>
      <c r="AN227" s="348">
        <f t="shared" si="104"/>
        <v>0</v>
      </c>
      <c r="AO227" s="334">
        <v>0</v>
      </c>
    </row>
    <row r="228" spans="1:41" s="335" customFormat="1" ht="18" customHeight="1">
      <c r="A228" s="343">
        <f t="shared" si="80"/>
        <v>223</v>
      </c>
      <c r="B228" s="344" t="s">
        <v>722</v>
      </c>
      <c r="C228" s="345" t="s">
        <v>723</v>
      </c>
      <c r="D228" s="346">
        <v>3.5</v>
      </c>
      <c r="E228" s="346">
        <v>3.5</v>
      </c>
      <c r="F228" s="346">
        <v>0</v>
      </c>
      <c r="G228" s="346">
        <v>0</v>
      </c>
      <c r="H228" s="346"/>
      <c r="I228" s="346"/>
      <c r="J228" s="346"/>
      <c r="K228" s="346"/>
      <c r="L228" s="346"/>
      <c r="M228" s="346"/>
      <c r="N228" s="346"/>
      <c r="O228" s="346"/>
      <c r="P228" s="347">
        <f t="shared" si="105"/>
        <v>7</v>
      </c>
      <c r="Q228" s="348">
        <f t="shared" si="81"/>
        <v>3.5</v>
      </c>
      <c r="R228" s="348">
        <f t="shared" si="82"/>
        <v>0</v>
      </c>
      <c r="S228" s="348">
        <f t="shared" si="83"/>
        <v>3.5</v>
      </c>
      <c r="T228" s="348">
        <f t="shared" si="84"/>
        <v>0</v>
      </c>
      <c r="U228" s="348">
        <f t="shared" si="85"/>
        <v>0</v>
      </c>
      <c r="V228" s="348">
        <f t="shared" si="86"/>
        <v>0</v>
      </c>
      <c r="W228" s="348">
        <f t="shared" si="87"/>
        <v>0</v>
      </c>
      <c r="X228" s="348">
        <f t="shared" si="88"/>
        <v>0</v>
      </c>
      <c r="Y228" s="348">
        <f t="shared" si="89"/>
        <v>0</v>
      </c>
      <c r="Z228" s="348">
        <f t="shared" si="90"/>
        <v>0</v>
      </c>
      <c r="AA228" s="348">
        <f t="shared" si="91"/>
        <v>0</v>
      </c>
      <c r="AB228" s="348">
        <f t="shared" si="92"/>
        <v>0</v>
      </c>
      <c r="AC228" s="348">
        <f t="shared" si="93"/>
        <v>0</v>
      </c>
      <c r="AD228" s="348">
        <f t="shared" si="94"/>
        <v>0</v>
      </c>
      <c r="AE228" s="348">
        <f t="shared" si="95"/>
        <v>0</v>
      </c>
      <c r="AF228" s="348">
        <f t="shared" si="96"/>
        <v>0</v>
      </c>
      <c r="AG228" s="348">
        <f t="shared" si="97"/>
        <v>0</v>
      </c>
      <c r="AH228" s="348">
        <f t="shared" si="98"/>
        <v>0</v>
      </c>
      <c r="AI228" s="348">
        <f t="shared" si="99"/>
        <v>0</v>
      </c>
      <c r="AJ228" s="348">
        <f t="shared" si="100"/>
        <v>0</v>
      </c>
      <c r="AK228" s="348">
        <f t="shared" si="101"/>
        <v>0</v>
      </c>
      <c r="AL228" s="348">
        <f t="shared" si="102"/>
        <v>0</v>
      </c>
      <c r="AM228" s="348">
        <f t="shared" si="103"/>
        <v>0</v>
      </c>
      <c r="AN228" s="348">
        <f t="shared" si="104"/>
        <v>0</v>
      </c>
      <c r="AO228" s="334">
        <v>0</v>
      </c>
    </row>
    <row r="229" spans="1:41" s="335" customFormat="1" ht="18" customHeight="1">
      <c r="A229" s="343">
        <f t="shared" si="80"/>
        <v>224</v>
      </c>
      <c r="B229" s="344" t="s">
        <v>724</v>
      </c>
      <c r="C229" s="345" t="s">
        <v>725</v>
      </c>
      <c r="D229" s="346">
        <v>0</v>
      </c>
      <c r="E229" s="346">
        <v>0</v>
      </c>
      <c r="F229" s="346">
        <v>0</v>
      </c>
      <c r="G229" s="346">
        <v>0</v>
      </c>
      <c r="H229" s="346"/>
      <c r="I229" s="346"/>
      <c r="J229" s="346"/>
      <c r="K229" s="346"/>
      <c r="L229" s="346"/>
      <c r="M229" s="346"/>
      <c r="N229" s="346"/>
      <c r="O229" s="346"/>
      <c r="P229" s="347">
        <f t="shared" si="105"/>
        <v>0</v>
      </c>
      <c r="Q229" s="348">
        <f t="shared" si="81"/>
        <v>0</v>
      </c>
      <c r="R229" s="348">
        <f t="shared" si="82"/>
        <v>0</v>
      </c>
      <c r="S229" s="348">
        <f t="shared" si="83"/>
        <v>0</v>
      </c>
      <c r="T229" s="348">
        <f t="shared" si="84"/>
        <v>0</v>
      </c>
      <c r="U229" s="348">
        <f t="shared" si="85"/>
        <v>0</v>
      </c>
      <c r="V229" s="348">
        <f t="shared" si="86"/>
        <v>0</v>
      </c>
      <c r="W229" s="348">
        <f t="shared" si="87"/>
        <v>0</v>
      </c>
      <c r="X229" s="348">
        <f t="shared" si="88"/>
        <v>0</v>
      </c>
      <c r="Y229" s="348">
        <f t="shared" si="89"/>
        <v>0</v>
      </c>
      <c r="Z229" s="348">
        <f t="shared" si="90"/>
        <v>0</v>
      </c>
      <c r="AA229" s="348">
        <f t="shared" si="91"/>
        <v>0</v>
      </c>
      <c r="AB229" s="348">
        <f t="shared" si="92"/>
        <v>0</v>
      </c>
      <c r="AC229" s="348">
        <f t="shared" si="93"/>
        <v>0</v>
      </c>
      <c r="AD229" s="348">
        <f t="shared" si="94"/>
        <v>0</v>
      </c>
      <c r="AE229" s="348">
        <f t="shared" si="95"/>
        <v>0</v>
      </c>
      <c r="AF229" s="348">
        <f t="shared" si="96"/>
        <v>0</v>
      </c>
      <c r="AG229" s="348">
        <f t="shared" si="97"/>
        <v>0</v>
      </c>
      <c r="AH229" s="348">
        <f t="shared" si="98"/>
        <v>0</v>
      </c>
      <c r="AI229" s="348">
        <f t="shared" si="99"/>
        <v>0</v>
      </c>
      <c r="AJ229" s="348">
        <f t="shared" si="100"/>
        <v>0</v>
      </c>
      <c r="AK229" s="348">
        <f t="shared" si="101"/>
        <v>0</v>
      </c>
      <c r="AL229" s="348">
        <f t="shared" si="102"/>
        <v>0</v>
      </c>
      <c r="AM229" s="348">
        <f t="shared" si="103"/>
        <v>0</v>
      </c>
      <c r="AN229" s="348">
        <f t="shared" si="104"/>
        <v>0</v>
      </c>
      <c r="AO229" s="334">
        <v>0</v>
      </c>
    </row>
    <row r="230" spans="1:41" s="335" customFormat="1" ht="18" customHeight="1">
      <c r="A230" s="343">
        <f t="shared" si="80"/>
        <v>225</v>
      </c>
      <c r="B230" s="344" t="s">
        <v>726</v>
      </c>
      <c r="C230" s="345" t="s">
        <v>727</v>
      </c>
      <c r="D230" s="346">
        <v>5</v>
      </c>
      <c r="E230" s="346">
        <v>2</v>
      </c>
      <c r="F230" s="346">
        <v>1</v>
      </c>
      <c r="G230" s="346">
        <v>0</v>
      </c>
      <c r="H230" s="346"/>
      <c r="I230" s="346"/>
      <c r="J230" s="346"/>
      <c r="K230" s="346"/>
      <c r="L230" s="346"/>
      <c r="M230" s="346"/>
      <c r="N230" s="346"/>
      <c r="O230" s="346"/>
      <c r="P230" s="347">
        <f t="shared" si="105"/>
        <v>8</v>
      </c>
      <c r="Q230" s="348">
        <f t="shared" si="81"/>
        <v>5</v>
      </c>
      <c r="R230" s="348">
        <f t="shared" si="82"/>
        <v>0</v>
      </c>
      <c r="S230" s="348">
        <f t="shared" si="83"/>
        <v>2</v>
      </c>
      <c r="T230" s="348">
        <f t="shared" si="84"/>
        <v>0</v>
      </c>
      <c r="U230" s="348">
        <f t="shared" si="85"/>
        <v>1</v>
      </c>
      <c r="V230" s="348">
        <f t="shared" si="86"/>
        <v>0</v>
      </c>
      <c r="W230" s="348">
        <f t="shared" si="87"/>
        <v>0</v>
      </c>
      <c r="X230" s="348">
        <f t="shared" si="88"/>
        <v>0</v>
      </c>
      <c r="Y230" s="348">
        <f t="shared" si="89"/>
        <v>0</v>
      </c>
      <c r="Z230" s="348">
        <f t="shared" si="90"/>
        <v>0</v>
      </c>
      <c r="AA230" s="348">
        <f t="shared" si="91"/>
        <v>0</v>
      </c>
      <c r="AB230" s="348">
        <f t="shared" si="92"/>
        <v>0</v>
      </c>
      <c r="AC230" s="348">
        <f t="shared" si="93"/>
        <v>0</v>
      </c>
      <c r="AD230" s="348">
        <f t="shared" si="94"/>
        <v>0</v>
      </c>
      <c r="AE230" s="348">
        <f t="shared" si="95"/>
        <v>0</v>
      </c>
      <c r="AF230" s="348">
        <f t="shared" si="96"/>
        <v>0</v>
      </c>
      <c r="AG230" s="348">
        <f t="shared" si="97"/>
        <v>0</v>
      </c>
      <c r="AH230" s="348">
        <f t="shared" si="98"/>
        <v>0</v>
      </c>
      <c r="AI230" s="348">
        <f t="shared" si="99"/>
        <v>0</v>
      </c>
      <c r="AJ230" s="348">
        <f t="shared" si="100"/>
        <v>0</v>
      </c>
      <c r="AK230" s="348">
        <f t="shared" si="101"/>
        <v>0</v>
      </c>
      <c r="AL230" s="348">
        <f t="shared" si="102"/>
        <v>0</v>
      </c>
      <c r="AM230" s="348">
        <f t="shared" si="103"/>
        <v>0</v>
      </c>
      <c r="AN230" s="348">
        <f t="shared" si="104"/>
        <v>0</v>
      </c>
      <c r="AO230" s="334">
        <v>0</v>
      </c>
    </row>
    <row r="231" spans="1:41" s="335" customFormat="1" ht="18" customHeight="1">
      <c r="A231" s="343">
        <f t="shared" si="80"/>
        <v>226</v>
      </c>
      <c r="B231" s="344" t="s">
        <v>728</v>
      </c>
      <c r="C231" s="345" t="s">
        <v>729</v>
      </c>
      <c r="D231" s="346">
        <v>0</v>
      </c>
      <c r="E231" s="346">
        <v>0</v>
      </c>
      <c r="F231" s="346">
        <v>0</v>
      </c>
      <c r="G231" s="346">
        <v>0</v>
      </c>
      <c r="H231" s="346"/>
      <c r="I231" s="346"/>
      <c r="J231" s="346"/>
      <c r="K231" s="346"/>
      <c r="L231" s="346"/>
      <c r="M231" s="346"/>
      <c r="N231" s="346"/>
      <c r="O231" s="346"/>
      <c r="P231" s="347">
        <f t="shared" si="105"/>
        <v>0</v>
      </c>
      <c r="Q231" s="348">
        <f t="shared" si="81"/>
        <v>0</v>
      </c>
      <c r="R231" s="348">
        <f t="shared" si="82"/>
        <v>0</v>
      </c>
      <c r="S231" s="348">
        <f t="shared" si="83"/>
        <v>0</v>
      </c>
      <c r="T231" s="348">
        <f t="shared" si="84"/>
        <v>0</v>
      </c>
      <c r="U231" s="348">
        <f t="shared" si="85"/>
        <v>0</v>
      </c>
      <c r="V231" s="348">
        <f t="shared" si="86"/>
        <v>0</v>
      </c>
      <c r="W231" s="348">
        <f t="shared" si="87"/>
        <v>0</v>
      </c>
      <c r="X231" s="348">
        <f t="shared" si="88"/>
        <v>0</v>
      </c>
      <c r="Y231" s="348">
        <f t="shared" si="89"/>
        <v>0</v>
      </c>
      <c r="Z231" s="348">
        <f t="shared" si="90"/>
        <v>0</v>
      </c>
      <c r="AA231" s="348">
        <f t="shared" si="91"/>
        <v>0</v>
      </c>
      <c r="AB231" s="348">
        <f t="shared" si="92"/>
        <v>0</v>
      </c>
      <c r="AC231" s="348">
        <f t="shared" si="93"/>
        <v>0</v>
      </c>
      <c r="AD231" s="348">
        <f t="shared" si="94"/>
        <v>0</v>
      </c>
      <c r="AE231" s="348">
        <f t="shared" si="95"/>
        <v>0</v>
      </c>
      <c r="AF231" s="348">
        <f t="shared" si="96"/>
        <v>0</v>
      </c>
      <c r="AG231" s="348">
        <f t="shared" si="97"/>
        <v>0</v>
      </c>
      <c r="AH231" s="348">
        <f t="shared" si="98"/>
        <v>0</v>
      </c>
      <c r="AI231" s="348">
        <f t="shared" si="99"/>
        <v>0</v>
      </c>
      <c r="AJ231" s="348">
        <f t="shared" si="100"/>
        <v>0</v>
      </c>
      <c r="AK231" s="348">
        <f t="shared" si="101"/>
        <v>0</v>
      </c>
      <c r="AL231" s="348">
        <f t="shared" si="102"/>
        <v>0</v>
      </c>
      <c r="AM231" s="348">
        <f t="shared" si="103"/>
        <v>0</v>
      </c>
      <c r="AN231" s="348">
        <f t="shared" si="104"/>
        <v>0</v>
      </c>
      <c r="AO231" s="334">
        <v>0</v>
      </c>
    </row>
    <row r="232" spans="1:41" s="335" customFormat="1" ht="18" customHeight="1">
      <c r="A232" s="343">
        <f t="shared" si="80"/>
        <v>227</v>
      </c>
      <c r="B232" s="344" t="s">
        <v>736</v>
      </c>
      <c r="C232" s="345" t="s">
        <v>737</v>
      </c>
      <c r="D232" s="346">
        <v>1</v>
      </c>
      <c r="E232" s="346">
        <v>2</v>
      </c>
      <c r="F232" s="346">
        <v>0</v>
      </c>
      <c r="G232" s="346">
        <v>0</v>
      </c>
      <c r="H232" s="346"/>
      <c r="I232" s="346"/>
      <c r="J232" s="346"/>
      <c r="K232" s="346"/>
      <c r="L232" s="346"/>
      <c r="M232" s="346"/>
      <c r="N232" s="346"/>
      <c r="O232" s="346"/>
      <c r="P232" s="347">
        <f t="shared" si="105"/>
        <v>3</v>
      </c>
      <c r="Q232" s="348">
        <f t="shared" si="81"/>
        <v>1</v>
      </c>
      <c r="R232" s="348">
        <f t="shared" si="82"/>
        <v>0</v>
      </c>
      <c r="S232" s="348">
        <f t="shared" si="83"/>
        <v>2</v>
      </c>
      <c r="T232" s="348">
        <f t="shared" si="84"/>
        <v>0</v>
      </c>
      <c r="U232" s="348">
        <f t="shared" si="85"/>
        <v>0</v>
      </c>
      <c r="V232" s="348">
        <f t="shared" si="86"/>
        <v>0</v>
      </c>
      <c r="W232" s="348">
        <f t="shared" si="87"/>
        <v>0</v>
      </c>
      <c r="X232" s="348">
        <f t="shared" si="88"/>
        <v>0</v>
      </c>
      <c r="Y232" s="348">
        <f t="shared" si="89"/>
        <v>0</v>
      </c>
      <c r="Z232" s="348">
        <f t="shared" si="90"/>
        <v>0</v>
      </c>
      <c r="AA232" s="348">
        <f t="shared" si="91"/>
        <v>0</v>
      </c>
      <c r="AB232" s="348">
        <f t="shared" si="92"/>
        <v>0</v>
      </c>
      <c r="AC232" s="348">
        <f t="shared" si="93"/>
        <v>0</v>
      </c>
      <c r="AD232" s="348">
        <f t="shared" si="94"/>
        <v>0</v>
      </c>
      <c r="AE232" s="348">
        <f t="shared" si="95"/>
        <v>0</v>
      </c>
      <c r="AF232" s="348">
        <f t="shared" si="96"/>
        <v>0</v>
      </c>
      <c r="AG232" s="348">
        <f t="shared" si="97"/>
        <v>0</v>
      </c>
      <c r="AH232" s="348">
        <f t="shared" si="98"/>
        <v>0</v>
      </c>
      <c r="AI232" s="348">
        <f t="shared" si="99"/>
        <v>0</v>
      </c>
      <c r="AJ232" s="348">
        <f t="shared" si="100"/>
        <v>0</v>
      </c>
      <c r="AK232" s="348">
        <f t="shared" si="101"/>
        <v>0</v>
      </c>
      <c r="AL232" s="348">
        <f t="shared" si="102"/>
        <v>0</v>
      </c>
      <c r="AM232" s="348">
        <f t="shared" si="103"/>
        <v>0</v>
      </c>
      <c r="AN232" s="348">
        <f t="shared" si="104"/>
        <v>0</v>
      </c>
      <c r="AO232" s="334">
        <v>3</v>
      </c>
    </row>
    <row r="233" spans="1:41" s="335" customFormat="1" ht="18" customHeight="1">
      <c r="A233" s="343">
        <f t="shared" si="80"/>
        <v>228</v>
      </c>
      <c r="B233" s="344" t="s">
        <v>738</v>
      </c>
      <c r="C233" s="345" t="s">
        <v>739</v>
      </c>
      <c r="D233" s="346">
        <v>6.5</v>
      </c>
      <c r="E233" s="346">
        <v>0</v>
      </c>
      <c r="F233" s="346">
        <v>0</v>
      </c>
      <c r="G233" s="346">
        <v>0</v>
      </c>
      <c r="H233" s="346"/>
      <c r="I233" s="346"/>
      <c r="J233" s="346"/>
      <c r="K233" s="346"/>
      <c r="L233" s="346"/>
      <c r="M233" s="346"/>
      <c r="N233" s="346"/>
      <c r="O233" s="346"/>
      <c r="P233" s="347">
        <f t="shared" si="105"/>
        <v>6.5</v>
      </c>
      <c r="Q233" s="348">
        <f t="shared" si="81"/>
        <v>6.5</v>
      </c>
      <c r="R233" s="348">
        <f t="shared" si="82"/>
        <v>0</v>
      </c>
      <c r="S233" s="348">
        <f t="shared" si="83"/>
        <v>0</v>
      </c>
      <c r="T233" s="348">
        <f t="shared" si="84"/>
        <v>0</v>
      </c>
      <c r="U233" s="348">
        <f t="shared" si="85"/>
        <v>0</v>
      </c>
      <c r="V233" s="348">
        <f t="shared" si="86"/>
        <v>0</v>
      </c>
      <c r="W233" s="348">
        <f t="shared" si="87"/>
        <v>0</v>
      </c>
      <c r="X233" s="348">
        <f t="shared" si="88"/>
        <v>0</v>
      </c>
      <c r="Y233" s="348">
        <f t="shared" si="89"/>
        <v>0</v>
      </c>
      <c r="Z233" s="348">
        <f t="shared" si="90"/>
        <v>0</v>
      </c>
      <c r="AA233" s="348">
        <f t="shared" si="91"/>
        <v>0</v>
      </c>
      <c r="AB233" s="348">
        <f t="shared" si="92"/>
        <v>0</v>
      </c>
      <c r="AC233" s="348">
        <f t="shared" si="93"/>
        <v>0</v>
      </c>
      <c r="AD233" s="348">
        <f t="shared" si="94"/>
        <v>0</v>
      </c>
      <c r="AE233" s="348">
        <f t="shared" si="95"/>
        <v>0</v>
      </c>
      <c r="AF233" s="348">
        <f t="shared" si="96"/>
        <v>0</v>
      </c>
      <c r="AG233" s="348">
        <f t="shared" si="97"/>
        <v>0</v>
      </c>
      <c r="AH233" s="348">
        <f t="shared" si="98"/>
        <v>0</v>
      </c>
      <c r="AI233" s="348">
        <f t="shared" si="99"/>
        <v>0</v>
      </c>
      <c r="AJ233" s="348">
        <f t="shared" si="100"/>
        <v>0</v>
      </c>
      <c r="AK233" s="348">
        <f t="shared" si="101"/>
        <v>0</v>
      </c>
      <c r="AL233" s="348">
        <f t="shared" si="102"/>
        <v>0</v>
      </c>
      <c r="AM233" s="348">
        <f t="shared" si="103"/>
        <v>0</v>
      </c>
      <c r="AN233" s="348">
        <f t="shared" si="104"/>
        <v>0</v>
      </c>
      <c r="AO233" s="334">
        <v>0</v>
      </c>
    </row>
    <row r="234" spans="1:41" s="335" customFormat="1" ht="18" customHeight="1">
      <c r="A234" s="343">
        <f t="shared" si="80"/>
        <v>229</v>
      </c>
      <c r="B234" s="344" t="s">
        <v>740</v>
      </c>
      <c r="C234" s="345" t="s">
        <v>741</v>
      </c>
      <c r="D234" s="346">
        <v>1</v>
      </c>
      <c r="E234" s="346">
        <v>1.5</v>
      </c>
      <c r="F234" s="346">
        <v>0</v>
      </c>
      <c r="G234" s="346">
        <v>0</v>
      </c>
      <c r="H234" s="346"/>
      <c r="I234" s="346"/>
      <c r="J234" s="346"/>
      <c r="K234" s="346"/>
      <c r="L234" s="346"/>
      <c r="M234" s="346"/>
      <c r="N234" s="346"/>
      <c r="O234" s="346"/>
      <c r="P234" s="347">
        <f t="shared" si="105"/>
        <v>2.5</v>
      </c>
      <c r="Q234" s="348">
        <f t="shared" si="81"/>
        <v>1</v>
      </c>
      <c r="R234" s="348">
        <f t="shared" si="82"/>
        <v>0</v>
      </c>
      <c r="S234" s="348">
        <f t="shared" si="83"/>
        <v>1.5</v>
      </c>
      <c r="T234" s="348">
        <f t="shared" si="84"/>
        <v>0</v>
      </c>
      <c r="U234" s="348">
        <f t="shared" si="85"/>
        <v>0</v>
      </c>
      <c r="V234" s="348">
        <f t="shared" si="86"/>
        <v>0</v>
      </c>
      <c r="W234" s="348">
        <f t="shared" si="87"/>
        <v>0</v>
      </c>
      <c r="X234" s="348">
        <f t="shared" si="88"/>
        <v>0</v>
      </c>
      <c r="Y234" s="348">
        <f t="shared" si="89"/>
        <v>0</v>
      </c>
      <c r="Z234" s="348">
        <f t="shared" si="90"/>
        <v>0</v>
      </c>
      <c r="AA234" s="348">
        <f t="shared" si="91"/>
        <v>0</v>
      </c>
      <c r="AB234" s="348">
        <f t="shared" si="92"/>
        <v>0</v>
      </c>
      <c r="AC234" s="348">
        <f t="shared" si="93"/>
        <v>0</v>
      </c>
      <c r="AD234" s="348">
        <f t="shared" si="94"/>
        <v>0</v>
      </c>
      <c r="AE234" s="348">
        <f t="shared" si="95"/>
        <v>0</v>
      </c>
      <c r="AF234" s="348">
        <f t="shared" si="96"/>
        <v>0</v>
      </c>
      <c r="AG234" s="348">
        <f t="shared" si="97"/>
        <v>0</v>
      </c>
      <c r="AH234" s="348">
        <f t="shared" si="98"/>
        <v>0</v>
      </c>
      <c r="AI234" s="348">
        <f t="shared" si="99"/>
        <v>0</v>
      </c>
      <c r="AJ234" s="348">
        <f t="shared" si="100"/>
        <v>0</v>
      </c>
      <c r="AK234" s="348">
        <f t="shared" si="101"/>
        <v>0</v>
      </c>
      <c r="AL234" s="348">
        <f t="shared" si="102"/>
        <v>0</v>
      </c>
      <c r="AM234" s="348">
        <f t="shared" si="103"/>
        <v>0</v>
      </c>
      <c r="AN234" s="348">
        <f t="shared" si="104"/>
        <v>0</v>
      </c>
      <c r="AO234" s="334">
        <v>0</v>
      </c>
    </row>
    <row r="235" spans="1:41" s="335" customFormat="1" ht="18" customHeight="1">
      <c r="A235" s="343">
        <f t="shared" si="80"/>
        <v>230</v>
      </c>
      <c r="B235" s="344" t="s">
        <v>746</v>
      </c>
      <c r="C235" s="345" t="s">
        <v>747</v>
      </c>
      <c r="D235" s="346">
        <v>1</v>
      </c>
      <c r="E235" s="346">
        <v>0</v>
      </c>
      <c r="F235" s="346">
        <v>0</v>
      </c>
      <c r="G235" s="346">
        <v>0</v>
      </c>
      <c r="H235" s="346"/>
      <c r="I235" s="346"/>
      <c r="J235" s="346"/>
      <c r="K235" s="346"/>
      <c r="L235" s="346"/>
      <c r="M235" s="346"/>
      <c r="N235" s="346"/>
      <c r="O235" s="346"/>
      <c r="P235" s="347">
        <f t="shared" si="105"/>
        <v>1</v>
      </c>
      <c r="Q235" s="348">
        <f t="shared" si="81"/>
        <v>1</v>
      </c>
      <c r="R235" s="348">
        <f t="shared" si="82"/>
        <v>0</v>
      </c>
      <c r="S235" s="348">
        <f t="shared" si="83"/>
        <v>0</v>
      </c>
      <c r="T235" s="348">
        <f t="shared" si="84"/>
        <v>0</v>
      </c>
      <c r="U235" s="348">
        <f t="shared" si="85"/>
        <v>0</v>
      </c>
      <c r="V235" s="348">
        <f t="shared" si="86"/>
        <v>0</v>
      </c>
      <c r="W235" s="348">
        <f t="shared" si="87"/>
        <v>0</v>
      </c>
      <c r="X235" s="348">
        <f t="shared" si="88"/>
        <v>0</v>
      </c>
      <c r="Y235" s="348">
        <f t="shared" si="89"/>
        <v>0</v>
      </c>
      <c r="Z235" s="348">
        <f t="shared" si="90"/>
        <v>0</v>
      </c>
      <c r="AA235" s="348">
        <f t="shared" si="91"/>
        <v>0</v>
      </c>
      <c r="AB235" s="348">
        <f t="shared" si="92"/>
        <v>0</v>
      </c>
      <c r="AC235" s="348">
        <f t="shared" si="93"/>
        <v>0</v>
      </c>
      <c r="AD235" s="348">
        <f t="shared" si="94"/>
        <v>0</v>
      </c>
      <c r="AE235" s="348">
        <f t="shared" si="95"/>
        <v>0</v>
      </c>
      <c r="AF235" s="348">
        <f t="shared" si="96"/>
        <v>0</v>
      </c>
      <c r="AG235" s="348">
        <f t="shared" si="97"/>
        <v>0</v>
      </c>
      <c r="AH235" s="348">
        <f t="shared" si="98"/>
        <v>0</v>
      </c>
      <c r="AI235" s="348">
        <f t="shared" si="99"/>
        <v>0</v>
      </c>
      <c r="AJ235" s="348">
        <f t="shared" si="100"/>
        <v>0</v>
      </c>
      <c r="AK235" s="348">
        <f t="shared" si="101"/>
        <v>0</v>
      </c>
      <c r="AL235" s="348">
        <f t="shared" si="102"/>
        <v>0</v>
      </c>
      <c r="AM235" s="348">
        <f t="shared" si="103"/>
        <v>0</v>
      </c>
      <c r="AN235" s="348">
        <f t="shared" si="104"/>
        <v>0</v>
      </c>
      <c r="AO235" s="334">
        <v>9</v>
      </c>
    </row>
    <row r="236" spans="1:41" s="335" customFormat="1" ht="18" customHeight="1">
      <c r="A236" s="343">
        <f t="shared" si="80"/>
        <v>231</v>
      </c>
      <c r="B236" s="344" t="s">
        <v>752</v>
      </c>
      <c r="C236" s="345" t="s">
        <v>753</v>
      </c>
      <c r="D236" s="346">
        <v>0.5</v>
      </c>
      <c r="E236" s="346">
        <v>0</v>
      </c>
      <c r="F236" s="346">
        <v>0</v>
      </c>
      <c r="G236" s="346">
        <v>0</v>
      </c>
      <c r="H236" s="346"/>
      <c r="I236" s="346"/>
      <c r="J236" s="346"/>
      <c r="K236" s="346"/>
      <c r="L236" s="346"/>
      <c r="M236" s="346"/>
      <c r="N236" s="346"/>
      <c r="O236" s="346"/>
      <c r="P236" s="347">
        <f t="shared" si="105"/>
        <v>0.5</v>
      </c>
      <c r="Q236" s="348">
        <f t="shared" si="81"/>
        <v>0.5</v>
      </c>
      <c r="R236" s="348">
        <f t="shared" si="82"/>
        <v>0</v>
      </c>
      <c r="S236" s="348">
        <f t="shared" si="83"/>
        <v>0</v>
      </c>
      <c r="T236" s="348">
        <f t="shared" si="84"/>
        <v>0</v>
      </c>
      <c r="U236" s="348">
        <f t="shared" si="85"/>
        <v>0</v>
      </c>
      <c r="V236" s="348">
        <f t="shared" si="86"/>
        <v>0</v>
      </c>
      <c r="W236" s="348">
        <f t="shared" si="87"/>
        <v>0</v>
      </c>
      <c r="X236" s="348">
        <f t="shared" si="88"/>
        <v>0</v>
      </c>
      <c r="Y236" s="348">
        <f t="shared" si="89"/>
        <v>0</v>
      </c>
      <c r="Z236" s="348">
        <f t="shared" si="90"/>
        <v>0</v>
      </c>
      <c r="AA236" s="348">
        <f t="shared" si="91"/>
        <v>0</v>
      </c>
      <c r="AB236" s="348">
        <f t="shared" si="92"/>
        <v>0</v>
      </c>
      <c r="AC236" s="348">
        <f t="shared" si="93"/>
        <v>0</v>
      </c>
      <c r="AD236" s="348">
        <f t="shared" si="94"/>
        <v>0</v>
      </c>
      <c r="AE236" s="348">
        <f t="shared" si="95"/>
        <v>0</v>
      </c>
      <c r="AF236" s="348">
        <f t="shared" si="96"/>
        <v>0</v>
      </c>
      <c r="AG236" s="348">
        <f t="shared" si="97"/>
        <v>0</v>
      </c>
      <c r="AH236" s="348">
        <f t="shared" si="98"/>
        <v>0</v>
      </c>
      <c r="AI236" s="348">
        <f t="shared" si="99"/>
        <v>0</v>
      </c>
      <c r="AJ236" s="348">
        <f t="shared" si="100"/>
        <v>0</v>
      </c>
      <c r="AK236" s="348">
        <f t="shared" si="101"/>
        <v>0</v>
      </c>
      <c r="AL236" s="348">
        <f t="shared" si="102"/>
        <v>0</v>
      </c>
      <c r="AM236" s="348">
        <f t="shared" si="103"/>
        <v>0</v>
      </c>
      <c r="AN236" s="348">
        <f t="shared" si="104"/>
        <v>0</v>
      </c>
      <c r="AO236" s="334">
        <v>0</v>
      </c>
    </row>
    <row r="237" spans="1:41" s="335" customFormat="1" ht="18" customHeight="1">
      <c r="A237" s="343">
        <f t="shared" si="80"/>
        <v>232</v>
      </c>
      <c r="B237" s="344" t="s">
        <v>754</v>
      </c>
      <c r="C237" s="345" t="s">
        <v>755</v>
      </c>
      <c r="D237" s="346">
        <v>5</v>
      </c>
      <c r="E237" s="346">
        <v>1</v>
      </c>
      <c r="F237" s="346">
        <v>0</v>
      </c>
      <c r="G237" s="346">
        <v>0</v>
      </c>
      <c r="H237" s="346"/>
      <c r="I237" s="346"/>
      <c r="J237" s="346"/>
      <c r="K237" s="346"/>
      <c r="L237" s="346"/>
      <c r="M237" s="346"/>
      <c r="N237" s="346"/>
      <c r="O237" s="346"/>
      <c r="P237" s="347">
        <f t="shared" si="105"/>
        <v>6</v>
      </c>
      <c r="Q237" s="348">
        <f t="shared" si="81"/>
        <v>5</v>
      </c>
      <c r="R237" s="348">
        <f t="shared" si="82"/>
        <v>0</v>
      </c>
      <c r="S237" s="348">
        <f t="shared" si="83"/>
        <v>1</v>
      </c>
      <c r="T237" s="348">
        <f t="shared" si="84"/>
        <v>0</v>
      </c>
      <c r="U237" s="348">
        <f t="shared" si="85"/>
        <v>0</v>
      </c>
      <c r="V237" s="348">
        <f t="shared" si="86"/>
        <v>0</v>
      </c>
      <c r="W237" s="348">
        <f t="shared" si="87"/>
        <v>0</v>
      </c>
      <c r="X237" s="348">
        <f t="shared" si="88"/>
        <v>0</v>
      </c>
      <c r="Y237" s="348">
        <f t="shared" si="89"/>
        <v>0</v>
      </c>
      <c r="Z237" s="348">
        <f t="shared" si="90"/>
        <v>0</v>
      </c>
      <c r="AA237" s="348">
        <f t="shared" si="91"/>
        <v>0</v>
      </c>
      <c r="AB237" s="348">
        <f t="shared" si="92"/>
        <v>0</v>
      </c>
      <c r="AC237" s="348">
        <f t="shared" si="93"/>
        <v>0</v>
      </c>
      <c r="AD237" s="348">
        <f t="shared" si="94"/>
        <v>0</v>
      </c>
      <c r="AE237" s="348">
        <f t="shared" si="95"/>
        <v>0</v>
      </c>
      <c r="AF237" s="348">
        <f t="shared" si="96"/>
        <v>0</v>
      </c>
      <c r="AG237" s="348">
        <f t="shared" si="97"/>
        <v>0</v>
      </c>
      <c r="AH237" s="348">
        <f t="shared" si="98"/>
        <v>0</v>
      </c>
      <c r="AI237" s="348">
        <f t="shared" si="99"/>
        <v>0</v>
      </c>
      <c r="AJ237" s="348">
        <f t="shared" si="100"/>
        <v>0</v>
      </c>
      <c r="AK237" s="348">
        <f t="shared" si="101"/>
        <v>0</v>
      </c>
      <c r="AL237" s="348">
        <f t="shared" si="102"/>
        <v>0</v>
      </c>
      <c r="AM237" s="348">
        <f t="shared" si="103"/>
        <v>0</v>
      </c>
      <c r="AN237" s="348">
        <f t="shared" si="104"/>
        <v>0</v>
      </c>
      <c r="AO237" s="334">
        <v>0</v>
      </c>
    </row>
    <row r="238" spans="1:41" s="335" customFormat="1" ht="18" customHeight="1">
      <c r="A238" s="343">
        <f t="shared" si="80"/>
        <v>233</v>
      </c>
      <c r="B238" s="344" t="s">
        <v>756</v>
      </c>
      <c r="C238" s="345" t="s">
        <v>757</v>
      </c>
      <c r="D238" s="346">
        <v>2</v>
      </c>
      <c r="E238" s="346">
        <v>1.5</v>
      </c>
      <c r="F238" s="346">
        <v>0</v>
      </c>
      <c r="G238" s="346">
        <v>0</v>
      </c>
      <c r="H238" s="346"/>
      <c r="I238" s="346"/>
      <c r="J238" s="346"/>
      <c r="K238" s="346"/>
      <c r="L238" s="346"/>
      <c r="M238" s="346"/>
      <c r="N238" s="346"/>
      <c r="O238" s="346"/>
      <c r="P238" s="347">
        <f t="shared" si="105"/>
        <v>3.5</v>
      </c>
      <c r="Q238" s="348">
        <f t="shared" si="81"/>
        <v>2</v>
      </c>
      <c r="R238" s="348">
        <f t="shared" si="82"/>
        <v>0</v>
      </c>
      <c r="S238" s="348">
        <f t="shared" si="83"/>
        <v>1.5</v>
      </c>
      <c r="T238" s="348">
        <f t="shared" si="84"/>
        <v>0</v>
      </c>
      <c r="U238" s="348">
        <f t="shared" si="85"/>
        <v>0</v>
      </c>
      <c r="V238" s="348">
        <f t="shared" si="86"/>
        <v>0</v>
      </c>
      <c r="W238" s="348">
        <f t="shared" si="87"/>
        <v>0</v>
      </c>
      <c r="X238" s="348">
        <f t="shared" si="88"/>
        <v>0</v>
      </c>
      <c r="Y238" s="348">
        <f t="shared" si="89"/>
        <v>0</v>
      </c>
      <c r="Z238" s="348">
        <f t="shared" si="90"/>
        <v>0</v>
      </c>
      <c r="AA238" s="348">
        <f t="shared" si="91"/>
        <v>0</v>
      </c>
      <c r="AB238" s="348">
        <f t="shared" si="92"/>
        <v>0</v>
      </c>
      <c r="AC238" s="348">
        <f t="shared" si="93"/>
        <v>0</v>
      </c>
      <c r="AD238" s="348">
        <f t="shared" si="94"/>
        <v>0</v>
      </c>
      <c r="AE238" s="348">
        <f t="shared" si="95"/>
        <v>0</v>
      </c>
      <c r="AF238" s="348">
        <f t="shared" si="96"/>
        <v>0</v>
      </c>
      <c r="AG238" s="348">
        <f t="shared" si="97"/>
        <v>0</v>
      </c>
      <c r="AH238" s="348">
        <f t="shared" si="98"/>
        <v>0</v>
      </c>
      <c r="AI238" s="348">
        <f t="shared" si="99"/>
        <v>0</v>
      </c>
      <c r="AJ238" s="348">
        <f t="shared" si="100"/>
        <v>0</v>
      </c>
      <c r="AK238" s="348">
        <f t="shared" si="101"/>
        <v>0</v>
      </c>
      <c r="AL238" s="348">
        <f t="shared" si="102"/>
        <v>0</v>
      </c>
      <c r="AM238" s="348">
        <f t="shared" si="103"/>
        <v>0</v>
      </c>
      <c r="AN238" s="348">
        <f t="shared" si="104"/>
        <v>0</v>
      </c>
      <c r="AO238" s="334">
        <v>0</v>
      </c>
    </row>
    <row r="239" spans="1:41" s="335" customFormat="1" ht="18" customHeight="1">
      <c r="A239" s="343">
        <f t="shared" si="80"/>
        <v>234</v>
      </c>
      <c r="B239" s="344" t="s">
        <v>758</v>
      </c>
      <c r="C239" s="345" t="s">
        <v>759</v>
      </c>
      <c r="D239" s="346">
        <v>4</v>
      </c>
      <c r="E239" s="346">
        <v>2</v>
      </c>
      <c r="F239" s="346">
        <v>6</v>
      </c>
      <c r="G239" s="346">
        <v>0</v>
      </c>
      <c r="H239" s="346"/>
      <c r="I239" s="346"/>
      <c r="J239" s="346"/>
      <c r="K239" s="346"/>
      <c r="L239" s="346"/>
      <c r="M239" s="346"/>
      <c r="N239" s="346"/>
      <c r="O239" s="346"/>
      <c r="P239" s="347">
        <f t="shared" si="105"/>
        <v>12</v>
      </c>
      <c r="Q239" s="348">
        <f t="shared" si="81"/>
        <v>4</v>
      </c>
      <c r="R239" s="348">
        <f t="shared" si="82"/>
        <v>0</v>
      </c>
      <c r="S239" s="348">
        <f t="shared" si="83"/>
        <v>2</v>
      </c>
      <c r="T239" s="348">
        <f t="shared" si="84"/>
        <v>0</v>
      </c>
      <c r="U239" s="348">
        <f t="shared" si="85"/>
        <v>6</v>
      </c>
      <c r="V239" s="348">
        <f t="shared" si="86"/>
        <v>0</v>
      </c>
      <c r="W239" s="348">
        <f t="shared" si="87"/>
        <v>0</v>
      </c>
      <c r="X239" s="348">
        <f t="shared" si="88"/>
        <v>0</v>
      </c>
      <c r="Y239" s="348">
        <f t="shared" si="89"/>
        <v>0</v>
      </c>
      <c r="Z239" s="348">
        <f t="shared" si="90"/>
        <v>0</v>
      </c>
      <c r="AA239" s="348">
        <f t="shared" si="91"/>
        <v>0</v>
      </c>
      <c r="AB239" s="348">
        <f t="shared" si="92"/>
        <v>0</v>
      </c>
      <c r="AC239" s="348">
        <f t="shared" si="93"/>
        <v>0</v>
      </c>
      <c r="AD239" s="348">
        <f t="shared" si="94"/>
        <v>0</v>
      </c>
      <c r="AE239" s="348">
        <f t="shared" si="95"/>
        <v>0</v>
      </c>
      <c r="AF239" s="348">
        <f t="shared" si="96"/>
        <v>0</v>
      </c>
      <c r="AG239" s="348">
        <f t="shared" si="97"/>
        <v>0</v>
      </c>
      <c r="AH239" s="348">
        <f t="shared" si="98"/>
        <v>0</v>
      </c>
      <c r="AI239" s="348">
        <f t="shared" si="99"/>
        <v>0</v>
      </c>
      <c r="AJ239" s="348">
        <f t="shared" si="100"/>
        <v>0</v>
      </c>
      <c r="AK239" s="348">
        <f t="shared" si="101"/>
        <v>0</v>
      </c>
      <c r="AL239" s="348">
        <f t="shared" si="102"/>
        <v>0</v>
      </c>
      <c r="AM239" s="348">
        <f t="shared" si="103"/>
        <v>0</v>
      </c>
      <c r="AN239" s="348">
        <f t="shared" si="104"/>
        <v>0</v>
      </c>
      <c r="AO239" s="334">
        <v>0</v>
      </c>
    </row>
    <row r="240" spans="1:41" s="335" customFormat="1" ht="18" customHeight="1">
      <c r="A240" s="343">
        <f t="shared" si="80"/>
        <v>235</v>
      </c>
      <c r="B240" s="344" t="s">
        <v>760</v>
      </c>
      <c r="C240" s="345" t="s">
        <v>761</v>
      </c>
      <c r="D240" s="346">
        <v>0</v>
      </c>
      <c r="E240" s="346">
        <v>0</v>
      </c>
      <c r="F240" s="346">
        <v>0</v>
      </c>
      <c r="G240" s="346">
        <v>0</v>
      </c>
      <c r="H240" s="346"/>
      <c r="I240" s="346"/>
      <c r="J240" s="346"/>
      <c r="K240" s="346"/>
      <c r="L240" s="346"/>
      <c r="M240" s="346"/>
      <c r="N240" s="346"/>
      <c r="O240" s="346"/>
      <c r="P240" s="347">
        <f t="shared" si="105"/>
        <v>0</v>
      </c>
      <c r="Q240" s="348">
        <f t="shared" si="81"/>
        <v>0</v>
      </c>
      <c r="R240" s="348">
        <f t="shared" si="82"/>
        <v>0</v>
      </c>
      <c r="S240" s="348">
        <f t="shared" si="83"/>
        <v>0</v>
      </c>
      <c r="T240" s="348">
        <f t="shared" si="84"/>
        <v>0</v>
      </c>
      <c r="U240" s="348">
        <f t="shared" si="85"/>
        <v>0</v>
      </c>
      <c r="V240" s="348">
        <f t="shared" si="86"/>
        <v>0</v>
      </c>
      <c r="W240" s="348">
        <f t="shared" si="87"/>
        <v>0</v>
      </c>
      <c r="X240" s="348">
        <f t="shared" si="88"/>
        <v>0</v>
      </c>
      <c r="Y240" s="348">
        <f t="shared" si="89"/>
        <v>0</v>
      </c>
      <c r="Z240" s="348">
        <f t="shared" si="90"/>
        <v>0</v>
      </c>
      <c r="AA240" s="348">
        <f t="shared" si="91"/>
        <v>0</v>
      </c>
      <c r="AB240" s="348">
        <f t="shared" si="92"/>
        <v>0</v>
      </c>
      <c r="AC240" s="348">
        <f t="shared" si="93"/>
        <v>0</v>
      </c>
      <c r="AD240" s="348">
        <f t="shared" si="94"/>
        <v>0</v>
      </c>
      <c r="AE240" s="348">
        <f t="shared" si="95"/>
        <v>0</v>
      </c>
      <c r="AF240" s="348">
        <f t="shared" si="96"/>
        <v>0</v>
      </c>
      <c r="AG240" s="348">
        <f t="shared" si="97"/>
        <v>0</v>
      </c>
      <c r="AH240" s="348">
        <f t="shared" si="98"/>
        <v>0</v>
      </c>
      <c r="AI240" s="348">
        <f t="shared" si="99"/>
        <v>0</v>
      </c>
      <c r="AJ240" s="348">
        <f t="shared" si="100"/>
        <v>0</v>
      </c>
      <c r="AK240" s="348">
        <f t="shared" si="101"/>
        <v>0</v>
      </c>
      <c r="AL240" s="348">
        <f t="shared" si="102"/>
        <v>0</v>
      </c>
      <c r="AM240" s="348">
        <f t="shared" si="103"/>
        <v>0</v>
      </c>
      <c r="AN240" s="348">
        <f t="shared" si="104"/>
        <v>0</v>
      </c>
      <c r="AO240" s="334">
        <v>0</v>
      </c>
    </row>
    <row r="241" spans="1:41" s="335" customFormat="1" ht="18" customHeight="1">
      <c r="A241" s="343">
        <f t="shared" si="80"/>
        <v>236</v>
      </c>
      <c r="B241" s="344" t="s">
        <v>762</v>
      </c>
      <c r="C241" s="345" t="s">
        <v>763</v>
      </c>
      <c r="D241" s="346">
        <v>1.5</v>
      </c>
      <c r="E241" s="346">
        <v>1.5</v>
      </c>
      <c r="F241" s="346">
        <v>3</v>
      </c>
      <c r="G241" s="346">
        <v>0</v>
      </c>
      <c r="H241" s="346"/>
      <c r="I241" s="346"/>
      <c r="J241" s="346"/>
      <c r="K241" s="346"/>
      <c r="L241" s="346"/>
      <c r="M241" s="346"/>
      <c r="N241" s="346"/>
      <c r="O241" s="346"/>
      <c r="P241" s="347">
        <f t="shared" si="105"/>
        <v>6</v>
      </c>
      <c r="Q241" s="348">
        <f t="shared" si="81"/>
        <v>1.5</v>
      </c>
      <c r="R241" s="348">
        <f t="shared" si="82"/>
        <v>0</v>
      </c>
      <c r="S241" s="348">
        <f t="shared" si="83"/>
        <v>1.5</v>
      </c>
      <c r="T241" s="348">
        <f t="shared" si="84"/>
        <v>0</v>
      </c>
      <c r="U241" s="348">
        <f t="shared" si="85"/>
        <v>3</v>
      </c>
      <c r="V241" s="348">
        <f t="shared" si="86"/>
        <v>0</v>
      </c>
      <c r="W241" s="348">
        <f t="shared" si="87"/>
        <v>0</v>
      </c>
      <c r="X241" s="348">
        <f t="shared" si="88"/>
        <v>0</v>
      </c>
      <c r="Y241" s="348">
        <f t="shared" si="89"/>
        <v>0</v>
      </c>
      <c r="Z241" s="348">
        <f t="shared" si="90"/>
        <v>0</v>
      </c>
      <c r="AA241" s="348">
        <f t="shared" si="91"/>
        <v>0</v>
      </c>
      <c r="AB241" s="348">
        <f t="shared" si="92"/>
        <v>0</v>
      </c>
      <c r="AC241" s="348">
        <f t="shared" si="93"/>
        <v>0</v>
      </c>
      <c r="AD241" s="348">
        <f t="shared" si="94"/>
        <v>0</v>
      </c>
      <c r="AE241" s="348">
        <f t="shared" si="95"/>
        <v>0</v>
      </c>
      <c r="AF241" s="348">
        <f t="shared" si="96"/>
        <v>0</v>
      </c>
      <c r="AG241" s="348">
        <f t="shared" si="97"/>
        <v>0</v>
      </c>
      <c r="AH241" s="348">
        <f t="shared" si="98"/>
        <v>0</v>
      </c>
      <c r="AI241" s="348">
        <f t="shared" si="99"/>
        <v>0</v>
      </c>
      <c r="AJ241" s="348">
        <f t="shared" si="100"/>
        <v>0</v>
      </c>
      <c r="AK241" s="348">
        <f t="shared" si="101"/>
        <v>0</v>
      </c>
      <c r="AL241" s="348">
        <f t="shared" si="102"/>
        <v>0</v>
      </c>
      <c r="AM241" s="348">
        <f t="shared" si="103"/>
        <v>0</v>
      </c>
      <c r="AN241" s="348">
        <f t="shared" si="104"/>
        <v>0</v>
      </c>
      <c r="AO241" s="334">
        <v>0</v>
      </c>
    </row>
    <row r="242" spans="1:41" s="335" customFormat="1" ht="18" customHeight="1">
      <c r="A242" s="343">
        <f t="shared" si="80"/>
        <v>237</v>
      </c>
      <c r="B242" s="344" t="s">
        <v>765</v>
      </c>
      <c r="C242" s="345" t="s">
        <v>766</v>
      </c>
      <c r="D242" s="346">
        <v>5</v>
      </c>
      <c r="E242" s="346">
        <v>0</v>
      </c>
      <c r="F242" s="346">
        <v>0</v>
      </c>
      <c r="G242" s="346">
        <v>0</v>
      </c>
      <c r="H242" s="346"/>
      <c r="I242" s="346"/>
      <c r="J242" s="346"/>
      <c r="K242" s="346"/>
      <c r="L242" s="346"/>
      <c r="M242" s="346"/>
      <c r="N242" s="346"/>
      <c r="O242" s="346"/>
      <c r="P242" s="347">
        <f t="shared" si="105"/>
        <v>5</v>
      </c>
      <c r="Q242" s="348">
        <f t="shared" si="81"/>
        <v>5</v>
      </c>
      <c r="R242" s="348">
        <f t="shared" si="82"/>
        <v>0</v>
      </c>
      <c r="S242" s="348">
        <f t="shared" si="83"/>
        <v>0</v>
      </c>
      <c r="T242" s="348">
        <f t="shared" si="84"/>
        <v>0</v>
      </c>
      <c r="U242" s="348">
        <f t="shared" si="85"/>
        <v>0</v>
      </c>
      <c r="V242" s="348">
        <f t="shared" si="86"/>
        <v>0</v>
      </c>
      <c r="W242" s="348">
        <f t="shared" si="87"/>
        <v>0</v>
      </c>
      <c r="X242" s="348">
        <f t="shared" si="88"/>
        <v>0</v>
      </c>
      <c r="Y242" s="348">
        <f t="shared" si="89"/>
        <v>0</v>
      </c>
      <c r="Z242" s="348">
        <f t="shared" si="90"/>
        <v>0</v>
      </c>
      <c r="AA242" s="348">
        <f t="shared" si="91"/>
        <v>0</v>
      </c>
      <c r="AB242" s="348">
        <f t="shared" si="92"/>
        <v>0</v>
      </c>
      <c r="AC242" s="348">
        <f t="shared" si="93"/>
        <v>0</v>
      </c>
      <c r="AD242" s="348">
        <f t="shared" si="94"/>
        <v>0</v>
      </c>
      <c r="AE242" s="348">
        <f t="shared" si="95"/>
        <v>0</v>
      </c>
      <c r="AF242" s="348">
        <f t="shared" si="96"/>
        <v>0</v>
      </c>
      <c r="AG242" s="348">
        <f t="shared" si="97"/>
        <v>0</v>
      </c>
      <c r="AH242" s="348">
        <f t="shared" si="98"/>
        <v>0</v>
      </c>
      <c r="AI242" s="348">
        <f t="shared" si="99"/>
        <v>0</v>
      </c>
      <c r="AJ242" s="348">
        <f t="shared" si="100"/>
        <v>0</v>
      </c>
      <c r="AK242" s="348">
        <f t="shared" si="101"/>
        <v>0</v>
      </c>
      <c r="AL242" s="348">
        <f t="shared" si="102"/>
        <v>0</v>
      </c>
      <c r="AM242" s="348">
        <f t="shared" si="103"/>
        <v>0</v>
      </c>
      <c r="AN242" s="348">
        <f t="shared" si="104"/>
        <v>0</v>
      </c>
      <c r="AO242" s="334">
        <v>0</v>
      </c>
    </row>
    <row r="243" spans="1:41" s="335" customFormat="1" ht="18" customHeight="1">
      <c r="A243" s="343">
        <f t="shared" si="80"/>
        <v>238</v>
      </c>
      <c r="B243" s="344" t="s">
        <v>767</v>
      </c>
      <c r="C243" s="345" t="s">
        <v>768</v>
      </c>
      <c r="D243" s="346">
        <v>0.5</v>
      </c>
      <c r="E243" s="346">
        <v>1</v>
      </c>
      <c r="F243" s="346">
        <v>0</v>
      </c>
      <c r="G243" s="346">
        <v>0</v>
      </c>
      <c r="H243" s="346"/>
      <c r="I243" s="346"/>
      <c r="J243" s="346"/>
      <c r="K243" s="346"/>
      <c r="L243" s="346"/>
      <c r="M243" s="346"/>
      <c r="N243" s="346"/>
      <c r="O243" s="346"/>
      <c r="P243" s="347">
        <f t="shared" si="105"/>
        <v>1.5</v>
      </c>
      <c r="Q243" s="348">
        <f t="shared" si="81"/>
        <v>0.5</v>
      </c>
      <c r="R243" s="348">
        <f t="shared" si="82"/>
        <v>0</v>
      </c>
      <c r="S243" s="348">
        <f t="shared" si="83"/>
        <v>1</v>
      </c>
      <c r="T243" s="348">
        <f t="shared" si="84"/>
        <v>0</v>
      </c>
      <c r="U243" s="348">
        <f t="shared" si="85"/>
        <v>0</v>
      </c>
      <c r="V243" s="348">
        <f t="shared" si="86"/>
        <v>0</v>
      </c>
      <c r="W243" s="348">
        <f t="shared" si="87"/>
        <v>0</v>
      </c>
      <c r="X243" s="348">
        <f t="shared" si="88"/>
        <v>0</v>
      </c>
      <c r="Y243" s="348">
        <f t="shared" si="89"/>
        <v>0</v>
      </c>
      <c r="Z243" s="348">
        <f t="shared" si="90"/>
        <v>0</v>
      </c>
      <c r="AA243" s="348">
        <f t="shared" si="91"/>
        <v>0</v>
      </c>
      <c r="AB243" s="348">
        <f t="shared" si="92"/>
        <v>0</v>
      </c>
      <c r="AC243" s="348">
        <f t="shared" si="93"/>
        <v>0</v>
      </c>
      <c r="AD243" s="348">
        <f t="shared" si="94"/>
        <v>0</v>
      </c>
      <c r="AE243" s="348">
        <f t="shared" si="95"/>
        <v>0</v>
      </c>
      <c r="AF243" s="348">
        <f t="shared" si="96"/>
        <v>0</v>
      </c>
      <c r="AG243" s="348">
        <f t="shared" si="97"/>
        <v>0</v>
      </c>
      <c r="AH243" s="348">
        <f t="shared" si="98"/>
        <v>0</v>
      </c>
      <c r="AI243" s="348">
        <f t="shared" si="99"/>
        <v>0</v>
      </c>
      <c r="AJ243" s="348">
        <f t="shared" si="100"/>
        <v>0</v>
      </c>
      <c r="AK243" s="348">
        <f t="shared" si="101"/>
        <v>0</v>
      </c>
      <c r="AL243" s="348">
        <f t="shared" si="102"/>
        <v>0</v>
      </c>
      <c r="AM243" s="348">
        <f t="shared" si="103"/>
        <v>0</v>
      </c>
      <c r="AN243" s="348">
        <f t="shared" si="104"/>
        <v>0</v>
      </c>
      <c r="AO243" s="334">
        <v>0</v>
      </c>
    </row>
    <row r="244" spans="1:41" s="335" customFormat="1" ht="18" customHeight="1">
      <c r="A244" s="343">
        <f t="shared" si="80"/>
        <v>239</v>
      </c>
      <c r="B244" s="344" t="s">
        <v>769</v>
      </c>
      <c r="C244" s="345" t="s">
        <v>770</v>
      </c>
      <c r="D244" s="346">
        <v>2</v>
      </c>
      <c r="E244" s="346">
        <v>2.5</v>
      </c>
      <c r="F244" s="346">
        <v>2</v>
      </c>
      <c r="G244" s="346">
        <v>0</v>
      </c>
      <c r="H244" s="346"/>
      <c r="I244" s="346"/>
      <c r="J244" s="346"/>
      <c r="K244" s="346"/>
      <c r="L244" s="346"/>
      <c r="M244" s="346"/>
      <c r="N244" s="346"/>
      <c r="O244" s="346"/>
      <c r="P244" s="347">
        <f t="shared" si="105"/>
        <v>6.5</v>
      </c>
      <c r="Q244" s="348">
        <f t="shared" si="81"/>
        <v>2</v>
      </c>
      <c r="R244" s="348">
        <f t="shared" si="82"/>
        <v>0</v>
      </c>
      <c r="S244" s="348">
        <f t="shared" si="83"/>
        <v>2.5</v>
      </c>
      <c r="T244" s="348">
        <f t="shared" si="84"/>
        <v>0</v>
      </c>
      <c r="U244" s="348">
        <f t="shared" si="85"/>
        <v>2</v>
      </c>
      <c r="V244" s="348">
        <f t="shared" si="86"/>
        <v>0</v>
      </c>
      <c r="W244" s="348">
        <f t="shared" si="87"/>
        <v>0</v>
      </c>
      <c r="X244" s="348">
        <f t="shared" si="88"/>
        <v>0</v>
      </c>
      <c r="Y244" s="348">
        <f t="shared" si="89"/>
        <v>0</v>
      </c>
      <c r="Z244" s="348">
        <f t="shared" si="90"/>
        <v>0</v>
      </c>
      <c r="AA244" s="348">
        <f t="shared" si="91"/>
        <v>0</v>
      </c>
      <c r="AB244" s="348">
        <f t="shared" si="92"/>
        <v>0</v>
      </c>
      <c r="AC244" s="348">
        <f t="shared" si="93"/>
        <v>0</v>
      </c>
      <c r="AD244" s="348">
        <f t="shared" si="94"/>
        <v>0</v>
      </c>
      <c r="AE244" s="348">
        <f t="shared" si="95"/>
        <v>0</v>
      </c>
      <c r="AF244" s="348">
        <f t="shared" si="96"/>
        <v>0</v>
      </c>
      <c r="AG244" s="348">
        <f t="shared" si="97"/>
        <v>0</v>
      </c>
      <c r="AH244" s="348">
        <f t="shared" si="98"/>
        <v>0</v>
      </c>
      <c r="AI244" s="348">
        <f t="shared" si="99"/>
        <v>0</v>
      </c>
      <c r="AJ244" s="348">
        <f t="shared" si="100"/>
        <v>0</v>
      </c>
      <c r="AK244" s="348">
        <f t="shared" si="101"/>
        <v>0</v>
      </c>
      <c r="AL244" s="348">
        <f t="shared" si="102"/>
        <v>0</v>
      </c>
      <c r="AM244" s="348">
        <f t="shared" si="103"/>
        <v>0</v>
      </c>
      <c r="AN244" s="348">
        <f t="shared" si="104"/>
        <v>0</v>
      </c>
      <c r="AO244" s="334">
        <v>0</v>
      </c>
    </row>
    <row r="245" spans="1:41" s="335" customFormat="1" ht="18" customHeight="1">
      <c r="A245" s="343">
        <f t="shared" si="80"/>
        <v>240</v>
      </c>
      <c r="B245" s="344" t="s">
        <v>771</v>
      </c>
      <c r="C245" s="345" t="s">
        <v>772</v>
      </c>
      <c r="D245" s="346">
        <v>4.5</v>
      </c>
      <c r="E245" s="346">
        <v>4.5</v>
      </c>
      <c r="F245" s="346">
        <v>0.5</v>
      </c>
      <c r="G245" s="346">
        <v>0</v>
      </c>
      <c r="H245" s="346"/>
      <c r="I245" s="346"/>
      <c r="J245" s="346"/>
      <c r="K245" s="346"/>
      <c r="L245" s="346"/>
      <c r="M245" s="346"/>
      <c r="N245" s="346"/>
      <c r="O245" s="346"/>
      <c r="P245" s="347">
        <f t="shared" si="105"/>
        <v>9.5</v>
      </c>
      <c r="Q245" s="348">
        <f t="shared" si="81"/>
        <v>4.5</v>
      </c>
      <c r="R245" s="348">
        <f t="shared" si="82"/>
        <v>0</v>
      </c>
      <c r="S245" s="348">
        <f t="shared" si="83"/>
        <v>4.5</v>
      </c>
      <c r="T245" s="348">
        <f t="shared" si="84"/>
        <v>0</v>
      </c>
      <c r="U245" s="348">
        <f t="shared" si="85"/>
        <v>0.5</v>
      </c>
      <c r="V245" s="348">
        <f t="shared" si="86"/>
        <v>0</v>
      </c>
      <c r="W245" s="348">
        <f t="shared" si="87"/>
        <v>0</v>
      </c>
      <c r="X245" s="348">
        <f t="shared" si="88"/>
        <v>0</v>
      </c>
      <c r="Y245" s="348">
        <f t="shared" si="89"/>
        <v>0</v>
      </c>
      <c r="Z245" s="348">
        <f t="shared" si="90"/>
        <v>0</v>
      </c>
      <c r="AA245" s="348">
        <f t="shared" si="91"/>
        <v>0</v>
      </c>
      <c r="AB245" s="348">
        <f t="shared" si="92"/>
        <v>0</v>
      </c>
      <c r="AC245" s="348">
        <f t="shared" si="93"/>
        <v>0</v>
      </c>
      <c r="AD245" s="348">
        <f t="shared" si="94"/>
        <v>0</v>
      </c>
      <c r="AE245" s="348">
        <f t="shared" si="95"/>
        <v>0</v>
      </c>
      <c r="AF245" s="348">
        <f t="shared" si="96"/>
        <v>0</v>
      </c>
      <c r="AG245" s="348">
        <f t="shared" si="97"/>
        <v>0</v>
      </c>
      <c r="AH245" s="348">
        <f t="shared" si="98"/>
        <v>0</v>
      </c>
      <c r="AI245" s="348">
        <f t="shared" si="99"/>
        <v>0</v>
      </c>
      <c r="AJ245" s="348">
        <f t="shared" si="100"/>
        <v>0</v>
      </c>
      <c r="AK245" s="348">
        <f t="shared" si="101"/>
        <v>0</v>
      </c>
      <c r="AL245" s="348">
        <f t="shared" si="102"/>
        <v>0</v>
      </c>
      <c r="AM245" s="348">
        <f t="shared" si="103"/>
        <v>0</v>
      </c>
      <c r="AN245" s="348">
        <f t="shared" si="104"/>
        <v>0</v>
      </c>
      <c r="AO245" s="334">
        <v>0</v>
      </c>
    </row>
    <row r="246" spans="1:41" s="335" customFormat="1" ht="18" customHeight="1">
      <c r="A246" s="343">
        <f t="shared" si="80"/>
        <v>241</v>
      </c>
      <c r="B246" s="344" t="s">
        <v>773</v>
      </c>
      <c r="C246" s="345" t="s">
        <v>774</v>
      </c>
      <c r="D246" s="346">
        <v>0</v>
      </c>
      <c r="E246" s="346">
        <v>3.5</v>
      </c>
      <c r="F246" s="346">
        <v>0</v>
      </c>
      <c r="G246" s="346">
        <v>0</v>
      </c>
      <c r="H246" s="346"/>
      <c r="I246" s="346"/>
      <c r="J246" s="346"/>
      <c r="K246" s="346"/>
      <c r="L246" s="346"/>
      <c r="M246" s="346"/>
      <c r="N246" s="346"/>
      <c r="O246" s="346"/>
      <c r="P246" s="347">
        <f t="shared" si="105"/>
        <v>3.5</v>
      </c>
      <c r="Q246" s="348">
        <f t="shared" si="81"/>
        <v>0</v>
      </c>
      <c r="R246" s="348">
        <f t="shared" si="82"/>
        <v>0</v>
      </c>
      <c r="S246" s="348">
        <f t="shared" si="83"/>
        <v>3.5</v>
      </c>
      <c r="T246" s="348">
        <f t="shared" si="84"/>
        <v>0</v>
      </c>
      <c r="U246" s="348">
        <f t="shared" si="85"/>
        <v>0</v>
      </c>
      <c r="V246" s="348">
        <f t="shared" si="86"/>
        <v>0</v>
      </c>
      <c r="W246" s="348">
        <f t="shared" si="87"/>
        <v>0</v>
      </c>
      <c r="X246" s="348">
        <f t="shared" si="88"/>
        <v>0</v>
      </c>
      <c r="Y246" s="348">
        <f t="shared" si="89"/>
        <v>0</v>
      </c>
      <c r="Z246" s="348">
        <f t="shared" si="90"/>
        <v>0</v>
      </c>
      <c r="AA246" s="348">
        <f t="shared" si="91"/>
        <v>0</v>
      </c>
      <c r="AB246" s="348">
        <f t="shared" si="92"/>
        <v>0</v>
      </c>
      <c r="AC246" s="348">
        <f t="shared" si="93"/>
        <v>0</v>
      </c>
      <c r="AD246" s="348">
        <f t="shared" si="94"/>
        <v>0</v>
      </c>
      <c r="AE246" s="348">
        <f t="shared" si="95"/>
        <v>0</v>
      </c>
      <c r="AF246" s="348">
        <f t="shared" si="96"/>
        <v>0</v>
      </c>
      <c r="AG246" s="348">
        <f t="shared" si="97"/>
        <v>0</v>
      </c>
      <c r="AH246" s="348">
        <f t="shared" si="98"/>
        <v>0</v>
      </c>
      <c r="AI246" s="348">
        <f t="shared" si="99"/>
        <v>0</v>
      </c>
      <c r="AJ246" s="348">
        <f t="shared" si="100"/>
        <v>0</v>
      </c>
      <c r="AK246" s="348">
        <f t="shared" si="101"/>
        <v>0</v>
      </c>
      <c r="AL246" s="348">
        <f t="shared" si="102"/>
        <v>0</v>
      </c>
      <c r="AM246" s="348">
        <f t="shared" si="103"/>
        <v>0</v>
      </c>
      <c r="AN246" s="348">
        <f t="shared" si="104"/>
        <v>0</v>
      </c>
      <c r="AO246" s="334">
        <v>0</v>
      </c>
    </row>
    <row r="247" spans="1:41" s="335" customFormat="1" ht="18" customHeight="1">
      <c r="A247" s="343">
        <f t="shared" si="80"/>
        <v>242</v>
      </c>
      <c r="B247" s="344" t="s">
        <v>775</v>
      </c>
      <c r="C247" s="345" t="s">
        <v>776</v>
      </c>
      <c r="D247" s="346">
        <v>1</v>
      </c>
      <c r="E247" s="346">
        <v>0</v>
      </c>
      <c r="F247" s="346">
        <v>0</v>
      </c>
      <c r="G247" s="346">
        <v>0</v>
      </c>
      <c r="H247" s="346"/>
      <c r="I247" s="346"/>
      <c r="J247" s="346"/>
      <c r="K247" s="346"/>
      <c r="L247" s="346"/>
      <c r="M247" s="346"/>
      <c r="N247" s="346"/>
      <c r="O247" s="346"/>
      <c r="P247" s="347">
        <f t="shared" si="105"/>
        <v>1</v>
      </c>
      <c r="Q247" s="348">
        <f t="shared" si="81"/>
        <v>1</v>
      </c>
      <c r="R247" s="348">
        <f t="shared" si="82"/>
        <v>0</v>
      </c>
      <c r="S247" s="348">
        <f t="shared" si="83"/>
        <v>0</v>
      </c>
      <c r="T247" s="348">
        <f t="shared" si="84"/>
        <v>0</v>
      </c>
      <c r="U247" s="348">
        <f t="shared" si="85"/>
        <v>0</v>
      </c>
      <c r="V247" s="348">
        <f t="shared" si="86"/>
        <v>0</v>
      </c>
      <c r="W247" s="348">
        <f t="shared" si="87"/>
        <v>0</v>
      </c>
      <c r="X247" s="348">
        <f t="shared" si="88"/>
        <v>0</v>
      </c>
      <c r="Y247" s="348">
        <f t="shared" si="89"/>
        <v>0</v>
      </c>
      <c r="Z247" s="348">
        <f t="shared" si="90"/>
        <v>0</v>
      </c>
      <c r="AA247" s="348">
        <f t="shared" si="91"/>
        <v>0</v>
      </c>
      <c r="AB247" s="348">
        <f t="shared" si="92"/>
        <v>0</v>
      </c>
      <c r="AC247" s="348">
        <f t="shared" si="93"/>
        <v>0</v>
      </c>
      <c r="AD247" s="348">
        <f t="shared" si="94"/>
        <v>0</v>
      </c>
      <c r="AE247" s="348">
        <f t="shared" si="95"/>
        <v>0</v>
      </c>
      <c r="AF247" s="348">
        <f t="shared" si="96"/>
        <v>0</v>
      </c>
      <c r="AG247" s="348">
        <f t="shared" si="97"/>
        <v>0</v>
      </c>
      <c r="AH247" s="348">
        <f t="shared" si="98"/>
        <v>0</v>
      </c>
      <c r="AI247" s="348">
        <f t="shared" si="99"/>
        <v>0</v>
      </c>
      <c r="AJ247" s="348">
        <f t="shared" si="100"/>
        <v>0</v>
      </c>
      <c r="AK247" s="348">
        <f t="shared" si="101"/>
        <v>0</v>
      </c>
      <c r="AL247" s="348">
        <f t="shared" si="102"/>
        <v>0</v>
      </c>
      <c r="AM247" s="348">
        <f t="shared" si="103"/>
        <v>0</v>
      </c>
      <c r="AN247" s="348">
        <f t="shared" si="104"/>
        <v>0</v>
      </c>
      <c r="AO247" s="334">
        <v>0</v>
      </c>
    </row>
    <row r="248" spans="1:41" s="335" customFormat="1" ht="18" customHeight="1">
      <c r="A248" s="343">
        <f t="shared" si="80"/>
        <v>243</v>
      </c>
      <c r="B248" s="344" t="s">
        <v>777</v>
      </c>
      <c r="C248" s="345" t="s">
        <v>778</v>
      </c>
      <c r="D248" s="346">
        <v>4.5</v>
      </c>
      <c r="E248" s="346">
        <v>0</v>
      </c>
      <c r="F248" s="346">
        <v>0</v>
      </c>
      <c r="G248" s="346">
        <v>0</v>
      </c>
      <c r="H248" s="346"/>
      <c r="I248" s="346"/>
      <c r="J248" s="346"/>
      <c r="K248" s="346"/>
      <c r="L248" s="346"/>
      <c r="M248" s="346"/>
      <c r="N248" s="346"/>
      <c r="O248" s="346"/>
      <c r="P248" s="347">
        <f t="shared" si="105"/>
        <v>4.5</v>
      </c>
      <c r="Q248" s="348">
        <f t="shared" si="81"/>
        <v>4.5</v>
      </c>
      <c r="R248" s="348">
        <f t="shared" si="82"/>
        <v>0</v>
      </c>
      <c r="S248" s="348">
        <f t="shared" si="83"/>
        <v>0</v>
      </c>
      <c r="T248" s="348">
        <f t="shared" si="84"/>
        <v>0</v>
      </c>
      <c r="U248" s="348">
        <f t="shared" si="85"/>
        <v>0</v>
      </c>
      <c r="V248" s="348">
        <f t="shared" si="86"/>
        <v>0</v>
      </c>
      <c r="W248" s="348">
        <f t="shared" si="87"/>
        <v>0</v>
      </c>
      <c r="X248" s="348">
        <f t="shared" si="88"/>
        <v>0</v>
      </c>
      <c r="Y248" s="348">
        <f t="shared" si="89"/>
        <v>0</v>
      </c>
      <c r="Z248" s="348">
        <f t="shared" si="90"/>
        <v>0</v>
      </c>
      <c r="AA248" s="348">
        <f t="shared" si="91"/>
        <v>0</v>
      </c>
      <c r="AB248" s="348">
        <f t="shared" si="92"/>
        <v>0</v>
      </c>
      <c r="AC248" s="348">
        <f t="shared" si="93"/>
        <v>0</v>
      </c>
      <c r="AD248" s="348">
        <f t="shared" si="94"/>
        <v>0</v>
      </c>
      <c r="AE248" s="348">
        <f t="shared" si="95"/>
        <v>0</v>
      </c>
      <c r="AF248" s="348">
        <f t="shared" si="96"/>
        <v>0</v>
      </c>
      <c r="AG248" s="348">
        <f t="shared" si="97"/>
        <v>0</v>
      </c>
      <c r="AH248" s="348">
        <f t="shared" si="98"/>
        <v>0</v>
      </c>
      <c r="AI248" s="348">
        <f t="shared" si="99"/>
        <v>0</v>
      </c>
      <c r="AJ248" s="348">
        <f t="shared" si="100"/>
        <v>0</v>
      </c>
      <c r="AK248" s="348">
        <f t="shared" si="101"/>
        <v>0</v>
      </c>
      <c r="AL248" s="348">
        <f t="shared" si="102"/>
        <v>0</v>
      </c>
      <c r="AM248" s="348">
        <f t="shared" si="103"/>
        <v>0</v>
      </c>
      <c r="AN248" s="348">
        <f t="shared" si="104"/>
        <v>0</v>
      </c>
      <c r="AO248" s="334">
        <v>0</v>
      </c>
    </row>
    <row r="249" spans="1:41" s="335" customFormat="1" ht="18" customHeight="1">
      <c r="A249" s="343">
        <f t="shared" si="80"/>
        <v>244</v>
      </c>
      <c r="B249" s="344" t="s">
        <v>779</v>
      </c>
      <c r="C249" s="345" t="s">
        <v>780</v>
      </c>
      <c r="D249" s="346">
        <v>6</v>
      </c>
      <c r="E249" s="346">
        <v>3</v>
      </c>
      <c r="F249" s="346">
        <v>0</v>
      </c>
      <c r="G249" s="346">
        <v>0</v>
      </c>
      <c r="H249" s="346"/>
      <c r="I249" s="346"/>
      <c r="J249" s="346"/>
      <c r="K249" s="346"/>
      <c r="L249" s="346"/>
      <c r="M249" s="346"/>
      <c r="N249" s="346"/>
      <c r="O249" s="346"/>
      <c r="P249" s="347">
        <f t="shared" si="105"/>
        <v>9</v>
      </c>
      <c r="Q249" s="348">
        <f t="shared" si="81"/>
        <v>6</v>
      </c>
      <c r="R249" s="348">
        <f t="shared" si="82"/>
        <v>0</v>
      </c>
      <c r="S249" s="348">
        <f t="shared" si="83"/>
        <v>3</v>
      </c>
      <c r="T249" s="348">
        <f t="shared" si="84"/>
        <v>0</v>
      </c>
      <c r="U249" s="348">
        <f t="shared" si="85"/>
        <v>0</v>
      </c>
      <c r="V249" s="348">
        <f t="shared" si="86"/>
        <v>0</v>
      </c>
      <c r="W249" s="348">
        <f t="shared" si="87"/>
        <v>0</v>
      </c>
      <c r="X249" s="348">
        <f t="shared" si="88"/>
        <v>0</v>
      </c>
      <c r="Y249" s="348">
        <f t="shared" si="89"/>
        <v>0</v>
      </c>
      <c r="Z249" s="348">
        <f t="shared" si="90"/>
        <v>0</v>
      </c>
      <c r="AA249" s="348">
        <f t="shared" si="91"/>
        <v>0</v>
      </c>
      <c r="AB249" s="348">
        <f t="shared" si="92"/>
        <v>0</v>
      </c>
      <c r="AC249" s="348">
        <f t="shared" si="93"/>
        <v>0</v>
      </c>
      <c r="AD249" s="348">
        <f t="shared" si="94"/>
        <v>0</v>
      </c>
      <c r="AE249" s="348">
        <f t="shared" si="95"/>
        <v>0</v>
      </c>
      <c r="AF249" s="348">
        <f t="shared" si="96"/>
        <v>0</v>
      </c>
      <c r="AG249" s="348">
        <f t="shared" si="97"/>
        <v>0</v>
      </c>
      <c r="AH249" s="348">
        <f t="shared" si="98"/>
        <v>0</v>
      </c>
      <c r="AI249" s="348">
        <f t="shared" si="99"/>
        <v>0</v>
      </c>
      <c r="AJ249" s="348">
        <f t="shared" si="100"/>
        <v>0</v>
      </c>
      <c r="AK249" s="348">
        <f t="shared" si="101"/>
        <v>0</v>
      </c>
      <c r="AL249" s="348">
        <f t="shared" si="102"/>
        <v>0</v>
      </c>
      <c r="AM249" s="348">
        <f t="shared" si="103"/>
        <v>0</v>
      </c>
      <c r="AN249" s="348">
        <f t="shared" si="104"/>
        <v>0</v>
      </c>
      <c r="AO249" s="334">
        <v>0</v>
      </c>
    </row>
    <row r="250" spans="1:41" s="335" customFormat="1" ht="18" customHeight="1">
      <c r="A250" s="343">
        <f t="shared" si="80"/>
        <v>245</v>
      </c>
      <c r="B250" s="344" t="s">
        <v>783</v>
      </c>
      <c r="C250" s="345" t="s">
        <v>784</v>
      </c>
      <c r="D250" s="346">
        <v>2</v>
      </c>
      <c r="E250" s="346">
        <v>0</v>
      </c>
      <c r="F250" s="346">
        <v>0</v>
      </c>
      <c r="G250" s="346">
        <v>0</v>
      </c>
      <c r="H250" s="346"/>
      <c r="I250" s="346"/>
      <c r="J250" s="346"/>
      <c r="K250" s="346"/>
      <c r="L250" s="346"/>
      <c r="M250" s="346"/>
      <c r="N250" s="346"/>
      <c r="O250" s="346"/>
      <c r="P250" s="347">
        <f t="shared" si="105"/>
        <v>2</v>
      </c>
      <c r="Q250" s="348">
        <f t="shared" si="81"/>
        <v>2</v>
      </c>
      <c r="R250" s="348">
        <f t="shared" si="82"/>
        <v>0</v>
      </c>
      <c r="S250" s="348">
        <f t="shared" si="83"/>
        <v>0</v>
      </c>
      <c r="T250" s="348">
        <f t="shared" si="84"/>
        <v>0</v>
      </c>
      <c r="U250" s="348">
        <f t="shared" si="85"/>
        <v>0</v>
      </c>
      <c r="V250" s="348">
        <f t="shared" si="86"/>
        <v>0</v>
      </c>
      <c r="W250" s="348">
        <f t="shared" si="87"/>
        <v>0</v>
      </c>
      <c r="X250" s="348">
        <f t="shared" si="88"/>
        <v>0</v>
      </c>
      <c r="Y250" s="348">
        <f t="shared" si="89"/>
        <v>0</v>
      </c>
      <c r="Z250" s="348">
        <f t="shared" si="90"/>
        <v>0</v>
      </c>
      <c r="AA250" s="348">
        <f t="shared" si="91"/>
        <v>0</v>
      </c>
      <c r="AB250" s="348">
        <f t="shared" si="92"/>
        <v>0</v>
      </c>
      <c r="AC250" s="348">
        <f t="shared" si="93"/>
        <v>0</v>
      </c>
      <c r="AD250" s="348">
        <f t="shared" si="94"/>
        <v>0</v>
      </c>
      <c r="AE250" s="348">
        <f t="shared" si="95"/>
        <v>0</v>
      </c>
      <c r="AF250" s="348">
        <f t="shared" si="96"/>
        <v>0</v>
      </c>
      <c r="AG250" s="348">
        <f t="shared" si="97"/>
        <v>0</v>
      </c>
      <c r="AH250" s="348">
        <f t="shared" si="98"/>
        <v>0</v>
      </c>
      <c r="AI250" s="348">
        <f t="shared" si="99"/>
        <v>0</v>
      </c>
      <c r="AJ250" s="348">
        <f t="shared" si="100"/>
        <v>0</v>
      </c>
      <c r="AK250" s="348">
        <f t="shared" si="101"/>
        <v>0</v>
      </c>
      <c r="AL250" s="348">
        <f t="shared" si="102"/>
        <v>0</v>
      </c>
      <c r="AM250" s="348">
        <f t="shared" si="103"/>
        <v>0</v>
      </c>
      <c r="AN250" s="348">
        <f t="shared" si="104"/>
        <v>0</v>
      </c>
      <c r="AO250" s="334">
        <v>0</v>
      </c>
    </row>
    <row r="251" spans="1:41" s="335" customFormat="1" ht="18" customHeight="1">
      <c r="A251" s="343">
        <f t="shared" si="80"/>
        <v>246</v>
      </c>
      <c r="B251" s="344" t="s">
        <v>992</v>
      </c>
      <c r="C251" s="345" t="s">
        <v>993</v>
      </c>
      <c r="D251" s="346">
        <v>3</v>
      </c>
      <c r="E251" s="346">
        <v>0.5</v>
      </c>
      <c r="F251" s="346">
        <v>0</v>
      </c>
      <c r="G251" s="346">
        <v>0</v>
      </c>
      <c r="H251" s="346"/>
      <c r="I251" s="346"/>
      <c r="J251" s="346"/>
      <c r="K251" s="346"/>
      <c r="L251" s="346"/>
      <c r="M251" s="346"/>
      <c r="N251" s="346"/>
      <c r="O251" s="346"/>
      <c r="P251" s="347">
        <f t="shared" si="105"/>
        <v>3.5</v>
      </c>
      <c r="Q251" s="348">
        <f t="shared" si="81"/>
        <v>3</v>
      </c>
      <c r="R251" s="348">
        <f t="shared" si="82"/>
        <v>0</v>
      </c>
      <c r="S251" s="348">
        <f t="shared" si="83"/>
        <v>0.5</v>
      </c>
      <c r="T251" s="348">
        <f t="shared" si="84"/>
        <v>0</v>
      </c>
      <c r="U251" s="348">
        <f t="shared" si="85"/>
        <v>0</v>
      </c>
      <c r="V251" s="348">
        <f t="shared" si="86"/>
        <v>0</v>
      </c>
      <c r="W251" s="348">
        <f t="shared" si="87"/>
        <v>0</v>
      </c>
      <c r="X251" s="348">
        <f t="shared" si="88"/>
        <v>0</v>
      </c>
      <c r="Y251" s="348">
        <f t="shared" si="89"/>
        <v>0</v>
      </c>
      <c r="Z251" s="348">
        <f t="shared" si="90"/>
        <v>0</v>
      </c>
      <c r="AA251" s="348">
        <f t="shared" si="91"/>
        <v>0</v>
      </c>
      <c r="AB251" s="348">
        <f t="shared" si="92"/>
        <v>0</v>
      </c>
      <c r="AC251" s="348">
        <f t="shared" si="93"/>
        <v>0</v>
      </c>
      <c r="AD251" s="348">
        <f t="shared" si="94"/>
        <v>0</v>
      </c>
      <c r="AE251" s="348">
        <f t="shared" si="95"/>
        <v>0</v>
      </c>
      <c r="AF251" s="348">
        <f t="shared" si="96"/>
        <v>0</v>
      </c>
      <c r="AG251" s="348">
        <f t="shared" si="97"/>
        <v>0</v>
      </c>
      <c r="AH251" s="348">
        <f t="shared" si="98"/>
        <v>0</v>
      </c>
      <c r="AI251" s="348">
        <f t="shared" si="99"/>
        <v>0</v>
      </c>
      <c r="AJ251" s="348">
        <f t="shared" si="100"/>
        <v>0</v>
      </c>
      <c r="AK251" s="348">
        <f t="shared" si="101"/>
        <v>0</v>
      </c>
      <c r="AL251" s="348">
        <f t="shared" si="102"/>
        <v>0</v>
      </c>
      <c r="AM251" s="348">
        <f t="shared" si="103"/>
        <v>0</v>
      </c>
      <c r="AN251" s="348">
        <f t="shared" si="104"/>
        <v>0</v>
      </c>
      <c r="AO251" s="334">
        <v>0</v>
      </c>
    </row>
    <row r="252" spans="1:41" s="335" customFormat="1" ht="18" customHeight="1">
      <c r="A252" s="343">
        <f t="shared" si="80"/>
        <v>247</v>
      </c>
      <c r="B252" s="344" t="s">
        <v>990</v>
      </c>
      <c r="C252" s="345" t="s">
        <v>991</v>
      </c>
      <c r="D252" s="346">
        <v>0</v>
      </c>
      <c r="E252" s="346">
        <v>0</v>
      </c>
      <c r="F252" s="346">
        <v>0</v>
      </c>
      <c r="G252" s="346">
        <v>0</v>
      </c>
      <c r="H252" s="346"/>
      <c r="I252" s="346"/>
      <c r="J252" s="346"/>
      <c r="K252" s="346"/>
      <c r="L252" s="346"/>
      <c r="M252" s="346"/>
      <c r="N252" s="346"/>
      <c r="O252" s="346"/>
      <c r="P252" s="347">
        <f t="shared" si="105"/>
        <v>0</v>
      </c>
      <c r="Q252" s="348">
        <f t="shared" si="81"/>
        <v>0</v>
      </c>
      <c r="R252" s="348">
        <f t="shared" si="82"/>
        <v>0</v>
      </c>
      <c r="S252" s="348">
        <f t="shared" si="83"/>
        <v>0</v>
      </c>
      <c r="T252" s="348">
        <f t="shared" si="84"/>
        <v>0</v>
      </c>
      <c r="U252" s="348">
        <f t="shared" si="85"/>
        <v>0</v>
      </c>
      <c r="V252" s="348">
        <f t="shared" si="86"/>
        <v>0</v>
      </c>
      <c r="W252" s="348">
        <f t="shared" si="87"/>
        <v>0</v>
      </c>
      <c r="X252" s="348">
        <f t="shared" si="88"/>
        <v>0</v>
      </c>
      <c r="Y252" s="348">
        <f t="shared" si="89"/>
        <v>0</v>
      </c>
      <c r="Z252" s="348">
        <f t="shared" si="90"/>
        <v>0</v>
      </c>
      <c r="AA252" s="348">
        <f t="shared" si="91"/>
        <v>0</v>
      </c>
      <c r="AB252" s="348">
        <f t="shared" si="92"/>
        <v>0</v>
      </c>
      <c r="AC252" s="348">
        <f t="shared" si="93"/>
        <v>0</v>
      </c>
      <c r="AD252" s="348">
        <f t="shared" si="94"/>
        <v>0</v>
      </c>
      <c r="AE252" s="348">
        <f t="shared" si="95"/>
        <v>0</v>
      </c>
      <c r="AF252" s="348">
        <f t="shared" si="96"/>
        <v>0</v>
      </c>
      <c r="AG252" s="348">
        <f t="shared" si="97"/>
        <v>0</v>
      </c>
      <c r="AH252" s="348">
        <f t="shared" si="98"/>
        <v>0</v>
      </c>
      <c r="AI252" s="348">
        <f t="shared" si="99"/>
        <v>0</v>
      </c>
      <c r="AJ252" s="348">
        <f t="shared" si="100"/>
        <v>0</v>
      </c>
      <c r="AK252" s="348">
        <f t="shared" si="101"/>
        <v>0</v>
      </c>
      <c r="AL252" s="348">
        <f t="shared" si="102"/>
        <v>0</v>
      </c>
      <c r="AM252" s="348">
        <f t="shared" si="103"/>
        <v>0</v>
      </c>
      <c r="AN252" s="348">
        <f t="shared" si="104"/>
        <v>0</v>
      </c>
      <c r="AO252" s="334">
        <v>0</v>
      </c>
    </row>
    <row r="253" spans="1:41" s="335" customFormat="1" ht="18" customHeight="1">
      <c r="A253" s="343">
        <f t="shared" si="80"/>
        <v>248</v>
      </c>
      <c r="B253" s="344" t="s">
        <v>785</v>
      </c>
      <c r="C253" s="345" t="s">
        <v>786</v>
      </c>
      <c r="D253" s="346">
        <v>5</v>
      </c>
      <c r="E253" s="346">
        <v>0</v>
      </c>
      <c r="F253" s="346">
        <v>0</v>
      </c>
      <c r="G253" s="346">
        <v>0</v>
      </c>
      <c r="H253" s="346"/>
      <c r="I253" s="346"/>
      <c r="J253" s="346"/>
      <c r="K253" s="346"/>
      <c r="L253" s="346"/>
      <c r="M253" s="346"/>
      <c r="N253" s="346"/>
      <c r="O253" s="346"/>
      <c r="P253" s="347">
        <f t="shared" si="105"/>
        <v>5</v>
      </c>
      <c r="Q253" s="348">
        <f t="shared" si="81"/>
        <v>5</v>
      </c>
      <c r="R253" s="348">
        <f t="shared" si="82"/>
        <v>0</v>
      </c>
      <c r="S253" s="348">
        <f t="shared" si="83"/>
        <v>0</v>
      </c>
      <c r="T253" s="348">
        <f t="shared" si="84"/>
        <v>0</v>
      </c>
      <c r="U253" s="348">
        <f t="shared" si="85"/>
        <v>0</v>
      </c>
      <c r="V253" s="348">
        <f t="shared" si="86"/>
        <v>0</v>
      </c>
      <c r="W253" s="348">
        <f t="shared" si="87"/>
        <v>0</v>
      </c>
      <c r="X253" s="348">
        <f t="shared" si="88"/>
        <v>0</v>
      </c>
      <c r="Y253" s="348">
        <f t="shared" si="89"/>
        <v>0</v>
      </c>
      <c r="Z253" s="348">
        <f t="shared" si="90"/>
        <v>0</v>
      </c>
      <c r="AA253" s="348">
        <f t="shared" si="91"/>
        <v>0</v>
      </c>
      <c r="AB253" s="348">
        <f t="shared" si="92"/>
        <v>0</v>
      </c>
      <c r="AC253" s="348">
        <f t="shared" si="93"/>
        <v>0</v>
      </c>
      <c r="AD253" s="348">
        <f t="shared" si="94"/>
        <v>0</v>
      </c>
      <c r="AE253" s="348">
        <f t="shared" si="95"/>
        <v>0</v>
      </c>
      <c r="AF253" s="348">
        <f t="shared" si="96"/>
        <v>0</v>
      </c>
      <c r="AG253" s="348">
        <f t="shared" si="97"/>
        <v>0</v>
      </c>
      <c r="AH253" s="348">
        <f t="shared" si="98"/>
        <v>0</v>
      </c>
      <c r="AI253" s="348">
        <f t="shared" si="99"/>
        <v>0</v>
      </c>
      <c r="AJ253" s="348">
        <f t="shared" si="100"/>
        <v>0</v>
      </c>
      <c r="AK253" s="348">
        <f t="shared" si="101"/>
        <v>0</v>
      </c>
      <c r="AL253" s="348">
        <f t="shared" si="102"/>
        <v>0</v>
      </c>
      <c r="AM253" s="348">
        <f t="shared" si="103"/>
        <v>0</v>
      </c>
      <c r="AN253" s="348">
        <f t="shared" si="104"/>
        <v>0</v>
      </c>
      <c r="AO253" s="334">
        <v>0</v>
      </c>
    </row>
    <row r="254" spans="1:41" s="335" customFormat="1" ht="18" customHeight="1">
      <c r="A254" s="343">
        <f t="shared" si="80"/>
        <v>249</v>
      </c>
      <c r="B254" s="344" t="s">
        <v>787</v>
      </c>
      <c r="C254" s="345" t="s">
        <v>788</v>
      </c>
      <c r="D254" s="346">
        <v>4</v>
      </c>
      <c r="E254" s="346">
        <v>2</v>
      </c>
      <c r="F254" s="346">
        <v>0</v>
      </c>
      <c r="G254" s="346">
        <v>0</v>
      </c>
      <c r="H254" s="346"/>
      <c r="I254" s="346"/>
      <c r="J254" s="346"/>
      <c r="K254" s="346"/>
      <c r="L254" s="346"/>
      <c r="M254" s="346"/>
      <c r="N254" s="346"/>
      <c r="O254" s="346"/>
      <c r="P254" s="347">
        <f t="shared" si="105"/>
        <v>6</v>
      </c>
      <c r="Q254" s="348">
        <f t="shared" si="81"/>
        <v>4</v>
      </c>
      <c r="R254" s="348">
        <f t="shared" si="82"/>
        <v>0</v>
      </c>
      <c r="S254" s="348">
        <f t="shared" si="83"/>
        <v>2</v>
      </c>
      <c r="T254" s="348">
        <f t="shared" si="84"/>
        <v>0</v>
      </c>
      <c r="U254" s="348">
        <f t="shared" si="85"/>
        <v>0</v>
      </c>
      <c r="V254" s="348">
        <f t="shared" si="86"/>
        <v>0</v>
      </c>
      <c r="W254" s="348">
        <f t="shared" si="87"/>
        <v>0</v>
      </c>
      <c r="X254" s="348">
        <f t="shared" si="88"/>
        <v>0</v>
      </c>
      <c r="Y254" s="348">
        <f t="shared" si="89"/>
        <v>0</v>
      </c>
      <c r="Z254" s="348">
        <f t="shared" si="90"/>
        <v>0</v>
      </c>
      <c r="AA254" s="348">
        <f t="shared" si="91"/>
        <v>0</v>
      </c>
      <c r="AB254" s="348">
        <f t="shared" si="92"/>
        <v>0</v>
      </c>
      <c r="AC254" s="348">
        <f t="shared" si="93"/>
        <v>0</v>
      </c>
      <c r="AD254" s="348">
        <f t="shared" si="94"/>
        <v>0</v>
      </c>
      <c r="AE254" s="348">
        <f t="shared" si="95"/>
        <v>0</v>
      </c>
      <c r="AF254" s="348">
        <f t="shared" si="96"/>
        <v>0</v>
      </c>
      <c r="AG254" s="348">
        <f t="shared" si="97"/>
        <v>0</v>
      </c>
      <c r="AH254" s="348">
        <f t="shared" si="98"/>
        <v>0</v>
      </c>
      <c r="AI254" s="348">
        <f t="shared" si="99"/>
        <v>0</v>
      </c>
      <c r="AJ254" s="348">
        <f t="shared" si="100"/>
        <v>0</v>
      </c>
      <c r="AK254" s="348">
        <f t="shared" si="101"/>
        <v>0</v>
      </c>
      <c r="AL254" s="348">
        <f t="shared" si="102"/>
        <v>0</v>
      </c>
      <c r="AM254" s="348">
        <f t="shared" si="103"/>
        <v>0</v>
      </c>
      <c r="AN254" s="348">
        <f t="shared" si="104"/>
        <v>0</v>
      </c>
      <c r="AO254" s="334">
        <v>2</v>
      </c>
    </row>
    <row r="255" spans="1:41" s="335" customFormat="1" ht="18" customHeight="1">
      <c r="A255" s="343">
        <f t="shared" si="80"/>
        <v>250</v>
      </c>
      <c r="B255" s="344" t="s">
        <v>789</v>
      </c>
      <c r="C255" s="345" t="s">
        <v>790</v>
      </c>
      <c r="D255" s="346">
        <v>0</v>
      </c>
      <c r="E255" s="346">
        <v>0</v>
      </c>
      <c r="F255" s="346">
        <v>0</v>
      </c>
      <c r="G255" s="346">
        <v>0</v>
      </c>
      <c r="H255" s="346"/>
      <c r="I255" s="346"/>
      <c r="J255" s="346"/>
      <c r="K255" s="346"/>
      <c r="L255" s="346"/>
      <c r="M255" s="346"/>
      <c r="N255" s="346"/>
      <c r="O255" s="346"/>
      <c r="P255" s="347">
        <f t="shared" si="105"/>
        <v>0</v>
      </c>
      <c r="Q255" s="348">
        <f t="shared" si="81"/>
        <v>0</v>
      </c>
      <c r="R255" s="348">
        <f t="shared" si="82"/>
        <v>0</v>
      </c>
      <c r="S255" s="348">
        <f t="shared" si="83"/>
        <v>0</v>
      </c>
      <c r="T255" s="348">
        <f t="shared" si="84"/>
        <v>0</v>
      </c>
      <c r="U255" s="348">
        <f t="shared" si="85"/>
        <v>0</v>
      </c>
      <c r="V255" s="348">
        <f t="shared" si="86"/>
        <v>0</v>
      </c>
      <c r="W255" s="348">
        <f t="shared" si="87"/>
        <v>0</v>
      </c>
      <c r="X255" s="348">
        <f t="shared" si="88"/>
        <v>0</v>
      </c>
      <c r="Y255" s="348">
        <f t="shared" si="89"/>
        <v>0</v>
      </c>
      <c r="Z255" s="348">
        <f t="shared" si="90"/>
        <v>0</v>
      </c>
      <c r="AA255" s="348">
        <f t="shared" si="91"/>
        <v>0</v>
      </c>
      <c r="AB255" s="348">
        <f t="shared" si="92"/>
        <v>0</v>
      </c>
      <c r="AC255" s="348">
        <f t="shared" si="93"/>
        <v>0</v>
      </c>
      <c r="AD255" s="348">
        <f t="shared" si="94"/>
        <v>0</v>
      </c>
      <c r="AE255" s="348">
        <f t="shared" si="95"/>
        <v>0</v>
      </c>
      <c r="AF255" s="348">
        <f t="shared" si="96"/>
        <v>0</v>
      </c>
      <c r="AG255" s="348">
        <f t="shared" si="97"/>
        <v>0</v>
      </c>
      <c r="AH255" s="348">
        <f t="shared" si="98"/>
        <v>0</v>
      </c>
      <c r="AI255" s="348">
        <f t="shared" si="99"/>
        <v>0</v>
      </c>
      <c r="AJ255" s="348">
        <f t="shared" si="100"/>
        <v>0</v>
      </c>
      <c r="AK255" s="348">
        <f t="shared" si="101"/>
        <v>0</v>
      </c>
      <c r="AL255" s="348">
        <f t="shared" si="102"/>
        <v>0</v>
      </c>
      <c r="AM255" s="348">
        <f t="shared" si="103"/>
        <v>0</v>
      </c>
      <c r="AN255" s="348">
        <f t="shared" si="104"/>
        <v>0</v>
      </c>
      <c r="AO255" s="334">
        <v>2</v>
      </c>
    </row>
    <row r="256" spans="1:41" s="335" customFormat="1" ht="18" customHeight="1">
      <c r="A256" s="343">
        <f t="shared" si="80"/>
        <v>251</v>
      </c>
      <c r="B256" s="344" t="s">
        <v>791</v>
      </c>
      <c r="C256" s="345" t="s">
        <v>792</v>
      </c>
      <c r="D256" s="346">
        <v>0</v>
      </c>
      <c r="E256" s="346">
        <v>0</v>
      </c>
      <c r="F256" s="346">
        <v>0</v>
      </c>
      <c r="G256" s="346">
        <v>0</v>
      </c>
      <c r="H256" s="346"/>
      <c r="I256" s="346"/>
      <c r="J256" s="346"/>
      <c r="K256" s="346"/>
      <c r="L256" s="346"/>
      <c r="M256" s="346"/>
      <c r="N256" s="346"/>
      <c r="O256" s="346"/>
      <c r="P256" s="347">
        <f t="shared" si="105"/>
        <v>0</v>
      </c>
      <c r="Q256" s="348">
        <f t="shared" si="81"/>
        <v>0</v>
      </c>
      <c r="R256" s="348">
        <f t="shared" si="82"/>
        <v>0</v>
      </c>
      <c r="S256" s="348">
        <f t="shared" si="83"/>
        <v>0</v>
      </c>
      <c r="T256" s="348">
        <f t="shared" si="84"/>
        <v>0</v>
      </c>
      <c r="U256" s="348">
        <f t="shared" si="85"/>
        <v>0</v>
      </c>
      <c r="V256" s="348">
        <f t="shared" si="86"/>
        <v>0</v>
      </c>
      <c r="W256" s="348">
        <f t="shared" si="87"/>
        <v>0</v>
      </c>
      <c r="X256" s="348">
        <f t="shared" si="88"/>
        <v>0</v>
      </c>
      <c r="Y256" s="348">
        <f t="shared" si="89"/>
        <v>0</v>
      </c>
      <c r="Z256" s="348">
        <f t="shared" si="90"/>
        <v>0</v>
      </c>
      <c r="AA256" s="348">
        <f t="shared" si="91"/>
        <v>0</v>
      </c>
      <c r="AB256" s="348">
        <f t="shared" si="92"/>
        <v>0</v>
      </c>
      <c r="AC256" s="348">
        <f t="shared" si="93"/>
        <v>0</v>
      </c>
      <c r="AD256" s="348">
        <f t="shared" si="94"/>
        <v>0</v>
      </c>
      <c r="AE256" s="348">
        <f t="shared" si="95"/>
        <v>0</v>
      </c>
      <c r="AF256" s="348">
        <f t="shared" si="96"/>
        <v>0</v>
      </c>
      <c r="AG256" s="348">
        <f t="shared" si="97"/>
        <v>0</v>
      </c>
      <c r="AH256" s="348">
        <f t="shared" si="98"/>
        <v>0</v>
      </c>
      <c r="AI256" s="348">
        <f t="shared" si="99"/>
        <v>0</v>
      </c>
      <c r="AJ256" s="348">
        <f t="shared" si="100"/>
        <v>0</v>
      </c>
      <c r="AK256" s="348">
        <f t="shared" si="101"/>
        <v>0</v>
      </c>
      <c r="AL256" s="348">
        <f t="shared" si="102"/>
        <v>0</v>
      </c>
      <c r="AM256" s="348">
        <f t="shared" si="103"/>
        <v>0</v>
      </c>
      <c r="AN256" s="348">
        <f t="shared" si="104"/>
        <v>0</v>
      </c>
      <c r="AO256" s="334">
        <v>0</v>
      </c>
    </row>
    <row r="257" spans="1:41" s="335" customFormat="1" ht="18" customHeight="1">
      <c r="A257" s="343">
        <f t="shared" si="80"/>
        <v>252</v>
      </c>
      <c r="B257" s="344" t="s">
        <v>793</v>
      </c>
      <c r="C257" s="345" t="s">
        <v>794</v>
      </c>
      <c r="D257" s="346">
        <v>0</v>
      </c>
      <c r="E257" s="346">
        <v>1</v>
      </c>
      <c r="F257" s="346">
        <v>0</v>
      </c>
      <c r="G257" s="346">
        <v>0</v>
      </c>
      <c r="H257" s="346"/>
      <c r="I257" s="346"/>
      <c r="J257" s="346"/>
      <c r="K257" s="346"/>
      <c r="L257" s="346"/>
      <c r="M257" s="346"/>
      <c r="N257" s="346"/>
      <c r="O257" s="346"/>
      <c r="P257" s="347">
        <f t="shared" si="105"/>
        <v>1</v>
      </c>
      <c r="Q257" s="348">
        <f t="shared" si="81"/>
        <v>0</v>
      </c>
      <c r="R257" s="348">
        <f t="shared" si="82"/>
        <v>0</v>
      </c>
      <c r="S257" s="348">
        <f t="shared" si="83"/>
        <v>1</v>
      </c>
      <c r="T257" s="348">
        <f t="shared" si="84"/>
        <v>0</v>
      </c>
      <c r="U257" s="348">
        <f t="shared" si="85"/>
        <v>0</v>
      </c>
      <c r="V257" s="348">
        <f t="shared" si="86"/>
        <v>0</v>
      </c>
      <c r="W257" s="348">
        <f t="shared" si="87"/>
        <v>0</v>
      </c>
      <c r="X257" s="348">
        <f t="shared" si="88"/>
        <v>0</v>
      </c>
      <c r="Y257" s="348">
        <f t="shared" si="89"/>
        <v>0</v>
      </c>
      <c r="Z257" s="348">
        <f t="shared" si="90"/>
        <v>0</v>
      </c>
      <c r="AA257" s="348">
        <f t="shared" si="91"/>
        <v>0</v>
      </c>
      <c r="AB257" s="348">
        <f t="shared" si="92"/>
        <v>0</v>
      </c>
      <c r="AC257" s="348">
        <f t="shared" si="93"/>
        <v>0</v>
      </c>
      <c r="AD257" s="348">
        <f t="shared" si="94"/>
        <v>0</v>
      </c>
      <c r="AE257" s="348">
        <f t="shared" si="95"/>
        <v>0</v>
      </c>
      <c r="AF257" s="348">
        <f t="shared" si="96"/>
        <v>0</v>
      </c>
      <c r="AG257" s="348">
        <f t="shared" si="97"/>
        <v>0</v>
      </c>
      <c r="AH257" s="348">
        <f t="shared" si="98"/>
        <v>0</v>
      </c>
      <c r="AI257" s="348">
        <f t="shared" si="99"/>
        <v>0</v>
      </c>
      <c r="AJ257" s="348">
        <f t="shared" si="100"/>
        <v>0</v>
      </c>
      <c r="AK257" s="348">
        <f t="shared" si="101"/>
        <v>0</v>
      </c>
      <c r="AL257" s="348">
        <f t="shared" si="102"/>
        <v>0</v>
      </c>
      <c r="AM257" s="348">
        <f t="shared" si="103"/>
        <v>0</v>
      </c>
      <c r="AN257" s="348">
        <f t="shared" si="104"/>
        <v>0</v>
      </c>
      <c r="AO257" s="334">
        <v>3</v>
      </c>
    </row>
    <row r="258" spans="1:41" s="335" customFormat="1" ht="18" customHeight="1">
      <c r="A258" s="343">
        <f t="shared" si="80"/>
        <v>253</v>
      </c>
      <c r="B258" s="344" t="s">
        <v>795</v>
      </c>
      <c r="C258" s="345" t="s">
        <v>796</v>
      </c>
      <c r="D258" s="346">
        <v>0.5</v>
      </c>
      <c r="E258" s="346">
        <v>2.5</v>
      </c>
      <c r="F258" s="346">
        <v>0</v>
      </c>
      <c r="G258" s="346">
        <v>0</v>
      </c>
      <c r="H258" s="346"/>
      <c r="I258" s="346"/>
      <c r="J258" s="346"/>
      <c r="K258" s="346"/>
      <c r="L258" s="346"/>
      <c r="M258" s="346"/>
      <c r="N258" s="346"/>
      <c r="O258" s="346"/>
      <c r="P258" s="347">
        <f t="shared" si="105"/>
        <v>3</v>
      </c>
      <c r="Q258" s="348">
        <f t="shared" si="81"/>
        <v>0.5</v>
      </c>
      <c r="R258" s="348">
        <f t="shared" si="82"/>
        <v>0</v>
      </c>
      <c r="S258" s="348">
        <f t="shared" si="83"/>
        <v>2.5</v>
      </c>
      <c r="T258" s="348">
        <f t="shared" si="84"/>
        <v>0</v>
      </c>
      <c r="U258" s="348">
        <f t="shared" si="85"/>
        <v>0</v>
      </c>
      <c r="V258" s="348">
        <f t="shared" si="86"/>
        <v>0</v>
      </c>
      <c r="W258" s="348">
        <f t="shared" si="87"/>
        <v>0</v>
      </c>
      <c r="X258" s="348">
        <f t="shared" si="88"/>
        <v>0</v>
      </c>
      <c r="Y258" s="348">
        <f t="shared" si="89"/>
        <v>0</v>
      </c>
      <c r="Z258" s="348">
        <f t="shared" si="90"/>
        <v>0</v>
      </c>
      <c r="AA258" s="348">
        <f t="shared" si="91"/>
        <v>0</v>
      </c>
      <c r="AB258" s="348">
        <f t="shared" si="92"/>
        <v>0</v>
      </c>
      <c r="AC258" s="348">
        <f t="shared" si="93"/>
        <v>0</v>
      </c>
      <c r="AD258" s="348">
        <f t="shared" si="94"/>
        <v>0</v>
      </c>
      <c r="AE258" s="348">
        <f t="shared" si="95"/>
        <v>0</v>
      </c>
      <c r="AF258" s="348">
        <f t="shared" si="96"/>
        <v>0</v>
      </c>
      <c r="AG258" s="348">
        <f t="shared" si="97"/>
        <v>0</v>
      </c>
      <c r="AH258" s="348">
        <f t="shared" si="98"/>
        <v>0</v>
      </c>
      <c r="AI258" s="348">
        <f t="shared" si="99"/>
        <v>0</v>
      </c>
      <c r="AJ258" s="348">
        <f t="shared" si="100"/>
        <v>0</v>
      </c>
      <c r="AK258" s="348">
        <f t="shared" si="101"/>
        <v>0</v>
      </c>
      <c r="AL258" s="348">
        <f t="shared" si="102"/>
        <v>0</v>
      </c>
      <c r="AM258" s="348">
        <f t="shared" si="103"/>
        <v>0</v>
      </c>
      <c r="AN258" s="348">
        <f t="shared" si="104"/>
        <v>0</v>
      </c>
      <c r="AO258" s="334">
        <v>0</v>
      </c>
    </row>
    <row r="259" spans="1:41" s="335" customFormat="1" ht="18" customHeight="1">
      <c r="A259" s="343">
        <f t="shared" si="80"/>
        <v>254</v>
      </c>
      <c r="B259" s="344" t="s">
        <v>799</v>
      </c>
      <c r="C259" s="345" t="s">
        <v>800</v>
      </c>
      <c r="D259" s="346">
        <v>1</v>
      </c>
      <c r="E259" s="346">
        <v>0</v>
      </c>
      <c r="F259" s="346">
        <v>0</v>
      </c>
      <c r="G259" s="346">
        <v>0</v>
      </c>
      <c r="H259" s="346"/>
      <c r="I259" s="346"/>
      <c r="J259" s="346"/>
      <c r="K259" s="346"/>
      <c r="L259" s="346"/>
      <c r="M259" s="346"/>
      <c r="N259" s="346"/>
      <c r="O259" s="346"/>
      <c r="P259" s="347">
        <f t="shared" si="105"/>
        <v>1</v>
      </c>
      <c r="Q259" s="348">
        <f t="shared" si="81"/>
        <v>1</v>
      </c>
      <c r="R259" s="348">
        <f t="shared" si="82"/>
        <v>0</v>
      </c>
      <c r="S259" s="348">
        <f t="shared" si="83"/>
        <v>0</v>
      </c>
      <c r="T259" s="348">
        <f t="shared" si="84"/>
        <v>0</v>
      </c>
      <c r="U259" s="348">
        <f t="shared" si="85"/>
        <v>0</v>
      </c>
      <c r="V259" s="348">
        <f t="shared" si="86"/>
        <v>0</v>
      </c>
      <c r="W259" s="348">
        <f t="shared" si="87"/>
        <v>0</v>
      </c>
      <c r="X259" s="348">
        <f t="shared" si="88"/>
        <v>0</v>
      </c>
      <c r="Y259" s="348">
        <f t="shared" si="89"/>
        <v>0</v>
      </c>
      <c r="Z259" s="348">
        <f t="shared" si="90"/>
        <v>0</v>
      </c>
      <c r="AA259" s="348">
        <f t="shared" si="91"/>
        <v>0</v>
      </c>
      <c r="AB259" s="348">
        <f t="shared" si="92"/>
        <v>0</v>
      </c>
      <c r="AC259" s="348">
        <f t="shared" si="93"/>
        <v>0</v>
      </c>
      <c r="AD259" s="348">
        <f t="shared" si="94"/>
        <v>0</v>
      </c>
      <c r="AE259" s="348">
        <f t="shared" si="95"/>
        <v>0</v>
      </c>
      <c r="AF259" s="348">
        <f t="shared" si="96"/>
        <v>0</v>
      </c>
      <c r="AG259" s="348">
        <f t="shared" si="97"/>
        <v>0</v>
      </c>
      <c r="AH259" s="348">
        <f t="shared" si="98"/>
        <v>0</v>
      </c>
      <c r="AI259" s="348">
        <f t="shared" si="99"/>
        <v>0</v>
      </c>
      <c r="AJ259" s="348">
        <f t="shared" si="100"/>
        <v>0</v>
      </c>
      <c r="AK259" s="348">
        <f t="shared" si="101"/>
        <v>0</v>
      </c>
      <c r="AL259" s="348">
        <f t="shared" si="102"/>
        <v>0</v>
      </c>
      <c r="AM259" s="348">
        <f t="shared" si="103"/>
        <v>0</v>
      </c>
      <c r="AN259" s="348">
        <f t="shared" si="104"/>
        <v>0</v>
      </c>
      <c r="AO259" s="334">
        <v>3</v>
      </c>
    </row>
    <row r="260" spans="1:41" s="335" customFormat="1" ht="18" customHeight="1">
      <c r="A260" s="343">
        <f t="shared" si="80"/>
        <v>255</v>
      </c>
      <c r="B260" s="344" t="s">
        <v>801</v>
      </c>
      <c r="C260" s="345" t="s">
        <v>802</v>
      </c>
      <c r="D260" s="346">
        <v>5.5</v>
      </c>
      <c r="E260" s="346">
        <v>7.5</v>
      </c>
      <c r="F260" s="346">
        <v>1</v>
      </c>
      <c r="G260" s="346">
        <v>0</v>
      </c>
      <c r="H260" s="346"/>
      <c r="I260" s="346"/>
      <c r="J260" s="346">
        <v>1</v>
      </c>
      <c r="K260" s="346"/>
      <c r="L260" s="346"/>
      <c r="M260" s="346"/>
      <c r="N260" s="346"/>
      <c r="O260" s="346"/>
      <c r="P260" s="347">
        <f t="shared" si="105"/>
        <v>15</v>
      </c>
      <c r="Q260" s="348">
        <f t="shared" si="81"/>
        <v>5.5</v>
      </c>
      <c r="R260" s="348">
        <f t="shared" si="82"/>
        <v>0</v>
      </c>
      <c r="S260" s="348">
        <f t="shared" si="83"/>
        <v>7.5</v>
      </c>
      <c r="T260" s="348">
        <f t="shared" si="84"/>
        <v>0</v>
      </c>
      <c r="U260" s="348">
        <f t="shared" si="85"/>
        <v>1</v>
      </c>
      <c r="V260" s="348">
        <f t="shared" si="86"/>
        <v>0</v>
      </c>
      <c r="W260" s="348">
        <f t="shared" si="87"/>
        <v>0</v>
      </c>
      <c r="X260" s="348">
        <f t="shared" si="88"/>
        <v>0</v>
      </c>
      <c r="Y260" s="348">
        <f t="shared" si="89"/>
        <v>0</v>
      </c>
      <c r="Z260" s="348">
        <f t="shared" si="90"/>
        <v>0</v>
      </c>
      <c r="AA260" s="348">
        <f t="shared" si="91"/>
        <v>0</v>
      </c>
      <c r="AB260" s="348">
        <f t="shared" si="92"/>
        <v>0</v>
      </c>
      <c r="AC260" s="348">
        <f t="shared" si="93"/>
        <v>0</v>
      </c>
      <c r="AD260" s="348">
        <f t="shared" si="94"/>
        <v>1</v>
      </c>
      <c r="AE260" s="348">
        <f t="shared" si="95"/>
        <v>0</v>
      </c>
      <c r="AF260" s="348">
        <f t="shared" si="96"/>
        <v>0</v>
      </c>
      <c r="AG260" s="348">
        <f t="shared" si="97"/>
        <v>0</v>
      </c>
      <c r="AH260" s="348">
        <f t="shared" si="98"/>
        <v>0</v>
      </c>
      <c r="AI260" s="348">
        <f t="shared" si="99"/>
        <v>0</v>
      </c>
      <c r="AJ260" s="348">
        <f t="shared" si="100"/>
        <v>0</v>
      </c>
      <c r="AK260" s="348">
        <f t="shared" si="101"/>
        <v>0</v>
      </c>
      <c r="AL260" s="348">
        <f t="shared" si="102"/>
        <v>0</v>
      </c>
      <c r="AM260" s="348">
        <f t="shared" si="103"/>
        <v>0</v>
      </c>
      <c r="AN260" s="348">
        <f t="shared" si="104"/>
        <v>0</v>
      </c>
      <c r="AO260" s="334">
        <v>2</v>
      </c>
    </row>
    <row r="261" spans="1:41" s="335" customFormat="1" ht="18" customHeight="1">
      <c r="A261" s="343">
        <f t="shared" si="80"/>
        <v>256</v>
      </c>
      <c r="B261" s="344" t="s">
        <v>803</v>
      </c>
      <c r="C261" s="345" t="s">
        <v>804</v>
      </c>
      <c r="D261" s="346">
        <v>2.5</v>
      </c>
      <c r="E261" s="346">
        <v>3.5</v>
      </c>
      <c r="F261" s="346">
        <v>0</v>
      </c>
      <c r="G261" s="346">
        <v>0</v>
      </c>
      <c r="H261" s="346"/>
      <c r="I261" s="346"/>
      <c r="J261" s="346"/>
      <c r="K261" s="346"/>
      <c r="L261" s="346"/>
      <c r="M261" s="346"/>
      <c r="N261" s="346"/>
      <c r="O261" s="346"/>
      <c r="P261" s="347">
        <f t="shared" si="105"/>
        <v>6</v>
      </c>
      <c r="Q261" s="348">
        <f t="shared" si="81"/>
        <v>2.5</v>
      </c>
      <c r="R261" s="348">
        <f t="shared" si="82"/>
        <v>0</v>
      </c>
      <c r="S261" s="348">
        <f t="shared" si="83"/>
        <v>3.5</v>
      </c>
      <c r="T261" s="348">
        <f t="shared" si="84"/>
        <v>0</v>
      </c>
      <c r="U261" s="348">
        <f t="shared" si="85"/>
        <v>0</v>
      </c>
      <c r="V261" s="348">
        <f t="shared" si="86"/>
        <v>0</v>
      </c>
      <c r="W261" s="348">
        <f t="shared" si="87"/>
        <v>0</v>
      </c>
      <c r="X261" s="348">
        <f t="shared" si="88"/>
        <v>0</v>
      </c>
      <c r="Y261" s="348">
        <f t="shared" si="89"/>
        <v>0</v>
      </c>
      <c r="Z261" s="348">
        <f t="shared" si="90"/>
        <v>0</v>
      </c>
      <c r="AA261" s="348">
        <f t="shared" si="91"/>
        <v>0</v>
      </c>
      <c r="AB261" s="348">
        <f t="shared" si="92"/>
        <v>0</v>
      </c>
      <c r="AC261" s="348">
        <f t="shared" si="93"/>
        <v>0</v>
      </c>
      <c r="AD261" s="348">
        <f t="shared" si="94"/>
        <v>0</v>
      </c>
      <c r="AE261" s="348">
        <f t="shared" si="95"/>
        <v>0</v>
      </c>
      <c r="AF261" s="348">
        <f t="shared" si="96"/>
        <v>0</v>
      </c>
      <c r="AG261" s="348">
        <f t="shared" si="97"/>
        <v>0</v>
      </c>
      <c r="AH261" s="348">
        <f t="shared" si="98"/>
        <v>0</v>
      </c>
      <c r="AI261" s="348">
        <f t="shared" si="99"/>
        <v>0</v>
      </c>
      <c r="AJ261" s="348">
        <f t="shared" si="100"/>
        <v>0</v>
      </c>
      <c r="AK261" s="348">
        <f t="shared" si="101"/>
        <v>0</v>
      </c>
      <c r="AL261" s="348">
        <f t="shared" si="102"/>
        <v>0</v>
      </c>
      <c r="AM261" s="348">
        <f t="shared" si="103"/>
        <v>0</v>
      </c>
      <c r="AN261" s="348">
        <f t="shared" si="104"/>
        <v>0</v>
      </c>
      <c r="AO261" s="334">
        <v>2</v>
      </c>
    </row>
    <row r="262" spans="1:41" s="335" customFormat="1" ht="18" customHeight="1">
      <c r="A262" s="343">
        <f t="shared" si="80"/>
        <v>257</v>
      </c>
      <c r="B262" s="344" t="s">
        <v>807</v>
      </c>
      <c r="C262" s="345" t="s">
        <v>808</v>
      </c>
      <c r="D262" s="346">
        <v>4.5</v>
      </c>
      <c r="E262" s="346">
        <v>5</v>
      </c>
      <c r="F262" s="346">
        <v>0</v>
      </c>
      <c r="G262" s="346">
        <v>0</v>
      </c>
      <c r="H262" s="346"/>
      <c r="I262" s="346"/>
      <c r="J262" s="346"/>
      <c r="K262" s="346"/>
      <c r="L262" s="346"/>
      <c r="M262" s="346"/>
      <c r="N262" s="346"/>
      <c r="O262" s="346"/>
      <c r="P262" s="347">
        <f t="shared" si="105"/>
        <v>9.5</v>
      </c>
      <c r="Q262" s="348">
        <f t="shared" si="81"/>
        <v>4.5</v>
      </c>
      <c r="R262" s="348">
        <f t="shared" si="82"/>
        <v>0</v>
      </c>
      <c r="S262" s="348">
        <f t="shared" si="83"/>
        <v>5</v>
      </c>
      <c r="T262" s="348">
        <f t="shared" si="84"/>
        <v>0</v>
      </c>
      <c r="U262" s="348">
        <f t="shared" si="85"/>
        <v>0</v>
      </c>
      <c r="V262" s="348">
        <f t="shared" si="86"/>
        <v>0</v>
      </c>
      <c r="W262" s="348">
        <f t="shared" si="87"/>
        <v>0</v>
      </c>
      <c r="X262" s="348">
        <f t="shared" si="88"/>
        <v>0</v>
      </c>
      <c r="Y262" s="348">
        <f t="shared" si="89"/>
        <v>0</v>
      </c>
      <c r="Z262" s="348">
        <f t="shared" si="90"/>
        <v>0</v>
      </c>
      <c r="AA262" s="348">
        <f t="shared" si="91"/>
        <v>0</v>
      </c>
      <c r="AB262" s="348">
        <f t="shared" si="92"/>
        <v>0</v>
      </c>
      <c r="AC262" s="348">
        <f t="shared" si="93"/>
        <v>0</v>
      </c>
      <c r="AD262" s="348">
        <f t="shared" si="94"/>
        <v>0</v>
      </c>
      <c r="AE262" s="348">
        <f t="shared" si="95"/>
        <v>0</v>
      </c>
      <c r="AF262" s="348">
        <f t="shared" si="96"/>
        <v>0</v>
      </c>
      <c r="AG262" s="348">
        <f t="shared" si="97"/>
        <v>0</v>
      </c>
      <c r="AH262" s="348">
        <f t="shared" si="98"/>
        <v>0</v>
      </c>
      <c r="AI262" s="348">
        <f t="shared" si="99"/>
        <v>0</v>
      </c>
      <c r="AJ262" s="348">
        <f t="shared" si="100"/>
        <v>0</v>
      </c>
      <c r="AK262" s="348">
        <f t="shared" si="101"/>
        <v>0</v>
      </c>
      <c r="AL262" s="348">
        <f t="shared" si="102"/>
        <v>0</v>
      </c>
      <c r="AM262" s="348">
        <f t="shared" si="103"/>
        <v>0</v>
      </c>
      <c r="AN262" s="348">
        <f t="shared" si="104"/>
        <v>0</v>
      </c>
      <c r="AO262" s="334">
        <v>4</v>
      </c>
    </row>
    <row r="263" spans="1:41" s="335" customFormat="1" ht="18" customHeight="1">
      <c r="A263" s="343">
        <f t="shared" ref="A263:A326" si="106">IF($B263="","",MAX($A262:$A262)+1)</f>
        <v>258</v>
      </c>
      <c r="B263" s="344" t="s">
        <v>809</v>
      </c>
      <c r="C263" s="345" t="s">
        <v>810</v>
      </c>
      <c r="D263" s="346">
        <v>0.5</v>
      </c>
      <c r="E263" s="346">
        <v>1</v>
      </c>
      <c r="F263" s="346">
        <v>0</v>
      </c>
      <c r="G263" s="346">
        <v>0</v>
      </c>
      <c r="H263" s="346"/>
      <c r="I263" s="346"/>
      <c r="J263" s="346"/>
      <c r="K263" s="346"/>
      <c r="L263" s="346"/>
      <c r="M263" s="346"/>
      <c r="N263" s="346"/>
      <c r="O263" s="346"/>
      <c r="P263" s="347">
        <f t="shared" si="105"/>
        <v>1.5</v>
      </c>
      <c r="Q263" s="348">
        <f t="shared" si="81"/>
        <v>0.5</v>
      </c>
      <c r="R263" s="348">
        <f t="shared" si="82"/>
        <v>0</v>
      </c>
      <c r="S263" s="348">
        <f t="shared" si="83"/>
        <v>1</v>
      </c>
      <c r="T263" s="348">
        <f t="shared" si="84"/>
        <v>0</v>
      </c>
      <c r="U263" s="348">
        <f t="shared" si="85"/>
        <v>0</v>
      </c>
      <c r="V263" s="348">
        <f t="shared" si="86"/>
        <v>0</v>
      </c>
      <c r="W263" s="348">
        <f t="shared" si="87"/>
        <v>0</v>
      </c>
      <c r="X263" s="348">
        <f t="shared" si="88"/>
        <v>0</v>
      </c>
      <c r="Y263" s="348">
        <f t="shared" si="89"/>
        <v>0</v>
      </c>
      <c r="Z263" s="348">
        <f t="shared" si="90"/>
        <v>0</v>
      </c>
      <c r="AA263" s="348">
        <f t="shared" si="91"/>
        <v>0</v>
      </c>
      <c r="AB263" s="348">
        <f t="shared" si="92"/>
        <v>0</v>
      </c>
      <c r="AC263" s="348">
        <f t="shared" si="93"/>
        <v>0</v>
      </c>
      <c r="AD263" s="348">
        <f t="shared" si="94"/>
        <v>0</v>
      </c>
      <c r="AE263" s="348">
        <f t="shared" si="95"/>
        <v>0</v>
      </c>
      <c r="AF263" s="348">
        <f t="shared" si="96"/>
        <v>0</v>
      </c>
      <c r="AG263" s="348">
        <f t="shared" si="97"/>
        <v>0</v>
      </c>
      <c r="AH263" s="348">
        <f t="shared" si="98"/>
        <v>0</v>
      </c>
      <c r="AI263" s="348">
        <f t="shared" si="99"/>
        <v>0</v>
      </c>
      <c r="AJ263" s="348">
        <f t="shared" si="100"/>
        <v>0</v>
      </c>
      <c r="AK263" s="348">
        <f t="shared" si="101"/>
        <v>0</v>
      </c>
      <c r="AL263" s="348">
        <f t="shared" si="102"/>
        <v>0</v>
      </c>
      <c r="AM263" s="348">
        <f t="shared" si="103"/>
        <v>0</v>
      </c>
      <c r="AN263" s="348">
        <f t="shared" si="104"/>
        <v>0</v>
      </c>
      <c r="AO263" s="334">
        <v>6</v>
      </c>
    </row>
    <row r="264" spans="1:41" s="335" customFormat="1" ht="18" customHeight="1">
      <c r="A264" s="343">
        <f t="shared" si="106"/>
        <v>259</v>
      </c>
      <c r="B264" s="344" t="s">
        <v>811</v>
      </c>
      <c r="C264" s="345" t="s">
        <v>812</v>
      </c>
      <c r="D264" s="346">
        <v>5</v>
      </c>
      <c r="E264" s="346">
        <v>2</v>
      </c>
      <c r="F264" s="346">
        <v>1</v>
      </c>
      <c r="G264" s="346">
        <v>0</v>
      </c>
      <c r="H264" s="346"/>
      <c r="I264" s="346"/>
      <c r="J264" s="346"/>
      <c r="K264" s="346"/>
      <c r="L264" s="346"/>
      <c r="M264" s="346"/>
      <c r="N264" s="346"/>
      <c r="O264" s="346"/>
      <c r="P264" s="347">
        <f t="shared" si="105"/>
        <v>8</v>
      </c>
      <c r="Q264" s="348">
        <f t="shared" si="81"/>
        <v>5</v>
      </c>
      <c r="R264" s="348">
        <f t="shared" si="82"/>
        <v>0</v>
      </c>
      <c r="S264" s="348">
        <f t="shared" si="83"/>
        <v>2</v>
      </c>
      <c r="T264" s="348">
        <f t="shared" si="84"/>
        <v>0</v>
      </c>
      <c r="U264" s="348">
        <f t="shared" si="85"/>
        <v>1</v>
      </c>
      <c r="V264" s="348">
        <f t="shared" si="86"/>
        <v>0</v>
      </c>
      <c r="W264" s="348">
        <f t="shared" si="87"/>
        <v>0</v>
      </c>
      <c r="X264" s="348">
        <f t="shared" si="88"/>
        <v>0</v>
      </c>
      <c r="Y264" s="348">
        <f t="shared" si="89"/>
        <v>0</v>
      </c>
      <c r="Z264" s="348">
        <f t="shared" si="90"/>
        <v>0</v>
      </c>
      <c r="AA264" s="348">
        <f t="shared" si="91"/>
        <v>0</v>
      </c>
      <c r="AB264" s="348">
        <f t="shared" si="92"/>
        <v>0</v>
      </c>
      <c r="AC264" s="348">
        <f t="shared" si="93"/>
        <v>0</v>
      </c>
      <c r="AD264" s="348">
        <f t="shared" si="94"/>
        <v>0</v>
      </c>
      <c r="AE264" s="348">
        <f t="shared" si="95"/>
        <v>0</v>
      </c>
      <c r="AF264" s="348">
        <f t="shared" si="96"/>
        <v>0</v>
      </c>
      <c r="AG264" s="348">
        <f t="shared" si="97"/>
        <v>0</v>
      </c>
      <c r="AH264" s="348">
        <f t="shared" si="98"/>
        <v>0</v>
      </c>
      <c r="AI264" s="348">
        <f t="shared" si="99"/>
        <v>0</v>
      </c>
      <c r="AJ264" s="348">
        <f t="shared" si="100"/>
        <v>0</v>
      </c>
      <c r="AK264" s="348">
        <f t="shared" si="101"/>
        <v>0</v>
      </c>
      <c r="AL264" s="348">
        <f t="shared" si="102"/>
        <v>0</v>
      </c>
      <c r="AM264" s="348">
        <f t="shared" si="103"/>
        <v>0</v>
      </c>
      <c r="AN264" s="348">
        <f t="shared" si="104"/>
        <v>0</v>
      </c>
      <c r="AO264" s="334">
        <v>4</v>
      </c>
    </row>
    <row r="265" spans="1:41" s="335" customFormat="1" ht="18" customHeight="1">
      <c r="A265" s="343">
        <f t="shared" si="106"/>
        <v>260</v>
      </c>
      <c r="B265" s="344" t="s">
        <v>815</v>
      </c>
      <c r="C265" s="345" t="s">
        <v>816</v>
      </c>
      <c r="D265" s="346">
        <v>5.5</v>
      </c>
      <c r="E265" s="346">
        <v>0.5</v>
      </c>
      <c r="F265" s="346">
        <v>0</v>
      </c>
      <c r="G265" s="346">
        <v>2</v>
      </c>
      <c r="H265" s="346"/>
      <c r="I265" s="346"/>
      <c r="J265" s="346"/>
      <c r="K265" s="346"/>
      <c r="L265" s="346"/>
      <c r="M265" s="346"/>
      <c r="N265" s="346"/>
      <c r="O265" s="346"/>
      <c r="P265" s="347">
        <f t="shared" si="105"/>
        <v>8</v>
      </c>
      <c r="Q265" s="348">
        <f t="shared" si="81"/>
        <v>5.5</v>
      </c>
      <c r="R265" s="348">
        <f t="shared" si="82"/>
        <v>0</v>
      </c>
      <c r="S265" s="348">
        <f t="shared" si="83"/>
        <v>0.5</v>
      </c>
      <c r="T265" s="348">
        <f t="shared" si="84"/>
        <v>0</v>
      </c>
      <c r="U265" s="348">
        <f t="shared" si="85"/>
        <v>0</v>
      </c>
      <c r="V265" s="348">
        <f t="shared" si="86"/>
        <v>0</v>
      </c>
      <c r="W265" s="348">
        <f t="shared" si="87"/>
        <v>2</v>
      </c>
      <c r="X265" s="348">
        <f t="shared" si="88"/>
        <v>0</v>
      </c>
      <c r="Y265" s="348">
        <f t="shared" si="89"/>
        <v>0</v>
      </c>
      <c r="Z265" s="348">
        <f t="shared" si="90"/>
        <v>0</v>
      </c>
      <c r="AA265" s="348">
        <f t="shared" si="91"/>
        <v>0</v>
      </c>
      <c r="AB265" s="348">
        <f t="shared" si="92"/>
        <v>0</v>
      </c>
      <c r="AC265" s="348">
        <f t="shared" si="93"/>
        <v>0</v>
      </c>
      <c r="AD265" s="348">
        <f t="shared" si="94"/>
        <v>0</v>
      </c>
      <c r="AE265" s="348">
        <f t="shared" si="95"/>
        <v>0</v>
      </c>
      <c r="AF265" s="348">
        <f t="shared" si="96"/>
        <v>0</v>
      </c>
      <c r="AG265" s="348">
        <f t="shared" si="97"/>
        <v>0</v>
      </c>
      <c r="AH265" s="348">
        <f t="shared" si="98"/>
        <v>0</v>
      </c>
      <c r="AI265" s="348">
        <f t="shared" si="99"/>
        <v>0</v>
      </c>
      <c r="AJ265" s="348">
        <f t="shared" si="100"/>
        <v>0</v>
      </c>
      <c r="AK265" s="348">
        <f t="shared" si="101"/>
        <v>0</v>
      </c>
      <c r="AL265" s="348">
        <f t="shared" si="102"/>
        <v>0</v>
      </c>
      <c r="AM265" s="348">
        <f t="shared" si="103"/>
        <v>0</v>
      </c>
      <c r="AN265" s="348">
        <f t="shared" si="104"/>
        <v>0</v>
      </c>
      <c r="AO265" s="334">
        <v>0</v>
      </c>
    </row>
    <row r="266" spans="1:41" s="335" customFormat="1" ht="18" customHeight="1">
      <c r="A266" s="343">
        <f t="shared" si="106"/>
        <v>261</v>
      </c>
      <c r="B266" s="344" t="s">
        <v>817</v>
      </c>
      <c r="C266" s="345" t="s">
        <v>818</v>
      </c>
      <c r="D266" s="346">
        <v>2.5</v>
      </c>
      <c r="E266" s="346">
        <v>1.5</v>
      </c>
      <c r="F266" s="346">
        <v>0</v>
      </c>
      <c r="G266" s="346">
        <v>0</v>
      </c>
      <c r="H266" s="346"/>
      <c r="I266" s="346"/>
      <c r="J266" s="346"/>
      <c r="K266" s="346"/>
      <c r="L266" s="346"/>
      <c r="M266" s="346"/>
      <c r="N266" s="346"/>
      <c r="O266" s="346"/>
      <c r="P266" s="347">
        <f t="shared" si="105"/>
        <v>4</v>
      </c>
      <c r="Q266" s="348">
        <f t="shared" ref="Q266:Q329" si="107">IF(D266&lt;14,D266,14)</f>
        <v>2.5</v>
      </c>
      <c r="R266" s="348">
        <f t="shared" ref="R266:R329" si="108">D266-Q266</f>
        <v>0</v>
      </c>
      <c r="S266" s="348">
        <f t="shared" ref="S266:S329" si="109">IF(D266&gt;=14,0,IF((D266+E266)&lt;14,E266,14-D266))</f>
        <v>1.5</v>
      </c>
      <c r="T266" s="348">
        <f t="shared" ref="T266:T329" si="110">IF(D266&gt;=14,E266,E266-S266)</f>
        <v>0</v>
      </c>
      <c r="U266" s="348">
        <f t="shared" ref="U266:U329" si="111">IF((D266+E266)&gt;=14,0,IF((D266+E266+F266)&lt;14,F266,14-(D266+E266)))</f>
        <v>0</v>
      </c>
      <c r="V266" s="348">
        <f t="shared" ref="V266:V329" si="112">IF((D266+E266)&gt;=14,F266,F266-U266)</f>
        <v>0</v>
      </c>
      <c r="W266" s="348">
        <f t="shared" ref="W266:W329" si="113">IF((D266+E266+F266)&gt;=14,0,IF((D266+E266+F266+G266)&lt;14,G266,14-(D266+E266+F266)))</f>
        <v>0</v>
      </c>
      <c r="X266" s="348">
        <f t="shared" ref="X266:X329" si="114">IF((D266+E266+F266)&gt;=14,G266,G266-W266)</f>
        <v>0</v>
      </c>
      <c r="Y266" s="348">
        <f t="shared" ref="Y266:Y329" si="115">IF((D266+E266+F266+G266)&gt;=14,0,IF((D266+E266+F266+G266+H266)&lt;14,H266,14-(D266+E266+F266+G266)))</f>
        <v>0</v>
      </c>
      <c r="Z266" s="348">
        <f t="shared" ref="Z266:Z329" si="116">IF((D266+E266+F266+G266)&gt;=14,H266,H266-Y266)</f>
        <v>0</v>
      </c>
      <c r="AA266" s="348">
        <f t="shared" ref="AA266:AA329" si="117">IF((D266+E266+F266+G266+H266)&gt;=14,0,IF((D266+E266+F266+G266+H266+I266)&lt;14,I266,14-(D266+E266+F266+G266+H266)))</f>
        <v>0</v>
      </c>
      <c r="AB266" s="348">
        <f t="shared" ref="AB266:AB329" si="118">IF((D266+E266+F266+G266+H266)&gt;=14,I266,I266-AA266)</f>
        <v>0</v>
      </c>
      <c r="AC266" s="348">
        <f t="shared" ref="AC266:AC329" si="119">IF((D266+E266+F266+G266+H266+I266)&gt;=14,0,IF((D266+E266+F266+G266+H266+I266+J266)&lt;14,J266,14-(D266+E266+F266+G266+H266+I266)))</f>
        <v>0</v>
      </c>
      <c r="AD266" s="348">
        <f t="shared" ref="AD266:AD329" si="120">IF((D266+E266+F266+G266+H266+I266)&gt;=14,J266,J266-AC266)</f>
        <v>0</v>
      </c>
      <c r="AE266" s="348">
        <f t="shared" ref="AE266:AE329" si="121">IF((D266+E266+F266+G266+H266+I266+J266)&gt;=14,0,IF((D266+E266+F266+G266+H266+I266+J266+K266)&lt;14,K266,14-(D266+E266+F266+G266+H266+I266+J266)))</f>
        <v>0</v>
      </c>
      <c r="AF266" s="348">
        <f t="shared" ref="AF266:AF329" si="122">IF((D266+E266+F266+G266+H266+I266+J266)&gt;=14,K266,K266-AE266)</f>
        <v>0</v>
      </c>
      <c r="AG266" s="348">
        <f t="shared" ref="AG266:AG329" si="123">IF((D266+E266+F266+G266+H266+I266+J266+K266)&gt;=14,0,IF((D266+E266+F266+G266+H266+I266+J266+K266+L266)&lt;14,L266,14-(D266+E266+F266+G266+H266+I266+J266+K266)))</f>
        <v>0</v>
      </c>
      <c r="AH266" s="348">
        <f t="shared" ref="AH266:AH329" si="124">IF((D266+E266+F266+G266+H266+I266+J266+K266)&gt;=14,L266,L266-AG266)</f>
        <v>0</v>
      </c>
      <c r="AI266" s="348">
        <f t="shared" ref="AI266:AI329" si="125">IF((D266+E266+F266+G266+H266+I266+J266+K266+L266)&gt;=14,0,IF((D266+E266+F266+G266+H266+I266+J266+K266+L266+M266)&lt;14,M266,14-(D266+E266+F266+G266+H266+I266+J266+K266+L266)))</f>
        <v>0</v>
      </c>
      <c r="AJ266" s="348">
        <f t="shared" ref="AJ266:AJ329" si="126">IF((D266+E266+F266+G266+H266+I266+J266+K266+L266)&gt;=14,M266,M266-AI266)</f>
        <v>0</v>
      </c>
      <c r="AK266" s="348">
        <f t="shared" ref="AK266:AK329" si="127">IF((D266+E266+F266+G266+H266+I266+J266+K266+L266+M266)&gt;=14,0,IF((D266+E266+F266+G266+H266+I266+J266+K266+L266+M266+N266)&lt;14,N266,14-(D266+E266+F266+G266+H266+I266+J266+K266+L266+M266)))</f>
        <v>0</v>
      </c>
      <c r="AL266" s="348">
        <f t="shared" ref="AL266:AL329" si="128">IF((D266+E266+F266+G266+H266+I266+J266+K266+L266+M266)&gt;=14,N266,N266-AK266)</f>
        <v>0</v>
      </c>
      <c r="AM266" s="348">
        <f t="shared" ref="AM266:AM329" si="129">IF((D266+E266+F266+G266+H266+I266+J266+K266+L266+M266+N266)&gt;=14,0,IF((D266+E266+F266+G266+H266+I266+J266+K266+L266+M266+N266+O266)&lt;14,O266,14-(D266+E266+F266+G266+H266+I266+J266+K266+L266+M266+N266)))</f>
        <v>0</v>
      </c>
      <c r="AN266" s="348">
        <f t="shared" ref="AN266:AN329" si="130">IF((D266+E266+F266+G266+H266+I266+J266+K266+L266+M266+N266)&gt;=14,O266,O266-AM266)</f>
        <v>0</v>
      </c>
      <c r="AO266" s="334">
        <v>5</v>
      </c>
    </row>
    <row r="267" spans="1:41" s="335" customFormat="1" ht="18" customHeight="1">
      <c r="A267" s="343">
        <f t="shared" si="106"/>
        <v>262</v>
      </c>
      <c r="B267" s="344" t="s">
        <v>819</v>
      </c>
      <c r="C267" s="345" t="s">
        <v>820</v>
      </c>
      <c r="D267" s="346">
        <v>0.5</v>
      </c>
      <c r="E267" s="346">
        <v>0.5</v>
      </c>
      <c r="F267" s="346">
        <v>2.5</v>
      </c>
      <c r="G267" s="346">
        <v>0</v>
      </c>
      <c r="H267" s="346"/>
      <c r="I267" s="346"/>
      <c r="J267" s="346"/>
      <c r="K267" s="346"/>
      <c r="L267" s="346"/>
      <c r="M267" s="346"/>
      <c r="N267" s="346"/>
      <c r="O267" s="346"/>
      <c r="P267" s="347">
        <f t="shared" ref="P267:P330" si="131">SUM(D267:O267)</f>
        <v>3.5</v>
      </c>
      <c r="Q267" s="348">
        <f t="shared" si="107"/>
        <v>0.5</v>
      </c>
      <c r="R267" s="348">
        <f t="shared" si="108"/>
        <v>0</v>
      </c>
      <c r="S267" s="348">
        <f t="shared" si="109"/>
        <v>0.5</v>
      </c>
      <c r="T267" s="348">
        <f t="shared" si="110"/>
        <v>0</v>
      </c>
      <c r="U267" s="348">
        <f t="shared" si="111"/>
        <v>2.5</v>
      </c>
      <c r="V267" s="348">
        <f t="shared" si="112"/>
        <v>0</v>
      </c>
      <c r="W267" s="348">
        <f t="shared" si="113"/>
        <v>0</v>
      </c>
      <c r="X267" s="348">
        <f t="shared" si="114"/>
        <v>0</v>
      </c>
      <c r="Y267" s="348">
        <f t="shared" si="115"/>
        <v>0</v>
      </c>
      <c r="Z267" s="348">
        <f t="shared" si="116"/>
        <v>0</v>
      </c>
      <c r="AA267" s="348">
        <f t="shared" si="117"/>
        <v>0</v>
      </c>
      <c r="AB267" s="348">
        <f t="shared" si="118"/>
        <v>0</v>
      </c>
      <c r="AC267" s="348">
        <f t="shared" si="119"/>
        <v>0</v>
      </c>
      <c r="AD267" s="348">
        <f t="shared" si="120"/>
        <v>0</v>
      </c>
      <c r="AE267" s="348">
        <f t="shared" si="121"/>
        <v>0</v>
      </c>
      <c r="AF267" s="348">
        <f t="shared" si="122"/>
        <v>0</v>
      </c>
      <c r="AG267" s="348">
        <f t="shared" si="123"/>
        <v>0</v>
      </c>
      <c r="AH267" s="348">
        <f t="shared" si="124"/>
        <v>0</v>
      </c>
      <c r="AI267" s="348">
        <f t="shared" si="125"/>
        <v>0</v>
      </c>
      <c r="AJ267" s="348">
        <f t="shared" si="126"/>
        <v>0</v>
      </c>
      <c r="AK267" s="348">
        <f t="shared" si="127"/>
        <v>0</v>
      </c>
      <c r="AL267" s="348">
        <f t="shared" si="128"/>
        <v>0</v>
      </c>
      <c r="AM267" s="348">
        <f t="shared" si="129"/>
        <v>0</v>
      </c>
      <c r="AN267" s="348">
        <f t="shared" si="130"/>
        <v>0</v>
      </c>
      <c r="AO267" s="334">
        <v>3</v>
      </c>
    </row>
    <row r="268" spans="1:41" s="335" customFormat="1" ht="18" customHeight="1">
      <c r="A268" s="343">
        <f t="shared" si="106"/>
        <v>263</v>
      </c>
      <c r="B268" s="344" t="s">
        <v>822</v>
      </c>
      <c r="C268" s="345" t="s">
        <v>823</v>
      </c>
      <c r="D268" s="346">
        <v>0.5</v>
      </c>
      <c r="E268" s="346">
        <v>0</v>
      </c>
      <c r="F268" s="346">
        <v>0</v>
      </c>
      <c r="G268" s="346">
        <v>0</v>
      </c>
      <c r="H268" s="346"/>
      <c r="I268" s="346"/>
      <c r="J268" s="346"/>
      <c r="K268" s="346"/>
      <c r="L268" s="346"/>
      <c r="M268" s="346"/>
      <c r="N268" s="346"/>
      <c r="O268" s="346"/>
      <c r="P268" s="347">
        <f t="shared" si="131"/>
        <v>0.5</v>
      </c>
      <c r="Q268" s="348">
        <f t="shared" si="107"/>
        <v>0.5</v>
      </c>
      <c r="R268" s="348">
        <f t="shared" si="108"/>
        <v>0</v>
      </c>
      <c r="S268" s="348">
        <f t="shared" si="109"/>
        <v>0</v>
      </c>
      <c r="T268" s="348">
        <f t="shared" si="110"/>
        <v>0</v>
      </c>
      <c r="U268" s="348">
        <f t="shared" si="111"/>
        <v>0</v>
      </c>
      <c r="V268" s="348">
        <f t="shared" si="112"/>
        <v>0</v>
      </c>
      <c r="W268" s="348">
        <f t="shared" si="113"/>
        <v>0</v>
      </c>
      <c r="X268" s="348">
        <f t="shared" si="114"/>
        <v>0</v>
      </c>
      <c r="Y268" s="348">
        <f t="shared" si="115"/>
        <v>0</v>
      </c>
      <c r="Z268" s="348">
        <f t="shared" si="116"/>
        <v>0</v>
      </c>
      <c r="AA268" s="348">
        <f t="shared" si="117"/>
        <v>0</v>
      </c>
      <c r="AB268" s="348">
        <f t="shared" si="118"/>
        <v>0</v>
      </c>
      <c r="AC268" s="348">
        <f t="shared" si="119"/>
        <v>0</v>
      </c>
      <c r="AD268" s="348">
        <f t="shared" si="120"/>
        <v>0</v>
      </c>
      <c r="AE268" s="348">
        <f t="shared" si="121"/>
        <v>0</v>
      </c>
      <c r="AF268" s="348">
        <f t="shared" si="122"/>
        <v>0</v>
      </c>
      <c r="AG268" s="348">
        <f t="shared" si="123"/>
        <v>0</v>
      </c>
      <c r="AH268" s="348">
        <f t="shared" si="124"/>
        <v>0</v>
      </c>
      <c r="AI268" s="348">
        <f t="shared" si="125"/>
        <v>0</v>
      </c>
      <c r="AJ268" s="348">
        <f t="shared" si="126"/>
        <v>0</v>
      </c>
      <c r="AK268" s="348">
        <f t="shared" si="127"/>
        <v>0</v>
      </c>
      <c r="AL268" s="348">
        <f t="shared" si="128"/>
        <v>0</v>
      </c>
      <c r="AM268" s="348">
        <f t="shared" si="129"/>
        <v>0</v>
      </c>
      <c r="AN268" s="348">
        <f t="shared" si="130"/>
        <v>0</v>
      </c>
      <c r="AO268" s="334">
        <v>3</v>
      </c>
    </row>
    <row r="269" spans="1:41" s="335" customFormat="1" ht="18" customHeight="1">
      <c r="A269" s="343">
        <f t="shared" si="106"/>
        <v>264</v>
      </c>
      <c r="B269" s="344" t="s">
        <v>824</v>
      </c>
      <c r="C269" s="345" t="s">
        <v>825</v>
      </c>
      <c r="D269" s="346">
        <v>3.5</v>
      </c>
      <c r="E269" s="346">
        <v>3</v>
      </c>
      <c r="F269" s="346">
        <v>0</v>
      </c>
      <c r="G269" s="346">
        <v>0</v>
      </c>
      <c r="H269" s="346"/>
      <c r="I269" s="346"/>
      <c r="J269" s="346"/>
      <c r="K269" s="346"/>
      <c r="L269" s="346"/>
      <c r="M269" s="346"/>
      <c r="N269" s="346"/>
      <c r="O269" s="346"/>
      <c r="P269" s="347">
        <f t="shared" si="131"/>
        <v>6.5</v>
      </c>
      <c r="Q269" s="348">
        <f t="shared" si="107"/>
        <v>3.5</v>
      </c>
      <c r="R269" s="348">
        <f t="shared" si="108"/>
        <v>0</v>
      </c>
      <c r="S269" s="348">
        <f t="shared" si="109"/>
        <v>3</v>
      </c>
      <c r="T269" s="348">
        <f t="shared" si="110"/>
        <v>0</v>
      </c>
      <c r="U269" s="348">
        <f t="shared" si="111"/>
        <v>0</v>
      </c>
      <c r="V269" s="348">
        <f t="shared" si="112"/>
        <v>0</v>
      </c>
      <c r="W269" s="348">
        <f t="shared" si="113"/>
        <v>0</v>
      </c>
      <c r="X269" s="348">
        <f t="shared" si="114"/>
        <v>0</v>
      </c>
      <c r="Y269" s="348">
        <f t="shared" si="115"/>
        <v>0</v>
      </c>
      <c r="Z269" s="348">
        <f t="shared" si="116"/>
        <v>0</v>
      </c>
      <c r="AA269" s="348">
        <f t="shared" si="117"/>
        <v>0</v>
      </c>
      <c r="AB269" s="348">
        <f t="shared" si="118"/>
        <v>0</v>
      </c>
      <c r="AC269" s="348">
        <f t="shared" si="119"/>
        <v>0</v>
      </c>
      <c r="AD269" s="348">
        <f t="shared" si="120"/>
        <v>0</v>
      </c>
      <c r="AE269" s="348">
        <f t="shared" si="121"/>
        <v>0</v>
      </c>
      <c r="AF269" s="348">
        <f t="shared" si="122"/>
        <v>0</v>
      </c>
      <c r="AG269" s="348">
        <f t="shared" si="123"/>
        <v>0</v>
      </c>
      <c r="AH269" s="348">
        <f t="shared" si="124"/>
        <v>0</v>
      </c>
      <c r="AI269" s="348">
        <f t="shared" si="125"/>
        <v>0</v>
      </c>
      <c r="AJ269" s="348">
        <f t="shared" si="126"/>
        <v>0</v>
      </c>
      <c r="AK269" s="348">
        <f t="shared" si="127"/>
        <v>0</v>
      </c>
      <c r="AL269" s="348">
        <f t="shared" si="128"/>
        <v>0</v>
      </c>
      <c r="AM269" s="348">
        <f t="shared" si="129"/>
        <v>0</v>
      </c>
      <c r="AN269" s="348">
        <f t="shared" si="130"/>
        <v>0</v>
      </c>
      <c r="AO269" s="334">
        <v>3</v>
      </c>
    </row>
    <row r="270" spans="1:41" s="335" customFormat="1" ht="18" customHeight="1">
      <c r="A270" s="343">
        <f t="shared" si="106"/>
        <v>265</v>
      </c>
      <c r="B270" s="344" t="s">
        <v>826</v>
      </c>
      <c r="C270" s="345" t="s">
        <v>827</v>
      </c>
      <c r="D270" s="346">
        <v>4</v>
      </c>
      <c r="E270" s="346">
        <v>0</v>
      </c>
      <c r="F270" s="346">
        <v>0</v>
      </c>
      <c r="G270" s="346">
        <v>0</v>
      </c>
      <c r="H270" s="346"/>
      <c r="I270" s="346"/>
      <c r="J270" s="346"/>
      <c r="K270" s="346"/>
      <c r="L270" s="346"/>
      <c r="M270" s="346"/>
      <c r="N270" s="346"/>
      <c r="O270" s="346"/>
      <c r="P270" s="347">
        <f t="shared" si="131"/>
        <v>4</v>
      </c>
      <c r="Q270" s="348">
        <f t="shared" si="107"/>
        <v>4</v>
      </c>
      <c r="R270" s="348">
        <f t="shared" si="108"/>
        <v>0</v>
      </c>
      <c r="S270" s="348">
        <f t="shared" si="109"/>
        <v>0</v>
      </c>
      <c r="T270" s="348">
        <f t="shared" si="110"/>
        <v>0</v>
      </c>
      <c r="U270" s="348">
        <f t="shared" si="111"/>
        <v>0</v>
      </c>
      <c r="V270" s="348">
        <f t="shared" si="112"/>
        <v>0</v>
      </c>
      <c r="W270" s="348">
        <f t="shared" si="113"/>
        <v>0</v>
      </c>
      <c r="X270" s="348">
        <f t="shared" si="114"/>
        <v>0</v>
      </c>
      <c r="Y270" s="348">
        <f t="shared" si="115"/>
        <v>0</v>
      </c>
      <c r="Z270" s="348">
        <f t="shared" si="116"/>
        <v>0</v>
      </c>
      <c r="AA270" s="348">
        <f t="shared" si="117"/>
        <v>0</v>
      </c>
      <c r="AB270" s="348">
        <f t="shared" si="118"/>
        <v>0</v>
      </c>
      <c r="AC270" s="348">
        <f t="shared" si="119"/>
        <v>0</v>
      </c>
      <c r="AD270" s="348">
        <f t="shared" si="120"/>
        <v>0</v>
      </c>
      <c r="AE270" s="348">
        <f t="shared" si="121"/>
        <v>0</v>
      </c>
      <c r="AF270" s="348">
        <f t="shared" si="122"/>
        <v>0</v>
      </c>
      <c r="AG270" s="348">
        <f t="shared" si="123"/>
        <v>0</v>
      </c>
      <c r="AH270" s="348">
        <f t="shared" si="124"/>
        <v>0</v>
      </c>
      <c r="AI270" s="348">
        <f t="shared" si="125"/>
        <v>0</v>
      </c>
      <c r="AJ270" s="348">
        <f t="shared" si="126"/>
        <v>0</v>
      </c>
      <c r="AK270" s="348">
        <f t="shared" si="127"/>
        <v>0</v>
      </c>
      <c r="AL270" s="348">
        <f t="shared" si="128"/>
        <v>0</v>
      </c>
      <c r="AM270" s="348">
        <f t="shared" si="129"/>
        <v>0</v>
      </c>
      <c r="AN270" s="348">
        <f t="shared" si="130"/>
        <v>0</v>
      </c>
      <c r="AO270" s="334">
        <v>0</v>
      </c>
    </row>
    <row r="271" spans="1:41" s="335" customFormat="1" ht="18" customHeight="1">
      <c r="A271" s="343">
        <f t="shared" si="106"/>
        <v>266</v>
      </c>
      <c r="B271" s="344" t="s">
        <v>828</v>
      </c>
      <c r="C271" s="345" t="s">
        <v>829</v>
      </c>
      <c r="D271" s="346">
        <v>6</v>
      </c>
      <c r="E271" s="346">
        <v>2.5</v>
      </c>
      <c r="F271" s="346">
        <v>0</v>
      </c>
      <c r="G271" s="346">
        <v>0</v>
      </c>
      <c r="H271" s="346"/>
      <c r="I271" s="346"/>
      <c r="J271" s="346"/>
      <c r="K271" s="346"/>
      <c r="L271" s="346"/>
      <c r="M271" s="346"/>
      <c r="N271" s="346"/>
      <c r="O271" s="346"/>
      <c r="P271" s="347">
        <f t="shared" si="131"/>
        <v>8.5</v>
      </c>
      <c r="Q271" s="348">
        <f t="shared" si="107"/>
        <v>6</v>
      </c>
      <c r="R271" s="348">
        <f t="shared" si="108"/>
        <v>0</v>
      </c>
      <c r="S271" s="348">
        <f t="shared" si="109"/>
        <v>2.5</v>
      </c>
      <c r="T271" s="348">
        <f t="shared" si="110"/>
        <v>0</v>
      </c>
      <c r="U271" s="348">
        <f t="shared" si="111"/>
        <v>0</v>
      </c>
      <c r="V271" s="348">
        <f t="shared" si="112"/>
        <v>0</v>
      </c>
      <c r="W271" s="348">
        <f t="shared" si="113"/>
        <v>0</v>
      </c>
      <c r="X271" s="348">
        <f t="shared" si="114"/>
        <v>0</v>
      </c>
      <c r="Y271" s="348">
        <f t="shared" si="115"/>
        <v>0</v>
      </c>
      <c r="Z271" s="348">
        <f t="shared" si="116"/>
        <v>0</v>
      </c>
      <c r="AA271" s="348">
        <f t="shared" si="117"/>
        <v>0</v>
      </c>
      <c r="AB271" s="348">
        <f t="shared" si="118"/>
        <v>0</v>
      </c>
      <c r="AC271" s="348">
        <f t="shared" si="119"/>
        <v>0</v>
      </c>
      <c r="AD271" s="348">
        <f t="shared" si="120"/>
        <v>0</v>
      </c>
      <c r="AE271" s="348">
        <f t="shared" si="121"/>
        <v>0</v>
      </c>
      <c r="AF271" s="348">
        <f t="shared" si="122"/>
        <v>0</v>
      </c>
      <c r="AG271" s="348">
        <f t="shared" si="123"/>
        <v>0</v>
      </c>
      <c r="AH271" s="348">
        <f t="shared" si="124"/>
        <v>0</v>
      </c>
      <c r="AI271" s="348">
        <f t="shared" si="125"/>
        <v>0</v>
      </c>
      <c r="AJ271" s="348">
        <f t="shared" si="126"/>
        <v>0</v>
      </c>
      <c r="AK271" s="348">
        <f t="shared" si="127"/>
        <v>0</v>
      </c>
      <c r="AL271" s="348">
        <f t="shared" si="128"/>
        <v>0</v>
      </c>
      <c r="AM271" s="348">
        <f t="shared" si="129"/>
        <v>0</v>
      </c>
      <c r="AN271" s="348">
        <f t="shared" si="130"/>
        <v>0</v>
      </c>
      <c r="AO271" s="334">
        <v>5</v>
      </c>
    </row>
    <row r="272" spans="1:41" s="335" customFormat="1" ht="18" customHeight="1">
      <c r="A272" s="343">
        <f t="shared" si="106"/>
        <v>267</v>
      </c>
      <c r="B272" s="344" t="s">
        <v>830</v>
      </c>
      <c r="C272" s="345" t="s">
        <v>831</v>
      </c>
      <c r="D272" s="346">
        <v>2</v>
      </c>
      <c r="E272" s="346">
        <v>4</v>
      </c>
      <c r="F272" s="346">
        <v>0</v>
      </c>
      <c r="G272" s="346">
        <v>0</v>
      </c>
      <c r="H272" s="346"/>
      <c r="I272" s="346"/>
      <c r="J272" s="346"/>
      <c r="K272" s="346"/>
      <c r="L272" s="346"/>
      <c r="M272" s="346"/>
      <c r="N272" s="346"/>
      <c r="O272" s="346"/>
      <c r="P272" s="347">
        <f t="shared" si="131"/>
        <v>6</v>
      </c>
      <c r="Q272" s="348">
        <f t="shared" si="107"/>
        <v>2</v>
      </c>
      <c r="R272" s="348">
        <f t="shared" si="108"/>
        <v>0</v>
      </c>
      <c r="S272" s="348">
        <f t="shared" si="109"/>
        <v>4</v>
      </c>
      <c r="T272" s="348">
        <f t="shared" si="110"/>
        <v>0</v>
      </c>
      <c r="U272" s="348">
        <f t="shared" si="111"/>
        <v>0</v>
      </c>
      <c r="V272" s="348">
        <f t="shared" si="112"/>
        <v>0</v>
      </c>
      <c r="W272" s="348">
        <f t="shared" si="113"/>
        <v>0</v>
      </c>
      <c r="X272" s="348">
        <f t="shared" si="114"/>
        <v>0</v>
      </c>
      <c r="Y272" s="348">
        <f t="shared" si="115"/>
        <v>0</v>
      </c>
      <c r="Z272" s="348">
        <f t="shared" si="116"/>
        <v>0</v>
      </c>
      <c r="AA272" s="348">
        <f t="shared" si="117"/>
        <v>0</v>
      </c>
      <c r="AB272" s="348">
        <f t="shared" si="118"/>
        <v>0</v>
      </c>
      <c r="AC272" s="348">
        <f t="shared" si="119"/>
        <v>0</v>
      </c>
      <c r="AD272" s="348">
        <f t="shared" si="120"/>
        <v>0</v>
      </c>
      <c r="AE272" s="348">
        <f t="shared" si="121"/>
        <v>0</v>
      </c>
      <c r="AF272" s="348">
        <f t="shared" si="122"/>
        <v>0</v>
      </c>
      <c r="AG272" s="348">
        <f t="shared" si="123"/>
        <v>0</v>
      </c>
      <c r="AH272" s="348">
        <f t="shared" si="124"/>
        <v>0</v>
      </c>
      <c r="AI272" s="348">
        <f t="shared" si="125"/>
        <v>0</v>
      </c>
      <c r="AJ272" s="348">
        <f t="shared" si="126"/>
        <v>0</v>
      </c>
      <c r="AK272" s="348">
        <f t="shared" si="127"/>
        <v>0</v>
      </c>
      <c r="AL272" s="348">
        <f t="shared" si="128"/>
        <v>0</v>
      </c>
      <c r="AM272" s="348">
        <f t="shared" si="129"/>
        <v>0</v>
      </c>
      <c r="AN272" s="348">
        <f t="shared" si="130"/>
        <v>0</v>
      </c>
      <c r="AO272" s="334">
        <v>5</v>
      </c>
    </row>
    <row r="273" spans="1:41" s="335" customFormat="1" ht="18" customHeight="1">
      <c r="A273" s="343">
        <f t="shared" si="106"/>
        <v>268</v>
      </c>
      <c r="B273" s="344" t="s">
        <v>836</v>
      </c>
      <c r="C273" s="345" t="s">
        <v>837</v>
      </c>
      <c r="D273" s="346">
        <v>2.5</v>
      </c>
      <c r="E273" s="346">
        <v>2.5</v>
      </c>
      <c r="F273" s="346">
        <v>0</v>
      </c>
      <c r="G273" s="346">
        <v>0</v>
      </c>
      <c r="H273" s="346"/>
      <c r="I273" s="346"/>
      <c r="J273" s="346"/>
      <c r="K273" s="346"/>
      <c r="L273" s="346"/>
      <c r="M273" s="346"/>
      <c r="N273" s="346"/>
      <c r="O273" s="346"/>
      <c r="P273" s="347">
        <f t="shared" si="131"/>
        <v>5</v>
      </c>
      <c r="Q273" s="348">
        <f t="shared" si="107"/>
        <v>2.5</v>
      </c>
      <c r="R273" s="348">
        <f t="shared" si="108"/>
        <v>0</v>
      </c>
      <c r="S273" s="348">
        <f t="shared" si="109"/>
        <v>2.5</v>
      </c>
      <c r="T273" s="348">
        <f t="shared" si="110"/>
        <v>0</v>
      </c>
      <c r="U273" s="348">
        <f t="shared" si="111"/>
        <v>0</v>
      </c>
      <c r="V273" s="348">
        <f t="shared" si="112"/>
        <v>0</v>
      </c>
      <c r="W273" s="348">
        <f t="shared" si="113"/>
        <v>0</v>
      </c>
      <c r="X273" s="348">
        <f t="shared" si="114"/>
        <v>0</v>
      </c>
      <c r="Y273" s="348">
        <f t="shared" si="115"/>
        <v>0</v>
      </c>
      <c r="Z273" s="348">
        <f t="shared" si="116"/>
        <v>0</v>
      </c>
      <c r="AA273" s="348">
        <f t="shared" si="117"/>
        <v>0</v>
      </c>
      <c r="AB273" s="348">
        <f t="shared" si="118"/>
        <v>0</v>
      </c>
      <c r="AC273" s="348">
        <f t="shared" si="119"/>
        <v>0</v>
      </c>
      <c r="AD273" s="348">
        <f t="shared" si="120"/>
        <v>0</v>
      </c>
      <c r="AE273" s="348">
        <f t="shared" si="121"/>
        <v>0</v>
      </c>
      <c r="AF273" s="348">
        <f t="shared" si="122"/>
        <v>0</v>
      </c>
      <c r="AG273" s="348">
        <f t="shared" si="123"/>
        <v>0</v>
      </c>
      <c r="AH273" s="348">
        <f t="shared" si="124"/>
        <v>0</v>
      </c>
      <c r="AI273" s="348">
        <f t="shared" si="125"/>
        <v>0</v>
      </c>
      <c r="AJ273" s="348">
        <f t="shared" si="126"/>
        <v>0</v>
      </c>
      <c r="AK273" s="348">
        <f t="shared" si="127"/>
        <v>0</v>
      </c>
      <c r="AL273" s="348">
        <f t="shared" si="128"/>
        <v>0</v>
      </c>
      <c r="AM273" s="348">
        <f t="shared" si="129"/>
        <v>0</v>
      </c>
      <c r="AN273" s="348">
        <f t="shared" si="130"/>
        <v>0</v>
      </c>
      <c r="AO273" s="334">
        <v>0</v>
      </c>
    </row>
    <row r="274" spans="1:41" s="335" customFormat="1" ht="18" customHeight="1">
      <c r="A274" s="343">
        <f t="shared" si="106"/>
        <v>269</v>
      </c>
      <c r="B274" s="344" t="s">
        <v>838</v>
      </c>
      <c r="C274" s="345" t="s">
        <v>839</v>
      </c>
      <c r="D274" s="346">
        <v>1</v>
      </c>
      <c r="E274" s="346">
        <v>3.5</v>
      </c>
      <c r="F274" s="346">
        <v>0</v>
      </c>
      <c r="G274" s="346">
        <v>0</v>
      </c>
      <c r="H274" s="346"/>
      <c r="I274" s="346"/>
      <c r="J274" s="346"/>
      <c r="K274" s="346"/>
      <c r="L274" s="346"/>
      <c r="M274" s="346"/>
      <c r="N274" s="346"/>
      <c r="O274" s="346"/>
      <c r="P274" s="347">
        <f t="shared" si="131"/>
        <v>4.5</v>
      </c>
      <c r="Q274" s="348">
        <f t="shared" si="107"/>
        <v>1</v>
      </c>
      <c r="R274" s="348">
        <f t="shared" si="108"/>
        <v>0</v>
      </c>
      <c r="S274" s="348">
        <f t="shared" si="109"/>
        <v>3.5</v>
      </c>
      <c r="T274" s="348">
        <f t="shared" si="110"/>
        <v>0</v>
      </c>
      <c r="U274" s="348">
        <f t="shared" si="111"/>
        <v>0</v>
      </c>
      <c r="V274" s="348">
        <f t="shared" si="112"/>
        <v>0</v>
      </c>
      <c r="W274" s="348">
        <f t="shared" si="113"/>
        <v>0</v>
      </c>
      <c r="X274" s="348">
        <f t="shared" si="114"/>
        <v>0</v>
      </c>
      <c r="Y274" s="348">
        <f t="shared" si="115"/>
        <v>0</v>
      </c>
      <c r="Z274" s="348">
        <f t="shared" si="116"/>
        <v>0</v>
      </c>
      <c r="AA274" s="348">
        <f t="shared" si="117"/>
        <v>0</v>
      </c>
      <c r="AB274" s="348">
        <f t="shared" si="118"/>
        <v>0</v>
      </c>
      <c r="AC274" s="348">
        <f t="shared" si="119"/>
        <v>0</v>
      </c>
      <c r="AD274" s="348">
        <f t="shared" si="120"/>
        <v>0</v>
      </c>
      <c r="AE274" s="348">
        <f t="shared" si="121"/>
        <v>0</v>
      </c>
      <c r="AF274" s="348">
        <f t="shared" si="122"/>
        <v>0</v>
      </c>
      <c r="AG274" s="348">
        <f t="shared" si="123"/>
        <v>0</v>
      </c>
      <c r="AH274" s="348">
        <f t="shared" si="124"/>
        <v>0</v>
      </c>
      <c r="AI274" s="348">
        <f t="shared" si="125"/>
        <v>0</v>
      </c>
      <c r="AJ274" s="348">
        <f t="shared" si="126"/>
        <v>0</v>
      </c>
      <c r="AK274" s="348">
        <f t="shared" si="127"/>
        <v>0</v>
      </c>
      <c r="AL274" s="348">
        <f t="shared" si="128"/>
        <v>0</v>
      </c>
      <c r="AM274" s="348">
        <f t="shared" si="129"/>
        <v>0</v>
      </c>
      <c r="AN274" s="348">
        <f t="shared" si="130"/>
        <v>0</v>
      </c>
      <c r="AO274" s="334">
        <v>2</v>
      </c>
    </row>
    <row r="275" spans="1:41" s="335" customFormat="1" ht="18" customHeight="1">
      <c r="A275" s="343">
        <f t="shared" si="106"/>
        <v>270</v>
      </c>
      <c r="B275" s="344" t="s">
        <v>842</v>
      </c>
      <c r="C275" s="345" t="s">
        <v>843</v>
      </c>
      <c r="D275" s="346">
        <v>2</v>
      </c>
      <c r="E275" s="346">
        <v>0</v>
      </c>
      <c r="F275" s="346">
        <v>0</v>
      </c>
      <c r="G275" s="346">
        <v>0</v>
      </c>
      <c r="H275" s="346"/>
      <c r="I275" s="346"/>
      <c r="J275" s="346"/>
      <c r="K275" s="346"/>
      <c r="L275" s="346"/>
      <c r="M275" s="346"/>
      <c r="N275" s="346"/>
      <c r="O275" s="346"/>
      <c r="P275" s="347">
        <f t="shared" si="131"/>
        <v>2</v>
      </c>
      <c r="Q275" s="348">
        <f t="shared" si="107"/>
        <v>2</v>
      </c>
      <c r="R275" s="348">
        <f t="shared" si="108"/>
        <v>0</v>
      </c>
      <c r="S275" s="348">
        <f t="shared" si="109"/>
        <v>0</v>
      </c>
      <c r="T275" s="348">
        <f t="shared" si="110"/>
        <v>0</v>
      </c>
      <c r="U275" s="348">
        <f t="shared" si="111"/>
        <v>0</v>
      </c>
      <c r="V275" s="348">
        <f t="shared" si="112"/>
        <v>0</v>
      </c>
      <c r="W275" s="348">
        <f t="shared" si="113"/>
        <v>0</v>
      </c>
      <c r="X275" s="348">
        <f t="shared" si="114"/>
        <v>0</v>
      </c>
      <c r="Y275" s="348">
        <f t="shared" si="115"/>
        <v>0</v>
      </c>
      <c r="Z275" s="348">
        <f t="shared" si="116"/>
        <v>0</v>
      </c>
      <c r="AA275" s="348">
        <f t="shared" si="117"/>
        <v>0</v>
      </c>
      <c r="AB275" s="348">
        <f t="shared" si="118"/>
        <v>0</v>
      </c>
      <c r="AC275" s="348">
        <f t="shared" si="119"/>
        <v>0</v>
      </c>
      <c r="AD275" s="348">
        <f t="shared" si="120"/>
        <v>0</v>
      </c>
      <c r="AE275" s="348">
        <f t="shared" si="121"/>
        <v>0</v>
      </c>
      <c r="AF275" s="348">
        <f t="shared" si="122"/>
        <v>0</v>
      </c>
      <c r="AG275" s="348">
        <f t="shared" si="123"/>
        <v>0</v>
      </c>
      <c r="AH275" s="348">
        <f t="shared" si="124"/>
        <v>0</v>
      </c>
      <c r="AI275" s="348">
        <f t="shared" si="125"/>
        <v>0</v>
      </c>
      <c r="AJ275" s="348">
        <f t="shared" si="126"/>
        <v>0</v>
      </c>
      <c r="AK275" s="348">
        <f t="shared" si="127"/>
        <v>0</v>
      </c>
      <c r="AL275" s="348">
        <f t="shared" si="128"/>
        <v>0</v>
      </c>
      <c r="AM275" s="348">
        <f t="shared" si="129"/>
        <v>0</v>
      </c>
      <c r="AN275" s="348">
        <f t="shared" si="130"/>
        <v>0</v>
      </c>
      <c r="AO275" s="334">
        <v>0</v>
      </c>
    </row>
    <row r="276" spans="1:41" s="335" customFormat="1" ht="18" customHeight="1">
      <c r="A276" s="343">
        <f t="shared" si="106"/>
        <v>271</v>
      </c>
      <c r="B276" s="344" t="s">
        <v>844</v>
      </c>
      <c r="C276" s="345" t="s">
        <v>845</v>
      </c>
      <c r="D276" s="346">
        <v>0</v>
      </c>
      <c r="E276" s="346">
        <v>3.5</v>
      </c>
      <c r="F276" s="346">
        <v>0</v>
      </c>
      <c r="G276" s="346">
        <v>0</v>
      </c>
      <c r="H276" s="346"/>
      <c r="I276" s="346"/>
      <c r="J276" s="346"/>
      <c r="K276" s="346"/>
      <c r="L276" s="346"/>
      <c r="M276" s="346"/>
      <c r="N276" s="346"/>
      <c r="O276" s="346"/>
      <c r="P276" s="347">
        <f t="shared" si="131"/>
        <v>3.5</v>
      </c>
      <c r="Q276" s="348">
        <f t="shared" si="107"/>
        <v>0</v>
      </c>
      <c r="R276" s="348">
        <f t="shared" si="108"/>
        <v>0</v>
      </c>
      <c r="S276" s="348">
        <f t="shared" si="109"/>
        <v>3.5</v>
      </c>
      <c r="T276" s="348">
        <f t="shared" si="110"/>
        <v>0</v>
      </c>
      <c r="U276" s="348">
        <f t="shared" si="111"/>
        <v>0</v>
      </c>
      <c r="V276" s="348">
        <f t="shared" si="112"/>
        <v>0</v>
      </c>
      <c r="W276" s="348">
        <f t="shared" si="113"/>
        <v>0</v>
      </c>
      <c r="X276" s="348">
        <f t="shared" si="114"/>
        <v>0</v>
      </c>
      <c r="Y276" s="348">
        <f t="shared" si="115"/>
        <v>0</v>
      </c>
      <c r="Z276" s="348">
        <f t="shared" si="116"/>
        <v>0</v>
      </c>
      <c r="AA276" s="348">
        <f t="shared" si="117"/>
        <v>0</v>
      </c>
      <c r="AB276" s="348">
        <f t="shared" si="118"/>
        <v>0</v>
      </c>
      <c r="AC276" s="348">
        <f t="shared" si="119"/>
        <v>0</v>
      </c>
      <c r="AD276" s="348">
        <f t="shared" si="120"/>
        <v>0</v>
      </c>
      <c r="AE276" s="348">
        <f t="shared" si="121"/>
        <v>0</v>
      </c>
      <c r="AF276" s="348">
        <f t="shared" si="122"/>
        <v>0</v>
      </c>
      <c r="AG276" s="348">
        <f t="shared" si="123"/>
        <v>0</v>
      </c>
      <c r="AH276" s="348">
        <f t="shared" si="124"/>
        <v>0</v>
      </c>
      <c r="AI276" s="348">
        <f t="shared" si="125"/>
        <v>0</v>
      </c>
      <c r="AJ276" s="348">
        <f t="shared" si="126"/>
        <v>0</v>
      </c>
      <c r="AK276" s="348">
        <f t="shared" si="127"/>
        <v>0</v>
      </c>
      <c r="AL276" s="348">
        <f t="shared" si="128"/>
        <v>0</v>
      </c>
      <c r="AM276" s="348">
        <f t="shared" si="129"/>
        <v>0</v>
      </c>
      <c r="AN276" s="348">
        <f t="shared" si="130"/>
        <v>0</v>
      </c>
      <c r="AO276" s="334">
        <v>0</v>
      </c>
    </row>
    <row r="277" spans="1:41" s="335" customFormat="1" ht="18" customHeight="1">
      <c r="A277" s="343">
        <f t="shared" si="106"/>
        <v>272</v>
      </c>
      <c r="B277" s="344" t="s">
        <v>846</v>
      </c>
      <c r="C277" s="345" t="s">
        <v>847</v>
      </c>
      <c r="D277" s="346">
        <v>3.5</v>
      </c>
      <c r="E277" s="346">
        <v>0</v>
      </c>
      <c r="F277" s="346">
        <v>0</v>
      </c>
      <c r="G277" s="346">
        <v>0</v>
      </c>
      <c r="H277" s="346"/>
      <c r="I277" s="346"/>
      <c r="J277" s="346"/>
      <c r="K277" s="346"/>
      <c r="L277" s="346"/>
      <c r="M277" s="346"/>
      <c r="N277" s="346"/>
      <c r="O277" s="346"/>
      <c r="P277" s="347">
        <f t="shared" si="131"/>
        <v>3.5</v>
      </c>
      <c r="Q277" s="348">
        <f t="shared" si="107"/>
        <v>3.5</v>
      </c>
      <c r="R277" s="348">
        <f t="shared" si="108"/>
        <v>0</v>
      </c>
      <c r="S277" s="348">
        <f t="shared" si="109"/>
        <v>0</v>
      </c>
      <c r="T277" s="348">
        <f t="shared" si="110"/>
        <v>0</v>
      </c>
      <c r="U277" s="348">
        <f t="shared" si="111"/>
        <v>0</v>
      </c>
      <c r="V277" s="348">
        <f t="shared" si="112"/>
        <v>0</v>
      </c>
      <c r="W277" s="348">
        <f t="shared" si="113"/>
        <v>0</v>
      </c>
      <c r="X277" s="348">
        <f t="shared" si="114"/>
        <v>0</v>
      </c>
      <c r="Y277" s="348">
        <f t="shared" si="115"/>
        <v>0</v>
      </c>
      <c r="Z277" s="348">
        <f t="shared" si="116"/>
        <v>0</v>
      </c>
      <c r="AA277" s="348">
        <f t="shared" si="117"/>
        <v>0</v>
      </c>
      <c r="AB277" s="348">
        <f t="shared" si="118"/>
        <v>0</v>
      </c>
      <c r="AC277" s="348">
        <f t="shared" si="119"/>
        <v>0</v>
      </c>
      <c r="AD277" s="348">
        <f t="shared" si="120"/>
        <v>0</v>
      </c>
      <c r="AE277" s="348">
        <f t="shared" si="121"/>
        <v>0</v>
      </c>
      <c r="AF277" s="348">
        <f t="shared" si="122"/>
        <v>0</v>
      </c>
      <c r="AG277" s="348">
        <f t="shared" si="123"/>
        <v>0</v>
      </c>
      <c r="AH277" s="348">
        <f t="shared" si="124"/>
        <v>0</v>
      </c>
      <c r="AI277" s="348">
        <f t="shared" si="125"/>
        <v>0</v>
      </c>
      <c r="AJ277" s="348">
        <f t="shared" si="126"/>
        <v>0</v>
      </c>
      <c r="AK277" s="348">
        <f t="shared" si="127"/>
        <v>0</v>
      </c>
      <c r="AL277" s="348">
        <f t="shared" si="128"/>
        <v>0</v>
      </c>
      <c r="AM277" s="348">
        <f t="shared" si="129"/>
        <v>0</v>
      </c>
      <c r="AN277" s="348">
        <f t="shared" si="130"/>
        <v>0</v>
      </c>
      <c r="AO277" s="334">
        <v>1</v>
      </c>
    </row>
    <row r="278" spans="1:41" s="335" customFormat="1" ht="18" customHeight="1">
      <c r="A278" s="343">
        <f t="shared" si="106"/>
        <v>273</v>
      </c>
      <c r="B278" s="344" t="s">
        <v>848</v>
      </c>
      <c r="C278" s="345" t="s">
        <v>849</v>
      </c>
      <c r="D278" s="346">
        <v>2.5</v>
      </c>
      <c r="E278" s="346">
        <v>0</v>
      </c>
      <c r="F278" s="346">
        <v>8.5</v>
      </c>
      <c r="G278" s="346">
        <v>0</v>
      </c>
      <c r="H278" s="346"/>
      <c r="I278" s="346"/>
      <c r="J278" s="346"/>
      <c r="K278" s="346"/>
      <c r="L278" s="346"/>
      <c r="M278" s="346"/>
      <c r="N278" s="346"/>
      <c r="O278" s="346"/>
      <c r="P278" s="347">
        <f t="shared" si="131"/>
        <v>11</v>
      </c>
      <c r="Q278" s="348">
        <f t="shared" si="107"/>
        <v>2.5</v>
      </c>
      <c r="R278" s="348">
        <f t="shared" si="108"/>
        <v>0</v>
      </c>
      <c r="S278" s="348">
        <f t="shared" si="109"/>
        <v>0</v>
      </c>
      <c r="T278" s="348">
        <f t="shared" si="110"/>
        <v>0</v>
      </c>
      <c r="U278" s="348">
        <f t="shared" si="111"/>
        <v>8.5</v>
      </c>
      <c r="V278" s="348">
        <f t="shared" si="112"/>
        <v>0</v>
      </c>
      <c r="W278" s="348">
        <f t="shared" si="113"/>
        <v>0</v>
      </c>
      <c r="X278" s="348">
        <f t="shared" si="114"/>
        <v>0</v>
      </c>
      <c r="Y278" s="348">
        <f t="shared" si="115"/>
        <v>0</v>
      </c>
      <c r="Z278" s="348">
        <f t="shared" si="116"/>
        <v>0</v>
      </c>
      <c r="AA278" s="348">
        <f t="shared" si="117"/>
        <v>0</v>
      </c>
      <c r="AB278" s="348">
        <f t="shared" si="118"/>
        <v>0</v>
      </c>
      <c r="AC278" s="348">
        <f t="shared" si="119"/>
        <v>0</v>
      </c>
      <c r="AD278" s="348">
        <f t="shared" si="120"/>
        <v>0</v>
      </c>
      <c r="AE278" s="348">
        <f t="shared" si="121"/>
        <v>0</v>
      </c>
      <c r="AF278" s="348">
        <f t="shared" si="122"/>
        <v>0</v>
      </c>
      <c r="AG278" s="348">
        <f t="shared" si="123"/>
        <v>0</v>
      </c>
      <c r="AH278" s="348">
        <f t="shared" si="124"/>
        <v>0</v>
      </c>
      <c r="AI278" s="348">
        <f t="shared" si="125"/>
        <v>0</v>
      </c>
      <c r="AJ278" s="348">
        <f t="shared" si="126"/>
        <v>0</v>
      </c>
      <c r="AK278" s="348">
        <f t="shared" si="127"/>
        <v>0</v>
      </c>
      <c r="AL278" s="348">
        <f t="shared" si="128"/>
        <v>0</v>
      </c>
      <c r="AM278" s="348">
        <f t="shared" si="129"/>
        <v>0</v>
      </c>
      <c r="AN278" s="348">
        <f t="shared" si="130"/>
        <v>0</v>
      </c>
      <c r="AO278" s="334">
        <v>0</v>
      </c>
    </row>
    <row r="279" spans="1:41" s="335" customFormat="1" ht="18" customHeight="1">
      <c r="A279" s="343">
        <f t="shared" si="106"/>
        <v>274</v>
      </c>
      <c r="B279" s="344" t="s">
        <v>732</v>
      </c>
      <c r="C279" s="345" t="s">
        <v>733</v>
      </c>
      <c r="D279" s="346">
        <v>4</v>
      </c>
      <c r="E279" s="346">
        <v>3</v>
      </c>
      <c r="F279" s="346">
        <v>0</v>
      </c>
      <c r="G279" s="346">
        <v>0</v>
      </c>
      <c r="H279" s="346"/>
      <c r="I279" s="346"/>
      <c r="J279" s="346"/>
      <c r="K279" s="346"/>
      <c r="L279" s="346"/>
      <c r="M279" s="346"/>
      <c r="N279" s="346"/>
      <c r="O279" s="346"/>
      <c r="P279" s="347">
        <f t="shared" si="131"/>
        <v>7</v>
      </c>
      <c r="Q279" s="348">
        <f t="shared" si="107"/>
        <v>4</v>
      </c>
      <c r="R279" s="348">
        <f t="shared" si="108"/>
        <v>0</v>
      </c>
      <c r="S279" s="348">
        <f t="shared" si="109"/>
        <v>3</v>
      </c>
      <c r="T279" s="348">
        <f t="shared" si="110"/>
        <v>0</v>
      </c>
      <c r="U279" s="348">
        <f t="shared" si="111"/>
        <v>0</v>
      </c>
      <c r="V279" s="348">
        <f t="shared" si="112"/>
        <v>0</v>
      </c>
      <c r="W279" s="348">
        <f t="shared" si="113"/>
        <v>0</v>
      </c>
      <c r="X279" s="348">
        <f t="shared" si="114"/>
        <v>0</v>
      </c>
      <c r="Y279" s="348">
        <f t="shared" si="115"/>
        <v>0</v>
      </c>
      <c r="Z279" s="348">
        <f t="shared" si="116"/>
        <v>0</v>
      </c>
      <c r="AA279" s="348">
        <f t="shared" si="117"/>
        <v>0</v>
      </c>
      <c r="AB279" s="348">
        <f t="shared" si="118"/>
        <v>0</v>
      </c>
      <c r="AC279" s="348">
        <f t="shared" si="119"/>
        <v>0</v>
      </c>
      <c r="AD279" s="348">
        <f t="shared" si="120"/>
        <v>0</v>
      </c>
      <c r="AE279" s="348">
        <f t="shared" si="121"/>
        <v>0</v>
      </c>
      <c r="AF279" s="348">
        <f t="shared" si="122"/>
        <v>0</v>
      </c>
      <c r="AG279" s="348">
        <f t="shared" si="123"/>
        <v>0</v>
      </c>
      <c r="AH279" s="348">
        <f t="shared" si="124"/>
        <v>0</v>
      </c>
      <c r="AI279" s="348">
        <f t="shared" si="125"/>
        <v>0</v>
      </c>
      <c r="AJ279" s="348">
        <f t="shared" si="126"/>
        <v>0</v>
      </c>
      <c r="AK279" s="348">
        <f t="shared" si="127"/>
        <v>0</v>
      </c>
      <c r="AL279" s="348">
        <f t="shared" si="128"/>
        <v>0</v>
      </c>
      <c r="AM279" s="348">
        <f t="shared" si="129"/>
        <v>0</v>
      </c>
      <c r="AN279" s="348">
        <f t="shared" si="130"/>
        <v>0</v>
      </c>
      <c r="AO279" s="334">
        <v>0</v>
      </c>
    </row>
    <row r="280" spans="1:41" s="335" customFormat="1" ht="18" customHeight="1">
      <c r="A280" s="343">
        <f t="shared" si="106"/>
        <v>275</v>
      </c>
      <c r="B280" s="344" t="s">
        <v>856</v>
      </c>
      <c r="C280" s="345" t="s">
        <v>857</v>
      </c>
      <c r="D280" s="346">
        <v>1.5</v>
      </c>
      <c r="E280" s="346">
        <v>0</v>
      </c>
      <c r="F280" s="346">
        <v>0</v>
      </c>
      <c r="G280" s="346">
        <v>0</v>
      </c>
      <c r="H280" s="346"/>
      <c r="I280" s="346"/>
      <c r="J280" s="346"/>
      <c r="K280" s="346"/>
      <c r="L280" s="346"/>
      <c r="M280" s="346"/>
      <c r="N280" s="346"/>
      <c r="O280" s="346"/>
      <c r="P280" s="347">
        <f t="shared" si="131"/>
        <v>1.5</v>
      </c>
      <c r="Q280" s="348">
        <f t="shared" si="107"/>
        <v>1.5</v>
      </c>
      <c r="R280" s="348">
        <f t="shared" si="108"/>
        <v>0</v>
      </c>
      <c r="S280" s="348">
        <f t="shared" si="109"/>
        <v>0</v>
      </c>
      <c r="T280" s="348">
        <f t="shared" si="110"/>
        <v>0</v>
      </c>
      <c r="U280" s="348">
        <f t="shared" si="111"/>
        <v>0</v>
      </c>
      <c r="V280" s="348">
        <f t="shared" si="112"/>
        <v>0</v>
      </c>
      <c r="W280" s="348">
        <f t="shared" si="113"/>
        <v>0</v>
      </c>
      <c r="X280" s="348">
        <f t="shared" si="114"/>
        <v>0</v>
      </c>
      <c r="Y280" s="348">
        <f t="shared" si="115"/>
        <v>0</v>
      </c>
      <c r="Z280" s="348">
        <f t="shared" si="116"/>
        <v>0</v>
      </c>
      <c r="AA280" s="348">
        <f t="shared" si="117"/>
        <v>0</v>
      </c>
      <c r="AB280" s="348">
        <f t="shared" si="118"/>
        <v>0</v>
      </c>
      <c r="AC280" s="348">
        <f t="shared" si="119"/>
        <v>0</v>
      </c>
      <c r="AD280" s="348">
        <f t="shared" si="120"/>
        <v>0</v>
      </c>
      <c r="AE280" s="348">
        <f t="shared" si="121"/>
        <v>0</v>
      </c>
      <c r="AF280" s="348">
        <f t="shared" si="122"/>
        <v>0</v>
      </c>
      <c r="AG280" s="348">
        <f t="shared" si="123"/>
        <v>0</v>
      </c>
      <c r="AH280" s="348">
        <f t="shared" si="124"/>
        <v>0</v>
      </c>
      <c r="AI280" s="348">
        <f t="shared" si="125"/>
        <v>0</v>
      </c>
      <c r="AJ280" s="348">
        <f t="shared" si="126"/>
        <v>0</v>
      </c>
      <c r="AK280" s="348">
        <f t="shared" si="127"/>
        <v>0</v>
      </c>
      <c r="AL280" s="348">
        <f t="shared" si="128"/>
        <v>0</v>
      </c>
      <c r="AM280" s="348">
        <f t="shared" si="129"/>
        <v>0</v>
      </c>
      <c r="AN280" s="348">
        <f t="shared" si="130"/>
        <v>0</v>
      </c>
      <c r="AO280" s="334">
        <v>3</v>
      </c>
    </row>
    <row r="281" spans="1:41" s="335" customFormat="1" ht="18" customHeight="1">
      <c r="A281" s="343">
        <f t="shared" si="106"/>
        <v>276</v>
      </c>
      <c r="B281" s="344" t="s">
        <v>858</v>
      </c>
      <c r="C281" s="345" t="s">
        <v>859</v>
      </c>
      <c r="D281" s="346">
        <v>1.5</v>
      </c>
      <c r="E281" s="346">
        <v>0.5</v>
      </c>
      <c r="F281" s="346">
        <v>0</v>
      </c>
      <c r="G281" s="346">
        <v>0</v>
      </c>
      <c r="H281" s="346"/>
      <c r="I281" s="346"/>
      <c r="J281" s="346"/>
      <c r="K281" s="346"/>
      <c r="L281" s="346"/>
      <c r="M281" s="346"/>
      <c r="N281" s="346"/>
      <c r="O281" s="346"/>
      <c r="P281" s="347">
        <f t="shared" si="131"/>
        <v>2</v>
      </c>
      <c r="Q281" s="348">
        <f t="shared" si="107"/>
        <v>1.5</v>
      </c>
      <c r="R281" s="348">
        <f t="shared" si="108"/>
        <v>0</v>
      </c>
      <c r="S281" s="348">
        <f t="shared" si="109"/>
        <v>0.5</v>
      </c>
      <c r="T281" s="348">
        <f t="shared" si="110"/>
        <v>0</v>
      </c>
      <c r="U281" s="348">
        <f t="shared" si="111"/>
        <v>0</v>
      </c>
      <c r="V281" s="348">
        <f t="shared" si="112"/>
        <v>0</v>
      </c>
      <c r="W281" s="348">
        <f t="shared" si="113"/>
        <v>0</v>
      </c>
      <c r="X281" s="348">
        <f t="shared" si="114"/>
        <v>0</v>
      </c>
      <c r="Y281" s="348">
        <f t="shared" si="115"/>
        <v>0</v>
      </c>
      <c r="Z281" s="348">
        <f t="shared" si="116"/>
        <v>0</v>
      </c>
      <c r="AA281" s="348">
        <f t="shared" si="117"/>
        <v>0</v>
      </c>
      <c r="AB281" s="348">
        <f t="shared" si="118"/>
        <v>0</v>
      </c>
      <c r="AC281" s="348">
        <f t="shared" si="119"/>
        <v>0</v>
      </c>
      <c r="AD281" s="348">
        <f t="shared" si="120"/>
        <v>0</v>
      </c>
      <c r="AE281" s="348">
        <f t="shared" si="121"/>
        <v>0</v>
      </c>
      <c r="AF281" s="348">
        <f t="shared" si="122"/>
        <v>0</v>
      </c>
      <c r="AG281" s="348">
        <f t="shared" si="123"/>
        <v>0</v>
      </c>
      <c r="AH281" s="348">
        <f t="shared" si="124"/>
        <v>0</v>
      </c>
      <c r="AI281" s="348">
        <f t="shared" si="125"/>
        <v>0</v>
      </c>
      <c r="AJ281" s="348">
        <f t="shared" si="126"/>
        <v>0</v>
      </c>
      <c r="AK281" s="348">
        <f t="shared" si="127"/>
        <v>0</v>
      </c>
      <c r="AL281" s="348">
        <f t="shared" si="128"/>
        <v>0</v>
      </c>
      <c r="AM281" s="348">
        <f t="shared" si="129"/>
        <v>0</v>
      </c>
      <c r="AN281" s="348">
        <f t="shared" si="130"/>
        <v>0</v>
      </c>
      <c r="AO281" s="334">
        <v>0</v>
      </c>
    </row>
    <row r="282" spans="1:41" s="335" customFormat="1" ht="18" customHeight="1">
      <c r="A282" s="343">
        <f t="shared" si="106"/>
        <v>277</v>
      </c>
      <c r="B282" s="344" t="s">
        <v>860</v>
      </c>
      <c r="C282" s="345" t="s">
        <v>591</v>
      </c>
      <c r="D282" s="346">
        <v>1.5</v>
      </c>
      <c r="E282" s="346">
        <v>1.5</v>
      </c>
      <c r="F282" s="346">
        <v>0</v>
      </c>
      <c r="G282" s="346">
        <v>0</v>
      </c>
      <c r="H282" s="346"/>
      <c r="I282" s="346"/>
      <c r="J282" s="346"/>
      <c r="K282" s="346"/>
      <c r="L282" s="346"/>
      <c r="M282" s="346"/>
      <c r="N282" s="346"/>
      <c r="O282" s="346"/>
      <c r="P282" s="347">
        <f t="shared" si="131"/>
        <v>3</v>
      </c>
      <c r="Q282" s="348">
        <f t="shared" si="107"/>
        <v>1.5</v>
      </c>
      <c r="R282" s="348">
        <f t="shared" si="108"/>
        <v>0</v>
      </c>
      <c r="S282" s="348">
        <f t="shared" si="109"/>
        <v>1.5</v>
      </c>
      <c r="T282" s="348">
        <f t="shared" si="110"/>
        <v>0</v>
      </c>
      <c r="U282" s="348">
        <f t="shared" si="111"/>
        <v>0</v>
      </c>
      <c r="V282" s="348">
        <f t="shared" si="112"/>
        <v>0</v>
      </c>
      <c r="W282" s="348">
        <f t="shared" si="113"/>
        <v>0</v>
      </c>
      <c r="X282" s="348">
        <f t="shared" si="114"/>
        <v>0</v>
      </c>
      <c r="Y282" s="348">
        <f t="shared" si="115"/>
        <v>0</v>
      </c>
      <c r="Z282" s="348">
        <f t="shared" si="116"/>
        <v>0</v>
      </c>
      <c r="AA282" s="348">
        <f t="shared" si="117"/>
        <v>0</v>
      </c>
      <c r="AB282" s="348">
        <f t="shared" si="118"/>
        <v>0</v>
      </c>
      <c r="AC282" s="348">
        <f t="shared" si="119"/>
        <v>0</v>
      </c>
      <c r="AD282" s="348">
        <f t="shared" si="120"/>
        <v>0</v>
      </c>
      <c r="AE282" s="348">
        <f t="shared" si="121"/>
        <v>0</v>
      </c>
      <c r="AF282" s="348">
        <f t="shared" si="122"/>
        <v>0</v>
      </c>
      <c r="AG282" s="348">
        <f t="shared" si="123"/>
        <v>0</v>
      </c>
      <c r="AH282" s="348">
        <f t="shared" si="124"/>
        <v>0</v>
      </c>
      <c r="AI282" s="348">
        <f t="shared" si="125"/>
        <v>0</v>
      </c>
      <c r="AJ282" s="348">
        <f t="shared" si="126"/>
        <v>0</v>
      </c>
      <c r="AK282" s="348">
        <f t="shared" si="127"/>
        <v>0</v>
      </c>
      <c r="AL282" s="348">
        <f t="shared" si="128"/>
        <v>0</v>
      </c>
      <c r="AM282" s="348">
        <f t="shared" si="129"/>
        <v>0</v>
      </c>
      <c r="AN282" s="348">
        <f t="shared" si="130"/>
        <v>0</v>
      </c>
      <c r="AO282" s="334">
        <v>0</v>
      </c>
    </row>
    <row r="283" spans="1:41" s="335" customFormat="1" ht="18" customHeight="1">
      <c r="A283" s="343">
        <f t="shared" si="106"/>
        <v>278</v>
      </c>
      <c r="B283" s="344" t="s">
        <v>988</v>
      </c>
      <c r="C283" s="345" t="s">
        <v>989</v>
      </c>
      <c r="D283" s="346">
        <v>5.5</v>
      </c>
      <c r="E283" s="346">
        <v>0</v>
      </c>
      <c r="F283" s="346">
        <v>0</v>
      </c>
      <c r="G283" s="346">
        <v>0</v>
      </c>
      <c r="H283" s="346"/>
      <c r="I283" s="346"/>
      <c r="J283" s="346"/>
      <c r="K283" s="346"/>
      <c r="L283" s="346"/>
      <c r="M283" s="346"/>
      <c r="N283" s="346"/>
      <c r="O283" s="346"/>
      <c r="P283" s="347">
        <f t="shared" si="131"/>
        <v>5.5</v>
      </c>
      <c r="Q283" s="348">
        <f t="shared" si="107"/>
        <v>5.5</v>
      </c>
      <c r="R283" s="348">
        <f t="shared" si="108"/>
        <v>0</v>
      </c>
      <c r="S283" s="348">
        <f t="shared" si="109"/>
        <v>0</v>
      </c>
      <c r="T283" s="348">
        <f t="shared" si="110"/>
        <v>0</v>
      </c>
      <c r="U283" s="348">
        <f t="shared" si="111"/>
        <v>0</v>
      </c>
      <c r="V283" s="348">
        <f t="shared" si="112"/>
        <v>0</v>
      </c>
      <c r="W283" s="348">
        <f t="shared" si="113"/>
        <v>0</v>
      </c>
      <c r="X283" s="348">
        <f t="shared" si="114"/>
        <v>0</v>
      </c>
      <c r="Y283" s="348">
        <f t="shared" si="115"/>
        <v>0</v>
      </c>
      <c r="Z283" s="348">
        <f t="shared" si="116"/>
        <v>0</v>
      </c>
      <c r="AA283" s="348">
        <f t="shared" si="117"/>
        <v>0</v>
      </c>
      <c r="AB283" s="348">
        <f t="shared" si="118"/>
        <v>0</v>
      </c>
      <c r="AC283" s="348">
        <f t="shared" si="119"/>
        <v>0</v>
      </c>
      <c r="AD283" s="348">
        <f t="shared" si="120"/>
        <v>0</v>
      </c>
      <c r="AE283" s="348">
        <f t="shared" si="121"/>
        <v>0</v>
      </c>
      <c r="AF283" s="348">
        <f t="shared" si="122"/>
        <v>0</v>
      </c>
      <c r="AG283" s="348">
        <f t="shared" si="123"/>
        <v>0</v>
      </c>
      <c r="AH283" s="348">
        <f t="shared" si="124"/>
        <v>0</v>
      </c>
      <c r="AI283" s="348">
        <f t="shared" si="125"/>
        <v>0</v>
      </c>
      <c r="AJ283" s="348">
        <f t="shared" si="126"/>
        <v>0</v>
      </c>
      <c r="AK283" s="348">
        <f t="shared" si="127"/>
        <v>0</v>
      </c>
      <c r="AL283" s="348">
        <f t="shared" si="128"/>
        <v>0</v>
      </c>
      <c r="AM283" s="348">
        <f t="shared" si="129"/>
        <v>0</v>
      </c>
      <c r="AN283" s="348">
        <f t="shared" si="130"/>
        <v>0</v>
      </c>
      <c r="AO283" s="334">
        <v>0</v>
      </c>
    </row>
    <row r="284" spans="1:41" s="335" customFormat="1" ht="18" customHeight="1">
      <c r="A284" s="343">
        <f t="shared" si="106"/>
        <v>279</v>
      </c>
      <c r="B284" s="344" t="s">
        <v>861</v>
      </c>
      <c r="C284" s="345" t="s">
        <v>862</v>
      </c>
      <c r="D284" s="346">
        <v>5</v>
      </c>
      <c r="E284" s="346">
        <v>2</v>
      </c>
      <c r="F284" s="346">
        <v>0</v>
      </c>
      <c r="G284" s="346">
        <v>0</v>
      </c>
      <c r="H284" s="346"/>
      <c r="I284" s="346"/>
      <c r="J284" s="346"/>
      <c r="K284" s="346"/>
      <c r="L284" s="346"/>
      <c r="M284" s="346"/>
      <c r="N284" s="346"/>
      <c r="O284" s="346"/>
      <c r="P284" s="347">
        <f t="shared" si="131"/>
        <v>7</v>
      </c>
      <c r="Q284" s="348">
        <f t="shared" si="107"/>
        <v>5</v>
      </c>
      <c r="R284" s="348">
        <f t="shared" si="108"/>
        <v>0</v>
      </c>
      <c r="S284" s="348">
        <f t="shared" si="109"/>
        <v>2</v>
      </c>
      <c r="T284" s="348">
        <f t="shared" si="110"/>
        <v>0</v>
      </c>
      <c r="U284" s="348">
        <f t="shared" si="111"/>
        <v>0</v>
      </c>
      <c r="V284" s="348">
        <f t="shared" si="112"/>
        <v>0</v>
      </c>
      <c r="W284" s="348">
        <f t="shared" si="113"/>
        <v>0</v>
      </c>
      <c r="X284" s="348">
        <f t="shared" si="114"/>
        <v>0</v>
      </c>
      <c r="Y284" s="348">
        <f t="shared" si="115"/>
        <v>0</v>
      </c>
      <c r="Z284" s="348">
        <f t="shared" si="116"/>
        <v>0</v>
      </c>
      <c r="AA284" s="348">
        <f t="shared" si="117"/>
        <v>0</v>
      </c>
      <c r="AB284" s="348">
        <f t="shared" si="118"/>
        <v>0</v>
      </c>
      <c r="AC284" s="348">
        <f t="shared" si="119"/>
        <v>0</v>
      </c>
      <c r="AD284" s="348">
        <f t="shared" si="120"/>
        <v>0</v>
      </c>
      <c r="AE284" s="348">
        <f t="shared" si="121"/>
        <v>0</v>
      </c>
      <c r="AF284" s="348">
        <f t="shared" si="122"/>
        <v>0</v>
      </c>
      <c r="AG284" s="348">
        <f t="shared" si="123"/>
        <v>0</v>
      </c>
      <c r="AH284" s="348">
        <f t="shared" si="124"/>
        <v>0</v>
      </c>
      <c r="AI284" s="348">
        <f t="shared" si="125"/>
        <v>0</v>
      </c>
      <c r="AJ284" s="348">
        <f t="shared" si="126"/>
        <v>0</v>
      </c>
      <c r="AK284" s="348">
        <f t="shared" si="127"/>
        <v>0</v>
      </c>
      <c r="AL284" s="348">
        <f t="shared" si="128"/>
        <v>0</v>
      </c>
      <c r="AM284" s="348">
        <f t="shared" si="129"/>
        <v>0</v>
      </c>
      <c r="AN284" s="348">
        <f t="shared" si="130"/>
        <v>0</v>
      </c>
      <c r="AO284" s="334">
        <v>1</v>
      </c>
    </row>
    <row r="285" spans="1:41" s="335" customFormat="1" ht="18" customHeight="1">
      <c r="A285" s="343">
        <f t="shared" si="106"/>
        <v>280</v>
      </c>
      <c r="B285" s="344" t="s">
        <v>867</v>
      </c>
      <c r="C285" s="345" t="s">
        <v>868</v>
      </c>
      <c r="D285" s="346">
        <v>0.5</v>
      </c>
      <c r="E285" s="346">
        <v>3</v>
      </c>
      <c r="F285" s="346">
        <v>0</v>
      </c>
      <c r="G285" s="346">
        <v>0</v>
      </c>
      <c r="H285" s="346"/>
      <c r="I285" s="346"/>
      <c r="J285" s="346"/>
      <c r="K285" s="346"/>
      <c r="L285" s="346"/>
      <c r="M285" s="346"/>
      <c r="N285" s="346"/>
      <c r="O285" s="346"/>
      <c r="P285" s="347">
        <f t="shared" si="131"/>
        <v>3.5</v>
      </c>
      <c r="Q285" s="348">
        <f t="shared" si="107"/>
        <v>0.5</v>
      </c>
      <c r="R285" s="348">
        <f t="shared" si="108"/>
        <v>0</v>
      </c>
      <c r="S285" s="348">
        <f t="shared" si="109"/>
        <v>3</v>
      </c>
      <c r="T285" s="348">
        <f t="shared" si="110"/>
        <v>0</v>
      </c>
      <c r="U285" s="348">
        <f t="shared" si="111"/>
        <v>0</v>
      </c>
      <c r="V285" s="348">
        <f t="shared" si="112"/>
        <v>0</v>
      </c>
      <c r="W285" s="348">
        <f t="shared" si="113"/>
        <v>0</v>
      </c>
      <c r="X285" s="348">
        <f t="shared" si="114"/>
        <v>0</v>
      </c>
      <c r="Y285" s="348">
        <f t="shared" si="115"/>
        <v>0</v>
      </c>
      <c r="Z285" s="348">
        <f t="shared" si="116"/>
        <v>0</v>
      </c>
      <c r="AA285" s="348">
        <f t="shared" si="117"/>
        <v>0</v>
      </c>
      <c r="AB285" s="348">
        <f t="shared" si="118"/>
        <v>0</v>
      </c>
      <c r="AC285" s="348">
        <f t="shared" si="119"/>
        <v>0</v>
      </c>
      <c r="AD285" s="348">
        <f t="shared" si="120"/>
        <v>0</v>
      </c>
      <c r="AE285" s="348">
        <f t="shared" si="121"/>
        <v>0</v>
      </c>
      <c r="AF285" s="348">
        <f t="shared" si="122"/>
        <v>0</v>
      </c>
      <c r="AG285" s="348">
        <f t="shared" si="123"/>
        <v>0</v>
      </c>
      <c r="AH285" s="348">
        <f t="shared" si="124"/>
        <v>0</v>
      </c>
      <c r="AI285" s="348">
        <f t="shared" si="125"/>
        <v>0</v>
      </c>
      <c r="AJ285" s="348">
        <f t="shared" si="126"/>
        <v>0</v>
      </c>
      <c r="AK285" s="348">
        <f t="shared" si="127"/>
        <v>0</v>
      </c>
      <c r="AL285" s="348">
        <f t="shared" si="128"/>
        <v>0</v>
      </c>
      <c r="AM285" s="348">
        <f t="shared" si="129"/>
        <v>0</v>
      </c>
      <c r="AN285" s="348">
        <f t="shared" si="130"/>
        <v>0</v>
      </c>
      <c r="AO285" s="334">
        <v>2</v>
      </c>
    </row>
    <row r="286" spans="1:41" s="335" customFormat="1" ht="18" customHeight="1">
      <c r="A286" s="343">
        <f t="shared" si="106"/>
        <v>281</v>
      </c>
      <c r="B286" s="344" t="s">
        <v>869</v>
      </c>
      <c r="C286" s="345" t="s">
        <v>870</v>
      </c>
      <c r="D286" s="346">
        <v>2.5</v>
      </c>
      <c r="E286" s="346">
        <v>1.5</v>
      </c>
      <c r="F286" s="346">
        <v>0</v>
      </c>
      <c r="G286" s="346">
        <v>0</v>
      </c>
      <c r="H286" s="346"/>
      <c r="I286" s="346"/>
      <c r="J286" s="346"/>
      <c r="K286" s="346"/>
      <c r="L286" s="346"/>
      <c r="M286" s="346"/>
      <c r="N286" s="346"/>
      <c r="O286" s="346"/>
      <c r="P286" s="347">
        <f t="shared" si="131"/>
        <v>4</v>
      </c>
      <c r="Q286" s="348">
        <f t="shared" si="107"/>
        <v>2.5</v>
      </c>
      <c r="R286" s="348">
        <f t="shared" si="108"/>
        <v>0</v>
      </c>
      <c r="S286" s="348">
        <f t="shared" si="109"/>
        <v>1.5</v>
      </c>
      <c r="T286" s="348">
        <f t="shared" si="110"/>
        <v>0</v>
      </c>
      <c r="U286" s="348">
        <f t="shared" si="111"/>
        <v>0</v>
      </c>
      <c r="V286" s="348">
        <f t="shared" si="112"/>
        <v>0</v>
      </c>
      <c r="W286" s="348">
        <f t="shared" si="113"/>
        <v>0</v>
      </c>
      <c r="X286" s="348">
        <f t="shared" si="114"/>
        <v>0</v>
      </c>
      <c r="Y286" s="348">
        <f t="shared" si="115"/>
        <v>0</v>
      </c>
      <c r="Z286" s="348">
        <f t="shared" si="116"/>
        <v>0</v>
      </c>
      <c r="AA286" s="348">
        <f t="shared" si="117"/>
        <v>0</v>
      </c>
      <c r="AB286" s="348">
        <f t="shared" si="118"/>
        <v>0</v>
      </c>
      <c r="AC286" s="348">
        <f t="shared" si="119"/>
        <v>0</v>
      </c>
      <c r="AD286" s="348">
        <f t="shared" si="120"/>
        <v>0</v>
      </c>
      <c r="AE286" s="348">
        <f t="shared" si="121"/>
        <v>0</v>
      </c>
      <c r="AF286" s="348">
        <f t="shared" si="122"/>
        <v>0</v>
      </c>
      <c r="AG286" s="348">
        <f t="shared" si="123"/>
        <v>0</v>
      </c>
      <c r="AH286" s="348">
        <f t="shared" si="124"/>
        <v>0</v>
      </c>
      <c r="AI286" s="348">
        <f t="shared" si="125"/>
        <v>0</v>
      </c>
      <c r="AJ286" s="348">
        <f t="shared" si="126"/>
        <v>0</v>
      </c>
      <c r="AK286" s="348">
        <f t="shared" si="127"/>
        <v>0</v>
      </c>
      <c r="AL286" s="348">
        <f t="shared" si="128"/>
        <v>0</v>
      </c>
      <c r="AM286" s="348">
        <f t="shared" si="129"/>
        <v>0</v>
      </c>
      <c r="AN286" s="348">
        <f t="shared" si="130"/>
        <v>0</v>
      </c>
      <c r="AO286" s="334">
        <v>6</v>
      </c>
    </row>
    <row r="287" spans="1:41" s="335" customFormat="1" ht="18" customHeight="1">
      <c r="A287" s="343">
        <f t="shared" si="106"/>
        <v>282</v>
      </c>
      <c r="B287" s="344" t="s">
        <v>871</v>
      </c>
      <c r="C287" s="345" t="s">
        <v>872</v>
      </c>
      <c r="D287" s="346">
        <v>4.5</v>
      </c>
      <c r="E287" s="346">
        <v>10</v>
      </c>
      <c r="F287" s="346">
        <v>0</v>
      </c>
      <c r="G287" s="346">
        <v>0</v>
      </c>
      <c r="H287" s="346"/>
      <c r="I287" s="346"/>
      <c r="J287" s="346"/>
      <c r="K287" s="346"/>
      <c r="L287" s="346"/>
      <c r="M287" s="346"/>
      <c r="N287" s="346"/>
      <c r="O287" s="346"/>
      <c r="P287" s="347">
        <f t="shared" si="131"/>
        <v>14.5</v>
      </c>
      <c r="Q287" s="348">
        <f t="shared" si="107"/>
        <v>4.5</v>
      </c>
      <c r="R287" s="348">
        <f t="shared" si="108"/>
        <v>0</v>
      </c>
      <c r="S287" s="348">
        <f t="shared" si="109"/>
        <v>9.5</v>
      </c>
      <c r="T287" s="348">
        <f t="shared" si="110"/>
        <v>0.5</v>
      </c>
      <c r="U287" s="348">
        <f t="shared" si="111"/>
        <v>0</v>
      </c>
      <c r="V287" s="348">
        <f t="shared" si="112"/>
        <v>0</v>
      </c>
      <c r="W287" s="348">
        <f t="shared" si="113"/>
        <v>0</v>
      </c>
      <c r="X287" s="348">
        <f t="shared" si="114"/>
        <v>0</v>
      </c>
      <c r="Y287" s="348">
        <f t="shared" si="115"/>
        <v>0</v>
      </c>
      <c r="Z287" s="348">
        <f t="shared" si="116"/>
        <v>0</v>
      </c>
      <c r="AA287" s="348">
        <f t="shared" si="117"/>
        <v>0</v>
      </c>
      <c r="AB287" s="348">
        <f t="shared" si="118"/>
        <v>0</v>
      </c>
      <c r="AC287" s="348">
        <f t="shared" si="119"/>
        <v>0</v>
      </c>
      <c r="AD287" s="348">
        <f t="shared" si="120"/>
        <v>0</v>
      </c>
      <c r="AE287" s="348">
        <f t="shared" si="121"/>
        <v>0</v>
      </c>
      <c r="AF287" s="348">
        <f t="shared" si="122"/>
        <v>0</v>
      </c>
      <c r="AG287" s="348">
        <f t="shared" si="123"/>
        <v>0</v>
      </c>
      <c r="AH287" s="348">
        <f t="shared" si="124"/>
        <v>0</v>
      </c>
      <c r="AI287" s="348">
        <f t="shared" si="125"/>
        <v>0</v>
      </c>
      <c r="AJ287" s="348">
        <f t="shared" si="126"/>
        <v>0</v>
      </c>
      <c r="AK287" s="348">
        <f t="shared" si="127"/>
        <v>0</v>
      </c>
      <c r="AL287" s="348">
        <f t="shared" si="128"/>
        <v>0</v>
      </c>
      <c r="AM287" s="348">
        <f t="shared" si="129"/>
        <v>0</v>
      </c>
      <c r="AN287" s="348">
        <f t="shared" si="130"/>
        <v>0</v>
      </c>
      <c r="AO287" s="334">
        <v>0</v>
      </c>
    </row>
    <row r="288" spans="1:41" s="335" customFormat="1" ht="18" customHeight="1">
      <c r="A288" s="343">
        <f t="shared" si="106"/>
        <v>283</v>
      </c>
      <c r="B288" s="344" t="s">
        <v>875</v>
      </c>
      <c r="C288" s="345" t="s">
        <v>876</v>
      </c>
      <c r="D288" s="346">
        <v>1</v>
      </c>
      <c r="E288" s="346">
        <v>0</v>
      </c>
      <c r="F288" s="346">
        <v>0</v>
      </c>
      <c r="G288" s="346">
        <v>0</v>
      </c>
      <c r="H288" s="346"/>
      <c r="I288" s="346"/>
      <c r="J288" s="346"/>
      <c r="K288" s="346"/>
      <c r="L288" s="346"/>
      <c r="M288" s="346"/>
      <c r="N288" s="346"/>
      <c r="O288" s="346"/>
      <c r="P288" s="347">
        <f t="shared" si="131"/>
        <v>1</v>
      </c>
      <c r="Q288" s="348">
        <f t="shared" si="107"/>
        <v>1</v>
      </c>
      <c r="R288" s="348">
        <f t="shared" si="108"/>
        <v>0</v>
      </c>
      <c r="S288" s="348">
        <f t="shared" si="109"/>
        <v>0</v>
      </c>
      <c r="T288" s="348">
        <f t="shared" si="110"/>
        <v>0</v>
      </c>
      <c r="U288" s="348">
        <f t="shared" si="111"/>
        <v>0</v>
      </c>
      <c r="V288" s="348">
        <f t="shared" si="112"/>
        <v>0</v>
      </c>
      <c r="W288" s="348">
        <f t="shared" si="113"/>
        <v>0</v>
      </c>
      <c r="X288" s="348">
        <f t="shared" si="114"/>
        <v>0</v>
      </c>
      <c r="Y288" s="348">
        <f t="shared" si="115"/>
        <v>0</v>
      </c>
      <c r="Z288" s="348">
        <f t="shared" si="116"/>
        <v>0</v>
      </c>
      <c r="AA288" s="348">
        <f t="shared" si="117"/>
        <v>0</v>
      </c>
      <c r="AB288" s="348">
        <f t="shared" si="118"/>
        <v>0</v>
      </c>
      <c r="AC288" s="348">
        <f t="shared" si="119"/>
        <v>0</v>
      </c>
      <c r="AD288" s="348">
        <f t="shared" si="120"/>
        <v>0</v>
      </c>
      <c r="AE288" s="348">
        <f t="shared" si="121"/>
        <v>0</v>
      </c>
      <c r="AF288" s="348">
        <f t="shared" si="122"/>
        <v>0</v>
      </c>
      <c r="AG288" s="348">
        <f t="shared" si="123"/>
        <v>0</v>
      </c>
      <c r="AH288" s="348">
        <f t="shared" si="124"/>
        <v>0</v>
      </c>
      <c r="AI288" s="348">
        <f t="shared" si="125"/>
        <v>0</v>
      </c>
      <c r="AJ288" s="348">
        <f t="shared" si="126"/>
        <v>0</v>
      </c>
      <c r="AK288" s="348">
        <f t="shared" si="127"/>
        <v>0</v>
      </c>
      <c r="AL288" s="348">
        <f t="shared" si="128"/>
        <v>0</v>
      </c>
      <c r="AM288" s="348">
        <f t="shared" si="129"/>
        <v>0</v>
      </c>
      <c r="AN288" s="348">
        <f t="shared" si="130"/>
        <v>0</v>
      </c>
      <c r="AO288" s="334">
        <v>15</v>
      </c>
    </row>
    <row r="289" spans="1:41" s="335" customFormat="1" ht="18" customHeight="1">
      <c r="A289" s="343">
        <f t="shared" si="106"/>
        <v>284</v>
      </c>
      <c r="B289" s="344" t="s">
        <v>877</v>
      </c>
      <c r="C289" s="345" t="s">
        <v>878</v>
      </c>
      <c r="D289" s="346">
        <v>0</v>
      </c>
      <c r="E289" s="346">
        <v>0.5</v>
      </c>
      <c r="F289" s="346">
        <v>0</v>
      </c>
      <c r="G289" s="346">
        <v>0</v>
      </c>
      <c r="H289" s="346"/>
      <c r="I289" s="346"/>
      <c r="J289" s="346"/>
      <c r="K289" s="346"/>
      <c r="L289" s="346"/>
      <c r="M289" s="346"/>
      <c r="N289" s="346"/>
      <c r="O289" s="346"/>
      <c r="P289" s="347">
        <f t="shared" si="131"/>
        <v>0.5</v>
      </c>
      <c r="Q289" s="348">
        <f t="shared" si="107"/>
        <v>0</v>
      </c>
      <c r="R289" s="348">
        <f t="shared" si="108"/>
        <v>0</v>
      </c>
      <c r="S289" s="348">
        <f t="shared" si="109"/>
        <v>0.5</v>
      </c>
      <c r="T289" s="348">
        <f t="shared" si="110"/>
        <v>0</v>
      </c>
      <c r="U289" s="348">
        <f t="shared" si="111"/>
        <v>0</v>
      </c>
      <c r="V289" s="348">
        <f t="shared" si="112"/>
        <v>0</v>
      </c>
      <c r="W289" s="348">
        <f t="shared" si="113"/>
        <v>0</v>
      </c>
      <c r="X289" s="348">
        <f t="shared" si="114"/>
        <v>0</v>
      </c>
      <c r="Y289" s="348">
        <f t="shared" si="115"/>
        <v>0</v>
      </c>
      <c r="Z289" s="348">
        <f t="shared" si="116"/>
        <v>0</v>
      </c>
      <c r="AA289" s="348">
        <f t="shared" si="117"/>
        <v>0</v>
      </c>
      <c r="AB289" s="348">
        <f t="shared" si="118"/>
        <v>0</v>
      </c>
      <c r="AC289" s="348">
        <f t="shared" si="119"/>
        <v>0</v>
      </c>
      <c r="AD289" s="348">
        <f t="shared" si="120"/>
        <v>0</v>
      </c>
      <c r="AE289" s="348">
        <f t="shared" si="121"/>
        <v>0</v>
      </c>
      <c r="AF289" s="348">
        <f t="shared" si="122"/>
        <v>0</v>
      </c>
      <c r="AG289" s="348">
        <f t="shared" si="123"/>
        <v>0</v>
      </c>
      <c r="AH289" s="348">
        <f t="shared" si="124"/>
        <v>0</v>
      </c>
      <c r="AI289" s="348">
        <f t="shared" si="125"/>
        <v>0</v>
      </c>
      <c r="AJ289" s="348">
        <f t="shared" si="126"/>
        <v>0</v>
      </c>
      <c r="AK289" s="348">
        <f t="shared" si="127"/>
        <v>0</v>
      </c>
      <c r="AL289" s="348">
        <f t="shared" si="128"/>
        <v>0</v>
      </c>
      <c r="AM289" s="348">
        <f t="shared" si="129"/>
        <v>0</v>
      </c>
      <c r="AN289" s="348">
        <f t="shared" si="130"/>
        <v>0</v>
      </c>
      <c r="AO289" s="334">
        <v>13</v>
      </c>
    </row>
    <row r="290" spans="1:41" s="335" customFormat="1" ht="18" customHeight="1">
      <c r="A290" s="343">
        <f t="shared" si="106"/>
        <v>285</v>
      </c>
      <c r="B290" s="344" t="s">
        <v>884</v>
      </c>
      <c r="C290" s="345" t="s">
        <v>885</v>
      </c>
      <c r="D290" s="346">
        <v>10</v>
      </c>
      <c r="E290" s="346">
        <v>1.5</v>
      </c>
      <c r="F290" s="346">
        <v>3</v>
      </c>
      <c r="G290" s="346">
        <v>0</v>
      </c>
      <c r="H290" s="346"/>
      <c r="I290" s="346"/>
      <c r="J290" s="346">
        <v>1</v>
      </c>
      <c r="K290" s="346"/>
      <c r="L290" s="346"/>
      <c r="M290" s="346"/>
      <c r="N290" s="346"/>
      <c r="O290" s="346"/>
      <c r="P290" s="347">
        <f t="shared" si="131"/>
        <v>15.5</v>
      </c>
      <c r="Q290" s="348">
        <f t="shared" si="107"/>
        <v>10</v>
      </c>
      <c r="R290" s="348">
        <f t="shared" si="108"/>
        <v>0</v>
      </c>
      <c r="S290" s="348">
        <f t="shared" si="109"/>
        <v>1.5</v>
      </c>
      <c r="T290" s="348">
        <f t="shared" si="110"/>
        <v>0</v>
      </c>
      <c r="U290" s="348">
        <f t="shared" si="111"/>
        <v>2.5</v>
      </c>
      <c r="V290" s="348">
        <f t="shared" si="112"/>
        <v>0.5</v>
      </c>
      <c r="W290" s="348">
        <f t="shared" si="113"/>
        <v>0</v>
      </c>
      <c r="X290" s="348">
        <f t="shared" si="114"/>
        <v>0</v>
      </c>
      <c r="Y290" s="348">
        <f t="shared" si="115"/>
        <v>0</v>
      </c>
      <c r="Z290" s="348">
        <f t="shared" si="116"/>
        <v>0</v>
      </c>
      <c r="AA290" s="348">
        <f t="shared" si="117"/>
        <v>0</v>
      </c>
      <c r="AB290" s="348">
        <f t="shared" si="118"/>
        <v>0</v>
      </c>
      <c r="AC290" s="348">
        <f t="shared" si="119"/>
        <v>0</v>
      </c>
      <c r="AD290" s="348">
        <f t="shared" si="120"/>
        <v>1</v>
      </c>
      <c r="AE290" s="348">
        <f t="shared" si="121"/>
        <v>0</v>
      </c>
      <c r="AF290" s="348">
        <f t="shared" si="122"/>
        <v>0</v>
      </c>
      <c r="AG290" s="348">
        <f t="shared" si="123"/>
        <v>0</v>
      </c>
      <c r="AH290" s="348">
        <f t="shared" si="124"/>
        <v>0</v>
      </c>
      <c r="AI290" s="348">
        <f t="shared" si="125"/>
        <v>0</v>
      </c>
      <c r="AJ290" s="348">
        <f t="shared" si="126"/>
        <v>0</v>
      </c>
      <c r="AK290" s="348">
        <f t="shared" si="127"/>
        <v>0</v>
      </c>
      <c r="AL290" s="348">
        <f t="shared" si="128"/>
        <v>0</v>
      </c>
      <c r="AM290" s="348">
        <f t="shared" si="129"/>
        <v>0</v>
      </c>
      <c r="AN290" s="348">
        <f t="shared" si="130"/>
        <v>0</v>
      </c>
      <c r="AO290" s="334">
        <v>13</v>
      </c>
    </row>
    <row r="291" spans="1:41" s="335" customFormat="1" ht="18" customHeight="1">
      <c r="A291" s="343">
        <f t="shared" si="106"/>
        <v>286</v>
      </c>
      <c r="B291" s="344" t="s">
        <v>886</v>
      </c>
      <c r="C291" s="345" t="s">
        <v>887</v>
      </c>
      <c r="D291" s="346">
        <v>4.5</v>
      </c>
      <c r="E291" s="346">
        <v>0.5</v>
      </c>
      <c r="F291" s="346">
        <v>4</v>
      </c>
      <c r="G291" s="346">
        <v>0</v>
      </c>
      <c r="H291" s="346"/>
      <c r="I291" s="346"/>
      <c r="J291" s="346"/>
      <c r="K291" s="346"/>
      <c r="L291" s="346"/>
      <c r="M291" s="346"/>
      <c r="N291" s="346"/>
      <c r="O291" s="346"/>
      <c r="P291" s="347">
        <f t="shared" si="131"/>
        <v>9</v>
      </c>
      <c r="Q291" s="348">
        <f t="shared" si="107"/>
        <v>4.5</v>
      </c>
      <c r="R291" s="348">
        <f t="shared" si="108"/>
        <v>0</v>
      </c>
      <c r="S291" s="348">
        <f t="shared" si="109"/>
        <v>0.5</v>
      </c>
      <c r="T291" s="348">
        <f t="shared" si="110"/>
        <v>0</v>
      </c>
      <c r="U291" s="348">
        <f t="shared" si="111"/>
        <v>4</v>
      </c>
      <c r="V291" s="348">
        <f t="shared" si="112"/>
        <v>0</v>
      </c>
      <c r="W291" s="348">
        <f t="shared" si="113"/>
        <v>0</v>
      </c>
      <c r="X291" s="348">
        <f t="shared" si="114"/>
        <v>0</v>
      </c>
      <c r="Y291" s="348">
        <f t="shared" si="115"/>
        <v>0</v>
      </c>
      <c r="Z291" s="348">
        <f t="shared" si="116"/>
        <v>0</v>
      </c>
      <c r="AA291" s="348">
        <f t="shared" si="117"/>
        <v>0</v>
      </c>
      <c r="AB291" s="348">
        <f t="shared" si="118"/>
        <v>0</v>
      </c>
      <c r="AC291" s="348">
        <f t="shared" si="119"/>
        <v>0</v>
      </c>
      <c r="AD291" s="348">
        <f t="shared" si="120"/>
        <v>0</v>
      </c>
      <c r="AE291" s="348">
        <f t="shared" si="121"/>
        <v>0</v>
      </c>
      <c r="AF291" s="348">
        <f t="shared" si="122"/>
        <v>0</v>
      </c>
      <c r="AG291" s="348">
        <f t="shared" si="123"/>
        <v>0</v>
      </c>
      <c r="AH291" s="348">
        <f t="shared" si="124"/>
        <v>0</v>
      </c>
      <c r="AI291" s="348">
        <f t="shared" si="125"/>
        <v>0</v>
      </c>
      <c r="AJ291" s="348">
        <f t="shared" si="126"/>
        <v>0</v>
      </c>
      <c r="AK291" s="348">
        <f t="shared" si="127"/>
        <v>0</v>
      </c>
      <c r="AL291" s="348">
        <f t="shared" si="128"/>
        <v>0</v>
      </c>
      <c r="AM291" s="348">
        <f t="shared" si="129"/>
        <v>0</v>
      </c>
      <c r="AN291" s="348">
        <f t="shared" si="130"/>
        <v>0</v>
      </c>
      <c r="AO291" s="334">
        <v>13</v>
      </c>
    </row>
    <row r="292" spans="1:41" s="335" customFormat="1" ht="18" customHeight="1">
      <c r="A292" s="343">
        <f t="shared" si="106"/>
        <v>287</v>
      </c>
      <c r="B292" s="344" t="s">
        <v>888</v>
      </c>
      <c r="C292" s="345" t="s">
        <v>889</v>
      </c>
      <c r="D292" s="346">
        <v>1.5</v>
      </c>
      <c r="E292" s="346">
        <v>2.5</v>
      </c>
      <c r="F292" s="346">
        <v>0</v>
      </c>
      <c r="G292" s="346">
        <v>0</v>
      </c>
      <c r="H292" s="346"/>
      <c r="I292" s="346"/>
      <c r="J292" s="346"/>
      <c r="K292" s="346"/>
      <c r="L292" s="346"/>
      <c r="M292" s="346"/>
      <c r="N292" s="346"/>
      <c r="O292" s="346"/>
      <c r="P292" s="347">
        <f t="shared" si="131"/>
        <v>4</v>
      </c>
      <c r="Q292" s="348">
        <f t="shared" si="107"/>
        <v>1.5</v>
      </c>
      <c r="R292" s="348">
        <f t="shared" si="108"/>
        <v>0</v>
      </c>
      <c r="S292" s="348">
        <f t="shared" si="109"/>
        <v>2.5</v>
      </c>
      <c r="T292" s="348">
        <f t="shared" si="110"/>
        <v>0</v>
      </c>
      <c r="U292" s="348">
        <f t="shared" si="111"/>
        <v>0</v>
      </c>
      <c r="V292" s="348">
        <f t="shared" si="112"/>
        <v>0</v>
      </c>
      <c r="W292" s="348">
        <f t="shared" si="113"/>
        <v>0</v>
      </c>
      <c r="X292" s="348">
        <f t="shared" si="114"/>
        <v>0</v>
      </c>
      <c r="Y292" s="348">
        <f t="shared" si="115"/>
        <v>0</v>
      </c>
      <c r="Z292" s="348">
        <f t="shared" si="116"/>
        <v>0</v>
      </c>
      <c r="AA292" s="348">
        <f t="shared" si="117"/>
        <v>0</v>
      </c>
      <c r="AB292" s="348">
        <f t="shared" si="118"/>
        <v>0</v>
      </c>
      <c r="AC292" s="348">
        <f t="shared" si="119"/>
        <v>0</v>
      </c>
      <c r="AD292" s="348">
        <f t="shared" si="120"/>
        <v>0</v>
      </c>
      <c r="AE292" s="348">
        <f t="shared" si="121"/>
        <v>0</v>
      </c>
      <c r="AF292" s="348">
        <f t="shared" si="122"/>
        <v>0</v>
      </c>
      <c r="AG292" s="348">
        <f t="shared" si="123"/>
        <v>0</v>
      </c>
      <c r="AH292" s="348">
        <f t="shared" si="124"/>
        <v>0</v>
      </c>
      <c r="AI292" s="348">
        <f t="shared" si="125"/>
        <v>0</v>
      </c>
      <c r="AJ292" s="348">
        <f t="shared" si="126"/>
        <v>0</v>
      </c>
      <c r="AK292" s="348">
        <f t="shared" si="127"/>
        <v>0</v>
      </c>
      <c r="AL292" s="348">
        <f t="shared" si="128"/>
        <v>0</v>
      </c>
      <c r="AM292" s="348">
        <f t="shared" si="129"/>
        <v>0</v>
      </c>
      <c r="AN292" s="348">
        <f t="shared" si="130"/>
        <v>0</v>
      </c>
      <c r="AO292" s="334">
        <v>15</v>
      </c>
    </row>
    <row r="293" spans="1:41" s="335" customFormat="1" ht="18" customHeight="1">
      <c r="A293" s="343">
        <f t="shared" si="106"/>
        <v>288</v>
      </c>
      <c r="B293" s="344" t="s">
        <v>892</v>
      </c>
      <c r="C293" s="345" t="s">
        <v>893</v>
      </c>
      <c r="D293" s="346">
        <v>1.5</v>
      </c>
      <c r="E293" s="346">
        <v>0</v>
      </c>
      <c r="F293" s="346">
        <v>0</v>
      </c>
      <c r="G293" s="346">
        <v>0</v>
      </c>
      <c r="H293" s="346"/>
      <c r="I293" s="346"/>
      <c r="J293" s="346"/>
      <c r="K293" s="346"/>
      <c r="L293" s="346"/>
      <c r="M293" s="346"/>
      <c r="N293" s="346"/>
      <c r="O293" s="346"/>
      <c r="P293" s="347">
        <f t="shared" si="131"/>
        <v>1.5</v>
      </c>
      <c r="Q293" s="348">
        <f t="shared" si="107"/>
        <v>1.5</v>
      </c>
      <c r="R293" s="348">
        <f t="shared" si="108"/>
        <v>0</v>
      </c>
      <c r="S293" s="348">
        <f t="shared" si="109"/>
        <v>0</v>
      </c>
      <c r="T293" s="348">
        <f t="shared" si="110"/>
        <v>0</v>
      </c>
      <c r="U293" s="348">
        <f t="shared" si="111"/>
        <v>0</v>
      </c>
      <c r="V293" s="348">
        <f t="shared" si="112"/>
        <v>0</v>
      </c>
      <c r="W293" s="348">
        <f t="shared" si="113"/>
        <v>0</v>
      </c>
      <c r="X293" s="348">
        <f t="shared" si="114"/>
        <v>0</v>
      </c>
      <c r="Y293" s="348">
        <f t="shared" si="115"/>
        <v>0</v>
      </c>
      <c r="Z293" s="348">
        <f t="shared" si="116"/>
        <v>0</v>
      </c>
      <c r="AA293" s="348">
        <f t="shared" si="117"/>
        <v>0</v>
      </c>
      <c r="AB293" s="348">
        <f t="shared" si="118"/>
        <v>0</v>
      </c>
      <c r="AC293" s="348">
        <f t="shared" si="119"/>
        <v>0</v>
      </c>
      <c r="AD293" s="348">
        <f t="shared" si="120"/>
        <v>0</v>
      </c>
      <c r="AE293" s="348">
        <f t="shared" si="121"/>
        <v>0</v>
      </c>
      <c r="AF293" s="348">
        <f t="shared" si="122"/>
        <v>0</v>
      </c>
      <c r="AG293" s="348">
        <f t="shared" si="123"/>
        <v>0</v>
      </c>
      <c r="AH293" s="348">
        <f t="shared" si="124"/>
        <v>0</v>
      </c>
      <c r="AI293" s="348">
        <f t="shared" si="125"/>
        <v>0</v>
      </c>
      <c r="AJ293" s="348">
        <f t="shared" si="126"/>
        <v>0</v>
      </c>
      <c r="AK293" s="348">
        <f t="shared" si="127"/>
        <v>0</v>
      </c>
      <c r="AL293" s="348">
        <f t="shared" si="128"/>
        <v>0</v>
      </c>
      <c r="AM293" s="348">
        <f t="shared" si="129"/>
        <v>0</v>
      </c>
      <c r="AN293" s="348">
        <f t="shared" si="130"/>
        <v>0</v>
      </c>
      <c r="AO293" s="334">
        <v>9</v>
      </c>
    </row>
    <row r="294" spans="1:41" s="335" customFormat="1" ht="18" customHeight="1">
      <c r="A294" s="343">
        <f t="shared" si="106"/>
        <v>289</v>
      </c>
      <c r="B294" s="344" t="s">
        <v>914</v>
      </c>
      <c r="C294" s="345" t="s">
        <v>915</v>
      </c>
      <c r="D294" s="346">
        <v>2</v>
      </c>
      <c r="E294" s="346">
        <v>1</v>
      </c>
      <c r="F294" s="346">
        <v>0</v>
      </c>
      <c r="G294" s="346">
        <v>0</v>
      </c>
      <c r="H294" s="346"/>
      <c r="I294" s="346"/>
      <c r="J294" s="346"/>
      <c r="K294" s="346"/>
      <c r="L294" s="346"/>
      <c r="M294" s="346"/>
      <c r="N294" s="346"/>
      <c r="O294" s="346"/>
      <c r="P294" s="347">
        <f t="shared" si="131"/>
        <v>3</v>
      </c>
      <c r="Q294" s="348">
        <f t="shared" si="107"/>
        <v>2</v>
      </c>
      <c r="R294" s="348">
        <f t="shared" si="108"/>
        <v>0</v>
      </c>
      <c r="S294" s="348">
        <f t="shared" si="109"/>
        <v>1</v>
      </c>
      <c r="T294" s="348">
        <f t="shared" si="110"/>
        <v>0</v>
      </c>
      <c r="U294" s="348">
        <f t="shared" si="111"/>
        <v>0</v>
      </c>
      <c r="V294" s="348">
        <f t="shared" si="112"/>
        <v>0</v>
      </c>
      <c r="W294" s="348">
        <f t="shared" si="113"/>
        <v>0</v>
      </c>
      <c r="X294" s="348">
        <f t="shared" si="114"/>
        <v>0</v>
      </c>
      <c r="Y294" s="348">
        <f t="shared" si="115"/>
        <v>0</v>
      </c>
      <c r="Z294" s="348">
        <f t="shared" si="116"/>
        <v>0</v>
      </c>
      <c r="AA294" s="348">
        <f t="shared" si="117"/>
        <v>0</v>
      </c>
      <c r="AB294" s="348">
        <f t="shared" si="118"/>
        <v>0</v>
      </c>
      <c r="AC294" s="348">
        <f t="shared" si="119"/>
        <v>0</v>
      </c>
      <c r="AD294" s="348">
        <f t="shared" si="120"/>
        <v>0</v>
      </c>
      <c r="AE294" s="348">
        <f t="shared" si="121"/>
        <v>0</v>
      </c>
      <c r="AF294" s="348">
        <f t="shared" si="122"/>
        <v>0</v>
      </c>
      <c r="AG294" s="348">
        <f t="shared" si="123"/>
        <v>0</v>
      </c>
      <c r="AH294" s="348">
        <f t="shared" si="124"/>
        <v>0</v>
      </c>
      <c r="AI294" s="348">
        <f t="shared" si="125"/>
        <v>0</v>
      </c>
      <c r="AJ294" s="348">
        <f t="shared" si="126"/>
        <v>0</v>
      </c>
      <c r="AK294" s="348">
        <f t="shared" si="127"/>
        <v>0</v>
      </c>
      <c r="AL294" s="348">
        <f t="shared" si="128"/>
        <v>0</v>
      </c>
      <c r="AM294" s="348">
        <f t="shared" si="129"/>
        <v>0</v>
      </c>
      <c r="AN294" s="348">
        <f t="shared" si="130"/>
        <v>0</v>
      </c>
      <c r="AO294" s="334">
        <v>14</v>
      </c>
    </row>
    <row r="295" spans="1:41" s="335" customFormat="1" ht="18" customHeight="1">
      <c r="A295" s="343">
        <f t="shared" si="106"/>
        <v>290</v>
      </c>
      <c r="B295" s="344" t="s">
        <v>896</v>
      </c>
      <c r="C295" s="345" t="s">
        <v>897</v>
      </c>
      <c r="D295" s="346">
        <v>6.5</v>
      </c>
      <c r="E295" s="346">
        <v>0</v>
      </c>
      <c r="F295" s="346">
        <v>0</v>
      </c>
      <c r="G295" s="346">
        <v>0</v>
      </c>
      <c r="H295" s="346"/>
      <c r="I295" s="346"/>
      <c r="J295" s="346"/>
      <c r="K295" s="346"/>
      <c r="L295" s="346"/>
      <c r="M295" s="346"/>
      <c r="N295" s="346"/>
      <c r="O295" s="346"/>
      <c r="P295" s="347">
        <f t="shared" si="131"/>
        <v>6.5</v>
      </c>
      <c r="Q295" s="348">
        <f t="shared" si="107"/>
        <v>6.5</v>
      </c>
      <c r="R295" s="348">
        <f t="shared" si="108"/>
        <v>0</v>
      </c>
      <c r="S295" s="348">
        <f t="shared" si="109"/>
        <v>0</v>
      </c>
      <c r="T295" s="348">
        <f t="shared" si="110"/>
        <v>0</v>
      </c>
      <c r="U295" s="348">
        <f t="shared" si="111"/>
        <v>0</v>
      </c>
      <c r="V295" s="348">
        <f t="shared" si="112"/>
        <v>0</v>
      </c>
      <c r="W295" s="348">
        <f t="shared" si="113"/>
        <v>0</v>
      </c>
      <c r="X295" s="348">
        <f t="shared" si="114"/>
        <v>0</v>
      </c>
      <c r="Y295" s="348">
        <f t="shared" si="115"/>
        <v>0</v>
      </c>
      <c r="Z295" s="348">
        <f t="shared" si="116"/>
        <v>0</v>
      </c>
      <c r="AA295" s="348">
        <f t="shared" si="117"/>
        <v>0</v>
      </c>
      <c r="AB295" s="348">
        <f t="shared" si="118"/>
        <v>0</v>
      </c>
      <c r="AC295" s="348">
        <f t="shared" si="119"/>
        <v>0</v>
      </c>
      <c r="AD295" s="348">
        <f t="shared" si="120"/>
        <v>0</v>
      </c>
      <c r="AE295" s="348">
        <f t="shared" si="121"/>
        <v>0</v>
      </c>
      <c r="AF295" s="348">
        <f t="shared" si="122"/>
        <v>0</v>
      </c>
      <c r="AG295" s="348">
        <f t="shared" si="123"/>
        <v>0</v>
      </c>
      <c r="AH295" s="348">
        <f t="shared" si="124"/>
        <v>0</v>
      </c>
      <c r="AI295" s="348">
        <f t="shared" si="125"/>
        <v>0</v>
      </c>
      <c r="AJ295" s="348">
        <f t="shared" si="126"/>
        <v>0</v>
      </c>
      <c r="AK295" s="348">
        <f t="shared" si="127"/>
        <v>0</v>
      </c>
      <c r="AL295" s="348">
        <f t="shared" si="128"/>
        <v>0</v>
      </c>
      <c r="AM295" s="348">
        <f t="shared" si="129"/>
        <v>0</v>
      </c>
      <c r="AN295" s="348">
        <f t="shared" si="130"/>
        <v>0</v>
      </c>
      <c r="AO295" s="334">
        <v>15</v>
      </c>
    </row>
    <row r="296" spans="1:41" s="335" customFormat="1" ht="18" customHeight="1">
      <c r="A296" s="343">
        <f t="shared" si="106"/>
        <v>291</v>
      </c>
      <c r="B296" s="344" t="s">
        <v>900</v>
      </c>
      <c r="C296" s="345" t="s">
        <v>901</v>
      </c>
      <c r="D296" s="346">
        <v>5.5</v>
      </c>
      <c r="E296" s="346">
        <v>6</v>
      </c>
      <c r="F296" s="346">
        <v>0</v>
      </c>
      <c r="G296" s="346">
        <v>0</v>
      </c>
      <c r="H296" s="346"/>
      <c r="I296" s="346"/>
      <c r="J296" s="346"/>
      <c r="K296" s="346"/>
      <c r="L296" s="346"/>
      <c r="M296" s="346"/>
      <c r="N296" s="346"/>
      <c r="O296" s="346"/>
      <c r="P296" s="347">
        <f t="shared" si="131"/>
        <v>11.5</v>
      </c>
      <c r="Q296" s="348">
        <f t="shared" si="107"/>
        <v>5.5</v>
      </c>
      <c r="R296" s="348">
        <f t="shared" si="108"/>
        <v>0</v>
      </c>
      <c r="S296" s="348">
        <f t="shared" si="109"/>
        <v>6</v>
      </c>
      <c r="T296" s="348">
        <f t="shared" si="110"/>
        <v>0</v>
      </c>
      <c r="U296" s="348">
        <f t="shared" si="111"/>
        <v>0</v>
      </c>
      <c r="V296" s="348">
        <f t="shared" si="112"/>
        <v>0</v>
      </c>
      <c r="W296" s="348">
        <f t="shared" si="113"/>
        <v>0</v>
      </c>
      <c r="X296" s="348">
        <f t="shared" si="114"/>
        <v>0</v>
      </c>
      <c r="Y296" s="348">
        <f t="shared" si="115"/>
        <v>0</v>
      </c>
      <c r="Z296" s="348">
        <f t="shared" si="116"/>
        <v>0</v>
      </c>
      <c r="AA296" s="348">
        <f t="shared" si="117"/>
        <v>0</v>
      </c>
      <c r="AB296" s="348">
        <f t="shared" si="118"/>
        <v>0</v>
      </c>
      <c r="AC296" s="348">
        <f t="shared" si="119"/>
        <v>0</v>
      </c>
      <c r="AD296" s="348">
        <f t="shared" si="120"/>
        <v>0</v>
      </c>
      <c r="AE296" s="348">
        <f t="shared" si="121"/>
        <v>0</v>
      </c>
      <c r="AF296" s="348">
        <f t="shared" si="122"/>
        <v>0</v>
      </c>
      <c r="AG296" s="348">
        <f t="shared" si="123"/>
        <v>0</v>
      </c>
      <c r="AH296" s="348">
        <f t="shared" si="124"/>
        <v>0</v>
      </c>
      <c r="AI296" s="348">
        <f t="shared" si="125"/>
        <v>0</v>
      </c>
      <c r="AJ296" s="348">
        <f t="shared" si="126"/>
        <v>0</v>
      </c>
      <c r="AK296" s="348">
        <f t="shared" si="127"/>
        <v>0</v>
      </c>
      <c r="AL296" s="348">
        <f t="shared" si="128"/>
        <v>0</v>
      </c>
      <c r="AM296" s="348">
        <f t="shared" si="129"/>
        <v>0</v>
      </c>
      <c r="AN296" s="348">
        <f t="shared" si="130"/>
        <v>0</v>
      </c>
      <c r="AO296" s="334">
        <v>13</v>
      </c>
    </row>
    <row r="297" spans="1:41" s="335" customFormat="1" ht="18" customHeight="1">
      <c r="A297" s="343">
        <f t="shared" si="106"/>
        <v>292</v>
      </c>
      <c r="B297" s="344" t="s">
        <v>902</v>
      </c>
      <c r="C297" s="345" t="s">
        <v>903</v>
      </c>
      <c r="D297" s="346">
        <v>0</v>
      </c>
      <c r="E297" s="346">
        <v>2.5</v>
      </c>
      <c r="F297" s="346">
        <v>0</v>
      </c>
      <c r="G297" s="346">
        <v>0</v>
      </c>
      <c r="H297" s="346"/>
      <c r="I297" s="346"/>
      <c r="J297" s="346"/>
      <c r="K297" s="346"/>
      <c r="L297" s="346"/>
      <c r="M297" s="346"/>
      <c r="N297" s="346"/>
      <c r="O297" s="346"/>
      <c r="P297" s="347">
        <f t="shared" si="131"/>
        <v>2.5</v>
      </c>
      <c r="Q297" s="348">
        <f t="shared" si="107"/>
        <v>0</v>
      </c>
      <c r="R297" s="348">
        <f t="shared" si="108"/>
        <v>0</v>
      </c>
      <c r="S297" s="348">
        <f t="shared" si="109"/>
        <v>2.5</v>
      </c>
      <c r="T297" s="348">
        <f t="shared" si="110"/>
        <v>0</v>
      </c>
      <c r="U297" s="348">
        <f t="shared" si="111"/>
        <v>0</v>
      </c>
      <c r="V297" s="348">
        <f t="shared" si="112"/>
        <v>0</v>
      </c>
      <c r="W297" s="348">
        <f t="shared" si="113"/>
        <v>0</v>
      </c>
      <c r="X297" s="348">
        <f t="shared" si="114"/>
        <v>0</v>
      </c>
      <c r="Y297" s="348">
        <f t="shared" si="115"/>
        <v>0</v>
      </c>
      <c r="Z297" s="348">
        <f t="shared" si="116"/>
        <v>0</v>
      </c>
      <c r="AA297" s="348">
        <f t="shared" si="117"/>
        <v>0</v>
      </c>
      <c r="AB297" s="348">
        <f t="shared" si="118"/>
        <v>0</v>
      </c>
      <c r="AC297" s="348">
        <f t="shared" si="119"/>
        <v>0</v>
      </c>
      <c r="AD297" s="348">
        <f t="shared" si="120"/>
        <v>0</v>
      </c>
      <c r="AE297" s="348">
        <f t="shared" si="121"/>
        <v>0</v>
      </c>
      <c r="AF297" s="348">
        <f t="shared" si="122"/>
        <v>0</v>
      </c>
      <c r="AG297" s="348">
        <f t="shared" si="123"/>
        <v>0</v>
      </c>
      <c r="AH297" s="348">
        <f t="shared" si="124"/>
        <v>0</v>
      </c>
      <c r="AI297" s="348">
        <f t="shared" si="125"/>
        <v>0</v>
      </c>
      <c r="AJ297" s="348">
        <f t="shared" si="126"/>
        <v>0</v>
      </c>
      <c r="AK297" s="348">
        <f t="shared" si="127"/>
        <v>0</v>
      </c>
      <c r="AL297" s="348">
        <f t="shared" si="128"/>
        <v>0</v>
      </c>
      <c r="AM297" s="348">
        <f t="shared" si="129"/>
        <v>0</v>
      </c>
      <c r="AN297" s="348">
        <f t="shared" si="130"/>
        <v>0</v>
      </c>
      <c r="AO297" s="334">
        <v>15</v>
      </c>
    </row>
    <row r="298" spans="1:41" s="335" customFormat="1" ht="18" customHeight="1">
      <c r="A298" s="343">
        <f t="shared" si="106"/>
        <v>293</v>
      </c>
      <c r="B298" s="344" t="s">
        <v>904</v>
      </c>
      <c r="C298" s="345" t="s">
        <v>905</v>
      </c>
      <c r="D298" s="346">
        <v>8</v>
      </c>
      <c r="E298" s="346">
        <v>0</v>
      </c>
      <c r="F298" s="346">
        <v>0</v>
      </c>
      <c r="G298" s="346">
        <v>0</v>
      </c>
      <c r="H298" s="346"/>
      <c r="I298" s="346"/>
      <c r="J298" s="346"/>
      <c r="K298" s="346"/>
      <c r="L298" s="346"/>
      <c r="M298" s="346"/>
      <c r="N298" s="346"/>
      <c r="O298" s="346"/>
      <c r="P298" s="347">
        <f t="shared" si="131"/>
        <v>8</v>
      </c>
      <c r="Q298" s="348">
        <f t="shared" si="107"/>
        <v>8</v>
      </c>
      <c r="R298" s="348">
        <f t="shared" si="108"/>
        <v>0</v>
      </c>
      <c r="S298" s="348">
        <f t="shared" si="109"/>
        <v>0</v>
      </c>
      <c r="T298" s="348">
        <f t="shared" si="110"/>
        <v>0</v>
      </c>
      <c r="U298" s="348">
        <f t="shared" si="111"/>
        <v>0</v>
      </c>
      <c r="V298" s="348">
        <f t="shared" si="112"/>
        <v>0</v>
      </c>
      <c r="W298" s="348">
        <f t="shared" si="113"/>
        <v>0</v>
      </c>
      <c r="X298" s="348">
        <f t="shared" si="114"/>
        <v>0</v>
      </c>
      <c r="Y298" s="348">
        <f t="shared" si="115"/>
        <v>0</v>
      </c>
      <c r="Z298" s="348">
        <f t="shared" si="116"/>
        <v>0</v>
      </c>
      <c r="AA298" s="348">
        <f t="shared" si="117"/>
        <v>0</v>
      </c>
      <c r="AB298" s="348">
        <f t="shared" si="118"/>
        <v>0</v>
      </c>
      <c r="AC298" s="348">
        <f t="shared" si="119"/>
        <v>0</v>
      </c>
      <c r="AD298" s="348">
        <f t="shared" si="120"/>
        <v>0</v>
      </c>
      <c r="AE298" s="348">
        <f t="shared" si="121"/>
        <v>0</v>
      </c>
      <c r="AF298" s="348">
        <f t="shared" si="122"/>
        <v>0</v>
      </c>
      <c r="AG298" s="348">
        <f t="shared" si="123"/>
        <v>0</v>
      </c>
      <c r="AH298" s="348">
        <f t="shared" si="124"/>
        <v>0</v>
      </c>
      <c r="AI298" s="348">
        <f t="shared" si="125"/>
        <v>0</v>
      </c>
      <c r="AJ298" s="348">
        <f t="shared" si="126"/>
        <v>0</v>
      </c>
      <c r="AK298" s="348">
        <f t="shared" si="127"/>
        <v>0</v>
      </c>
      <c r="AL298" s="348">
        <f t="shared" si="128"/>
        <v>0</v>
      </c>
      <c r="AM298" s="348">
        <f t="shared" si="129"/>
        <v>0</v>
      </c>
      <c r="AN298" s="348">
        <f t="shared" si="130"/>
        <v>0</v>
      </c>
      <c r="AO298" s="334">
        <v>13</v>
      </c>
    </row>
    <row r="299" spans="1:41" s="335" customFormat="1" ht="18" customHeight="1">
      <c r="A299" s="343">
        <f t="shared" si="106"/>
        <v>294</v>
      </c>
      <c r="B299" s="344" t="s">
        <v>906</v>
      </c>
      <c r="C299" s="345" t="s">
        <v>907</v>
      </c>
      <c r="D299" s="346">
        <v>0</v>
      </c>
      <c r="E299" s="346">
        <v>0</v>
      </c>
      <c r="F299" s="346">
        <v>0</v>
      </c>
      <c r="G299" s="346">
        <v>0</v>
      </c>
      <c r="H299" s="346"/>
      <c r="I299" s="346"/>
      <c r="J299" s="346"/>
      <c r="K299" s="346"/>
      <c r="L299" s="346"/>
      <c r="M299" s="346"/>
      <c r="N299" s="346"/>
      <c r="O299" s="346"/>
      <c r="P299" s="347">
        <f t="shared" si="131"/>
        <v>0</v>
      </c>
      <c r="Q299" s="348">
        <f t="shared" si="107"/>
        <v>0</v>
      </c>
      <c r="R299" s="348">
        <f t="shared" si="108"/>
        <v>0</v>
      </c>
      <c r="S299" s="348">
        <f t="shared" si="109"/>
        <v>0</v>
      </c>
      <c r="T299" s="348">
        <f t="shared" si="110"/>
        <v>0</v>
      </c>
      <c r="U299" s="348">
        <f t="shared" si="111"/>
        <v>0</v>
      </c>
      <c r="V299" s="348">
        <f t="shared" si="112"/>
        <v>0</v>
      </c>
      <c r="W299" s="348">
        <f t="shared" si="113"/>
        <v>0</v>
      </c>
      <c r="X299" s="348">
        <f t="shared" si="114"/>
        <v>0</v>
      </c>
      <c r="Y299" s="348">
        <f t="shared" si="115"/>
        <v>0</v>
      </c>
      <c r="Z299" s="348">
        <f t="shared" si="116"/>
        <v>0</v>
      </c>
      <c r="AA299" s="348">
        <f t="shared" si="117"/>
        <v>0</v>
      </c>
      <c r="AB299" s="348">
        <f t="shared" si="118"/>
        <v>0</v>
      </c>
      <c r="AC299" s="348">
        <f t="shared" si="119"/>
        <v>0</v>
      </c>
      <c r="AD299" s="348">
        <f t="shared" si="120"/>
        <v>0</v>
      </c>
      <c r="AE299" s="348">
        <f t="shared" si="121"/>
        <v>0</v>
      </c>
      <c r="AF299" s="348">
        <f t="shared" si="122"/>
        <v>0</v>
      </c>
      <c r="AG299" s="348">
        <f t="shared" si="123"/>
        <v>0</v>
      </c>
      <c r="AH299" s="348">
        <f t="shared" si="124"/>
        <v>0</v>
      </c>
      <c r="AI299" s="348">
        <f t="shared" si="125"/>
        <v>0</v>
      </c>
      <c r="AJ299" s="348">
        <f t="shared" si="126"/>
        <v>0</v>
      </c>
      <c r="AK299" s="348">
        <f t="shared" si="127"/>
        <v>0</v>
      </c>
      <c r="AL299" s="348">
        <f t="shared" si="128"/>
        <v>0</v>
      </c>
      <c r="AM299" s="348">
        <f t="shared" si="129"/>
        <v>0</v>
      </c>
      <c r="AN299" s="348">
        <f t="shared" si="130"/>
        <v>0</v>
      </c>
      <c r="AO299" s="334">
        <v>13</v>
      </c>
    </row>
    <row r="300" spans="1:41" s="335" customFormat="1" ht="18" customHeight="1">
      <c r="A300" s="343">
        <f t="shared" si="106"/>
        <v>295</v>
      </c>
      <c r="B300" s="344" t="s">
        <v>908</v>
      </c>
      <c r="C300" s="345" t="s">
        <v>909</v>
      </c>
      <c r="D300" s="346">
        <v>0.5</v>
      </c>
      <c r="E300" s="346">
        <v>2</v>
      </c>
      <c r="F300" s="346">
        <v>0</v>
      </c>
      <c r="G300" s="346">
        <v>0</v>
      </c>
      <c r="H300" s="346"/>
      <c r="I300" s="346"/>
      <c r="J300" s="346"/>
      <c r="K300" s="346"/>
      <c r="L300" s="346"/>
      <c r="M300" s="346"/>
      <c r="N300" s="346"/>
      <c r="O300" s="346"/>
      <c r="P300" s="347">
        <f t="shared" si="131"/>
        <v>2.5</v>
      </c>
      <c r="Q300" s="348">
        <f t="shared" si="107"/>
        <v>0.5</v>
      </c>
      <c r="R300" s="348">
        <f t="shared" si="108"/>
        <v>0</v>
      </c>
      <c r="S300" s="348">
        <f t="shared" si="109"/>
        <v>2</v>
      </c>
      <c r="T300" s="348">
        <f t="shared" si="110"/>
        <v>0</v>
      </c>
      <c r="U300" s="348">
        <f t="shared" si="111"/>
        <v>0</v>
      </c>
      <c r="V300" s="348">
        <f t="shared" si="112"/>
        <v>0</v>
      </c>
      <c r="W300" s="348">
        <f t="shared" si="113"/>
        <v>0</v>
      </c>
      <c r="X300" s="348">
        <f t="shared" si="114"/>
        <v>0</v>
      </c>
      <c r="Y300" s="348">
        <f t="shared" si="115"/>
        <v>0</v>
      </c>
      <c r="Z300" s="348">
        <f t="shared" si="116"/>
        <v>0</v>
      </c>
      <c r="AA300" s="348">
        <f t="shared" si="117"/>
        <v>0</v>
      </c>
      <c r="AB300" s="348">
        <f t="shared" si="118"/>
        <v>0</v>
      </c>
      <c r="AC300" s="348">
        <f t="shared" si="119"/>
        <v>0</v>
      </c>
      <c r="AD300" s="348">
        <f t="shared" si="120"/>
        <v>0</v>
      </c>
      <c r="AE300" s="348">
        <f t="shared" si="121"/>
        <v>0</v>
      </c>
      <c r="AF300" s="348">
        <f t="shared" si="122"/>
        <v>0</v>
      </c>
      <c r="AG300" s="348">
        <f t="shared" si="123"/>
        <v>0</v>
      </c>
      <c r="AH300" s="348">
        <f t="shared" si="124"/>
        <v>0</v>
      </c>
      <c r="AI300" s="348">
        <f t="shared" si="125"/>
        <v>0</v>
      </c>
      <c r="AJ300" s="348">
        <f t="shared" si="126"/>
        <v>0</v>
      </c>
      <c r="AK300" s="348">
        <f t="shared" si="127"/>
        <v>0</v>
      </c>
      <c r="AL300" s="348">
        <f t="shared" si="128"/>
        <v>0</v>
      </c>
      <c r="AM300" s="348">
        <f t="shared" si="129"/>
        <v>0</v>
      </c>
      <c r="AN300" s="348">
        <f t="shared" si="130"/>
        <v>0</v>
      </c>
      <c r="AO300" s="334">
        <v>14</v>
      </c>
    </row>
    <row r="301" spans="1:41" s="335" customFormat="1" ht="18" customHeight="1">
      <c r="A301" s="343">
        <f t="shared" si="106"/>
        <v>296</v>
      </c>
      <c r="B301" s="344" t="s">
        <v>910</v>
      </c>
      <c r="C301" s="345" t="s">
        <v>911</v>
      </c>
      <c r="D301" s="346">
        <v>1</v>
      </c>
      <c r="E301" s="346">
        <v>0.5</v>
      </c>
      <c r="F301" s="346">
        <v>0</v>
      </c>
      <c r="G301" s="346">
        <v>0</v>
      </c>
      <c r="H301" s="346"/>
      <c r="I301" s="346"/>
      <c r="J301" s="346"/>
      <c r="K301" s="346"/>
      <c r="L301" s="346"/>
      <c r="M301" s="346"/>
      <c r="N301" s="346"/>
      <c r="O301" s="346"/>
      <c r="P301" s="347">
        <f t="shared" si="131"/>
        <v>1.5</v>
      </c>
      <c r="Q301" s="348">
        <f t="shared" si="107"/>
        <v>1</v>
      </c>
      <c r="R301" s="348">
        <f t="shared" si="108"/>
        <v>0</v>
      </c>
      <c r="S301" s="348">
        <f t="shared" si="109"/>
        <v>0.5</v>
      </c>
      <c r="T301" s="348">
        <f t="shared" si="110"/>
        <v>0</v>
      </c>
      <c r="U301" s="348">
        <f t="shared" si="111"/>
        <v>0</v>
      </c>
      <c r="V301" s="348">
        <f t="shared" si="112"/>
        <v>0</v>
      </c>
      <c r="W301" s="348">
        <f t="shared" si="113"/>
        <v>0</v>
      </c>
      <c r="X301" s="348">
        <f t="shared" si="114"/>
        <v>0</v>
      </c>
      <c r="Y301" s="348">
        <f t="shared" si="115"/>
        <v>0</v>
      </c>
      <c r="Z301" s="348">
        <f t="shared" si="116"/>
        <v>0</v>
      </c>
      <c r="AA301" s="348">
        <f t="shared" si="117"/>
        <v>0</v>
      </c>
      <c r="AB301" s="348">
        <f t="shared" si="118"/>
        <v>0</v>
      </c>
      <c r="AC301" s="348">
        <f t="shared" si="119"/>
        <v>0</v>
      </c>
      <c r="AD301" s="348">
        <f t="shared" si="120"/>
        <v>0</v>
      </c>
      <c r="AE301" s="348">
        <f t="shared" si="121"/>
        <v>0</v>
      </c>
      <c r="AF301" s="348">
        <f t="shared" si="122"/>
        <v>0</v>
      </c>
      <c r="AG301" s="348">
        <f t="shared" si="123"/>
        <v>0</v>
      </c>
      <c r="AH301" s="348">
        <f t="shared" si="124"/>
        <v>0</v>
      </c>
      <c r="AI301" s="348">
        <f t="shared" si="125"/>
        <v>0</v>
      </c>
      <c r="AJ301" s="348">
        <f t="shared" si="126"/>
        <v>0</v>
      </c>
      <c r="AK301" s="348">
        <f t="shared" si="127"/>
        <v>0</v>
      </c>
      <c r="AL301" s="348">
        <f t="shared" si="128"/>
        <v>0</v>
      </c>
      <c r="AM301" s="348">
        <f t="shared" si="129"/>
        <v>0</v>
      </c>
      <c r="AN301" s="348">
        <f t="shared" si="130"/>
        <v>0</v>
      </c>
      <c r="AO301" s="334">
        <v>8</v>
      </c>
    </row>
    <row r="302" spans="1:41" s="335" customFormat="1" ht="18" customHeight="1">
      <c r="A302" s="343">
        <f t="shared" si="106"/>
        <v>297</v>
      </c>
      <c r="B302" s="344" t="s">
        <v>912</v>
      </c>
      <c r="C302" s="345" t="s">
        <v>913</v>
      </c>
      <c r="D302" s="346">
        <v>3</v>
      </c>
      <c r="E302" s="346">
        <v>2.5</v>
      </c>
      <c r="F302" s="346">
        <v>0</v>
      </c>
      <c r="G302" s="346">
        <v>0</v>
      </c>
      <c r="H302" s="346"/>
      <c r="I302" s="346"/>
      <c r="J302" s="346"/>
      <c r="K302" s="346"/>
      <c r="L302" s="346"/>
      <c r="M302" s="346"/>
      <c r="N302" s="346"/>
      <c r="O302" s="346"/>
      <c r="P302" s="347">
        <f t="shared" si="131"/>
        <v>5.5</v>
      </c>
      <c r="Q302" s="348">
        <f t="shared" si="107"/>
        <v>3</v>
      </c>
      <c r="R302" s="348">
        <f t="shared" si="108"/>
        <v>0</v>
      </c>
      <c r="S302" s="348">
        <f t="shared" si="109"/>
        <v>2.5</v>
      </c>
      <c r="T302" s="348">
        <f t="shared" si="110"/>
        <v>0</v>
      </c>
      <c r="U302" s="348">
        <f t="shared" si="111"/>
        <v>0</v>
      </c>
      <c r="V302" s="348">
        <f t="shared" si="112"/>
        <v>0</v>
      </c>
      <c r="W302" s="348">
        <f t="shared" si="113"/>
        <v>0</v>
      </c>
      <c r="X302" s="348">
        <f t="shared" si="114"/>
        <v>0</v>
      </c>
      <c r="Y302" s="348">
        <f t="shared" si="115"/>
        <v>0</v>
      </c>
      <c r="Z302" s="348">
        <f t="shared" si="116"/>
        <v>0</v>
      </c>
      <c r="AA302" s="348">
        <f t="shared" si="117"/>
        <v>0</v>
      </c>
      <c r="AB302" s="348">
        <f t="shared" si="118"/>
        <v>0</v>
      </c>
      <c r="AC302" s="348">
        <f t="shared" si="119"/>
        <v>0</v>
      </c>
      <c r="AD302" s="348">
        <f t="shared" si="120"/>
        <v>0</v>
      </c>
      <c r="AE302" s="348">
        <f t="shared" si="121"/>
        <v>0</v>
      </c>
      <c r="AF302" s="348">
        <f t="shared" si="122"/>
        <v>0</v>
      </c>
      <c r="AG302" s="348">
        <f t="shared" si="123"/>
        <v>0</v>
      </c>
      <c r="AH302" s="348">
        <f t="shared" si="124"/>
        <v>0</v>
      </c>
      <c r="AI302" s="348">
        <f t="shared" si="125"/>
        <v>0</v>
      </c>
      <c r="AJ302" s="348">
        <f t="shared" si="126"/>
        <v>0</v>
      </c>
      <c r="AK302" s="348">
        <f t="shared" si="127"/>
        <v>0</v>
      </c>
      <c r="AL302" s="348">
        <f t="shared" si="128"/>
        <v>0</v>
      </c>
      <c r="AM302" s="348">
        <f t="shared" si="129"/>
        <v>0</v>
      </c>
      <c r="AN302" s="348">
        <f t="shared" si="130"/>
        <v>0</v>
      </c>
      <c r="AO302" s="334">
        <v>15</v>
      </c>
    </row>
    <row r="303" spans="1:41" s="335" customFormat="1" ht="18" customHeight="1">
      <c r="A303" s="343">
        <f t="shared" si="106"/>
        <v>298</v>
      </c>
      <c r="B303" s="344" t="s">
        <v>916</v>
      </c>
      <c r="C303" s="345" t="s">
        <v>917</v>
      </c>
      <c r="D303" s="346">
        <v>2.5</v>
      </c>
      <c r="E303" s="346">
        <v>0</v>
      </c>
      <c r="F303" s="346">
        <v>0</v>
      </c>
      <c r="G303" s="346">
        <v>0</v>
      </c>
      <c r="H303" s="346"/>
      <c r="I303" s="346"/>
      <c r="J303" s="346"/>
      <c r="K303" s="346"/>
      <c r="L303" s="346"/>
      <c r="M303" s="346"/>
      <c r="N303" s="346"/>
      <c r="O303" s="346"/>
      <c r="P303" s="347">
        <f t="shared" si="131"/>
        <v>2.5</v>
      </c>
      <c r="Q303" s="348">
        <f t="shared" si="107"/>
        <v>2.5</v>
      </c>
      <c r="R303" s="348">
        <f t="shared" si="108"/>
        <v>0</v>
      </c>
      <c r="S303" s="348">
        <f t="shared" si="109"/>
        <v>0</v>
      </c>
      <c r="T303" s="348">
        <f t="shared" si="110"/>
        <v>0</v>
      </c>
      <c r="U303" s="348">
        <f t="shared" si="111"/>
        <v>0</v>
      </c>
      <c r="V303" s="348">
        <f t="shared" si="112"/>
        <v>0</v>
      </c>
      <c r="W303" s="348">
        <f t="shared" si="113"/>
        <v>0</v>
      </c>
      <c r="X303" s="348">
        <f t="shared" si="114"/>
        <v>0</v>
      </c>
      <c r="Y303" s="348">
        <f t="shared" si="115"/>
        <v>0</v>
      </c>
      <c r="Z303" s="348">
        <f t="shared" si="116"/>
        <v>0</v>
      </c>
      <c r="AA303" s="348">
        <f t="shared" si="117"/>
        <v>0</v>
      </c>
      <c r="AB303" s="348">
        <f t="shared" si="118"/>
        <v>0</v>
      </c>
      <c r="AC303" s="348">
        <f t="shared" si="119"/>
        <v>0</v>
      </c>
      <c r="AD303" s="348">
        <f t="shared" si="120"/>
        <v>0</v>
      </c>
      <c r="AE303" s="348">
        <f t="shared" si="121"/>
        <v>0</v>
      </c>
      <c r="AF303" s="348">
        <f t="shared" si="122"/>
        <v>0</v>
      </c>
      <c r="AG303" s="348">
        <f t="shared" si="123"/>
        <v>0</v>
      </c>
      <c r="AH303" s="348">
        <f t="shared" si="124"/>
        <v>0</v>
      </c>
      <c r="AI303" s="348">
        <f t="shared" si="125"/>
        <v>0</v>
      </c>
      <c r="AJ303" s="348">
        <f t="shared" si="126"/>
        <v>0</v>
      </c>
      <c r="AK303" s="348">
        <f t="shared" si="127"/>
        <v>0</v>
      </c>
      <c r="AL303" s="348">
        <f t="shared" si="128"/>
        <v>0</v>
      </c>
      <c r="AM303" s="348">
        <f t="shared" si="129"/>
        <v>0</v>
      </c>
      <c r="AN303" s="348">
        <f t="shared" si="130"/>
        <v>0</v>
      </c>
      <c r="AO303" s="334">
        <v>11</v>
      </c>
    </row>
    <row r="304" spans="1:41" s="335" customFormat="1" ht="18" customHeight="1">
      <c r="A304" s="343">
        <f t="shared" si="106"/>
        <v>299</v>
      </c>
      <c r="B304" s="344" t="s">
        <v>918</v>
      </c>
      <c r="C304" s="345" t="s">
        <v>919</v>
      </c>
      <c r="D304" s="346">
        <v>3.5</v>
      </c>
      <c r="E304" s="346">
        <v>1.5</v>
      </c>
      <c r="F304" s="346">
        <v>0</v>
      </c>
      <c r="G304" s="346">
        <v>0</v>
      </c>
      <c r="H304" s="346"/>
      <c r="I304" s="346"/>
      <c r="J304" s="346"/>
      <c r="K304" s="346"/>
      <c r="L304" s="346"/>
      <c r="M304" s="346"/>
      <c r="N304" s="346"/>
      <c r="O304" s="346"/>
      <c r="P304" s="347">
        <f t="shared" si="131"/>
        <v>5</v>
      </c>
      <c r="Q304" s="348">
        <f t="shared" si="107"/>
        <v>3.5</v>
      </c>
      <c r="R304" s="348">
        <f t="shared" si="108"/>
        <v>0</v>
      </c>
      <c r="S304" s="348">
        <f t="shared" si="109"/>
        <v>1.5</v>
      </c>
      <c r="T304" s="348">
        <f t="shared" si="110"/>
        <v>0</v>
      </c>
      <c r="U304" s="348">
        <f t="shared" si="111"/>
        <v>0</v>
      </c>
      <c r="V304" s="348">
        <f t="shared" si="112"/>
        <v>0</v>
      </c>
      <c r="W304" s="348">
        <f t="shared" si="113"/>
        <v>0</v>
      </c>
      <c r="X304" s="348">
        <f t="shared" si="114"/>
        <v>0</v>
      </c>
      <c r="Y304" s="348">
        <f t="shared" si="115"/>
        <v>0</v>
      </c>
      <c r="Z304" s="348">
        <f t="shared" si="116"/>
        <v>0</v>
      </c>
      <c r="AA304" s="348">
        <f t="shared" si="117"/>
        <v>0</v>
      </c>
      <c r="AB304" s="348">
        <f t="shared" si="118"/>
        <v>0</v>
      </c>
      <c r="AC304" s="348">
        <f t="shared" si="119"/>
        <v>0</v>
      </c>
      <c r="AD304" s="348">
        <f t="shared" si="120"/>
        <v>0</v>
      </c>
      <c r="AE304" s="348">
        <f t="shared" si="121"/>
        <v>0</v>
      </c>
      <c r="AF304" s="348">
        <f t="shared" si="122"/>
        <v>0</v>
      </c>
      <c r="AG304" s="348">
        <f t="shared" si="123"/>
        <v>0</v>
      </c>
      <c r="AH304" s="348">
        <f t="shared" si="124"/>
        <v>0</v>
      </c>
      <c r="AI304" s="348">
        <f t="shared" si="125"/>
        <v>0</v>
      </c>
      <c r="AJ304" s="348">
        <f t="shared" si="126"/>
        <v>0</v>
      </c>
      <c r="AK304" s="348">
        <f t="shared" si="127"/>
        <v>0</v>
      </c>
      <c r="AL304" s="348">
        <f t="shared" si="128"/>
        <v>0</v>
      </c>
      <c r="AM304" s="348">
        <f t="shared" si="129"/>
        <v>0</v>
      </c>
      <c r="AN304" s="348">
        <f t="shared" si="130"/>
        <v>0</v>
      </c>
      <c r="AO304" s="334">
        <v>11</v>
      </c>
    </row>
    <row r="305" spans="1:41" s="335" customFormat="1" ht="18" customHeight="1">
      <c r="A305" s="343">
        <f t="shared" si="106"/>
        <v>300</v>
      </c>
      <c r="B305" s="344" t="s">
        <v>920</v>
      </c>
      <c r="C305" s="345" t="s">
        <v>921</v>
      </c>
      <c r="D305" s="346">
        <v>0</v>
      </c>
      <c r="E305" s="346">
        <v>4</v>
      </c>
      <c r="F305" s="346">
        <v>0</v>
      </c>
      <c r="G305" s="346">
        <v>0</v>
      </c>
      <c r="H305" s="346"/>
      <c r="I305" s="346"/>
      <c r="J305" s="346"/>
      <c r="K305" s="346"/>
      <c r="L305" s="346"/>
      <c r="M305" s="346"/>
      <c r="N305" s="346"/>
      <c r="O305" s="346"/>
      <c r="P305" s="347">
        <f t="shared" si="131"/>
        <v>4</v>
      </c>
      <c r="Q305" s="348">
        <f t="shared" si="107"/>
        <v>0</v>
      </c>
      <c r="R305" s="348">
        <f t="shared" si="108"/>
        <v>0</v>
      </c>
      <c r="S305" s="348">
        <f t="shared" si="109"/>
        <v>4</v>
      </c>
      <c r="T305" s="348">
        <f t="shared" si="110"/>
        <v>0</v>
      </c>
      <c r="U305" s="348">
        <f t="shared" si="111"/>
        <v>0</v>
      </c>
      <c r="V305" s="348">
        <f t="shared" si="112"/>
        <v>0</v>
      </c>
      <c r="W305" s="348">
        <f t="shared" si="113"/>
        <v>0</v>
      </c>
      <c r="X305" s="348">
        <f t="shared" si="114"/>
        <v>0</v>
      </c>
      <c r="Y305" s="348">
        <f t="shared" si="115"/>
        <v>0</v>
      </c>
      <c r="Z305" s="348">
        <f t="shared" si="116"/>
        <v>0</v>
      </c>
      <c r="AA305" s="348">
        <f t="shared" si="117"/>
        <v>0</v>
      </c>
      <c r="AB305" s="348">
        <f t="shared" si="118"/>
        <v>0</v>
      </c>
      <c r="AC305" s="348">
        <f t="shared" si="119"/>
        <v>0</v>
      </c>
      <c r="AD305" s="348">
        <f t="shared" si="120"/>
        <v>0</v>
      </c>
      <c r="AE305" s="348">
        <f t="shared" si="121"/>
        <v>0</v>
      </c>
      <c r="AF305" s="348">
        <f t="shared" si="122"/>
        <v>0</v>
      </c>
      <c r="AG305" s="348">
        <f t="shared" si="123"/>
        <v>0</v>
      </c>
      <c r="AH305" s="348">
        <f t="shared" si="124"/>
        <v>0</v>
      </c>
      <c r="AI305" s="348">
        <f t="shared" si="125"/>
        <v>0</v>
      </c>
      <c r="AJ305" s="348">
        <f t="shared" si="126"/>
        <v>0</v>
      </c>
      <c r="AK305" s="348">
        <f t="shared" si="127"/>
        <v>0</v>
      </c>
      <c r="AL305" s="348">
        <f t="shared" si="128"/>
        <v>0</v>
      </c>
      <c r="AM305" s="348">
        <f t="shared" si="129"/>
        <v>0</v>
      </c>
      <c r="AN305" s="348">
        <f t="shared" si="130"/>
        <v>0</v>
      </c>
      <c r="AO305" s="334">
        <v>11</v>
      </c>
    </row>
    <row r="306" spans="1:41" s="335" customFormat="1" ht="18" customHeight="1">
      <c r="A306" s="343">
        <f t="shared" si="106"/>
        <v>301</v>
      </c>
      <c r="B306" s="344" t="s">
        <v>213</v>
      </c>
      <c r="C306" s="345" t="s">
        <v>214</v>
      </c>
      <c r="D306" s="346">
        <v>2.5</v>
      </c>
      <c r="E306" s="346">
        <v>3.5</v>
      </c>
      <c r="F306" s="346">
        <v>0</v>
      </c>
      <c r="G306" s="346">
        <v>0</v>
      </c>
      <c r="H306" s="346"/>
      <c r="I306" s="346"/>
      <c r="J306" s="346"/>
      <c r="K306" s="346"/>
      <c r="L306" s="346"/>
      <c r="M306" s="346"/>
      <c r="N306" s="346"/>
      <c r="O306" s="346"/>
      <c r="P306" s="347">
        <f t="shared" si="131"/>
        <v>6</v>
      </c>
      <c r="Q306" s="348">
        <f t="shared" si="107"/>
        <v>2.5</v>
      </c>
      <c r="R306" s="348">
        <f t="shared" si="108"/>
        <v>0</v>
      </c>
      <c r="S306" s="348">
        <f t="shared" si="109"/>
        <v>3.5</v>
      </c>
      <c r="T306" s="348">
        <f t="shared" si="110"/>
        <v>0</v>
      </c>
      <c r="U306" s="348">
        <f t="shared" si="111"/>
        <v>0</v>
      </c>
      <c r="V306" s="348">
        <f t="shared" si="112"/>
        <v>0</v>
      </c>
      <c r="W306" s="348">
        <f t="shared" si="113"/>
        <v>0</v>
      </c>
      <c r="X306" s="348">
        <f t="shared" si="114"/>
        <v>0</v>
      </c>
      <c r="Y306" s="348">
        <f t="shared" si="115"/>
        <v>0</v>
      </c>
      <c r="Z306" s="348">
        <f t="shared" si="116"/>
        <v>0</v>
      </c>
      <c r="AA306" s="348">
        <f t="shared" si="117"/>
        <v>0</v>
      </c>
      <c r="AB306" s="348">
        <f t="shared" si="118"/>
        <v>0</v>
      </c>
      <c r="AC306" s="348">
        <f t="shared" si="119"/>
        <v>0</v>
      </c>
      <c r="AD306" s="348">
        <f t="shared" si="120"/>
        <v>0</v>
      </c>
      <c r="AE306" s="348">
        <f t="shared" si="121"/>
        <v>0</v>
      </c>
      <c r="AF306" s="348">
        <f t="shared" si="122"/>
        <v>0</v>
      </c>
      <c r="AG306" s="348">
        <f t="shared" si="123"/>
        <v>0</v>
      </c>
      <c r="AH306" s="348">
        <f t="shared" si="124"/>
        <v>0</v>
      </c>
      <c r="AI306" s="348">
        <f t="shared" si="125"/>
        <v>0</v>
      </c>
      <c r="AJ306" s="348">
        <f t="shared" si="126"/>
        <v>0</v>
      </c>
      <c r="AK306" s="348">
        <f t="shared" si="127"/>
        <v>0</v>
      </c>
      <c r="AL306" s="348">
        <f t="shared" si="128"/>
        <v>0</v>
      </c>
      <c r="AM306" s="348">
        <f t="shared" si="129"/>
        <v>0</v>
      </c>
      <c r="AN306" s="348">
        <f t="shared" si="130"/>
        <v>0</v>
      </c>
      <c r="AO306" s="334">
        <v>14</v>
      </c>
    </row>
    <row r="307" spans="1:41" s="335" customFormat="1" ht="18" customHeight="1">
      <c r="A307" s="343">
        <f t="shared" si="106"/>
        <v>302</v>
      </c>
      <c r="B307" s="344" t="s">
        <v>922</v>
      </c>
      <c r="C307" s="345" t="s">
        <v>923</v>
      </c>
      <c r="D307" s="346">
        <v>9</v>
      </c>
      <c r="E307" s="346">
        <v>0</v>
      </c>
      <c r="F307" s="346">
        <v>0</v>
      </c>
      <c r="G307" s="346">
        <v>0</v>
      </c>
      <c r="H307" s="346"/>
      <c r="I307" s="346"/>
      <c r="J307" s="346"/>
      <c r="K307" s="346"/>
      <c r="L307" s="346"/>
      <c r="M307" s="346"/>
      <c r="N307" s="346"/>
      <c r="O307" s="346"/>
      <c r="P307" s="347">
        <f t="shared" si="131"/>
        <v>9</v>
      </c>
      <c r="Q307" s="348">
        <f t="shared" si="107"/>
        <v>9</v>
      </c>
      <c r="R307" s="348">
        <f t="shared" si="108"/>
        <v>0</v>
      </c>
      <c r="S307" s="348">
        <f t="shared" si="109"/>
        <v>0</v>
      </c>
      <c r="T307" s="348">
        <f t="shared" si="110"/>
        <v>0</v>
      </c>
      <c r="U307" s="348">
        <f t="shared" si="111"/>
        <v>0</v>
      </c>
      <c r="V307" s="348">
        <f t="shared" si="112"/>
        <v>0</v>
      </c>
      <c r="W307" s="348">
        <f t="shared" si="113"/>
        <v>0</v>
      </c>
      <c r="X307" s="348">
        <f t="shared" si="114"/>
        <v>0</v>
      </c>
      <c r="Y307" s="348">
        <f t="shared" si="115"/>
        <v>0</v>
      </c>
      <c r="Z307" s="348">
        <f t="shared" si="116"/>
        <v>0</v>
      </c>
      <c r="AA307" s="348">
        <f t="shared" si="117"/>
        <v>0</v>
      </c>
      <c r="AB307" s="348">
        <f t="shared" si="118"/>
        <v>0</v>
      </c>
      <c r="AC307" s="348">
        <f t="shared" si="119"/>
        <v>0</v>
      </c>
      <c r="AD307" s="348">
        <f t="shared" si="120"/>
        <v>0</v>
      </c>
      <c r="AE307" s="348">
        <f t="shared" si="121"/>
        <v>0</v>
      </c>
      <c r="AF307" s="348">
        <f t="shared" si="122"/>
        <v>0</v>
      </c>
      <c r="AG307" s="348">
        <f t="shared" si="123"/>
        <v>0</v>
      </c>
      <c r="AH307" s="348">
        <f t="shared" si="124"/>
        <v>0</v>
      </c>
      <c r="AI307" s="348">
        <f t="shared" si="125"/>
        <v>0</v>
      </c>
      <c r="AJ307" s="348">
        <f t="shared" si="126"/>
        <v>0</v>
      </c>
      <c r="AK307" s="348">
        <f t="shared" si="127"/>
        <v>0</v>
      </c>
      <c r="AL307" s="348">
        <f t="shared" si="128"/>
        <v>0</v>
      </c>
      <c r="AM307" s="348">
        <f t="shared" si="129"/>
        <v>0</v>
      </c>
      <c r="AN307" s="348">
        <f t="shared" si="130"/>
        <v>0</v>
      </c>
      <c r="AO307" s="334">
        <v>8</v>
      </c>
    </row>
    <row r="308" spans="1:41" s="335" customFormat="1" ht="18" customHeight="1">
      <c r="A308" s="343">
        <f t="shared" si="106"/>
        <v>303</v>
      </c>
      <c r="B308" s="344" t="s">
        <v>924</v>
      </c>
      <c r="C308" s="345" t="s">
        <v>925</v>
      </c>
      <c r="D308" s="346">
        <v>1.5</v>
      </c>
      <c r="E308" s="346">
        <v>0</v>
      </c>
      <c r="F308" s="346">
        <v>0</v>
      </c>
      <c r="G308" s="346">
        <v>0</v>
      </c>
      <c r="H308" s="346"/>
      <c r="I308" s="346"/>
      <c r="J308" s="346"/>
      <c r="K308" s="346"/>
      <c r="L308" s="346"/>
      <c r="M308" s="346"/>
      <c r="N308" s="346"/>
      <c r="O308" s="346"/>
      <c r="P308" s="347">
        <f t="shared" si="131"/>
        <v>1.5</v>
      </c>
      <c r="Q308" s="348">
        <f t="shared" si="107"/>
        <v>1.5</v>
      </c>
      <c r="R308" s="348">
        <f t="shared" si="108"/>
        <v>0</v>
      </c>
      <c r="S308" s="348">
        <f t="shared" si="109"/>
        <v>0</v>
      </c>
      <c r="T308" s="348">
        <f t="shared" si="110"/>
        <v>0</v>
      </c>
      <c r="U308" s="348">
        <f t="shared" si="111"/>
        <v>0</v>
      </c>
      <c r="V308" s="348">
        <f t="shared" si="112"/>
        <v>0</v>
      </c>
      <c r="W308" s="348">
        <f t="shared" si="113"/>
        <v>0</v>
      </c>
      <c r="X308" s="348">
        <f t="shared" si="114"/>
        <v>0</v>
      </c>
      <c r="Y308" s="348">
        <f t="shared" si="115"/>
        <v>0</v>
      </c>
      <c r="Z308" s="348">
        <f t="shared" si="116"/>
        <v>0</v>
      </c>
      <c r="AA308" s="348">
        <f t="shared" si="117"/>
        <v>0</v>
      </c>
      <c r="AB308" s="348">
        <f t="shared" si="118"/>
        <v>0</v>
      </c>
      <c r="AC308" s="348">
        <f t="shared" si="119"/>
        <v>0</v>
      </c>
      <c r="AD308" s="348">
        <f t="shared" si="120"/>
        <v>0</v>
      </c>
      <c r="AE308" s="348">
        <f t="shared" si="121"/>
        <v>0</v>
      </c>
      <c r="AF308" s="348">
        <f t="shared" si="122"/>
        <v>0</v>
      </c>
      <c r="AG308" s="348">
        <f t="shared" si="123"/>
        <v>0</v>
      </c>
      <c r="AH308" s="348">
        <f t="shared" si="124"/>
        <v>0</v>
      </c>
      <c r="AI308" s="348">
        <f t="shared" si="125"/>
        <v>0</v>
      </c>
      <c r="AJ308" s="348">
        <f t="shared" si="126"/>
        <v>0</v>
      </c>
      <c r="AK308" s="348">
        <f t="shared" si="127"/>
        <v>0</v>
      </c>
      <c r="AL308" s="348">
        <f t="shared" si="128"/>
        <v>0</v>
      </c>
      <c r="AM308" s="348">
        <f t="shared" si="129"/>
        <v>0</v>
      </c>
      <c r="AN308" s="348">
        <f t="shared" si="130"/>
        <v>0</v>
      </c>
      <c r="AO308" s="334">
        <v>15</v>
      </c>
    </row>
    <row r="309" spans="1:41" s="335" customFormat="1" ht="18" customHeight="1">
      <c r="A309" s="343">
        <f t="shared" si="106"/>
        <v>304</v>
      </c>
      <c r="B309" s="344" t="s">
        <v>928</v>
      </c>
      <c r="C309" s="345" t="s">
        <v>929</v>
      </c>
      <c r="D309" s="346">
        <v>5</v>
      </c>
      <c r="E309" s="346">
        <v>2.5</v>
      </c>
      <c r="F309" s="346">
        <v>0</v>
      </c>
      <c r="G309" s="346">
        <v>0</v>
      </c>
      <c r="H309" s="346"/>
      <c r="I309" s="346"/>
      <c r="J309" s="346"/>
      <c r="K309" s="346"/>
      <c r="L309" s="346"/>
      <c r="M309" s="346"/>
      <c r="N309" s="346"/>
      <c r="O309" s="346"/>
      <c r="P309" s="347">
        <f t="shared" si="131"/>
        <v>7.5</v>
      </c>
      <c r="Q309" s="348">
        <f t="shared" si="107"/>
        <v>5</v>
      </c>
      <c r="R309" s="348">
        <f t="shared" si="108"/>
        <v>0</v>
      </c>
      <c r="S309" s="348">
        <f t="shared" si="109"/>
        <v>2.5</v>
      </c>
      <c r="T309" s="348">
        <f t="shared" si="110"/>
        <v>0</v>
      </c>
      <c r="U309" s="348">
        <f t="shared" si="111"/>
        <v>0</v>
      </c>
      <c r="V309" s="348">
        <f t="shared" si="112"/>
        <v>0</v>
      </c>
      <c r="W309" s="348">
        <f t="shared" si="113"/>
        <v>0</v>
      </c>
      <c r="X309" s="348">
        <f t="shared" si="114"/>
        <v>0</v>
      </c>
      <c r="Y309" s="348">
        <f t="shared" si="115"/>
        <v>0</v>
      </c>
      <c r="Z309" s="348">
        <f t="shared" si="116"/>
        <v>0</v>
      </c>
      <c r="AA309" s="348">
        <f t="shared" si="117"/>
        <v>0</v>
      </c>
      <c r="AB309" s="348">
        <f t="shared" si="118"/>
        <v>0</v>
      </c>
      <c r="AC309" s="348">
        <f t="shared" si="119"/>
        <v>0</v>
      </c>
      <c r="AD309" s="348">
        <f t="shared" si="120"/>
        <v>0</v>
      </c>
      <c r="AE309" s="348">
        <f t="shared" si="121"/>
        <v>0</v>
      </c>
      <c r="AF309" s="348">
        <f t="shared" si="122"/>
        <v>0</v>
      </c>
      <c r="AG309" s="348">
        <f t="shared" si="123"/>
        <v>0</v>
      </c>
      <c r="AH309" s="348">
        <f t="shared" si="124"/>
        <v>0</v>
      </c>
      <c r="AI309" s="348">
        <f t="shared" si="125"/>
        <v>0</v>
      </c>
      <c r="AJ309" s="348">
        <f t="shared" si="126"/>
        <v>0</v>
      </c>
      <c r="AK309" s="348">
        <f t="shared" si="127"/>
        <v>0</v>
      </c>
      <c r="AL309" s="348">
        <f t="shared" si="128"/>
        <v>0</v>
      </c>
      <c r="AM309" s="348">
        <f t="shared" si="129"/>
        <v>0</v>
      </c>
      <c r="AN309" s="348">
        <f t="shared" si="130"/>
        <v>0</v>
      </c>
      <c r="AO309" s="334">
        <v>14</v>
      </c>
    </row>
    <row r="310" spans="1:41" s="335" customFormat="1" ht="18" customHeight="1">
      <c r="A310" s="343">
        <f t="shared" si="106"/>
        <v>305</v>
      </c>
      <c r="B310" s="344" t="s">
        <v>930</v>
      </c>
      <c r="C310" s="345" t="s">
        <v>164</v>
      </c>
      <c r="D310" s="346">
        <v>0</v>
      </c>
      <c r="E310" s="346">
        <v>1</v>
      </c>
      <c r="F310" s="346">
        <v>0</v>
      </c>
      <c r="G310" s="346">
        <v>0</v>
      </c>
      <c r="H310" s="346"/>
      <c r="I310" s="346"/>
      <c r="J310" s="346"/>
      <c r="K310" s="346"/>
      <c r="L310" s="346"/>
      <c r="M310" s="346"/>
      <c r="N310" s="346"/>
      <c r="O310" s="346"/>
      <c r="P310" s="347">
        <f t="shared" si="131"/>
        <v>1</v>
      </c>
      <c r="Q310" s="348">
        <f t="shared" si="107"/>
        <v>0</v>
      </c>
      <c r="R310" s="348">
        <f t="shared" si="108"/>
        <v>0</v>
      </c>
      <c r="S310" s="348">
        <f t="shared" si="109"/>
        <v>1</v>
      </c>
      <c r="T310" s="348">
        <f t="shared" si="110"/>
        <v>0</v>
      </c>
      <c r="U310" s="348">
        <f t="shared" si="111"/>
        <v>0</v>
      </c>
      <c r="V310" s="348">
        <f t="shared" si="112"/>
        <v>0</v>
      </c>
      <c r="W310" s="348">
        <f t="shared" si="113"/>
        <v>0</v>
      </c>
      <c r="X310" s="348">
        <f t="shared" si="114"/>
        <v>0</v>
      </c>
      <c r="Y310" s="348">
        <f t="shared" si="115"/>
        <v>0</v>
      </c>
      <c r="Z310" s="348">
        <f t="shared" si="116"/>
        <v>0</v>
      </c>
      <c r="AA310" s="348">
        <f t="shared" si="117"/>
        <v>0</v>
      </c>
      <c r="AB310" s="348">
        <f t="shared" si="118"/>
        <v>0</v>
      </c>
      <c r="AC310" s="348">
        <f t="shared" si="119"/>
        <v>0</v>
      </c>
      <c r="AD310" s="348">
        <f t="shared" si="120"/>
        <v>0</v>
      </c>
      <c r="AE310" s="348">
        <f t="shared" si="121"/>
        <v>0</v>
      </c>
      <c r="AF310" s="348">
        <f t="shared" si="122"/>
        <v>0</v>
      </c>
      <c r="AG310" s="348">
        <f t="shared" si="123"/>
        <v>0</v>
      </c>
      <c r="AH310" s="348">
        <f t="shared" si="124"/>
        <v>0</v>
      </c>
      <c r="AI310" s="348">
        <f t="shared" si="125"/>
        <v>0</v>
      </c>
      <c r="AJ310" s="348">
        <f t="shared" si="126"/>
        <v>0</v>
      </c>
      <c r="AK310" s="348">
        <f t="shared" si="127"/>
        <v>0</v>
      </c>
      <c r="AL310" s="348">
        <f t="shared" si="128"/>
        <v>0</v>
      </c>
      <c r="AM310" s="348">
        <f t="shared" si="129"/>
        <v>0</v>
      </c>
      <c r="AN310" s="348">
        <f t="shared" si="130"/>
        <v>0</v>
      </c>
      <c r="AO310" s="334">
        <v>14</v>
      </c>
    </row>
    <row r="311" spans="1:41" s="335" customFormat="1" ht="18" customHeight="1">
      <c r="A311" s="343">
        <f t="shared" si="106"/>
        <v>306</v>
      </c>
      <c r="B311" s="344" t="s">
        <v>931</v>
      </c>
      <c r="C311" s="345" t="s">
        <v>932</v>
      </c>
      <c r="D311" s="346">
        <v>1</v>
      </c>
      <c r="E311" s="346">
        <v>0</v>
      </c>
      <c r="F311" s="346">
        <v>0</v>
      </c>
      <c r="G311" s="346">
        <v>0</v>
      </c>
      <c r="H311" s="346"/>
      <c r="I311" s="346"/>
      <c r="J311" s="346"/>
      <c r="K311" s="346"/>
      <c r="L311" s="346"/>
      <c r="M311" s="346"/>
      <c r="N311" s="346"/>
      <c r="O311" s="346"/>
      <c r="P311" s="347">
        <f t="shared" si="131"/>
        <v>1</v>
      </c>
      <c r="Q311" s="348">
        <f t="shared" si="107"/>
        <v>1</v>
      </c>
      <c r="R311" s="348">
        <f t="shared" si="108"/>
        <v>0</v>
      </c>
      <c r="S311" s="348">
        <f t="shared" si="109"/>
        <v>0</v>
      </c>
      <c r="T311" s="348">
        <f t="shared" si="110"/>
        <v>0</v>
      </c>
      <c r="U311" s="348">
        <f t="shared" si="111"/>
        <v>0</v>
      </c>
      <c r="V311" s="348">
        <f t="shared" si="112"/>
        <v>0</v>
      </c>
      <c r="W311" s="348">
        <f t="shared" si="113"/>
        <v>0</v>
      </c>
      <c r="X311" s="348">
        <f t="shared" si="114"/>
        <v>0</v>
      </c>
      <c r="Y311" s="348">
        <f t="shared" si="115"/>
        <v>0</v>
      </c>
      <c r="Z311" s="348">
        <f t="shared" si="116"/>
        <v>0</v>
      </c>
      <c r="AA311" s="348">
        <f t="shared" si="117"/>
        <v>0</v>
      </c>
      <c r="AB311" s="348">
        <f t="shared" si="118"/>
        <v>0</v>
      </c>
      <c r="AC311" s="348">
        <f t="shared" si="119"/>
        <v>0</v>
      </c>
      <c r="AD311" s="348">
        <f t="shared" si="120"/>
        <v>0</v>
      </c>
      <c r="AE311" s="348">
        <f t="shared" si="121"/>
        <v>0</v>
      </c>
      <c r="AF311" s="348">
        <f t="shared" si="122"/>
        <v>0</v>
      </c>
      <c r="AG311" s="348">
        <f t="shared" si="123"/>
        <v>0</v>
      </c>
      <c r="AH311" s="348">
        <f t="shared" si="124"/>
        <v>0</v>
      </c>
      <c r="AI311" s="348">
        <f t="shared" si="125"/>
        <v>0</v>
      </c>
      <c r="AJ311" s="348">
        <f t="shared" si="126"/>
        <v>0</v>
      </c>
      <c r="AK311" s="348">
        <f t="shared" si="127"/>
        <v>0</v>
      </c>
      <c r="AL311" s="348">
        <f t="shared" si="128"/>
        <v>0</v>
      </c>
      <c r="AM311" s="348">
        <f t="shared" si="129"/>
        <v>0</v>
      </c>
      <c r="AN311" s="348">
        <f t="shared" si="130"/>
        <v>0</v>
      </c>
      <c r="AO311" s="334">
        <v>13</v>
      </c>
    </row>
    <row r="312" spans="1:41" s="335" customFormat="1" ht="18" customHeight="1">
      <c r="A312" s="343">
        <f t="shared" si="106"/>
        <v>307</v>
      </c>
      <c r="B312" s="344" t="s">
        <v>933</v>
      </c>
      <c r="C312" s="345" t="s">
        <v>934</v>
      </c>
      <c r="D312" s="346">
        <v>4</v>
      </c>
      <c r="E312" s="346">
        <v>1</v>
      </c>
      <c r="F312" s="346">
        <v>3</v>
      </c>
      <c r="G312" s="346">
        <v>0</v>
      </c>
      <c r="H312" s="346"/>
      <c r="I312" s="346"/>
      <c r="J312" s="346"/>
      <c r="K312" s="346"/>
      <c r="L312" s="346"/>
      <c r="M312" s="346"/>
      <c r="N312" s="346"/>
      <c r="O312" s="346"/>
      <c r="P312" s="347">
        <f t="shared" si="131"/>
        <v>8</v>
      </c>
      <c r="Q312" s="348">
        <f t="shared" si="107"/>
        <v>4</v>
      </c>
      <c r="R312" s="348">
        <f t="shared" si="108"/>
        <v>0</v>
      </c>
      <c r="S312" s="348">
        <f t="shared" si="109"/>
        <v>1</v>
      </c>
      <c r="T312" s="348">
        <f t="shared" si="110"/>
        <v>0</v>
      </c>
      <c r="U312" s="348">
        <f t="shared" si="111"/>
        <v>3</v>
      </c>
      <c r="V312" s="348">
        <f t="shared" si="112"/>
        <v>0</v>
      </c>
      <c r="W312" s="348">
        <f t="shared" si="113"/>
        <v>0</v>
      </c>
      <c r="X312" s="348">
        <f t="shared" si="114"/>
        <v>0</v>
      </c>
      <c r="Y312" s="348">
        <f t="shared" si="115"/>
        <v>0</v>
      </c>
      <c r="Z312" s="348">
        <f t="shared" si="116"/>
        <v>0</v>
      </c>
      <c r="AA312" s="348">
        <f t="shared" si="117"/>
        <v>0</v>
      </c>
      <c r="AB312" s="348">
        <f t="shared" si="118"/>
        <v>0</v>
      </c>
      <c r="AC312" s="348">
        <f t="shared" si="119"/>
        <v>0</v>
      </c>
      <c r="AD312" s="348">
        <f t="shared" si="120"/>
        <v>0</v>
      </c>
      <c r="AE312" s="348">
        <f t="shared" si="121"/>
        <v>0</v>
      </c>
      <c r="AF312" s="348">
        <f t="shared" si="122"/>
        <v>0</v>
      </c>
      <c r="AG312" s="348">
        <f t="shared" si="123"/>
        <v>0</v>
      </c>
      <c r="AH312" s="348">
        <f t="shared" si="124"/>
        <v>0</v>
      </c>
      <c r="AI312" s="348">
        <f t="shared" si="125"/>
        <v>0</v>
      </c>
      <c r="AJ312" s="348">
        <f t="shared" si="126"/>
        <v>0</v>
      </c>
      <c r="AK312" s="348">
        <f t="shared" si="127"/>
        <v>0</v>
      </c>
      <c r="AL312" s="348">
        <f t="shared" si="128"/>
        <v>0</v>
      </c>
      <c r="AM312" s="348">
        <f t="shared" si="129"/>
        <v>0</v>
      </c>
      <c r="AN312" s="348">
        <f t="shared" si="130"/>
        <v>0</v>
      </c>
      <c r="AO312" s="334">
        <v>13</v>
      </c>
    </row>
    <row r="313" spans="1:41" s="335" customFormat="1" ht="18" customHeight="1">
      <c r="A313" s="343">
        <f t="shared" si="106"/>
        <v>308</v>
      </c>
      <c r="B313" s="344" t="s">
        <v>935</v>
      </c>
      <c r="C313" s="345" t="s">
        <v>936</v>
      </c>
      <c r="D313" s="346">
        <v>2</v>
      </c>
      <c r="E313" s="346">
        <v>1.5</v>
      </c>
      <c r="F313" s="346">
        <v>0</v>
      </c>
      <c r="G313" s="346">
        <v>0</v>
      </c>
      <c r="H313" s="346"/>
      <c r="I313" s="346"/>
      <c r="J313" s="346"/>
      <c r="K313" s="346"/>
      <c r="L313" s="346"/>
      <c r="M313" s="346"/>
      <c r="N313" s="346"/>
      <c r="O313" s="346"/>
      <c r="P313" s="347">
        <f t="shared" si="131"/>
        <v>3.5</v>
      </c>
      <c r="Q313" s="348">
        <f t="shared" si="107"/>
        <v>2</v>
      </c>
      <c r="R313" s="348">
        <f t="shared" si="108"/>
        <v>0</v>
      </c>
      <c r="S313" s="348">
        <f t="shared" si="109"/>
        <v>1.5</v>
      </c>
      <c r="T313" s="348">
        <f t="shared" si="110"/>
        <v>0</v>
      </c>
      <c r="U313" s="348">
        <f t="shared" si="111"/>
        <v>0</v>
      </c>
      <c r="V313" s="348">
        <f t="shared" si="112"/>
        <v>0</v>
      </c>
      <c r="W313" s="348">
        <f t="shared" si="113"/>
        <v>0</v>
      </c>
      <c r="X313" s="348">
        <f t="shared" si="114"/>
        <v>0</v>
      </c>
      <c r="Y313" s="348">
        <f t="shared" si="115"/>
        <v>0</v>
      </c>
      <c r="Z313" s="348">
        <f t="shared" si="116"/>
        <v>0</v>
      </c>
      <c r="AA313" s="348">
        <f t="shared" si="117"/>
        <v>0</v>
      </c>
      <c r="AB313" s="348">
        <f t="shared" si="118"/>
        <v>0</v>
      </c>
      <c r="AC313" s="348">
        <f t="shared" si="119"/>
        <v>0</v>
      </c>
      <c r="AD313" s="348">
        <f t="shared" si="120"/>
        <v>0</v>
      </c>
      <c r="AE313" s="348">
        <f t="shared" si="121"/>
        <v>0</v>
      </c>
      <c r="AF313" s="348">
        <f t="shared" si="122"/>
        <v>0</v>
      </c>
      <c r="AG313" s="348">
        <f t="shared" si="123"/>
        <v>0</v>
      </c>
      <c r="AH313" s="348">
        <f t="shared" si="124"/>
        <v>0</v>
      </c>
      <c r="AI313" s="348">
        <f t="shared" si="125"/>
        <v>0</v>
      </c>
      <c r="AJ313" s="348">
        <f t="shared" si="126"/>
        <v>0</v>
      </c>
      <c r="AK313" s="348">
        <f t="shared" si="127"/>
        <v>0</v>
      </c>
      <c r="AL313" s="348">
        <f t="shared" si="128"/>
        <v>0</v>
      </c>
      <c r="AM313" s="348">
        <f t="shared" si="129"/>
        <v>0</v>
      </c>
      <c r="AN313" s="348">
        <f t="shared" si="130"/>
        <v>0</v>
      </c>
      <c r="AO313" s="334">
        <v>12</v>
      </c>
    </row>
    <row r="314" spans="1:41" s="335" customFormat="1" ht="18" customHeight="1">
      <c r="A314" s="343">
        <f t="shared" si="106"/>
        <v>309</v>
      </c>
      <c r="B314" s="344" t="s">
        <v>937</v>
      </c>
      <c r="C314" s="345" t="s">
        <v>938</v>
      </c>
      <c r="D314" s="346">
        <v>1</v>
      </c>
      <c r="E314" s="346">
        <v>1</v>
      </c>
      <c r="F314" s="346">
        <v>0</v>
      </c>
      <c r="G314" s="346">
        <v>0</v>
      </c>
      <c r="H314" s="346"/>
      <c r="I314" s="346"/>
      <c r="J314" s="346"/>
      <c r="K314" s="346"/>
      <c r="L314" s="346"/>
      <c r="M314" s="346"/>
      <c r="N314" s="346"/>
      <c r="O314" s="346"/>
      <c r="P314" s="347">
        <f t="shared" si="131"/>
        <v>2</v>
      </c>
      <c r="Q314" s="348">
        <f t="shared" si="107"/>
        <v>1</v>
      </c>
      <c r="R314" s="348">
        <f t="shared" si="108"/>
        <v>0</v>
      </c>
      <c r="S314" s="348">
        <f t="shared" si="109"/>
        <v>1</v>
      </c>
      <c r="T314" s="348">
        <f t="shared" si="110"/>
        <v>0</v>
      </c>
      <c r="U314" s="348">
        <f t="shared" si="111"/>
        <v>0</v>
      </c>
      <c r="V314" s="348">
        <f t="shared" si="112"/>
        <v>0</v>
      </c>
      <c r="W314" s="348">
        <f t="shared" si="113"/>
        <v>0</v>
      </c>
      <c r="X314" s="348">
        <f t="shared" si="114"/>
        <v>0</v>
      </c>
      <c r="Y314" s="348">
        <f t="shared" si="115"/>
        <v>0</v>
      </c>
      <c r="Z314" s="348">
        <f t="shared" si="116"/>
        <v>0</v>
      </c>
      <c r="AA314" s="348">
        <f t="shared" si="117"/>
        <v>0</v>
      </c>
      <c r="AB314" s="348">
        <f t="shared" si="118"/>
        <v>0</v>
      </c>
      <c r="AC314" s="348">
        <f t="shared" si="119"/>
        <v>0</v>
      </c>
      <c r="AD314" s="348">
        <f t="shared" si="120"/>
        <v>0</v>
      </c>
      <c r="AE314" s="348">
        <f t="shared" si="121"/>
        <v>0</v>
      </c>
      <c r="AF314" s="348">
        <f t="shared" si="122"/>
        <v>0</v>
      </c>
      <c r="AG314" s="348">
        <f t="shared" si="123"/>
        <v>0</v>
      </c>
      <c r="AH314" s="348">
        <f t="shared" si="124"/>
        <v>0</v>
      </c>
      <c r="AI314" s="348">
        <f t="shared" si="125"/>
        <v>0</v>
      </c>
      <c r="AJ314" s="348">
        <f t="shared" si="126"/>
        <v>0</v>
      </c>
      <c r="AK314" s="348">
        <f t="shared" si="127"/>
        <v>0</v>
      </c>
      <c r="AL314" s="348">
        <f t="shared" si="128"/>
        <v>0</v>
      </c>
      <c r="AM314" s="348">
        <f t="shared" si="129"/>
        <v>0</v>
      </c>
      <c r="AN314" s="348">
        <f t="shared" si="130"/>
        <v>0</v>
      </c>
      <c r="AO314" s="334">
        <v>11</v>
      </c>
    </row>
    <row r="315" spans="1:41" s="335" customFormat="1" ht="18" customHeight="1">
      <c r="A315" s="343">
        <f t="shared" si="106"/>
        <v>310</v>
      </c>
      <c r="B315" s="344" t="s">
        <v>941</v>
      </c>
      <c r="C315" s="345" t="s">
        <v>942</v>
      </c>
      <c r="D315" s="346">
        <v>1.5</v>
      </c>
      <c r="E315" s="346">
        <v>1.5</v>
      </c>
      <c r="F315" s="346">
        <v>0.5</v>
      </c>
      <c r="G315" s="346">
        <v>0</v>
      </c>
      <c r="H315" s="346"/>
      <c r="I315" s="346"/>
      <c r="J315" s="346"/>
      <c r="K315" s="346"/>
      <c r="L315" s="346"/>
      <c r="M315" s="346"/>
      <c r="N315" s="346"/>
      <c r="O315" s="346"/>
      <c r="P315" s="347">
        <f t="shared" si="131"/>
        <v>3.5</v>
      </c>
      <c r="Q315" s="348">
        <f t="shared" si="107"/>
        <v>1.5</v>
      </c>
      <c r="R315" s="348">
        <f t="shared" si="108"/>
        <v>0</v>
      </c>
      <c r="S315" s="348">
        <f t="shared" si="109"/>
        <v>1.5</v>
      </c>
      <c r="T315" s="348">
        <f t="shared" si="110"/>
        <v>0</v>
      </c>
      <c r="U315" s="348">
        <f t="shared" si="111"/>
        <v>0.5</v>
      </c>
      <c r="V315" s="348">
        <f t="shared" si="112"/>
        <v>0</v>
      </c>
      <c r="W315" s="348">
        <f t="shared" si="113"/>
        <v>0</v>
      </c>
      <c r="X315" s="348">
        <f t="shared" si="114"/>
        <v>0</v>
      </c>
      <c r="Y315" s="348">
        <f t="shared" si="115"/>
        <v>0</v>
      </c>
      <c r="Z315" s="348">
        <f t="shared" si="116"/>
        <v>0</v>
      </c>
      <c r="AA315" s="348">
        <f t="shared" si="117"/>
        <v>0</v>
      </c>
      <c r="AB315" s="348">
        <f t="shared" si="118"/>
        <v>0</v>
      </c>
      <c r="AC315" s="348">
        <f t="shared" si="119"/>
        <v>0</v>
      </c>
      <c r="AD315" s="348">
        <f t="shared" si="120"/>
        <v>0</v>
      </c>
      <c r="AE315" s="348">
        <f t="shared" si="121"/>
        <v>0</v>
      </c>
      <c r="AF315" s="348">
        <f t="shared" si="122"/>
        <v>0</v>
      </c>
      <c r="AG315" s="348">
        <f t="shared" si="123"/>
        <v>0</v>
      </c>
      <c r="AH315" s="348">
        <f t="shared" si="124"/>
        <v>0</v>
      </c>
      <c r="AI315" s="348">
        <f t="shared" si="125"/>
        <v>0</v>
      </c>
      <c r="AJ315" s="348">
        <f t="shared" si="126"/>
        <v>0</v>
      </c>
      <c r="AK315" s="348">
        <f t="shared" si="127"/>
        <v>0</v>
      </c>
      <c r="AL315" s="348">
        <f t="shared" si="128"/>
        <v>0</v>
      </c>
      <c r="AM315" s="348">
        <f t="shared" si="129"/>
        <v>0</v>
      </c>
      <c r="AN315" s="348">
        <f t="shared" si="130"/>
        <v>0</v>
      </c>
      <c r="AO315" s="334">
        <v>14</v>
      </c>
    </row>
    <row r="316" spans="1:41" s="335" customFormat="1" ht="18" customHeight="1">
      <c r="A316" s="343">
        <f t="shared" si="106"/>
        <v>311</v>
      </c>
      <c r="B316" s="344" t="s">
        <v>943</v>
      </c>
      <c r="C316" s="345" t="s">
        <v>944</v>
      </c>
      <c r="D316" s="346">
        <v>3.5</v>
      </c>
      <c r="E316" s="346">
        <v>5</v>
      </c>
      <c r="F316" s="346">
        <v>0</v>
      </c>
      <c r="G316" s="346">
        <v>0</v>
      </c>
      <c r="H316" s="346"/>
      <c r="I316" s="346"/>
      <c r="J316" s="346"/>
      <c r="K316" s="346"/>
      <c r="L316" s="346"/>
      <c r="M316" s="346"/>
      <c r="N316" s="346"/>
      <c r="O316" s="346"/>
      <c r="P316" s="347">
        <f t="shared" si="131"/>
        <v>8.5</v>
      </c>
      <c r="Q316" s="348">
        <f t="shared" si="107"/>
        <v>3.5</v>
      </c>
      <c r="R316" s="348">
        <f t="shared" si="108"/>
        <v>0</v>
      </c>
      <c r="S316" s="348">
        <f t="shared" si="109"/>
        <v>5</v>
      </c>
      <c r="T316" s="348">
        <f t="shared" si="110"/>
        <v>0</v>
      </c>
      <c r="U316" s="348">
        <f t="shared" si="111"/>
        <v>0</v>
      </c>
      <c r="V316" s="348">
        <f t="shared" si="112"/>
        <v>0</v>
      </c>
      <c r="W316" s="348">
        <f t="shared" si="113"/>
        <v>0</v>
      </c>
      <c r="X316" s="348">
        <f t="shared" si="114"/>
        <v>0</v>
      </c>
      <c r="Y316" s="348">
        <f t="shared" si="115"/>
        <v>0</v>
      </c>
      <c r="Z316" s="348">
        <f t="shared" si="116"/>
        <v>0</v>
      </c>
      <c r="AA316" s="348">
        <f t="shared" si="117"/>
        <v>0</v>
      </c>
      <c r="AB316" s="348">
        <f t="shared" si="118"/>
        <v>0</v>
      </c>
      <c r="AC316" s="348">
        <f t="shared" si="119"/>
        <v>0</v>
      </c>
      <c r="AD316" s="348">
        <f t="shared" si="120"/>
        <v>0</v>
      </c>
      <c r="AE316" s="348">
        <f t="shared" si="121"/>
        <v>0</v>
      </c>
      <c r="AF316" s="348">
        <f t="shared" si="122"/>
        <v>0</v>
      </c>
      <c r="AG316" s="348">
        <f t="shared" si="123"/>
        <v>0</v>
      </c>
      <c r="AH316" s="348">
        <f t="shared" si="124"/>
        <v>0</v>
      </c>
      <c r="AI316" s="348">
        <f t="shared" si="125"/>
        <v>0</v>
      </c>
      <c r="AJ316" s="348">
        <f t="shared" si="126"/>
        <v>0</v>
      </c>
      <c r="AK316" s="348">
        <f t="shared" si="127"/>
        <v>0</v>
      </c>
      <c r="AL316" s="348">
        <f t="shared" si="128"/>
        <v>0</v>
      </c>
      <c r="AM316" s="348">
        <f t="shared" si="129"/>
        <v>0</v>
      </c>
      <c r="AN316" s="348">
        <f t="shared" si="130"/>
        <v>0</v>
      </c>
      <c r="AO316" s="334">
        <v>13</v>
      </c>
    </row>
    <row r="317" spans="1:41" s="335" customFormat="1" ht="18" customHeight="1">
      <c r="A317" s="343">
        <f t="shared" si="106"/>
        <v>312</v>
      </c>
      <c r="B317" s="344" t="s">
        <v>945</v>
      </c>
      <c r="C317" s="345" t="s">
        <v>946</v>
      </c>
      <c r="D317" s="346">
        <v>2.5</v>
      </c>
      <c r="E317" s="346">
        <v>0</v>
      </c>
      <c r="F317" s="346">
        <v>0</v>
      </c>
      <c r="G317" s="346">
        <v>0</v>
      </c>
      <c r="H317" s="346"/>
      <c r="I317" s="346"/>
      <c r="J317" s="346"/>
      <c r="K317" s="346"/>
      <c r="L317" s="346"/>
      <c r="M317" s="346"/>
      <c r="N317" s="346"/>
      <c r="O317" s="346"/>
      <c r="P317" s="347">
        <f t="shared" si="131"/>
        <v>2.5</v>
      </c>
      <c r="Q317" s="348">
        <f t="shared" si="107"/>
        <v>2.5</v>
      </c>
      <c r="R317" s="348">
        <f t="shared" si="108"/>
        <v>0</v>
      </c>
      <c r="S317" s="348">
        <f t="shared" si="109"/>
        <v>0</v>
      </c>
      <c r="T317" s="348">
        <f t="shared" si="110"/>
        <v>0</v>
      </c>
      <c r="U317" s="348">
        <f t="shared" si="111"/>
        <v>0</v>
      </c>
      <c r="V317" s="348">
        <f t="shared" si="112"/>
        <v>0</v>
      </c>
      <c r="W317" s="348">
        <f t="shared" si="113"/>
        <v>0</v>
      </c>
      <c r="X317" s="348">
        <f t="shared" si="114"/>
        <v>0</v>
      </c>
      <c r="Y317" s="348">
        <f t="shared" si="115"/>
        <v>0</v>
      </c>
      <c r="Z317" s="348">
        <f t="shared" si="116"/>
        <v>0</v>
      </c>
      <c r="AA317" s="348">
        <f t="shared" si="117"/>
        <v>0</v>
      </c>
      <c r="AB317" s="348">
        <f t="shared" si="118"/>
        <v>0</v>
      </c>
      <c r="AC317" s="348">
        <f t="shared" si="119"/>
        <v>0</v>
      </c>
      <c r="AD317" s="348">
        <f t="shared" si="120"/>
        <v>0</v>
      </c>
      <c r="AE317" s="348">
        <f t="shared" si="121"/>
        <v>0</v>
      </c>
      <c r="AF317" s="348">
        <f t="shared" si="122"/>
        <v>0</v>
      </c>
      <c r="AG317" s="348">
        <f t="shared" si="123"/>
        <v>0</v>
      </c>
      <c r="AH317" s="348">
        <f t="shared" si="124"/>
        <v>0</v>
      </c>
      <c r="AI317" s="348">
        <f t="shared" si="125"/>
        <v>0</v>
      </c>
      <c r="AJ317" s="348">
        <f t="shared" si="126"/>
        <v>0</v>
      </c>
      <c r="AK317" s="348">
        <f t="shared" si="127"/>
        <v>0</v>
      </c>
      <c r="AL317" s="348">
        <f t="shared" si="128"/>
        <v>0</v>
      </c>
      <c r="AM317" s="348">
        <f t="shared" si="129"/>
        <v>0</v>
      </c>
      <c r="AN317" s="348">
        <f t="shared" si="130"/>
        <v>0</v>
      </c>
      <c r="AO317" s="334">
        <v>14</v>
      </c>
    </row>
    <row r="318" spans="1:41" s="335" customFormat="1" ht="18" customHeight="1">
      <c r="A318" s="343">
        <f t="shared" si="106"/>
        <v>313</v>
      </c>
      <c r="B318" s="344" t="s">
        <v>947</v>
      </c>
      <c r="C318" s="345" t="s">
        <v>948</v>
      </c>
      <c r="D318" s="346">
        <v>3.5</v>
      </c>
      <c r="E318" s="346">
        <v>1.5</v>
      </c>
      <c r="F318" s="346">
        <v>3</v>
      </c>
      <c r="G318" s="346">
        <v>0</v>
      </c>
      <c r="H318" s="346"/>
      <c r="I318" s="346"/>
      <c r="J318" s="346"/>
      <c r="K318" s="346"/>
      <c r="L318" s="346"/>
      <c r="M318" s="346"/>
      <c r="N318" s="346"/>
      <c r="O318" s="346"/>
      <c r="P318" s="347">
        <f t="shared" si="131"/>
        <v>8</v>
      </c>
      <c r="Q318" s="348">
        <f t="shared" si="107"/>
        <v>3.5</v>
      </c>
      <c r="R318" s="348">
        <f t="shared" si="108"/>
        <v>0</v>
      </c>
      <c r="S318" s="348">
        <f t="shared" si="109"/>
        <v>1.5</v>
      </c>
      <c r="T318" s="348">
        <f t="shared" si="110"/>
        <v>0</v>
      </c>
      <c r="U318" s="348">
        <f t="shared" si="111"/>
        <v>3</v>
      </c>
      <c r="V318" s="348">
        <f t="shared" si="112"/>
        <v>0</v>
      </c>
      <c r="W318" s="348">
        <f t="shared" si="113"/>
        <v>0</v>
      </c>
      <c r="X318" s="348">
        <f t="shared" si="114"/>
        <v>0</v>
      </c>
      <c r="Y318" s="348">
        <f t="shared" si="115"/>
        <v>0</v>
      </c>
      <c r="Z318" s="348">
        <f t="shared" si="116"/>
        <v>0</v>
      </c>
      <c r="AA318" s="348">
        <f t="shared" si="117"/>
        <v>0</v>
      </c>
      <c r="AB318" s="348">
        <f t="shared" si="118"/>
        <v>0</v>
      </c>
      <c r="AC318" s="348">
        <f t="shared" si="119"/>
        <v>0</v>
      </c>
      <c r="AD318" s="348">
        <f t="shared" si="120"/>
        <v>0</v>
      </c>
      <c r="AE318" s="348">
        <f t="shared" si="121"/>
        <v>0</v>
      </c>
      <c r="AF318" s="348">
        <f t="shared" si="122"/>
        <v>0</v>
      </c>
      <c r="AG318" s="348">
        <f t="shared" si="123"/>
        <v>0</v>
      </c>
      <c r="AH318" s="348">
        <f t="shared" si="124"/>
        <v>0</v>
      </c>
      <c r="AI318" s="348">
        <f t="shared" si="125"/>
        <v>0</v>
      </c>
      <c r="AJ318" s="348">
        <f t="shared" si="126"/>
        <v>0</v>
      </c>
      <c r="AK318" s="348">
        <f t="shared" si="127"/>
        <v>0</v>
      </c>
      <c r="AL318" s="348">
        <f t="shared" si="128"/>
        <v>0</v>
      </c>
      <c r="AM318" s="348">
        <f t="shared" si="129"/>
        <v>0</v>
      </c>
      <c r="AN318" s="348">
        <f t="shared" si="130"/>
        <v>0</v>
      </c>
      <c r="AO318" s="334">
        <v>13</v>
      </c>
    </row>
    <row r="319" spans="1:41" s="335" customFormat="1" ht="18" customHeight="1">
      <c r="A319" s="343">
        <f t="shared" si="106"/>
        <v>314</v>
      </c>
      <c r="B319" s="344" t="s">
        <v>949</v>
      </c>
      <c r="C319" s="345" t="s">
        <v>950</v>
      </c>
      <c r="D319" s="346">
        <v>1</v>
      </c>
      <c r="E319" s="346">
        <v>2.5</v>
      </c>
      <c r="F319" s="346">
        <v>0</v>
      </c>
      <c r="G319" s="346">
        <v>0</v>
      </c>
      <c r="H319" s="346"/>
      <c r="I319" s="346"/>
      <c r="J319" s="346"/>
      <c r="K319" s="346"/>
      <c r="L319" s="346"/>
      <c r="M319" s="346"/>
      <c r="N319" s="346"/>
      <c r="O319" s="346"/>
      <c r="P319" s="347">
        <f t="shared" si="131"/>
        <v>3.5</v>
      </c>
      <c r="Q319" s="348">
        <f t="shared" si="107"/>
        <v>1</v>
      </c>
      <c r="R319" s="348">
        <f t="shared" si="108"/>
        <v>0</v>
      </c>
      <c r="S319" s="348">
        <f t="shared" si="109"/>
        <v>2.5</v>
      </c>
      <c r="T319" s="348">
        <f t="shared" si="110"/>
        <v>0</v>
      </c>
      <c r="U319" s="348">
        <f t="shared" si="111"/>
        <v>0</v>
      </c>
      <c r="V319" s="348">
        <f t="shared" si="112"/>
        <v>0</v>
      </c>
      <c r="W319" s="348">
        <f t="shared" si="113"/>
        <v>0</v>
      </c>
      <c r="X319" s="348">
        <f t="shared" si="114"/>
        <v>0</v>
      </c>
      <c r="Y319" s="348">
        <f t="shared" si="115"/>
        <v>0</v>
      </c>
      <c r="Z319" s="348">
        <f t="shared" si="116"/>
        <v>0</v>
      </c>
      <c r="AA319" s="348">
        <f t="shared" si="117"/>
        <v>0</v>
      </c>
      <c r="AB319" s="348">
        <f t="shared" si="118"/>
        <v>0</v>
      </c>
      <c r="AC319" s="348">
        <f t="shared" si="119"/>
        <v>0</v>
      </c>
      <c r="AD319" s="348">
        <f t="shared" si="120"/>
        <v>0</v>
      </c>
      <c r="AE319" s="348">
        <f t="shared" si="121"/>
        <v>0</v>
      </c>
      <c r="AF319" s="348">
        <f t="shared" si="122"/>
        <v>0</v>
      </c>
      <c r="AG319" s="348">
        <f t="shared" si="123"/>
        <v>0</v>
      </c>
      <c r="AH319" s="348">
        <f t="shared" si="124"/>
        <v>0</v>
      </c>
      <c r="AI319" s="348">
        <f t="shared" si="125"/>
        <v>0</v>
      </c>
      <c r="AJ319" s="348">
        <f t="shared" si="126"/>
        <v>0</v>
      </c>
      <c r="AK319" s="348">
        <f t="shared" si="127"/>
        <v>0</v>
      </c>
      <c r="AL319" s="348">
        <f t="shared" si="128"/>
        <v>0</v>
      </c>
      <c r="AM319" s="348">
        <f t="shared" si="129"/>
        <v>0</v>
      </c>
      <c r="AN319" s="348">
        <f t="shared" si="130"/>
        <v>0</v>
      </c>
      <c r="AO319" s="334">
        <v>12</v>
      </c>
    </row>
    <row r="320" spans="1:41" s="335" customFormat="1" ht="18" customHeight="1">
      <c r="A320" s="343">
        <f t="shared" si="106"/>
        <v>315</v>
      </c>
      <c r="B320" s="344" t="s">
        <v>951</v>
      </c>
      <c r="C320" s="345" t="s">
        <v>952</v>
      </c>
      <c r="D320" s="346">
        <v>4.5</v>
      </c>
      <c r="E320" s="346">
        <v>0</v>
      </c>
      <c r="F320" s="346">
        <v>0</v>
      </c>
      <c r="G320" s="346">
        <v>0</v>
      </c>
      <c r="H320" s="346"/>
      <c r="I320" s="346"/>
      <c r="J320" s="346"/>
      <c r="K320" s="346"/>
      <c r="L320" s="346"/>
      <c r="M320" s="346"/>
      <c r="N320" s="346"/>
      <c r="O320" s="346"/>
      <c r="P320" s="347">
        <f t="shared" si="131"/>
        <v>4.5</v>
      </c>
      <c r="Q320" s="348">
        <f t="shared" si="107"/>
        <v>4.5</v>
      </c>
      <c r="R320" s="348">
        <f t="shared" si="108"/>
        <v>0</v>
      </c>
      <c r="S320" s="348">
        <f t="shared" si="109"/>
        <v>0</v>
      </c>
      <c r="T320" s="348">
        <f t="shared" si="110"/>
        <v>0</v>
      </c>
      <c r="U320" s="348">
        <f t="shared" si="111"/>
        <v>0</v>
      </c>
      <c r="V320" s="348">
        <f t="shared" si="112"/>
        <v>0</v>
      </c>
      <c r="W320" s="348">
        <f t="shared" si="113"/>
        <v>0</v>
      </c>
      <c r="X320" s="348">
        <f t="shared" si="114"/>
        <v>0</v>
      </c>
      <c r="Y320" s="348">
        <f t="shared" si="115"/>
        <v>0</v>
      </c>
      <c r="Z320" s="348">
        <f t="shared" si="116"/>
        <v>0</v>
      </c>
      <c r="AA320" s="348">
        <f t="shared" si="117"/>
        <v>0</v>
      </c>
      <c r="AB320" s="348">
        <f t="shared" si="118"/>
        <v>0</v>
      </c>
      <c r="AC320" s="348">
        <f t="shared" si="119"/>
        <v>0</v>
      </c>
      <c r="AD320" s="348">
        <f t="shared" si="120"/>
        <v>0</v>
      </c>
      <c r="AE320" s="348">
        <f t="shared" si="121"/>
        <v>0</v>
      </c>
      <c r="AF320" s="348">
        <f t="shared" si="122"/>
        <v>0</v>
      </c>
      <c r="AG320" s="348">
        <f t="shared" si="123"/>
        <v>0</v>
      </c>
      <c r="AH320" s="348">
        <f t="shared" si="124"/>
        <v>0</v>
      </c>
      <c r="AI320" s="348">
        <f t="shared" si="125"/>
        <v>0</v>
      </c>
      <c r="AJ320" s="348">
        <f t="shared" si="126"/>
        <v>0</v>
      </c>
      <c r="AK320" s="348">
        <f t="shared" si="127"/>
        <v>0</v>
      </c>
      <c r="AL320" s="348">
        <f t="shared" si="128"/>
        <v>0</v>
      </c>
      <c r="AM320" s="348">
        <f t="shared" si="129"/>
        <v>0</v>
      </c>
      <c r="AN320" s="348">
        <f t="shared" si="130"/>
        <v>0</v>
      </c>
      <c r="AO320" s="334">
        <v>14</v>
      </c>
    </row>
    <row r="321" spans="1:41" s="335" customFormat="1" ht="18" customHeight="1">
      <c r="A321" s="343">
        <f t="shared" si="106"/>
        <v>316</v>
      </c>
      <c r="B321" s="344" t="s">
        <v>955</v>
      </c>
      <c r="C321" s="345" t="s">
        <v>956</v>
      </c>
      <c r="D321" s="346">
        <v>4.5</v>
      </c>
      <c r="E321" s="346">
        <v>4</v>
      </c>
      <c r="F321" s="346">
        <v>1</v>
      </c>
      <c r="G321" s="346">
        <v>0</v>
      </c>
      <c r="H321" s="346"/>
      <c r="I321" s="346"/>
      <c r="J321" s="346"/>
      <c r="K321" s="346"/>
      <c r="L321" s="346"/>
      <c r="M321" s="346"/>
      <c r="N321" s="346"/>
      <c r="O321" s="346"/>
      <c r="P321" s="347">
        <f t="shared" si="131"/>
        <v>9.5</v>
      </c>
      <c r="Q321" s="348">
        <f t="shared" si="107"/>
        <v>4.5</v>
      </c>
      <c r="R321" s="348">
        <f t="shared" si="108"/>
        <v>0</v>
      </c>
      <c r="S321" s="348">
        <f t="shared" si="109"/>
        <v>4</v>
      </c>
      <c r="T321" s="348">
        <f t="shared" si="110"/>
        <v>0</v>
      </c>
      <c r="U321" s="348">
        <f t="shared" si="111"/>
        <v>1</v>
      </c>
      <c r="V321" s="348">
        <f t="shared" si="112"/>
        <v>0</v>
      </c>
      <c r="W321" s="348">
        <f t="shared" si="113"/>
        <v>0</v>
      </c>
      <c r="X321" s="348">
        <f t="shared" si="114"/>
        <v>0</v>
      </c>
      <c r="Y321" s="348">
        <f t="shared" si="115"/>
        <v>0</v>
      </c>
      <c r="Z321" s="348">
        <f t="shared" si="116"/>
        <v>0</v>
      </c>
      <c r="AA321" s="348">
        <f t="shared" si="117"/>
        <v>0</v>
      </c>
      <c r="AB321" s="348">
        <f t="shared" si="118"/>
        <v>0</v>
      </c>
      <c r="AC321" s="348">
        <f t="shared" si="119"/>
        <v>0</v>
      </c>
      <c r="AD321" s="348">
        <f t="shared" si="120"/>
        <v>0</v>
      </c>
      <c r="AE321" s="348">
        <f t="shared" si="121"/>
        <v>0</v>
      </c>
      <c r="AF321" s="348">
        <f t="shared" si="122"/>
        <v>0</v>
      </c>
      <c r="AG321" s="348">
        <f t="shared" si="123"/>
        <v>0</v>
      </c>
      <c r="AH321" s="348">
        <f t="shared" si="124"/>
        <v>0</v>
      </c>
      <c r="AI321" s="348">
        <f t="shared" si="125"/>
        <v>0</v>
      </c>
      <c r="AJ321" s="348">
        <f t="shared" si="126"/>
        <v>0</v>
      </c>
      <c r="AK321" s="348">
        <f t="shared" si="127"/>
        <v>0</v>
      </c>
      <c r="AL321" s="348">
        <f t="shared" si="128"/>
        <v>0</v>
      </c>
      <c r="AM321" s="348">
        <f t="shared" si="129"/>
        <v>0</v>
      </c>
      <c r="AN321" s="348">
        <f t="shared" si="130"/>
        <v>0</v>
      </c>
      <c r="AO321" s="334">
        <v>13</v>
      </c>
    </row>
    <row r="322" spans="1:41" s="335" customFormat="1" ht="18" customHeight="1">
      <c r="A322" s="343">
        <f t="shared" si="106"/>
        <v>317</v>
      </c>
      <c r="B322" s="344" t="s">
        <v>957</v>
      </c>
      <c r="C322" s="345" t="s">
        <v>958</v>
      </c>
      <c r="D322" s="346">
        <v>0</v>
      </c>
      <c r="E322" s="346">
        <v>1.5</v>
      </c>
      <c r="F322" s="346">
        <v>0</v>
      </c>
      <c r="G322" s="346">
        <v>0</v>
      </c>
      <c r="H322" s="346"/>
      <c r="I322" s="346"/>
      <c r="J322" s="346"/>
      <c r="K322" s="346"/>
      <c r="L322" s="346"/>
      <c r="M322" s="346"/>
      <c r="N322" s="346"/>
      <c r="O322" s="346"/>
      <c r="P322" s="347">
        <f t="shared" si="131"/>
        <v>1.5</v>
      </c>
      <c r="Q322" s="348">
        <f t="shared" si="107"/>
        <v>0</v>
      </c>
      <c r="R322" s="348">
        <f t="shared" si="108"/>
        <v>0</v>
      </c>
      <c r="S322" s="348">
        <f t="shared" si="109"/>
        <v>1.5</v>
      </c>
      <c r="T322" s="348">
        <f t="shared" si="110"/>
        <v>0</v>
      </c>
      <c r="U322" s="348">
        <f t="shared" si="111"/>
        <v>0</v>
      </c>
      <c r="V322" s="348">
        <f t="shared" si="112"/>
        <v>0</v>
      </c>
      <c r="W322" s="348">
        <f t="shared" si="113"/>
        <v>0</v>
      </c>
      <c r="X322" s="348">
        <f t="shared" si="114"/>
        <v>0</v>
      </c>
      <c r="Y322" s="348">
        <f t="shared" si="115"/>
        <v>0</v>
      </c>
      <c r="Z322" s="348">
        <f t="shared" si="116"/>
        <v>0</v>
      </c>
      <c r="AA322" s="348">
        <f t="shared" si="117"/>
        <v>0</v>
      </c>
      <c r="AB322" s="348">
        <f t="shared" si="118"/>
        <v>0</v>
      </c>
      <c r="AC322" s="348">
        <f t="shared" si="119"/>
        <v>0</v>
      </c>
      <c r="AD322" s="348">
        <f t="shared" si="120"/>
        <v>0</v>
      </c>
      <c r="AE322" s="348">
        <f t="shared" si="121"/>
        <v>0</v>
      </c>
      <c r="AF322" s="348">
        <f t="shared" si="122"/>
        <v>0</v>
      </c>
      <c r="AG322" s="348">
        <f t="shared" si="123"/>
        <v>0</v>
      </c>
      <c r="AH322" s="348">
        <f t="shared" si="124"/>
        <v>0</v>
      </c>
      <c r="AI322" s="348">
        <f t="shared" si="125"/>
        <v>0</v>
      </c>
      <c r="AJ322" s="348">
        <f t="shared" si="126"/>
        <v>0</v>
      </c>
      <c r="AK322" s="348">
        <f t="shared" si="127"/>
        <v>0</v>
      </c>
      <c r="AL322" s="348">
        <f t="shared" si="128"/>
        <v>0</v>
      </c>
      <c r="AM322" s="348">
        <f t="shared" si="129"/>
        <v>0</v>
      </c>
      <c r="AN322" s="348">
        <f t="shared" si="130"/>
        <v>0</v>
      </c>
      <c r="AO322" s="334">
        <v>15</v>
      </c>
    </row>
    <row r="323" spans="1:41" s="335" customFormat="1" ht="18" customHeight="1">
      <c r="A323" s="343">
        <f t="shared" si="106"/>
        <v>318</v>
      </c>
      <c r="B323" s="344" t="s">
        <v>959</v>
      </c>
      <c r="C323" s="345" t="s">
        <v>960</v>
      </c>
      <c r="D323" s="346">
        <v>0</v>
      </c>
      <c r="E323" s="346">
        <v>1.5</v>
      </c>
      <c r="F323" s="346">
        <v>0</v>
      </c>
      <c r="G323" s="346">
        <v>0</v>
      </c>
      <c r="H323" s="346"/>
      <c r="I323" s="346"/>
      <c r="J323" s="346"/>
      <c r="K323" s="346"/>
      <c r="L323" s="346"/>
      <c r="M323" s="346"/>
      <c r="N323" s="346"/>
      <c r="O323" s="346"/>
      <c r="P323" s="347">
        <f t="shared" si="131"/>
        <v>1.5</v>
      </c>
      <c r="Q323" s="348">
        <f t="shared" si="107"/>
        <v>0</v>
      </c>
      <c r="R323" s="348">
        <f t="shared" si="108"/>
        <v>0</v>
      </c>
      <c r="S323" s="348">
        <f t="shared" si="109"/>
        <v>1.5</v>
      </c>
      <c r="T323" s="348">
        <f t="shared" si="110"/>
        <v>0</v>
      </c>
      <c r="U323" s="348">
        <f t="shared" si="111"/>
        <v>0</v>
      </c>
      <c r="V323" s="348">
        <f t="shared" si="112"/>
        <v>0</v>
      </c>
      <c r="W323" s="348">
        <f t="shared" si="113"/>
        <v>0</v>
      </c>
      <c r="X323" s="348">
        <f t="shared" si="114"/>
        <v>0</v>
      </c>
      <c r="Y323" s="348">
        <f t="shared" si="115"/>
        <v>0</v>
      </c>
      <c r="Z323" s="348">
        <f t="shared" si="116"/>
        <v>0</v>
      </c>
      <c r="AA323" s="348">
        <f t="shared" si="117"/>
        <v>0</v>
      </c>
      <c r="AB323" s="348">
        <f t="shared" si="118"/>
        <v>0</v>
      </c>
      <c r="AC323" s="348">
        <f t="shared" si="119"/>
        <v>0</v>
      </c>
      <c r="AD323" s="348">
        <f t="shared" si="120"/>
        <v>0</v>
      </c>
      <c r="AE323" s="348">
        <f t="shared" si="121"/>
        <v>0</v>
      </c>
      <c r="AF323" s="348">
        <f t="shared" si="122"/>
        <v>0</v>
      </c>
      <c r="AG323" s="348">
        <f t="shared" si="123"/>
        <v>0</v>
      </c>
      <c r="AH323" s="348">
        <f t="shared" si="124"/>
        <v>0</v>
      </c>
      <c r="AI323" s="348">
        <f t="shared" si="125"/>
        <v>0</v>
      </c>
      <c r="AJ323" s="348">
        <f t="shared" si="126"/>
        <v>0</v>
      </c>
      <c r="AK323" s="348">
        <f t="shared" si="127"/>
        <v>0</v>
      </c>
      <c r="AL323" s="348">
        <f t="shared" si="128"/>
        <v>0</v>
      </c>
      <c r="AM323" s="348">
        <f t="shared" si="129"/>
        <v>0</v>
      </c>
      <c r="AN323" s="348">
        <f t="shared" si="130"/>
        <v>0</v>
      </c>
      <c r="AO323" s="334">
        <v>6</v>
      </c>
    </row>
    <row r="324" spans="1:41" s="335" customFormat="1" ht="18" customHeight="1">
      <c r="A324" s="343">
        <f t="shared" si="106"/>
        <v>319</v>
      </c>
      <c r="B324" s="344" t="s">
        <v>961</v>
      </c>
      <c r="C324" s="345" t="s">
        <v>759</v>
      </c>
      <c r="D324" s="346">
        <v>4.5</v>
      </c>
      <c r="E324" s="346">
        <v>0</v>
      </c>
      <c r="F324" s="346">
        <v>0</v>
      </c>
      <c r="G324" s="346">
        <v>0</v>
      </c>
      <c r="H324" s="346"/>
      <c r="I324" s="346"/>
      <c r="J324" s="346"/>
      <c r="K324" s="346"/>
      <c r="L324" s="346"/>
      <c r="M324" s="346"/>
      <c r="N324" s="346"/>
      <c r="O324" s="346"/>
      <c r="P324" s="347">
        <f t="shared" si="131"/>
        <v>4.5</v>
      </c>
      <c r="Q324" s="348">
        <f t="shared" si="107"/>
        <v>4.5</v>
      </c>
      <c r="R324" s="348">
        <f t="shared" si="108"/>
        <v>0</v>
      </c>
      <c r="S324" s="348">
        <f t="shared" si="109"/>
        <v>0</v>
      </c>
      <c r="T324" s="348">
        <f t="shared" si="110"/>
        <v>0</v>
      </c>
      <c r="U324" s="348">
        <f t="shared" si="111"/>
        <v>0</v>
      </c>
      <c r="V324" s="348">
        <f t="shared" si="112"/>
        <v>0</v>
      </c>
      <c r="W324" s="348">
        <f t="shared" si="113"/>
        <v>0</v>
      </c>
      <c r="X324" s="348">
        <f t="shared" si="114"/>
        <v>0</v>
      </c>
      <c r="Y324" s="348">
        <f t="shared" si="115"/>
        <v>0</v>
      </c>
      <c r="Z324" s="348">
        <f t="shared" si="116"/>
        <v>0</v>
      </c>
      <c r="AA324" s="348">
        <f t="shared" si="117"/>
        <v>0</v>
      </c>
      <c r="AB324" s="348">
        <f t="shared" si="118"/>
        <v>0</v>
      </c>
      <c r="AC324" s="348">
        <f t="shared" si="119"/>
        <v>0</v>
      </c>
      <c r="AD324" s="348">
        <f t="shared" si="120"/>
        <v>0</v>
      </c>
      <c r="AE324" s="348">
        <f t="shared" si="121"/>
        <v>0</v>
      </c>
      <c r="AF324" s="348">
        <f t="shared" si="122"/>
        <v>0</v>
      </c>
      <c r="AG324" s="348">
        <f t="shared" si="123"/>
        <v>0</v>
      </c>
      <c r="AH324" s="348">
        <f t="shared" si="124"/>
        <v>0</v>
      </c>
      <c r="AI324" s="348">
        <f t="shared" si="125"/>
        <v>0</v>
      </c>
      <c r="AJ324" s="348">
        <f t="shared" si="126"/>
        <v>0</v>
      </c>
      <c r="AK324" s="348">
        <f t="shared" si="127"/>
        <v>0</v>
      </c>
      <c r="AL324" s="348">
        <f t="shared" si="128"/>
        <v>0</v>
      </c>
      <c r="AM324" s="348">
        <f t="shared" si="129"/>
        <v>0</v>
      </c>
      <c r="AN324" s="348">
        <f t="shared" si="130"/>
        <v>0</v>
      </c>
      <c r="AO324" s="334">
        <v>13</v>
      </c>
    </row>
    <row r="325" spans="1:41" s="335" customFormat="1" ht="18" customHeight="1">
      <c r="A325" s="343">
        <f t="shared" si="106"/>
        <v>320</v>
      </c>
      <c r="B325" s="344" t="s">
        <v>962</v>
      </c>
      <c r="C325" s="345" t="s">
        <v>963</v>
      </c>
      <c r="D325" s="346">
        <v>3.5</v>
      </c>
      <c r="E325" s="346">
        <v>0</v>
      </c>
      <c r="F325" s="346">
        <v>0</v>
      </c>
      <c r="G325" s="346">
        <v>0</v>
      </c>
      <c r="H325" s="346"/>
      <c r="I325" s="346"/>
      <c r="J325" s="346"/>
      <c r="K325" s="346"/>
      <c r="L325" s="346"/>
      <c r="M325" s="346"/>
      <c r="N325" s="346"/>
      <c r="O325" s="346"/>
      <c r="P325" s="347">
        <f t="shared" si="131"/>
        <v>3.5</v>
      </c>
      <c r="Q325" s="348">
        <f t="shared" si="107"/>
        <v>3.5</v>
      </c>
      <c r="R325" s="348">
        <f t="shared" si="108"/>
        <v>0</v>
      </c>
      <c r="S325" s="348">
        <f t="shared" si="109"/>
        <v>0</v>
      </c>
      <c r="T325" s="348">
        <f t="shared" si="110"/>
        <v>0</v>
      </c>
      <c r="U325" s="348">
        <f t="shared" si="111"/>
        <v>0</v>
      </c>
      <c r="V325" s="348">
        <f t="shared" si="112"/>
        <v>0</v>
      </c>
      <c r="W325" s="348">
        <f t="shared" si="113"/>
        <v>0</v>
      </c>
      <c r="X325" s="348">
        <f t="shared" si="114"/>
        <v>0</v>
      </c>
      <c r="Y325" s="348">
        <f t="shared" si="115"/>
        <v>0</v>
      </c>
      <c r="Z325" s="348">
        <f t="shared" si="116"/>
        <v>0</v>
      </c>
      <c r="AA325" s="348">
        <f t="shared" si="117"/>
        <v>0</v>
      </c>
      <c r="AB325" s="348">
        <f t="shared" si="118"/>
        <v>0</v>
      </c>
      <c r="AC325" s="348">
        <f t="shared" si="119"/>
        <v>0</v>
      </c>
      <c r="AD325" s="348">
        <f t="shared" si="120"/>
        <v>0</v>
      </c>
      <c r="AE325" s="348">
        <f t="shared" si="121"/>
        <v>0</v>
      </c>
      <c r="AF325" s="348">
        <f t="shared" si="122"/>
        <v>0</v>
      </c>
      <c r="AG325" s="348">
        <f t="shared" si="123"/>
        <v>0</v>
      </c>
      <c r="AH325" s="348">
        <f t="shared" si="124"/>
        <v>0</v>
      </c>
      <c r="AI325" s="348">
        <f t="shared" si="125"/>
        <v>0</v>
      </c>
      <c r="AJ325" s="348">
        <f t="shared" si="126"/>
        <v>0</v>
      </c>
      <c r="AK325" s="348">
        <f t="shared" si="127"/>
        <v>0</v>
      </c>
      <c r="AL325" s="348">
        <f t="shared" si="128"/>
        <v>0</v>
      </c>
      <c r="AM325" s="348">
        <f t="shared" si="129"/>
        <v>0</v>
      </c>
      <c r="AN325" s="348">
        <f t="shared" si="130"/>
        <v>0</v>
      </c>
      <c r="AO325" s="334">
        <v>13</v>
      </c>
    </row>
    <row r="326" spans="1:41" s="335" customFormat="1" ht="18" customHeight="1">
      <c r="A326" s="343">
        <f t="shared" si="106"/>
        <v>321</v>
      </c>
      <c r="B326" s="344" t="s">
        <v>972</v>
      </c>
      <c r="C326" s="345" t="s">
        <v>973</v>
      </c>
      <c r="D326" s="346">
        <v>4</v>
      </c>
      <c r="E326" s="346">
        <v>0</v>
      </c>
      <c r="F326" s="346">
        <v>0</v>
      </c>
      <c r="G326" s="346">
        <v>0</v>
      </c>
      <c r="H326" s="346"/>
      <c r="I326" s="346"/>
      <c r="J326" s="346"/>
      <c r="K326" s="346"/>
      <c r="L326" s="346"/>
      <c r="M326" s="346"/>
      <c r="N326" s="346"/>
      <c r="O326" s="346"/>
      <c r="P326" s="347">
        <f t="shared" si="131"/>
        <v>4</v>
      </c>
      <c r="Q326" s="348">
        <f t="shared" si="107"/>
        <v>4</v>
      </c>
      <c r="R326" s="348">
        <f t="shared" si="108"/>
        <v>0</v>
      </c>
      <c r="S326" s="348">
        <f t="shared" si="109"/>
        <v>0</v>
      </c>
      <c r="T326" s="348">
        <f t="shared" si="110"/>
        <v>0</v>
      </c>
      <c r="U326" s="348">
        <f t="shared" si="111"/>
        <v>0</v>
      </c>
      <c r="V326" s="348">
        <f t="shared" si="112"/>
        <v>0</v>
      </c>
      <c r="W326" s="348">
        <f t="shared" si="113"/>
        <v>0</v>
      </c>
      <c r="X326" s="348">
        <f t="shared" si="114"/>
        <v>0</v>
      </c>
      <c r="Y326" s="348">
        <f t="shared" si="115"/>
        <v>0</v>
      </c>
      <c r="Z326" s="348">
        <f t="shared" si="116"/>
        <v>0</v>
      </c>
      <c r="AA326" s="348">
        <f t="shared" si="117"/>
        <v>0</v>
      </c>
      <c r="AB326" s="348">
        <f t="shared" si="118"/>
        <v>0</v>
      </c>
      <c r="AC326" s="348">
        <f t="shared" si="119"/>
        <v>0</v>
      </c>
      <c r="AD326" s="348">
        <f t="shared" si="120"/>
        <v>0</v>
      </c>
      <c r="AE326" s="348">
        <f t="shared" si="121"/>
        <v>0</v>
      </c>
      <c r="AF326" s="348">
        <f t="shared" si="122"/>
        <v>0</v>
      </c>
      <c r="AG326" s="348">
        <f t="shared" si="123"/>
        <v>0</v>
      </c>
      <c r="AH326" s="348">
        <f t="shared" si="124"/>
        <v>0</v>
      </c>
      <c r="AI326" s="348">
        <f t="shared" si="125"/>
        <v>0</v>
      </c>
      <c r="AJ326" s="348">
        <f t="shared" si="126"/>
        <v>0</v>
      </c>
      <c r="AK326" s="348">
        <f t="shared" si="127"/>
        <v>0</v>
      </c>
      <c r="AL326" s="348">
        <f t="shared" si="128"/>
        <v>0</v>
      </c>
      <c r="AM326" s="348">
        <f t="shared" si="129"/>
        <v>0</v>
      </c>
      <c r="AN326" s="348">
        <f t="shared" si="130"/>
        <v>0</v>
      </c>
      <c r="AO326" s="334">
        <v>14</v>
      </c>
    </row>
    <row r="327" spans="1:41" s="335" customFormat="1" ht="18" customHeight="1">
      <c r="A327" s="343">
        <f t="shared" ref="A327:A390" si="132">IF($B327="","",MAX($A326:$A326)+1)</f>
        <v>322</v>
      </c>
      <c r="B327" s="344" t="s">
        <v>976</v>
      </c>
      <c r="C327" s="345" t="s">
        <v>977</v>
      </c>
      <c r="D327" s="346">
        <v>5.5</v>
      </c>
      <c r="E327" s="346">
        <v>0</v>
      </c>
      <c r="F327" s="346">
        <v>0</v>
      </c>
      <c r="G327" s="346">
        <v>0</v>
      </c>
      <c r="H327" s="346"/>
      <c r="I327" s="346"/>
      <c r="J327" s="346"/>
      <c r="K327" s="346"/>
      <c r="L327" s="346"/>
      <c r="M327" s="346"/>
      <c r="N327" s="346"/>
      <c r="O327" s="346"/>
      <c r="P327" s="347">
        <f t="shared" si="131"/>
        <v>5.5</v>
      </c>
      <c r="Q327" s="348">
        <f t="shared" si="107"/>
        <v>5.5</v>
      </c>
      <c r="R327" s="348">
        <f t="shared" si="108"/>
        <v>0</v>
      </c>
      <c r="S327" s="348">
        <f t="shared" si="109"/>
        <v>0</v>
      </c>
      <c r="T327" s="348">
        <f t="shared" si="110"/>
        <v>0</v>
      </c>
      <c r="U327" s="348">
        <f t="shared" si="111"/>
        <v>0</v>
      </c>
      <c r="V327" s="348">
        <f t="shared" si="112"/>
        <v>0</v>
      </c>
      <c r="W327" s="348">
        <f t="shared" si="113"/>
        <v>0</v>
      </c>
      <c r="X327" s="348">
        <f t="shared" si="114"/>
        <v>0</v>
      </c>
      <c r="Y327" s="348">
        <f t="shared" si="115"/>
        <v>0</v>
      </c>
      <c r="Z327" s="348">
        <f t="shared" si="116"/>
        <v>0</v>
      </c>
      <c r="AA327" s="348">
        <f t="shared" si="117"/>
        <v>0</v>
      </c>
      <c r="AB327" s="348">
        <f t="shared" si="118"/>
        <v>0</v>
      </c>
      <c r="AC327" s="348">
        <f t="shared" si="119"/>
        <v>0</v>
      </c>
      <c r="AD327" s="348">
        <f t="shared" si="120"/>
        <v>0</v>
      </c>
      <c r="AE327" s="348">
        <f t="shared" si="121"/>
        <v>0</v>
      </c>
      <c r="AF327" s="348">
        <f t="shared" si="122"/>
        <v>0</v>
      </c>
      <c r="AG327" s="348">
        <f t="shared" si="123"/>
        <v>0</v>
      </c>
      <c r="AH327" s="348">
        <f t="shared" si="124"/>
        <v>0</v>
      </c>
      <c r="AI327" s="348">
        <f t="shared" si="125"/>
        <v>0</v>
      </c>
      <c r="AJ327" s="348">
        <f t="shared" si="126"/>
        <v>0</v>
      </c>
      <c r="AK327" s="348">
        <f t="shared" si="127"/>
        <v>0</v>
      </c>
      <c r="AL327" s="348">
        <f t="shared" si="128"/>
        <v>0</v>
      </c>
      <c r="AM327" s="348">
        <f t="shared" si="129"/>
        <v>0</v>
      </c>
      <c r="AN327" s="348">
        <f t="shared" si="130"/>
        <v>0</v>
      </c>
      <c r="AO327" s="334">
        <v>14</v>
      </c>
    </row>
    <row r="328" spans="1:41" s="335" customFormat="1" ht="18" customHeight="1">
      <c r="A328" s="343">
        <f t="shared" si="132"/>
        <v>323</v>
      </c>
      <c r="B328" s="344" t="s">
        <v>978</v>
      </c>
      <c r="C328" s="345" t="s">
        <v>979</v>
      </c>
      <c r="D328" s="346">
        <v>4.5</v>
      </c>
      <c r="E328" s="346">
        <v>3</v>
      </c>
      <c r="F328" s="346">
        <v>0</v>
      </c>
      <c r="G328" s="346">
        <v>0</v>
      </c>
      <c r="H328" s="346"/>
      <c r="I328" s="346"/>
      <c r="J328" s="346"/>
      <c r="K328" s="346"/>
      <c r="L328" s="346"/>
      <c r="M328" s="346"/>
      <c r="N328" s="346"/>
      <c r="O328" s="346"/>
      <c r="P328" s="347">
        <f t="shared" si="131"/>
        <v>7.5</v>
      </c>
      <c r="Q328" s="348">
        <f t="shared" si="107"/>
        <v>4.5</v>
      </c>
      <c r="R328" s="348">
        <f t="shared" si="108"/>
        <v>0</v>
      </c>
      <c r="S328" s="348">
        <f t="shared" si="109"/>
        <v>3</v>
      </c>
      <c r="T328" s="348">
        <f t="shared" si="110"/>
        <v>0</v>
      </c>
      <c r="U328" s="348">
        <f t="shared" si="111"/>
        <v>0</v>
      </c>
      <c r="V328" s="348">
        <f t="shared" si="112"/>
        <v>0</v>
      </c>
      <c r="W328" s="348">
        <f t="shared" si="113"/>
        <v>0</v>
      </c>
      <c r="X328" s="348">
        <f t="shared" si="114"/>
        <v>0</v>
      </c>
      <c r="Y328" s="348">
        <f t="shared" si="115"/>
        <v>0</v>
      </c>
      <c r="Z328" s="348">
        <f t="shared" si="116"/>
        <v>0</v>
      </c>
      <c r="AA328" s="348">
        <f t="shared" si="117"/>
        <v>0</v>
      </c>
      <c r="AB328" s="348">
        <f t="shared" si="118"/>
        <v>0</v>
      </c>
      <c r="AC328" s="348">
        <f t="shared" si="119"/>
        <v>0</v>
      </c>
      <c r="AD328" s="348">
        <f t="shared" si="120"/>
        <v>0</v>
      </c>
      <c r="AE328" s="348">
        <f t="shared" si="121"/>
        <v>0</v>
      </c>
      <c r="AF328" s="348">
        <f t="shared" si="122"/>
        <v>0</v>
      </c>
      <c r="AG328" s="348">
        <f t="shared" si="123"/>
        <v>0</v>
      </c>
      <c r="AH328" s="348">
        <f t="shared" si="124"/>
        <v>0</v>
      </c>
      <c r="AI328" s="348">
        <f t="shared" si="125"/>
        <v>0</v>
      </c>
      <c r="AJ328" s="348">
        <f t="shared" si="126"/>
        <v>0</v>
      </c>
      <c r="AK328" s="348">
        <f t="shared" si="127"/>
        <v>0</v>
      </c>
      <c r="AL328" s="348">
        <f t="shared" si="128"/>
        <v>0</v>
      </c>
      <c r="AM328" s="348">
        <f t="shared" si="129"/>
        <v>0</v>
      </c>
      <c r="AN328" s="348">
        <f t="shared" si="130"/>
        <v>0</v>
      </c>
      <c r="AO328" s="334">
        <v>17</v>
      </c>
    </row>
    <row r="329" spans="1:41" s="335" customFormat="1" ht="18" customHeight="1">
      <c r="A329" s="343">
        <f t="shared" si="132"/>
        <v>324</v>
      </c>
      <c r="B329" s="344" t="s">
        <v>980</v>
      </c>
      <c r="C329" s="345" t="s">
        <v>981</v>
      </c>
      <c r="D329" s="346">
        <v>6</v>
      </c>
      <c r="E329" s="346">
        <v>3</v>
      </c>
      <c r="F329" s="346">
        <v>0</v>
      </c>
      <c r="G329" s="346">
        <v>0</v>
      </c>
      <c r="H329" s="346"/>
      <c r="I329" s="346"/>
      <c r="J329" s="346"/>
      <c r="K329" s="346"/>
      <c r="L329" s="346"/>
      <c r="M329" s="346"/>
      <c r="N329" s="346"/>
      <c r="O329" s="346"/>
      <c r="P329" s="347">
        <f t="shared" si="131"/>
        <v>9</v>
      </c>
      <c r="Q329" s="348">
        <f t="shared" si="107"/>
        <v>6</v>
      </c>
      <c r="R329" s="348">
        <f t="shared" si="108"/>
        <v>0</v>
      </c>
      <c r="S329" s="348">
        <f t="shared" si="109"/>
        <v>3</v>
      </c>
      <c r="T329" s="348">
        <f t="shared" si="110"/>
        <v>0</v>
      </c>
      <c r="U329" s="348">
        <f t="shared" si="111"/>
        <v>0</v>
      </c>
      <c r="V329" s="348">
        <f t="shared" si="112"/>
        <v>0</v>
      </c>
      <c r="W329" s="348">
        <f t="shared" si="113"/>
        <v>0</v>
      </c>
      <c r="X329" s="348">
        <f t="shared" si="114"/>
        <v>0</v>
      </c>
      <c r="Y329" s="348">
        <f t="shared" si="115"/>
        <v>0</v>
      </c>
      <c r="Z329" s="348">
        <f t="shared" si="116"/>
        <v>0</v>
      </c>
      <c r="AA329" s="348">
        <f t="shared" si="117"/>
        <v>0</v>
      </c>
      <c r="AB329" s="348">
        <f t="shared" si="118"/>
        <v>0</v>
      </c>
      <c r="AC329" s="348">
        <f t="shared" si="119"/>
        <v>0</v>
      </c>
      <c r="AD329" s="348">
        <f t="shared" si="120"/>
        <v>0</v>
      </c>
      <c r="AE329" s="348">
        <f t="shared" si="121"/>
        <v>0</v>
      </c>
      <c r="AF329" s="348">
        <f t="shared" si="122"/>
        <v>0</v>
      </c>
      <c r="AG329" s="348">
        <f t="shared" si="123"/>
        <v>0</v>
      </c>
      <c r="AH329" s="348">
        <f t="shared" si="124"/>
        <v>0</v>
      </c>
      <c r="AI329" s="348">
        <f t="shared" si="125"/>
        <v>0</v>
      </c>
      <c r="AJ329" s="348">
        <f t="shared" si="126"/>
        <v>0</v>
      </c>
      <c r="AK329" s="348">
        <f t="shared" si="127"/>
        <v>0</v>
      </c>
      <c r="AL329" s="348">
        <f t="shared" si="128"/>
        <v>0</v>
      </c>
      <c r="AM329" s="348">
        <f t="shared" si="129"/>
        <v>0</v>
      </c>
      <c r="AN329" s="348">
        <f t="shared" si="130"/>
        <v>0</v>
      </c>
      <c r="AO329" s="334">
        <v>16</v>
      </c>
    </row>
    <row r="330" spans="1:41" s="335" customFormat="1" ht="18" customHeight="1">
      <c r="A330" s="343">
        <f t="shared" si="132"/>
        <v>325</v>
      </c>
      <c r="B330" s="344" t="s">
        <v>939</v>
      </c>
      <c r="C330" s="345" t="s">
        <v>940</v>
      </c>
      <c r="D330" s="346">
        <v>3</v>
      </c>
      <c r="E330" s="346">
        <v>0</v>
      </c>
      <c r="F330" s="346">
        <v>0</v>
      </c>
      <c r="G330" s="346">
        <v>0</v>
      </c>
      <c r="H330" s="346"/>
      <c r="I330" s="346"/>
      <c r="J330" s="346"/>
      <c r="K330" s="346"/>
      <c r="L330" s="346"/>
      <c r="M330" s="346"/>
      <c r="N330" s="346"/>
      <c r="O330" s="346"/>
      <c r="P330" s="347">
        <f t="shared" si="131"/>
        <v>3</v>
      </c>
      <c r="Q330" s="348">
        <f t="shared" ref="Q330:Q393" si="133">IF(D330&lt;14,D330,14)</f>
        <v>3</v>
      </c>
      <c r="R330" s="348">
        <f t="shared" ref="R330:R393" si="134">D330-Q330</f>
        <v>0</v>
      </c>
      <c r="S330" s="348">
        <f t="shared" ref="S330:S393" si="135">IF(D330&gt;=14,0,IF((D330+E330)&lt;14,E330,14-D330))</f>
        <v>0</v>
      </c>
      <c r="T330" s="348">
        <f t="shared" ref="T330:T393" si="136">IF(D330&gt;=14,E330,E330-S330)</f>
        <v>0</v>
      </c>
      <c r="U330" s="348">
        <f t="shared" ref="U330:U393" si="137">IF((D330+E330)&gt;=14,0,IF((D330+E330+F330)&lt;14,F330,14-(D330+E330)))</f>
        <v>0</v>
      </c>
      <c r="V330" s="348">
        <f t="shared" ref="V330:V393" si="138">IF((D330+E330)&gt;=14,F330,F330-U330)</f>
        <v>0</v>
      </c>
      <c r="W330" s="348">
        <f t="shared" ref="W330:W393" si="139">IF((D330+E330+F330)&gt;=14,0,IF((D330+E330+F330+G330)&lt;14,G330,14-(D330+E330+F330)))</f>
        <v>0</v>
      </c>
      <c r="X330" s="348">
        <f t="shared" ref="X330:X393" si="140">IF((D330+E330+F330)&gt;=14,G330,G330-W330)</f>
        <v>0</v>
      </c>
      <c r="Y330" s="348">
        <f t="shared" ref="Y330:Y393" si="141">IF((D330+E330+F330+G330)&gt;=14,0,IF((D330+E330+F330+G330+H330)&lt;14,H330,14-(D330+E330+F330+G330)))</f>
        <v>0</v>
      </c>
      <c r="Z330" s="348">
        <f t="shared" ref="Z330:Z393" si="142">IF((D330+E330+F330+G330)&gt;=14,H330,H330-Y330)</f>
        <v>0</v>
      </c>
      <c r="AA330" s="348">
        <f t="shared" ref="AA330:AA393" si="143">IF((D330+E330+F330+G330+H330)&gt;=14,0,IF((D330+E330+F330+G330+H330+I330)&lt;14,I330,14-(D330+E330+F330+G330+H330)))</f>
        <v>0</v>
      </c>
      <c r="AB330" s="348">
        <f t="shared" ref="AB330:AB393" si="144">IF((D330+E330+F330+G330+H330)&gt;=14,I330,I330-AA330)</f>
        <v>0</v>
      </c>
      <c r="AC330" s="348">
        <f t="shared" ref="AC330:AC393" si="145">IF((D330+E330+F330+G330+H330+I330)&gt;=14,0,IF((D330+E330+F330+G330+H330+I330+J330)&lt;14,J330,14-(D330+E330+F330+G330+H330+I330)))</f>
        <v>0</v>
      </c>
      <c r="AD330" s="348">
        <f t="shared" ref="AD330:AD393" si="146">IF((D330+E330+F330+G330+H330+I330)&gt;=14,J330,J330-AC330)</f>
        <v>0</v>
      </c>
      <c r="AE330" s="348">
        <f t="shared" ref="AE330:AE393" si="147">IF((D330+E330+F330+G330+H330+I330+J330)&gt;=14,0,IF((D330+E330+F330+G330+H330+I330+J330+K330)&lt;14,K330,14-(D330+E330+F330+G330+H330+I330+J330)))</f>
        <v>0</v>
      </c>
      <c r="AF330" s="348">
        <f t="shared" ref="AF330:AF393" si="148">IF((D330+E330+F330+G330+H330+I330+J330)&gt;=14,K330,K330-AE330)</f>
        <v>0</v>
      </c>
      <c r="AG330" s="348">
        <f t="shared" ref="AG330:AG393" si="149">IF((D330+E330+F330+G330+H330+I330+J330+K330)&gt;=14,0,IF((D330+E330+F330+G330+H330+I330+J330+K330+L330)&lt;14,L330,14-(D330+E330+F330+G330+H330+I330+J330+K330)))</f>
        <v>0</v>
      </c>
      <c r="AH330" s="348">
        <f t="shared" ref="AH330:AH393" si="150">IF((D330+E330+F330+G330+H330+I330+J330+K330)&gt;=14,L330,L330-AG330)</f>
        <v>0</v>
      </c>
      <c r="AI330" s="348">
        <f t="shared" ref="AI330:AI393" si="151">IF((D330+E330+F330+G330+H330+I330+J330+K330+L330)&gt;=14,0,IF((D330+E330+F330+G330+H330+I330+J330+K330+L330+M330)&lt;14,M330,14-(D330+E330+F330+G330+H330+I330+J330+K330+L330)))</f>
        <v>0</v>
      </c>
      <c r="AJ330" s="348">
        <f t="shared" ref="AJ330:AJ393" si="152">IF((D330+E330+F330+G330+H330+I330+J330+K330+L330)&gt;=14,M330,M330-AI330)</f>
        <v>0</v>
      </c>
      <c r="AK330" s="348">
        <f t="shared" ref="AK330:AK393" si="153">IF((D330+E330+F330+G330+H330+I330+J330+K330+L330+M330)&gt;=14,0,IF((D330+E330+F330+G330+H330+I330+J330+K330+L330+M330+N330)&lt;14,N330,14-(D330+E330+F330+G330+H330+I330+J330+K330+L330+M330)))</f>
        <v>0</v>
      </c>
      <c r="AL330" s="348">
        <f t="shared" ref="AL330:AL393" si="154">IF((D330+E330+F330+G330+H330+I330+J330+K330+L330+M330)&gt;=14,N330,N330-AK330)</f>
        <v>0</v>
      </c>
      <c r="AM330" s="348">
        <f t="shared" ref="AM330:AM393" si="155">IF((D330+E330+F330+G330+H330+I330+J330+K330+L330+M330+N330)&gt;=14,0,IF((D330+E330+F330+G330+H330+I330+J330+K330+L330+M330+N330+O330)&lt;14,O330,14-(D330+E330+F330+G330+H330+I330+J330+K330+L330+M330+N330)))</f>
        <v>0</v>
      </c>
      <c r="AN330" s="348">
        <f t="shared" ref="AN330:AN393" si="156">IF((D330+E330+F330+G330+H330+I330+J330+K330+L330+M330+N330)&gt;=14,O330,O330-AM330)</f>
        <v>0</v>
      </c>
      <c r="AO330" s="334">
        <v>14</v>
      </c>
    </row>
    <row r="331" spans="1:41" s="335" customFormat="1" ht="18" customHeight="1">
      <c r="A331" s="343">
        <f t="shared" si="132"/>
        <v>326</v>
      </c>
      <c r="B331" s="344" t="s">
        <v>968</v>
      </c>
      <c r="C331" s="345" t="s">
        <v>969</v>
      </c>
      <c r="D331" s="346">
        <v>0</v>
      </c>
      <c r="E331" s="346">
        <v>0</v>
      </c>
      <c r="F331" s="346">
        <v>0</v>
      </c>
      <c r="G331" s="346">
        <v>0</v>
      </c>
      <c r="H331" s="346"/>
      <c r="I331" s="346"/>
      <c r="J331" s="346"/>
      <c r="K331" s="346"/>
      <c r="L331" s="346"/>
      <c r="M331" s="346"/>
      <c r="N331" s="346"/>
      <c r="O331" s="346"/>
      <c r="P331" s="347">
        <f t="shared" ref="P331:P394" si="157">SUM(D331:O331)</f>
        <v>0</v>
      </c>
      <c r="Q331" s="348">
        <f t="shared" si="133"/>
        <v>0</v>
      </c>
      <c r="R331" s="348">
        <f t="shared" si="134"/>
        <v>0</v>
      </c>
      <c r="S331" s="348">
        <f t="shared" si="135"/>
        <v>0</v>
      </c>
      <c r="T331" s="348">
        <f t="shared" si="136"/>
        <v>0</v>
      </c>
      <c r="U331" s="348">
        <f t="shared" si="137"/>
        <v>0</v>
      </c>
      <c r="V331" s="348">
        <f t="shared" si="138"/>
        <v>0</v>
      </c>
      <c r="W331" s="348">
        <f t="shared" si="139"/>
        <v>0</v>
      </c>
      <c r="X331" s="348">
        <f t="shared" si="140"/>
        <v>0</v>
      </c>
      <c r="Y331" s="348">
        <f t="shared" si="141"/>
        <v>0</v>
      </c>
      <c r="Z331" s="348">
        <f t="shared" si="142"/>
        <v>0</v>
      </c>
      <c r="AA331" s="348">
        <f t="shared" si="143"/>
        <v>0</v>
      </c>
      <c r="AB331" s="348">
        <f t="shared" si="144"/>
        <v>0</v>
      </c>
      <c r="AC331" s="348">
        <f t="shared" si="145"/>
        <v>0</v>
      </c>
      <c r="AD331" s="348">
        <f t="shared" si="146"/>
        <v>0</v>
      </c>
      <c r="AE331" s="348">
        <f t="shared" si="147"/>
        <v>0</v>
      </c>
      <c r="AF331" s="348">
        <f t="shared" si="148"/>
        <v>0</v>
      </c>
      <c r="AG331" s="348">
        <f t="shared" si="149"/>
        <v>0</v>
      </c>
      <c r="AH331" s="348">
        <f t="shared" si="150"/>
        <v>0</v>
      </c>
      <c r="AI331" s="348">
        <f t="shared" si="151"/>
        <v>0</v>
      </c>
      <c r="AJ331" s="348">
        <f t="shared" si="152"/>
        <v>0</v>
      </c>
      <c r="AK331" s="348">
        <f t="shared" si="153"/>
        <v>0</v>
      </c>
      <c r="AL331" s="348">
        <f t="shared" si="154"/>
        <v>0</v>
      </c>
      <c r="AM331" s="348">
        <f t="shared" si="155"/>
        <v>0</v>
      </c>
      <c r="AN331" s="348">
        <f t="shared" si="156"/>
        <v>0</v>
      </c>
      <c r="AO331" s="334">
        <v>12</v>
      </c>
    </row>
    <row r="332" spans="1:41" s="335" customFormat="1" ht="18" customHeight="1">
      <c r="A332" s="343">
        <f t="shared" si="132"/>
        <v>327</v>
      </c>
      <c r="B332" s="344" t="s">
        <v>984</v>
      </c>
      <c r="C332" s="345" t="s">
        <v>985</v>
      </c>
      <c r="D332" s="346">
        <v>2</v>
      </c>
      <c r="E332" s="346">
        <v>5.5</v>
      </c>
      <c r="F332" s="346">
        <v>1</v>
      </c>
      <c r="G332" s="346">
        <v>0</v>
      </c>
      <c r="H332" s="346"/>
      <c r="I332" s="346"/>
      <c r="J332" s="346"/>
      <c r="K332" s="346"/>
      <c r="L332" s="346"/>
      <c r="M332" s="346"/>
      <c r="N332" s="346"/>
      <c r="O332" s="346"/>
      <c r="P332" s="347">
        <f t="shared" si="157"/>
        <v>8.5</v>
      </c>
      <c r="Q332" s="348">
        <f t="shared" si="133"/>
        <v>2</v>
      </c>
      <c r="R332" s="348">
        <f t="shared" si="134"/>
        <v>0</v>
      </c>
      <c r="S332" s="348">
        <f t="shared" si="135"/>
        <v>5.5</v>
      </c>
      <c r="T332" s="348">
        <f t="shared" si="136"/>
        <v>0</v>
      </c>
      <c r="U332" s="348">
        <f t="shared" si="137"/>
        <v>1</v>
      </c>
      <c r="V332" s="348">
        <f t="shared" si="138"/>
        <v>0</v>
      </c>
      <c r="W332" s="348">
        <f t="shared" si="139"/>
        <v>0</v>
      </c>
      <c r="X332" s="348">
        <f t="shared" si="140"/>
        <v>0</v>
      </c>
      <c r="Y332" s="348">
        <f t="shared" si="141"/>
        <v>0</v>
      </c>
      <c r="Z332" s="348">
        <f t="shared" si="142"/>
        <v>0</v>
      </c>
      <c r="AA332" s="348">
        <f t="shared" si="143"/>
        <v>0</v>
      </c>
      <c r="AB332" s="348">
        <f t="shared" si="144"/>
        <v>0</v>
      </c>
      <c r="AC332" s="348">
        <f t="shared" si="145"/>
        <v>0</v>
      </c>
      <c r="AD332" s="348">
        <f t="shared" si="146"/>
        <v>0</v>
      </c>
      <c r="AE332" s="348">
        <f t="shared" si="147"/>
        <v>0</v>
      </c>
      <c r="AF332" s="348">
        <f t="shared" si="148"/>
        <v>0</v>
      </c>
      <c r="AG332" s="348">
        <f t="shared" si="149"/>
        <v>0</v>
      </c>
      <c r="AH332" s="348">
        <f t="shared" si="150"/>
        <v>0</v>
      </c>
      <c r="AI332" s="348">
        <f t="shared" si="151"/>
        <v>0</v>
      </c>
      <c r="AJ332" s="348">
        <f t="shared" si="152"/>
        <v>0</v>
      </c>
      <c r="AK332" s="348">
        <f t="shared" si="153"/>
        <v>0</v>
      </c>
      <c r="AL332" s="348">
        <f t="shared" si="154"/>
        <v>0</v>
      </c>
      <c r="AM332" s="348">
        <f t="shared" si="155"/>
        <v>0</v>
      </c>
      <c r="AN332" s="348">
        <f t="shared" si="156"/>
        <v>0</v>
      </c>
      <c r="AO332" s="334">
        <v>6</v>
      </c>
    </row>
    <row r="333" spans="1:41" s="335" customFormat="1" ht="18" customHeight="1">
      <c r="A333" s="343">
        <f t="shared" si="132"/>
        <v>328</v>
      </c>
      <c r="B333" s="344" t="s">
        <v>330</v>
      </c>
      <c r="C333" s="345" t="s">
        <v>331</v>
      </c>
      <c r="D333" s="346">
        <v>0</v>
      </c>
      <c r="E333" s="346">
        <v>0</v>
      </c>
      <c r="F333" s="346">
        <v>0</v>
      </c>
      <c r="G333" s="346">
        <v>0</v>
      </c>
      <c r="H333" s="346"/>
      <c r="I333" s="346"/>
      <c r="J333" s="346"/>
      <c r="K333" s="346"/>
      <c r="L333" s="346"/>
      <c r="M333" s="346"/>
      <c r="N333" s="346"/>
      <c r="O333" s="346"/>
      <c r="P333" s="347">
        <f t="shared" si="157"/>
        <v>0</v>
      </c>
      <c r="Q333" s="348">
        <f t="shared" si="133"/>
        <v>0</v>
      </c>
      <c r="R333" s="348">
        <f t="shared" si="134"/>
        <v>0</v>
      </c>
      <c r="S333" s="348">
        <f t="shared" si="135"/>
        <v>0</v>
      </c>
      <c r="T333" s="348">
        <f t="shared" si="136"/>
        <v>0</v>
      </c>
      <c r="U333" s="348">
        <f t="shared" si="137"/>
        <v>0</v>
      </c>
      <c r="V333" s="348">
        <f t="shared" si="138"/>
        <v>0</v>
      </c>
      <c r="W333" s="348">
        <f t="shared" si="139"/>
        <v>0</v>
      </c>
      <c r="X333" s="348">
        <f t="shared" si="140"/>
        <v>0</v>
      </c>
      <c r="Y333" s="348">
        <f t="shared" si="141"/>
        <v>0</v>
      </c>
      <c r="Z333" s="348">
        <f t="shared" si="142"/>
        <v>0</v>
      </c>
      <c r="AA333" s="348">
        <f t="shared" si="143"/>
        <v>0</v>
      </c>
      <c r="AB333" s="348">
        <f t="shared" si="144"/>
        <v>0</v>
      </c>
      <c r="AC333" s="348">
        <f t="shared" si="145"/>
        <v>0</v>
      </c>
      <c r="AD333" s="348">
        <f t="shared" si="146"/>
        <v>0</v>
      </c>
      <c r="AE333" s="348">
        <f t="shared" si="147"/>
        <v>0</v>
      </c>
      <c r="AF333" s="348">
        <f t="shared" si="148"/>
        <v>0</v>
      </c>
      <c r="AG333" s="348">
        <f t="shared" si="149"/>
        <v>0</v>
      </c>
      <c r="AH333" s="348">
        <f t="shared" si="150"/>
        <v>0</v>
      </c>
      <c r="AI333" s="348">
        <f t="shared" si="151"/>
        <v>0</v>
      </c>
      <c r="AJ333" s="348">
        <f t="shared" si="152"/>
        <v>0</v>
      </c>
      <c r="AK333" s="348">
        <f t="shared" si="153"/>
        <v>0</v>
      </c>
      <c r="AL333" s="348">
        <f t="shared" si="154"/>
        <v>0</v>
      </c>
      <c r="AM333" s="348">
        <f t="shared" si="155"/>
        <v>0</v>
      </c>
      <c r="AN333" s="348">
        <f t="shared" si="156"/>
        <v>0</v>
      </c>
      <c r="AO333" s="334">
        <v>2</v>
      </c>
    </row>
    <row r="334" spans="1:41" s="335" customFormat="1" ht="18" customHeight="1">
      <c r="A334" s="343">
        <f t="shared" si="132"/>
        <v>329</v>
      </c>
      <c r="B334" s="344" t="s">
        <v>322</v>
      </c>
      <c r="C334" s="345" t="s">
        <v>323</v>
      </c>
      <c r="D334" s="346">
        <v>0</v>
      </c>
      <c r="E334" s="346">
        <v>0</v>
      </c>
      <c r="F334" s="346">
        <v>0</v>
      </c>
      <c r="G334" s="346">
        <v>0</v>
      </c>
      <c r="H334" s="346"/>
      <c r="I334" s="346"/>
      <c r="J334" s="346"/>
      <c r="K334" s="346"/>
      <c r="L334" s="346"/>
      <c r="M334" s="346"/>
      <c r="N334" s="346"/>
      <c r="O334" s="346"/>
      <c r="P334" s="347">
        <f t="shared" si="157"/>
        <v>0</v>
      </c>
      <c r="Q334" s="348">
        <f t="shared" si="133"/>
        <v>0</v>
      </c>
      <c r="R334" s="348">
        <f t="shared" si="134"/>
        <v>0</v>
      </c>
      <c r="S334" s="348">
        <f t="shared" si="135"/>
        <v>0</v>
      </c>
      <c r="T334" s="348">
        <f t="shared" si="136"/>
        <v>0</v>
      </c>
      <c r="U334" s="348">
        <f t="shared" si="137"/>
        <v>0</v>
      </c>
      <c r="V334" s="348">
        <f t="shared" si="138"/>
        <v>0</v>
      </c>
      <c r="W334" s="348">
        <f t="shared" si="139"/>
        <v>0</v>
      </c>
      <c r="X334" s="348">
        <f t="shared" si="140"/>
        <v>0</v>
      </c>
      <c r="Y334" s="348">
        <f t="shared" si="141"/>
        <v>0</v>
      </c>
      <c r="Z334" s="348">
        <f t="shared" si="142"/>
        <v>0</v>
      </c>
      <c r="AA334" s="348">
        <f t="shared" si="143"/>
        <v>0</v>
      </c>
      <c r="AB334" s="348">
        <f t="shared" si="144"/>
        <v>0</v>
      </c>
      <c r="AC334" s="348">
        <f t="shared" si="145"/>
        <v>0</v>
      </c>
      <c r="AD334" s="348">
        <f t="shared" si="146"/>
        <v>0</v>
      </c>
      <c r="AE334" s="348">
        <f t="shared" si="147"/>
        <v>0</v>
      </c>
      <c r="AF334" s="348">
        <f t="shared" si="148"/>
        <v>0</v>
      </c>
      <c r="AG334" s="348">
        <f t="shared" si="149"/>
        <v>0</v>
      </c>
      <c r="AH334" s="348">
        <f t="shared" si="150"/>
        <v>0</v>
      </c>
      <c r="AI334" s="348">
        <f t="shared" si="151"/>
        <v>0</v>
      </c>
      <c r="AJ334" s="348">
        <f t="shared" si="152"/>
        <v>0</v>
      </c>
      <c r="AK334" s="348">
        <f t="shared" si="153"/>
        <v>0</v>
      </c>
      <c r="AL334" s="348">
        <f t="shared" si="154"/>
        <v>0</v>
      </c>
      <c r="AM334" s="348">
        <f t="shared" si="155"/>
        <v>0</v>
      </c>
      <c r="AN334" s="348">
        <f t="shared" si="156"/>
        <v>0</v>
      </c>
      <c r="AO334" s="334">
        <v>14</v>
      </c>
    </row>
    <row r="335" spans="1:41" s="335" customFormat="1" ht="18" customHeight="1">
      <c r="A335" s="343">
        <f t="shared" si="132"/>
        <v>330</v>
      </c>
      <c r="B335" s="344" t="s">
        <v>1105</v>
      </c>
      <c r="C335" s="345" t="s">
        <v>1106</v>
      </c>
      <c r="D335" s="346">
        <v>0</v>
      </c>
      <c r="E335" s="346"/>
      <c r="F335" s="346">
        <v>0</v>
      </c>
      <c r="G335" s="346"/>
      <c r="H335" s="346"/>
      <c r="I335" s="346"/>
      <c r="J335" s="346"/>
      <c r="K335" s="346"/>
      <c r="L335" s="346"/>
      <c r="M335" s="346"/>
      <c r="N335" s="346"/>
      <c r="O335" s="346"/>
      <c r="P335" s="347">
        <f t="shared" si="157"/>
        <v>0</v>
      </c>
      <c r="Q335" s="348">
        <f t="shared" si="133"/>
        <v>0</v>
      </c>
      <c r="R335" s="348">
        <f t="shared" si="134"/>
        <v>0</v>
      </c>
      <c r="S335" s="348">
        <f t="shared" si="135"/>
        <v>0</v>
      </c>
      <c r="T335" s="348">
        <f t="shared" si="136"/>
        <v>0</v>
      </c>
      <c r="U335" s="348">
        <f t="shared" si="137"/>
        <v>0</v>
      </c>
      <c r="V335" s="348">
        <f t="shared" si="138"/>
        <v>0</v>
      </c>
      <c r="W335" s="348">
        <f t="shared" si="139"/>
        <v>0</v>
      </c>
      <c r="X335" s="348">
        <f t="shared" si="140"/>
        <v>0</v>
      </c>
      <c r="Y335" s="348">
        <f t="shared" si="141"/>
        <v>0</v>
      </c>
      <c r="Z335" s="348">
        <f t="shared" si="142"/>
        <v>0</v>
      </c>
      <c r="AA335" s="348">
        <f t="shared" si="143"/>
        <v>0</v>
      </c>
      <c r="AB335" s="348">
        <f t="shared" si="144"/>
        <v>0</v>
      </c>
      <c r="AC335" s="348">
        <f t="shared" si="145"/>
        <v>0</v>
      </c>
      <c r="AD335" s="348">
        <f t="shared" si="146"/>
        <v>0</v>
      </c>
      <c r="AE335" s="348">
        <f t="shared" si="147"/>
        <v>0</v>
      </c>
      <c r="AF335" s="348">
        <f t="shared" si="148"/>
        <v>0</v>
      </c>
      <c r="AG335" s="348">
        <f t="shared" si="149"/>
        <v>0</v>
      </c>
      <c r="AH335" s="348">
        <f t="shared" si="150"/>
        <v>0</v>
      </c>
      <c r="AI335" s="348">
        <f t="shared" si="151"/>
        <v>0</v>
      </c>
      <c r="AJ335" s="348">
        <f t="shared" si="152"/>
        <v>0</v>
      </c>
      <c r="AK335" s="348">
        <f t="shared" si="153"/>
        <v>0</v>
      </c>
      <c r="AL335" s="348">
        <f t="shared" si="154"/>
        <v>0</v>
      </c>
      <c r="AM335" s="348">
        <f t="shared" si="155"/>
        <v>0</v>
      </c>
      <c r="AN335" s="348">
        <f t="shared" si="156"/>
        <v>0</v>
      </c>
      <c r="AO335" s="334">
        <v>7</v>
      </c>
    </row>
    <row r="336" spans="1:41" s="335" customFormat="1" ht="18" customHeight="1">
      <c r="A336" s="343">
        <f t="shared" si="132"/>
        <v>331</v>
      </c>
      <c r="B336" s="344" t="s">
        <v>316</v>
      </c>
      <c r="C336" s="345" t="s">
        <v>317</v>
      </c>
      <c r="D336" s="346">
        <v>0</v>
      </c>
      <c r="E336" s="346">
        <v>0</v>
      </c>
      <c r="F336" s="346">
        <v>0</v>
      </c>
      <c r="G336" s="346">
        <v>0</v>
      </c>
      <c r="H336" s="346"/>
      <c r="I336" s="346"/>
      <c r="J336" s="346"/>
      <c r="K336" s="346"/>
      <c r="L336" s="346"/>
      <c r="M336" s="346"/>
      <c r="N336" s="346"/>
      <c r="O336" s="346"/>
      <c r="P336" s="347">
        <f t="shared" si="157"/>
        <v>0</v>
      </c>
      <c r="Q336" s="348">
        <f t="shared" si="133"/>
        <v>0</v>
      </c>
      <c r="R336" s="348">
        <f t="shared" si="134"/>
        <v>0</v>
      </c>
      <c r="S336" s="348">
        <f t="shared" si="135"/>
        <v>0</v>
      </c>
      <c r="T336" s="348">
        <f t="shared" si="136"/>
        <v>0</v>
      </c>
      <c r="U336" s="348">
        <f t="shared" si="137"/>
        <v>0</v>
      </c>
      <c r="V336" s="348">
        <f t="shared" si="138"/>
        <v>0</v>
      </c>
      <c r="W336" s="348">
        <f t="shared" si="139"/>
        <v>0</v>
      </c>
      <c r="X336" s="348">
        <f t="shared" si="140"/>
        <v>0</v>
      </c>
      <c r="Y336" s="348">
        <f t="shared" si="141"/>
        <v>0</v>
      </c>
      <c r="Z336" s="348">
        <f t="shared" si="142"/>
        <v>0</v>
      </c>
      <c r="AA336" s="348">
        <f t="shared" si="143"/>
        <v>0</v>
      </c>
      <c r="AB336" s="348">
        <f t="shared" si="144"/>
        <v>0</v>
      </c>
      <c r="AC336" s="348">
        <f t="shared" si="145"/>
        <v>0</v>
      </c>
      <c r="AD336" s="348">
        <f t="shared" si="146"/>
        <v>0</v>
      </c>
      <c r="AE336" s="348">
        <f t="shared" si="147"/>
        <v>0</v>
      </c>
      <c r="AF336" s="348">
        <f t="shared" si="148"/>
        <v>0</v>
      </c>
      <c r="AG336" s="348">
        <f t="shared" si="149"/>
        <v>0</v>
      </c>
      <c r="AH336" s="348">
        <f t="shared" si="150"/>
        <v>0</v>
      </c>
      <c r="AI336" s="348">
        <f t="shared" si="151"/>
        <v>0</v>
      </c>
      <c r="AJ336" s="348">
        <f t="shared" si="152"/>
        <v>0</v>
      </c>
      <c r="AK336" s="348">
        <f t="shared" si="153"/>
        <v>0</v>
      </c>
      <c r="AL336" s="348">
        <f t="shared" si="154"/>
        <v>0</v>
      </c>
      <c r="AM336" s="348">
        <f t="shared" si="155"/>
        <v>0</v>
      </c>
      <c r="AN336" s="348">
        <f t="shared" si="156"/>
        <v>0</v>
      </c>
      <c r="AO336" s="334">
        <v>3</v>
      </c>
    </row>
    <row r="337" spans="1:41" s="335" customFormat="1" ht="18" customHeight="1">
      <c r="A337" s="343">
        <f t="shared" si="132"/>
        <v>332</v>
      </c>
      <c r="B337" s="344" t="s">
        <v>318</v>
      </c>
      <c r="C337" s="345" t="s">
        <v>319</v>
      </c>
      <c r="D337" s="346">
        <v>0</v>
      </c>
      <c r="E337" s="346">
        <v>0</v>
      </c>
      <c r="F337" s="346">
        <v>0</v>
      </c>
      <c r="G337" s="346">
        <v>0</v>
      </c>
      <c r="H337" s="346"/>
      <c r="I337" s="346"/>
      <c r="J337" s="346"/>
      <c r="K337" s="346"/>
      <c r="L337" s="346"/>
      <c r="M337" s="346"/>
      <c r="N337" s="346"/>
      <c r="O337" s="346"/>
      <c r="P337" s="347">
        <f t="shared" si="157"/>
        <v>0</v>
      </c>
      <c r="Q337" s="348">
        <f t="shared" si="133"/>
        <v>0</v>
      </c>
      <c r="R337" s="348">
        <f t="shared" si="134"/>
        <v>0</v>
      </c>
      <c r="S337" s="348">
        <f t="shared" si="135"/>
        <v>0</v>
      </c>
      <c r="T337" s="348">
        <f t="shared" si="136"/>
        <v>0</v>
      </c>
      <c r="U337" s="348">
        <f t="shared" si="137"/>
        <v>0</v>
      </c>
      <c r="V337" s="348">
        <f t="shared" si="138"/>
        <v>0</v>
      </c>
      <c r="W337" s="348">
        <f t="shared" si="139"/>
        <v>0</v>
      </c>
      <c r="X337" s="348">
        <f t="shared" si="140"/>
        <v>0</v>
      </c>
      <c r="Y337" s="348">
        <f t="shared" si="141"/>
        <v>0</v>
      </c>
      <c r="Z337" s="348">
        <f t="shared" si="142"/>
        <v>0</v>
      </c>
      <c r="AA337" s="348">
        <f t="shared" si="143"/>
        <v>0</v>
      </c>
      <c r="AB337" s="348">
        <f t="shared" si="144"/>
        <v>0</v>
      </c>
      <c r="AC337" s="348">
        <f t="shared" si="145"/>
        <v>0</v>
      </c>
      <c r="AD337" s="348">
        <f t="shared" si="146"/>
        <v>0</v>
      </c>
      <c r="AE337" s="348">
        <f t="shared" si="147"/>
        <v>0</v>
      </c>
      <c r="AF337" s="348">
        <f t="shared" si="148"/>
        <v>0</v>
      </c>
      <c r="AG337" s="348">
        <f t="shared" si="149"/>
        <v>0</v>
      </c>
      <c r="AH337" s="348">
        <f t="shared" si="150"/>
        <v>0</v>
      </c>
      <c r="AI337" s="348">
        <f t="shared" si="151"/>
        <v>0</v>
      </c>
      <c r="AJ337" s="348">
        <f t="shared" si="152"/>
        <v>0</v>
      </c>
      <c r="AK337" s="348">
        <f t="shared" si="153"/>
        <v>0</v>
      </c>
      <c r="AL337" s="348">
        <f t="shared" si="154"/>
        <v>0</v>
      </c>
      <c r="AM337" s="348">
        <f t="shared" si="155"/>
        <v>0</v>
      </c>
      <c r="AN337" s="348">
        <f t="shared" si="156"/>
        <v>0</v>
      </c>
      <c r="AO337" s="334">
        <v>12</v>
      </c>
    </row>
    <row r="338" spans="1:41" s="335" customFormat="1" ht="18" customHeight="1">
      <c r="A338" s="343">
        <f t="shared" si="132"/>
        <v>333</v>
      </c>
      <c r="B338" s="344" t="s">
        <v>1492</v>
      </c>
      <c r="C338" s="345" t="s">
        <v>1493</v>
      </c>
      <c r="D338" s="346">
        <v>0</v>
      </c>
      <c r="E338" s="346">
        <v>0</v>
      </c>
      <c r="F338" s="346">
        <v>0</v>
      </c>
      <c r="G338" s="346">
        <v>0</v>
      </c>
      <c r="H338" s="346"/>
      <c r="I338" s="346"/>
      <c r="J338" s="346"/>
      <c r="K338" s="346"/>
      <c r="L338" s="346"/>
      <c r="M338" s="346"/>
      <c r="N338" s="346"/>
      <c r="O338" s="346"/>
      <c r="P338" s="347">
        <f t="shared" si="157"/>
        <v>0</v>
      </c>
      <c r="Q338" s="348">
        <f t="shared" si="133"/>
        <v>0</v>
      </c>
      <c r="R338" s="348">
        <f t="shared" si="134"/>
        <v>0</v>
      </c>
      <c r="S338" s="348">
        <f t="shared" si="135"/>
        <v>0</v>
      </c>
      <c r="T338" s="348">
        <f t="shared" si="136"/>
        <v>0</v>
      </c>
      <c r="U338" s="348">
        <f t="shared" si="137"/>
        <v>0</v>
      </c>
      <c r="V338" s="348">
        <f t="shared" si="138"/>
        <v>0</v>
      </c>
      <c r="W338" s="348">
        <f t="shared" si="139"/>
        <v>0</v>
      </c>
      <c r="X338" s="348">
        <f t="shared" si="140"/>
        <v>0</v>
      </c>
      <c r="Y338" s="348">
        <f t="shared" si="141"/>
        <v>0</v>
      </c>
      <c r="Z338" s="348">
        <f t="shared" si="142"/>
        <v>0</v>
      </c>
      <c r="AA338" s="348">
        <f t="shared" si="143"/>
        <v>0</v>
      </c>
      <c r="AB338" s="348">
        <f t="shared" si="144"/>
        <v>0</v>
      </c>
      <c r="AC338" s="348">
        <f t="shared" si="145"/>
        <v>0</v>
      </c>
      <c r="AD338" s="348">
        <f t="shared" si="146"/>
        <v>0</v>
      </c>
      <c r="AE338" s="348">
        <f t="shared" si="147"/>
        <v>0</v>
      </c>
      <c r="AF338" s="348">
        <f t="shared" si="148"/>
        <v>0</v>
      </c>
      <c r="AG338" s="348">
        <f t="shared" si="149"/>
        <v>0</v>
      </c>
      <c r="AH338" s="348">
        <f t="shared" si="150"/>
        <v>0</v>
      </c>
      <c r="AI338" s="348">
        <f t="shared" si="151"/>
        <v>0</v>
      </c>
      <c r="AJ338" s="348">
        <f t="shared" si="152"/>
        <v>0</v>
      </c>
      <c r="AK338" s="348">
        <f t="shared" si="153"/>
        <v>0</v>
      </c>
      <c r="AL338" s="348">
        <f t="shared" si="154"/>
        <v>0</v>
      </c>
      <c r="AM338" s="348">
        <f t="shared" si="155"/>
        <v>0</v>
      </c>
      <c r="AN338" s="348">
        <f t="shared" si="156"/>
        <v>0</v>
      </c>
      <c r="AO338" s="334">
        <v>15</v>
      </c>
    </row>
    <row r="339" spans="1:41" s="335" customFormat="1" ht="18" customHeight="1">
      <c r="A339" s="343">
        <f t="shared" si="132"/>
        <v>334</v>
      </c>
      <c r="B339" s="344" t="s">
        <v>320</v>
      </c>
      <c r="C339" s="345" t="s">
        <v>321</v>
      </c>
      <c r="D339" s="346">
        <v>0</v>
      </c>
      <c r="E339" s="346">
        <v>0</v>
      </c>
      <c r="F339" s="346">
        <v>0</v>
      </c>
      <c r="G339" s="346">
        <v>0</v>
      </c>
      <c r="H339" s="346"/>
      <c r="I339" s="346"/>
      <c r="J339" s="346"/>
      <c r="K339" s="346"/>
      <c r="L339" s="346"/>
      <c r="M339" s="346"/>
      <c r="N339" s="346"/>
      <c r="O339" s="346"/>
      <c r="P339" s="347">
        <f t="shared" si="157"/>
        <v>0</v>
      </c>
      <c r="Q339" s="348">
        <f t="shared" si="133"/>
        <v>0</v>
      </c>
      <c r="R339" s="348">
        <f t="shared" si="134"/>
        <v>0</v>
      </c>
      <c r="S339" s="348">
        <f t="shared" si="135"/>
        <v>0</v>
      </c>
      <c r="T339" s="348">
        <f t="shared" si="136"/>
        <v>0</v>
      </c>
      <c r="U339" s="348">
        <f t="shared" si="137"/>
        <v>0</v>
      </c>
      <c r="V339" s="348">
        <f t="shared" si="138"/>
        <v>0</v>
      </c>
      <c r="W339" s="348">
        <f t="shared" si="139"/>
        <v>0</v>
      </c>
      <c r="X339" s="348">
        <f t="shared" si="140"/>
        <v>0</v>
      </c>
      <c r="Y339" s="348">
        <f t="shared" si="141"/>
        <v>0</v>
      </c>
      <c r="Z339" s="348">
        <f t="shared" si="142"/>
        <v>0</v>
      </c>
      <c r="AA339" s="348">
        <f t="shared" si="143"/>
        <v>0</v>
      </c>
      <c r="AB339" s="348">
        <f t="shared" si="144"/>
        <v>0</v>
      </c>
      <c r="AC339" s="348">
        <f t="shared" si="145"/>
        <v>0</v>
      </c>
      <c r="AD339" s="348">
        <f t="shared" si="146"/>
        <v>0</v>
      </c>
      <c r="AE339" s="348">
        <f t="shared" si="147"/>
        <v>0</v>
      </c>
      <c r="AF339" s="348">
        <f t="shared" si="148"/>
        <v>0</v>
      </c>
      <c r="AG339" s="348">
        <f t="shared" si="149"/>
        <v>0</v>
      </c>
      <c r="AH339" s="348">
        <f t="shared" si="150"/>
        <v>0</v>
      </c>
      <c r="AI339" s="348">
        <f t="shared" si="151"/>
        <v>0</v>
      </c>
      <c r="AJ339" s="348">
        <f t="shared" si="152"/>
        <v>0</v>
      </c>
      <c r="AK339" s="348">
        <f t="shared" si="153"/>
        <v>0</v>
      </c>
      <c r="AL339" s="348">
        <f t="shared" si="154"/>
        <v>0</v>
      </c>
      <c r="AM339" s="348">
        <f t="shared" si="155"/>
        <v>0</v>
      </c>
      <c r="AN339" s="348">
        <f t="shared" si="156"/>
        <v>0</v>
      </c>
      <c r="AO339" s="334">
        <v>13</v>
      </c>
    </row>
    <row r="340" spans="1:41" s="335" customFormat="1" ht="18" customHeight="1">
      <c r="A340" s="343">
        <f t="shared" si="132"/>
        <v>335</v>
      </c>
      <c r="B340" s="344" t="s">
        <v>1494</v>
      </c>
      <c r="C340" s="345" t="s">
        <v>1495</v>
      </c>
      <c r="D340" s="346">
        <v>0</v>
      </c>
      <c r="E340" s="346">
        <v>0</v>
      </c>
      <c r="F340" s="346">
        <v>0</v>
      </c>
      <c r="G340" s="346">
        <v>0</v>
      </c>
      <c r="H340" s="346"/>
      <c r="I340" s="346"/>
      <c r="J340" s="346"/>
      <c r="K340" s="346"/>
      <c r="L340" s="346"/>
      <c r="M340" s="346"/>
      <c r="N340" s="346"/>
      <c r="O340" s="346"/>
      <c r="P340" s="347">
        <f t="shared" si="157"/>
        <v>0</v>
      </c>
      <c r="Q340" s="348">
        <f t="shared" si="133"/>
        <v>0</v>
      </c>
      <c r="R340" s="348">
        <f t="shared" si="134"/>
        <v>0</v>
      </c>
      <c r="S340" s="348">
        <f t="shared" si="135"/>
        <v>0</v>
      </c>
      <c r="T340" s="348">
        <f t="shared" si="136"/>
        <v>0</v>
      </c>
      <c r="U340" s="348">
        <f t="shared" si="137"/>
        <v>0</v>
      </c>
      <c r="V340" s="348">
        <f t="shared" si="138"/>
        <v>0</v>
      </c>
      <c r="W340" s="348">
        <f t="shared" si="139"/>
        <v>0</v>
      </c>
      <c r="X340" s="348">
        <f t="shared" si="140"/>
        <v>0</v>
      </c>
      <c r="Y340" s="348">
        <f t="shared" si="141"/>
        <v>0</v>
      </c>
      <c r="Z340" s="348">
        <f t="shared" si="142"/>
        <v>0</v>
      </c>
      <c r="AA340" s="348">
        <f t="shared" si="143"/>
        <v>0</v>
      </c>
      <c r="AB340" s="348">
        <f t="shared" si="144"/>
        <v>0</v>
      </c>
      <c r="AC340" s="348">
        <f t="shared" si="145"/>
        <v>0</v>
      </c>
      <c r="AD340" s="348">
        <f t="shared" si="146"/>
        <v>0</v>
      </c>
      <c r="AE340" s="348">
        <f t="shared" si="147"/>
        <v>0</v>
      </c>
      <c r="AF340" s="348">
        <f t="shared" si="148"/>
        <v>0</v>
      </c>
      <c r="AG340" s="348">
        <f t="shared" si="149"/>
        <v>0</v>
      </c>
      <c r="AH340" s="348">
        <f t="shared" si="150"/>
        <v>0</v>
      </c>
      <c r="AI340" s="348">
        <f t="shared" si="151"/>
        <v>0</v>
      </c>
      <c r="AJ340" s="348">
        <f t="shared" si="152"/>
        <v>0</v>
      </c>
      <c r="AK340" s="348">
        <f t="shared" si="153"/>
        <v>0</v>
      </c>
      <c r="AL340" s="348">
        <f t="shared" si="154"/>
        <v>0</v>
      </c>
      <c r="AM340" s="348">
        <f t="shared" si="155"/>
        <v>0</v>
      </c>
      <c r="AN340" s="348">
        <f t="shared" si="156"/>
        <v>0</v>
      </c>
      <c r="AO340" s="334">
        <v>14</v>
      </c>
    </row>
    <row r="341" spans="1:41" s="335" customFormat="1" ht="18" customHeight="1">
      <c r="A341" s="343">
        <f t="shared" si="132"/>
        <v>336</v>
      </c>
      <c r="B341" s="344" t="s">
        <v>1496</v>
      </c>
      <c r="C341" s="345" t="s">
        <v>1497</v>
      </c>
      <c r="D341" s="346">
        <v>0</v>
      </c>
      <c r="E341" s="346">
        <v>0</v>
      </c>
      <c r="F341" s="346">
        <v>0</v>
      </c>
      <c r="G341" s="346">
        <v>0</v>
      </c>
      <c r="H341" s="346"/>
      <c r="I341" s="346"/>
      <c r="J341" s="346"/>
      <c r="K341" s="346"/>
      <c r="L341" s="346"/>
      <c r="M341" s="346"/>
      <c r="N341" s="346"/>
      <c r="O341" s="346"/>
      <c r="P341" s="347">
        <f t="shared" si="157"/>
        <v>0</v>
      </c>
      <c r="Q341" s="348">
        <f t="shared" si="133"/>
        <v>0</v>
      </c>
      <c r="R341" s="348">
        <f t="shared" si="134"/>
        <v>0</v>
      </c>
      <c r="S341" s="348">
        <f t="shared" si="135"/>
        <v>0</v>
      </c>
      <c r="T341" s="348">
        <f t="shared" si="136"/>
        <v>0</v>
      </c>
      <c r="U341" s="348">
        <f t="shared" si="137"/>
        <v>0</v>
      </c>
      <c r="V341" s="348">
        <f t="shared" si="138"/>
        <v>0</v>
      </c>
      <c r="W341" s="348">
        <f t="shared" si="139"/>
        <v>0</v>
      </c>
      <c r="X341" s="348">
        <f t="shared" si="140"/>
        <v>0</v>
      </c>
      <c r="Y341" s="348">
        <f t="shared" si="141"/>
        <v>0</v>
      </c>
      <c r="Z341" s="348">
        <f t="shared" si="142"/>
        <v>0</v>
      </c>
      <c r="AA341" s="348">
        <f t="shared" si="143"/>
        <v>0</v>
      </c>
      <c r="AB341" s="348">
        <f t="shared" si="144"/>
        <v>0</v>
      </c>
      <c r="AC341" s="348">
        <f t="shared" si="145"/>
        <v>0</v>
      </c>
      <c r="AD341" s="348">
        <f t="shared" si="146"/>
        <v>0</v>
      </c>
      <c r="AE341" s="348">
        <f t="shared" si="147"/>
        <v>0</v>
      </c>
      <c r="AF341" s="348">
        <f t="shared" si="148"/>
        <v>0</v>
      </c>
      <c r="AG341" s="348">
        <f t="shared" si="149"/>
        <v>0</v>
      </c>
      <c r="AH341" s="348">
        <f t="shared" si="150"/>
        <v>0</v>
      </c>
      <c r="AI341" s="348">
        <f t="shared" si="151"/>
        <v>0</v>
      </c>
      <c r="AJ341" s="348">
        <f t="shared" si="152"/>
        <v>0</v>
      </c>
      <c r="AK341" s="348">
        <f t="shared" si="153"/>
        <v>0</v>
      </c>
      <c r="AL341" s="348">
        <f t="shared" si="154"/>
        <v>0</v>
      </c>
      <c r="AM341" s="348">
        <f t="shared" si="155"/>
        <v>0</v>
      </c>
      <c r="AN341" s="348">
        <f t="shared" si="156"/>
        <v>0</v>
      </c>
      <c r="AO341" s="334">
        <v>14</v>
      </c>
    </row>
    <row r="342" spans="1:41" s="335" customFormat="1" ht="18" customHeight="1">
      <c r="A342" s="343">
        <f t="shared" si="132"/>
        <v>337</v>
      </c>
      <c r="B342" s="344" t="s">
        <v>1498</v>
      </c>
      <c r="C342" s="345" t="s">
        <v>1499</v>
      </c>
      <c r="D342" s="346">
        <v>0</v>
      </c>
      <c r="E342" s="346">
        <v>0</v>
      </c>
      <c r="F342" s="346">
        <v>0</v>
      </c>
      <c r="G342" s="346">
        <v>0</v>
      </c>
      <c r="H342" s="346"/>
      <c r="I342" s="346"/>
      <c r="J342" s="346"/>
      <c r="K342" s="346"/>
      <c r="L342" s="346"/>
      <c r="M342" s="346"/>
      <c r="N342" s="346"/>
      <c r="O342" s="346"/>
      <c r="P342" s="347">
        <f t="shared" si="157"/>
        <v>0</v>
      </c>
      <c r="Q342" s="348">
        <f t="shared" si="133"/>
        <v>0</v>
      </c>
      <c r="R342" s="348">
        <f t="shared" si="134"/>
        <v>0</v>
      </c>
      <c r="S342" s="348">
        <f t="shared" si="135"/>
        <v>0</v>
      </c>
      <c r="T342" s="348">
        <f t="shared" si="136"/>
        <v>0</v>
      </c>
      <c r="U342" s="348">
        <f t="shared" si="137"/>
        <v>0</v>
      </c>
      <c r="V342" s="348">
        <f t="shared" si="138"/>
        <v>0</v>
      </c>
      <c r="W342" s="348">
        <f t="shared" si="139"/>
        <v>0</v>
      </c>
      <c r="X342" s="348">
        <f t="shared" si="140"/>
        <v>0</v>
      </c>
      <c r="Y342" s="348">
        <f t="shared" si="141"/>
        <v>0</v>
      </c>
      <c r="Z342" s="348">
        <f t="shared" si="142"/>
        <v>0</v>
      </c>
      <c r="AA342" s="348">
        <f t="shared" si="143"/>
        <v>0</v>
      </c>
      <c r="AB342" s="348">
        <f t="shared" si="144"/>
        <v>0</v>
      </c>
      <c r="AC342" s="348">
        <f t="shared" si="145"/>
        <v>0</v>
      </c>
      <c r="AD342" s="348">
        <f t="shared" si="146"/>
        <v>0</v>
      </c>
      <c r="AE342" s="348">
        <f t="shared" si="147"/>
        <v>0</v>
      </c>
      <c r="AF342" s="348">
        <f t="shared" si="148"/>
        <v>0</v>
      </c>
      <c r="AG342" s="348">
        <f t="shared" si="149"/>
        <v>0</v>
      </c>
      <c r="AH342" s="348">
        <f t="shared" si="150"/>
        <v>0</v>
      </c>
      <c r="AI342" s="348">
        <f t="shared" si="151"/>
        <v>0</v>
      </c>
      <c r="AJ342" s="348">
        <f t="shared" si="152"/>
        <v>0</v>
      </c>
      <c r="AK342" s="348">
        <f t="shared" si="153"/>
        <v>0</v>
      </c>
      <c r="AL342" s="348">
        <f t="shared" si="154"/>
        <v>0</v>
      </c>
      <c r="AM342" s="348">
        <f t="shared" si="155"/>
        <v>0</v>
      </c>
      <c r="AN342" s="348">
        <f t="shared" si="156"/>
        <v>0</v>
      </c>
      <c r="AO342" s="334">
        <v>13</v>
      </c>
    </row>
    <row r="343" spans="1:41" s="335" customFormat="1" ht="18" customHeight="1">
      <c r="A343" s="343">
        <f t="shared" si="132"/>
        <v>338</v>
      </c>
      <c r="B343" s="344" t="s">
        <v>894</v>
      </c>
      <c r="C343" s="345" t="s">
        <v>895</v>
      </c>
      <c r="D343" s="346">
        <v>0</v>
      </c>
      <c r="E343" s="346">
        <v>0</v>
      </c>
      <c r="F343" s="346">
        <v>0</v>
      </c>
      <c r="G343" s="346">
        <v>0</v>
      </c>
      <c r="H343" s="346"/>
      <c r="I343" s="346"/>
      <c r="J343" s="346"/>
      <c r="K343" s="346"/>
      <c r="L343" s="346"/>
      <c r="M343" s="346"/>
      <c r="N343" s="346"/>
      <c r="O343" s="346"/>
      <c r="P343" s="347">
        <f t="shared" si="157"/>
        <v>0</v>
      </c>
      <c r="Q343" s="348">
        <f t="shared" si="133"/>
        <v>0</v>
      </c>
      <c r="R343" s="348">
        <f t="shared" si="134"/>
        <v>0</v>
      </c>
      <c r="S343" s="348">
        <f t="shared" si="135"/>
        <v>0</v>
      </c>
      <c r="T343" s="348">
        <f t="shared" si="136"/>
        <v>0</v>
      </c>
      <c r="U343" s="348">
        <f t="shared" si="137"/>
        <v>0</v>
      </c>
      <c r="V343" s="348">
        <f t="shared" si="138"/>
        <v>0</v>
      </c>
      <c r="W343" s="348">
        <f t="shared" si="139"/>
        <v>0</v>
      </c>
      <c r="X343" s="348">
        <f t="shared" si="140"/>
        <v>0</v>
      </c>
      <c r="Y343" s="348">
        <f t="shared" si="141"/>
        <v>0</v>
      </c>
      <c r="Z343" s="348">
        <f t="shared" si="142"/>
        <v>0</v>
      </c>
      <c r="AA343" s="348">
        <f t="shared" si="143"/>
        <v>0</v>
      </c>
      <c r="AB343" s="348">
        <f t="shared" si="144"/>
        <v>0</v>
      </c>
      <c r="AC343" s="348">
        <f t="shared" si="145"/>
        <v>0</v>
      </c>
      <c r="AD343" s="348">
        <f t="shared" si="146"/>
        <v>0</v>
      </c>
      <c r="AE343" s="348">
        <f t="shared" si="147"/>
        <v>0</v>
      </c>
      <c r="AF343" s="348">
        <f t="shared" si="148"/>
        <v>0</v>
      </c>
      <c r="AG343" s="348">
        <f t="shared" si="149"/>
        <v>0</v>
      </c>
      <c r="AH343" s="348">
        <f t="shared" si="150"/>
        <v>0</v>
      </c>
      <c r="AI343" s="348">
        <f t="shared" si="151"/>
        <v>0</v>
      </c>
      <c r="AJ343" s="348">
        <f t="shared" si="152"/>
        <v>0</v>
      </c>
      <c r="AK343" s="348">
        <f t="shared" si="153"/>
        <v>0</v>
      </c>
      <c r="AL343" s="348">
        <f t="shared" si="154"/>
        <v>0</v>
      </c>
      <c r="AM343" s="348">
        <f t="shared" si="155"/>
        <v>0</v>
      </c>
      <c r="AN343" s="348">
        <f t="shared" si="156"/>
        <v>0</v>
      </c>
      <c r="AO343" s="334">
        <v>15</v>
      </c>
    </row>
    <row r="344" spans="1:41" s="335" customFormat="1" ht="18" customHeight="1">
      <c r="A344" s="343">
        <f t="shared" si="132"/>
        <v>339</v>
      </c>
      <c r="B344" s="344" t="s">
        <v>1500</v>
      </c>
      <c r="C344" s="345" t="s">
        <v>1501</v>
      </c>
      <c r="D344" s="346">
        <v>0</v>
      </c>
      <c r="E344" s="346">
        <v>0</v>
      </c>
      <c r="F344" s="346">
        <v>0</v>
      </c>
      <c r="G344" s="346">
        <v>0</v>
      </c>
      <c r="H344" s="346"/>
      <c r="I344" s="346"/>
      <c r="J344" s="346"/>
      <c r="K344" s="346"/>
      <c r="L344" s="346"/>
      <c r="M344" s="346"/>
      <c r="N344" s="346"/>
      <c r="O344" s="346"/>
      <c r="P344" s="347">
        <f t="shared" si="157"/>
        <v>0</v>
      </c>
      <c r="Q344" s="348">
        <f t="shared" si="133"/>
        <v>0</v>
      </c>
      <c r="R344" s="348">
        <f t="shared" si="134"/>
        <v>0</v>
      </c>
      <c r="S344" s="348">
        <f t="shared" si="135"/>
        <v>0</v>
      </c>
      <c r="T344" s="348">
        <f t="shared" si="136"/>
        <v>0</v>
      </c>
      <c r="U344" s="348">
        <f t="shared" si="137"/>
        <v>0</v>
      </c>
      <c r="V344" s="348">
        <f t="shared" si="138"/>
        <v>0</v>
      </c>
      <c r="W344" s="348">
        <f t="shared" si="139"/>
        <v>0</v>
      </c>
      <c r="X344" s="348">
        <f t="shared" si="140"/>
        <v>0</v>
      </c>
      <c r="Y344" s="348">
        <f t="shared" si="141"/>
        <v>0</v>
      </c>
      <c r="Z344" s="348">
        <f t="shared" si="142"/>
        <v>0</v>
      </c>
      <c r="AA344" s="348">
        <f t="shared" si="143"/>
        <v>0</v>
      </c>
      <c r="AB344" s="348">
        <f t="shared" si="144"/>
        <v>0</v>
      </c>
      <c r="AC344" s="348">
        <f t="shared" si="145"/>
        <v>0</v>
      </c>
      <c r="AD344" s="348">
        <f t="shared" si="146"/>
        <v>0</v>
      </c>
      <c r="AE344" s="348">
        <f t="shared" si="147"/>
        <v>0</v>
      </c>
      <c r="AF344" s="348">
        <f t="shared" si="148"/>
        <v>0</v>
      </c>
      <c r="AG344" s="348">
        <f t="shared" si="149"/>
        <v>0</v>
      </c>
      <c r="AH344" s="348">
        <f t="shared" si="150"/>
        <v>0</v>
      </c>
      <c r="AI344" s="348">
        <f t="shared" si="151"/>
        <v>0</v>
      </c>
      <c r="AJ344" s="348">
        <f t="shared" si="152"/>
        <v>0</v>
      </c>
      <c r="AK344" s="348">
        <f t="shared" si="153"/>
        <v>0</v>
      </c>
      <c r="AL344" s="348">
        <f t="shared" si="154"/>
        <v>0</v>
      </c>
      <c r="AM344" s="348">
        <f t="shared" si="155"/>
        <v>0</v>
      </c>
      <c r="AN344" s="348">
        <f t="shared" si="156"/>
        <v>0</v>
      </c>
      <c r="AO344" s="334">
        <v>14</v>
      </c>
    </row>
    <row r="345" spans="1:41" s="335" customFormat="1" ht="18" customHeight="1">
      <c r="A345" s="343">
        <f t="shared" si="132"/>
        <v>340</v>
      </c>
      <c r="B345" s="344" t="s">
        <v>970</v>
      </c>
      <c r="C345" s="345" t="s">
        <v>971</v>
      </c>
      <c r="D345" s="346">
        <v>0</v>
      </c>
      <c r="E345" s="346">
        <v>0</v>
      </c>
      <c r="F345" s="346">
        <v>0</v>
      </c>
      <c r="G345" s="346">
        <v>0</v>
      </c>
      <c r="H345" s="346"/>
      <c r="I345" s="346"/>
      <c r="J345" s="346"/>
      <c r="K345" s="346"/>
      <c r="L345" s="346"/>
      <c r="M345" s="346"/>
      <c r="N345" s="346"/>
      <c r="O345" s="346"/>
      <c r="P345" s="347">
        <f t="shared" si="157"/>
        <v>0</v>
      </c>
      <c r="Q345" s="348">
        <f t="shared" si="133"/>
        <v>0</v>
      </c>
      <c r="R345" s="348">
        <f t="shared" si="134"/>
        <v>0</v>
      </c>
      <c r="S345" s="348">
        <f t="shared" si="135"/>
        <v>0</v>
      </c>
      <c r="T345" s="348">
        <f t="shared" si="136"/>
        <v>0</v>
      </c>
      <c r="U345" s="348">
        <f t="shared" si="137"/>
        <v>0</v>
      </c>
      <c r="V345" s="348">
        <f t="shared" si="138"/>
        <v>0</v>
      </c>
      <c r="W345" s="348">
        <f t="shared" si="139"/>
        <v>0</v>
      </c>
      <c r="X345" s="348">
        <f t="shared" si="140"/>
        <v>0</v>
      </c>
      <c r="Y345" s="348">
        <f t="shared" si="141"/>
        <v>0</v>
      </c>
      <c r="Z345" s="348">
        <f t="shared" si="142"/>
        <v>0</v>
      </c>
      <c r="AA345" s="348">
        <f t="shared" si="143"/>
        <v>0</v>
      </c>
      <c r="AB345" s="348">
        <f t="shared" si="144"/>
        <v>0</v>
      </c>
      <c r="AC345" s="348">
        <f t="shared" si="145"/>
        <v>0</v>
      </c>
      <c r="AD345" s="348">
        <f t="shared" si="146"/>
        <v>0</v>
      </c>
      <c r="AE345" s="348">
        <f t="shared" si="147"/>
        <v>0</v>
      </c>
      <c r="AF345" s="348">
        <f t="shared" si="148"/>
        <v>0</v>
      </c>
      <c r="AG345" s="348">
        <f t="shared" si="149"/>
        <v>0</v>
      </c>
      <c r="AH345" s="348">
        <f t="shared" si="150"/>
        <v>0</v>
      </c>
      <c r="AI345" s="348">
        <f t="shared" si="151"/>
        <v>0</v>
      </c>
      <c r="AJ345" s="348">
        <f t="shared" si="152"/>
        <v>0</v>
      </c>
      <c r="AK345" s="348">
        <f t="shared" si="153"/>
        <v>0</v>
      </c>
      <c r="AL345" s="348">
        <f t="shared" si="154"/>
        <v>0</v>
      </c>
      <c r="AM345" s="348">
        <f t="shared" si="155"/>
        <v>0</v>
      </c>
      <c r="AN345" s="348">
        <f t="shared" si="156"/>
        <v>0</v>
      </c>
      <c r="AO345" s="334">
        <v>12</v>
      </c>
    </row>
    <row r="346" spans="1:41" s="335" customFormat="1" ht="18" customHeight="1">
      <c r="A346" s="343">
        <f t="shared" si="132"/>
        <v>341</v>
      </c>
      <c r="B346" s="344" t="s">
        <v>653</v>
      </c>
      <c r="C346" s="345" t="s">
        <v>654</v>
      </c>
      <c r="D346" s="346">
        <v>0</v>
      </c>
      <c r="E346" s="346">
        <v>0</v>
      </c>
      <c r="F346" s="346">
        <v>0</v>
      </c>
      <c r="G346" s="346">
        <v>0</v>
      </c>
      <c r="H346" s="346"/>
      <c r="I346" s="346"/>
      <c r="J346" s="346"/>
      <c r="K346" s="346"/>
      <c r="L346" s="346"/>
      <c r="M346" s="346"/>
      <c r="N346" s="346"/>
      <c r="O346" s="346"/>
      <c r="P346" s="347">
        <f t="shared" si="157"/>
        <v>0</v>
      </c>
      <c r="Q346" s="348">
        <f t="shared" si="133"/>
        <v>0</v>
      </c>
      <c r="R346" s="348">
        <f t="shared" si="134"/>
        <v>0</v>
      </c>
      <c r="S346" s="348">
        <f t="shared" si="135"/>
        <v>0</v>
      </c>
      <c r="T346" s="348">
        <f t="shared" si="136"/>
        <v>0</v>
      </c>
      <c r="U346" s="348">
        <f t="shared" si="137"/>
        <v>0</v>
      </c>
      <c r="V346" s="348">
        <f t="shared" si="138"/>
        <v>0</v>
      </c>
      <c r="W346" s="348">
        <f t="shared" si="139"/>
        <v>0</v>
      </c>
      <c r="X346" s="348">
        <f t="shared" si="140"/>
        <v>0</v>
      </c>
      <c r="Y346" s="348">
        <f t="shared" si="141"/>
        <v>0</v>
      </c>
      <c r="Z346" s="348">
        <f t="shared" si="142"/>
        <v>0</v>
      </c>
      <c r="AA346" s="348">
        <f t="shared" si="143"/>
        <v>0</v>
      </c>
      <c r="AB346" s="348">
        <f t="shared" si="144"/>
        <v>0</v>
      </c>
      <c r="AC346" s="348">
        <f t="shared" si="145"/>
        <v>0</v>
      </c>
      <c r="AD346" s="348">
        <f t="shared" si="146"/>
        <v>0</v>
      </c>
      <c r="AE346" s="348">
        <f t="shared" si="147"/>
        <v>0</v>
      </c>
      <c r="AF346" s="348">
        <f t="shared" si="148"/>
        <v>0</v>
      </c>
      <c r="AG346" s="348">
        <f t="shared" si="149"/>
        <v>0</v>
      </c>
      <c r="AH346" s="348">
        <f t="shared" si="150"/>
        <v>0</v>
      </c>
      <c r="AI346" s="348">
        <f t="shared" si="151"/>
        <v>0</v>
      </c>
      <c r="AJ346" s="348">
        <f t="shared" si="152"/>
        <v>0</v>
      </c>
      <c r="AK346" s="348">
        <f t="shared" si="153"/>
        <v>0</v>
      </c>
      <c r="AL346" s="348">
        <f t="shared" si="154"/>
        <v>0</v>
      </c>
      <c r="AM346" s="348">
        <f t="shared" si="155"/>
        <v>0</v>
      </c>
      <c r="AN346" s="348">
        <f t="shared" si="156"/>
        <v>0</v>
      </c>
      <c r="AO346" s="334">
        <v>12</v>
      </c>
    </row>
    <row r="347" spans="1:41" s="335" customFormat="1" ht="18" customHeight="1">
      <c r="A347" s="343">
        <f t="shared" si="132"/>
        <v>342</v>
      </c>
      <c r="B347" s="344" t="s">
        <v>639</v>
      </c>
      <c r="C347" s="345" t="s">
        <v>640</v>
      </c>
      <c r="D347" s="346">
        <v>0</v>
      </c>
      <c r="E347" s="346">
        <v>0</v>
      </c>
      <c r="F347" s="346">
        <v>0</v>
      </c>
      <c r="G347" s="346">
        <v>0</v>
      </c>
      <c r="H347" s="346"/>
      <c r="I347" s="346"/>
      <c r="J347" s="346"/>
      <c r="K347" s="346"/>
      <c r="L347" s="346"/>
      <c r="M347" s="346"/>
      <c r="N347" s="346"/>
      <c r="O347" s="346"/>
      <c r="P347" s="347">
        <f t="shared" si="157"/>
        <v>0</v>
      </c>
      <c r="Q347" s="348">
        <f t="shared" si="133"/>
        <v>0</v>
      </c>
      <c r="R347" s="348">
        <f t="shared" si="134"/>
        <v>0</v>
      </c>
      <c r="S347" s="348">
        <f t="shared" si="135"/>
        <v>0</v>
      </c>
      <c r="T347" s="348">
        <f t="shared" si="136"/>
        <v>0</v>
      </c>
      <c r="U347" s="348">
        <f t="shared" si="137"/>
        <v>0</v>
      </c>
      <c r="V347" s="348">
        <f t="shared" si="138"/>
        <v>0</v>
      </c>
      <c r="W347" s="348">
        <f t="shared" si="139"/>
        <v>0</v>
      </c>
      <c r="X347" s="348">
        <f t="shared" si="140"/>
        <v>0</v>
      </c>
      <c r="Y347" s="348">
        <f t="shared" si="141"/>
        <v>0</v>
      </c>
      <c r="Z347" s="348">
        <f t="shared" si="142"/>
        <v>0</v>
      </c>
      <c r="AA347" s="348">
        <f t="shared" si="143"/>
        <v>0</v>
      </c>
      <c r="AB347" s="348">
        <f t="shared" si="144"/>
        <v>0</v>
      </c>
      <c r="AC347" s="348">
        <f t="shared" si="145"/>
        <v>0</v>
      </c>
      <c r="AD347" s="348">
        <f t="shared" si="146"/>
        <v>0</v>
      </c>
      <c r="AE347" s="348">
        <f t="shared" si="147"/>
        <v>0</v>
      </c>
      <c r="AF347" s="348">
        <f t="shared" si="148"/>
        <v>0</v>
      </c>
      <c r="AG347" s="348">
        <f t="shared" si="149"/>
        <v>0</v>
      </c>
      <c r="AH347" s="348">
        <f t="shared" si="150"/>
        <v>0</v>
      </c>
      <c r="AI347" s="348">
        <f t="shared" si="151"/>
        <v>0</v>
      </c>
      <c r="AJ347" s="348">
        <f t="shared" si="152"/>
        <v>0</v>
      </c>
      <c r="AK347" s="348">
        <f t="shared" si="153"/>
        <v>0</v>
      </c>
      <c r="AL347" s="348">
        <f t="shared" si="154"/>
        <v>0</v>
      </c>
      <c r="AM347" s="348">
        <f t="shared" si="155"/>
        <v>0</v>
      </c>
      <c r="AN347" s="348">
        <f t="shared" si="156"/>
        <v>0</v>
      </c>
      <c r="AO347" s="334">
        <v>12</v>
      </c>
    </row>
    <row r="348" spans="1:41" s="335" customFormat="1" ht="18" customHeight="1">
      <c r="A348" s="343">
        <f t="shared" si="132"/>
        <v>343</v>
      </c>
      <c r="B348" s="344" t="s">
        <v>641</v>
      </c>
      <c r="C348" s="345" t="s">
        <v>642</v>
      </c>
      <c r="D348" s="346">
        <v>0</v>
      </c>
      <c r="E348" s="346">
        <v>0</v>
      </c>
      <c r="F348" s="346">
        <v>0</v>
      </c>
      <c r="G348" s="346">
        <v>0</v>
      </c>
      <c r="H348" s="346"/>
      <c r="I348" s="346"/>
      <c r="J348" s="346"/>
      <c r="K348" s="346"/>
      <c r="L348" s="346"/>
      <c r="M348" s="346"/>
      <c r="N348" s="346"/>
      <c r="O348" s="346"/>
      <c r="P348" s="347">
        <f t="shared" si="157"/>
        <v>0</v>
      </c>
      <c r="Q348" s="348">
        <f t="shared" si="133"/>
        <v>0</v>
      </c>
      <c r="R348" s="348">
        <f t="shared" si="134"/>
        <v>0</v>
      </c>
      <c r="S348" s="348">
        <f t="shared" si="135"/>
        <v>0</v>
      </c>
      <c r="T348" s="348">
        <f t="shared" si="136"/>
        <v>0</v>
      </c>
      <c r="U348" s="348">
        <f t="shared" si="137"/>
        <v>0</v>
      </c>
      <c r="V348" s="348">
        <f t="shared" si="138"/>
        <v>0</v>
      </c>
      <c r="W348" s="348">
        <f t="shared" si="139"/>
        <v>0</v>
      </c>
      <c r="X348" s="348">
        <f t="shared" si="140"/>
        <v>0</v>
      </c>
      <c r="Y348" s="348">
        <f t="shared" si="141"/>
        <v>0</v>
      </c>
      <c r="Z348" s="348">
        <f t="shared" si="142"/>
        <v>0</v>
      </c>
      <c r="AA348" s="348">
        <f t="shared" si="143"/>
        <v>0</v>
      </c>
      <c r="AB348" s="348">
        <f t="shared" si="144"/>
        <v>0</v>
      </c>
      <c r="AC348" s="348">
        <f t="shared" si="145"/>
        <v>0</v>
      </c>
      <c r="AD348" s="348">
        <f t="shared" si="146"/>
        <v>0</v>
      </c>
      <c r="AE348" s="348">
        <f t="shared" si="147"/>
        <v>0</v>
      </c>
      <c r="AF348" s="348">
        <f t="shared" si="148"/>
        <v>0</v>
      </c>
      <c r="AG348" s="348">
        <f t="shared" si="149"/>
        <v>0</v>
      </c>
      <c r="AH348" s="348">
        <f t="shared" si="150"/>
        <v>0</v>
      </c>
      <c r="AI348" s="348">
        <f t="shared" si="151"/>
        <v>0</v>
      </c>
      <c r="AJ348" s="348">
        <f t="shared" si="152"/>
        <v>0</v>
      </c>
      <c r="AK348" s="348">
        <f t="shared" si="153"/>
        <v>0</v>
      </c>
      <c r="AL348" s="348">
        <f t="shared" si="154"/>
        <v>0</v>
      </c>
      <c r="AM348" s="348">
        <f t="shared" si="155"/>
        <v>0</v>
      </c>
      <c r="AN348" s="348">
        <f t="shared" si="156"/>
        <v>0</v>
      </c>
      <c r="AO348" s="334">
        <v>13</v>
      </c>
    </row>
    <row r="349" spans="1:41" s="335" customFormat="1" ht="18" customHeight="1">
      <c r="A349" s="343">
        <f t="shared" si="132"/>
        <v>344</v>
      </c>
      <c r="B349" s="344" t="s">
        <v>643</v>
      </c>
      <c r="C349" s="345" t="s">
        <v>644</v>
      </c>
      <c r="D349" s="346">
        <v>0</v>
      </c>
      <c r="E349" s="346">
        <v>0</v>
      </c>
      <c r="F349" s="346">
        <v>0</v>
      </c>
      <c r="G349" s="346">
        <v>0</v>
      </c>
      <c r="H349" s="346"/>
      <c r="I349" s="346"/>
      <c r="J349" s="346"/>
      <c r="K349" s="346"/>
      <c r="L349" s="346"/>
      <c r="M349" s="346"/>
      <c r="N349" s="346"/>
      <c r="O349" s="346"/>
      <c r="P349" s="347">
        <f t="shared" si="157"/>
        <v>0</v>
      </c>
      <c r="Q349" s="348">
        <f t="shared" si="133"/>
        <v>0</v>
      </c>
      <c r="R349" s="348">
        <f t="shared" si="134"/>
        <v>0</v>
      </c>
      <c r="S349" s="348">
        <f t="shared" si="135"/>
        <v>0</v>
      </c>
      <c r="T349" s="348">
        <f t="shared" si="136"/>
        <v>0</v>
      </c>
      <c r="U349" s="348">
        <f t="shared" si="137"/>
        <v>0</v>
      </c>
      <c r="V349" s="348">
        <f t="shared" si="138"/>
        <v>0</v>
      </c>
      <c r="W349" s="348">
        <f t="shared" si="139"/>
        <v>0</v>
      </c>
      <c r="X349" s="348">
        <f t="shared" si="140"/>
        <v>0</v>
      </c>
      <c r="Y349" s="348">
        <f t="shared" si="141"/>
        <v>0</v>
      </c>
      <c r="Z349" s="348">
        <f t="shared" si="142"/>
        <v>0</v>
      </c>
      <c r="AA349" s="348">
        <f t="shared" si="143"/>
        <v>0</v>
      </c>
      <c r="AB349" s="348">
        <f t="shared" si="144"/>
        <v>0</v>
      </c>
      <c r="AC349" s="348">
        <f t="shared" si="145"/>
        <v>0</v>
      </c>
      <c r="AD349" s="348">
        <f t="shared" si="146"/>
        <v>0</v>
      </c>
      <c r="AE349" s="348">
        <f t="shared" si="147"/>
        <v>0</v>
      </c>
      <c r="AF349" s="348">
        <f t="shared" si="148"/>
        <v>0</v>
      </c>
      <c r="AG349" s="348">
        <f t="shared" si="149"/>
        <v>0</v>
      </c>
      <c r="AH349" s="348">
        <f t="shared" si="150"/>
        <v>0</v>
      </c>
      <c r="AI349" s="348">
        <f t="shared" si="151"/>
        <v>0</v>
      </c>
      <c r="AJ349" s="348">
        <f t="shared" si="152"/>
        <v>0</v>
      </c>
      <c r="AK349" s="348">
        <f t="shared" si="153"/>
        <v>0</v>
      </c>
      <c r="AL349" s="348">
        <f t="shared" si="154"/>
        <v>0</v>
      </c>
      <c r="AM349" s="348">
        <f t="shared" si="155"/>
        <v>0</v>
      </c>
      <c r="AN349" s="348">
        <f t="shared" si="156"/>
        <v>0</v>
      </c>
      <c r="AO349" s="334">
        <v>14</v>
      </c>
    </row>
    <row r="350" spans="1:41" s="335" customFormat="1" ht="18" customHeight="1">
      <c r="A350" s="343">
        <f t="shared" si="132"/>
        <v>345</v>
      </c>
      <c r="B350" s="344" t="s">
        <v>647</v>
      </c>
      <c r="C350" s="345" t="s">
        <v>648</v>
      </c>
      <c r="D350" s="346">
        <v>0</v>
      </c>
      <c r="E350" s="346">
        <v>0</v>
      </c>
      <c r="F350" s="346">
        <v>0</v>
      </c>
      <c r="G350" s="346">
        <v>0</v>
      </c>
      <c r="H350" s="346"/>
      <c r="I350" s="346"/>
      <c r="J350" s="346"/>
      <c r="K350" s="346"/>
      <c r="L350" s="346"/>
      <c r="M350" s="346"/>
      <c r="N350" s="346"/>
      <c r="O350" s="346"/>
      <c r="P350" s="347">
        <f t="shared" si="157"/>
        <v>0</v>
      </c>
      <c r="Q350" s="348">
        <f t="shared" si="133"/>
        <v>0</v>
      </c>
      <c r="R350" s="348">
        <f t="shared" si="134"/>
        <v>0</v>
      </c>
      <c r="S350" s="348">
        <f t="shared" si="135"/>
        <v>0</v>
      </c>
      <c r="T350" s="348">
        <f t="shared" si="136"/>
        <v>0</v>
      </c>
      <c r="U350" s="348">
        <f t="shared" si="137"/>
        <v>0</v>
      </c>
      <c r="V350" s="348">
        <f t="shared" si="138"/>
        <v>0</v>
      </c>
      <c r="W350" s="348">
        <f t="shared" si="139"/>
        <v>0</v>
      </c>
      <c r="X350" s="348">
        <f t="shared" si="140"/>
        <v>0</v>
      </c>
      <c r="Y350" s="348">
        <f t="shared" si="141"/>
        <v>0</v>
      </c>
      <c r="Z350" s="348">
        <f t="shared" si="142"/>
        <v>0</v>
      </c>
      <c r="AA350" s="348">
        <f t="shared" si="143"/>
        <v>0</v>
      </c>
      <c r="AB350" s="348">
        <f t="shared" si="144"/>
        <v>0</v>
      </c>
      <c r="AC350" s="348">
        <f t="shared" si="145"/>
        <v>0</v>
      </c>
      <c r="AD350" s="348">
        <f t="shared" si="146"/>
        <v>0</v>
      </c>
      <c r="AE350" s="348">
        <f t="shared" si="147"/>
        <v>0</v>
      </c>
      <c r="AF350" s="348">
        <f t="shared" si="148"/>
        <v>0</v>
      </c>
      <c r="AG350" s="348">
        <f t="shared" si="149"/>
        <v>0</v>
      </c>
      <c r="AH350" s="348">
        <f t="shared" si="150"/>
        <v>0</v>
      </c>
      <c r="AI350" s="348">
        <f t="shared" si="151"/>
        <v>0</v>
      </c>
      <c r="AJ350" s="348">
        <f t="shared" si="152"/>
        <v>0</v>
      </c>
      <c r="AK350" s="348">
        <f t="shared" si="153"/>
        <v>0</v>
      </c>
      <c r="AL350" s="348">
        <f t="shared" si="154"/>
        <v>0</v>
      </c>
      <c r="AM350" s="348">
        <f t="shared" si="155"/>
        <v>0</v>
      </c>
      <c r="AN350" s="348">
        <f t="shared" si="156"/>
        <v>0</v>
      </c>
      <c r="AO350" s="334">
        <v>16</v>
      </c>
    </row>
    <row r="351" spans="1:41" s="335" customFormat="1" ht="18" customHeight="1">
      <c r="A351" s="343">
        <f t="shared" si="132"/>
        <v>346</v>
      </c>
      <c r="B351" s="344" t="s">
        <v>649</v>
      </c>
      <c r="C351" s="345" t="s">
        <v>650</v>
      </c>
      <c r="D351" s="346">
        <v>0</v>
      </c>
      <c r="E351" s="346">
        <v>0</v>
      </c>
      <c r="F351" s="346">
        <v>0</v>
      </c>
      <c r="G351" s="346">
        <v>0</v>
      </c>
      <c r="H351" s="346"/>
      <c r="I351" s="346"/>
      <c r="J351" s="346"/>
      <c r="K351" s="346"/>
      <c r="L351" s="346"/>
      <c r="M351" s="346"/>
      <c r="N351" s="346"/>
      <c r="O351" s="346"/>
      <c r="P351" s="347">
        <f t="shared" si="157"/>
        <v>0</v>
      </c>
      <c r="Q351" s="348">
        <f t="shared" si="133"/>
        <v>0</v>
      </c>
      <c r="R351" s="348">
        <f t="shared" si="134"/>
        <v>0</v>
      </c>
      <c r="S351" s="348">
        <f t="shared" si="135"/>
        <v>0</v>
      </c>
      <c r="T351" s="348">
        <f t="shared" si="136"/>
        <v>0</v>
      </c>
      <c r="U351" s="348">
        <f t="shared" si="137"/>
        <v>0</v>
      </c>
      <c r="V351" s="348">
        <f t="shared" si="138"/>
        <v>0</v>
      </c>
      <c r="W351" s="348">
        <f t="shared" si="139"/>
        <v>0</v>
      </c>
      <c r="X351" s="348">
        <f t="shared" si="140"/>
        <v>0</v>
      </c>
      <c r="Y351" s="348">
        <f t="shared" si="141"/>
        <v>0</v>
      </c>
      <c r="Z351" s="348">
        <f t="shared" si="142"/>
        <v>0</v>
      </c>
      <c r="AA351" s="348">
        <f t="shared" si="143"/>
        <v>0</v>
      </c>
      <c r="AB351" s="348">
        <f t="shared" si="144"/>
        <v>0</v>
      </c>
      <c r="AC351" s="348">
        <f t="shared" si="145"/>
        <v>0</v>
      </c>
      <c r="AD351" s="348">
        <f t="shared" si="146"/>
        <v>0</v>
      </c>
      <c r="AE351" s="348">
        <f t="shared" si="147"/>
        <v>0</v>
      </c>
      <c r="AF351" s="348">
        <f t="shared" si="148"/>
        <v>0</v>
      </c>
      <c r="AG351" s="348">
        <f t="shared" si="149"/>
        <v>0</v>
      </c>
      <c r="AH351" s="348">
        <f t="shared" si="150"/>
        <v>0</v>
      </c>
      <c r="AI351" s="348">
        <f t="shared" si="151"/>
        <v>0</v>
      </c>
      <c r="AJ351" s="348">
        <f t="shared" si="152"/>
        <v>0</v>
      </c>
      <c r="AK351" s="348">
        <f t="shared" si="153"/>
        <v>0</v>
      </c>
      <c r="AL351" s="348">
        <f t="shared" si="154"/>
        <v>0</v>
      </c>
      <c r="AM351" s="348">
        <f t="shared" si="155"/>
        <v>0</v>
      </c>
      <c r="AN351" s="348">
        <f t="shared" si="156"/>
        <v>0</v>
      </c>
      <c r="AO351" s="334">
        <v>16</v>
      </c>
    </row>
    <row r="352" spans="1:41" s="335" customFormat="1" ht="18" customHeight="1">
      <c r="A352" s="343">
        <f t="shared" si="132"/>
        <v>347</v>
      </c>
      <c r="B352" s="344" t="s">
        <v>651</v>
      </c>
      <c r="C352" s="345" t="s">
        <v>652</v>
      </c>
      <c r="D352" s="346">
        <v>0</v>
      </c>
      <c r="E352" s="346">
        <v>0</v>
      </c>
      <c r="F352" s="346">
        <v>0</v>
      </c>
      <c r="G352" s="346">
        <v>0</v>
      </c>
      <c r="H352" s="346"/>
      <c r="I352" s="346"/>
      <c r="J352" s="346"/>
      <c r="K352" s="346"/>
      <c r="L352" s="346"/>
      <c r="M352" s="346"/>
      <c r="N352" s="346"/>
      <c r="O352" s="346"/>
      <c r="P352" s="347">
        <f t="shared" si="157"/>
        <v>0</v>
      </c>
      <c r="Q352" s="348">
        <f t="shared" si="133"/>
        <v>0</v>
      </c>
      <c r="R352" s="348">
        <f t="shared" si="134"/>
        <v>0</v>
      </c>
      <c r="S352" s="348">
        <f t="shared" si="135"/>
        <v>0</v>
      </c>
      <c r="T352" s="348">
        <f t="shared" si="136"/>
        <v>0</v>
      </c>
      <c r="U352" s="348">
        <f t="shared" si="137"/>
        <v>0</v>
      </c>
      <c r="V352" s="348">
        <f t="shared" si="138"/>
        <v>0</v>
      </c>
      <c r="W352" s="348">
        <f t="shared" si="139"/>
        <v>0</v>
      </c>
      <c r="X352" s="348">
        <f t="shared" si="140"/>
        <v>0</v>
      </c>
      <c r="Y352" s="348">
        <f t="shared" si="141"/>
        <v>0</v>
      </c>
      <c r="Z352" s="348">
        <f t="shared" si="142"/>
        <v>0</v>
      </c>
      <c r="AA352" s="348">
        <f t="shared" si="143"/>
        <v>0</v>
      </c>
      <c r="AB352" s="348">
        <f t="shared" si="144"/>
        <v>0</v>
      </c>
      <c r="AC352" s="348">
        <f t="shared" si="145"/>
        <v>0</v>
      </c>
      <c r="AD352" s="348">
        <f t="shared" si="146"/>
        <v>0</v>
      </c>
      <c r="AE352" s="348">
        <f t="shared" si="147"/>
        <v>0</v>
      </c>
      <c r="AF352" s="348">
        <f t="shared" si="148"/>
        <v>0</v>
      </c>
      <c r="AG352" s="348">
        <f t="shared" si="149"/>
        <v>0</v>
      </c>
      <c r="AH352" s="348">
        <f t="shared" si="150"/>
        <v>0</v>
      </c>
      <c r="AI352" s="348">
        <f t="shared" si="151"/>
        <v>0</v>
      </c>
      <c r="AJ352" s="348">
        <f t="shared" si="152"/>
        <v>0</v>
      </c>
      <c r="AK352" s="348">
        <f t="shared" si="153"/>
        <v>0</v>
      </c>
      <c r="AL352" s="348">
        <f t="shared" si="154"/>
        <v>0</v>
      </c>
      <c r="AM352" s="348">
        <f t="shared" si="155"/>
        <v>0</v>
      </c>
      <c r="AN352" s="348">
        <f t="shared" si="156"/>
        <v>0</v>
      </c>
      <c r="AO352" s="334">
        <v>12</v>
      </c>
    </row>
    <row r="353" spans="1:41" s="335" customFormat="1" ht="18" customHeight="1">
      <c r="A353" s="343">
        <f t="shared" si="132"/>
        <v>348</v>
      </c>
      <c r="B353" s="344" t="s">
        <v>655</v>
      </c>
      <c r="C353" s="345" t="s">
        <v>656</v>
      </c>
      <c r="D353" s="346">
        <v>0</v>
      </c>
      <c r="E353" s="346">
        <v>0</v>
      </c>
      <c r="F353" s="346">
        <v>0</v>
      </c>
      <c r="G353" s="346">
        <v>0</v>
      </c>
      <c r="H353" s="346"/>
      <c r="I353" s="346"/>
      <c r="J353" s="346"/>
      <c r="K353" s="346"/>
      <c r="L353" s="346"/>
      <c r="M353" s="346"/>
      <c r="N353" s="346"/>
      <c r="O353" s="346"/>
      <c r="P353" s="347">
        <f t="shared" si="157"/>
        <v>0</v>
      </c>
      <c r="Q353" s="348">
        <f t="shared" si="133"/>
        <v>0</v>
      </c>
      <c r="R353" s="348">
        <f t="shared" si="134"/>
        <v>0</v>
      </c>
      <c r="S353" s="348">
        <f t="shared" si="135"/>
        <v>0</v>
      </c>
      <c r="T353" s="348">
        <f t="shared" si="136"/>
        <v>0</v>
      </c>
      <c r="U353" s="348">
        <f t="shared" si="137"/>
        <v>0</v>
      </c>
      <c r="V353" s="348">
        <f t="shared" si="138"/>
        <v>0</v>
      </c>
      <c r="W353" s="348">
        <f t="shared" si="139"/>
        <v>0</v>
      </c>
      <c r="X353" s="348">
        <f t="shared" si="140"/>
        <v>0</v>
      </c>
      <c r="Y353" s="348">
        <f t="shared" si="141"/>
        <v>0</v>
      </c>
      <c r="Z353" s="348">
        <f t="shared" si="142"/>
        <v>0</v>
      </c>
      <c r="AA353" s="348">
        <f t="shared" si="143"/>
        <v>0</v>
      </c>
      <c r="AB353" s="348">
        <f t="shared" si="144"/>
        <v>0</v>
      </c>
      <c r="AC353" s="348">
        <f t="shared" si="145"/>
        <v>0</v>
      </c>
      <c r="AD353" s="348">
        <f t="shared" si="146"/>
        <v>0</v>
      </c>
      <c r="AE353" s="348">
        <f t="shared" si="147"/>
        <v>0</v>
      </c>
      <c r="AF353" s="348">
        <f t="shared" si="148"/>
        <v>0</v>
      </c>
      <c r="AG353" s="348">
        <f t="shared" si="149"/>
        <v>0</v>
      </c>
      <c r="AH353" s="348">
        <f t="shared" si="150"/>
        <v>0</v>
      </c>
      <c r="AI353" s="348">
        <f t="shared" si="151"/>
        <v>0</v>
      </c>
      <c r="AJ353" s="348">
        <f t="shared" si="152"/>
        <v>0</v>
      </c>
      <c r="AK353" s="348">
        <f t="shared" si="153"/>
        <v>0</v>
      </c>
      <c r="AL353" s="348">
        <f t="shared" si="154"/>
        <v>0</v>
      </c>
      <c r="AM353" s="348">
        <f t="shared" si="155"/>
        <v>0</v>
      </c>
      <c r="AN353" s="348">
        <f t="shared" si="156"/>
        <v>0</v>
      </c>
      <c r="AO353" s="334">
        <v>10</v>
      </c>
    </row>
    <row r="354" spans="1:41" s="335" customFormat="1" ht="18" customHeight="1">
      <c r="A354" s="343">
        <f t="shared" si="132"/>
        <v>349</v>
      </c>
      <c r="B354" s="344" t="s">
        <v>645</v>
      </c>
      <c r="C354" s="345" t="s">
        <v>646</v>
      </c>
      <c r="D354" s="346">
        <v>0</v>
      </c>
      <c r="E354" s="346">
        <v>0</v>
      </c>
      <c r="F354" s="346">
        <v>0</v>
      </c>
      <c r="G354" s="346">
        <v>0</v>
      </c>
      <c r="H354" s="346"/>
      <c r="I354" s="346"/>
      <c r="J354" s="346"/>
      <c r="K354" s="346"/>
      <c r="L354" s="346"/>
      <c r="M354" s="346"/>
      <c r="N354" s="346"/>
      <c r="O354" s="346"/>
      <c r="P354" s="347">
        <f t="shared" si="157"/>
        <v>0</v>
      </c>
      <c r="Q354" s="348">
        <f t="shared" si="133"/>
        <v>0</v>
      </c>
      <c r="R354" s="348">
        <f t="shared" si="134"/>
        <v>0</v>
      </c>
      <c r="S354" s="348">
        <f t="shared" si="135"/>
        <v>0</v>
      </c>
      <c r="T354" s="348">
        <f t="shared" si="136"/>
        <v>0</v>
      </c>
      <c r="U354" s="348">
        <f t="shared" si="137"/>
        <v>0</v>
      </c>
      <c r="V354" s="348">
        <f t="shared" si="138"/>
        <v>0</v>
      </c>
      <c r="W354" s="348">
        <f t="shared" si="139"/>
        <v>0</v>
      </c>
      <c r="X354" s="348">
        <f t="shared" si="140"/>
        <v>0</v>
      </c>
      <c r="Y354" s="348">
        <f t="shared" si="141"/>
        <v>0</v>
      </c>
      <c r="Z354" s="348">
        <f t="shared" si="142"/>
        <v>0</v>
      </c>
      <c r="AA354" s="348">
        <f t="shared" si="143"/>
        <v>0</v>
      </c>
      <c r="AB354" s="348">
        <f t="shared" si="144"/>
        <v>0</v>
      </c>
      <c r="AC354" s="348">
        <f t="shared" si="145"/>
        <v>0</v>
      </c>
      <c r="AD354" s="348">
        <f t="shared" si="146"/>
        <v>0</v>
      </c>
      <c r="AE354" s="348">
        <f t="shared" si="147"/>
        <v>0</v>
      </c>
      <c r="AF354" s="348">
        <f t="shared" si="148"/>
        <v>0</v>
      </c>
      <c r="AG354" s="348">
        <f t="shared" si="149"/>
        <v>0</v>
      </c>
      <c r="AH354" s="348">
        <f t="shared" si="150"/>
        <v>0</v>
      </c>
      <c r="AI354" s="348">
        <f t="shared" si="151"/>
        <v>0</v>
      </c>
      <c r="AJ354" s="348">
        <f t="shared" si="152"/>
        <v>0</v>
      </c>
      <c r="AK354" s="348">
        <f t="shared" si="153"/>
        <v>0</v>
      </c>
      <c r="AL354" s="348">
        <f t="shared" si="154"/>
        <v>0</v>
      </c>
      <c r="AM354" s="348">
        <f t="shared" si="155"/>
        <v>0</v>
      </c>
      <c r="AN354" s="348">
        <f t="shared" si="156"/>
        <v>0</v>
      </c>
      <c r="AO354" s="334">
        <v>14</v>
      </c>
    </row>
    <row r="355" spans="1:41" s="335" customFormat="1" ht="18" customHeight="1">
      <c r="A355" s="343">
        <f t="shared" si="132"/>
        <v>350</v>
      </c>
      <c r="B355" s="344" t="s">
        <v>657</v>
      </c>
      <c r="C355" s="345" t="s">
        <v>658</v>
      </c>
      <c r="D355" s="346">
        <v>0</v>
      </c>
      <c r="E355" s="346">
        <v>0</v>
      </c>
      <c r="F355" s="346">
        <v>0</v>
      </c>
      <c r="G355" s="346">
        <v>0</v>
      </c>
      <c r="H355" s="346"/>
      <c r="I355" s="346"/>
      <c r="J355" s="346"/>
      <c r="K355" s="346"/>
      <c r="L355" s="346"/>
      <c r="M355" s="346"/>
      <c r="N355" s="346"/>
      <c r="O355" s="346"/>
      <c r="P355" s="347">
        <f t="shared" si="157"/>
        <v>0</v>
      </c>
      <c r="Q355" s="348">
        <f t="shared" si="133"/>
        <v>0</v>
      </c>
      <c r="R355" s="348">
        <f t="shared" si="134"/>
        <v>0</v>
      </c>
      <c r="S355" s="348">
        <f t="shared" si="135"/>
        <v>0</v>
      </c>
      <c r="T355" s="348">
        <f t="shared" si="136"/>
        <v>0</v>
      </c>
      <c r="U355" s="348">
        <f t="shared" si="137"/>
        <v>0</v>
      </c>
      <c r="V355" s="348">
        <f t="shared" si="138"/>
        <v>0</v>
      </c>
      <c r="W355" s="348">
        <f t="shared" si="139"/>
        <v>0</v>
      </c>
      <c r="X355" s="348">
        <f t="shared" si="140"/>
        <v>0</v>
      </c>
      <c r="Y355" s="348">
        <f t="shared" si="141"/>
        <v>0</v>
      </c>
      <c r="Z355" s="348">
        <f t="shared" si="142"/>
        <v>0</v>
      </c>
      <c r="AA355" s="348">
        <f t="shared" si="143"/>
        <v>0</v>
      </c>
      <c r="AB355" s="348">
        <f t="shared" si="144"/>
        <v>0</v>
      </c>
      <c r="AC355" s="348">
        <f t="shared" si="145"/>
        <v>0</v>
      </c>
      <c r="AD355" s="348">
        <f t="shared" si="146"/>
        <v>0</v>
      </c>
      <c r="AE355" s="348">
        <f t="shared" si="147"/>
        <v>0</v>
      </c>
      <c r="AF355" s="348">
        <f t="shared" si="148"/>
        <v>0</v>
      </c>
      <c r="AG355" s="348">
        <f t="shared" si="149"/>
        <v>0</v>
      </c>
      <c r="AH355" s="348">
        <f t="shared" si="150"/>
        <v>0</v>
      </c>
      <c r="AI355" s="348">
        <f t="shared" si="151"/>
        <v>0</v>
      </c>
      <c r="AJ355" s="348">
        <f t="shared" si="152"/>
        <v>0</v>
      </c>
      <c r="AK355" s="348">
        <f t="shared" si="153"/>
        <v>0</v>
      </c>
      <c r="AL355" s="348">
        <f t="shared" si="154"/>
        <v>0</v>
      </c>
      <c r="AM355" s="348">
        <f t="shared" si="155"/>
        <v>0</v>
      </c>
      <c r="AN355" s="348">
        <f t="shared" si="156"/>
        <v>0</v>
      </c>
      <c r="AO355" s="334">
        <v>12</v>
      </c>
    </row>
    <row r="356" spans="1:41" s="335" customFormat="1" ht="18" customHeight="1">
      <c r="A356" s="343">
        <f t="shared" si="132"/>
        <v>351</v>
      </c>
      <c r="B356" s="344" t="s">
        <v>621</v>
      </c>
      <c r="C356" s="345" t="s">
        <v>622</v>
      </c>
      <c r="D356" s="346">
        <v>0</v>
      </c>
      <c r="E356" s="346">
        <v>0</v>
      </c>
      <c r="F356" s="346">
        <v>0</v>
      </c>
      <c r="G356" s="346"/>
      <c r="H356" s="346"/>
      <c r="I356" s="346"/>
      <c r="J356" s="346"/>
      <c r="K356" s="346"/>
      <c r="L356" s="346"/>
      <c r="M356" s="346"/>
      <c r="N356" s="346"/>
      <c r="O356" s="346"/>
      <c r="P356" s="347">
        <f t="shared" si="157"/>
        <v>0</v>
      </c>
      <c r="Q356" s="348">
        <f t="shared" si="133"/>
        <v>0</v>
      </c>
      <c r="R356" s="348">
        <f t="shared" si="134"/>
        <v>0</v>
      </c>
      <c r="S356" s="348">
        <f t="shared" si="135"/>
        <v>0</v>
      </c>
      <c r="T356" s="348">
        <f t="shared" si="136"/>
        <v>0</v>
      </c>
      <c r="U356" s="348">
        <f t="shared" si="137"/>
        <v>0</v>
      </c>
      <c r="V356" s="348">
        <f t="shared" si="138"/>
        <v>0</v>
      </c>
      <c r="W356" s="348">
        <f t="shared" si="139"/>
        <v>0</v>
      </c>
      <c r="X356" s="348">
        <f t="shared" si="140"/>
        <v>0</v>
      </c>
      <c r="Y356" s="348">
        <f t="shared" si="141"/>
        <v>0</v>
      </c>
      <c r="Z356" s="348">
        <f t="shared" si="142"/>
        <v>0</v>
      </c>
      <c r="AA356" s="348">
        <f t="shared" si="143"/>
        <v>0</v>
      </c>
      <c r="AB356" s="348">
        <f t="shared" si="144"/>
        <v>0</v>
      </c>
      <c r="AC356" s="348">
        <f t="shared" si="145"/>
        <v>0</v>
      </c>
      <c r="AD356" s="348">
        <f t="shared" si="146"/>
        <v>0</v>
      </c>
      <c r="AE356" s="348">
        <f t="shared" si="147"/>
        <v>0</v>
      </c>
      <c r="AF356" s="348">
        <f t="shared" si="148"/>
        <v>0</v>
      </c>
      <c r="AG356" s="348">
        <f t="shared" si="149"/>
        <v>0</v>
      </c>
      <c r="AH356" s="348">
        <f t="shared" si="150"/>
        <v>0</v>
      </c>
      <c r="AI356" s="348">
        <f t="shared" si="151"/>
        <v>0</v>
      </c>
      <c r="AJ356" s="348">
        <f t="shared" si="152"/>
        <v>0</v>
      </c>
      <c r="AK356" s="348">
        <f t="shared" si="153"/>
        <v>0</v>
      </c>
      <c r="AL356" s="348">
        <f t="shared" si="154"/>
        <v>0</v>
      </c>
      <c r="AM356" s="348">
        <f t="shared" si="155"/>
        <v>0</v>
      </c>
      <c r="AN356" s="348">
        <f t="shared" si="156"/>
        <v>0</v>
      </c>
      <c r="AO356" s="334">
        <v>13</v>
      </c>
    </row>
    <row r="357" spans="1:41" s="335" customFormat="1" ht="18" customHeight="1">
      <c r="A357" s="343">
        <f t="shared" si="132"/>
        <v>352</v>
      </c>
      <c r="B357" s="344" t="s">
        <v>1008</v>
      </c>
      <c r="C357" s="345" t="s">
        <v>1009</v>
      </c>
      <c r="D357" s="346">
        <v>0</v>
      </c>
      <c r="E357" s="346">
        <v>0</v>
      </c>
      <c r="F357" s="346">
        <v>0</v>
      </c>
      <c r="G357" s="346">
        <v>0</v>
      </c>
      <c r="H357" s="346"/>
      <c r="I357" s="346"/>
      <c r="J357" s="346"/>
      <c r="K357" s="346"/>
      <c r="L357" s="346"/>
      <c r="M357" s="346"/>
      <c r="N357" s="346"/>
      <c r="O357" s="346"/>
      <c r="P357" s="347">
        <f t="shared" si="157"/>
        <v>0</v>
      </c>
      <c r="Q357" s="348">
        <f t="shared" si="133"/>
        <v>0</v>
      </c>
      <c r="R357" s="348">
        <f t="shared" si="134"/>
        <v>0</v>
      </c>
      <c r="S357" s="348">
        <f t="shared" si="135"/>
        <v>0</v>
      </c>
      <c r="T357" s="348">
        <f t="shared" si="136"/>
        <v>0</v>
      </c>
      <c r="U357" s="348">
        <f t="shared" si="137"/>
        <v>0</v>
      </c>
      <c r="V357" s="348">
        <f t="shared" si="138"/>
        <v>0</v>
      </c>
      <c r="W357" s="348">
        <f t="shared" si="139"/>
        <v>0</v>
      </c>
      <c r="X357" s="348">
        <f t="shared" si="140"/>
        <v>0</v>
      </c>
      <c r="Y357" s="348">
        <f t="shared" si="141"/>
        <v>0</v>
      </c>
      <c r="Z357" s="348">
        <f t="shared" si="142"/>
        <v>0</v>
      </c>
      <c r="AA357" s="348">
        <f t="shared" si="143"/>
        <v>0</v>
      </c>
      <c r="AB357" s="348">
        <f t="shared" si="144"/>
        <v>0</v>
      </c>
      <c r="AC357" s="348">
        <f t="shared" si="145"/>
        <v>0</v>
      </c>
      <c r="AD357" s="348">
        <f t="shared" si="146"/>
        <v>0</v>
      </c>
      <c r="AE357" s="348">
        <f t="shared" si="147"/>
        <v>0</v>
      </c>
      <c r="AF357" s="348">
        <f t="shared" si="148"/>
        <v>0</v>
      </c>
      <c r="AG357" s="348">
        <f t="shared" si="149"/>
        <v>0</v>
      </c>
      <c r="AH357" s="348">
        <f t="shared" si="150"/>
        <v>0</v>
      </c>
      <c r="AI357" s="348">
        <f t="shared" si="151"/>
        <v>0</v>
      </c>
      <c r="AJ357" s="348">
        <f t="shared" si="152"/>
        <v>0</v>
      </c>
      <c r="AK357" s="348">
        <f t="shared" si="153"/>
        <v>0</v>
      </c>
      <c r="AL357" s="348">
        <f t="shared" si="154"/>
        <v>0</v>
      </c>
      <c r="AM357" s="348">
        <f t="shared" si="155"/>
        <v>0</v>
      </c>
      <c r="AN357" s="348">
        <f t="shared" si="156"/>
        <v>0</v>
      </c>
      <c r="AO357" s="334">
        <v>16</v>
      </c>
    </row>
    <row r="358" spans="1:41" s="335" customFormat="1" ht="18" customHeight="1">
      <c r="A358" s="343">
        <f t="shared" si="132"/>
        <v>353</v>
      </c>
      <c r="B358" s="344" t="s">
        <v>890</v>
      </c>
      <c r="C358" s="345" t="s">
        <v>891</v>
      </c>
      <c r="D358" s="346">
        <v>0</v>
      </c>
      <c r="E358" s="346">
        <v>0</v>
      </c>
      <c r="F358" s="346">
        <v>0</v>
      </c>
      <c r="G358" s="346">
        <v>0</v>
      </c>
      <c r="H358" s="346"/>
      <c r="I358" s="346"/>
      <c r="J358" s="346"/>
      <c r="K358" s="346"/>
      <c r="L358" s="346"/>
      <c r="M358" s="346"/>
      <c r="N358" s="346"/>
      <c r="O358" s="346"/>
      <c r="P358" s="347">
        <f t="shared" si="157"/>
        <v>0</v>
      </c>
      <c r="Q358" s="348">
        <f t="shared" si="133"/>
        <v>0</v>
      </c>
      <c r="R358" s="348">
        <f t="shared" si="134"/>
        <v>0</v>
      </c>
      <c r="S358" s="348">
        <f t="shared" si="135"/>
        <v>0</v>
      </c>
      <c r="T358" s="348">
        <f t="shared" si="136"/>
        <v>0</v>
      </c>
      <c r="U358" s="348">
        <f t="shared" si="137"/>
        <v>0</v>
      </c>
      <c r="V358" s="348">
        <f t="shared" si="138"/>
        <v>0</v>
      </c>
      <c r="W358" s="348">
        <f t="shared" si="139"/>
        <v>0</v>
      </c>
      <c r="X358" s="348">
        <f t="shared" si="140"/>
        <v>0</v>
      </c>
      <c r="Y358" s="348">
        <f t="shared" si="141"/>
        <v>0</v>
      </c>
      <c r="Z358" s="348">
        <f t="shared" si="142"/>
        <v>0</v>
      </c>
      <c r="AA358" s="348">
        <f t="shared" si="143"/>
        <v>0</v>
      </c>
      <c r="AB358" s="348">
        <f t="shared" si="144"/>
        <v>0</v>
      </c>
      <c r="AC358" s="348">
        <f t="shared" si="145"/>
        <v>0</v>
      </c>
      <c r="AD358" s="348">
        <f t="shared" si="146"/>
        <v>0</v>
      </c>
      <c r="AE358" s="348">
        <f t="shared" si="147"/>
        <v>0</v>
      </c>
      <c r="AF358" s="348">
        <f t="shared" si="148"/>
        <v>0</v>
      </c>
      <c r="AG358" s="348">
        <f t="shared" si="149"/>
        <v>0</v>
      </c>
      <c r="AH358" s="348">
        <f t="shared" si="150"/>
        <v>0</v>
      </c>
      <c r="AI358" s="348">
        <f t="shared" si="151"/>
        <v>0</v>
      </c>
      <c r="AJ358" s="348">
        <f t="shared" si="152"/>
        <v>0</v>
      </c>
      <c r="AK358" s="348">
        <f t="shared" si="153"/>
        <v>0</v>
      </c>
      <c r="AL358" s="348">
        <f t="shared" si="154"/>
        <v>0</v>
      </c>
      <c r="AM358" s="348">
        <f t="shared" si="155"/>
        <v>0</v>
      </c>
      <c r="AN358" s="348">
        <f t="shared" si="156"/>
        <v>0</v>
      </c>
      <c r="AO358" s="334">
        <v>15</v>
      </c>
    </row>
    <row r="359" spans="1:41" s="335" customFormat="1" ht="18" customHeight="1">
      <c r="A359" s="343">
        <f t="shared" si="132"/>
        <v>354</v>
      </c>
      <c r="B359" s="344" t="s">
        <v>873</v>
      </c>
      <c r="C359" s="345" t="s">
        <v>874</v>
      </c>
      <c r="D359" s="346">
        <v>0</v>
      </c>
      <c r="E359" s="346">
        <v>0</v>
      </c>
      <c r="F359" s="346">
        <v>0</v>
      </c>
      <c r="G359" s="346">
        <v>0</v>
      </c>
      <c r="H359" s="346"/>
      <c r="I359" s="346"/>
      <c r="J359" s="346"/>
      <c r="K359" s="346"/>
      <c r="L359" s="346"/>
      <c r="M359" s="346"/>
      <c r="N359" s="346"/>
      <c r="O359" s="346"/>
      <c r="P359" s="347">
        <f t="shared" si="157"/>
        <v>0</v>
      </c>
      <c r="Q359" s="348">
        <f t="shared" si="133"/>
        <v>0</v>
      </c>
      <c r="R359" s="348">
        <f t="shared" si="134"/>
        <v>0</v>
      </c>
      <c r="S359" s="348">
        <f t="shared" si="135"/>
        <v>0</v>
      </c>
      <c r="T359" s="348">
        <f t="shared" si="136"/>
        <v>0</v>
      </c>
      <c r="U359" s="348">
        <f t="shared" si="137"/>
        <v>0</v>
      </c>
      <c r="V359" s="348">
        <f t="shared" si="138"/>
        <v>0</v>
      </c>
      <c r="W359" s="348">
        <f t="shared" si="139"/>
        <v>0</v>
      </c>
      <c r="X359" s="348">
        <f t="shared" si="140"/>
        <v>0</v>
      </c>
      <c r="Y359" s="348">
        <f t="shared" si="141"/>
        <v>0</v>
      </c>
      <c r="Z359" s="348">
        <f t="shared" si="142"/>
        <v>0</v>
      </c>
      <c r="AA359" s="348">
        <f t="shared" si="143"/>
        <v>0</v>
      </c>
      <c r="AB359" s="348">
        <f t="shared" si="144"/>
        <v>0</v>
      </c>
      <c r="AC359" s="348">
        <f t="shared" si="145"/>
        <v>0</v>
      </c>
      <c r="AD359" s="348">
        <f t="shared" si="146"/>
        <v>0</v>
      </c>
      <c r="AE359" s="348">
        <f t="shared" si="147"/>
        <v>0</v>
      </c>
      <c r="AF359" s="348">
        <f t="shared" si="148"/>
        <v>0</v>
      </c>
      <c r="AG359" s="348">
        <f t="shared" si="149"/>
        <v>0</v>
      </c>
      <c r="AH359" s="348">
        <f t="shared" si="150"/>
        <v>0</v>
      </c>
      <c r="AI359" s="348">
        <f t="shared" si="151"/>
        <v>0</v>
      </c>
      <c r="AJ359" s="348">
        <f t="shared" si="152"/>
        <v>0</v>
      </c>
      <c r="AK359" s="348">
        <f t="shared" si="153"/>
        <v>0</v>
      </c>
      <c r="AL359" s="348">
        <f t="shared" si="154"/>
        <v>0</v>
      </c>
      <c r="AM359" s="348">
        <f t="shared" si="155"/>
        <v>0</v>
      </c>
      <c r="AN359" s="348">
        <f t="shared" si="156"/>
        <v>0</v>
      </c>
      <c r="AO359" s="334">
        <v>15</v>
      </c>
    </row>
    <row r="360" spans="1:41" s="335" customFormat="1" ht="18" customHeight="1">
      <c r="A360" s="343">
        <f t="shared" si="132"/>
        <v>355</v>
      </c>
      <c r="B360" s="344" t="s">
        <v>742</v>
      </c>
      <c r="C360" s="345" t="s">
        <v>743</v>
      </c>
      <c r="D360" s="346">
        <v>0</v>
      </c>
      <c r="E360" s="346">
        <v>0</v>
      </c>
      <c r="F360" s="346">
        <v>0</v>
      </c>
      <c r="G360" s="346">
        <v>0</v>
      </c>
      <c r="H360" s="346"/>
      <c r="I360" s="346"/>
      <c r="J360" s="346"/>
      <c r="K360" s="346"/>
      <c r="L360" s="346"/>
      <c r="M360" s="346"/>
      <c r="N360" s="346"/>
      <c r="O360" s="346"/>
      <c r="P360" s="347">
        <f t="shared" si="157"/>
        <v>0</v>
      </c>
      <c r="Q360" s="348">
        <f t="shared" si="133"/>
        <v>0</v>
      </c>
      <c r="R360" s="348">
        <f t="shared" si="134"/>
        <v>0</v>
      </c>
      <c r="S360" s="348">
        <f t="shared" si="135"/>
        <v>0</v>
      </c>
      <c r="T360" s="348">
        <f t="shared" si="136"/>
        <v>0</v>
      </c>
      <c r="U360" s="348">
        <f t="shared" si="137"/>
        <v>0</v>
      </c>
      <c r="V360" s="348">
        <f t="shared" si="138"/>
        <v>0</v>
      </c>
      <c r="W360" s="348">
        <f t="shared" si="139"/>
        <v>0</v>
      </c>
      <c r="X360" s="348">
        <f t="shared" si="140"/>
        <v>0</v>
      </c>
      <c r="Y360" s="348">
        <f t="shared" si="141"/>
        <v>0</v>
      </c>
      <c r="Z360" s="348">
        <f t="shared" si="142"/>
        <v>0</v>
      </c>
      <c r="AA360" s="348">
        <f t="shared" si="143"/>
        <v>0</v>
      </c>
      <c r="AB360" s="348">
        <f t="shared" si="144"/>
        <v>0</v>
      </c>
      <c r="AC360" s="348">
        <f t="shared" si="145"/>
        <v>0</v>
      </c>
      <c r="AD360" s="348">
        <f t="shared" si="146"/>
        <v>0</v>
      </c>
      <c r="AE360" s="348">
        <f t="shared" si="147"/>
        <v>0</v>
      </c>
      <c r="AF360" s="348">
        <f t="shared" si="148"/>
        <v>0</v>
      </c>
      <c r="AG360" s="348">
        <f t="shared" si="149"/>
        <v>0</v>
      </c>
      <c r="AH360" s="348">
        <f t="shared" si="150"/>
        <v>0</v>
      </c>
      <c r="AI360" s="348">
        <f t="shared" si="151"/>
        <v>0</v>
      </c>
      <c r="AJ360" s="348">
        <f t="shared" si="152"/>
        <v>0</v>
      </c>
      <c r="AK360" s="348">
        <f t="shared" si="153"/>
        <v>0</v>
      </c>
      <c r="AL360" s="348">
        <f t="shared" si="154"/>
        <v>0</v>
      </c>
      <c r="AM360" s="348">
        <f t="shared" si="155"/>
        <v>0</v>
      </c>
      <c r="AN360" s="348">
        <f t="shared" si="156"/>
        <v>0</v>
      </c>
      <c r="AO360" s="334">
        <v>13</v>
      </c>
    </row>
    <row r="361" spans="1:41" s="335" customFormat="1" ht="18" customHeight="1">
      <c r="A361" s="343">
        <f t="shared" si="132"/>
        <v>356</v>
      </c>
      <c r="B361" s="344" t="s">
        <v>879</v>
      </c>
      <c r="C361" s="345" t="s">
        <v>880</v>
      </c>
      <c r="D361" s="346">
        <v>0</v>
      </c>
      <c r="E361" s="346">
        <v>0</v>
      </c>
      <c r="F361" s="346">
        <v>0</v>
      </c>
      <c r="G361" s="346">
        <v>0</v>
      </c>
      <c r="H361" s="346"/>
      <c r="I361" s="346"/>
      <c r="J361" s="346"/>
      <c r="K361" s="346"/>
      <c r="L361" s="346"/>
      <c r="M361" s="346"/>
      <c r="N361" s="346"/>
      <c r="O361" s="346"/>
      <c r="P361" s="347">
        <f t="shared" si="157"/>
        <v>0</v>
      </c>
      <c r="Q361" s="348">
        <f t="shared" si="133"/>
        <v>0</v>
      </c>
      <c r="R361" s="348">
        <f t="shared" si="134"/>
        <v>0</v>
      </c>
      <c r="S361" s="348">
        <f t="shared" si="135"/>
        <v>0</v>
      </c>
      <c r="T361" s="348">
        <f t="shared" si="136"/>
        <v>0</v>
      </c>
      <c r="U361" s="348">
        <f t="shared" si="137"/>
        <v>0</v>
      </c>
      <c r="V361" s="348">
        <f t="shared" si="138"/>
        <v>0</v>
      </c>
      <c r="W361" s="348">
        <f t="shared" si="139"/>
        <v>0</v>
      </c>
      <c r="X361" s="348">
        <f t="shared" si="140"/>
        <v>0</v>
      </c>
      <c r="Y361" s="348">
        <f t="shared" si="141"/>
        <v>0</v>
      </c>
      <c r="Z361" s="348">
        <f t="shared" si="142"/>
        <v>0</v>
      </c>
      <c r="AA361" s="348">
        <f t="shared" si="143"/>
        <v>0</v>
      </c>
      <c r="AB361" s="348">
        <f t="shared" si="144"/>
        <v>0</v>
      </c>
      <c r="AC361" s="348">
        <f t="shared" si="145"/>
        <v>0</v>
      </c>
      <c r="AD361" s="348">
        <f t="shared" si="146"/>
        <v>0</v>
      </c>
      <c r="AE361" s="348">
        <f t="shared" si="147"/>
        <v>0</v>
      </c>
      <c r="AF361" s="348">
        <f t="shared" si="148"/>
        <v>0</v>
      </c>
      <c r="AG361" s="348">
        <f t="shared" si="149"/>
        <v>0</v>
      </c>
      <c r="AH361" s="348">
        <f t="shared" si="150"/>
        <v>0</v>
      </c>
      <c r="AI361" s="348">
        <f t="shared" si="151"/>
        <v>0</v>
      </c>
      <c r="AJ361" s="348">
        <f t="shared" si="152"/>
        <v>0</v>
      </c>
      <c r="AK361" s="348">
        <f t="shared" si="153"/>
        <v>0</v>
      </c>
      <c r="AL361" s="348">
        <f t="shared" si="154"/>
        <v>0</v>
      </c>
      <c r="AM361" s="348">
        <f t="shared" si="155"/>
        <v>0</v>
      </c>
      <c r="AN361" s="348">
        <f t="shared" si="156"/>
        <v>0</v>
      </c>
      <c r="AO361" s="334">
        <v>2</v>
      </c>
    </row>
    <row r="362" spans="1:41" s="335" customFormat="1" ht="18" customHeight="1">
      <c r="A362" s="343">
        <f t="shared" si="132"/>
        <v>357</v>
      </c>
      <c r="B362" s="344" t="s">
        <v>748</v>
      </c>
      <c r="C362" s="345" t="s">
        <v>749</v>
      </c>
      <c r="D362" s="346">
        <v>0</v>
      </c>
      <c r="E362" s="346">
        <v>0</v>
      </c>
      <c r="F362" s="346">
        <v>0</v>
      </c>
      <c r="G362" s="346">
        <v>0</v>
      </c>
      <c r="H362" s="346"/>
      <c r="I362" s="346"/>
      <c r="J362" s="346"/>
      <c r="K362" s="346"/>
      <c r="L362" s="346"/>
      <c r="M362" s="346"/>
      <c r="N362" s="346"/>
      <c r="O362" s="346"/>
      <c r="P362" s="347">
        <f t="shared" si="157"/>
        <v>0</v>
      </c>
      <c r="Q362" s="348">
        <f t="shared" si="133"/>
        <v>0</v>
      </c>
      <c r="R362" s="348">
        <f t="shared" si="134"/>
        <v>0</v>
      </c>
      <c r="S362" s="348">
        <f t="shared" si="135"/>
        <v>0</v>
      </c>
      <c r="T362" s="348">
        <f t="shared" si="136"/>
        <v>0</v>
      </c>
      <c r="U362" s="348">
        <f t="shared" si="137"/>
        <v>0</v>
      </c>
      <c r="V362" s="348">
        <f t="shared" si="138"/>
        <v>0</v>
      </c>
      <c r="W362" s="348">
        <f t="shared" si="139"/>
        <v>0</v>
      </c>
      <c r="X362" s="348">
        <f t="shared" si="140"/>
        <v>0</v>
      </c>
      <c r="Y362" s="348">
        <f t="shared" si="141"/>
        <v>0</v>
      </c>
      <c r="Z362" s="348">
        <f t="shared" si="142"/>
        <v>0</v>
      </c>
      <c r="AA362" s="348">
        <f t="shared" si="143"/>
        <v>0</v>
      </c>
      <c r="AB362" s="348">
        <f t="shared" si="144"/>
        <v>0</v>
      </c>
      <c r="AC362" s="348">
        <f t="shared" si="145"/>
        <v>0</v>
      </c>
      <c r="AD362" s="348">
        <f t="shared" si="146"/>
        <v>0</v>
      </c>
      <c r="AE362" s="348">
        <f t="shared" si="147"/>
        <v>0</v>
      </c>
      <c r="AF362" s="348">
        <f t="shared" si="148"/>
        <v>0</v>
      </c>
      <c r="AG362" s="348">
        <f t="shared" si="149"/>
        <v>0</v>
      </c>
      <c r="AH362" s="348">
        <f t="shared" si="150"/>
        <v>0</v>
      </c>
      <c r="AI362" s="348">
        <f t="shared" si="151"/>
        <v>0</v>
      </c>
      <c r="AJ362" s="348">
        <f t="shared" si="152"/>
        <v>0</v>
      </c>
      <c r="AK362" s="348">
        <f t="shared" si="153"/>
        <v>0</v>
      </c>
      <c r="AL362" s="348">
        <f t="shared" si="154"/>
        <v>0</v>
      </c>
      <c r="AM362" s="348">
        <f t="shared" si="155"/>
        <v>0</v>
      </c>
      <c r="AN362" s="348">
        <f t="shared" si="156"/>
        <v>0</v>
      </c>
      <c r="AO362" s="334">
        <v>15</v>
      </c>
    </row>
    <row r="363" spans="1:41" s="335" customFormat="1" ht="18" customHeight="1">
      <c r="A363" s="343">
        <f t="shared" si="132"/>
        <v>358</v>
      </c>
      <c r="B363" s="344" t="s">
        <v>898</v>
      </c>
      <c r="C363" s="345" t="s">
        <v>899</v>
      </c>
      <c r="D363" s="346">
        <v>0</v>
      </c>
      <c r="E363" s="346">
        <v>0</v>
      </c>
      <c r="F363" s="346">
        <v>0</v>
      </c>
      <c r="G363" s="346">
        <v>0</v>
      </c>
      <c r="H363" s="346"/>
      <c r="I363" s="346"/>
      <c r="J363" s="346"/>
      <c r="K363" s="346"/>
      <c r="L363" s="346"/>
      <c r="M363" s="346"/>
      <c r="N363" s="346"/>
      <c r="O363" s="346"/>
      <c r="P363" s="347">
        <f t="shared" si="157"/>
        <v>0</v>
      </c>
      <c r="Q363" s="348">
        <f t="shared" si="133"/>
        <v>0</v>
      </c>
      <c r="R363" s="348">
        <f t="shared" si="134"/>
        <v>0</v>
      </c>
      <c r="S363" s="348">
        <f t="shared" si="135"/>
        <v>0</v>
      </c>
      <c r="T363" s="348">
        <f t="shared" si="136"/>
        <v>0</v>
      </c>
      <c r="U363" s="348">
        <f t="shared" si="137"/>
        <v>0</v>
      </c>
      <c r="V363" s="348">
        <f t="shared" si="138"/>
        <v>0</v>
      </c>
      <c r="W363" s="348">
        <f t="shared" si="139"/>
        <v>0</v>
      </c>
      <c r="X363" s="348">
        <f t="shared" si="140"/>
        <v>0</v>
      </c>
      <c r="Y363" s="348">
        <f t="shared" si="141"/>
        <v>0</v>
      </c>
      <c r="Z363" s="348">
        <f t="shared" si="142"/>
        <v>0</v>
      </c>
      <c r="AA363" s="348">
        <f t="shared" si="143"/>
        <v>0</v>
      </c>
      <c r="AB363" s="348">
        <f t="shared" si="144"/>
        <v>0</v>
      </c>
      <c r="AC363" s="348">
        <f t="shared" si="145"/>
        <v>0</v>
      </c>
      <c r="AD363" s="348">
        <f t="shared" si="146"/>
        <v>0</v>
      </c>
      <c r="AE363" s="348">
        <f t="shared" si="147"/>
        <v>0</v>
      </c>
      <c r="AF363" s="348">
        <f t="shared" si="148"/>
        <v>0</v>
      </c>
      <c r="AG363" s="348">
        <f t="shared" si="149"/>
        <v>0</v>
      </c>
      <c r="AH363" s="348">
        <f t="shared" si="150"/>
        <v>0</v>
      </c>
      <c r="AI363" s="348">
        <f t="shared" si="151"/>
        <v>0</v>
      </c>
      <c r="AJ363" s="348">
        <f t="shared" si="152"/>
        <v>0</v>
      </c>
      <c r="AK363" s="348">
        <f t="shared" si="153"/>
        <v>0</v>
      </c>
      <c r="AL363" s="348">
        <f t="shared" si="154"/>
        <v>0</v>
      </c>
      <c r="AM363" s="348">
        <f t="shared" si="155"/>
        <v>0</v>
      </c>
      <c r="AN363" s="348">
        <f t="shared" si="156"/>
        <v>0</v>
      </c>
      <c r="AO363" s="334">
        <v>13</v>
      </c>
    </row>
    <row r="364" spans="1:41" s="335" customFormat="1" ht="18" customHeight="1">
      <c r="A364" s="343">
        <f t="shared" si="132"/>
        <v>359</v>
      </c>
      <c r="B364" s="344" t="s">
        <v>953</v>
      </c>
      <c r="C364" s="345" t="s">
        <v>954</v>
      </c>
      <c r="D364" s="346">
        <v>0</v>
      </c>
      <c r="E364" s="346">
        <v>0</v>
      </c>
      <c r="F364" s="346">
        <v>0</v>
      </c>
      <c r="G364" s="346">
        <v>0</v>
      </c>
      <c r="H364" s="346"/>
      <c r="I364" s="346"/>
      <c r="J364" s="346"/>
      <c r="K364" s="346"/>
      <c r="L364" s="346"/>
      <c r="M364" s="346"/>
      <c r="N364" s="346"/>
      <c r="O364" s="346"/>
      <c r="P364" s="347">
        <f t="shared" si="157"/>
        <v>0</v>
      </c>
      <c r="Q364" s="348">
        <f t="shared" si="133"/>
        <v>0</v>
      </c>
      <c r="R364" s="348">
        <f t="shared" si="134"/>
        <v>0</v>
      </c>
      <c r="S364" s="348">
        <f t="shared" si="135"/>
        <v>0</v>
      </c>
      <c r="T364" s="348">
        <f t="shared" si="136"/>
        <v>0</v>
      </c>
      <c r="U364" s="348">
        <f t="shared" si="137"/>
        <v>0</v>
      </c>
      <c r="V364" s="348">
        <f t="shared" si="138"/>
        <v>0</v>
      </c>
      <c r="W364" s="348">
        <f t="shared" si="139"/>
        <v>0</v>
      </c>
      <c r="X364" s="348">
        <f t="shared" si="140"/>
        <v>0</v>
      </c>
      <c r="Y364" s="348">
        <f t="shared" si="141"/>
        <v>0</v>
      </c>
      <c r="Z364" s="348">
        <f t="shared" si="142"/>
        <v>0</v>
      </c>
      <c r="AA364" s="348">
        <f t="shared" si="143"/>
        <v>0</v>
      </c>
      <c r="AB364" s="348">
        <f t="shared" si="144"/>
        <v>0</v>
      </c>
      <c r="AC364" s="348">
        <f t="shared" si="145"/>
        <v>0</v>
      </c>
      <c r="AD364" s="348">
        <f t="shared" si="146"/>
        <v>0</v>
      </c>
      <c r="AE364" s="348">
        <f t="shared" si="147"/>
        <v>0</v>
      </c>
      <c r="AF364" s="348">
        <f t="shared" si="148"/>
        <v>0</v>
      </c>
      <c r="AG364" s="348">
        <f t="shared" si="149"/>
        <v>0</v>
      </c>
      <c r="AH364" s="348">
        <f t="shared" si="150"/>
        <v>0</v>
      </c>
      <c r="AI364" s="348">
        <f t="shared" si="151"/>
        <v>0</v>
      </c>
      <c r="AJ364" s="348">
        <f t="shared" si="152"/>
        <v>0</v>
      </c>
      <c r="AK364" s="348">
        <f t="shared" si="153"/>
        <v>0</v>
      </c>
      <c r="AL364" s="348">
        <f t="shared" si="154"/>
        <v>0</v>
      </c>
      <c r="AM364" s="348">
        <f t="shared" si="155"/>
        <v>0</v>
      </c>
      <c r="AN364" s="348">
        <f t="shared" si="156"/>
        <v>0</v>
      </c>
      <c r="AO364" s="334">
        <v>13</v>
      </c>
    </row>
    <row r="365" spans="1:41" s="335" customFormat="1" ht="18" customHeight="1">
      <c r="A365" s="343">
        <f t="shared" si="132"/>
        <v>360</v>
      </c>
      <c r="B365" s="344" t="s">
        <v>489</v>
      </c>
      <c r="C365" s="345" t="s">
        <v>490</v>
      </c>
      <c r="D365" s="346">
        <v>0</v>
      </c>
      <c r="E365" s="346">
        <v>0</v>
      </c>
      <c r="F365" s="346">
        <v>0</v>
      </c>
      <c r="G365" s="346">
        <v>0</v>
      </c>
      <c r="H365" s="346"/>
      <c r="I365" s="346"/>
      <c r="J365" s="346"/>
      <c r="K365" s="346"/>
      <c r="L365" s="346"/>
      <c r="M365" s="346"/>
      <c r="N365" s="346"/>
      <c r="O365" s="346"/>
      <c r="P365" s="347">
        <f t="shared" si="157"/>
        <v>0</v>
      </c>
      <c r="Q365" s="348">
        <f t="shared" si="133"/>
        <v>0</v>
      </c>
      <c r="R365" s="348">
        <f t="shared" si="134"/>
        <v>0</v>
      </c>
      <c r="S365" s="348">
        <f t="shared" si="135"/>
        <v>0</v>
      </c>
      <c r="T365" s="348">
        <f t="shared" si="136"/>
        <v>0</v>
      </c>
      <c r="U365" s="348">
        <f t="shared" si="137"/>
        <v>0</v>
      </c>
      <c r="V365" s="348">
        <f t="shared" si="138"/>
        <v>0</v>
      </c>
      <c r="W365" s="348">
        <f t="shared" si="139"/>
        <v>0</v>
      </c>
      <c r="X365" s="348">
        <f t="shared" si="140"/>
        <v>0</v>
      </c>
      <c r="Y365" s="348">
        <f t="shared" si="141"/>
        <v>0</v>
      </c>
      <c r="Z365" s="348">
        <f t="shared" si="142"/>
        <v>0</v>
      </c>
      <c r="AA365" s="348">
        <f t="shared" si="143"/>
        <v>0</v>
      </c>
      <c r="AB365" s="348">
        <f t="shared" si="144"/>
        <v>0</v>
      </c>
      <c r="AC365" s="348">
        <f t="shared" si="145"/>
        <v>0</v>
      </c>
      <c r="AD365" s="348">
        <f t="shared" si="146"/>
        <v>0</v>
      </c>
      <c r="AE365" s="348">
        <f t="shared" si="147"/>
        <v>0</v>
      </c>
      <c r="AF365" s="348">
        <f t="shared" si="148"/>
        <v>0</v>
      </c>
      <c r="AG365" s="348">
        <f t="shared" si="149"/>
        <v>0</v>
      </c>
      <c r="AH365" s="348">
        <f t="shared" si="150"/>
        <v>0</v>
      </c>
      <c r="AI365" s="348">
        <f t="shared" si="151"/>
        <v>0</v>
      </c>
      <c r="AJ365" s="348">
        <f t="shared" si="152"/>
        <v>0</v>
      </c>
      <c r="AK365" s="348">
        <f t="shared" si="153"/>
        <v>0</v>
      </c>
      <c r="AL365" s="348">
        <f t="shared" si="154"/>
        <v>0</v>
      </c>
      <c r="AM365" s="348">
        <f t="shared" si="155"/>
        <v>0</v>
      </c>
      <c r="AN365" s="348">
        <f t="shared" si="156"/>
        <v>0</v>
      </c>
      <c r="AO365" s="334">
        <v>10</v>
      </c>
    </row>
    <row r="366" spans="1:41" s="335" customFormat="1" ht="18" customHeight="1">
      <c r="A366" s="343">
        <f t="shared" si="132"/>
        <v>361</v>
      </c>
      <c r="B366" s="344" t="s">
        <v>964</v>
      </c>
      <c r="C366" s="345" t="s">
        <v>965</v>
      </c>
      <c r="D366" s="346">
        <v>0</v>
      </c>
      <c r="E366" s="346">
        <v>0</v>
      </c>
      <c r="F366" s="346">
        <v>0</v>
      </c>
      <c r="G366" s="346">
        <v>0</v>
      </c>
      <c r="H366" s="346"/>
      <c r="I366" s="346"/>
      <c r="J366" s="346"/>
      <c r="K366" s="346"/>
      <c r="L366" s="346"/>
      <c r="M366" s="346"/>
      <c r="N366" s="346"/>
      <c r="O366" s="346"/>
      <c r="P366" s="347">
        <f t="shared" si="157"/>
        <v>0</v>
      </c>
      <c r="Q366" s="348">
        <f t="shared" si="133"/>
        <v>0</v>
      </c>
      <c r="R366" s="348">
        <f t="shared" si="134"/>
        <v>0</v>
      </c>
      <c r="S366" s="348">
        <f t="shared" si="135"/>
        <v>0</v>
      </c>
      <c r="T366" s="348">
        <f t="shared" si="136"/>
        <v>0</v>
      </c>
      <c r="U366" s="348">
        <f t="shared" si="137"/>
        <v>0</v>
      </c>
      <c r="V366" s="348">
        <f t="shared" si="138"/>
        <v>0</v>
      </c>
      <c r="W366" s="348">
        <f t="shared" si="139"/>
        <v>0</v>
      </c>
      <c r="X366" s="348">
        <f t="shared" si="140"/>
        <v>0</v>
      </c>
      <c r="Y366" s="348">
        <f t="shared" si="141"/>
        <v>0</v>
      </c>
      <c r="Z366" s="348">
        <f t="shared" si="142"/>
        <v>0</v>
      </c>
      <c r="AA366" s="348">
        <f t="shared" si="143"/>
        <v>0</v>
      </c>
      <c r="AB366" s="348">
        <f t="shared" si="144"/>
        <v>0</v>
      </c>
      <c r="AC366" s="348">
        <f t="shared" si="145"/>
        <v>0</v>
      </c>
      <c r="AD366" s="348">
        <f t="shared" si="146"/>
        <v>0</v>
      </c>
      <c r="AE366" s="348">
        <f t="shared" si="147"/>
        <v>0</v>
      </c>
      <c r="AF366" s="348">
        <f t="shared" si="148"/>
        <v>0</v>
      </c>
      <c r="AG366" s="348">
        <f t="shared" si="149"/>
        <v>0</v>
      </c>
      <c r="AH366" s="348">
        <f t="shared" si="150"/>
        <v>0</v>
      </c>
      <c r="AI366" s="348">
        <f t="shared" si="151"/>
        <v>0</v>
      </c>
      <c r="AJ366" s="348">
        <f t="shared" si="152"/>
        <v>0</v>
      </c>
      <c r="AK366" s="348">
        <f t="shared" si="153"/>
        <v>0</v>
      </c>
      <c r="AL366" s="348">
        <f t="shared" si="154"/>
        <v>0</v>
      </c>
      <c r="AM366" s="348">
        <f t="shared" si="155"/>
        <v>0</v>
      </c>
      <c r="AN366" s="348">
        <f t="shared" si="156"/>
        <v>0</v>
      </c>
      <c r="AO366" s="334">
        <v>15</v>
      </c>
    </row>
    <row r="367" spans="1:41" s="335" customFormat="1" ht="18" customHeight="1">
      <c r="A367" s="343">
        <f t="shared" si="132"/>
        <v>362</v>
      </c>
      <c r="B367" s="344" t="s">
        <v>882</v>
      </c>
      <c r="C367" s="345" t="s">
        <v>883</v>
      </c>
      <c r="D367" s="346">
        <v>0</v>
      </c>
      <c r="E367" s="346">
        <v>0</v>
      </c>
      <c r="F367" s="346">
        <v>0</v>
      </c>
      <c r="G367" s="346">
        <v>0</v>
      </c>
      <c r="H367" s="346"/>
      <c r="I367" s="346"/>
      <c r="J367" s="346"/>
      <c r="K367" s="346"/>
      <c r="L367" s="346"/>
      <c r="M367" s="346"/>
      <c r="N367" s="346"/>
      <c r="O367" s="346"/>
      <c r="P367" s="347">
        <f t="shared" si="157"/>
        <v>0</v>
      </c>
      <c r="Q367" s="348">
        <f t="shared" si="133"/>
        <v>0</v>
      </c>
      <c r="R367" s="348">
        <f t="shared" si="134"/>
        <v>0</v>
      </c>
      <c r="S367" s="348">
        <f t="shared" si="135"/>
        <v>0</v>
      </c>
      <c r="T367" s="348">
        <f t="shared" si="136"/>
        <v>0</v>
      </c>
      <c r="U367" s="348">
        <f t="shared" si="137"/>
        <v>0</v>
      </c>
      <c r="V367" s="348">
        <f t="shared" si="138"/>
        <v>0</v>
      </c>
      <c r="W367" s="348">
        <f t="shared" si="139"/>
        <v>0</v>
      </c>
      <c r="X367" s="348">
        <f t="shared" si="140"/>
        <v>0</v>
      </c>
      <c r="Y367" s="348">
        <f t="shared" si="141"/>
        <v>0</v>
      </c>
      <c r="Z367" s="348">
        <f t="shared" si="142"/>
        <v>0</v>
      </c>
      <c r="AA367" s="348">
        <f t="shared" si="143"/>
        <v>0</v>
      </c>
      <c r="AB367" s="348">
        <f t="shared" si="144"/>
        <v>0</v>
      </c>
      <c r="AC367" s="348">
        <f t="shared" si="145"/>
        <v>0</v>
      </c>
      <c r="AD367" s="348">
        <f t="shared" si="146"/>
        <v>0</v>
      </c>
      <c r="AE367" s="348">
        <f t="shared" si="147"/>
        <v>0</v>
      </c>
      <c r="AF367" s="348">
        <f t="shared" si="148"/>
        <v>0</v>
      </c>
      <c r="AG367" s="348">
        <f t="shared" si="149"/>
        <v>0</v>
      </c>
      <c r="AH367" s="348">
        <f t="shared" si="150"/>
        <v>0</v>
      </c>
      <c r="AI367" s="348">
        <f t="shared" si="151"/>
        <v>0</v>
      </c>
      <c r="AJ367" s="348">
        <f t="shared" si="152"/>
        <v>0</v>
      </c>
      <c r="AK367" s="348">
        <f t="shared" si="153"/>
        <v>0</v>
      </c>
      <c r="AL367" s="348">
        <f t="shared" si="154"/>
        <v>0</v>
      </c>
      <c r="AM367" s="348">
        <f t="shared" si="155"/>
        <v>0</v>
      </c>
      <c r="AN367" s="348">
        <f t="shared" si="156"/>
        <v>0</v>
      </c>
      <c r="AO367" s="334">
        <v>12</v>
      </c>
    </row>
    <row r="368" spans="1:41" s="335" customFormat="1" ht="18" customHeight="1">
      <c r="A368" s="343">
        <f t="shared" si="132"/>
        <v>363</v>
      </c>
      <c r="B368" s="344" t="s">
        <v>596</v>
      </c>
      <c r="C368" s="345" t="s">
        <v>399</v>
      </c>
      <c r="D368" s="346">
        <v>0</v>
      </c>
      <c r="E368" s="346">
        <v>0</v>
      </c>
      <c r="F368" s="346">
        <v>0</v>
      </c>
      <c r="G368" s="346">
        <v>0</v>
      </c>
      <c r="H368" s="346"/>
      <c r="I368" s="346"/>
      <c r="J368" s="346"/>
      <c r="K368" s="346"/>
      <c r="L368" s="346"/>
      <c r="M368" s="346"/>
      <c r="N368" s="346"/>
      <c r="O368" s="346"/>
      <c r="P368" s="347">
        <f t="shared" si="157"/>
        <v>0</v>
      </c>
      <c r="Q368" s="348">
        <f t="shared" si="133"/>
        <v>0</v>
      </c>
      <c r="R368" s="348">
        <f t="shared" si="134"/>
        <v>0</v>
      </c>
      <c r="S368" s="348">
        <f t="shared" si="135"/>
        <v>0</v>
      </c>
      <c r="T368" s="348">
        <f t="shared" si="136"/>
        <v>0</v>
      </c>
      <c r="U368" s="348">
        <f t="shared" si="137"/>
        <v>0</v>
      </c>
      <c r="V368" s="348">
        <f t="shared" si="138"/>
        <v>0</v>
      </c>
      <c r="W368" s="348">
        <f t="shared" si="139"/>
        <v>0</v>
      </c>
      <c r="X368" s="348">
        <f t="shared" si="140"/>
        <v>0</v>
      </c>
      <c r="Y368" s="348">
        <f t="shared" si="141"/>
        <v>0</v>
      </c>
      <c r="Z368" s="348">
        <f t="shared" si="142"/>
        <v>0</v>
      </c>
      <c r="AA368" s="348">
        <f t="shared" si="143"/>
        <v>0</v>
      </c>
      <c r="AB368" s="348">
        <f t="shared" si="144"/>
        <v>0</v>
      </c>
      <c r="AC368" s="348">
        <f t="shared" si="145"/>
        <v>0</v>
      </c>
      <c r="AD368" s="348">
        <f t="shared" si="146"/>
        <v>0</v>
      </c>
      <c r="AE368" s="348">
        <f t="shared" si="147"/>
        <v>0</v>
      </c>
      <c r="AF368" s="348">
        <f t="shared" si="148"/>
        <v>0</v>
      </c>
      <c r="AG368" s="348">
        <f t="shared" si="149"/>
        <v>0</v>
      </c>
      <c r="AH368" s="348">
        <f t="shared" si="150"/>
        <v>0</v>
      </c>
      <c r="AI368" s="348">
        <f t="shared" si="151"/>
        <v>0</v>
      </c>
      <c r="AJ368" s="348">
        <f t="shared" si="152"/>
        <v>0</v>
      </c>
      <c r="AK368" s="348">
        <f t="shared" si="153"/>
        <v>0</v>
      </c>
      <c r="AL368" s="348">
        <f t="shared" si="154"/>
        <v>0</v>
      </c>
      <c r="AM368" s="348">
        <f t="shared" si="155"/>
        <v>0</v>
      </c>
      <c r="AN368" s="348">
        <f t="shared" si="156"/>
        <v>0</v>
      </c>
      <c r="AO368" s="334">
        <v>14</v>
      </c>
    </row>
    <row r="369" spans="1:41" s="335" customFormat="1" ht="18" customHeight="1">
      <c r="A369" s="343">
        <f t="shared" si="132"/>
        <v>364</v>
      </c>
      <c r="B369" s="344" t="s">
        <v>597</v>
      </c>
      <c r="C369" s="345" t="s">
        <v>598</v>
      </c>
      <c r="D369" s="346">
        <v>0</v>
      </c>
      <c r="E369" s="346">
        <v>0</v>
      </c>
      <c r="F369" s="346">
        <v>0</v>
      </c>
      <c r="G369" s="346">
        <v>0</v>
      </c>
      <c r="H369" s="346"/>
      <c r="I369" s="346"/>
      <c r="J369" s="346"/>
      <c r="K369" s="346"/>
      <c r="L369" s="346"/>
      <c r="M369" s="346"/>
      <c r="N369" s="346"/>
      <c r="O369" s="346"/>
      <c r="P369" s="347">
        <f t="shared" si="157"/>
        <v>0</v>
      </c>
      <c r="Q369" s="348">
        <f t="shared" si="133"/>
        <v>0</v>
      </c>
      <c r="R369" s="348">
        <f t="shared" si="134"/>
        <v>0</v>
      </c>
      <c r="S369" s="348">
        <f t="shared" si="135"/>
        <v>0</v>
      </c>
      <c r="T369" s="348">
        <f t="shared" si="136"/>
        <v>0</v>
      </c>
      <c r="U369" s="348">
        <f t="shared" si="137"/>
        <v>0</v>
      </c>
      <c r="V369" s="348">
        <f t="shared" si="138"/>
        <v>0</v>
      </c>
      <c r="W369" s="348">
        <f t="shared" si="139"/>
        <v>0</v>
      </c>
      <c r="X369" s="348">
        <f t="shared" si="140"/>
        <v>0</v>
      </c>
      <c r="Y369" s="348">
        <f t="shared" si="141"/>
        <v>0</v>
      </c>
      <c r="Z369" s="348">
        <f t="shared" si="142"/>
        <v>0</v>
      </c>
      <c r="AA369" s="348">
        <f t="shared" si="143"/>
        <v>0</v>
      </c>
      <c r="AB369" s="348">
        <f t="shared" si="144"/>
        <v>0</v>
      </c>
      <c r="AC369" s="348">
        <f t="shared" si="145"/>
        <v>0</v>
      </c>
      <c r="AD369" s="348">
        <f t="shared" si="146"/>
        <v>0</v>
      </c>
      <c r="AE369" s="348">
        <f t="shared" si="147"/>
        <v>0</v>
      </c>
      <c r="AF369" s="348">
        <f t="shared" si="148"/>
        <v>0</v>
      </c>
      <c r="AG369" s="348">
        <f t="shared" si="149"/>
        <v>0</v>
      </c>
      <c r="AH369" s="348">
        <f t="shared" si="150"/>
        <v>0</v>
      </c>
      <c r="AI369" s="348">
        <f t="shared" si="151"/>
        <v>0</v>
      </c>
      <c r="AJ369" s="348">
        <f t="shared" si="152"/>
        <v>0</v>
      </c>
      <c r="AK369" s="348">
        <f t="shared" si="153"/>
        <v>0</v>
      </c>
      <c r="AL369" s="348">
        <f t="shared" si="154"/>
        <v>0</v>
      </c>
      <c r="AM369" s="348">
        <f t="shared" si="155"/>
        <v>0</v>
      </c>
      <c r="AN369" s="348">
        <f t="shared" si="156"/>
        <v>0</v>
      </c>
      <c r="AO369" s="334">
        <v>14</v>
      </c>
    </row>
    <row r="370" spans="1:41" s="335" customFormat="1" ht="18" customHeight="1">
      <c r="A370" s="343">
        <f t="shared" si="132"/>
        <v>365</v>
      </c>
      <c r="B370" s="344" t="s">
        <v>599</v>
      </c>
      <c r="C370" s="345" t="s">
        <v>600</v>
      </c>
      <c r="D370" s="346">
        <v>0</v>
      </c>
      <c r="E370" s="346">
        <v>0</v>
      </c>
      <c r="F370" s="346">
        <v>0</v>
      </c>
      <c r="G370" s="346">
        <v>0</v>
      </c>
      <c r="H370" s="346"/>
      <c r="I370" s="346"/>
      <c r="J370" s="346"/>
      <c r="K370" s="346"/>
      <c r="L370" s="346"/>
      <c r="M370" s="346"/>
      <c r="N370" s="346"/>
      <c r="O370" s="346"/>
      <c r="P370" s="347">
        <f t="shared" si="157"/>
        <v>0</v>
      </c>
      <c r="Q370" s="348">
        <f t="shared" si="133"/>
        <v>0</v>
      </c>
      <c r="R370" s="348">
        <f t="shared" si="134"/>
        <v>0</v>
      </c>
      <c r="S370" s="348">
        <f t="shared" si="135"/>
        <v>0</v>
      </c>
      <c r="T370" s="348">
        <f t="shared" si="136"/>
        <v>0</v>
      </c>
      <c r="U370" s="348">
        <f t="shared" si="137"/>
        <v>0</v>
      </c>
      <c r="V370" s="348">
        <f t="shared" si="138"/>
        <v>0</v>
      </c>
      <c r="W370" s="348">
        <f t="shared" si="139"/>
        <v>0</v>
      </c>
      <c r="X370" s="348">
        <f t="shared" si="140"/>
        <v>0</v>
      </c>
      <c r="Y370" s="348">
        <f t="shared" si="141"/>
        <v>0</v>
      </c>
      <c r="Z370" s="348">
        <f t="shared" si="142"/>
        <v>0</v>
      </c>
      <c r="AA370" s="348">
        <f t="shared" si="143"/>
        <v>0</v>
      </c>
      <c r="AB370" s="348">
        <f t="shared" si="144"/>
        <v>0</v>
      </c>
      <c r="AC370" s="348">
        <f t="shared" si="145"/>
        <v>0</v>
      </c>
      <c r="AD370" s="348">
        <f t="shared" si="146"/>
        <v>0</v>
      </c>
      <c r="AE370" s="348">
        <f t="shared" si="147"/>
        <v>0</v>
      </c>
      <c r="AF370" s="348">
        <f t="shared" si="148"/>
        <v>0</v>
      </c>
      <c r="AG370" s="348">
        <f t="shared" si="149"/>
        <v>0</v>
      </c>
      <c r="AH370" s="348">
        <f t="shared" si="150"/>
        <v>0</v>
      </c>
      <c r="AI370" s="348">
        <f t="shared" si="151"/>
        <v>0</v>
      </c>
      <c r="AJ370" s="348">
        <f t="shared" si="152"/>
        <v>0</v>
      </c>
      <c r="AK370" s="348">
        <f t="shared" si="153"/>
        <v>0</v>
      </c>
      <c r="AL370" s="348">
        <f t="shared" si="154"/>
        <v>0</v>
      </c>
      <c r="AM370" s="348">
        <f t="shared" si="155"/>
        <v>0</v>
      </c>
      <c r="AN370" s="348">
        <f t="shared" si="156"/>
        <v>0</v>
      </c>
      <c r="AO370" s="334">
        <v>13</v>
      </c>
    </row>
    <row r="371" spans="1:41" s="335" customFormat="1" ht="18" customHeight="1">
      <c r="A371" s="343">
        <f t="shared" si="132"/>
        <v>366</v>
      </c>
      <c r="B371" s="344" t="s">
        <v>601</v>
      </c>
      <c r="C371" s="345" t="s">
        <v>602</v>
      </c>
      <c r="D371" s="346">
        <v>0</v>
      </c>
      <c r="E371" s="346">
        <v>0</v>
      </c>
      <c r="F371" s="346">
        <v>0</v>
      </c>
      <c r="G371" s="346">
        <v>0</v>
      </c>
      <c r="H371" s="346"/>
      <c r="I371" s="346"/>
      <c r="J371" s="346"/>
      <c r="K371" s="346"/>
      <c r="L371" s="346"/>
      <c r="M371" s="346"/>
      <c r="N371" s="346"/>
      <c r="O371" s="346"/>
      <c r="P371" s="347">
        <f t="shared" si="157"/>
        <v>0</v>
      </c>
      <c r="Q371" s="348">
        <f t="shared" si="133"/>
        <v>0</v>
      </c>
      <c r="R371" s="348">
        <f t="shared" si="134"/>
        <v>0</v>
      </c>
      <c r="S371" s="348">
        <f t="shared" si="135"/>
        <v>0</v>
      </c>
      <c r="T371" s="348">
        <f t="shared" si="136"/>
        <v>0</v>
      </c>
      <c r="U371" s="348">
        <f t="shared" si="137"/>
        <v>0</v>
      </c>
      <c r="V371" s="348">
        <f t="shared" si="138"/>
        <v>0</v>
      </c>
      <c r="W371" s="348">
        <f t="shared" si="139"/>
        <v>0</v>
      </c>
      <c r="X371" s="348">
        <f t="shared" si="140"/>
        <v>0</v>
      </c>
      <c r="Y371" s="348">
        <f t="shared" si="141"/>
        <v>0</v>
      </c>
      <c r="Z371" s="348">
        <f t="shared" si="142"/>
        <v>0</v>
      </c>
      <c r="AA371" s="348">
        <f t="shared" si="143"/>
        <v>0</v>
      </c>
      <c r="AB371" s="348">
        <f t="shared" si="144"/>
        <v>0</v>
      </c>
      <c r="AC371" s="348">
        <f t="shared" si="145"/>
        <v>0</v>
      </c>
      <c r="AD371" s="348">
        <f t="shared" si="146"/>
        <v>0</v>
      </c>
      <c r="AE371" s="348">
        <f t="shared" si="147"/>
        <v>0</v>
      </c>
      <c r="AF371" s="348">
        <f t="shared" si="148"/>
        <v>0</v>
      </c>
      <c r="AG371" s="348">
        <f t="shared" si="149"/>
        <v>0</v>
      </c>
      <c r="AH371" s="348">
        <f t="shared" si="150"/>
        <v>0</v>
      </c>
      <c r="AI371" s="348">
        <f t="shared" si="151"/>
        <v>0</v>
      </c>
      <c r="AJ371" s="348">
        <f t="shared" si="152"/>
        <v>0</v>
      </c>
      <c r="AK371" s="348">
        <f t="shared" si="153"/>
        <v>0</v>
      </c>
      <c r="AL371" s="348">
        <f t="shared" si="154"/>
        <v>0</v>
      </c>
      <c r="AM371" s="348">
        <f t="shared" si="155"/>
        <v>0</v>
      </c>
      <c r="AN371" s="348">
        <f t="shared" si="156"/>
        <v>0</v>
      </c>
      <c r="AO371" s="334">
        <v>15</v>
      </c>
    </row>
    <row r="372" spans="1:41" s="335" customFormat="1" ht="18" customHeight="1">
      <c r="A372" s="343">
        <f t="shared" si="132"/>
        <v>367</v>
      </c>
      <c r="B372" s="344" t="s">
        <v>603</v>
      </c>
      <c r="C372" s="345" t="s">
        <v>604</v>
      </c>
      <c r="D372" s="346">
        <v>0</v>
      </c>
      <c r="E372" s="346">
        <v>0</v>
      </c>
      <c r="F372" s="346">
        <v>0</v>
      </c>
      <c r="G372" s="346">
        <v>0</v>
      </c>
      <c r="H372" s="346"/>
      <c r="I372" s="346"/>
      <c r="J372" s="346"/>
      <c r="K372" s="346"/>
      <c r="L372" s="346"/>
      <c r="M372" s="346"/>
      <c r="N372" s="346"/>
      <c r="O372" s="346"/>
      <c r="P372" s="347">
        <f t="shared" si="157"/>
        <v>0</v>
      </c>
      <c r="Q372" s="348">
        <f t="shared" si="133"/>
        <v>0</v>
      </c>
      <c r="R372" s="348">
        <f t="shared" si="134"/>
        <v>0</v>
      </c>
      <c r="S372" s="348">
        <f t="shared" si="135"/>
        <v>0</v>
      </c>
      <c r="T372" s="348">
        <f t="shared" si="136"/>
        <v>0</v>
      </c>
      <c r="U372" s="348">
        <f t="shared" si="137"/>
        <v>0</v>
      </c>
      <c r="V372" s="348">
        <f t="shared" si="138"/>
        <v>0</v>
      </c>
      <c r="W372" s="348">
        <f t="shared" si="139"/>
        <v>0</v>
      </c>
      <c r="X372" s="348">
        <f t="shared" si="140"/>
        <v>0</v>
      </c>
      <c r="Y372" s="348">
        <f t="shared" si="141"/>
        <v>0</v>
      </c>
      <c r="Z372" s="348">
        <f t="shared" si="142"/>
        <v>0</v>
      </c>
      <c r="AA372" s="348">
        <f t="shared" si="143"/>
        <v>0</v>
      </c>
      <c r="AB372" s="348">
        <f t="shared" si="144"/>
        <v>0</v>
      </c>
      <c r="AC372" s="348">
        <f t="shared" si="145"/>
        <v>0</v>
      </c>
      <c r="AD372" s="348">
        <f t="shared" si="146"/>
        <v>0</v>
      </c>
      <c r="AE372" s="348">
        <f t="shared" si="147"/>
        <v>0</v>
      </c>
      <c r="AF372" s="348">
        <f t="shared" si="148"/>
        <v>0</v>
      </c>
      <c r="AG372" s="348">
        <f t="shared" si="149"/>
        <v>0</v>
      </c>
      <c r="AH372" s="348">
        <f t="shared" si="150"/>
        <v>0</v>
      </c>
      <c r="AI372" s="348">
        <f t="shared" si="151"/>
        <v>0</v>
      </c>
      <c r="AJ372" s="348">
        <f t="shared" si="152"/>
        <v>0</v>
      </c>
      <c r="AK372" s="348">
        <f t="shared" si="153"/>
        <v>0</v>
      </c>
      <c r="AL372" s="348">
        <f t="shared" si="154"/>
        <v>0</v>
      </c>
      <c r="AM372" s="348">
        <f t="shared" si="155"/>
        <v>0</v>
      </c>
      <c r="AN372" s="348">
        <f t="shared" si="156"/>
        <v>0</v>
      </c>
      <c r="AO372" s="334">
        <v>15</v>
      </c>
    </row>
    <row r="373" spans="1:41" s="335" customFormat="1" ht="18" customHeight="1">
      <c r="A373" s="343">
        <f t="shared" si="132"/>
        <v>368</v>
      </c>
      <c r="B373" s="344" t="s">
        <v>605</v>
      </c>
      <c r="C373" s="345" t="s">
        <v>606</v>
      </c>
      <c r="D373" s="346">
        <v>0</v>
      </c>
      <c r="E373" s="346">
        <v>0</v>
      </c>
      <c r="F373" s="346">
        <v>0</v>
      </c>
      <c r="G373" s="346">
        <v>0</v>
      </c>
      <c r="H373" s="346"/>
      <c r="I373" s="346"/>
      <c r="J373" s="346"/>
      <c r="K373" s="346"/>
      <c r="L373" s="346"/>
      <c r="M373" s="346"/>
      <c r="N373" s="346"/>
      <c r="O373" s="346"/>
      <c r="P373" s="347">
        <f t="shared" si="157"/>
        <v>0</v>
      </c>
      <c r="Q373" s="348">
        <f t="shared" si="133"/>
        <v>0</v>
      </c>
      <c r="R373" s="348">
        <f t="shared" si="134"/>
        <v>0</v>
      </c>
      <c r="S373" s="348">
        <f t="shared" si="135"/>
        <v>0</v>
      </c>
      <c r="T373" s="348">
        <f t="shared" si="136"/>
        <v>0</v>
      </c>
      <c r="U373" s="348">
        <f t="shared" si="137"/>
        <v>0</v>
      </c>
      <c r="V373" s="348">
        <f t="shared" si="138"/>
        <v>0</v>
      </c>
      <c r="W373" s="348">
        <f t="shared" si="139"/>
        <v>0</v>
      </c>
      <c r="X373" s="348">
        <f t="shared" si="140"/>
        <v>0</v>
      </c>
      <c r="Y373" s="348">
        <f t="shared" si="141"/>
        <v>0</v>
      </c>
      <c r="Z373" s="348">
        <f t="shared" si="142"/>
        <v>0</v>
      </c>
      <c r="AA373" s="348">
        <f t="shared" si="143"/>
        <v>0</v>
      </c>
      <c r="AB373" s="348">
        <f t="shared" si="144"/>
        <v>0</v>
      </c>
      <c r="AC373" s="348">
        <f t="shared" si="145"/>
        <v>0</v>
      </c>
      <c r="AD373" s="348">
        <f t="shared" si="146"/>
        <v>0</v>
      </c>
      <c r="AE373" s="348">
        <f t="shared" si="147"/>
        <v>0</v>
      </c>
      <c r="AF373" s="348">
        <f t="shared" si="148"/>
        <v>0</v>
      </c>
      <c r="AG373" s="348">
        <f t="shared" si="149"/>
        <v>0</v>
      </c>
      <c r="AH373" s="348">
        <f t="shared" si="150"/>
        <v>0</v>
      </c>
      <c r="AI373" s="348">
        <f t="shared" si="151"/>
        <v>0</v>
      </c>
      <c r="AJ373" s="348">
        <f t="shared" si="152"/>
        <v>0</v>
      </c>
      <c r="AK373" s="348">
        <f t="shared" si="153"/>
        <v>0</v>
      </c>
      <c r="AL373" s="348">
        <f t="shared" si="154"/>
        <v>0</v>
      </c>
      <c r="AM373" s="348">
        <f t="shared" si="155"/>
        <v>0</v>
      </c>
      <c r="AN373" s="348">
        <f t="shared" si="156"/>
        <v>0</v>
      </c>
      <c r="AO373" s="334">
        <v>14</v>
      </c>
    </row>
    <row r="374" spans="1:41" s="335" customFormat="1" ht="18" customHeight="1">
      <c r="A374" s="343">
        <f t="shared" si="132"/>
        <v>369</v>
      </c>
      <c r="B374" s="344" t="s">
        <v>607</v>
      </c>
      <c r="C374" s="345" t="s">
        <v>608</v>
      </c>
      <c r="D374" s="346">
        <v>0</v>
      </c>
      <c r="E374" s="346">
        <v>0</v>
      </c>
      <c r="F374" s="346">
        <v>0</v>
      </c>
      <c r="G374" s="346">
        <v>0</v>
      </c>
      <c r="H374" s="346"/>
      <c r="I374" s="346"/>
      <c r="J374" s="346"/>
      <c r="K374" s="346"/>
      <c r="L374" s="346"/>
      <c r="M374" s="346"/>
      <c r="N374" s="346"/>
      <c r="O374" s="346"/>
      <c r="P374" s="347">
        <f t="shared" si="157"/>
        <v>0</v>
      </c>
      <c r="Q374" s="348">
        <f t="shared" si="133"/>
        <v>0</v>
      </c>
      <c r="R374" s="348">
        <f t="shared" si="134"/>
        <v>0</v>
      </c>
      <c r="S374" s="348">
        <f t="shared" si="135"/>
        <v>0</v>
      </c>
      <c r="T374" s="348">
        <f t="shared" si="136"/>
        <v>0</v>
      </c>
      <c r="U374" s="348">
        <f t="shared" si="137"/>
        <v>0</v>
      </c>
      <c r="V374" s="348">
        <f t="shared" si="138"/>
        <v>0</v>
      </c>
      <c r="W374" s="348">
        <f t="shared" si="139"/>
        <v>0</v>
      </c>
      <c r="X374" s="348">
        <f t="shared" si="140"/>
        <v>0</v>
      </c>
      <c r="Y374" s="348">
        <f t="shared" si="141"/>
        <v>0</v>
      </c>
      <c r="Z374" s="348">
        <f t="shared" si="142"/>
        <v>0</v>
      </c>
      <c r="AA374" s="348">
        <f t="shared" si="143"/>
        <v>0</v>
      </c>
      <c r="AB374" s="348">
        <f t="shared" si="144"/>
        <v>0</v>
      </c>
      <c r="AC374" s="348">
        <f t="shared" si="145"/>
        <v>0</v>
      </c>
      <c r="AD374" s="348">
        <f t="shared" si="146"/>
        <v>0</v>
      </c>
      <c r="AE374" s="348">
        <f t="shared" si="147"/>
        <v>0</v>
      </c>
      <c r="AF374" s="348">
        <f t="shared" si="148"/>
        <v>0</v>
      </c>
      <c r="AG374" s="348">
        <f t="shared" si="149"/>
        <v>0</v>
      </c>
      <c r="AH374" s="348">
        <f t="shared" si="150"/>
        <v>0</v>
      </c>
      <c r="AI374" s="348">
        <f t="shared" si="151"/>
        <v>0</v>
      </c>
      <c r="AJ374" s="348">
        <f t="shared" si="152"/>
        <v>0</v>
      </c>
      <c r="AK374" s="348">
        <f t="shared" si="153"/>
        <v>0</v>
      </c>
      <c r="AL374" s="348">
        <f t="shared" si="154"/>
        <v>0</v>
      </c>
      <c r="AM374" s="348">
        <f t="shared" si="155"/>
        <v>0</v>
      </c>
      <c r="AN374" s="348">
        <f t="shared" si="156"/>
        <v>0</v>
      </c>
      <c r="AO374" s="334">
        <v>13</v>
      </c>
    </row>
    <row r="375" spans="1:41" s="335" customFormat="1" ht="18" customHeight="1">
      <c r="A375" s="343">
        <f t="shared" si="132"/>
        <v>370</v>
      </c>
      <c r="B375" s="344" t="s">
        <v>609</v>
      </c>
      <c r="C375" s="345" t="s">
        <v>610</v>
      </c>
      <c r="D375" s="346">
        <v>0</v>
      </c>
      <c r="E375" s="346">
        <v>0</v>
      </c>
      <c r="F375" s="346">
        <v>0</v>
      </c>
      <c r="G375" s="346">
        <v>0</v>
      </c>
      <c r="H375" s="346"/>
      <c r="I375" s="346"/>
      <c r="J375" s="346"/>
      <c r="K375" s="346"/>
      <c r="L375" s="346"/>
      <c r="M375" s="346"/>
      <c r="N375" s="346"/>
      <c r="O375" s="346"/>
      <c r="P375" s="347">
        <f t="shared" si="157"/>
        <v>0</v>
      </c>
      <c r="Q375" s="348">
        <f t="shared" si="133"/>
        <v>0</v>
      </c>
      <c r="R375" s="348">
        <f t="shared" si="134"/>
        <v>0</v>
      </c>
      <c r="S375" s="348">
        <f t="shared" si="135"/>
        <v>0</v>
      </c>
      <c r="T375" s="348">
        <f t="shared" si="136"/>
        <v>0</v>
      </c>
      <c r="U375" s="348">
        <f t="shared" si="137"/>
        <v>0</v>
      </c>
      <c r="V375" s="348">
        <f t="shared" si="138"/>
        <v>0</v>
      </c>
      <c r="W375" s="348">
        <f t="shared" si="139"/>
        <v>0</v>
      </c>
      <c r="X375" s="348">
        <f t="shared" si="140"/>
        <v>0</v>
      </c>
      <c r="Y375" s="348">
        <f t="shared" si="141"/>
        <v>0</v>
      </c>
      <c r="Z375" s="348">
        <f t="shared" si="142"/>
        <v>0</v>
      </c>
      <c r="AA375" s="348">
        <f t="shared" si="143"/>
        <v>0</v>
      </c>
      <c r="AB375" s="348">
        <f t="shared" si="144"/>
        <v>0</v>
      </c>
      <c r="AC375" s="348">
        <f t="shared" si="145"/>
        <v>0</v>
      </c>
      <c r="AD375" s="348">
        <f t="shared" si="146"/>
        <v>0</v>
      </c>
      <c r="AE375" s="348">
        <f t="shared" si="147"/>
        <v>0</v>
      </c>
      <c r="AF375" s="348">
        <f t="shared" si="148"/>
        <v>0</v>
      </c>
      <c r="AG375" s="348">
        <f t="shared" si="149"/>
        <v>0</v>
      </c>
      <c r="AH375" s="348">
        <f t="shared" si="150"/>
        <v>0</v>
      </c>
      <c r="AI375" s="348">
        <f t="shared" si="151"/>
        <v>0</v>
      </c>
      <c r="AJ375" s="348">
        <f t="shared" si="152"/>
        <v>0</v>
      </c>
      <c r="AK375" s="348">
        <f t="shared" si="153"/>
        <v>0</v>
      </c>
      <c r="AL375" s="348">
        <f t="shared" si="154"/>
        <v>0</v>
      </c>
      <c r="AM375" s="348">
        <f t="shared" si="155"/>
        <v>0</v>
      </c>
      <c r="AN375" s="348">
        <f t="shared" si="156"/>
        <v>0</v>
      </c>
      <c r="AO375" s="334">
        <v>13</v>
      </c>
    </row>
    <row r="376" spans="1:41" s="335" customFormat="1" ht="18" customHeight="1">
      <c r="A376" s="343">
        <f t="shared" si="132"/>
        <v>371</v>
      </c>
      <c r="B376" s="344" t="s">
        <v>611</v>
      </c>
      <c r="C376" s="345" t="s">
        <v>612</v>
      </c>
      <c r="D376" s="346">
        <v>0</v>
      </c>
      <c r="E376" s="346">
        <v>0</v>
      </c>
      <c r="F376" s="346">
        <v>0</v>
      </c>
      <c r="G376" s="346">
        <v>0</v>
      </c>
      <c r="H376" s="346"/>
      <c r="I376" s="346"/>
      <c r="J376" s="346"/>
      <c r="K376" s="346"/>
      <c r="L376" s="346"/>
      <c r="M376" s="346"/>
      <c r="N376" s="346"/>
      <c r="O376" s="346"/>
      <c r="P376" s="347">
        <f t="shared" si="157"/>
        <v>0</v>
      </c>
      <c r="Q376" s="348">
        <f t="shared" si="133"/>
        <v>0</v>
      </c>
      <c r="R376" s="348">
        <f t="shared" si="134"/>
        <v>0</v>
      </c>
      <c r="S376" s="348">
        <f t="shared" si="135"/>
        <v>0</v>
      </c>
      <c r="T376" s="348">
        <f t="shared" si="136"/>
        <v>0</v>
      </c>
      <c r="U376" s="348">
        <f t="shared" si="137"/>
        <v>0</v>
      </c>
      <c r="V376" s="348">
        <f t="shared" si="138"/>
        <v>0</v>
      </c>
      <c r="W376" s="348">
        <f t="shared" si="139"/>
        <v>0</v>
      </c>
      <c r="X376" s="348">
        <f t="shared" si="140"/>
        <v>0</v>
      </c>
      <c r="Y376" s="348">
        <f t="shared" si="141"/>
        <v>0</v>
      </c>
      <c r="Z376" s="348">
        <f t="shared" si="142"/>
        <v>0</v>
      </c>
      <c r="AA376" s="348">
        <f t="shared" si="143"/>
        <v>0</v>
      </c>
      <c r="AB376" s="348">
        <f t="shared" si="144"/>
        <v>0</v>
      </c>
      <c r="AC376" s="348">
        <f t="shared" si="145"/>
        <v>0</v>
      </c>
      <c r="AD376" s="348">
        <f t="shared" si="146"/>
        <v>0</v>
      </c>
      <c r="AE376" s="348">
        <f t="shared" si="147"/>
        <v>0</v>
      </c>
      <c r="AF376" s="348">
        <f t="shared" si="148"/>
        <v>0</v>
      </c>
      <c r="AG376" s="348">
        <f t="shared" si="149"/>
        <v>0</v>
      </c>
      <c r="AH376" s="348">
        <f t="shared" si="150"/>
        <v>0</v>
      </c>
      <c r="AI376" s="348">
        <f t="shared" si="151"/>
        <v>0</v>
      </c>
      <c r="AJ376" s="348">
        <f t="shared" si="152"/>
        <v>0</v>
      </c>
      <c r="AK376" s="348">
        <f t="shared" si="153"/>
        <v>0</v>
      </c>
      <c r="AL376" s="348">
        <f t="shared" si="154"/>
        <v>0</v>
      </c>
      <c r="AM376" s="348">
        <f t="shared" si="155"/>
        <v>0</v>
      </c>
      <c r="AN376" s="348">
        <f t="shared" si="156"/>
        <v>0</v>
      </c>
      <c r="AO376" s="334">
        <v>14</v>
      </c>
    </row>
    <row r="377" spans="1:41" s="335" customFormat="1" ht="18" customHeight="1">
      <c r="A377" s="343">
        <f t="shared" si="132"/>
        <v>372</v>
      </c>
      <c r="B377" s="344" t="s">
        <v>613</v>
      </c>
      <c r="C377" s="345" t="s">
        <v>614</v>
      </c>
      <c r="D377" s="346">
        <v>0</v>
      </c>
      <c r="E377" s="346">
        <v>0</v>
      </c>
      <c r="F377" s="346">
        <v>0</v>
      </c>
      <c r="G377" s="346">
        <v>0</v>
      </c>
      <c r="H377" s="346"/>
      <c r="I377" s="346"/>
      <c r="J377" s="346"/>
      <c r="K377" s="346"/>
      <c r="L377" s="346"/>
      <c r="M377" s="346"/>
      <c r="N377" s="346"/>
      <c r="O377" s="346"/>
      <c r="P377" s="347">
        <f t="shared" si="157"/>
        <v>0</v>
      </c>
      <c r="Q377" s="348">
        <f t="shared" si="133"/>
        <v>0</v>
      </c>
      <c r="R377" s="348">
        <f t="shared" si="134"/>
        <v>0</v>
      </c>
      <c r="S377" s="348">
        <f t="shared" si="135"/>
        <v>0</v>
      </c>
      <c r="T377" s="348">
        <f t="shared" si="136"/>
        <v>0</v>
      </c>
      <c r="U377" s="348">
        <f t="shared" si="137"/>
        <v>0</v>
      </c>
      <c r="V377" s="348">
        <f t="shared" si="138"/>
        <v>0</v>
      </c>
      <c r="W377" s="348">
        <f t="shared" si="139"/>
        <v>0</v>
      </c>
      <c r="X377" s="348">
        <f t="shared" si="140"/>
        <v>0</v>
      </c>
      <c r="Y377" s="348">
        <f t="shared" si="141"/>
        <v>0</v>
      </c>
      <c r="Z377" s="348">
        <f t="shared" si="142"/>
        <v>0</v>
      </c>
      <c r="AA377" s="348">
        <f t="shared" si="143"/>
        <v>0</v>
      </c>
      <c r="AB377" s="348">
        <f t="shared" si="144"/>
        <v>0</v>
      </c>
      <c r="AC377" s="348">
        <f t="shared" si="145"/>
        <v>0</v>
      </c>
      <c r="AD377" s="348">
        <f t="shared" si="146"/>
        <v>0</v>
      </c>
      <c r="AE377" s="348">
        <f t="shared" si="147"/>
        <v>0</v>
      </c>
      <c r="AF377" s="348">
        <f t="shared" si="148"/>
        <v>0</v>
      </c>
      <c r="AG377" s="348">
        <f t="shared" si="149"/>
        <v>0</v>
      </c>
      <c r="AH377" s="348">
        <f t="shared" si="150"/>
        <v>0</v>
      </c>
      <c r="AI377" s="348">
        <f t="shared" si="151"/>
        <v>0</v>
      </c>
      <c r="AJ377" s="348">
        <f t="shared" si="152"/>
        <v>0</v>
      </c>
      <c r="AK377" s="348">
        <f t="shared" si="153"/>
        <v>0</v>
      </c>
      <c r="AL377" s="348">
        <f t="shared" si="154"/>
        <v>0</v>
      </c>
      <c r="AM377" s="348">
        <f t="shared" si="155"/>
        <v>0</v>
      </c>
      <c r="AN377" s="348">
        <f t="shared" si="156"/>
        <v>0</v>
      </c>
      <c r="AO377" s="334">
        <v>15</v>
      </c>
    </row>
    <row r="378" spans="1:41" s="335" customFormat="1" ht="18" customHeight="1">
      <c r="A378" s="343">
        <f t="shared" si="132"/>
        <v>373</v>
      </c>
      <c r="B378" s="344" t="s">
        <v>615</v>
      </c>
      <c r="C378" s="345" t="s">
        <v>616</v>
      </c>
      <c r="D378" s="346">
        <v>0</v>
      </c>
      <c r="E378" s="346">
        <v>0</v>
      </c>
      <c r="F378" s="346">
        <v>0</v>
      </c>
      <c r="G378" s="346">
        <v>0</v>
      </c>
      <c r="H378" s="346"/>
      <c r="I378" s="346"/>
      <c r="J378" s="346"/>
      <c r="K378" s="346"/>
      <c r="L378" s="346"/>
      <c r="M378" s="346"/>
      <c r="N378" s="346"/>
      <c r="O378" s="346"/>
      <c r="P378" s="347">
        <f t="shared" si="157"/>
        <v>0</v>
      </c>
      <c r="Q378" s="348">
        <f t="shared" si="133"/>
        <v>0</v>
      </c>
      <c r="R378" s="348">
        <f t="shared" si="134"/>
        <v>0</v>
      </c>
      <c r="S378" s="348">
        <f t="shared" si="135"/>
        <v>0</v>
      </c>
      <c r="T378" s="348">
        <f t="shared" si="136"/>
        <v>0</v>
      </c>
      <c r="U378" s="348">
        <f t="shared" si="137"/>
        <v>0</v>
      </c>
      <c r="V378" s="348">
        <f t="shared" si="138"/>
        <v>0</v>
      </c>
      <c r="W378" s="348">
        <f t="shared" si="139"/>
        <v>0</v>
      </c>
      <c r="X378" s="348">
        <f t="shared" si="140"/>
        <v>0</v>
      </c>
      <c r="Y378" s="348">
        <f t="shared" si="141"/>
        <v>0</v>
      </c>
      <c r="Z378" s="348">
        <f t="shared" si="142"/>
        <v>0</v>
      </c>
      <c r="AA378" s="348">
        <f t="shared" si="143"/>
        <v>0</v>
      </c>
      <c r="AB378" s="348">
        <f t="shared" si="144"/>
        <v>0</v>
      </c>
      <c r="AC378" s="348">
        <f t="shared" si="145"/>
        <v>0</v>
      </c>
      <c r="AD378" s="348">
        <f t="shared" si="146"/>
        <v>0</v>
      </c>
      <c r="AE378" s="348">
        <f t="shared" si="147"/>
        <v>0</v>
      </c>
      <c r="AF378" s="348">
        <f t="shared" si="148"/>
        <v>0</v>
      </c>
      <c r="AG378" s="348">
        <f t="shared" si="149"/>
        <v>0</v>
      </c>
      <c r="AH378" s="348">
        <f t="shared" si="150"/>
        <v>0</v>
      </c>
      <c r="AI378" s="348">
        <f t="shared" si="151"/>
        <v>0</v>
      </c>
      <c r="AJ378" s="348">
        <f t="shared" si="152"/>
        <v>0</v>
      </c>
      <c r="AK378" s="348">
        <f t="shared" si="153"/>
        <v>0</v>
      </c>
      <c r="AL378" s="348">
        <f t="shared" si="154"/>
        <v>0</v>
      </c>
      <c r="AM378" s="348">
        <f t="shared" si="155"/>
        <v>0</v>
      </c>
      <c r="AN378" s="348">
        <f t="shared" si="156"/>
        <v>0</v>
      </c>
      <c r="AO378" s="334">
        <v>14</v>
      </c>
    </row>
    <row r="379" spans="1:41" s="335" customFormat="1" ht="18" customHeight="1">
      <c r="A379" s="343">
        <f t="shared" si="132"/>
        <v>374</v>
      </c>
      <c r="B379" s="344" t="s">
        <v>617</v>
      </c>
      <c r="C379" s="345" t="s">
        <v>618</v>
      </c>
      <c r="D379" s="346">
        <v>0</v>
      </c>
      <c r="E379" s="346">
        <v>0</v>
      </c>
      <c r="F379" s="346">
        <v>0</v>
      </c>
      <c r="G379" s="346">
        <v>0</v>
      </c>
      <c r="H379" s="346"/>
      <c r="I379" s="346"/>
      <c r="J379" s="346"/>
      <c r="K379" s="346"/>
      <c r="L379" s="346"/>
      <c r="M379" s="346"/>
      <c r="N379" s="346"/>
      <c r="O379" s="346"/>
      <c r="P379" s="347">
        <f t="shared" si="157"/>
        <v>0</v>
      </c>
      <c r="Q379" s="348">
        <f t="shared" si="133"/>
        <v>0</v>
      </c>
      <c r="R379" s="348">
        <f t="shared" si="134"/>
        <v>0</v>
      </c>
      <c r="S379" s="348">
        <f t="shared" si="135"/>
        <v>0</v>
      </c>
      <c r="T379" s="348">
        <f t="shared" si="136"/>
        <v>0</v>
      </c>
      <c r="U379" s="348">
        <f t="shared" si="137"/>
        <v>0</v>
      </c>
      <c r="V379" s="348">
        <f t="shared" si="138"/>
        <v>0</v>
      </c>
      <c r="W379" s="348">
        <f t="shared" si="139"/>
        <v>0</v>
      </c>
      <c r="X379" s="348">
        <f t="shared" si="140"/>
        <v>0</v>
      </c>
      <c r="Y379" s="348">
        <f t="shared" si="141"/>
        <v>0</v>
      </c>
      <c r="Z379" s="348">
        <f t="shared" si="142"/>
        <v>0</v>
      </c>
      <c r="AA379" s="348">
        <f t="shared" si="143"/>
        <v>0</v>
      </c>
      <c r="AB379" s="348">
        <f t="shared" si="144"/>
        <v>0</v>
      </c>
      <c r="AC379" s="348">
        <f t="shared" si="145"/>
        <v>0</v>
      </c>
      <c r="AD379" s="348">
        <f t="shared" si="146"/>
        <v>0</v>
      </c>
      <c r="AE379" s="348">
        <f t="shared" si="147"/>
        <v>0</v>
      </c>
      <c r="AF379" s="348">
        <f t="shared" si="148"/>
        <v>0</v>
      </c>
      <c r="AG379" s="348">
        <f t="shared" si="149"/>
        <v>0</v>
      </c>
      <c r="AH379" s="348">
        <f t="shared" si="150"/>
        <v>0</v>
      </c>
      <c r="AI379" s="348">
        <f t="shared" si="151"/>
        <v>0</v>
      </c>
      <c r="AJ379" s="348">
        <f t="shared" si="152"/>
        <v>0</v>
      </c>
      <c r="AK379" s="348">
        <f t="shared" si="153"/>
        <v>0</v>
      </c>
      <c r="AL379" s="348">
        <f t="shared" si="154"/>
        <v>0</v>
      </c>
      <c r="AM379" s="348">
        <f t="shared" si="155"/>
        <v>0</v>
      </c>
      <c r="AN379" s="348">
        <f t="shared" si="156"/>
        <v>0</v>
      </c>
      <c r="AO379" s="334">
        <v>13</v>
      </c>
    </row>
    <row r="380" spans="1:41" s="335" customFormat="1" ht="18" customHeight="1">
      <c r="A380" s="343">
        <f t="shared" si="132"/>
        <v>375</v>
      </c>
      <c r="B380" s="344" t="s">
        <v>619</v>
      </c>
      <c r="C380" s="345" t="s">
        <v>620</v>
      </c>
      <c r="D380" s="346">
        <v>0</v>
      </c>
      <c r="E380" s="346">
        <v>0</v>
      </c>
      <c r="F380" s="346">
        <v>0</v>
      </c>
      <c r="G380" s="346">
        <v>0</v>
      </c>
      <c r="H380" s="346"/>
      <c r="I380" s="346"/>
      <c r="J380" s="346"/>
      <c r="K380" s="346"/>
      <c r="L380" s="346"/>
      <c r="M380" s="346"/>
      <c r="N380" s="346"/>
      <c r="O380" s="346"/>
      <c r="P380" s="347">
        <f t="shared" si="157"/>
        <v>0</v>
      </c>
      <c r="Q380" s="348">
        <f t="shared" si="133"/>
        <v>0</v>
      </c>
      <c r="R380" s="348">
        <f t="shared" si="134"/>
        <v>0</v>
      </c>
      <c r="S380" s="348">
        <f t="shared" si="135"/>
        <v>0</v>
      </c>
      <c r="T380" s="348">
        <f t="shared" si="136"/>
        <v>0</v>
      </c>
      <c r="U380" s="348">
        <f t="shared" si="137"/>
        <v>0</v>
      </c>
      <c r="V380" s="348">
        <f t="shared" si="138"/>
        <v>0</v>
      </c>
      <c r="W380" s="348">
        <f t="shared" si="139"/>
        <v>0</v>
      </c>
      <c r="X380" s="348">
        <f t="shared" si="140"/>
        <v>0</v>
      </c>
      <c r="Y380" s="348">
        <f t="shared" si="141"/>
        <v>0</v>
      </c>
      <c r="Z380" s="348">
        <f t="shared" si="142"/>
        <v>0</v>
      </c>
      <c r="AA380" s="348">
        <f t="shared" si="143"/>
        <v>0</v>
      </c>
      <c r="AB380" s="348">
        <f t="shared" si="144"/>
        <v>0</v>
      </c>
      <c r="AC380" s="348">
        <f t="shared" si="145"/>
        <v>0</v>
      </c>
      <c r="AD380" s="348">
        <f t="shared" si="146"/>
        <v>0</v>
      </c>
      <c r="AE380" s="348">
        <f t="shared" si="147"/>
        <v>0</v>
      </c>
      <c r="AF380" s="348">
        <f t="shared" si="148"/>
        <v>0</v>
      </c>
      <c r="AG380" s="348">
        <f t="shared" si="149"/>
        <v>0</v>
      </c>
      <c r="AH380" s="348">
        <f t="shared" si="150"/>
        <v>0</v>
      </c>
      <c r="AI380" s="348">
        <f t="shared" si="151"/>
        <v>0</v>
      </c>
      <c r="AJ380" s="348">
        <f t="shared" si="152"/>
        <v>0</v>
      </c>
      <c r="AK380" s="348">
        <f t="shared" si="153"/>
        <v>0</v>
      </c>
      <c r="AL380" s="348">
        <f t="shared" si="154"/>
        <v>0</v>
      </c>
      <c r="AM380" s="348">
        <f t="shared" si="155"/>
        <v>0</v>
      </c>
      <c r="AN380" s="348">
        <f t="shared" si="156"/>
        <v>0</v>
      </c>
      <c r="AO380" s="334">
        <v>12</v>
      </c>
    </row>
    <row r="381" spans="1:41" s="335" customFormat="1" ht="18" customHeight="1">
      <c r="A381" s="343">
        <f t="shared" si="132"/>
        <v>376</v>
      </c>
      <c r="B381" s="344" t="s">
        <v>113</v>
      </c>
      <c r="C381" s="345" t="s">
        <v>114</v>
      </c>
      <c r="D381" s="346">
        <v>0</v>
      </c>
      <c r="E381" s="346">
        <v>0</v>
      </c>
      <c r="F381" s="346">
        <v>0</v>
      </c>
      <c r="G381" s="346">
        <v>0</v>
      </c>
      <c r="H381" s="346"/>
      <c r="I381" s="346"/>
      <c r="J381" s="346"/>
      <c r="K381" s="346"/>
      <c r="L381" s="346"/>
      <c r="M381" s="346"/>
      <c r="N381" s="346"/>
      <c r="O381" s="346"/>
      <c r="P381" s="347">
        <f t="shared" si="157"/>
        <v>0</v>
      </c>
      <c r="Q381" s="348">
        <f t="shared" si="133"/>
        <v>0</v>
      </c>
      <c r="R381" s="348">
        <f t="shared" si="134"/>
        <v>0</v>
      </c>
      <c r="S381" s="348">
        <f t="shared" si="135"/>
        <v>0</v>
      </c>
      <c r="T381" s="348">
        <f t="shared" si="136"/>
        <v>0</v>
      </c>
      <c r="U381" s="348">
        <f t="shared" si="137"/>
        <v>0</v>
      </c>
      <c r="V381" s="348">
        <f t="shared" si="138"/>
        <v>0</v>
      </c>
      <c r="W381" s="348">
        <f t="shared" si="139"/>
        <v>0</v>
      </c>
      <c r="X381" s="348">
        <f t="shared" si="140"/>
        <v>0</v>
      </c>
      <c r="Y381" s="348">
        <f t="shared" si="141"/>
        <v>0</v>
      </c>
      <c r="Z381" s="348">
        <f t="shared" si="142"/>
        <v>0</v>
      </c>
      <c r="AA381" s="348">
        <f t="shared" si="143"/>
        <v>0</v>
      </c>
      <c r="AB381" s="348">
        <f t="shared" si="144"/>
        <v>0</v>
      </c>
      <c r="AC381" s="348">
        <f t="shared" si="145"/>
        <v>0</v>
      </c>
      <c r="AD381" s="348">
        <f t="shared" si="146"/>
        <v>0</v>
      </c>
      <c r="AE381" s="348">
        <f t="shared" si="147"/>
        <v>0</v>
      </c>
      <c r="AF381" s="348">
        <f t="shared" si="148"/>
        <v>0</v>
      </c>
      <c r="AG381" s="348">
        <f t="shared" si="149"/>
        <v>0</v>
      </c>
      <c r="AH381" s="348">
        <f t="shared" si="150"/>
        <v>0</v>
      </c>
      <c r="AI381" s="348">
        <f t="shared" si="151"/>
        <v>0</v>
      </c>
      <c r="AJ381" s="348">
        <f t="shared" si="152"/>
        <v>0</v>
      </c>
      <c r="AK381" s="348">
        <f t="shared" si="153"/>
        <v>0</v>
      </c>
      <c r="AL381" s="348">
        <f t="shared" si="154"/>
        <v>0</v>
      </c>
      <c r="AM381" s="348">
        <f t="shared" si="155"/>
        <v>0</v>
      </c>
      <c r="AN381" s="348">
        <f t="shared" si="156"/>
        <v>0</v>
      </c>
      <c r="AO381" s="334">
        <v>14</v>
      </c>
    </row>
    <row r="382" spans="1:41" s="335" customFormat="1" ht="18" customHeight="1">
      <c r="A382" s="343">
        <f t="shared" si="132"/>
        <v>377</v>
      </c>
      <c r="B382" s="344" t="s">
        <v>623</v>
      </c>
      <c r="C382" s="345" t="s">
        <v>624</v>
      </c>
      <c r="D382" s="346">
        <v>0</v>
      </c>
      <c r="E382" s="346">
        <v>0</v>
      </c>
      <c r="F382" s="346">
        <v>0</v>
      </c>
      <c r="G382" s="346">
        <v>0</v>
      </c>
      <c r="H382" s="346"/>
      <c r="I382" s="346"/>
      <c r="J382" s="346"/>
      <c r="K382" s="346"/>
      <c r="L382" s="346"/>
      <c r="M382" s="346"/>
      <c r="N382" s="346"/>
      <c r="O382" s="346"/>
      <c r="P382" s="347">
        <f t="shared" si="157"/>
        <v>0</v>
      </c>
      <c r="Q382" s="348">
        <f t="shared" si="133"/>
        <v>0</v>
      </c>
      <c r="R382" s="348">
        <f t="shared" si="134"/>
        <v>0</v>
      </c>
      <c r="S382" s="348">
        <f t="shared" si="135"/>
        <v>0</v>
      </c>
      <c r="T382" s="348">
        <f t="shared" si="136"/>
        <v>0</v>
      </c>
      <c r="U382" s="348">
        <f t="shared" si="137"/>
        <v>0</v>
      </c>
      <c r="V382" s="348">
        <f t="shared" si="138"/>
        <v>0</v>
      </c>
      <c r="W382" s="348">
        <f t="shared" si="139"/>
        <v>0</v>
      </c>
      <c r="X382" s="348">
        <f t="shared" si="140"/>
        <v>0</v>
      </c>
      <c r="Y382" s="348">
        <f t="shared" si="141"/>
        <v>0</v>
      </c>
      <c r="Z382" s="348">
        <f t="shared" si="142"/>
        <v>0</v>
      </c>
      <c r="AA382" s="348">
        <f t="shared" si="143"/>
        <v>0</v>
      </c>
      <c r="AB382" s="348">
        <f t="shared" si="144"/>
        <v>0</v>
      </c>
      <c r="AC382" s="348">
        <f t="shared" si="145"/>
        <v>0</v>
      </c>
      <c r="AD382" s="348">
        <f t="shared" si="146"/>
        <v>0</v>
      </c>
      <c r="AE382" s="348">
        <f t="shared" si="147"/>
        <v>0</v>
      </c>
      <c r="AF382" s="348">
        <f t="shared" si="148"/>
        <v>0</v>
      </c>
      <c r="AG382" s="348">
        <f t="shared" si="149"/>
        <v>0</v>
      </c>
      <c r="AH382" s="348">
        <f t="shared" si="150"/>
        <v>0</v>
      </c>
      <c r="AI382" s="348">
        <f t="shared" si="151"/>
        <v>0</v>
      </c>
      <c r="AJ382" s="348">
        <f t="shared" si="152"/>
        <v>0</v>
      </c>
      <c r="AK382" s="348">
        <f t="shared" si="153"/>
        <v>0</v>
      </c>
      <c r="AL382" s="348">
        <f t="shared" si="154"/>
        <v>0</v>
      </c>
      <c r="AM382" s="348">
        <f t="shared" si="155"/>
        <v>0</v>
      </c>
      <c r="AN382" s="348">
        <f t="shared" si="156"/>
        <v>0</v>
      </c>
      <c r="AO382" s="334">
        <v>16</v>
      </c>
    </row>
    <row r="383" spans="1:41" s="335" customFormat="1" ht="18" customHeight="1">
      <c r="A383" s="343">
        <f t="shared" si="132"/>
        <v>378</v>
      </c>
      <c r="B383" s="344" t="s">
        <v>625</v>
      </c>
      <c r="C383" s="345" t="s">
        <v>626</v>
      </c>
      <c r="D383" s="346">
        <v>0</v>
      </c>
      <c r="E383" s="346">
        <v>0</v>
      </c>
      <c r="F383" s="346">
        <v>0</v>
      </c>
      <c r="G383" s="346">
        <v>0</v>
      </c>
      <c r="H383" s="346"/>
      <c r="I383" s="346"/>
      <c r="J383" s="346"/>
      <c r="K383" s="346"/>
      <c r="L383" s="346"/>
      <c r="M383" s="346"/>
      <c r="N383" s="346"/>
      <c r="O383" s="346"/>
      <c r="P383" s="347">
        <f t="shared" si="157"/>
        <v>0</v>
      </c>
      <c r="Q383" s="348">
        <f t="shared" si="133"/>
        <v>0</v>
      </c>
      <c r="R383" s="348">
        <f t="shared" si="134"/>
        <v>0</v>
      </c>
      <c r="S383" s="348">
        <f t="shared" si="135"/>
        <v>0</v>
      </c>
      <c r="T383" s="348">
        <f t="shared" si="136"/>
        <v>0</v>
      </c>
      <c r="U383" s="348">
        <f t="shared" si="137"/>
        <v>0</v>
      </c>
      <c r="V383" s="348">
        <f t="shared" si="138"/>
        <v>0</v>
      </c>
      <c r="W383" s="348">
        <f t="shared" si="139"/>
        <v>0</v>
      </c>
      <c r="X383" s="348">
        <f t="shared" si="140"/>
        <v>0</v>
      </c>
      <c r="Y383" s="348">
        <f t="shared" si="141"/>
        <v>0</v>
      </c>
      <c r="Z383" s="348">
        <f t="shared" si="142"/>
        <v>0</v>
      </c>
      <c r="AA383" s="348">
        <f t="shared" si="143"/>
        <v>0</v>
      </c>
      <c r="AB383" s="348">
        <f t="shared" si="144"/>
        <v>0</v>
      </c>
      <c r="AC383" s="348">
        <f t="shared" si="145"/>
        <v>0</v>
      </c>
      <c r="AD383" s="348">
        <f t="shared" si="146"/>
        <v>0</v>
      </c>
      <c r="AE383" s="348">
        <f t="shared" si="147"/>
        <v>0</v>
      </c>
      <c r="AF383" s="348">
        <f t="shared" si="148"/>
        <v>0</v>
      </c>
      <c r="AG383" s="348">
        <f t="shared" si="149"/>
        <v>0</v>
      </c>
      <c r="AH383" s="348">
        <f t="shared" si="150"/>
        <v>0</v>
      </c>
      <c r="AI383" s="348">
        <f t="shared" si="151"/>
        <v>0</v>
      </c>
      <c r="AJ383" s="348">
        <f t="shared" si="152"/>
        <v>0</v>
      </c>
      <c r="AK383" s="348">
        <f t="shared" si="153"/>
        <v>0</v>
      </c>
      <c r="AL383" s="348">
        <f t="shared" si="154"/>
        <v>0</v>
      </c>
      <c r="AM383" s="348">
        <f t="shared" si="155"/>
        <v>0</v>
      </c>
      <c r="AN383" s="348">
        <f t="shared" si="156"/>
        <v>0</v>
      </c>
      <c r="AO383" s="334">
        <v>14</v>
      </c>
    </row>
    <row r="384" spans="1:41" s="335" customFormat="1" ht="18" customHeight="1">
      <c r="A384" s="343">
        <f t="shared" si="132"/>
        <v>379</v>
      </c>
      <c r="B384" s="344" t="s">
        <v>627</v>
      </c>
      <c r="C384" s="345" t="s">
        <v>628</v>
      </c>
      <c r="D384" s="346">
        <v>0</v>
      </c>
      <c r="E384" s="346">
        <v>0</v>
      </c>
      <c r="F384" s="346">
        <v>0</v>
      </c>
      <c r="G384" s="346">
        <v>0</v>
      </c>
      <c r="H384" s="346"/>
      <c r="I384" s="346"/>
      <c r="J384" s="346"/>
      <c r="K384" s="346"/>
      <c r="L384" s="346"/>
      <c r="M384" s="346"/>
      <c r="N384" s="346"/>
      <c r="O384" s="346"/>
      <c r="P384" s="347">
        <f t="shared" si="157"/>
        <v>0</v>
      </c>
      <c r="Q384" s="348">
        <f t="shared" si="133"/>
        <v>0</v>
      </c>
      <c r="R384" s="348">
        <f t="shared" si="134"/>
        <v>0</v>
      </c>
      <c r="S384" s="348">
        <f t="shared" si="135"/>
        <v>0</v>
      </c>
      <c r="T384" s="348">
        <f t="shared" si="136"/>
        <v>0</v>
      </c>
      <c r="U384" s="348">
        <f t="shared" si="137"/>
        <v>0</v>
      </c>
      <c r="V384" s="348">
        <f t="shared" si="138"/>
        <v>0</v>
      </c>
      <c r="W384" s="348">
        <f t="shared" si="139"/>
        <v>0</v>
      </c>
      <c r="X384" s="348">
        <f t="shared" si="140"/>
        <v>0</v>
      </c>
      <c r="Y384" s="348">
        <f t="shared" si="141"/>
        <v>0</v>
      </c>
      <c r="Z384" s="348">
        <f t="shared" si="142"/>
        <v>0</v>
      </c>
      <c r="AA384" s="348">
        <f t="shared" si="143"/>
        <v>0</v>
      </c>
      <c r="AB384" s="348">
        <f t="shared" si="144"/>
        <v>0</v>
      </c>
      <c r="AC384" s="348">
        <f t="shared" si="145"/>
        <v>0</v>
      </c>
      <c r="AD384" s="348">
        <f t="shared" si="146"/>
        <v>0</v>
      </c>
      <c r="AE384" s="348">
        <f t="shared" si="147"/>
        <v>0</v>
      </c>
      <c r="AF384" s="348">
        <f t="shared" si="148"/>
        <v>0</v>
      </c>
      <c r="AG384" s="348">
        <f t="shared" si="149"/>
        <v>0</v>
      </c>
      <c r="AH384" s="348">
        <f t="shared" si="150"/>
        <v>0</v>
      </c>
      <c r="AI384" s="348">
        <f t="shared" si="151"/>
        <v>0</v>
      </c>
      <c r="AJ384" s="348">
        <f t="shared" si="152"/>
        <v>0</v>
      </c>
      <c r="AK384" s="348">
        <f t="shared" si="153"/>
        <v>0</v>
      </c>
      <c r="AL384" s="348">
        <f t="shared" si="154"/>
        <v>0</v>
      </c>
      <c r="AM384" s="348">
        <f t="shared" si="155"/>
        <v>0</v>
      </c>
      <c r="AN384" s="348">
        <f t="shared" si="156"/>
        <v>0</v>
      </c>
      <c r="AO384" s="334">
        <v>15</v>
      </c>
    </row>
    <row r="385" spans="1:41" s="335" customFormat="1" ht="18" customHeight="1">
      <c r="A385" s="343">
        <f t="shared" si="132"/>
        <v>380</v>
      </c>
      <c r="B385" s="344" t="s">
        <v>629</v>
      </c>
      <c r="C385" s="345" t="s">
        <v>630</v>
      </c>
      <c r="D385" s="346">
        <v>0</v>
      </c>
      <c r="E385" s="346">
        <v>0</v>
      </c>
      <c r="F385" s="346">
        <v>0</v>
      </c>
      <c r="G385" s="346">
        <v>0</v>
      </c>
      <c r="H385" s="346"/>
      <c r="I385" s="346"/>
      <c r="J385" s="346"/>
      <c r="K385" s="346"/>
      <c r="L385" s="346"/>
      <c r="M385" s="346"/>
      <c r="N385" s="346"/>
      <c r="O385" s="346"/>
      <c r="P385" s="347">
        <f t="shared" si="157"/>
        <v>0</v>
      </c>
      <c r="Q385" s="348">
        <f t="shared" si="133"/>
        <v>0</v>
      </c>
      <c r="R385" s="348">
        <f t="shared" si="134"/>
        <v>0</v>
      </c>
      <c r="S385" s="348">
        <f t="shared" si="135"/>
        <v>0</v>
      </c>
      <c r="T385" s="348">
        <f t="shared" si="136"/>
        <v>0</v>
      </c>
      <c r="U385" s="348">
        <f t="shared" si="137"/>
        <v>0</v>
      </c>
      <c r="V385" s="348">
        <f t="shared" si="138"/>
        <v>0</v>
      </c>
      <c r="W385" s="348">
        <f t="shared" si="139"/>
        <v>0</v>
      </c>
      <c r="X385" s="348">
        <f t="shared" si="140"/>
        <v>0</v>
      </c>
      <c r="Y385" s="348">
        <f t="shared" si="141"/>
        <v>0</v>
      </c>
      <c r="Z385" s="348">
        <f t="shared" si="142"/>
        <v>0</v>
      </c>
      <c r="AA385" s="348">
        <f t="shared" si="143"/>
        <v>0</v>
      </c>
      <c r="AB385" s="348">
        <f t="shared" si="144"/>
        <v>0</v>
      </c>
      <c r="AC385" s="348">
        <f t="shared" si="145"/>
        <v>0</v>
      </c>
      <c r="AD385" s="348">
        <f t="shared" si="146"/>
        <v>0</v>
      </c>
      <c r="AE385" s="348">
        <f t="shared" si="147"/>
        <v>0</v>
      </c>
      <c r="AF385" s="348">
        <f t="shared" si="148"/>
        <v>0</v>
      </c>
      <c r="AG385" s="348">
        <f t="shared" si="149"/>
        <v>0</v>
      </c>
      <c r="AH385" s="348">
        <f t="shared" si="150"/>
        <v>0</v>
      </c>
      <c r="AI385" s="348">
        <f t="shared" si="151"/>
        <v>0</v>
      </c>
      <c r="AJ385" s="348">
        <f t="shared" si="152"/>
        <v>0</v>
      </c>
      <c r="AK385" s="348">
        <f t="shared" si="153"/>
        <v>0</v>
      </c>
      <c r="AL385" s="348">
        <f t="shared" si="154"/>
        <v>0</v>
      </c>
      <c r="AM385" s="348">
        <f t="shared" si="155"/>
        <v>0</v>
      </c>
      <c r="AN385" s="348">
        <f t="shared" si="156"/>
        <v>0</v>
      </c>
      <c r="AO385" s="334">
        <v>11</v>
      </c>
    </row>
    <row r="386" spans="1:41" s="335" customFormat="1" ht="18" customHeight="1">
      <c r="A386" s="343">
        <f t="shared" si="132"/>
        <v>381</v>
      </c>
      <c r="B386" s="344" t="s">
        <v>631</v>
      </c>
      <c r="C386" s="345" t="s">
        <v>632</v>
      </c>
      <c r="D386" s="346">
        <v>0</v>
      </c>
      <c r="E386" s="346">
        <v>0</v>
      </c>
      <c r="F386" s="346">
        <v>0</v>
      </c>
      <c r="G386" s="346">
        <v>0</v>
      </c>
      <c r="H386" s="346"/>
      <c r="I386" s="346"/>
      <c r="J386" s="346"/>
      <c r="K386" s="346"/>
      <c r="L386" s="346"/>
      <c r="M386" s="346"/>
      <c r="N386" s="346"/>
      <c r="O386" s="346"/>
      <c r="P386" s="347">
        <f t="shared" si="157"/>
        <v>0</v>
      </c>
      <c r="Q386" s="348">
        <f t="shared" si="133"/>
        <v>0</v>
      </c>
      <c r="R386" s="348">
        <f t="shared" si="134"/>
        <v>0</v>
      </c>
      <c r="S386" s="348">
        <f t="shared" si="135"/>
        <v>0</v>
      </c>
      <c r="T386" s="348">
        <f t="shared" si="136"/>
        <v>0</v>
      </c>
      <c r="U386" s="348">
        <f t="shared" si="137"/>
        <v>0</v>
      </c>
      <c r="V386" s="348">
        <f t="shared" si="138"/>
        <v>0</v>
      </c>
      <c r="W386" s="348">
        <f t="shared" si="139"/>
        <v>0</v>
      </c>
      <c r="X386" s="348">
        <f t="shared" si="140"/>
        <v>0</v>
      </c>
      <c r="Y386" s="348">
        <f t="shared" si="141"/>
        <v>0</v>
      </c>
      <c r="Z386" s="348">
        <f t="shared" si="142"/>
        <v>0</v>
      </c>
      <c r="AA386" s="348">
        <f t="shared" si="143"/>
        <v>0</v>
      </c>
      <c r="AB386" s="348">
        <f t="shared" si="144"/>
        <v>0</v>
      </c>
      <c r="AC386" s="348">
        <f t="shared" si="145"/>
        <v>0</v>
      </c>
      <c r="AD386" s="348">
        <f t="shared" si="146"/>
        <v>0</v>
      </c>
      <c r="AE386" s="348">
        <f t="shared" si="147"/>
        <v>0</v>
      </c>
      <c r="AF386" s="348">
        <f t="shared" si="148"/>
        <v>0</v>
      </c>
      <c r="AG386" s="348">
        <f t="shared" si="149"/>
        <v>0</v>
      </c>
      <c r="AH386" s="348">
        <f t="shared" si="150"/>
        <v>0</v>
      </c>
      <c r="AI386" s="348">
        <f t="shared" si="151"/>
        <v>0</v>
      </c>
      <c r="AJ386" s="348">
        <f t="shared" si="152"/>
        <v>0</v>
      </c>
      <c r="AK386" s="348">
        <f t="shared" si="153"/>
        <v>0</v>
      </c>
      <c r="AL386" s="348">
        <f t="shared" si="154"/>
        <v>0</v>
      </c>
      <c r="AM386" s="348">
        <f t="shared" si="155"/>
        <v>0</v>
      </c>
      <c r="AN386" s="348">
        <f t="shared" si="156"/>
        <v>0</v>
      </c>
      <c r="AO386" s="334">
        <v>15</v>
      </c>
    </row>
    <row r="387" spans="1:41" s="335" customFormat="1" ht="18" customHeight="1">
      <c r="A387" s="343">
        <f t="shared" si="132"/>
        <v>382</v>
      </c>
      <c r="B387" s="344" t="s">
        <v>633</v>
      </c>
      <c r="C387" s="345" t="s">
        <v>634</v>
      </c>
      <c r="D387" s="346">
        <v>0</v>
      </c>
      <c r="E387" s="346">
        <v>0</v>
      </c>
      <c r="F387" s="346">
        <v>0</v>
      </c>
      <c r="G387" s="346">
        <v>0</v>
      </c>
      <c r="H387" s="346"/>
      <c r="I387" s="346"/>
      <c r="J387" s="346"/>
      <c r="K387" s="346"/>
      <c r="L387" s="346"/>
      <c r="M387" s="346"/>
      <c r="N387" s="346"/>
      <c r="O387" s="346"/>
      <c r="P387" s="347">
        <f t="shared" si="157"/>
        <v>0</v>
      </c>
      <c r="Q387" s="348">
        <f t="shared" si="133"/>
        <v>0</v>
      </c>
      <c r="R387" s="348">
        <f t="shared" si="134"/>
        <v>0</v>
      </c>
      <c r="S387" s="348">
        <f t="shared" si="135"/>
        <v>0</v>
      </c>
      <c r="T387" s="348">
        <f t="shared" si="136"/>
        <v>0</v>
      </c>
      <c r="U387" s="348">
        <f t="shared" si="137"/>
        <v>0</v>
      </c>
      <c r="V387" s="348">
        <f t="shared" si="138"/>
        <v>0</v>
      </c>
      <c r="W387" s="348">
        <f t="shared" si="139"/>
        <v>0</v>
      </c>
      <c r="X387" s="348">
        <f t="shared" si="140"/>
        <v>0</v>
      </c>
      <c r="Y387" s="348">
        <f t="shared" si="141"/>
        <v>0</v>
      </c>
      <c r="Z387" s="348">
        <f t="shared" si="142"/>
        <v>0</v>
      </c>
      <c r="AA387" s="348">
        <f t="shared" si="143"/>
        <v>0</v>
      </c>
      <c r="AB387" s="348">
        <f t="shared" si="144"/>
        <v>0</v>
      </c>
      <c r="AC387" s="348">
        <f t="shared" si="145"/>
        <v>0</v>
      </c>
      <c r="AD387" s="348">
        <f t="shared" si="146"/>
        <v>0</v>
      </c>
      <c r="AE387" s="348">
        <f t="shared" si="147"/>
        <v>0</v>
      </c>
      <c r="AF387" s="348">
        <f t="shared" si="148"/>
        <v>0</v>
      </c>
      <c r="AG387" s="348">
        <f t="shared" si="149"/>
        <v>0</v>
      </c>
      <c r="AH387" s="348">
        <f t="shared" si="150"/>
        <v>0</v>
      </c>
      <c r="AI387" s="348">
        <f t="shared" si="151"/>
        <v>0</v>
      </c>
      <c r="AJ387" s="348">
        <f t="shared" si="152"/>
        <v>0</v>
      </c>
      <c r="AK387" s="348">
        <f t="shared" si="153"/>
        <v>0</v>
      </c>
      <c r="AL387" s="348">
        <f t="shared" si="154"/>
        <v>0</v>
      </c>
      <c r="AM387" s="348">
        <f t="shared" si="155"/>
        <v>0</v>
      </c>
      <c r="AN387" s="348">
        <f t="shared" si="156"/>
        <v>0</v>
      </c>
      <c r="AO387" s="334">
        <v>3</v>
      </c>
    </row>
    <row r="388" spans="1:41" s="335" customFormat="1" ht="18" customHeight="1">
      <c r="A388" s="343">
        <f t="shared" si="132"/>
        <v>383</v>
      </c>
      <c r="B388" s="344" t="s">
        <v>781</v>
      </c>
      <c r="C388" s="345" t="s">
        <v>782</v>
      </c>
      <c r="D388" s="346">
        <v>0</v>
      </c>
      <c r="E388" s="346">
        <v>0</v>
      </c>
      <c r="F388" s="346">
        <v>0</v>
      </c>
      <c r="G388" s="346">
        <v>0</v>
      </c>
      <c r="H388" s="346"/>
      <c r="I388" s="346"/>
      <c r="J388" s="346"/>
      <c r="K388" s="346"/>
      <c r="L388" s="346"/>
      <c r="M388" s="346"/>
      <c r="N388" s="346"/>
      <c r="O388" s="346"/>
      <c r="P388" s="347">
        <f t="shared" si="157"/>
        <v>0</v>
      </c>
      <c r="Q388" s="348">
        <f t="shared" si="133"/>
        <v>0</v>
      </c>
      <c r="R388" s="348">
        <f t="shared" si="134"/>
        <v>0</v>
      </c>
      <c r="S388" s="348">
        <f t="shared" si="135"/>
        <v>0</v>
      </c>
      <c r="T388" s="348">
        <f t="shared" si="136"/>
        <v>0</v>
      </c>
      <c r="U388" s="348">
        <f t="shared" si="137"/>
        <v>0</v>
      </c>
      <c r="V388" s="348">
        <f t="shared" si="138"/>
        <v>0</v>
      </c>
      <c r="W388" s="348">
        <f t="shared" si="139"/>
        <v>0</v>
      </c>
      <c r="X388" s="348">
        <f t="shared" si="140"/>
        <v>0</v>
      </c>
      <c r="Y388" s="348">
        <f t="shared" si="141"/>
        <v>0</v>
      </c>
      <c r="Z388" s="348">
        <f t="shared" si="142"/>
        <v>0</v>
      </c>
      <c r="AA388" s="348">
        <f t="shared" si="143"/>
        <v>0</v>
      </c>
      <c r="AB388" s="348">
        <f t="shared" si="144"/>
        <v>0</v>
      </c>
      <c r="AC388" s="348">
        <f t="shared" si="145"/>
        <v>0</v>
      </c>
      <c r="AD388" s="348">
        <f t="shared" si="146"/>
        <v>0</v>
      </c>
      <c r="AE388" s="348">
        <f t="shared" si="147"/>
        <v>0</v>
      </c>
      <c r="AF388" s="348">
        <f t="shared" si="148"/>
        <v>0</v>
      </c>
      <c r="AG388" s="348">
        <f t="shared" si="149"/>
        <v>0</v>
      </c>
      <c r="AH388" s="348">
        <f t="shared" si="150"/>
        <v>0</v>
      </c>
      <c r="AI388" s="348">
        <f t="shared" si="151"/>
        <v>0</v>
      </c>
      <c r="AJ388" s="348">
        <f t="shared" si="152"/>
        <v>0</v>
      </c>
      <c r="AK388" s="348">
        <f t="shared" si="153"/>
        <v>0</v>
      </c>
      <c r="AL388" s="348">
        <f t="shared" si="154"/>
        <v>0</v>
      </c>
      <c r="AM388" s="348">
        <f t="shared" si="155"/>
        <v>0</v>
      </c>
      <c r="AN388" s="348">
        <f t="shared" si="156"/>
        <v>0</v>
      </c>
      <c r="AO388" s="334">
        <v>11</v>
      </c>
    </row>
    <row r="389" spans="1:41" s="335" customFormat="1" ht="18" customHeight="1">
      <c r="A389" s="343">
        <f t="shared" si="132"/>
        <v>384</v>
      </c>
      <c r="B389" s="344" t="s">
        <v>366</v>
      </c>
      <c r="C389" s="345" t="s">
        <v>367</v>
      </c>
      <c r="D389" s="346">
        <v>0</v>
      </c>
      <c r="E389" s="346">
        <v>0</v>
      </c>
      <c r="F389" s="346">
        <v>0</v>
      </c>
      <c r="G389" s="346">
        <v>0</v>
      </c>
      <c r="H389" s="346"/>
      <c r="I389" s="346"/>
      <c r="J389" s="346"/>
      <c r="K389" s="346"/>
      <c r="L389" s="346"/>
      <c r="M389" s="346"/>
      <c r="N389" s="346"/>
      <c r="O389" s="346"/>
      <c r="P389" s="347">
        <f t="shared" si="157"/>
        <v>0</v>
      </c>
      <c r="Q389" s="348">
        <f t="shared" si="133"/>
        <v>0</v>
      </c>
      <c r="R389" s="348">
        <f t="shared" si="134"/>
        <v>0</v>
      </c>
      <c r="S389" s="348">
        <f t="shared" si="135"/>
        <v>0</v>
      </c>
      <c r="T389" s="348">
        <f t="shared" si="136"/>
        <v>0</v>
      </c>
      <c r="U389" s="348">
        <f t="shared" si="137"/>
        <v>0</v>
      </c>
      <c r="V389" s="348">
        <f t="shared" si="138"/>
        <v>0</v>
      </c>
      <c r="W389" s="348">
        <f t="shared" si="139"/>
        <v>0</v>
      </c>
      <c r="X389" s="348">
        <f t="shared" si="140"/>
        <v>0</v>
      </c>
      <c r="Y389" s="348">
        <f t="shared" si="141"/>
        <v>0</v>
      </c>
      <c r="Z389" s="348">
        <f t="shared" si="142"/>
        <v>0</v>
      </c>
      <c r="AA389" s="348">
        <f t="shared" si="143"/>
        <v>0</v>
      </c>
      <c r="AB389" s="348">
        <f t="shared" si="144"/>
        <v>0</v>
      </c>
      <c r="AC389" s="348">
        <f t="shared" si="145"/>
        <v>0</v>
      </c>
      <c r="AD389" s="348">
        <f t="shared" si="146"/>
        <v>0</v>
      </c>
      <c r="AE389" s="348">
        <f t="shared" si="147"/>
        <v>0</v>
      </c>
      <c r="AF389" s="348">
        <f t="shared" si="148"/>
        <v>0</v>
      </c>
      <c r="AG389" s="348">
        <f t="shared" si="149"/>
        <v>0</v>
      </c>
      <c r="AH389" s="348">
        <f t="shared" si="150"/>
        <v>0</v>
      </c>
      <c r="AI389" s="348">
        <f t="shared" si="151"/>
        <v>0</v>
      </c>
      <c r="AJ389" s="348">
        <f t="shared" si="152"/>
        <v>0</v>
      </c>
      <c r="AK389" s="348">
        <f t="shared" si="153"/>
        <v>0</v>
      </c>
      <c r="AL389" s="348">
        <f t="shared" si="154"/>
        <v>0</v>
      </c>
      <c r="AM389" s="348">
        <f t="shared" si="155"/>
        <v>0</v>
      </c>
      <c r="AN389" s="348">
        <f t="shared" si="156"/>
        <v>0</v>
      </c>
      <c r="AO389" s="334">
        <v>13</v>
      </c>
    </row>
    <row r="390" spans="1:41" s="335" customFormat="1" ht="18" customHeight="1">
      <c r="A390" s="343">
        <f t="shared" si="132"/>
        <v>385</v>
      </c>
      <c r="B390" s="344" t="s">
        <v>635</v>
      </c>
      <c r="C390" s="345" t="s">
        <v>636</v>
      </c>
      <c r="D390" s="346">
        <v>0</v>
      </c>
      <c r="E390" s="346">
        <v>0</v>
      </c>
      <c r="F390" s="346">
        <v>0</v>
      </c>
      <c r="G390" s="346">
        <v>0</v>
      </c>
      <c r="H390" s="346"/>
      <c r="I390" s="346"/>
      <c r="J390" s="346"/>
      <c r="K390" s="346"/>
      <c r="L390" s="346"/>
      <c r="M390" s="346"/>
      <c r="N390" s="346"/>
      <c r="O390" s="346"/>
      <c r="P390" s="347">
        <f t="shared" si="157"/>
        <v>0</v>
      </c>
      <c r="Q390" s="348">
        <f t="shared" si="133"/>
        <v>0</v>
      </c>
      <c r="R390" s="348">
        <f t="shared" si="134"/>
        <v>0</v>
      </c>
      <c r="S390" s="348">
        <f t="shared" si="135"/>
        <v>0</v>
      </c>
      <c r="T390" s="348">
        <f t="shared" si="136"/>
        <v>0</v>
      </c>
      <c r="U390" s="348">
        <f t="shared" si="137"/>
        <v>0</v>
      </c>
      <c r="V390" s="348">
        <f t="shared" si="138"/>
        <v>0</v>
      </c>
      <c r="W390" s="348">
        <f t="shared" si="139"/>
        <v>0</v>
      </c>
      <c r="X390" s="348">
        <f t="shared" si="140"/>
        <v>0</v>
      </c>
      <c r="Y390" s="348">
        <f t="shared" si="141"/>
        <v>0</v>
      </c>
      <c r="Z390" s="348">
        <f t="shared" si="142"/>
        <v>0</v>
      </c>
      <c r="AA390" s="348">
        <f t="shared" si="143"/>
        <v>0</v>
      </c>
      <c r="AB390" s="348">
        <f t="shared" si="144"/>
        <v>0</v>
      </c>
      <c r="AC390" s="348">
        <f t="shared" si="145"/>
        <v>0</v>
      </c>
      <c r="AD390" s="348">
        <f t="shared" si="146"/>
        <v>0</v>
      </c>
      <c r="AE390" s="348">
        <f t="shared" si="147"/>
        <v>0</v>
      </c>
      <c r="AF390" s="348">
        <f t="shared" si="148"/>
        <v>0</v>
      </c>
      <c r="AG390" s="348">
        <f t="shared" si="149"/>
        <v>0</v>
      </c>
      <c r="AH390" s="348">
        <f t="shared" si="150"/>
        <v>0</v>
      </c>
      <c r="AI390" s="348">
        <f t="shared" si="151"/>
        <v>0</v>
      </c>
      <c r="AJ390" s="348">
        <f t="shared" si="152"/>
        <v>0</v>
      </c>
      <c r="AK390" s="348">
        <f t="shared" si="153"/>
        <v>0</v>
      </c>
      <c r="AL390" s="348">
        <f t="shared" si="154"/>
        <v>0</v>
      </c>
      <c r="AM390" s="348">
        <f t="shared" si="155"/>
        <v>0</v>
      </c>
      <c r="AN390" s="348">
        <f t="shared" si="156"/>
        <v>0</v>
      </c>
      <c r="AO390" s="334">
        <v>11</v>
      </c>
    </row>
    <row r="391" spans="1:41" s="335" customFormat="1" ht="18" customHeight="1">
      <c r="A391" s="343">
        <f t="shared" ref="A391:A454" si="158">IF($B391="","",MAX($A390:$A390)+1)</f>
        <v>386</v>
      </c>
      <c r="B391" s="344" t="s">
        <v>694</v>
      </c>
      <c r="C391" s="345" t="s">
        <v>695</v>
      </c>
      <c r="D391" s="346">
        <v>0</v>
      </c>
      <c r="E391" s="346">
        <v>0</v>
      </c>
      <c r="F391" s="346">
        <v>0</v>
      </c>
      <c r="G391" s="346">
        <v>0</v>
      </c>
      <c r="H391" s="346"/>
      <c r="I391" s="346"/>
      <c r="J391" s="346"/>
      <c r="K391" s="346"/>
      <c r="L391" s="346"/>
      <c r="M391" s="346"/>
      <c r="N391" s="346"/>
      <c r="O391" s="346"/>
      <c r="P391" s="347">
        <f t="shared" si="157"/>
        <v>0</v>
      </c>
      <c r="Q391" s="348">
        <f t="shared" si="133"/>
        <v>0</v>
      </c>
      <c r="R391" s="348">
        <f t="shared" si="134"/>
        <v>0</v>
      </c>
      <c r="S391" s="348">
        <f t="shared" si="135"/>
        <v>0</v>
      </c>
      <c r="T391" s="348">
        <f t="shared" si="136"/>
        <v>0</v>
      </c>
      <c r="U391" s="348">
        <f t="shared" si="137"/>
        <v>0</v>
      </c>
      <c r="V391" s="348">
        <f t="shared" si="138"/>
        <v>0</v>
      </c>
      <c r="W391" s="348">
        <f t="shared" si="139"/>
        <v>0</v>
      </c>
      <c r="X391" s="348">
        <f t="shared" si="140"/>
        <v>0</v>
      </c>
      <c r="Y391" s="348">
        <f t="shared" si="141"/>
        <v>0</v>
      </c>
      <c r="Z391" s="348">
        <f t="shared" si="142"/>
        <v>0</v>
      </c>
      <c r="AA391" s="348">
        <f t="shared" si="143"/>
        <v>0</v>
      </c>
      <c r="AB391" s="348">
        <f t="shared" si="144"/>
        <v>0</v>
      </c>
      <c r="AC391" s="348">
        <f t="shared" si="145"/>
        <v>0</v>
      </c>
      <c r="AD391" s="348">
        <f t="shared" si="146"/>
        <v>0</v>
      </c>
      <c r="AE391" s="348">
        <f t="shared" si="147"/>
        <v>0</v>
      </c>
      <c r="AF391" s="348">
        <f t="shared" si="148"/>
        <v>0</v>
      </c>
      <c r="AG391" s="348">
        <f t="shared" si="149"/>
        <v>0</v>
      </c>
      <c r="AH391" s="348">
        <f t="shared" si="150"/>
        <v>0</v>
      </c>
      <c r="AI391" s="348">
        <f t="shared" si="151"/>
        <v>0</v>
      </c>
      <c r="AJ391" s="348">
        <f t="shared" si="152"/>
        <v>0</v>
      </c>
      <c r="AK391" s="348">
        <f t="shared" si="153"/>
        <v>0</v>
      </c>
      <c r="AL391" s="348">
        <f t="shared" si="154"/>
        <v>0</v>
      </c>
      <c r="AM391" s="348">
        <f t="shared" si="155"/>
        <v>0</v>
      </c>
      <c r="AN391" s="348">
        <f t="shared" si="156"/>
        <v>0</v>
      </c>
      <c r="AO391" s="334">
        <v>2</v>
      </c>
    </row>
    <row r="392" spans="1:41" s="335" customFormat="1" ht="18" customHeight="1">
      <c r="A392" s="343">
        <f t="shared" si="158"/>
        <v>387</v>
      </c>
      <c r="B392" s="344" t="s">
        <v>1342</v>
      </c>
      <c r="C392" s="345" t="s">
        <v>1343</v>
      </c>
      <c r="D392" s="346">
        <v>0</v>
      </c>
      <c r="E392" s="346">
        <v>0</v>
      </c>
      <c r="F392" s="346">
        <v>0</v>
      </c>
      <c r="G392" s="346">
        <v>0</v>
      </c>
      <c r="H392" s="346"/>
      <c r="I392" s="346"/>
      <c r="J392" s="346"/>
      <c r="K392" s="346"/>
      <c r="L392" s="346"/>
      <c r="M392" s="346"/>
      <c r="N392" s="346"/>
      <c r="O392" s="346"/>
      <c r="P392" s="347">
        <f t="shared" si="157"/>
        <v>0</v>
      </c>
      <c r="Q392" s="348">
        <f t="shared" si="133"/>
        <v>0</v>
      </c>
      <c r="R392" s="348">
        <f t="shared" si="134"/>
        <v>0</v>
      </c>
      <c r="S392" s="348">
        <f t="shared" si="135"/>
        <v>0</v>
      </c>
      <c r="T392" s="348">
        <f t="shared" si="136"/>
        <v>0</v>
      </c>
      <c r="U392" s="348">
        <f t="shared" si="137"/>
        <v>0</v>
      </c>
      <c r="V392" s="348">
        <f t="shared" si="138"/>
        <v>0</v>
      </c>
      <c r="W392" s="348">
        <f t="shared" si="139"/>
        <v>0</v>
      </c>
      <c r="X392" s="348">
        <f t="shared" si="140"/>
        <v>0</v>
      </c>
      <c r="Y392" s="348">
        <f t="shared" si="141"/>
        <v>0</v>
      </c>
      <c r="Z392" s="348">
        <f t="shared" si="142"/>
        <v>0</v>
      </c>
      <c r="AA392" s="348">
        <f t="shared" si="143"/>
        <v>0</v>
      </c>
      <c r="AB392" s="348">
        <f t="shared" si="144"/>
        <v>0</v>
      </c>
      <c r="AC392" s="348">
        <f t="shared" si="145"/>
        <v>0</v>
      </c>
      <c r="AD392" s="348">
        <f t="shared" si="146"/>
        <v>0</v>
      </c>
      <c r="AE392" s="348">
        <f t="shared" si="147"/>
        <v>0</v>
      </c>
      <c r="AF392" s="348">
        <f t="shared" si="148"/>
        <v>0</v>
      </c>
      <c r="AG392" s="348">
        <f t="shared" si="149"/>
        <v>0</v>
      </c>
      <c r="AH392" s="348">
        <f t="shared" si="150"/>
        <v>0</v>
      </c>
      <c r="AI392" s="348">
        <f t="shared" si="151"/>
        <v>0</v>
      </c>
      <c r="AJ392" s="348">
        <f t="shared" si="152"/>
        <v>0</v>
      </c>
      <c r="AK392" s="348">
        <f t="shared" si="153"/>
        <v>0</v>
      </c>
      <c r="AL392" s="348">
        <f t="shared" si="154"/>
        <v>0</v>
      </c>
      <c r="AM392" s="348">
        <f t="shared" si="155"/>
        <v>0</v>
      </c>
      <c r="AN392" s="348">
        <f t="shared" si="156"/>
        <v>0</v>
      </c>
      <c r="AO392" s="334">
        <v>14</v>
      </c>
    </row>
    <row r="393" spans="1:41" s="335" customFormat="1" ht="18" customHeight="1">
      <c r="A393" s="343">
        <f t="shared" si="158"/>
        <v>388</v>
      </c>
      <c r="B393" s="344" t="s">
        <v>1502</v>
      </c>
      <c r="C393" s="345" t="s">
        <v>1503</v>
      </c>
      <c r="D393" s="346">
        <v>0</v>
      </c>
      <c r="E393" s="346">
        <v>0</v>
      </c>
      <c r="F393" s="346">
        <v>0</v>
      </c>
      <c r="G393" s="346">
        <v>0</v>
      </c>
      <c r="H393" s="346"/>
      <c r="I393" s="346"/>
      <c r="J393" s="346"/>
      <c r="K393" s="346"/>
      <c r="L393" s="346"/>
      <c r="M393" s="346"/>
      <c r="N393" s="346"/>
      <c r="O393" s="346"/>
      <c r="P393" s="347">
        <f t="shared" si="157"/>
        <v>0</v>
      </c>
      <c r="Q393" s="348">
        <f t="shared" si="133"/>
        <v>0</v>
      </c>
      <c r="R393" s="348">
        <f t="shared" si="134"/>
        <v>0</v>
      </c>
      <c r="S393" s="348">
        <f t="shared" si="135"/>
        <v>0</v>
      </c>
      <c r="T393" s="348">
        <f t="shared" si="136"/>
        <v>0</v>
      </c>
      <c r="U393" s="348">
        <f t="shared" si="137"/>
        <v>0</v>
      </c>
      <c r="V393" s="348">
        <f t="shared" si="138"/>
        <v>0</v>
      </c>
      <c r="W393" s="348">
        <f t="shared" si="139"/>
        <v>0</v>
      </c>
      <c r="X393" s="348">
        <f t="shared" si="140"/>
        <v>0</v>
      </c>
      <c r="Y393" s="348">
        <f t="shared" si="141"/>
        <v>0</v>
      </c>
      <c r="Z393" s="348">
        <f t="shared" si="142"/>
        <v>0</v>
      </c>
      <c r="AA393" s="348">
        <f t="shared" si="143"/>
        <v>0</v>
      </c>
      <c r="AB393" s="348">
        <f t="shared" si="144"/>
        <v>0</v>
      </c>
      <c r="AC393" s="348">
        <f t="shared" si="145"/>
        <v>0</v>
      </c>
      <c r="AD393" s="348">
        <f t="shared" si="146"/>
        <v>0</v>
      </c>
      <c r="AE393" s="348">
        <f t="shared" si="147"/>
        <v>0</v>
      </c>
      <c r="AF393" s="348">
        <f t="shared" si="148"/>
        <v>0</v>
      </c>
      <c r="AG393" s="348">
        <f t="shared" si="149"/>
        <v>0</v>
      </c>
      <c r="AH393" s="348">
        <f t="shared" si="150"/>
        <v>0</v>
      </c>
      <c r="AI393" s="348">
        <f t="shared" si="151"/>
        <v>0</v>
      </c>
      <c r="AJ393" s="348">
        <f t="shared" si="152"/>
        <v>0</v>
      </c>
      <c r="AK393" s="348">
        <f t="shared" si="153"/>
        <v>0</v>
      </c>
      <c r="AL393" s="348">
        <f t="shared" si="154"/>
        <v>0</v>
      </c>
      <c r="AM393" s="348">
        <f t="shared" si="155"/>
        <v>0</v>
      </c>
      <c r="AN393" s="348">
        <f t="shared" si="156"/>
        <v>0</v>
      </c>
      <c r="AO393" s="334">
        <v>16</v>
      </c>
    </row>
    <row r="394" spans="1:41" s="335" customFormat="1" ht="18" customHeight="1">
      <c r="A394" s="343">
        <f t="shared" si="158"/>
        <v>389</v>
      </c>
      <c r="B394" s="344" t="s">
        <v>850</v>
      </c>
      <c r="C394" s="345" t="s">
        <v>851</v>
      </c>
      <c r="D394" s="346">
        <v>0</v>
      </c>
      <c r="E394" s="346">
        <v>0</v>
      </c>
      <c r="F394" s="346">
        <v>0</v>
      </c>
      <c r="G394" s="346">
        <v>0</v>
      </c>
      <c r="H394" s="346"/>
      <c r="I394" s="346"/>
      <c r="J394" s="346"/>
      <c r="K394" s="346"/>
      <c r="L394" s="346"/>
      <c r="M394" s="346"/>
      <c r="N394" s="346"/>
      <c r="O394" s="346"/>
      <c r="P394" s="347">
        <f t="shared" si="157"/>
        <v>0</v>
      </c>
      <c r="Q394" s="348">
        <f t="shared" ref="Q394:Q453" si="159">IF(D394&lt;14,D394,14)</f>
        <v>0</v>
      </c>
      <c r="R394" s="348">
        <f t="shared" ref="R394:R453" si="160">D394-Q394</f>
        <v>0</v>
      </c>
      <c r="S394" s="348">
        <f t="shared" ref="S394:S453" si="161">IF(D394&gt;=14,0,IF((D394+E394)&lt;14,E394,14-D394))</f>
        <v>0</v>
      </c>
      <c r="T394" s="348">
        <f t="shared" ref="T394:T453" si="162">IF(D394&gt;=14,E394,E394-S394)</f>
        <v>0</v>
      </c>
      <c r="U394" s="348">
        <f t="shared" ref="U394:U453" si="163">IF((D394+E394)&gt;=14,0,IF((D394+E394+F394)&lt;14,F394,14-(D394+E394)))</f>
        <v>0</v>
      </c>
      <c r="V394" s="348">
        <f t="shared" ref="V394:V453" si="164">IF((D394+E394)&gt;=14,F394,F394-U394)</f>
        <v>0</v>
      </c>
      <c r="W394" s="348">
        <f t="shared" ref="W394:W453" si="165">IF((D394+E394+F394)&gt;=14,0,IF((D394+E394+F394+G394)&lt;14,G394,14-(D394+E394+F394)))</f>
        <v>0</v>
      </c>
      <c r="X394" s="348">
        <f t="shared" ref="X394:X453" si="166">IF((D394+E394+F394)&gt;=14,G394,G394-W394)</f>
        <v>0</v>
      </c>
      <c r="Y394" s="348">
        <f t="shared" ref="Y394:Y453" si="167">IF((D394+E394+F394+G394)&gt;=14,0,IF((D394+E394+F394+G394+H394)&lt;14,H394,14-(D394+E394+F394+G394)))</f>
        <v>0</v>
      </c>
      <c r="Z394" s="348">
        <f t="shared" ref="Z394:Z453" si="168">IF((D394+E394+F394+G394)&gt;=14,H394,H394-Y394)</f>
        <v>0</v>
      </c>
      <c r="AA394" s="348">
        <f t="shared" ref="AA394:AA453" si="169">IF((D394+E394+F394+G394+H394)&gt;=14,0,IF((D394+E394+F394+G394+H394+I394)&lt;14,I394,14-(D394+E394+F394+G394+H394)))</f>
        <v>0</v>
      </c>
      <c r="AB394" s="348">
        <f t="shared" ref="AB394:AB453" si="170">IF((D394+E394+F394+G394+H394)&gt;=14,I394,I394-AA394)</f>
        <v>0</v>
      </c>
      <c r="AC394" s="348">
        <f t="shared" ref="AC394:AC453" si="171">IF((D394+E394+F394+G394+H394+I394)&gt;=14,0,IF((D394+E394+F394+G394+H394+I394+J394)&lt;14,J394,14-(D394+E394+F394+G394+H394+I394)))</f>
        <v>0</v>
      </c>
      <c r="AD394" s="348">
        <f t="shared" ref="AD394:AD453" si="172">IF((D394+E394+F394+G394+H394+I394)&gt;=14,J394,J394-AC394)</f>
        <v>0</v>
      </c>
      <c r="AE394" s="348">
        <f t="shared" ref="AE394:AE453" si="173">IF((D394+E394+F394+G394+H394+I394+J394)&gt;=14,0,IF((D394+E394+F394+G394+H394+I394+J394+K394)&lt;14,K394,14-(D394+E394+F394+G394+H394+I394+J394)))</f>
        <v>0</v>
      </c>
      <c r="AF394" s="348">
        <f t="shared" ref="AF394:AF453" si="174">IF((D394+E394+F394+G394+H394+I394+J394)&gt;=14,K394,K394-AE394)</f>
        <v>0</v>
      </c>
      <c r="AG394" s="348">
        <f t="shared" ref="AG394:AG453" si="175">IF((D394+E394+F394+G394+H394+I394+J394+K394)&gt;=14,0,IF((D394+E394+F394+G394+H394+I394+J394+K394+L394)&lt;14,L394,14-(D394+E394+F394+G394+H394+I394+J394+K394)))</f>
        <v>0</v>
      </c>
      <c r="AH394" s="348">
        <f t="shared" ref="AH394:AH453" si="176">IF((D394+E394+F394+G394+H394+I394+J394+K394)&gt;=14,L394,L394-AG394)</f>
        <v>0</v>
      </c>
      <c r="AI394" s="348">
        <f t="shared" ref="AI394:AI453" si="177">IF((D394+E394+F394+G394+H394+I394+J394+K394+L394)&gt;=14,0,IF((D394+E394+F394+G394+H394+I394+J394+K394+L394+M394)&lt;14,M394,14-(D394+E394+F394+G394+H394+I394+J394+K394+L394)))</f>
        <v>0</v>
      </c>
      <c r="AJ394" s="348">
        <f t="shared" ref="AJ394:AJ453" si="178">IF((D394+E394+F394+G394+H394+I394+J394+K394+L394)&gt;=14,M394,M394-AI394)</f>
        <v>0</v>
      </c>
      <c r="AK394" s="348">
        <f t="shared" ref="AK394:AK453" si="179">IF((D394+E394+F394+G394+H394+I394+J394+K394+L394+M394)&gt;=14,0,IF((D394+E394+F394+G394+H394+I394+J394+K394+L394+M394+N394)&lt;14,N394,14-(D394+E394+F394+G394+H394+I394+J394+K394+L394+M394)))</f>
        <v>0</v>
      </c>
      <c r="AL394" s="348">
        <f t="shared" ref="AL394:AL453" si="180">IF((D394+E394+F394+G394+H394+I394+J394+K394+L394+M394)&gt;=14,N394,N394-AK394)</f>
        <v>0</v>
      </c>
      <c r="AM394" s="348">
        <f t="shared" ref="AM394:AM453" si="181">IF((D394+E394+F394+G394+H394+I394+J394+K394+L394+M394+N394)&gt;=14,0,IF((D394+E394+F394+G394+H394+I394+J394+K394+L394+M394+N394+O394)&lt;14,O394,14-(D394+E394+F394+G394+H394+I394+J394+K394+L394+M394+N394)))</f>
        <v>0</v>
      </c>
      <c r="AN394" s="348">
        <f t="shared" ref="AN394:AN453" si="182">IF((D394+E394+F394+G394+H394+I394+J394+K394+L394+M394+N394)&gt;=14,O394,O394-AM394)</f>
        <v>0</v>
      </c>
      <c r="AO394" s="334">
        <v>11</v>
      </c>
    </row>
    <row r="395" spans="1:41" s="335" customFormat="1" ht="18" customHeight="1">
      <c r="A395" s="343">
        <f t="shared" si="158"/>
        <v>390</v>
      </c>
      <c r="B395" s="344" t="s">
        <v>1345</v>
      </c>
      <c r="C395" s="345" t="s">
        <v>1346</v>
      </c>
      <c r="D395" s="346">
        <v>0</v>
      </c>
      <c r="E395" s="346">
        <v>0</v>
      </c>
      <c r="F395" s="346">
        <v>0</v>
      </c>
      <c r="G395" s="346">
        <v>0</v>
      </c>
      <c r="H395" s="346"/>
      <c r="I395" s="346"/>
      <c r="J395" s="346"/>
      <c r="K395" s="346"/>
      <c r="L395" s="346"/>
      <c r="M395" s="346"/>
      <c r="N395" s="346"/>
      <c r="O395" s="346"/>
      <c r="P395" s="347">
        <f t="shared" ref="P395:P456" si="183">SUM(D395:O395)</f>
        <v>0</v>
      </c>
      <c r="Q395" s="348">
        <f t="shared" si="159"/>
        <v>0</v>
      </c>
      <c r="R395" s="348">
        <f t="shared" si="160"/>
        <v>0</v>
      </c>
      <c r="S395" s="348">
        <f t="shared" si="161"/>
        <v>0</v>
      </c>
      <c r="T395" s="348">
        <f t="shared" si="162"/>
        <v>0</v>
      </c>
      <c r="U395" s="348">
        <f t="shared" si="163"/>
        <v>0</v>
      </c>
      <c r="V395" s="348">
        <f t="shared" si="164"/>
        <v>0</v>
      </c>
      <c r="W395" s="348">
        <f t="shared" si="165"/>
        <v>0</v>
      </c>
      <c r="X395" s="348">
        <f t="shared" si="166"/>
        <v>0</v>
      </c>
      <c r="Y395" s="348">
        <f t="shared" si="167"/>
        <v>0</v>
      </c>
      <c r="Z395" s="348">
        <f t="shared" si="168"/>
        <v>0</v>
      </c>
      <c r="AA395" s="348">
        <f t="shared" si="169"/>
        <v>0</v>
      </c>
      <c r="AB395" s="348">
        <f t="shared" si="170"/>
        <v>0</v>
      </c>
      <c r="AC395" s="348">
        <f t="shared" si="171"/>
        <v>0</v>
      </c>
      <c r="AD395" s="348">
        <f t="shared" si="172"/>
        <v>0</v>
      </c>
      <c r="AE395" s="348">
        <f t="shared" si="173"/>
        <v>0</v>
      </c>
      <c r="AF395" s="348">
        <f t="shared" si="174"/>
        <v>0</v>
      </c>
      <c r="AG395" s="348">
        <f t="shared" si="175"/>
        <v>0</v>
      </c>
      <c r="AH395" s="348">
        <f t="shared" si="176"/>
        <v>0</v>
      </c>
      <c r="AI395" s="348">
        <f t="shared" si="177"/>
        <v>0</v>
      </c>
      <c r="AJ395" s="348">
        <f t="shared" si="178"/>
        <v>0</v>
      </c>
      <c r="AK395" s="348">
        <f t="shared" si="179"/>
        <v>0</v>
      </c>
      <c r="AL395" s="348">
        <f t="shared" si="180"/>
        <v>0</v>
      </c>
      <c r="AM395" s="348">
        <f t="shared" si="181"/>
        <v>0</v>
      </c>
      <c r="AN395" s="348">
        <f t="shared" si="182"/>
        <v>0</v>
      </c>
      <c r="AO395" s="334">
        <v>17</v>
      </c>
    </row>
    <row r="396" spans="1:41" s="335" customFormat="1" ht="18" customHeight="1">
      <c r="A396" s="343">
        <f t="shared" si="158"/>
        <v>391</v>
      </c>
      <c r="B396" s="344" t="s">
        <v>1504</v>
      </c>
      <c r="C396" s="345" t="s">
        <v>1505</v>
      </c>
      <c r="D396" s="346">
        <v>0</v>
      </c>
      <c r="E396" s="346">
        <v>0</v>
      </c>
      <c r="F396" s="346">
        <v>0</v>
      </c>
      <c r="G396" s="346">
        <v>0</v>
      </c>
      <c r="H396" s="346"/>
      <c r="I396" s="346"/>
      <c r="J396" s="346"/>
      <c r="K396" s="346"/>
      <c r="L396" s="346"/>
      <c r="M396" s="346"/>
      <c r="N396" s="346"/>
      <c r="O396" s="346"/>
      <c r="P396" s="347">
        <f t="shared" si="183"/>
        <v>0</v>
      </c>
      <c r="Q396" s="348">
        <f t="shared" si="159"/>
        <v>0</v>
      </c>
      <c r="R396" s="348">
        <f t="shared" si="160"/>
        <v>0</v>
      </c>
      <c r="S396" s="348">
        <f t="shared" si="161"/>
        <v>0</v>
      </c>
      <c r="T396" s="348">
        <f t="shared" si="162"/>
        <v>0</v>
      </c>
      <c r="U396" s="348">
        <f t="shared" si="163"/>
        <v>0</v>
      </c>
      <c r="V396" s="348">
        <f t="shared" si="164"/>
        <v>0</v>
      </c>
      <c r="W396" s="348">
        <f t="shared" si="165"/>
        <v>0</v>
      </c>
      <c r="X396" s="348">
        <f t="shared" si="166"/>
        <v>0</v>
      </c>
      <c r="Y396" s="348">
        <f t="shared" si="167"/>
        <v>0</v>
      </c>
      <c r="Z396" s="348">
        <f t="shared" si="168"/>
        <v>0</v>
      </c>
      <c r="AA396" s="348">
        <f t="shared" si="169"/>
        <v>0</v>
      </c>
      <c r="AB396" s="348">
        <f t="shared" si="170"/>
        <v>0</v>
      </c>
      <c r="AC396" s="348">
        <f t="shared" si="171"/>
        <v>0</v>
      </c>
      <c r="AD396" s="348">
        <f t="shared" si="172"/>
        <v>0</v>
      </c>
      <c r="AE396" s="348">
        <f t="shared" si="173"/>
        <v>0</v>
      </c>
      <c r="AF396" s="348">
        <f t="shared" si="174"/>
        <v>0</v>
      </c>
      <c r="AG396" s="348">
        <f t="shared" si="175"/>
        <v>0</v>
      </c>
      <c r="AH396" s="348">
        <f t="shared" si="176"/>
        <v>0</v>
      </c>
      <c r="AI396" s="348">
        <f t="shared" si="177"/>
        <v>0</v>
      </c>
      <c r="AJ396" s="348">
        <f t="shared" si="178"/>
        <v>0</v>
      </c>
      <c r="AK396" s="348">
        <f t="shared" si="179"/>
        <v>0</v>
      </c>
      <c r="AL396" s="348">
        <f t="shared" si="180"/>
        <v>0</v>
      </c>
      <c r="AM396" s="348">
        <f t="shared" si="181"/>
        <v>0</v>
      </c>
      <c r="AN396" s="348">
        <f t="shared" si="182"/>
        <v>0</v>
      </c>
      <c r="AO396" s="334">
        <v>15</v>
      </c>
    </row>
    <row r="397" spans="1:41" s="335" customFormat="1" ht="18" customHeight="1">
      <c r="A397" s="343">
        <f t="shared" si="158"/>
        <v>392</v>
      </c>
      <c r="B397" s="344" t="s">
        <v>1506</v>
      </c>
      <c r="C397" s="345" t="s">
        <v>1507</v>
      </c>
      <c r="D397" s="346">
        <v>0</v>
      </c>
      <c r="E397" s="346">
        <v>0</v>
      </c>
      <c r="F397" s="346">
        <v>0</v>
      </c>
      <c r="G397" s="346">
        <v>0</v>
      </c>
      <c r="H397" s="346"/>
      <c r="I397" s="346"/>
      <c r="J397" s="346"/>
      <c r="K397" s="346"/>
      <c r="L397" s="346"/>
      <c r="M397" s="346"/>
      <c r="N397" s="346"/>
      <c r="O397" s="346"/>
      <c r="P397" s="347">
        <f t="shared" si="183"/>
        <v>0</v>
      </c>
      <c r="Q397" s="348">
        <f t="shared" si="159"/>
        <v>0</v>
      </c>
      <c r="R397" s="348">
        <f t="shared" si="160"/>
        <v>0</v>
      </c>
      <c r="S397" s="348">
        <f t="shared" si="161"/>
        <v>0</v>
      </c>
      <c r="T397" s="348">
        <f t="shared" si="162"/>
        <v>0</v>
      </c>
      <c r="U397" s="348">
        <f t="shared" si="163"/>
        <v>0</v>
      </c>
      <c r="V397" s="348">
        <f t="shared" si="164"/>
        <v>0</v>
      </c>
      <c r="W397" s="348">
        <f t="shared" si="165"/>
        <v>0</v>
      </c>
      <c r="X397" s="348">
        <f t="shared" si="166"/>
        <v>0</v>
      </c>
      <c r="Y397" s="348">
        <f t="shared" si="167"/>
        <v>0</v>
      </c>
      <c r="Z397" s="348">
        <f t="shared" si="168"/>
        <v>0</v>
      </c>
      <c r="AA397" s="348">
        <f t="shared" si="169"/>
        <v>0</v>
      </c>
      <c r="AB397" s="348">
        <f t="shared" si="170"/>
        <v>0</v>
      </c>
      <c r="AC397" s="348">
        <f t="shared" si="171"/>
        <v>0</v>
      </c>
      <c r="AD397" s="348">
        <f t="shared" si="172"/>
        <v>0</v>
      </c>
      <c r="AE397" s="348">
        <f t="shared" si="173"/>
        <v>0</v>
      </c>
      <c r="AF397" s="348">
        <f t="shared" si="174"/>
        <v>0</v>
      </c>
      <c r="AG397" s="348">
        <f t="shared" si="175"/>
        <v>0</v>
      </c>
      <c r="AH397" s="348">
        <f t="shared" si="176"/>
        <v>0</v>
      </c>
      <c r="AI397" s="348">
        <f t="shared" si="177"/>
        <v>0</v>
      </c>
      <c r="AJ397" s="348">
        <f t="shared" si="178"/>
        <v>0</v>
      </c>
      <c r="AK397" s="348">
        <f t="shared" si="179"/>
        <v>0</v>
      </c>
      <c r="AL397" s="348">
        <f t="shared" si="180"/>
        <v>0</v>
      </c>
      <c r="AM397" s="348">
        <f t="shared" si="181"/>
        <v>0</v>
      </c>
      <c r="AN397" s="348">
        <f t="shared" si="182"/>
        <v>0</v>
      </c>
      <c r="AO397" s="334">
        <v>14</v>
      </c>
    </row>
    <row r="398" spans="1:41" s="335" customFormat="1" ht="18" customHeight="1">
      <c r="A398" s="343">
        <f t="shared" si="158"/>
        <v>393</v>
      </c>
      <c r="B398" s="344" t="s">
        <v>1508</v>
      </c>
      <c r="C398" s="345" t="s">
        <v>1509</v>
      </c>
      <c r="D398" s="346">
        <v>0</v>
      </c>
      <c r="E398" s="346">
        <v>0</v>
      </c>
      <c r="F398" s="346">
        <v>0</v>
      </c>
      <c r="G398" s="346">
        <v>0</v>
      </c>
      <c r="H398" s="346"/>
      <c r="I398" s="346"/>
      <c r="J398" s="346"/>
      <c r="K398" s="346"/>
      <c r="L398" s="346"/>
      <c r="M398" s="346"/>
      <c r="N398" s="346"/>
      <c r="O398" s="346"/>
      <c r="P398" s="347">
        <f t="shared" si="183"/>
        <v>0</v>
      </c>
      <c r="Q398" s="348">
        <f t="shared" si="159"/>
        <v>0</v>
      </c>
      <c r="R398" s="348">
        <f t="shared" si="160"/>
        <v>0</v>
      </c>
      <c r="S398" s="348">
        <f t="shared" si="161"/>
        <v>0</v>
      </c>
      <c r="T398" s="348">
        <f t="shared" si="162"/>
        <v>0</v>
      </c>
      <c r="U398" s="348">
        <f t="shared" si="163"/>
        <v>0</v>
      </c>
      <c r="V398" s="348">
        <f t="shared" si="164"/>
        <v>0</v>
      </c>
      <c r="W398" s="348">
        <f t="shared" si="165"/>
        <v>0</v>
      </c>
      <c r="X398" s="348">
        <f t="shared" si="166"/>
        <v>0</v>
      </c>
      <c r="Y398" s="348">
        <f t="shared" si="167"/>
        <v>0</v>
      </c>
      <c r="Z398" s="348">
        <f t="shared" si="168"/>
        <v>0</v>
      </c>
      <c r="AA398" s="348">
        <f t="shared" si="169"/>
        <v>0</v>
      </c>
      <c r="AB398" s="348">
        <f t="shared" si="170"/>
        <v>0</v>
      </c>
      <c r="AC398" s="348">
        <f t="shared" si="171"/>
        <v>0</v>
      </c>
      <c r="AD398" s="348">
        <f t="shared" si="172"/>
        <v>0</v>
      </c>
      <c r="AE398" s="348">
        <f t="shared" si="173"/>
        <v>0</v>
      </c>
      <c r="AF398" s="348">
        <f t="shared" si="174"/>
        <v>0</v>
      </c>
      <c r="AG398" s="348">
        <f t="shared" si="175"/>
        <v>0</v>
      </c>
      <c r="AH398" s="348">
        <f t="shared" si="176"/>
        <v>0</v>
      </c>
      <c r="AI398" s="348">
        <f t="shared" si="177"/>
        <v>0</v>
      </c>
      <c r="AJ398" s="348">
        <f t="shared" si="178"/>
        <v>0</v>
      </c>
      <c r="AK398" s="348">
        <f t="shared" si="179"/>
        <v>0</v>
      </c>
      <c r="AL398" s="348">
        <f t="shared" si="180"/>
        <v>0</v>
      </c>
      <c r="AM398" s="348">
        <f t="shared" si="181"/>
        <v>0</v>
      </c>
      <c r="AN398" s="348">
        <f t="shared" si="182"/>
        <v>0</v>
      </c>
      <c r="AO398" s="334">
        <v>13</v>
      </c>
    </row>
    <row r="399" spans="1:41" s="335" customFormat="1" ht="18" customHeight="1">
      <c r="A399" s="343">
        <f t="shared" si="158"/>
        <v>394</v>
      </c>
      <c r="B399" s="344" t="s">
        <v>1348</v>
      </c>
      <c r="C399" s="345" t="s">
        <v>1349</v>
      </c>
      <c r="D399" s="346">
        <v>0</v>
      </c>
      <c r="E399" s="346">
        <v>0</v>
      </c>
      <c r="F399" s="346">
        <v>0</v>
      </c>
      <c r="G399" s="346">
        <v>0</v>
      </c>
      <c r="H399" s="346"/>
      <c r="I399" s="346"/>
      <c r="J399" s="346"/>
      <c r="K399" s="346"/>
      <c r="L399" s="346"/>
      <c r="M399" s="346"/>
      <c r="N399" s="346"/>
      <c r="O399" s="346"/>
      <c r="P399" s="347">
        <f t="shared" si="183"/>
        <v>0</v>
      </c>
      <c r="Q399" s="348">
        <f t="shared" si="159"/>
        <v>0</v>
      </c>
      <c r="R399" s="348">
        <f t="shared" si="160"/>
        <v>0</v>
      </c>
      <c r="S399" s="348">
        <f t="shared" si="161"/>
        <v>0</v>
      </c>
      <c r="T399" s="348">
        <f t="shared" si="162"/>
        <v>0</v>
      </c>
      <c r="U399" s="348">
        <f t="shared" si="163"/>
        <v>0</v>
      </c>
      <c r="V399" s="348">
        <f t="shared" si="164"/>
        <v>0</v>
      </c>
      <c r="W399" s="348">
        <f t="shared" si="165"/>
        <v>0</v>
      </c>
      <c r="X399" s="348">
        <f t="shared" si="166"/>
        <v>0</v>
      </c>
      <c r="Y399" s="348">
        <f t="shared" si="167"/>
        <v>0</v>
      </c>
      <c r="Z399" s="348">
        <f t="shared" si="168"/>
        <v>0</v>
      </c>
      <c r="AA399" s="348">
        <f t="shared" si="169"/>
        <v>0</v>
      </c>
      <c r="AB399" s="348">
        <f t="shared" si="170"/>
        <v>0</v>
      </c>
      <c r="AC399" s="348">
        <f t="shared" si="171"/>
        <v>0</v>
      </c>
      <c r="AD399" s="348">
        <f t="shared" si="172"/>
        <v>0</v>
      </c>
      <c r="AE399" s="348">
        <f t="shared" si="173"/>
        <v>0</v>
      </c>
      <c r="AF399" s="348">
        <f t="shared" si="174"/>
        <v>0</v>
      </c>
      <c r="AG399" s="348">
        <f t="shared" si="175"/>
        <v>0</v>
      </c>
      <c r="AH399" s="348">
        <f t="shared" si="176"/>
        <v>0</v>
      </c>
      <c r="AI399" s="348">
        <f t="shared" si="177"/>
        <v>0</v>
      </c>
      <c r="AJ399" s="348">
        <f t="shared" si="178"/>
        <v>0</v>
      </c>
      <c r="AK399" s="348">
        <f t="shared" si="179"/>
        <v>0</v>
      </c>
      <c r="AL399" s="348">
        <f t="shared" si="180"/>
        <v>0</v>
      </c>
      <c r="AM399" s="348">
        <f t="shared" si="181"/>
        <v>0</v>
      </c>
      <c r="AN399" s="348">
        <f t="shared" si="182"/>
        <v>0</v>
      </c>
      <c r="AO399" s="334">
        <v>14</v>
      </c>
    </row>
    <row r="400" spans="1:41" s="335" customFormat="1" ht="18" customHeight="1">
      <c r="A400" s="343">
        <f t="shared" si="158"/>
        <v>395</v>
      </c>
      <c r="B400" s="344" t="s">
        <v>394</v>
      </c>
      <c r="C400" s="345" t="s">
        <v>395</v>
      </c>
      <c r="D400" s="346">
        <v>0</v>
      </c>
      <c r="E400" s="346">
        <v>0</v>
      </c>
      <c r="F400" s="346">
        <v>0</v>
      </c>
      <c r="G400" s="346">
        <v>0</v>
      </c>
      <c r="H400" s="346"/>
      <c r="I400" s="346"/>
      <c r="J400" s="346"/>
      <c r="K400" s="346"/>
      <c r="L400" s="346"/>
      <c r="M400" s="346"/>
      <c r="N400" s="346"/>
      <c r="O400" s="346"/>
      <c r="P400" s="347">
        <f t="shared" si="183"/>
        <v>0</v>
      </c>
      <c r="Q400" s="348">
        <f t="shared" si="159"/>
        <v>0</v>
      </c>
      <c r="R400" s="348">
        <f t="shared" si="160"/>
        <v>0</v>
      </c>
      <c r="S400" s="348">
        <f t="shared" si="161"/>
        <v>0</v>
      </c>
      <c r="T400" s="348">
        <f t="shared" si="162"/>
        <v>0</v>
      </c>
      <c r="U400" s="348">
        <f t="shared" si="163"/>
        <v>0</v>
      </c>
      <c r="V400" s="348">
        <f t="shared" si="164"/>
        <v>0</v>
      </c>
      <c r="W400" s="348">
        <f t="shared" si="165"/>
        <v>0</v>
      </c>
      <c r="X400" s="348">
        <f t="shared" si="166"/>
        <v>0</v>
      </c>
      <c r="Y400" s="348">
        <f t="shared" si="167"/>
        <v>0</v>
      </c>
      <c r="Z400" s="348">
        <f t="shared" si="168"/>
        <v>0</v>
      </c>
      <c r="AA400" s="348">
        <f t="shared" si="169"/>
        <v>0</v>
      </c>
      <c r="AB400" s="348">
        <f t="shared" si="170"/>
        <v>0</v>
      </c>
      <c r="AC400" s="348">
        <f t="shared" si="171"/>
        <v>0</v>
      </c>
      <c r="AD400" s="348">
        <f t="shared" si="172"/>
        <v>0</v>
      </c>
      <c r="AE400" s="348">
        <f t="shared" si="173"/>
        <v>0</v>
      </c>
      <c r="AF400" s="348">
        <f t="shared" si="174"/>
        <v>0</v>
      </c>
      <c r="AG400" s="348">
        <f t="shared" si="175"/>
        <v>0</v>
      </c>
      <c r="AH400" s="348">
        <f t="shared" si="176"/>
        <v>0</v>
      </c>
      <c r="AI400" s="348">
        <f t="shared" si="177"/>
        <v>0</v>
      </c>
      <c r="AJ400" s="348">
        <f t="shared" si="178"/>
        <v>0</v>
      </c>
      <c r="AK400" s="348">
        <f t="shared" si="179"/>
        <v>0</v>
      </c>
      <c r="AL400" s="348">
        <f t="shared" si="180"/>
        <v>0</v>
      </c>
      <c r="AM400" s="348">
        <f t="shared" si="181"/>
        <v>0</v>
      </c>
      <c r="AN400" s="348">
        <f t="shared" si="182"/>
        <v>0</v>
      </c>
      <c r="AO400" s="334">
        <v>13</v>
      </c>
    </row>
    <row r="401" spans="1:41" s="335" customFormat="1" ht="18" customHeight="1">
      <c r="A401" s="343">
        <f t="shared" si="158"/>
        <v>396</v>
      </c>
      <c r="B401" s="344" t="s">
        <v>1351</v>
      </c>
      <c r="C401" s="345" t="s">
        <v>1352</v>
      </c>
      <c r="D401" s="346">
        <v>0</v>
      </c>
      <c r="E401" s="346">
        <v>0</v>
      </c>
      <c r="F401" s="346">
        <v>0</v>
      </c>
      <c r="G401" s="346">
        <v>0</v>
      </c>
      <c r="H401" s="346"/>
      <c r="I401" s="346"/>
      <c r="J401" s="346"/>
      <c r="K401" s="346"/>
      <c r="L401" s="346"/>
      <c r="M401" s="346"/>
      <c r="N401" s="346"/>
      <c r="O401" s="346"/>
      <c r="P401" s="347">
        <f t="shared" si="183"/>
        <v>0</v>
      </c>
      <c r="Q401" s="348">
        <f t="shared" si="159"/>
        <v>0</v>
      </c>
      <c r="R401" s="348">
        <f t="shared" si="160"/>
        <v>0</v>
      </c>
      <c r="S401" s="348">
        <f t="shared" si="161"/>
        <v>0</v>
      </c>
      <c r="T401" s="348">
        <f t="shared" si="162"/>
        <v>0</v>
      </c>
      <c r="U401" s="348">
        <f t="shared" si="163"/>
        <v>0</v>
      </c>
      <c r="V401" s="348">
        <f t="shared" si="164"/>
        <v>0</v>
      </c>
      <c r="W401" s="348">
        <f t="shared" si="165"/>
        <v>0</v>
      </c>
      <c r="X401" s="348">
        <f t="shared" si="166"/>
        <v>0</v>
      </c>
      <c r="Y401" s="348">
        <f t="shared" si="167"/>
        <v>0</v>
      </c>
      <c r="Z401" s="348">
        <f t="shared" si="168"/>
        <v>0</v>
      </c>
      <c r="AA401" s="348">
        <f t="shared" si="169"/>
        <v>0</v>
      </c>
      <c r="AB401" s="348">
        <f t="shared" si="170"/>
        <v>0</v>
      </c>
      <c r="AC401" s="348">
        <f t="shared" si="171"/>
        <v>0</v>
      </c>
      <c r="AD401" s="348">
        <f t="shared" si="172"/>
        <v>0</v>
      </c>
      <c r="AE401" s="348">
        <f t="shared" si="173"/>
        <v>0</v>
      </c>
      <c r="AF401" s="348">
        <f t="shared" si="174"/>
        <v>0</v>
      </c>
      <c r="AG401" s="348">
        <f t="shared" si="175"/>
        <v>0</v>
      </c>
      <c r="AH401" s="348">
        <f t="shared" si="176"/>
        <v>0</v>
      </c>
      <c r="AI401" s="348">
        <f t="shared" si="177"/>
        <v>0</v>
      </c>
      <c r="AJ401" s="348">
        <f t="shared" si="178"/>
        <v>0</v>
      </c>
      <c r="AK401" s="348">
        <f t="shared" si="179"/>
        <v>0</v>
      </c>
      <c r="AL401" s="348">
        <f t="shared" si="180"/>
        <v>0</v>
      </c>
      <c r="AM401" s="348">
        <f t="shared" si="181"/>
        <v>0</v>
      </c>
      <c r="AN401" s="348">
        <f t="shared" si="182"/>
        <v>0</v>
      </c>
      <c r="AO401" s="334">
        <v>0</v>
      </c>
    </row>
    <row r="402" spans="1:41" s="335" customFormat="1" ht="18" customHeight="1">
      <c r="A402" s="343">
        <f t="shared" si="158"/>
        <v>397</v>
      </c>
      <c r="B402" s="344" t="s">
        <v>805</v>
      </c>
      <c r="C402" s="345" t="s">
        <v>806</v>
      </c>
      <c r="D402" s="346">
        <v>0</v>
      </c>
      <c r="E402" s="346">
        <v>0</v>
      </c>
      <c r="F402" s="346">
        <v>0</v>
      </c>
      <c r="G402" s="346">
        <v>0</v>
      </c>
      <c r="H402" s="346"/>
      <c r="I402" s="346"/>
      <c r="J402" s="346"/>
      <c r="K402" s="346"/>
      <c r="L402" s="346"/>
      <c r="M402" s="346"/>
      <c r="N402" s="346"/>
      <c r="O402" s="346"/>
      <c r="P402" s="347">
        <f t="shared" si="183"/>
        <v>0</v>
      </c>
      <c r="Q402" s="348">
        <f t="shared" si="159"/>
        <v>0</v>
      </c>
      <c r="R402" s="348">
        <f t="shared" si="160"/>
        <v>0</v>
      </c>
      <c r="S402" s="348">
        <f t="shared" si="161"/>
        <v>0</v>
      </c>
      <c r="T402" s="348">
        <f t="shared" si="162"/>
        <v>0</v>
      </c>
      <c r="U402" s="348">
        <f t="shared" si="163"/>
        <v>0</v>
      </c>
      <c r="V402" s="348">
        <f t="shared" si="164"/>
        <v>0</v>
      </c>
      <c r="W402" s="348">
        <f t="shared" si="165"/>
        <v>0</v>
      </c>
      <c r="X402" s="348">
        <f t="shared" si="166"/>
        <v>0</v>
      </c>
      <c r="Y402" s="348">
        <f t="shared" si="167"/>
        <v>0</v>
      </c>
      <c r="Z402" s="348">
        <f t="shared" si="168"/>
        <v>0</v>
      </c>
      <c r="AA402" s="348">
        <f t="shared" si="169"/>
        <v>0</v>
      </c>
      <c r="AB402" s="348">
        <f t="shared" si="170"/>
        <v>0</v>
      </c>
      <c r="AC402" s="348">
        <f t="shared" si="171"/>
        <v>0</v>
      </c>
      <c r="AD402" s="348">
        <f t="shared" si="172"/>
        <v>0</v>
      </c>
      <c r="AE402" s="348">
        <f t="shared" si="173"/>
        <v>0</v>
      </c>
      <c r="AF402" s="348">
        <f t="shared" si="174"/>
        <v>0</v>
      </c>
      <c r="AG402" s="348">
        <f t="shared" si="175"/>
        <v>0</v>
      </c>
      <c r="AH402" s="348">
        <f t="shared" si="176"/>
        <v>0</v>
      </c>
      <c r="AI402" s="348">
        <f t="shared" si="177"/>
        <v>0</v>
      </c>
      <c r="AJ402" s="348">
        <f t="shared" si="178"/>
        <v>0</v>
      </c>
      <c r="AK402" s="348">
        <f t="shared" si="179"/>
        <v>0</v>
      </c>
      <c r="AL402" s="348">
        <f t="shared" si="180"/>
        <v>0</v>
      </c>
      <c r="AM402" s="348">
        <f t="shared" si="181"/>
        <v>0</v>
      </c>
      <c r="AN402" s="348">
        <f t="shared" si="182"/>
        <v>0</v>
      </c>
      <c r="AO402" s="334">
        <v>15</v>
      </c>
    </row>
    <row r="403" spans="1:41" s="335" customFormat="1" ht="18" customHeight="1">
      <c r="A403" s="343">
        <f t="shared" si="158"/>
        <v>398</v>
      </c>
      <c r="B403" s="344" t="s">
        <v>1510</v>
      </c>
      <c r="C403" s="345" t="s">
        <v>1511</v>
      </c>
      <c r="D403" s="346">
        <v>0</v>
      </c>
      <c r="E403" s="346">
        <v>0</v>
      </c>
      <c r="F403" s="346">
        <v>0</v>
      </c>
      <c r="G403" s="346">
        <v>0</v>
      </c>
      <c r="H403" s="346"/>
      <c r="I403" s="346"/>
      <c r="J403" s="346"/>
      <c r="K403" s="346"/>
      <c r="L403" s="346"/>
      <c r="M403" s="346"/>
      <c r="N403" s="346"/>
      <c r="O403" s="346"/>
      <c r="P403" s="347">
        <f t="shared" si="183"/>
        <v>0</v>
      </c>
      <c r="Q403" s="348">
        <f t="shared" si="159"/>
        <v>0</v>
      </c>
      <c r="R403" s="348">
        <f t="shared" si="160"/>
        <v>0</v>
      </c>
      <c r="S403" s="348">
        <f t="shared" si="161"/>
        <v>0</v>
      </c>
      <c r="T403" s="348">
        <f t="shared" si="162"/>
        <v>0</v>
      </c>
      <c r="U403" s="348">
        <f t="shared" si="163"/>
        <v>0</v>
      </c>
      <c r="V403" s="348">
        <f t="shared" si="164"/>
        <v>0</v>
      </c>
      <c r="W403" s="348">
        <f t="shared" si="165"/>
        <v>0</v>
      </c>
      <c r="X403" s="348">
        <f t="shared" si="166"/>
        <v>0</v>
      </c>
      <c r="Y403" s="348">
        <f t="shared" si="167"/>
        <v>0</v>
      </c>
      <c r="Z403" s="348">
        <f t="shared" si="168"/>
        <v>0</v>
      </c>
      <c r="AA403" s="348">
        <f t="shared" si="169"/>
        <v>0</v>
      </c>
      <c r="AB403" s="348">
        <f t="shared" si="170"/>
        <v>0</v>
      </c>
      <c r="AC403" s="348">
        <f t="shared" si="171"/>
        <v>0</v>
      </c>
      <c r="AD403" s="348">
        <f t="shared" si="172"/>
        <v>0</v>
      </c>
      <c r="AE403" s="348">
        <f t="shared" si="173"/>
        <v>0</v>
      </c>
      <c r="AF403" s="348">
        <f t="shared" si="174"/>
        <v>0</v>
      </c>
      <c r="AG403" s="348">
        <f t="shared" si="175"/>
        <v>0</v>
      </c>
      <c r="AH403" s="348">
        <f t="shared" si="176"/>
        <v>0</v>
      </c>
      <c r="AI403" s="348">
        <f t="shared" si="177"/>
        <v>0</v>
      </c>
      <c r="AJ403" s="348">
        <f t="shared" si="178"/>
        <v>0</v>
      </c>
      <c r="AK403" s="348">
        <f t="shared" si="179"/>
        <v>0</v>
      </c>
      <c r="AL403" s="348">
        <f t="shared" si="180"/>
        <v>0</v>
      </c>
      <c r="AM403" s="348">
        <f t="shared" si="181"/>
        <v>0</v>
      </c>
      <c r="AN403" s="348">
        <f t="shared" si="182"/>
        <v>0</v>
      </c>
      <c r="AO403" s="334">
        <v>4</v>
      </c>
    </row>
    <row r="404" spans="1:41" s="335" customFormat="1" ht="18" customHeight="1">
      <c r="A404" s="343">
        <f t="shared" si="158"/>
        <v>399</v>
      </c>
      <c r="B404" s="344" t="s">
        <v>1512</v>
      </c>
      <c r="C404" s="345" t="s">
        <v>1513</v>
      </c>
      <c r="D404" s="346">
        <v>0</v>
      </c>
      <c r="E404" s="346">
        <v>0</v>
      </c>
      <c r="F404" s="346">
        <v>0</v>
      </c>
      <c r="G404" s="346"/>
      <c r="H404" s="346"/>
      <c r="I404" s="346"/>
      <c r="J404" s="346"/>
      <c r="K404" s="346"/>
      <c r="L404" s="346"/>
      <c r="M404" s="346"/>
      <c r="N404" s="346"/>
      <c r="O404" s="346"/>
      <c r="P404" s="347">
        <f t="shared" si="183"/>
        <v>0</v>
      </c>
      <c r="Q404" s="348">
        <f t="shared" si="159"/>
        <v>0</v>
      </c>
      <c r="R404" s="348">
        <f t="shared" si="160"/>
        <v>0</v>
      </c>
      <c r="S404" s="348">
        <f t="shared" si="161"/>
        <v>0</v>
      </c>
      <c r="T404" s="348">
        <f t="shared" si="162"/>
        <v>0</v>
      </c>
      <c r="U404" s="348">
        <f t="shared" si="163"/>
        <v>0</v>
      </c>
      <c r="V404" s="348">
        <f t="shared" si="164"/>
        <v>0</v>
      </c>
      <c r="W404" s="348">
        <f t="shared" si="165"/>
        <v>0</v>
      </c>
      <c r="X404" s="348">
        <f t="shared" si="166"/>
        <v>0</v>
      </c>
      <c r="Y404" s="348">
        <f t="shared" si="167"/>
        <v>0</v>
      </c>
      <c r="Z404" s="348">
        <f t="shared" si="168"/>
        <v>0</v>
      </c>
      <c r="AA404" s="348">
        <f t="shared" si="169"/>
        <v>0</v>
      </c>
      <c r="AB404" s="348">
        <f t="shared" si="170"/>
        <v>0</v>
      </c>
      <c r="AC404" s="348">
        <f t="shared" si="171"/>
        <v>0</v>
      </c>
      <c r="AD404" s="348">
        <f t="shared" si="172"/>
        <v>0</v>
      </c>
      <c r="AE404" s="348">
        <f t="shared" si="173"/>
        <v>0</v>
      </c>
      <c r="AF404" s="348">
        <f t="shared" si="174"/>
        <v>0</v>
      </c>
      <c r="AG404" s="348">
        <f t="shared" si="175"/>
        <v>0</v>
      </c>
      <c r="AH404" s="348">
        <f t="shared" si="176"/>
        <v>0</v>
      </c>
      <c r="AI404" s="348">
        <f t="shared" si="177"/>
        <v>0</v>
      </c>
      <c r="AJ404" s="348">
        <f t="shared" si="178"/>
        <v>0</v>
      </c>
      <c r="AK404" s="348">
        <f t="shared" si="179"/>
        <v>0</v>
      </c>
      <c r="AL404" s="348">
        <f t="shared" si="180"/>
        <v>0</v>
      </c>
      <c r="AM404" s="348">
        <f t="shared" si="181"/>
        <v>0</v>
      </c>
      <c r="AN404" s="348">
        <f t="shared" si="182"/>
        <v>0</v>
      </c>
      <c r="AO404" s="334">
        <v>14</v>
      </c>
    </row>
    <row r="405" spans="1:41" s="335" customFormat="1" ht="18" customHeight="1">
      <c r="A405" s="343">
        <f t="shared" si="158"/>
        <v>400</v>
      </c>
      <c r="B405" s="344" t="s">
        <v>1354</v>
      </c>
      <c r="C405" s="345" t="s">
        <v>1355</v>
      </c>
      <c r="D405" s="346">
        <v>0</v>
      </c>
      <c r="E405" s="346">
        <v>0</v>
      </c>
      <c r="F405" s="346">
        <v>0</v>
      </c>
      <c r="G405" s="346">
        <v>0</v>
      </c>
      <c r="H405" s="346"/>
      <c r="I405" s="346"/>
      <c r="J405" s="346"/>
      <c r="K405" s="346"/>
      <c r="L405" s="346"/>
      <c r="M405" s="346"/>
      <c r="N405" s="346"/>
      <c r="O405" s="346"/>
      <c r="P405" s="347">
        <f t="shared" si="183"/>
        <v>0</v>
      </c>
      <c r="Q405" s="348">
        <f t="shared" si="159"/>
        <v>0</v>
      </c>
      <c r="R405" s="348">
        <f t="shared" si="160"/>
        <v>0</v>
      </c>
      <c r="S405" s="348">
        <f t="shared" si="161"/>
        <v>0</v>
      </c>
      <c r="T405" s="348">
        <f t="shared" si="162"/>
        <v>0</v>
      </c>
      <c r="U405" s="348">
        <f t="shared" si="163"/>
        <v>0</v>
      </c>
      <c r="V405" s="348">
        <f t="shared" si="164"/>
        <v>0</v>
      </c>
      <c r="W405" s="348">
        <f t="shared" si="165"/>
        <v>0</v>
      </c>
      <c r="X405" s="348">
        <f t="shared" si="166"/>
        <v>0</v>
      </c>
      <c r="Y405" s="348">
        <f t="shared" si="167"/>
        <v>0</v>
      </c>
      <c r="Z405" s="348">
        <f t="shared" si="168"/>
        <v>0</v>
      </c>
      <c r="AA405" s="348">
        <f t="shared" si="169"/>
        <v>0</v>
      </c>
      <c r="AB405" s="348">
        <f t="shared" si="170"/>
        <v>0</v>
      </c>
      <c r="AC405" s="348">
        <f t="shared" si="171"/>
        <v>0</v>
      </c>
      <c r="AD405" s="348">
        <f t="shared" si="172"/>
        <v>0</v>
      </c>
      <c r="AE405" s="348">
        <f t="shared" si="173"/>
        <v>0</v>
      </c>
      <c r="AF405" s="348">
        <f t="shared" si="174"/>
        <v>0</v>
      </c>
      <c r="AG405" s="348">
        <f t="shared" si="175"/>
        <v>0</v>
      </c>
      <c r="AH405" s="348">
        <f t="shared" si="176"/>
        <v>0</v>
      </c>
      <c r="AI405" s="348">
        <f t="shared" si="177"/>
        <v>0</v>
      </c>
      <c r="AJ405" s="348">
        <f t="shared" si="178"/>
        <v>0</v>
      </c>
      <c r="AK405" s="348">
        <f t="shared" si="179"/>
        <v>0</v>
      </c>
      <c r="AL405" s="348">
        <f t="shared" si="180"/>
        <v>0</v>
      </c>
      <c r="AM405" s="348">
        <f t="shared" si="181"/>
        <v>0</v>
      </c>
      <c r="AN405" s="348">
        <f t="shared" si="182"/>
        <v>0</v>
      </c>
      <c r="AO405" s="334">
        <v>14</v>
      </c>
    </row>
    <row r="406" spans="1:41" s="335" customFormat="1" ht="18" customHeight="1">
      <c r="A406" s="343">
        <f t="shared" si="158"/>
        <v>401</v>
      </c>
      <c r="B406" s="344" t="s">
        <v>1357</v>
      </c>
      <c r="C406" s="345" t="s">
        <v>1358</v>
      </c>
      <c r="D406" s="346">
        <v>0</v>
      </c>
      <c r="E406" s="346">
        <v>0</v>
      </c>
      <c r="F406" s="346">
        <v>0</v>
      </c>
      <c r="G406" s="346">
        <v>0</v>
      </c>
      <c r="H406" s="346"/>
      <c r="I406" s="346"/>
      <c r="J406" s="346"/>
      <c r="K406" s="346"/>
      <c r="L406" s="346"/>
      <c r="M406" s="346"/>
      <c r="N406" s="346"/>
      <c r="O406" s="346"/>
      <c r="P406" s="347">
        <f t="shared" si="183"/>
        <v>0</v>
      </c>
      <c r="Q406" s="348">
        <f t="shared" si="159"/>
        <v>0</v>
      </c>
      <c r="R406" s="348">
        <f t="shared" si="160"/>
        <v>0</v>
      </c>
      <c r="S406" s="348">
        <f t="shared" si="161"/>
        <v>0</v>
      </c>
      <c r="T406" s="348">
        <f t="shared" si="162"/>
        <v>0</v>
      </c>
      <c r="U406" s="348">
        <f t="shared" si="163"/>
        <v>0</v>
      </c>
      <c r="V406" s="348">
        <f t="shared" si="164"/>
        <v>0</v>
      </c>
      <c r="W406" s="348">
        <f t="shared" si="165"/>
        <v>0</v>
      </c>
      <c r="X406" s="348">
        <f t="shared" si="166"/>
        <v>0</v>
      </c>
      <c r="Y406" s="348">
        <f t="shared" si="167"/>
        <v>0</v>
      </c>
      <c r="Z406" s="348">
        <f t="shared" si="168"/>
        <v>0</v>
      </c>
      <c r="AA406" s="348">
        <f t="shared" si="169"/>
        <v>0</v>
      </c>
      <c r="AB406" s="348">
        <f t="shared" si="170"/>
        <v>0</v>
      </c>
      <c r="AC406" s="348">
        <f t="shared" si="171"/>
        <v>0</v>
      </c>
      <c r="AD406" s="348">
        <f t="shared" si="172"/>
        <v>0</v>
      </c>
      <c r="AE406" s="348">
        <f t="shared" si="173"/>
        <v>0</v>
      </c>
      <c r="AF406" s="348">
        <f t="shared" si="174"/>
        <v>0</v>
      </c>
      <c r="AG406" s="348">
        <f t="shared" si="175"/>
        <v>0</v>
      </c>
      <c r="AH406" s="348">
        <f t="shared" si="176"/>
        <v>0</v>
      </c>
      <c r="AI406" s="348">
        <f t="shared" si="177"/>
        <v>0</v>
      </c>
      <c r="AJ406" s="348">
        <f t="shared" si="178"/>
        <v>0</v>
      </c>
      <c r="AK406" s="348">
        <f t="shared" si="179"/>
        <v>0</v>
      </c>
      <c r="AL406" s="348">
        <f t="shared" si="180"/>
        <v>0</v>
      </c>
      <c r="AM406" s="348">
        <f t="shared" si="181"/>
        <v>0</v>
      </c>
      <c r="AN406" s="348">
        <f t="shared" si="182"/>
        <v>0</v>
      </c>
      <c r="AO406" s="334">
        <v>9</v>
      </c>
    </row>
    <row r="407" spans="1:41" s="335" customFormat="1" ht="18" customHeight="1">
      <c r="A407" s="343">
        <f t="shared" si="158"/>
        <v>402</v>
      </c>
      <c r="B407" s="344" t="s">
        <v>682</v>
      </c>
      <c r="C407" s="345" t="s">
        <v>683</v>
      </c>
      <c r="D407" s="346">
        <v>0</v>
      </c>
      <c r="E407" s="346">
        <v>0</v>
      </c>
      <c r="F407" s="346">
        <v>0</v>
      </c>
      <c r="G407" s="346">
        <v>0</v>
      </c>
      <c r="H407" s="346"/>
      <c r="I407" s="346"/>
      <c r="J407" s="346"/>
      <c r="K407" s="346"/>
      <c r="L407" s="346"/>
      <c r="M407" s="346"/>
      <c r="N407" s="346"/>
      <c r="O407" s="346"/>
      <c r="P407" s="347">
        <f t="shared" si="183"/>
        <v>0</v>
      </c>
      <c r="Q407" s="348">
        <f t="shared" si="159"/>
        <v>0</v>
      </c>
      <c r="R407" s="348">
        <f t="shared" si="160"/>
        <v>0</v>
      </c>
      <c r="S407" s="348">
        <f t="shared" si="161"/>
        <v>0</v>
      </c>
      <c r="T407" s="348">
        <f t="shared" si="162"/>
        <v>0</v>
      </c>
      <c r="U407" s="348">
        <f t="shared" si="163"/>
        <v>0</v>
      </c>
      <c r="V407" s="348">
        <f t="shared" si="164"/>
        <v>0</v>
      </c>
      <c r="W407" s="348">
        <f t="shared" si="165"/>
        <v>0</v>
      </c>
      <c r="X407" s="348">
        <f t="shared" si="166"/>
        <v>0</v>
      </c>
      <c r="Y407" s="348">
        <f t="shared" si="167"/>
        <v>0</v>
      </c>
      <c r="Z407" s="348">
        <f t="shared" si="168"/>
        <v>0</v>
      </c>
      <c r="AA407" s="348">
        <f t="shared" si="169"/>
        <v>0</v>
      </c>
      <c r="AB407" s="348">
        <f t="shared" si="170"/>
        <v>0</v>
      </c>
      <c r="AC407" s="348">
        <f t="shared" si="171"/>
        <v>0</v>
      </c>
      <c r="AD407" s="348">
        <f t="shared" si="172"/>
        <v>0</v>
      </c>
      <c r="AE407" s="348">
        <f t="shared" si="173"/>
        <v>0</v>
      </c>
      <c r="AF407" s="348">
        <f t="shared" si="174"/>
        <v>0</v>
      </c>
      <c r="AG407" s="348">
        <f t="shared" si="175"/>
        <v>0</v>
      </c>
      <c r="AH407" s="348">
        <f t="shared" si="176"/>
        <v>0</v>
      </c>
      <c r="AI407" s="348">
        <f t="shared" si="177"/>
        <v>0</v>
      </c>
      <c r="AJ407" s="348">
        <f t="shared" si="178"/>
        <v>0</v>
      </c>
      <c r="AK407" s="348">
        <f t="shared" si="179"/>
        <v>0</v>
      </c>
      <c r="AL407" s="348">
        <f t="shared" si="180"/>
        <v>0</v>
      </c>
      <c r="AM407" s="348">
        <f t="shared" si="181"/>
        <v>0</v>
      </c>
      <c r="AN407" s="348">
        <f t="shared" si="182"/>
        <v>0</v>
      </c>
      <c r="AO407" s="334">
        <v>17</v>
      </c>
    </row>
    <row r="408" spans="1:41" s="335" customFormat="1" ht="18" customHeight="1">
      <c r="A408" s="343">
        <f t="shared" si="158"/>
        <v>403</v>
      </c>
      <c r="B408" s="344" t="s">
        <v>852</v>
      </c>
      <c r="C408" s="345" t="s">
        <v>853</v>
      </c>
      <c r="D408" s="346">
        <v>0</v>
      </c>
      <c r="E408" s="346">
        <v>0</v>
      </c>
      <c r="F408" s="346">
        <v>0</v>
      </c>
      <c r="G408" s="346">
        <v>0</v>
      </c>
      <c r="H408" s="346"/>
      <c r="I408" s="346"/>
      <c r="J408" s="346"/>
      <c r="K408" s="346"/>
      <c r="L408" s="346"/>
      <c r="M408" s="346"/>
      <c r="N408" s="346"/>
      <c r="O408" s="346"/>
      <c r="P408" s="347">
        <f t="shared" si="183"/>
        <v>0</v>
      </c>
      <c r="Q408" s="348">
        <f t="shared" si="159"/>
        <v>0</v>
      </c>
      <c r="R408" s="348">
        <f t="shared" si="160"/>
        <v>0</v>
      </c>
      <c r="S408" s="348">
        <f t="shared" si="161"/>
        <v>0</v>
      </c>
      <c r="T408" s="348">
        <f t="shared" si="162"/>
        <v>0</v>
      </c>
      <c r="U408" s="348">
        <f t="shared" si="163"/>
        <v>0</v>
      </c>
      <c r="V408" s="348">
        <f t="shared" si="164"/>
        <v>0</v>
      </c>
      <c r="W408" s="348">
        <f t="shared" si="165"/>
        <v>0</v>
      </c>
      <c r="X408" s="348">
        <f t="shared" si="166"/>
        <v>0</v>
      </c>
      <c r="Y408" s="348">
        <f t="shared" si="167"/>
        <v>0</v>
      </c>
      <c r="Z408" s="348">
        <f t="shared" si="168"/>
        <v>0</v>
      </c>
      <c r="AA408" s="348">
        <f t="shared" si="169"/>
        <v>0</v>
      </c>
      <c r="AB408" s="348">
        <f t="shared" si="170"/>
        <v>0</v>
      </c>
      <c r="AC408" s="348">
        <f t="shared" si="171"/>
        <v>0</v>
      </c>
      <c r="AD408" s="348">
        <f t="shared" si="172"/>
        <v>0</v>
      </c>
      <c r="AE408" s="348">
        <f t="shared" si="173"/>
        <v>0</v>
      </c>
      <c r="AF408" s="348">
        <f t="shared" si="174"/>
        <v>0</v>
      </c>
      <c r="AG408" s="348">
        <f t="shared" si="175"/>
        <v>0</v>
      </c>
      <c r="AH408" s="348">
        <f t="shared" si="176"/>
        <v>0</v>
      </c>
      <c r="AI408" s="348">
        <f t="shared" si="177"/>
        <v>0</v>
      </c>
      <c r="AJ408" s="348">
        <f t="shared" si="178"/>
        <v>0</v>
      </c>
      <c r="AK408" s="348">
        <f t="shared" si="179"/>
        <v>0</v>
      </c>
      <c r="AL408" s="348">
        <f t="shared" si="180"/>
        <v>0</v>
      </c>
      <c r="AM408" s="348">
        <f t="shared" si="181"/>
        <v>0</v>
      </c>
      <c r="AN408" s="348">
        <f t="shared" si="182"/>
        <v>0</v>
      </c>
      <c r="AO408" s="334">
        <v>13</v>
      </c>
    </row>
    <row r="409" spans="1:41" s="335" customFormat="1" ht="18" customHeight="1">
      <c r="A409" s="343">
        <f t="shared" si="158"/>
        <v>404</v>
      </c>
      <c r="B409" s="344" t="s">
        <v>1514</v>
      </c>
      <c r="C409" s="345" t="s">
        <v>1515</v>
      </c>
      <c r="D409" s="346">
        <v>0</v>
      </c>
      <c r="E409" s="346">
        <v>0</v>
      </c>
      <c r="F409" s="346">
        <v>0</v>
      </c>
      <c r="G409" s="346">
        <v>0</v>
      </c>
      <c r="H409" s="346"/>
      <c r="I409" s="346"/>
      <c r="J409" s="346"/>
      <c r="K409" s="346"/>
      <c r="L409" s="346"/>
      <c r="M409" s="346"/>
      <c r="N409" s="346"/>
      <c r="O409" s="346"/>
      <c r="P409" s="347">
        <f t="shared" si="183"/>
        <v>0</v>
      </c>
      <c r="Q409" s="348">
        <f t="shared" si="159"/>
        <v>0</v>
      </c>
      <c r="R409" s="348">
        <f t="shared" si="160"/>
        <v>0</v>
      </c>
      <c r="S409" s="348">
        <f t="shared" si="161"/>
        <v>0</v>
      </c>
      <c r="T409" s="348">
        <f t="shared" si="162"/>
        <v>0</v>
      </c>
      <c r="U409" s="348">
        <f t="shared" si="163"/>
        <v>0</v>
      </c>
      <c r="V409" s="348">
        <f t="shared" si="164"/>
        <v>0</v>
      </c>
      <c r="W409" s="348">
        <f t="shared" si="165"/>
        <v>0</v>
      </c>
      <c r="X409" s="348">
        <f t="shared" si="166"/>
        <v>0</v>
      </c>
      <c r="Y409" s="348">
        <f t="shared" si="167"/>
        <v>0</v>
      </c>
      <c r="Z409" s="348">
        <f t="shared" si="168"/>
        <v>0</v>
      </c>
      <c r="AA409" s="348">
        <f t="shared" si="169"/>
        <v>0</v>
      </c>
      <c r="AB409" s="348">
        <f t="shared" si="170"/>
        <v>0</v>
      </c>
      <c r="AC409" s="348">
        <f t="shared" si="171"/>
        <v>0</v>
      </c>
      <c r="AD409" s="348">
        <f t="shared" si="172"/>
        <v>0</v>
      </c>
      <c r="AE409" s="348">
        <f t="shared" si="173"/>
        <v>0</v>
      </c>
      <c r="AF409" s="348">
        <f t="shared" si="174"/>
        <v>0</v>
      </c>
      <c r="AG409" s="348">
        <f t="shared" si="175"/>
        <v>0</v>
      </c>
      <c r="AH409" s="348">
        <f t="shared" si="176"/>
        <v>0</v>
      </c>
      <c r="AI409" s="348">
        <f t="shared" si="177"/>
        <v>0</v>
      </c>
      <c r="AJ409" s="348">
        <f t="shared" si="178"/>
        <v>0</v>
      </c>
      <c r="AK409" s="348">
        <f t="shared" si="179"/>
        <v>0</v>
      </c>
      <c r="AL409" s="348">
        <f t="shared" si="180"/>
        <v>0</v>
      </c>
      <c r="AM409" s="348">
        <f t="shared" si="181"/>
        <v>0</v>
      </c>
      <c r="AN409" s="348">
        <f t="shared" si="182"/>
        <v>0</v>
      </c>
      <c r="AO409" s="334">
        <v>16</v>
      </c>
    </row>
    <row r="410" spans="1:41" s="335" customFormat="1" ht="18" customHeight="1">
      <c r="A410" s="343">
        <f t="shared" si="158"/>
        <v>405</v>
      </c>
      <c r="B410" s="344" t="s">
        <v>1362</v>
      </c>
      <c r="C410" s="345" t="s">
        <v>1363</v>
      </c>
      <c r="D410" s="346">
        <v>0</v>
      </c>
      <c r="E410" s="346">
        <v>0</v>
      </c>
      <c r="F410" s="346">
        <v>0</v>
      </c>
      <c r="G410" s="346">
        <v>0</v>
      </c>
      <c r="H410" s="346"/>
      <c r="I410" s="346"/>
      <c r="J410" s="346"/>
      <c r="K410" s="346"/>
      <c r="L410" s="346"/>
      <c r="M410" s="346"/>
      <c r="N410" s="346"/>
      <c r="O410" s="346"/>
      <c r="P410" s="347">
        <f t="shared" si="183"/>
        <v>0</v>
      </c>
      <c r="Q410" s="348">
        <f t="shared" si="159"/>
        <v>0</v>
      </c>
      <c r="R410" s="348">
        <f t="shared" si="160"/>
        <v>0</v>
      </c>
      <c r="S410" s="348">
        <f t="shared" si="161"/>
        <v>0</v>
      </c>
      <c r="T410" s="348">
        <f t="shared" si="162"/>
        <v>0</v>
      </c>
      <c r="U410" s="348">
        <f t="shared" si="163"/>
        <v>0</v>
      </c>
      <c r="V410" s="348">
        <f t="shared" si="164"/>
        <v>0</v>
      </c>
      <c r="W410" s="348">
        <f t="shared" si="165"/>
        <v>0</v>
      </c>
      <c r="X410" s="348">
        <f t="shared" si="166"/>
        <v>0</v>
      </c>
      <c r="Y410" s="348">
        <f t="shared" si="167"/>
        <v>0</v>
      </c>
      <c r="Z410" s="348">
        <f t="shared" si="168"/>
        <v>0</v>
      </c>
      <c r="AA410" s="348">
        <f t="shared" si="169"/>
        <v>0</v>
      </c>
      <c r="AB410" s="348">
        <f t="shared" si="170"/>
        <v>0</v>
      </c>
      <c r="AC410" s="348">
        <f t="shared" si="171"/>
        <v>0</v>
      </c>
      <c r="AD410" s="348">
        <f t="shared" si="172"/>
        <v>0</v>
      </c>
      <c r="AE410" s="348">
        <f t="shared" si="173"/>
        <v>0</v>
      </c>
      <c r="AF410" s="348">
        <f t="shared" si="174"/>
        <v>0</v>
      </c>
      <c r="AG410" s="348">
        <f t="shared" si="175"/>
        <v>0</v>
      </c>
      <c r="AH410" s="348">
        <f t="shared" si="176"/>
        <v>0</v>
      </c>
      <c r="AI410" s="348">
        <f t="shared" si="177"/>
        <v>0</v>
      </c>
      <c r="AJ410" s="348">
        <f t="shared" si="178"/>
        <v>0</v>
      </c>
      <c r="AK410" s="348">
        <f t="shared" si="179"/>
        <v>0</v>
      </c>
      <c r="AL410" s="348">
        <f t="shared" si="180"/>
        <v>0</v>
      </c>
      <c r="AM410" s="348">
        <f t="shared" si="181"/>
        <v>0</v>
      </c>
      <c r="AN410" s="348">
        <f t="shared" si="182"/>
        <v>0</v>
      </c>
      <c r="AO410" s="334">
        <v>14</v>
      </c>
    </row>
    <row r="411" spans="1:41" s="335" customFormat="1" ht="18" customHeight="1">
      <c r="A411" s="343">
        <f t="shared" si="158"/>
        <v>406</v>
      </c>
      <c r="B411" s="344" t="s">
        <v>1364</v>
      </c>
      <c r="C411" s="345" t="s">
        <v>1365</v>
      </c>
      <c r="D411" s="346">
        <v>0</v>
      </c>
      <c r="E411" s="346"/>
      <c r="F411" s="346">
        <v>0</v>
      </c>
      <c r="G411" s="346">
        <v>0</v>
      </c>
      <c r="H411" s="346"/>
      <c r="I411" s="346"/>
      <c r="J411" s="346"/>
      <c r="K411" s="346"/>
      <c r="L411" s="346"/>
      <c r="M411" s="346"/>
      <c r="N411" s="346"/>
      <c r="O411" s="346"/>
      <c r="P411" s="347">
        <f t="shared" si="183"/>
        <v>0</v>
      </c>
      <c r="Q411" s="348">
        <f t="shared" si="159"/>
        <v>0</v>
      </c>
      <c r="R411" s="348">
        <f t="shared" si="160"/>
        <v>0</v>
      </c>
      <c r="S411" s="348">
        <f t="shared" si="161"/>
        <v>0</v>
      </c>
      <c r="T411" s="348">
        <f t="shared" si="162"/>
        <v>0</v>
      </c>
      <c r="U411" s="348">
        <f t="shared" si="163"/>
        <v>0</v>
      </c>
      <c r="V411" s="348">
        <f t="shared" si="164"/>
        <v>0</v>
      </c>
      <c r="W411" s="348">
        <f t="shared" si="165"/>
        <v>0</v>
      </c>
      <c r="X411" s="348">
        <f t="shared" si="166"/>
        <v>0</v>
      </c>
      <c r="Y411" s="348">
        <f t="shared" si="167"/>
        <v>0</v>
      </c>
      <c r="Z411" s="348">
        <f t="shared" si="168"/>
        <v>0</v>
      </c>
      <c r="AA411" s="348">
        <f t="shared" si="169"/>
        <v>0</v>
      </c>
      <c r="AB411" s="348">
        <f t="shared" si="170"/>
        <v>0</v>
      </c>
      <c r="AC411" s="348">
        <f t="shared" si="171"/>
        <v>0</v>
      </c>
      <c r="AD411" s="348">
        <f t="shared" si="172"/>
        <v>0</v>
      </c>
      <c r="AE411" s="348">
        <f t="shared" si="173"/>
        <v>0</v>
      </c>
      <c r="AF411" s="348">
        <f t="shared" si="174"/>
        <v>0</v>
      </c>
      <c r="AG411" s="348">
        <f t="shared" si="175"/>
        <v>0</v>
      </c>
      <c r="AH411" s="348">
        <f t="shared" si="176"/>
        <v>0</v>
      </c>
      <c r="AI411" s="348">
        <f t="shared" si="177"/>
        <v>0</v>
      </c>
      <c r="AJ411" s="348">
        <f t="shared" si="178"/>
        <v>0</v>
      </c>
      <c r="AK411" s="348">
        <f t="shared" si="179"/>
        <v>0</v>
      </c>
      <c r="AL411" s="348">
        <f t="shared" si="180"/>
        <v>0</v>
      </c>
      <c r="AM411" s="348">
        <f t="shared" si="181"/>
        <v>0</v>
      </c>
      <c r="AN411" s="348">
        <f t="shared" si="182"/>
        <v>0</v>
      </c>
      <c r="AO411" s="334">
        <v>12</v>
      </c>
    </row>
    <row r="412" spans="1:41" s="335" customFormat="1" ht="18" customHeight="1">
      <c r="A412" s="343">
        <f t="shared" si="158"/>
        <v>407</v>
      </c>
      <c r="B412" s="344" t="s">
        <v>637</v>
      </c>
      <c r="C412" s="345" t="s">
        <v>638</v>
      </c>
      <c r="D412" s="346">
        <v>0</v>
      </c>
      <c r="E412" s="346">
        <v>0</v>
      </c>
      <c r="F412" s="346">
        <v>0</v>
      </c>
      <c r="G412" s="346">
        <v>0</v>
      </c>
      <c r="H412" s="346"/>
      <c r="I412" s="346"/>
      <c r="J412" s="346"/>
      <c r="K412" s="346"/>
      <c r="L412" s="346"/>
      <c r="M412" s="346"/>
      <c r="N412" s="346"/>
      <c r="O412" s="346"/>
      <c r="P412" s="347">
        <f t="shared" si="183"/>
        <v>0</v>
      </c>
      <c r="Q412" s="348">
        <f t="shared" si="159"/>
        <v>0</v>
      </c>
      <c r="R412" s="348">
        <f t="shared" si="160"/>
        <v>0</v>
      </c>
      <c r="S412" s="348">
        <f t="shared" si="161"/>
        <v>0</v>
      </c>
      <c r="T412" s="348">
        <f t="shared" si="162"/>
        <v>0</v>
      </c>
      <c r="U412" s="348">
        <f t="shared" si="163"/>
        <v>0</v>
      </c>
      <c r="V412" s="348">
        <f t="shared" si="164"/>
        <v>0</v>
      </c>
      <c r="W412" s="348">
        <f t="shared" si="165"/>
        <v>0</v>
      </c>
      <c r="X412" s="348">
        <f t="shared" si="166"/>
        <v>0</v>
      </c>
      <c r="Y412" s="348">
        <f t="shared" si="167"/>
        <v>0</v>
      </c>
      <c r="Z412" s="348">
        <f t="shared" si="168"/>
        <v>0</v>
      </c>
      <c r="AA412" s="348">
        <f t="shared" si="169"/>
        <v>0</v>
      </c>
      <c r="AB412" s="348">
        <f t="shared" si="170"/>
        <v>0</v>
      </c>
      <c r="AC412" s="348">
        <f t="shared" si="171"/>
        <v>0</v>
      </c>
      <c r="AD412" s="348">
        <f t="shared" si="172"/>
        <v>0</v>
      </c>
      <c r="AE412" s="348">
        <f t="shared" si="173"/>
        <v>0</v>
      </c>
      <c r="AF412" s="348">
        <f t="shared" si="174"/>
        <v>0</v>
      </c>
      <c r="AG412" s="348">
        <f t="shared" si="175"/>
        <v>0</v>
      </c>
      <c r="AH412" s="348">
        <f t="shared" si="176"/>
        <v>0</v>
      </c>
      <c r="AI412" s="348">
        <f t="shared" si="177"/>
        <v>0</v>
      </c>
      <c r="AJ412" s="348">
        <f t="shared" si="178"/>
        <v>0</v>
      </c>
      <c r="AK412" s="348">
        <f t="shared" si="179"/>
        <v>0</v>
      </c>
      <c r="AL412" s="348">
        <f t="shared" si="180"/>
        <v>0</v>
      </c>
      <c r="AM412" s="348">
        <f t="shared" si="181"/>
        <v>0</v>
      </c>
      <c r="AN412" s="348">
        <f t="shared" si="182"/>
        <v>0</v>
      </c>
      <c r="AO412" s="334">
        <v>14</v>
      </c>
    </row>
    <row r="413" spans="1:41" s="335" customFormat="1" ht="18" customHeight="1">
      <c r="A413" s="343">
        <f t="shared" si="158"/>
        <v>408</v>
      </c>
      <c r="B413" s="344" t="s">
        <v>342</v>
      </c>
      <c r="C413" s="345" t="s">
        <v>343</v>
      </c>
      <c r="D413" s="346">
        <v>0</v>
      </c>
      <c r="E413" s="346">
        <v>0</v>
      </c>
      <c r="F413" s="346">
        <v>0</v>
      </c>
      <c r="G413" s="346">
        <v>0</v>
      </c>
      <c r="H413" s="346"/>
      <c r="I413" s="346"/>
      <c r="J413" s="346"/>
      <c r="K413" s="346"/>
      <c r="L413" s="346"/>
      <c r="M413" s="346"/>
      <c r="N413" s="346"/>
      <c r="O413" s="346"/>
      <c r="P413" s="347">
        <f t="shared" si="183"/>
        <v>0</v>
      </c>
      <c r="Q413" s="348">
        <f t="shared" si="159"/>
        <v>0</v>
      </c>
      <c r="R413" s="348">
        <f t="shared" si="160"/>
        <v>0</v>
      </c>
      <c r="S413" s="348">
        <f t="shared" si="161"/>
        <v>0</v>
      </c>
      <c r="T413" s="348">
        <f t="shared" si="162"/>
        <v>0</v>
      </c>
      <c r="U413" s="348">
        <f t="shared" si="163"/>
        <v>0</v>
      </c>
      <c r="V413" s="348">
        <f t="shared" si="164"/>
        <v>0</v>
      </c>
      <c r="W413" s="348">
        <f t="shared" si="165"/>
        <v>0</v>
      </c>
      <c r="X413" s="348">
        <f t="shared" si="166"/>
        <v>0</v>
      </c>
      <c r="Y413" s="348">
        <f t="shared" si="167"/>
        <v>0</v>
      </c>
      <c r="Z413" s="348">
        <f t="shared" si="168"/>
        <v>0</v>
      </c>
      <c r="AA413" s="348">
        <f t="shared" si="169"/>
        <v>0</v>
      </c>
      <c r="AB413" s="348">
        <f t="shared" si="170"/>
        <v>0</v>
      </c>
      <c r="AC413" s="348">
        <f t="shared" si="171"/>
        <v>0</v>
      </c>
      <c r="AD413" s="348">
        <f t="shared" si="172"/>
        <v>0</v>
      </c>
      <c r="AE413" s="348">
        <f t="shared" si="173"/>
        <v>0</v>
      </c>
      <c r="AF413" s="348">
        <f t="shared" si="174"/>
        <v>0</v>
      </c>
      <c r="AG413" s="348">
        <f t="shared" si="175"/>
        <v>0</v>
      </c>
      <c r="AH413" s="348">
        <f t="shared" si="176"/>
        <v>0</v>
      </c>
      <c r="AI413" s="348">
        <f t="shared" si="177"/>
        <v>0</v>
      </c>
      <c r="AJ413" s="348">
        <f t="shared" si="178"/>
        <v>0</v>
      </c>
      <c r="AK413" s="348">
        <f t="shared" si="179"/>
        <v>0</v>
      </c>
      <c r="AL413" s="348">
        <f t="shared" si="180"/>
        <v>0</v>
      </c>
      <c r="AM413" s="348">
        <f t="shared" si="181"/>
        <v>0</v>
      </c>
      <c r="AN413" s="348">
        <f t="shared" si="182"/>
        <v>0</v>
      </c>
      <c r="AO413" s="334">
        <v>12</v>
      </c>
    </row>
    <row r="414" spans="1:41" s="335" customFormat="1" ht="18" customHeight="1">
      <c r="A414" s="343">
        <f t="shared" si="158"/>
        <v>409</v>
      </c>
      <c r="B414" s="344" t="s">
        <v>1079</v>
      </c>
      <c r="C414" s="345" t="s">
        <v>1080</v>
      </c>
      <c r="D414" s="346">
        <v>0</v>
      </c>
      <c r="E414" s="346"/>
      <c r="F414" s="346">
        <v>0</v>
      </c>
      <c r="G414" s="346"/>
      <c r="H414" s="346"/>
      <c r="I414" s="346"/>
      <c r="J414" s="346"/>
      <c r="K414" s="346"/>
      <c r="L414" s="346"/>
      <c r="M414" s="346"/>
      <c r="N414" s="346"/>
      <c r="O414" s="346"/>
      <c r="P414" s="347">
        <f t="shared" si="183"/>
        <v>0</v>
      </c>
      <c r="Q414" s="348">
        <f t="shared" si="159"/>
        <v>0</v>
      </c>
      <c r="R414" s="348">
        <f t="shared" si="160"/>
        <v>0</v>
      </c>
      <c r="S414" s="348">
        <f t="shared" si="161"/>
        <v>0</v>
      </c>
      <c r="T414" s="348">
        <f t="shared" si="162"/>
        <v>0</v>
      </c>
      <c r="U414" s="348">
        <f t="shared" si="163"/>
        <v>0</v>
      </c>
      <c r="V414" s="348">
        <f t="shared" si="164"/>
        <v>0</v>
      </c>
      <c r="W414" s="348">
        <f t="shared" si="165"/>
        <v>0</v>
      </c>
      <c r="X414" s="348">
        <f t="shared" si="166"/>
        <v>0</v>
      </c>
      <c r="Y414" s="348">
        <f t="shared" si="167"/>
        <v>0</v>
      </c>
      <c r="Z414" s="348">
        <f t="shared" si="168"/>
        <v>0</v>
      </c>
      <c r="AA414" s="348">
        <f t="shared" si="169"/>
        <v>0</v>
      </c>
      <c r="AB414" s="348">
        <f t="shared" si="170"/>
        <v>0</v>
      </c>
      <c r="AC414" s="348">
        <f t="shared" si="171"/>
        <v>0</v>
      </c>
      <c r="AD414" s="348">
        <f t="shared" si="172"/>
        <v>0</v>
      </c>
      <c r="AE414" s="348">
        <f t="shared" si="173"/>
        <v>0</v>
      </c>
      <c r="AF414" s="348">
        <f t="shared" si="174"/>
        <v>0</v>
      </c>
      <c r="AG414" s="348">
        <f t="shared" si="175"/>
        <v>0</v>
      </c>
      <c r="AH414" s="348">
        <f t="shared" si="176"/>
        <v>0</v>
      </c>
      <c r="AI414" s="348">
        <f t="shared" si="177"/>
        <v>0</v>
      </c>
      <c r="AJ414" s="348">
        <f t="shared" si="178"/>
        <v>0</v>
      </c>
      <c r="AK414" s="348">
        <f t="shared" si="179"/>
        <v>0</v>
      </c>
      <c r="AL414" s="348">
        <f t="shared" si="180"/>
        <v>0</v>
      </c>
      <c r="AM414" s="348">
        <f t="shared" si="181"/>
        <v>0</v>
      </c>
      <c r="AN414" s="348">
        <f t="shared" si="182"/>
        <v>0</v>
      </c>
      <c r="AO414" s="334">
        <v>7</v>
      </c>
    </row>
    <row r="415" spans="1:41" s="335" customFormat="1" ht="18" customHeight="1">
      <c r="A415" s="343">
        <f t="shared" si="158"/>
        <v>410</v>
      </c>
      <c r="B415" s="344" t="s">
        <v>1081</v>
      </c>
      <c r="C415" s="345" t="s">
        <v>1082</v>
      </c>
      <c r="D415" s="346">
        <v>0</v>
      </c>
      <c r="E415" s="346"/>
      <c r="F415" s="346">
        <v>0</v>
      </c>
      <c r="G415" s="346"/>
      <c r="H415" s="346"/>
      <c r="I415" s="346"/>
      <c r="J415" s="346"/>
      <c r="K415" s="346"/>
      <c r="L415" s="346"/>
      <c r="M415" s="346"/>
      <c r="N415" s="346"/>
      <c r="O415" s="346"/>
      <c r="P415" s="347">
        <f t="shared" si="183"/>
        <v>0</v>
      </c>
      <c r="Q415" s="348">
        <f t="shared" si="159"/>
        <v>0</v>
      </c>
      <c r="R415" s="348">
        <f t="shared" si="160"/>
        <v>0</v>
      </c>
      <c r="S415" s="348">
        <f t="shared" si="161"/>
        <v>0</v>
      </c>
      <c r="T415" s="348">
        <f t="shared" si="162"/>
        <v>0</v>
      </c>
      <c r="U415" s="348">
        <f t="shared" si="163"/>
        <v>0</v>
      </c>
      <c r="V415" s="348">
        <f t="shared" si="164"/>
        <v>0</v>
      </c>
      <c r="W415" s="348">
        <f t="shared" si="165"/>
        <v>0</v>
      </c>
      <c r="X415" s="348">
        <f t="shared" si="166"/>
        <v>0</v>
      </c>
      <c r="Y415" s="348">
        <f t="shared" si="167"/>
        <v>0</v>
      </c>
      <c r="Z415" s="348">
        <f t="shared" si="168"/>
        <v>0</v>
      </c>
      <c r="AA415" s="348">
        <f t="shared" si="169"/>
        <v>0</v>
      </c>
      <c r="AB415" s="348">
        <f t="shared" si="170"/>
        <v>0</v>
      </c>
      <c r="AC415" s="348">
        <f t="shared" si="171"/>
        <v>0</v>
      </c>
      <c r="AD415" s="348">
        <f t="shared" si="172"/>
        <v>0</v>
      </c>
      <c r="AE415" s="348">
        <f t="shared" si="173"/>
        <v>0</v>
      </c>
      <c r="AF415" s="348">
        <f t="shared" si="174"/>
        <v>0</v>
      </c>
      <c r="AG415" s="348">
        <f t="shared" si="175"/>
        <v>0</v>
      </c>
      <c r="AH415" s="348">
        <f t="shared" si="176"/>
        <v>0</v>
      </c>
      <c r="AI415" s="348">
        <f t="shared" si="177"/>
        <v>0</v>
      </c>
      <c r="AJ415" s="348">
        <f t="shared" si="178"/>
        <v>0</v>
      </c>
      <c r="AK415" s="348">
        <f t="shared" si="179"/>
        <v>0</v>
      </c>
      <c r="AL415" s="348">
        <f t="shared" si="180"/>
        <v>0</v>
      </c>
      <c r="AM415" s="348">
        <f t="shared" si="181"/>
        <v>0</v>
      </c>
      <c r="AN415" s="348">
        <f t="shared" si="182"/>
        <v>0</v>
      </c>
      <c r="AO415" s="334">
        <v>12</v>
      </c>
    </row>
    <row r="416" spans="1:41" s="335" customFormat="1" ht="18" customHeight="1">
      <c r="A416" s="343">
        <f t="shared" si="158"/>
        <v>411</v>
      </c>
      <c r="B416" s="344" t="s">
        <v>1516</v>
      </c>
      <c r="C416" s="345" t="s">
        <v>1517</v>
      </c>
      <c r="D416" s="346">
        <v>0</v>
      </c>
      <c r="E416" s="346">
        <v>0</v>
      </c>
      <c r="F416" s="346">
        <v>0</v>
      </c>
      <c r="G416" s="346">
        <v>0</v>
      </c>
      <c r="H416" s="346"/>
      <c r="I416" s="346"/>
      <c r="J416" s="346"/>
      <c r="K416" s="346"/>
      <c r="L416" s="346"/>
      <c r="M416" s="346"/>
      <c r="N416" s="346"/>
      <c r="O416" s="346"/>
      <c r="P416" s="347">
        <f t="shared" si="183"/>
        <v>0</v>
      </c>
      <c r="Q416" s="348">
        <f t="shared" si="159"/>
        <v>0</v>
      </c>
      <c r="R416" s="348">
        <f t="shared" si="160"/>
        <v>0</v>
      </c>
      <c r="S416" s="348">
        <f t="shared" si="161"/>
        <v>0</v>
      </c>
      <c r="T416" s="348">
        <f t="shared" si="162"/>
        <v>0</v>
      </c>
      <c r="U416" s="348">
        <f t="shared" si="163"/>
        <v>0</v>
      </c>
      <c r="V416" s="348">
        <f t="shared" si="164"/>
        <v>0</v>
      </c>
      <c r="W416" s="348">
        <f t="shared" si="165"/>
        <v>0</v>
      </c>
      <c r="X416" s="348">
        <f t="shared" si="166"/>
        <v>0</v>
      </c>
      <c r="Y416" s="348">
        <f t="shared" si="167"/>
        <v>0</v>
      </c>
      <c r="Z416" s="348">
        <f t="shared" si="168"/>
        <v>0</v>
      </c>
      <c r="AA416" s="348">
        <f t="shared" si="169"/>
        <v>0</v>
      </c>
      <c r="AB416" s="348">
        <f t="shared" si="170"/>
        <v>0</v>
      </c>
      <c r="AC416" s="348">
        <f t="shared" si="171"/>
        <v>0</v>
      </c>
      <c r="AD416" s="348">
        <f t="shared" si="172"/>
        <v>0</v>
      </c>
      <c r="AE416" s="348">
        <f t="shared" si="173"/>
        <v>0</v>
      </c>
      <c r="AF416" s="348">
        <f t="shared" si="174"/>
        <v>0</v>
      </c>
      <c r="AG416" s="348">
        <f t="shared" si="175"/>
        <v>0</v>
      </c>
      <c r="AH416" s="348">
        <f t="shared" si="176"/>
        <v>0</v>
      </c>
      <c r="AI416" s="348">
        <f t="shared" si="177"/>
        <v>0</v>
      </c>
      <c r="AJ416" s="348">
        <f t="shared" si="178"/>
        <v>0</v>
      </c>
      <c r="AK416" s="348">
        <f t="shared" si="179"/>
        <v>0</v>
      </c>
      <c r="AL416" s="348">
        <f t="shared" si="180"/>
        <v>0</v>
      </c>
      <c r="AM416" s="348">
        <f t="shared" si="181"/>
        <v>0</v>
      </c>
      <c r="AN416" s="348">
        <f t="shared" si="182"/>
        <v>0</v>
      </c>
      <c r="AO416" s="334">
        <v>14</v>
      </c>
    </row>
    <row r="417" spans="1:41" s="335" customFormat="1" ht="18" customHeight="1">
      <c r="A417" s="343">
        <f t="shared" si="158"/>
        <v>412</v>
      </c>
      <c r="B417" s="344" t="s">
        <v>1083</v>
      </c>
      <c r="C417" s="345" t="s">
        <v>1084</v>
      </c>
      <c r="D417" s="346">
        <v>0</v>
      </c>
      <c r="E417" s="346"/>
      <c r="F417" s="346">
        <v>0</v>
      </c>
      <c r="G417" s="346"/>
      <c r="H417" s="346"/>
      <c r="I417" s="346"/>
      <c r="J417" s="346"/>
      <c r="K417" s="346"/>
      <c r="L417" s="346"/>
      <c r="M417" s="346"/>
      <c r="N417" s="346"/>
      <c r="O417" s="346"/>
      <c r="P417" s="347">
        <f t="shared" si="183"/>
        <v>0</v>
      </c>
      <c r="Q417" s="348">
        <f t="shared" si="159"/>
        <v>0</v>
      </c>
      <c r="R417" s="348">
        <f t="shared" si="160"/>
        <v>0</v>
      </c>
      <c r="S417" s="348">
        <f t="shared" si="161"/>
        <v>0</v>
      </c>
      <c r="T417" s="348">
        <f t="shared" si="162"/>
        <v>0</v>
      </c>
      <c r="U417" s="348">
        <f t="shared" si="163"/>
        <v>0</v>
      </c>
      <c r="V417" s="348">
        <f t="shared" si="164"/>
        <v>0</v>
      </c>
      <c r="W417" s="348">
        <f t="shared" si="165"/>
        <v>0</v>
      </c>
      <c r="X417" s="348">
        <f t="shared" si="166"/>
        <v>0</v>
      </c>
      <c r="Y417" s="348">
        <f t="shared" si="167"/>
        <v>0</v>
      </c>
      <c r="Z417" s="348">
        <f t="shared" si="168"/>
        <v>0</v>
      </c>
      <c r="AA417" s="348">
        <f t="shared" si="169"/>
        <v>0</v>
      </c>
      <c r="AB417" s="348">
        <f t="shared" si="170"/>
        <v>0</v>
      </c>
      <c r="AC417" s="348">
        <f t="shared" si="171"/>
        <v>0</v>
      </c>
      <c r="AD417" s="348">
        <f t="shared" si="172"/>
        <v>0</v>
      </c>
      <c r="AE417" s="348">
        <f t="shared" si="173"/>
        <v>0</v>
      </c>
      <c r="AF417" s="348">
        <f t="shared" si="174"/>
        <v>0</v>
      </c>
      <c r="AG417" s="348">
        <f t="shared" si="175"/>
        <v>0</v>
      </c>
      <c r="AH417" s="348">
        <f t="shared" si="176"/>
        <v>0</v>
      </c>
      <c r="AI417" s="348">
        <f t="shared" si="177"/>
        <v>0</v>
      </c>
      <c r="AJ417" s="348">
        <f t="shared" si="178"/>
        <v>0</v>
      </c>
      <c r="AK417" s="348">
        <f t="shared" si="179"/>
        <v>0</v>
      </c>
      <c r="AL417" s="348">
        <f t="shared" si="180"/>
        <v>0</v>
      </c>
      <c r="AM417" s="348">
        <f t="shared" si="181"/>
        <v>0</v>
      </c>
      <c r="AN417" s="348">
        <f t="shared" si="182"/>
        <v>0</v>
      </c>
      <c r="AO417" s="334">
        <v>16</v>
      </c>
    </row>
    <row r="418" spans="1:41" s="335" customFormat="1" ht="18" customHeight="1">
      <c r="A418" s="343">
        <f t="shared" si="158"/>
        <v>413</v>
      </c>
      <c r="B418" s="344" t="s">
        <v>1518</v>
      </c>
      <c r="C418" s="345" t="s">
        <v>1519</v>
      </c>
      <c r="D418" s="346">
        <v>0</v>
      </c>
      <c r="E418" s="346">
        <v>0</v>
      </c>
      <c r="F418" s="346">
        <v>0</v>
      </c>
      <c r="G418" s="346">
        <v>0</v>
      </c>
      <c r="H418" s="346"/>
      <c r="I418" s="346"/>
      <c r="J418" s="346"/>
      <c r="K418" s="346"/>
      <c r="L418" s="346"/>
      <c r="M418" s="346"/>
      <c r="N418" s="346"/>
      <c r="O418" s="346"/>
      <c r="P418" s="347">
        <f t="shared" si="183"/>
        <v>0</v>
      </c>
      <c r="Q418" s="348">
        <f t="shared" si="159"/>
        <v>0</v>
      </c>
      <c r="R418" s="348">
        <f t="shared" si="160"/>
        <v>0</v>
      </c>
      <c r="S418" s="348">
        <f t="shared" si="161"/>
        <v>0</v>
      </c>
      <c r="T418" s="348">
        <f t="shared" si="162"/>
        <v>0</v>
      </c>
      <c r="U418" s="348">
        <f t="shared" si="163"/>
        <v>0</v>
      </c>
      <c r="V418" s="348">
        <f t="shared" si="164"/>
        <v>0</v>
      </c>
      <c r="W418" s="348">
        <f t="shared" si="165"/>
        <v>0</v>
      </c>
      <c r="X418" s="348">
        <f t="shared" si="166"/>
        <v>0</v>
      </c>
      <c r="Y418" s="348">
        <f t="shared" si="167"/>
        <v>0</v>
      </c>
      <c r="Z418" s="348">
        <f t="shared" si="168"/>
        <v>0</v>
      </c>
      <c r="AA418" s="348">
        <f t="shared" si="169"/>
        <v>0</v>
      </c>
      <c r="AB418" s="348">
        <f t="shared" si="170"/>
        <v>0</v>
      </c>
      <c r="AC418" s="348">
        <f t="shared" si="171"/>
        <v>0</v>
      </c>
      <c r="AD418" s="348">
        <f t="shared" si="172"/>
        <v>0</v>
      </c>
      <c r="AE418" s="348">
        <f t="shared" si="173"/>
        <v>0</v>
      </c>
      <c r="AF418" s="348">
        <f t="shared" si="174"/>
        <v>0</v>
      </c>
      <c r="AG418" s="348">
        <f t="shared" si="175"/>
        <v>0</v>
      </c>
      <c r="AH418" s="348">
        <f t="shared" si="176"/>
        <v>0</v>
      </c>
      <c r="AI418" s="348">
        <f t="shared" si="177"/>
        <v>0</v>
      </c>
      <c r="AJ418" s="348">
        <f t="shared" si="178"/>
        <v>0</v>
      </c>
      <c r="AK418" s="348">
        <f t="shared" si="179"/>
        <v>0</v>
      </c>
      <c r="AL418" s="348">
        <f t="shared" si="180"/>
        <v>0</v>
      </c>
      <c r="AM418" s="348">
        <f t="shared" si="181"/>
        <v>0</v>
      </c>
      <c r="AN418" s="348">
        <f t="shared" si="182"/>
        <v>0</v>
      </c>
      <c r="AO418" s="334">
        <v>12</v>
      </c>
    </row>
    <row r="419" spans="1:41" s="335" customFormat="1" ht="18" customHeight="1">
      <c r="A419" s="343">
        <f t="shared" si="158"/>
        <v>414</v>
      </c>
      <c r="B419" s="344" t="s">
        <v>1520</v>
      </c>
      <c r="C419" s="345" t="s">
        <v>1521</v>
      </c>
      <c r="D419" s="346">
        <v>0</v>
      </c>
      <c r="E419" s="346">
        <v>0</v>
      </c>
      <c r="F419" s="346">
        <v>0</v>
      </c>
      <c r="G419" s="346">
        <v>0</v>
      </c>
      <c r="H419" s="346"/>
      <c r="I419" s="346"/>
      <c r="J419" s="346"/>
      <c r="K419" s="346"/>
      <c r="L419" s="346"/>
      <c r="M419" s="346"/>
      <c r="N419" s="346"/>
      <c r="O419" s="346"/>
      <c r="P419" s="347">
        <f t="shared" si="183"/>
        <v>0</v>
      </c>
      <c r="Q419" s="348">
        <f t="shared" si="159"/>
        <v>0</v>
      </c>
      <c r="R419" s="348">
        <f t="shared" si="160"/>
        <v>0</v>
      </c>
      <c r="S419" s="348">
        <f t="shared" si="161"/>
        <v>0</v>
      </c>
      <c r="T419" s="348">
        <f t="shared" si="162"/>
        <v>0</v>
      </c>
      <c r="U419" s="348">
        <f t="shared" si="163"/>
        <v>0</v>
      </c>
      <c r="V419" s="348">
        <f t="shared" si="164"/>
        <v>0</v>
      </c>
      <c r="W419" s="348">
        <f t="shared" si="165"/>
        <v>0</v>
      </c>
      <c r="X419" s="348">
        <f t="shared" si="166"/>
        <v>0</v>
      </c>
      <c r="Y419" s="348">
        <f t="shared" si="167"/>
        <v>0</v>
      </c>
      <c r="Z419" s="348">
        <f t="shared" si="168"/>
        <v>0</v>
      </c>
      <c r="AA419" s="348">
        <f t="shared" si="169"/>
        <v>0</v>
      </c>
      <c r="AB419" s="348">
        <f t="shared" si="170"/>
        <v>0</v>
      </c>
      <c r="AC419" s="348">
        <f t="shared" si="171"/>
        <v>0</v>
      </c>
      <c r="AD419" s="348">
        <f t="shared" si="172"/>
        <v>0</v>
      </c>
      <c r="AE419" s="348">
        <f t="shared" si="173"/>
        <v>0</v>
      </c>
      <c r="AF419" s="348">
        <f t="shared" si="174"/>
        <v>0</v>
      </c>
      <c r="AG419" s="348">
        <f t="shared" si="175"/>
        <v>0</v>
      </c>
      <c r="AH419" s="348">
        <f t="shared" si="176"/>
        <v>0</v>
      </c>
      <c r="AI419" s="348">
        <f t="shared" si="177"/>
        <v>0</v>
      </c>
      <c r="AJ419" s="348">
        <f t="shared" si="178"/>
        <v>0</v>
      </c>
      <c r="AK419" s="348">
        <f t="shared" si="179"/>
        <v>0</v>
      </c>
      <c r="AL419" s="348">
        <f t="shared" si="180"/>
        <v>0</v>
      </c>
      <c r="AM419" s="348">
        <f t="shared" si="181"/>
        <v>0</v>
      </c>
      <c r="AN419" s="348">
        <f t="shared" si="182"/>
        <v>0</v>
      </c>
      <c r="AO419" s="334">
        <v>11</v>
      </c>
    </row>
    <row r="420" spans="1:41" s="335" customFormat="1" ht="18" customHeight="1">
      <c r="A420" s="343">
        <f t="shared" si="158"/>
        <v>415</v>
      </c>
      <c r="B420" s="344" t="s">
        <v>1076</v>
      </c>
      <c r="C420" s="345" t="s">
        <v>245</v>
      </c>
      <c r="D420" s="346">
        <v>0</v>
      </c>
      <c r="E420" s="346"/>
      <c r="F420" s="346">
        <v>0</v>
      </c>
      <c r="G420" s="346"/>
      <c r="H420" s="346"/>
      <c r="I420" s="346"/>
      <c r="J420" s="346"/>
      <c r="K420" s="346"/>
      <c r="L420" s="346"/>
      <c r="M420" s="346"/>
      <c r="N420" s="346"/>
      <c r="O420" s="346"/>
      <c r="P420" s="347">
        <f t="shared" si="183"/>
        <v>0</v>
      </c>
      <c r="Q420" s="348">
        <f t="shared" si="159"/>
        <v>0</v>
      </c>
      <c r="R420" s="348">
        <f t="shared" si="160"/>
        <v>0</v>
      </c>
      <c r="S420" s="348">
        <f t="shared" si="161"/>
        <v>0</v>
      </c>
      <c r="T420" s="348">
        <f t="shared" si="162"/>
        <v>0</v>
      </c>
      <c r="U420" s="348">
        <f t="shared" si="163"/>
        <v>0</v>
      </c>
      <c r="V420" s="348">
        <f t="shared" si="164"/>
        <v>0</v>
      </c>
      <c r="W420" s="348">
        <f t="shared" si="165"/>
        <v>0</v>
      </c>
      <c r="X420" s="348">
        <f t="shared" si="166"/>
        <v>0</v>
      </c>
      <c r="Y420" s="348">
        <f t="shared" si="167"/>
        <v>0</v>
      </c>
      <c r="Z420" s="348">
        <f t="shared" si="168"/>
        <v>0</v>
      </c>
      <c r="AA420" s="348">
        <f t="shared" si="169"/>
        <v>0</v>
      </c>
      <c r="AB420" s="348">
        <f t="shared" si="170"/>
        <v>0</v>
      </c>
      <c r="AC420" s="348">
        <f t="shared" si="171"/>
        <v>0</v>
      </c>
      <c r="AD420" s="348">
        <f t="shared" si="172"/>
        <v>0</v>
      </c>
      <c r="AE420" s="348">
        <f t="shared" si="173"/>
        <v>0</v>
      </c>
      <c r="AF420" s="348">
        <f t="shared" si="174"/>
        <v>0</v>
      </c>
      <c r="AG420" s="348">
        <f t="shared" si="175"/>
        <v>0</v>
      </c>
      <c r="AH420" s="348">
        <f t="shared" si="176"/>
        <v>0</v>
      </c>
      <c r="AI420" s="348">
        <f t="shared" si="177"/>
        <v>0</v>
      </c>
      <c r="AJ420" s="348">
        <f t="shared" si="178"/>
        <v>0</v>
      </c>
      <c r="AK420" s="348">
        <f t="shared" si="179"/>
        <v>0</v>
      </c>
      <c r="AL420" s="348">
        <f t="shared" si="180"/>
        <v>0</v>
      </c>
      <c r="AM420" s="348">
        <f t="shared" si="181"/>
        <v>0</v>
      </c>
      <c r="AN420" s="348">
        <f t="shared" si="182"/>
        <v>0</v>
      </c>
      <c r="AO420" s="334">
        <v>15</v>
      </c>
    </row>
    <row r="421" spans="1:41" s="335" customFormat="1" ht="18" customHeight="1">
      <c r="A421" s="343">
        <f t="shared" si="158"/>
        <v>416</v>
      </c>
      <c r="B421" s="344" t="s">
        <v>1522</v>
      </c>
      <c r="C421" s="345" t="s">
        <v>1523</v>
      </c>
      <c r="D421" s="346">
        <v>0</v>
      </c>
      <c r="E421" s="346">
        <v>0</v>
      </c>
      <c r="F421" s="346">
        <v>0</v>
      </c>
      <c r="G421" s="346">
        <v>0</v>
      </c>
      <c r="H421" s="346"/>
      <c r="I421" s="346"/>
      <c r="J421" s="346"/>
      <c r="K421" s="346"/>
      <c r="L421" s="346"/>
      <c r="M421" s="346"/>
      <c r="N421" s="346"/>
      <c r="O421" s="346"/>
      <c r="P421" s="347">
        <f t="shared" si="183"/>
        <v>0</v>
      </c>
      <c r="Q421" s="348">
        <f t="shared" si="159"/>
        <v>0</v>
      </c>
      <c r="R421" s="348">
        <f t="shared" si="160"/>
        <v>0</v>
      </c>
      <c r="S421" s="348">
        <f t="shared" si="161"/>
        <v>0</v>
      </c>
      <c r="T421" s="348">
        <f t="shared" si="162"/>
        <v>0</v>
      </c>
      <c r="U421" s="348">
        <f t="shared" si="163"/>
        <v>0</v>
      </c>
      <c r="V421" s="348">
        <f t="shared" si="164"/>
        <v>0</v>
      </c>
      <c r="W421" s="348">
        <f t="shared" si="165"/>
        <v>0</v>
      </c>
      <c r="X421" s="348">
        <f t="shared" si="166"/>
        <v>0</v>
      </c>
      <c r="Y421" s="348">
        <f t="shared" si="167"/>
        <v>0</v>
      </c>
      <c r="Z421" s="348">
        <f t="shared" si="168"/>
        <v>0</v>
      </c>
      <c r="AA421" s="348">
        <f t="shared" si="169"/>
        <v>0</v>
      </c>
      <c r="AB421" s="348">
        <f t="shared" si="170"/>
        <v>0</v>
      </c>
      <c r="AC421" s="348">
        <f t="shared" si="171"/>
        <v>0</v>
      </c>
      <c r="AD421" s="348">
        <f t="shared" si="172"/>
        <v>0</v>
      </c>
      <c r="AE421" s="348">
        <f t="shared" si="173"/>
        <v>0</v>
      </c>
      <c r="AF421" s="348">
        <f t="shared" si="174"/>
        <v>0</v>
      </c>
      <c r="AG421" s="348">
        <f t="shared" si="175"/>
        <v>0</v>
      </c>
      <c r="AH421" s="348">
        <f t="shared" si="176"/>
        <v>0</v>
      </c>
      <c r="AI421" s="348">
        <f t="shared" si="177"/>
        <v>0</v>
      </c>
      <c r="AJ421" s="348">
        <f t="shared" si="178"/>
        <v>0</v>
      </c>
      <c r="AK421" s="348">
        <f t="shared" si="179"/>
        <v>0</v>
      </c>
      <c r="AL421" s="348">
        <f t="shared" si="180"/>
        <v>0</v>
      </c>
      <c r="AM421" s="348">
        <f t="shared" si="181"/>
        <v>0</v>
      </c>
      <c r="AN421" s="348">
        <f t="shared" si="182"/>
        <v>0</v>
      </c>
      <c r="AO421" s="334">
        <v>11</v>
      </c>
    </row>
    <row r="422" spans="1:41" s="335" customFormat="1" ht="18" customHeight="1">
      <c r="A422" s="343">
        <f t="shared" si="158"/>
        <v>417</v>
      </c>
      <c r="B422" s="344" t="s">
        <v>1524</v>
      </c>
      <c r="C422" s="345" t="s">
        <v>591</v>
      </c>
      <c r="D422" s="346">
        <v>0</v>
      </c>
      <c r="E422" s="346">
        <v>0</v>
      </c>
      <c r="F422" s="346">
        <v>0</v>
      </c>
      <c r="G422" s="346">
        <v>0</v>
      </c>
      <c r="H422" s="346"/>
      <c r="I422" s="346"/>
      <c r="J422" s="346"/>
      <c r="K422" s="346"/>
      <c r="L422" s="346"/>
      <c r="M422" s="346"/>
      <c r="N422" s="346"/>
      <c r="O422" s="346"/>
      <c r="P422" s="347">
        <f t="shared" si="183"/>
        <v>0</v>
      </c>
      <c r="Q422" s="348">
        <f t="shared" si="159"/>
        <v>0</v>
      </c>
      <c r="R422" s="348">
        <f t="shared" si="160"/>
        <v>0</v>
      </c>
      <c r="S422" s="348">
        <f t="shared" si="161"/>
        <v>0</v>
      </c>
      <c r="T422" s="348">
        <f t="shared" si="162"/>
        <v>0</v>
      </c>
      <c r="U422" s="348">
        <f t="shared" si="163"/>
        <v>0</v>
      </c>
      <c r="V422" s="348">
        <f t="shared" si="164"/>
        <v>0</v>
      </c>
      <c r="W422" s="348">
        <f t="shared" si="165"/>
        <v>0</v>
      </c>
      <c r="X422" s="348">
        <f t="shared" si="166"/>
        <v>0</v>
      </c>
      <c r="Y422" s="348">
        <f t="shared" si="167"/>
        <v>0</v>
      </c>
      <c r="Z422" s="348">
        <f t="shared" si="168"/>
        <v>0</v>
      </c>
      <c r="AA422" s="348">
        <f t="shared" si="169"/>
        <v>0</v>
      </c>
      <c r="AB422" s="348">
        <f t="shared" si="170"/>
        <v>0</v>
      </c>
      <c r="AC422" s="348">
        <f t="shared" si="171"/>
        <v>0</v>
      </c>
      <c r="AD422" s="348">
        <f t="shared" si="172"/>
        <v>0</v>
      </c>
      <c r="AE422" s="348">
        <f t="shared" si="173"/>
        <v>0</v>
      </c>
      <c r="AF422" s="348">
        <f t="shared" si="174"/>
        <v>0</v>
      </c>
      <c r="AG422" s="348">
        <f t="shared" si="175"/>
        <v>0</v>
      </c>
      <c r="AH422" s="348">
        <f t="shared" si="176"/>
        <v>0</v>
      </c>
      <c r="AI422" s="348">
        <f t="shared" si="177"/>
        <v>0</v>
      </c>
      <c r="AJ422" s="348">
        <f t="shared" si="178"/>
        <v>0</v>
      </c>
      <c r="AK422" s="348">
        <f t="shared" si="179"/>
        <v>0</v>
      </c>
      <c r="AL422" s="348">
        <f t="shared" si="180"/>
        <v>0</v>
      </c>
      <c r="AM422" s="348">
        <f t="shared" si="181"/>
        <v>0</v>
      </c>
      <c r="AN422" s="348">
        <f t="shared" si="182"/>
        <v>0</v>
      </c>
      <c r="AO422" s="334">
        <v>13</v>
      </c>
    </row>
    <row r="423" spans="1:41" s="335" customFormat="1" ht="18" customHeight="1">
      <c r="A423" s="343">
        <f t="shared" si="158"/>
        <v>418</v>
      </c>
      <c r="B423" s="344" t="s">
        <v>1525</v>
      </c>
      <c r="C423" s="345" t="s">
        <v>1526</v>
      </c>
      <c r="D423" s="346">
        <v>0</v>
      </c>
      <c r="E423" s="346">
        <v>0</v>
      </c>
      <c r="F423" s="346">
        <v>0</v>
      </c>
      <c r="G423" s="346">
        <v>0</v>
      </c>
      <c r="H423" s="346"/>
      <c r="I423" s="346"/>
      <c r="J423" s="346"/>
      <c r="K423" s="346"/>
      <c r="L423" s="346"/>
      <c r="M423" s="346"/>
      <c r="N423" s="346"/>
      <c r="O423" s="346"/>
      <c r="P423" s="347">
        <f t="shared" si="183"/>
        <v>0</v>
      </c>
      <c r="Q423" s="348">
        <f t="shared" si="159"/>
        <v>0</v>
      </c>
      <c r="R423" s="348">
        <f t="shared" si="160"/>
        <v>0</v>
      </c>
      <c r="S423" s="348">
        <f t="shared" si="161"/>
        <v>0</v>
      </c>
      <c r="T423" s="348">
        <f t="shared" si="162"/>
        <v>0</v>
      </c>
      <c r="U423" s="348">
        <f t="shared" si="163"/>
        <v>0</v>
      </c>
      <c r="V423" s="348">
        <f t="shared" si="164"/>
        <v>0</v>
      </c>
      <c r="W423" s="348">
        <f t="shared" si="165"/>
        <v>0</v>
      </c>
      <c r="X423" s="348">
        <f t="shared" si="166"/>
        <v>0</v>
      </c>
      <c r="Y423" s="348">
        <f t="shared" si="167"/>
        <v>0</v>
      </c>
      <c r="Z423" s="348">
        <f t="shared" si="168"/>
        <v>0</v>
      </c>
      <c r="AA423" s="348">
        <f t="shared" si="169"/>
        <v>0</v>
      </c>
      <c r="AB423" s="348">
        <f t="shared" si="170"/>
        <v>0</v>
      </c>
      <c r="AC423" s="348">
        <f t="shared" si="171"/>
        <v>0</v>
      </c>
      <c r="AD423" s="348">
        <f t="shared" si="172"/>
        <v>0</v>
      </c>
      <c r="AE423" s="348">
        <f t="shared" si="173"/>
        <v>0</v>
      </c>
      <c r="AF423" s="348">
        <f t="shared" si="174"/>
        <v>0</v>
      </c>
      <c r="AG423" s="348">
        <f t="shared" si="175"/>
        <v>0</v>
      </c>
      <c r="AH423" s="348">
        <f t="shared" si="176"/>
        <v>0</v>
      </c>
      <c r="AI423" s="348">
        <f t="shared" si="177"/>
        <v>0</v>
      </c>
      <c r="AJ423" s="348">
        <f t="shared" si="178"/>
        <v>0</v>
      </c>
      <c r="AK423" s="348">
        <f t="shared" si="179"/>
        <v>0</v>
      </c>
      <c r="AL423" s="348">
        <f t="shared" si="180"/>
        <v>0</v>
      </c>
      <c r="AM423" s="348">
        <f t="shared" si="181"/>
        <v>0</v>
      </c>
      <c r="AN423" s="348">
        <f t="shared" si="182"/>
        <v>0</v>
      </c>
      <c r="AO423" s="334">
        <v>15</v>
      </c>
    </row>
    <row r="424" spans="1:41" s="335" customFormat="1" ht="18" customHeight="1">
      <c r="A424" s="343">
        <f t="shared" si="158"/>
        <v>419</v>
      </c>
      <c r="B424" s="344" t="s">
        <v>666</v>
      </c>
      <c r="C424" s="345" t="s">
        <v>667</v>
      </c>
      <c r="D424" s="346">
        <v>0</v>
      </c>
      <c r="E424" s="346">
        <v>0</v>
      </c>
      <c r="F424" s="346">
        <v>0</v>
      </c>
      <c r="G424" s="346">
        <v>0</v>
      </c>
      <c r="H424" s="346"/>
      <c r="I424" s="346"/>
      <c r="J424" s="346"/>
      <c r="K424" s="346"/>
      <c r="L424" s="346"/>
      <c r="M424" s="346"/>
      <c r="N424" s="346"/>
      <c r="O424" s="346"/>
      <c r="P424" s="347">
        <f t="shared" si="183"/>
        <v>0</v>
      </c>
      <c r="Q424" s="348">
        <f t="shared" si="159"/>
        <v>0</v>
      </c>
      <c r="R424" s="348">
        <f t="shared" si="160"/>
        <v>0</v>
      </c>
      <c r="S424" s="348">
        <f t="shared" si="161"/>
        <v>0</v>
      </c>
      <c r="T424" s="348">
        <f t="shared" si="162"/>
        <v>0</v>
      </c>
      <c r="U424" s="348">
        <f t="shared" si="163"/>
        <v>0</v>
      </c>
      <c r="V424" s="348">
        <f t="shared" si="164"/>
        <v>0</v>
      </c>
      <c r="W424" s="348">
        <f t="shared" si="165"/>
        <v>0</v>
      </c>
      <c r="X424" s="348">
        <f t="shared" si="166"/>
        <v>0</v>
      </c>
      <c r="Y424" s="348">
        <f t="shared" si="167"/>
        <v>0</v>
      </c>
      <c r="Z424" s="348">
        <f t="shared" si="168"/>
        <v>0</v>
      </c>
      <c r="AA424" s="348">
        <f t="shared" si="169"/>
        <v>0</v>
      </c>
      <c r="AB424" s="348">
        <f t="shared" si="170"/>
        <v>0</v>
      </c>
      <c r="AC424" s="348">
        <f t="shared" si="171"/>
        <v>0</v>
      </c>
      <c r="AD424" s="348">
        <f t="shared" si="172"/>
        <v>0</v>
      </c>
      <c r="AE424" s="348">
        <f t="shared" si="173"/>
        <v>0</v>
      </c>
      <c r="AF424" s="348">
        <f t="shared" si="174"/>
        <v>0</v>
      </c>
      <c r="AG424" s="348">
        <f t="shared" si="175"/>
        <v>0</v>
      </c>
      <c r="AH424" s="348">
        <f t="shared" si="176"/>
        <v>0</v>
      </c>
      <c r="AI424" s="348">
        <f t="shared" si="177"/>
        <v>0</v>
      </c>
      <c r="AJ424" s="348">
        <f t="shared" si="178"/>
        <v>0</v>
      </c>
      <c r="AK424" s="348">
        <f t="shared" si="179"/>
        <v>0</v>
      </c>
      <c r="AL424" s="348">
        <f t="shared" si="180"/>
        <v>0</v>
      </c>
      <c r="AM424" s="348">
        <f t="shared" si="181"/>
        <v>0</v>
      </c>
      <c r="AN424" s="348">
        <f t="shared" si="182"/>
        <v>0</v>
      </c>
      <c r="AO424" s="334">
        <v>0</v>
      </c>
    </row>
    <row r="425" spans="1:41" s="335" customFormat="1" ht="18" customHeight="1">
      <c r="A425" s="343">
        <f t="shared" si="158"/>
        <v>420</v>
      </c>
      <c r="B425" s="344" t="s">
        <v>344</v>
      </c>
      <c r="C425" s="345" t="s">
        <v>345</v>
      </c>
      <c r="D425" s="346">
        <v>0</v>
      </c>
      <c r="E425" s="346">
        <v>0</v>
      </c>
      <c r="F425" s="346">
        <v>0</v>
      </c>
      <c r="G425" s="346">
        <v>0</v>
      </c>
      <c r="H425" s="346"/>
      <c r="I425" s="346"/>
      <c r="J425" s="346"/>
      <c r="K425" s="346"/>
      <c r="L425" s="346"/>
      <c r="M425" s="346"/>
      <c r="N425" s="346"/>
      <c r="O425" s="346"/>
      <c r="P425" s="347">
        <f t="shared" si="183"/>
        <v>0</v>
      </c>
      <c r="Q425" s="348">
        <f t="shared" si="159"/>
        <v>0</v>
      </c>
      <c r="R425" s="348">
        <f t="shared" si="160"/>
        <v>0</v>
      </c>
      <c r="S425" s="348">
        <f t="shared" si="161"/>
        <v>0</v>
      </c>
      <c r="T425" s="348">
        <f t="shared" si="162"/>
        <v>0</v>
      </c>
      <c r="U425" s="348">
        <f t="shared" si="163"/>
        <v>0</v>
      </c>
      <c r="V425" s="348">
        <f t="shared" si="164"/>
        <v>0</v>
      </c>
      <c r="W425" s="348">
        <f t="shared" si="165"/>
        <v>0</v>
      </c>
      <c r="X425" s="348">
        <f t="shared" si="166"/>
        <v>0</v>
      </c>
      <c r="Y425" s="348">
        <f t="shared" si="167"/>
        <v>0</v>
      </c>
      <c r="Z425" s="348">
        <f t="shared" si="168"/>
        <v>0</v>
      </c>
      <c r="AA425" s="348">
        <f t="shared" si="169"/>
        <v>0</v>
      </c>
      <c r="AB425" s="348">
        <f t="shared" si="170"/>
        <v>0</v>
      </c>
      <c r="AC425" s="348">
        <f t="shared" si="171"/>
        <v>0</v>
      </c>
      <c r="AD425" s="348">
        <f t="shared" si="172"/>
        <v>0</v>
      </c>
      <c r="AE425" s="348">
        <f t="shared" si="173"/>
        <v>0</v>
      </c>
      <c r="AF425" s="348">
        <f t="shared" si="174"/>
        <v>0</v>
      </c>
      <c r="AG425" s="348">
        <f t="shared" si="175"/>
        <v>0</v>
      </c>
      <c r="AH425" s="348">
        <f t="shared" si="176"/>
        <v>0</v>
      </c>
      <c r="AI425" s="348">
        <f t="shared" si="177"/>
        <v>0</v>
      </c>
      <c r="AJ425" s="348">
        <f t="shared" si="178"/>
        <v>0</v>
      </c>
      <c r="AK425" s="348">
        <f t="shared" si="179"/>
        <v>0</v>
      </c>
      <c r="AL425" s="348">
        <f t="shared" si="180"/>
        <v>0</v>
      </c>
      <c r="AM425" s="348">
        <f t="shared" si="181"/>
        <v>0</v>
      </c>
      <c r="AN425" s="348">
        <f t="shared" si="182"/>
        <v>0</v>
      </c>
      <c r="AO425" s="334">
        <v>0</v>
      </c>
    </row>
    <row r="426" spans="1:41" s="335" customFormat="1" ht="18" customHeight="1">
      <c r="A426" s="343">
        <f t="shared" si="158"/>
        <v>421</v>
      </c>
      <c r="B426" s="344" t="s">
        <v>346</v>
      </c>
      <c r="C426" s="345" t="s">
        <v>347</v>
      </c>
      <c r="D426" s="346">
        <v>0</v>
      </c>
      <c r="E426" s="346">
        <v>0</v>
      </c>
      <c r="F426" s="346">
        <v>0</v>
      </c>
      <c r="G426" s="346">
        <v>0</v>
      </c>
      <c r="H426" s="346"/>
      <c r="I426" s="346"/>
      <c r="J426" s="346"/>
      <c r="K426" s="346"/>
      <c r="L426" s="346"/>
      <c r="M426" s="346"/>
      <c r="N426" s="346"/>
      <c r="O426" s="346"/>
      <c r="P426" s="347">
        <f t="shared" si="183"/>
        <v>0</v>
      </c>
      <c r="Q426" s="348">
        <f t="shared" si="159"/>
        <v>0</v>
      </c>
      <c r="R426" s="348">
        <f t="shared" si="160"/>
        <v>0</v>
      </c>
      <c r="S426" s="348">
        <f t="shared" si="161"/>
        <v>0</v>
      </c>
      <c r="T426" s="348">
        <f t="shared" si="162"/>
        <v>0</v>
      </c>
      <c r="U426" s="348">
        <f t="shared" si="163"/>
        <v>0</v>
      </c>
      <c r="V426" s="348">
        <f t="shared" si="164"/>
        <v>0</v>
      </c>
      <c r="W426" s="348">
        <f t="shared" si="165"/>
        <v>0</v>
      </c>
      <c r="X426" s="348">
        <f t="shared" si="166"/>
        <v>0</v>
      </c>
      <c r="Y426" s="348">
        <f t="shared" si="167"/>
        <v>0</v>
      </c>
      <c r="Z426" s="348">
        <f t="shared" si="168"/>
        <v>0</v>
      </c>
      <c r="AA426" s="348">
        <f t="shared" si="169"/>
        <v>0</v>
      </c>
      <c r="AB426" s="348">
        <f t="shared" si="170"/>
        <v>0</v>
      </c>
      <c r="AC426" s="348">
        <f t="shared" si="171"/>
        <v>0</v>
      </c>
      <c r="AD426" s="348">
        <f t="shared" si="172"/>
        <v>0</v>
      </c>
      <c r="AE426" s="348">
        <f t="shared" si="173"/>
        <v>0</v>
      </c>
      <c r="AF426" s="348">
        <f t="shared" si="174"/>
        <v>0</v>
      </c>
      <c r="AG426" s="348">
        <f t="shared" si="175"/>
        <v>0</v>
      </c>
      <c r="AH426" s="348">
        <f t="shared" si="176"/>
        <v>0</v>
      </c>
      <c r="AI426" s="348">
        <f t="shared" si="177"/>
        <v>0</v>
      </c>
      <c r="AJ426" s="348">
        <f t="shared" si="178"/>
        <v>0</v>
      </c>
      <c r="AK426" s="348">
        <f t="shared" si="179"/>
        <v>0</v>
      </c>
      <c r="AL426" s="348">
        <f t="shared" si="180"/>
        <v>0</v>
      </c>
      <c r="AM426" s="348">
        <f t="shared" si="181"/>
        <v>0</v>
      </c>
      <c r="AN426" s="348">
        <f t="shared" si="182"/>
        <v>0</v>
      </c>
      <c r="AO426" s="334">
        <v>16</v>
      </c>
    </row>
    <row r="427" spans="1:41" s="335" customFormat="1" ht="18" customHeight="1">
      <c r="A427" s="343">
        <f t="shared" si="158"/>
        <v>422</v>
      </c>
      <c r="B427" s="344" t="s">
        <v>348</v>
      </c>
      <c r="C427" s="345" t="s">
        <v>349</v>
      </c>
      <c r="D427" s="346">
        <v>0</v>
      </c>
      <c r="E427" s="346">
        <v>0</v>
      </c>
      <c r="F427" s="346">
        <v>0</v>
      </c>
      <c r="G427" s="346">
        <v>0</v>
      </c>
      <c r="H427" s="346"/>
      <c r="I427" s="346"/>
      <c r="J427" s="346"/>
      <c r="K427" s="346"/>
      <c r="L427" s="346"/>
      <c r="M427" s="346"/>
      <c r="N427" s="346"/>
      <c r="O427" s="346"/>
      <c r="P427" s="347">
        <f t="shared" si="183"/>
        <v>0</v>
      </c>
      <c r="Q427" s="348">
        <f t="shared" si="159"/>
        <v>0</v>
      </c>
      <c r="R427" s="348">
        <f t="shared" si="160"/>
        <v>0</v>
      </c>
      <c r="S427" s="348">
        <f t="shared" si="161"/>
        <v>0</v>
      </c>
      <c r="T427" s="348">
        <f t="shared" si="162"/>
        <v>0</v>
      </c>
      <c r="U427" s="348">
        <f t="shared" si="163"/>
        <v>0</v>
      </c>
      <c r="V427" s="348">
        <f t="shared" si="164"/>
        <v>0</v>
      </c>
      <c r="W427" s="348">
        <f t="shared" si="165"/>
        <v>0</v>
      </c>
      <c r="X427" s="348">
        <f t="shared" si="166"/>
        <v>0</v>
      </c>
      <c r="Y427" s="348">
        <f t="shared" si="167"/>
        <v>0</v>
      </c>
      <c r="Z427" s="348">
        <f t="shared" si="168"/>
        <v>0</v>
      </c>
      <c r="AA427" s="348">
        <f t="shared" si="169"/>
        <v>0</v>
      </c>
      <c r="AB427" s="348">
        <f t="shared" si="170"/>
        <v>0</v>
      </c>
      <c r="AC427" s="348">
        <f t="shared" si="171"/>
        <v>0</v>
      </c>
      <c r="AD427" s="348">
        <f t="shared" si="172"/>
        <v>0</v>
      </c>
      <c r="AE427" s="348">
        <f t="shared" si="173"/>
        <v>0</v>
      </c>
      <c r="AF427" s="348">
        <f t="shared" si="174"/>
        <v>0</v>
      </c>
      <c r="AG427" s="348">
        <f t="shared" si="175"/>
        <v>0</v>
      </c>
      <c r="AH427" s="348">
        <f t="shared" si="176"/>
        <v>0</v>
      </c>
      <c r="AI427" s="348">
        <f t="shared" si="177"/>
        <v>0</v>
      </c>
      <c r="AJ427" s="348">
        <f t="shared" si="178"/>
        <v>0</v>
      </c>
      <c r="AK427" s="348">
        <f t="shared" si="179"/>
        <v>0</v>
      </c>
      <c r="AL427" s="348">
        <f t="shared" si="180"/>
        <v>0</v>
      </c>
      <c r="AM427" s="348">
        <f t="shared" si="181"/>
        <v>0</v>
      </c>
      <c r="AN427" s="348">
        <f t="shared" si="182"/>
        <v>0</v>
      </c>
      <c r="AO427" s="334">
        <v>14</v>
      </c>
    </row>
    <row r="428" spans="1:41" s="335" customFormat="1" ht="18" customHeight="1">
      <c r="A428" s="343">
        <f t="shared" si="158"/>
        <v>423</v>
      </c>
      <c r="B428" s="344" t="s">
        <v>350</v>
      </c>
      <c r="C428" s="345" t="s">
        <v>351</v>
      </c>
      <c r="D428" s="346">
        <v>0</v>
      </c>
      <c r="E428" s="346">
        <v>0</v>
      </c>
      <c r="F428" s="346">
        <v>0</v>
      </c>
      <c r="G428" s="346">
        <v>0</v>
      </c>
      <c r="H428" s="346"/>
      <c r="I428" s="346"/>
      <c r="J428" s="346"/>
      <c r="K428" s="346"/>
      <c r="L428" s="346"/>
      <c r="M428" s="346"/>
      <c r="N428" s="346"/>
      <c r="O428" s="346"/>
      <c r="P428" s="347">
        <f t="shared" si="183"/>
        <v>0</v>
      </c>
      <c r="Q428" s="348">
        <f t="shared" si="159"/>
        <v>0</v>
      </c>
      <c r="R428" s="348">
        <f t="shared" si="160"/>
        <v>0</v>
      </c>
      <c r="S428" s="348">
        <f t="shared" si="161"/>
        <v>0</v>
      </c>
      <c r="T428" s="348">
        <f t="shared" si="162"/>
        <v>0</v>
      </c>
      <c r="U428" s="348">
        <f t="shared" si="163"/>
        <v>0</v>
      </c>
      <c r="V428" s="348">
        <f t="shared" si="164"/>
        <v>0</v>
      </c>
      <c r="W428" s="348">
        <f t="shared" si="165"/>
        <v>0</v>
      </c>
      <c r="X428" s="348">
        <f t="shared" si="166"/>
        <v>0</v>
      </c>
      <c r="Y428" s="348">
        <f t="shared" si="167"/>
        <v>0</v>
      </c>
      <c r="Z428" s="348">
        <f t="shared" si="168"/>
        <v>0</v>
      </c>
      <c r="AA428" s="348">
        <f t="shared" si="169"/>
        <v>0</v>
      </c>
      <c r="AB428" s="348">
        <f t="shared" si="170"/>
        <v>0</v>
      </c>
      <c r="AC428" s="348">
        <f t="shared" si="171"/>
        <v>0</v>
      </c>
      <c r="AD428" s="348">
        <f t="shared" si="172"/>
        <v>0</v>
      </c>
      <c r="AE428" s="348">
        <f t="shared" si="173"/>
        <v>0</v>
      </c>
      <c r="AF428" s="348">
        <f t="shared" si="174"/>
        <v>0</v>
      </c>
      <c r="AG428" s="348">
        <f t="shared" si="175"/>
        <v>0</v>
      </c>
      <c r="AH428" s="348">
        <f t="shared" si="176"/>
        <v>0</v>
      </c>
      <c r="AI428" s="348">
        <f t="shared" si="177"/>
        <v>0</v>
      </c>
      <c r="AJ428" s="348">
        <f t="shared" si="178"/>
        <v>0</v>
      </c>
      <c r="AK428" s="348">
        <f t="shared" si="179"/>
        <v>0</v>
      </c>
      <c r="AL428" s="348">
        <f t="shared" si="180"/>
        <v>0</v>
      </c>
      <c r="AM428" s="348">
        <f t="shared" si="181"/>
        <v>0</v>
      </c>
      <c r="AN428" s="348">
        <f t="shared" si="182"/>
        <v>0</v>
      </c>
      <c r="AO428" s="334">
        <v>14</v>
      </c>
    </row>
    <row r="429" spans="1:41" s="335" customFormat="1" ht="18" customHeight="1">
      <c r="A429" s="343">
        <f t="shared" si="158"/>
        <v>424</v>
      </c>
      <c r="B429" s="344" t="s">
        <v>352</v>
      </c>
      <c r="C429" s="345" t="s">
        <v>353</v>
      </c>
      <c r="D429" s="346">
        <v>0</v>
      </c>
      <c r="E429" s="346">
        <v>0</v>
      </c>
      <c r="F429" s="346">
        <v>0</v>
      </c>
      <c r="G429" s="346">
        <v>0</v>
      </c>
      <c r="H429" s="346"/>
      <c r="I429" s="346"/>
      <c r="J429" s="346"/>
      <c r="K429" s="346"/>
      <c r="L429" s="346"/>
      <c r="M429" s="346"/>
      <c r="N429" s="346"/>
      <c r="O429" s="346"/>
      <c r="P429" s="347">
        <f t="shared" si="183"/>
        <v>0</v>
      </c>
      <c r="Q429" s="348">
        <f t="shared" si="159"/>
        <v>0</v>
      </c>
      <c r="R429" s="348">
        <f t="shared" si="160"/>
        <v>0</v>
      </c>
      <c r="S429" s="348">
        <f t="shared" si="161"/>
        <v>0</v>
      </c>
      <c r="T429" s="348">
        <f t="shared" si="162"/>
        <v>0</v>
      </c>
      <c r="U429" s="348">
        <f t="shared" si="163"/>
        <v>0</v>
      </c>
      <c r="V429" s="348">
        <f t="shared" si="164"/>
        <v>0</v>
      </c>
      <c r="W429" s="348">
        <f t="shared" si="165"/>
        <v>0</v>
      </c>
      <c r="X429" s="348">
        <f t="shared" si="166"/>
        <v>0</v>
      </c>
      <c r="Y429" s="348">
        <f t="shared" si="167"/>
        <v>0</v>
      </c>
      <c r="Z429" s="348">
        <f t="shared" si="168"/>
        <v>0</v>
      </c>
      <c r="AA429" s="348">
        <f t="shared" si="169"/>
        <v>0</v>
      </c>
      <c r="AB429" s="348">
        <f t="shared" si="170"/>
        <v>0</v>
      </c>
      <c r="AC429" s="348">
        <f t="shared" si="171"/>
        <v>0</v>
      </c>
      <c r="AD429" s="348">
        <f t="shared" si="172"/>
        <v>0</v>
      </c>
      <c r="AE429" s="348">
        <f t="shared" si="173"/>
        <v>0</v>
      </c>
      <c r="AF429" s="348">
        <f t="shared" si="174"/>
        <v>0</v>
      </c>
      <c r="AG429" s="348">
        <f t="shared" si="175"/>
        <v>0</v>
      </c>
      <c r="AH429" s="348">
        <f t="shared" si="176"/>
        <v>0</v>
      </c>
      <c r="AI429" s="348">
        <f t="shared" si="177"/>
        <v>0</v>
      </c>
      <c r="AJ429" s="348">
        <f t="shared" si="178"/>
        <v>0</v>
      </c>
      <c r="AK429" s="348">
        <f t="shared" si="179"/>
        <v>0</v>
      </c>
      <c r="AL429" s="348">
        <f t="shared" si="180"/>
        <v>0</v>
      </c>
      <c r="AM429" s="348">
        <f t="shared" si="181"/>
        <v>0</v>
      </c>
      <c r="AN429" s="348">
        <f t="shared" si="182"/>
        <v>0</v>
      </c>
      <c r="AO429" s="334">
        <v>15</v>
      </c>
    </row>
    <row r="430" spans="1:41" s="335" customFormat="1" ht="18" customHeight="1">
      <c r="A430" s="343">
        <f t="shared" si="158"/>
        <v>425</v>
      </c>
      <c r="B430" s="344" t="s">
        <v>354</v>
      </c>
      <c r="C430" s="345" t="s">
        <v>355</v>
      </c>
      <c r="D430" s="346">
        <v>0</v>
      </c>
      <c r="E430" s="346"/>
      <c r="F430" s="346">
        <v>0</v>
      </c>
      <c r="G430" s="346"/>
      <c r="H430" s="346"/>
      <c r="I430" s="346"/>
      <c r="J430" s="346"/>
      <c r="K430" s="346"/>
      <c r="L430" s="346"/>
      <c r="M430" s="346"/>
      <c r="N430" s="346"/>
      <c r="O430" s="346"/>
      <c r="P430" s="347">
        <f t="shared" si="183"/>
        <v>0</v>
      </c>
      <c r="Q430" s="348">
        <f t="shared" si="159"/>
        <v>0</v>
      </c>
      <c r="R430" s="348">
        <f t="shared" si="160"/>
        <v>0</v>
      </c>
      <c r="S430" s="348">
        <f t="shared" si="161"/>
        <v>0</v>
      </c>
      <c r="T430" s="348">
        <f t="shared" si="162"/>
        <v>0</v>
      </c>
      <c r="U430" s="348">
        <f t="shared" si="163"/>
        <v>0</v>
      </c>
      <c r="V430" s="348">
        <f t="shared" si="164"/>
        <v>0</v>
      </c>
      <c r="W430" s="348">
        <f t="shared" si="165"/>
        <v>0</v>
      </c>
      <c r="X430" s="348">
        <f t="shared" si="166"/>
        <v>0</v>
      </c>
      <c r="Y430" s="348">
        <f t="shared" si="167"/>
        <v>0</v>
      </c>
      <c r="Z430" s="348">
        <f t="shared" si="168"/>
        <v>0</v>
      </c>
      <c r="AA430" s="348">
        <f t="shared" si="169"/>
        <v>0</v>
      </c>
      <c r="AB430" s="348">
        <f t="shared" si="170"/>
        <v>0</v>
      </c>
      <c r="AC430" s="348">
        <f t="shared" si="171"/>
        <v>0</v>
      </c>
      <c r="AD430" s="348">
        <f t="shared" si="172"/>
        <v>0</v>
      </c>
      <c r="AE430" s="348">
        <f t="shared" si="173"/>
        <v>0</v>
      </c>
      <c r="AF430" s="348">
        <f t="shared" si="174"/>
        <v>0</v>
      </c>
      <c r="AG430" s="348">
        <f t="shared" si="175"/>
        <v>0</v>
      </c>
      <c r="AH430" s="348">
        <f t="shared" si="176"/>
        <v>0</v>
      </c>
      <c r="AI430" s="348">
        <f t="shared" si="177"/>
        <v>0</v>
      </c>
      <c r="AJ430" s="348">
        <f t="shared" si="178"/>
        <v>0</v>
      </c>
      <c r="AK430" s="348">
        <f t="shared" si="179"/>
        <v>0</v>
      </c>
      <c r="AL430" s="348">
        <f t="shared" si="180"/>
        <v>0</v>
      </c>
      <c r="AM430" s="348">
        <f t="shared" si="181"/>
        <v>0</v>
      </c>
      <c r="AN430" s="348">
        <f t="shared" si="182"/>
        <v>0</v>
      </c>
      <c r="AO430" s="334">
        <v>13</v>
      </c>
    </row>
    <row r="431" spans="1:41" s="335" customFormat="1" ht="18" customHeight="1">
      <c r="A431" s="343">
        <f t="shared" si="158"/>
        <v>426</v>
      </c>
      <c r="B431" s="344" t="s">
        <v>356</v>
      </c>
      <c r="C431" s="345" t="s">
        <v>357</v>
      </c>
      <c r="D431" s="346">
        <v>0</v>
      </c>
      <c r="E431" s="346">
        <v>0</v>
      </c>
      <c r="F431" s="346">
        <v>0</v>
      </c>
      <c r="G431" s="346">
        <v>0</v>
      </c>
      <c r="H431" s="346"/>
      <c r="I431" s="346"/>
      <c r="J431" s="346"/>
      <c r="K431" s="346"/>
      <c r="L431" s="346"/>
      <c r="M431" s="346"/>
      <c r="N431" s="346"/>
      <c r="O431" s="346"/>
      <c r="P431" s="347">
        <f t="shared" si="183"/>
        <v>0</v>
      </c>
      <c r="Q431" s="348">
        <f t="shared" si="159"/>
        <v>0</v>
      </c>
      <c r="R431" s="348">
        <f t="shared" si="160"/>
        <v>0</v>
      </c>
      <c r="S431" s="348">
        <f t="shared" si="161"/>
        <v>0</v>
      </c>
      <c r="T431" s="348">
        <f t="shared" si="162"/>
        <v>0</v>
      </c>
      <c r="U431" s="348">
        <f t="shared" si="163"/>
        <v>0</v>
      </c>
      <c r="V431" s="348">
        <f t="shared" si="164"/>
        <v>0</v>
      </c>
      <c r="W431" s="348">
        <f t="shared" si="165"/>
        <v>0</v>
      </c>
      <c r="X431" s="348">
        <f t="shared" si="166"/>
        <v>0</v>
      </c>
      <c r="Y431" s="348">
        <f t="shared" si="167"/>
        <v>0</v>
      </c>
      <c r="Z431" s="348">
        <f t="shared" si="168"/>
        <v>0</v>
      </c>
      <c r="AA431" s="348">
        <f t="shared" si="169"/>
        <v>0</v>
      </c>
      <c r="AB431" s="348">
        <f t="shared" si="170"/>
        <v>0</v>
      </c>
      <c r="AC431" s="348">
        <f t="shared" si="171"/>
        <v>0</v>
      </c>
      <c r="AD431" s="348">
        <f t="shared" si="172"/>
        <v>0</v>
      </c>
      <c r="AE431" s="348">
        <f t="shared" si="173"/>
        <v>0</v>
      </c>
      <c r="AF431" s="348">
        <f t="shared" si="174"/>
        <v>0</v>
      </c>
      <c r="AG431" s="348">
        <f t="shared" si="175"/>
        <v>0</v>
      </c>
      <c r="AH431" s="348">
        <f t="shared" si="176"/>
        <v>0</v>
      </c>
      <c r="AI431" s="348">
        <f t="shared" si="177"/>
        <v>0</v>
      </c>
      <c r="AJ431" s="348">
        <f t="shared" si="178"/>
        <v>0</v>
      </c>
      <c r="AK431" s="348">
        <f t="shared" si="179"/>
        <v>0</v>
      </c>
      <c r="AL431" s="348">
        <f t="shared" si="180"/>
        <v>0</v>
      </c>
      <c r="AM431" s="348">
        <f t="shared" si="181"/>
        <v>0</v>
      </c>
      <c r="AN431" s="348">
        <f t="shared" si="182"/>
        <v>0</v>
      </c>
      <c r="AO431" s="334">
        <v>7</v>
      </c>
    </row>
    <row r="432" spans="1:41" s="335" customFormat="1" ht="18" customHeight="1">
      <c r="A432" s="343">
        <f t="shared" si="158"/>
        <v>427</v>
      </c>
      <c r="B432" s="344" t="s">
        <v>358</v>
      </c>
      <c r="C432" s="345" t="s">
        <v>359</v>
      </c>
      <c r="D432" s="346">
        <v>0</v>
      </c>
      <c r="E432" s="346">
        <v>0</v>
      </c>
      <c r="F432" s="346">
        <v>0</v>
      </c>
      <c r="G432" s="346">
        <v>0</v>
      </c>
      <c r="H432" s="346"/>
      <c r="I432" s="346"/>
      <c r="J432" s="346"/>
      <c r="K432" s="346"/>
      <c r="L432" s="346"/>
      <c r="M432" s="346"/>
      <c r="N432" s="346"/>
      <c r="O432" s="346"/>
      <c r="P432" s="347">
        <f t="shared" si="183"/>
        <v>0</v>
      </c>
      <c r="Q432" s="348">
        <f t="shared" si="159"/>
        <v>0</v>
      </c>
      <c r="R432" s="348">
        <f t="shared" si="160"/>
        <v>0</v>
      </c>
      <c r="S432" s="348">
        <f t="shared" si="161"/>
        <v>0</v>
      </c>
      <c r="T432" s="348">
        <f t="shared" si="162"/>
        <v>0</v>
      </c>
      <c r="U432" s="348">
        <f t="shared" si="163"/>
        <v>0</v>
      </c>
      <c r="V432" s="348">
        <f t="shared" si="164"/>
        <v>0</v>
      </c>
      <c r="W432" s="348">
        <f t="shared" si="165"/>
        <v>0</v>
      </c>
      <c r="X432" s="348">
        <f t="shared" si="166"/>
        <v>0</v>
      </c>
      <c r="Y432" s="348">
        <f t="shared" si="167"/>
        <v>0</v>
      </c>
      <c r="Z432" s="348">
        <f t="shared" si="168"/>
        <v>0</v>
      </c>
      <c r="AA432" s="348">
        <f t="shared" si="169"/>
        <v>0</v>
      </c>
      <c r="AB432" s="348">
        <f t="shared" si="170"/>
        <v>0</v>
      </c>
      <c r="AC432" s="348">
        <f t="shared" si="171"/>
        <v>0</v>
      </c>
      <c r="AD432" s="348">
        <f t="shared" si="172"/>
        <v>0</v>
      </c>
      <c r="AE432" s="348">
        <f t="shared" si="173"/>
        <v>0</v>
      </c>
      <c r="AF432" s="348">
        <f t="shared" si="174"/>
        <v>0</v>
      </c>
      <c r="AG432" s="348">
        <f t="shared" si="175"/>
        <v>0</v>
      </c>
      <c r="AH432" s="348">
        <f t="shared" si="176"/>
        <v>0</v>
      </c>
      <c r="AI432" s="348">
        <f t="shared" si="177"/>
        <v>0</v>
      </c>
      <c r="AJ432" s="348">
        <f t="shared" si="178"/>
        <v>0</v>
      </c>
      <c r="AK432" s="348">
        <f t="shared" si="179"/>
        <v>0</v>
      </c>
      <c r="AL432" s="348">
        <f t="shared" si="180"/>
        <v>0</v>
      </c>
      <c r="AM432" s="348">
        <f t="shared" si="181"/>
        <v>0</v>
      </c>
      <c r="AN432" s="348">
        <f t="shared" si="182"/>
        <v>0</v>
      </c>
      <c r="AO432" s="334">
        <v>13</v>
      </c>
    </row>
    <row r="433" spans="1:41" s="335" customFormat="1" ht="18" customHeight="1">
      <c r="A433" s="343">
        <f t="shared" si="158"/>
        <v>428</v>
      </c>
      <c r="B433" s="344" t="s">
        <v>360</v>
      </c>
      <c r="C433" s="345" t="s">
        <v>361</v>
      </c>
      <c r="D433" s="346">
        <v>0</v>
      </c>
      <c r="E433" s="346">
        <v>0</v>
      </c>
      <c r="F433" s="346">
        <v>0</v>
      </c>
      <c r="G433" s="346">
        <v>0</v>
      </c>
      <c r="H433" s="346"/>
      <c r="I433" s="346"/>
      <c r="J433" s="346"/>
      <c r="K433" s="346"/>
      <c r="L433" s="346"/>
      <c r="M433" s="346"/>
      <c r="N433" s="346"/>
      <c r="O433" s="346"/>
      <c r="P433" s="347">
        <f t="shared" si="183"/>
        <v>0</v>
      </c>
      <c r="Q433" s="348">
        <f t="shared" si="159"/>
        <v>0</v>
      </c>
      <c r="R433" s="348">
        <f t="shared" si="160"/>
        <v>0</v>
      </c>
      <c r="S433" s="348">
        <f t="shared" si="161"/>
        <v>0</v>
      </c>
      <c r="T433" s="348">
        <f t="shared" si="162"/>
        <v>0</v>
      </c>
      <c r="U433" s="348">
        <f t="shared" si="163"/>
        <v>0</v>
      </c>
      <c r="V433" s="348">
        <f t="shared" si="164"/>
        <v>0</v>
      </c>
      <c r="W433" s="348">
        <f t="shared" si="165"/>
        <v>0</v>
      </c>
      <c r="X433" s="348">
        <f t="shared" si="166"/>
        <v>0</v>
      </c>
      <c r="Y433" s="348">
        <f t="shared" si="167"/>
        <v>0</v>
      </c>
      <c r="Z433" s="348">
        <f t="shared" si="168"/>
        <v>0</v>
      </c>
      <c r="AA433" s="348">
        <f t="shared" si="169"/>
        <v>0</v>
      </c>
      <c r="AB433" s="348">
        <f t="shared" si="170"/>
        <v>0</v>
      </c>
      <c r="AC433" s="348">
        <f t="shared" si="171"/>
        <v>0</v>
      </c>
      <c r="AD433" s="348">
        <f t="shared" si="172"/>
        <v>0</v>
      </c>
      <c r="AE433" s="348">
        <f t="shared" si="173"/>
        <v>0</v>
      </c>
      <c r="AF433" s="348">
        <f t="shared" si="174"/>
        <v>0</v>
      </c>
      <c r="AG433" s="348">
        <f t="shared" si="175"/>
        <v>0</v>
      </c>
      <c r="AH433" s="348">
        <f t="shared" si="176"/>
        <v>0</v>
      </c>
      <c r="AI433" s="348">
        <f t="shared" si="177"/>
        <v>0</v>
      </c>
      <c r="AJ433" s="348">
        <f t="shared" si="178"/>
        <v>0</v>
      </c>
      <c r="AK433" s="348">
        <f t="shared" si="179"/>
        <v>0</v>
      </c>
      <c r="AL433" s="348">
        <f t="shared" si="180"/>
        <v>0</v>
      </c>
      <c r="AM433" s="348">
        <f t="shared" si="181"/>
        <v>0</v>
      </c>
      <c r="AN433" s="348">
        <f t="shared" si="182"/>
        <v>0</v>
      </c>
      <c r="AO433" s="334">
        <v>14</v>
      </c>
    </row>
    <row r="434" spans="1:41" s="335" customFormat="1" ht="18" customHeight="1">
      <c r="A434" s="343">
        <f t="shared" si="158"/>
        <v>429</v>
      </c>
      <c r="B434" s="344" t="s">
        <v>362</v>
      </c>
      <c r="C434" s="345" t="s">
        <v>363</v>
      </c>
      <c r="D434" s="346">
        <v>0</v>
      </c>
      <c r="E434" s="346">
        <v>0</v>
      </c>
      <c r="F434" s="346">
        <v>0</v>
      </c>
      <c r="G434" s="346">
        <v>0</v>
      </c>
      <c r="H434" s="346"/>
      <c r="I434" s="346"/>
      <c r="J434" s="346"/>
      <c r="K434" s="346"/>
      <c r="L434" s="346"/>
      <c r="M434" s="346"/>
      <c r="N434" s="346"/>
      <c r="O434" s="346"/>
      <c r="P434" s="347">
        <f t="shared" si="183"/>
        <v>0</v>
      </c>
      <c r="Q434" s="348">
        <f t="shared" si="159"/>
        <v>0</v>
      </c>
      <c r="R434" s="348">
        <f t="shared" si="160"/>
        <v>0</v>
      </c>
      <c r="S434" s="348">
        <f t="shared" si="161"/>
        <v>0</v>
      </c>
      <c r="T434" s="348">
        <f t="shared" si="162"/>
        <v>0</v>
      </c>
      <c r="U434" s="348">
        <f t="shared" si="163"/>
        <v>0</v>
      </c>
      <c r="V434" s="348">
        <f t="shared" si="164"/>
        <v>0</v>
      </c>
      <c r="W434" s="348">
        <f t="shared" si="165"/>
        <v>0</v>
      </c>
      <c r="X434" s="348">
        <f t="shared" si="166"/>
        <v>0</v>
      </c>
      <c r="Y434" s="348">
        <f t="shared" si="167"/>
        <v>0</v>
      </c>
      <c r="Z434" s="348">
        <f t="shared" si="168"/>
        <v>0</v>
      </c>
      <c r="AA434" s="348">
        <f t="shared" si="169"/>
        <v>0</v>
      </c>
      <c r="AB434" s="348">
        <f t="shared" si="170"/>
        <v>0</v>
      </c>
      <c r="AC434" s="348">
        <f t="shared" si="171"/>
        <v>0</v>
      </c>
      <c r="AD434" s="348">
        <f t="shared" si="172"/>
        <v>0</v>
      </c>
      <c r="AE434" s="348">
        <f t="shared" si="173"/>
        <v>0</v>
      </c>
      <c r="AF434" s="348">
        <f t="shared" si="174"/>
        <v>0</v>
      </c>
      <c r="AG434" s="348">
        <f t="shared" si="175"/>
        <v>0</v>
      </c>
      <c r="AH434" s="348">
        <f t="shared" si="176"/>
        <v>0</v>
      </c>
      <c r="AI434" s="348">
        <f t="shared" si="177"/>
        <v>0</v>
      </c>
      <c r="AJ434" s="348">
        <f t="shared" si="178"/>
        <v>0</v>
      </c>
      <c r="AK434" s="348">
        <f t="shared" si="179"/>
        <v>0</v>
      </c>
      <c r="AL434" s="348">
        <f t="shared" si="180"/>
        <v>0</v>
      </c>
      <c r="AM434" s="348">
        <f t="shared" si="181"/>
        <v>0</v>
      </c>
      <c r="AN434" s="348">
        <f t="shared" si="182"/>
        <v>0</v>
      </c>
      <c r="AO434" s="334">
        <v>15</v>
      </c>
    </row>
    <row r="435" spans="1:41" s="335" customFormat="1" ht="18" customHeight="1">
      <c r="A435" s="343">
        <f t="shared" si="158"/>
        <v>430</v>
      </c>
      <c r="B435" s="344" t="s">
        <v>364</v>
      </c>
      <c r="C435" s="345" t="s">
        <v>365</v>
      </c>
      <c r="D435" s="346">
        <v>0</v>
      </c>
      <c r="E435" s="346">
        <v>0</v>
      </c>
      <c r="F435" s="346">
        <v>0</v>
      </c>
      <c r="G435" s="346"/>
      <c r="H435" s="346"/>
      <c r="I435" s="346"/>
      <c r="J435" s="346"/>
      <c r="K435" s="346"/>
      <c r="L435" s="346"/>
      <c r="M435" s="346"/>
      <c r="N435" s="346"/>
      <c r="O435" s="346"/>
      <c r="P435" s="347">
        <f t="shared" si="183"/>
        <v>0</v>
      </c>
      <c r="Q435" s="348">
        <f t="shared" si="159"/>
        <v>0</v>
      </c>
      <c r="R435" s="348">
        <f t="shared" si="160"/>
        <v>0</v>
      </c>
      <c r="S435" s="348">
        <f t="shared" si="161"/>
        <v>0</v>
      </c>
      <c r="T435" s="348">
        <f t="shared" si="162"/>
        <v>0</v>
      </c>
      <c r="U435" s="348">
        <f t="shared" si="163"/>
        <v>0</v>
      </c>
      <c r="V435" s="348">
        <f t="shared" si="164"/>
        <v>0</v>
      </c>
      <c r="W435" s="348">
        <f t="shared" si="165"/>
        <v>0</v>
      </c>
      <c r="X435" s="348">
        <f t="shared" si="166"/>
        <v>0</v>
      </c>
      <c r="Y435" s="348">
        <f t="shared" si="167"/>
        <v>0</v>
      </c>
      <c r="Z435" s="348">
        <f t="shared" si="168"/>
        <v>0</v>
      </c>
      <c r="AA435" s="348">
        <f t="shared" si="169"/>
        <v>0</v>
      </c>
      <c r="AB435" s="348">
        <f t="shared" si="170"/>
        <v>0</v>
      </c>
      <c r="AC435" s="348">
        <f t="shared" si="171"/>
        <v>0</v>
      </c>
      <c r="AD435" s="348">
        <f t="shared" si="172"/>
        <v>0</v>
      </c>
      <c r="AE435" s="348">
        <f t="shared" si="173"/>
        <v>0</v>
      </c>
      <c r="AF435" s="348">
        <f t="shared" si="174"/>
        <v>0</v>
      </c>
      <c r="AG435" s="348">
        <f t="shared" si="175"/>
        <v>0</v>
      </c>
      <c r="AH435" s="348">
        <f t="shared" si="176"/>
        <v>0</v>
      </c>
      <c r="AI435" s="348">
        <f t="shared" si="177"/>
        <v>0</v>
      </c>
      <c r="AJ435" s="348">
        <f t="shared" si="178"/>
        <v>0</v>
      </c>
      <c r="AK435" s="348">
        <f t="shared" si="179"/>
        <v>0</v>
      </c>
      <c r="AL435" s="348">
        <f t="shared" si="180"/>
        <v>0</v>
      </c>
      <c r="AM435" s="348">
        <f t="shared" si="181"/>
        <v>0</v>
      </c>
      <c r="AN435" s="348">
        <f t="shared" si="182"/>
        <v>0</v>
      </c>
      <c r="AO435" s="334">
        <v>14</v>
      </c>
    </row>
    <row r="436" spans="1:41" s="335" customFormat="1" ht="18" customHeight="1">
      <c r="A436" s="343">
        <f t="shared" si="158"/>
        <v>431</v>
      </c>
      <c r="B436" s="344" t="s">
        <v>368</v>
      </c>
      <c r="C436" s="345" t="s">
        <v>369</v>
      </c>
      <c r="D436" s="346">
        <v>0</v>
      </c>
      <c r="E436" s="346">
        <v>0</v>
      </c>
      <c r="F436" s="346">
        <v>0</v>
      </c>
      <c r="G436" s="346">
        <v>0</v>
      </c>
      <c r="H436" s="346"/>
      <c r="I436" s="346"/>
      <c r="J436" s="346"/>
      <c r="K436" s="346"/>
      <c r="L436" s="346"/>
      <c r="M436" s="346"/>
      <c r="N436" s="346"/>
      <c r="O436" s="346"/>
      <c r="P436" s="347">
        <f t="shared" si="183"/>
        <v>0</v>
      </c>
      <c r="Q436" s="348">
        <f t="shared" si="159"/>
        <v>0</v>
      </c>
      <c r="R436" s="348">
        <f t="shared" si="160"/>
        <v>0</v>
      </c>
      <c r="S436" s="348">
        <f t="shared" si="161"/>
        <v>0</v>
      </c>
      <c r="T436" s="348">
        <f t="shared" si="162"/>
        <v>0</v>
      </c>
      <c r="U436" s="348">
        <f t="shared" si="163"/>
        <v>0</v>
      </c>
      <c r="V436" s="348">
        <f t="shared" si="164"/>
        <v>0</v>
      </c>
      <c r="W436" s="348">
        <f t="shared" si="165"/>
        <v>0</v>
      </c>
      <c r="X436" s="348">
        <f t="shared" si="166"/>
        <v>0</v>
      </c>
      <c r="Y436" s="348">
        <f t="shared" si="167"/>
        <v>0</v>
      </c>
      <c r="Z436" s="348">
        <f t="shared" si="168"/>
        <v>0</v>
      </c>
      <c r="AA436" s="348">
        <f t="shared" si="169"/>
        <v>0</v>
      </c>
      <c r="AB436" s="348">
        <f t="shared" si="170"/>
        <v>0</v>
      </c>
      <c r="AC436" s="348">
        <f t="shared" si="171"/>
        <v>0</v>
      </c>
      <c r="AD436" s="348">
        <f t="shared" si="172"/>
        <v>0</v>
      </c>
      <c r="AE436" s="348">
        <f t="shared" si="173"/>
        <v>0</v>
      </c>
      <c r="AF436" s="348">
        <f t="shared" si="174"/>
        <v>0</v>
      </c>
      <c r="AG436" s="348">
        <f t="shared" si="175"/>
        <v>0</v>
      </c>
      <c r="AH436" s="348">
        <f t="shared" si="176"/>
        <v>0</v>
      </c>
      <c r="AI436" s="348">
        <f t="shared" si="177"/>
        <v>0</v>
      </c>
      <c r="AJ436" s="348">
        <f t="shared" si="178"/>
        <v>0</v>
      </c>
      <c r="AK436" s="348">
        <f t="shared" si="179"/>
        <v>0</v>
      </c>
      <c r="AL436" s="348">
        <f t="shared" si="180"/>
        <v>0</v>
      </c>
      <c r="AM436" s="348">
        <f t="shared" si="181"/>
        <v>0</v>
      </c>
      <c r="AN436" s="348">
        <f t="shared" si="182"/>
        <v>0</v>
      </c>
      <c r="AO436" s="334">
        <v>15</v>
      </c>
    </row>
    <row r="437" spans="1:41" s="335" customFormat="1" ht="18" customHeight="1">
      <c r="A437" s="343">
        <f t="shared" si="158"/>
        <v>432</v>
      </c>
      <c r="B437" s="344" t="s">
        <v>370</v>
      </c>
      <c r="C437" s="345" t="s">
        <v>371</v>
      </c>
      <c r="D437" s="346">
        <v>0</v>
      </c>
      <c r="E437" s="346">
        <v>0</v>
      </c>
      <c r="F437" s="346">
        <v>0</v>
      </c>
      <c r="G437" s="346">
        <v>0</v>
      </c>
      <c r="H437" s="346"/>
      <c r="I437" s="346"/>
      <c r="J437" s="346"/>
      <c r="K437" s="346"/>
      <c r="L437" s="346"/>
      <c r="M437" s="346"/>
      <c r="N437" s="346"/>
      <c r="O437" s="346"/>
      <c r="P437" s="347">
        <f t="shared" si="183"/>
        <v>0</v>
      </c>
      <c r="Q437" s="348">
        <f t="shared" si="159"/>
        <v>0</v>
      </c>
      <c r="R437" s="348">
        <f t="shared" si="160"/>
        <v>0</v>
      </c>
      <c r="S437" s="348">
        <f t="shared" si="161"/>
        <v>0</v>
      </c>
      <c r="T437" s="348">
        <f t="shared" si="162"/>
        <v>0</v>
      </c>
      <c r="U437" s="348">
        <f t="shared" si="163"/>
        <v>0</v>
      </c>
      <c r="V437" s="348">
        <f t="shared" si="164"/>
        <v>0</v>
      </c>
      <c r="W437" s="348">
        <f t="shared" si="165"/>
        <v>0</v>
      </c>
      <c r="X437" s="348">
        <f t="shared" si="166"/>
        <v>0</v>
      </c>
      <c r="Y437" s="348">
        <f t="shared" si="167"/>
        <v>0</v>
      </c>
      <c r="Z437" s="348">
        <f t="shared" si="168"/>
        <v>0</v>
      </c>
      <c r="AA437" s="348">
        <f t="shared" si="169"/>
        <v>0</v>
      </c>
      <c r="AB437" s="348">
        <f t="shared" si="170"/>
        <v>0</v>
      </c>
      <c r="AC437" s="348">
        <f t="shared" si="171"/>
        <v>0</v>
      </c>
      <c r="AD437" s="348">
        <f t="shared" si="172"/>
        <v>0</v>
      </c>
      <c r="AE437" s="348">
        <f t="shared" si="173"/>
        <v>0</v>
      </c>
      <c r="AF437" s="348">
        <f t="shared" si="174"/>
        <v>0</v>
      </c>
      <c r="AG437" s="348">
        <f t="shared" si="175"/>
        <v>0</v>
      </c>
      <c r="AH437" s="348">
        <f t="shared" si="176"/>
        <v>0</v>
      </c>
      <c r="AI437" s="348">
        <f t="shared" si="177"/>
        <v>0</v>
      </c>
      <c r="AJ437" s="348">
        <f t="shared" si="178"/>
        <v>0</v>
      </c>
      <c r="AK437" s="348">
        <f t="shared" si="179"/>
        <v>0</v>
      </c>
      <c r="AL437" s="348">
        <f t="shared" si="180"/>
        <v>0</v>
      </c>
      <c r="AM437" s="348">
        <f t="shared" si="181"/>
        <v>0</v>
      </c>
      <c r="AN437" s="348">
        <f t="shared" si="182"/>
        <v>0</v>
      </c>
      <c r="AO437" s="334">
        <v>15</v>
      </c>
    </row>
    <row r="438" spans="1:41" s="335" customFormat="1" ht="18" customHeight="1">
      <c r="A438" s="343">
        <f t="shared" si="158"/>
        <v>433</v>
      </c>
      <c r="B438" s="344" t="s">
        <v>372</v>
      </c>
      <c r="C438" s="345" t="s">
        <v>373</v>
      </c>
      <c r="D438" s="346">
        <v>0</v>
      </c>
      <c r="E438" s="346">
        <v>0</v>
      </c>
      <c r="F438" s="346">
        <v>0</v>
      </c>
      <c r="G438" s="346">
        <v>0</v>
      </c>
      <c r="H438" s="346"/>
      <c r="I438" s="346"/>
      <c r="J438" s="346"/>
      <c r="K438" s="346"/>
      <c r="L438" s="346"/>
      <c r="M438" s="346"/>
      <c r="N438" s="346"/>
      <c r="O438" s="346"/>
      <c r="P438" s="347">
        <f t="shared" si="183"/>
        <v>0</v>
      </c>
      <c r="Q438" s="348">
        <f t="shared" si="159"/>
        <v>0</v>
      </c>
      <c r="R438" s="348">
        <f t="shared" si="160"/>
        <v>0</v>
      </c>
      <c r="S438" s="348">
        <f t="shared" si="161"/>
        <v>0</v>
      </c>
      <c r="T438" s="348">
        <f t="shared" si="162"/>
        <v>0</v>
      </c>
      <c r="U438" s="348">
        <f t="shared" si="163"/>
        <v>0</v>
      </c>
      <c r="V438" s="348">
        <f t="shared" si="164"/>
        <v>0</v>
      </c>
      <c r="W438" s="348">
        <f t="shared" si="165"/>
        <v>0</v>
      </c>
      <c r="X438" s="348">
        <f t="shared" si="166"/>
        <v>0</v>
      </c>
      <c r="Y438" s="348">
        <f t="shared" si="167"/>
        <v>0</v>
      </c>
      <c r="Z438" s="348">
        <f t="shared" si="168"/>
        <v>0</v>
      </c>
      <c r="AA438" s="348">
        <f t="shared" si="169"/>
        <v>0</v>
      </c>
      <c r="AB438" s="348">
        <f t="shared" si="170"/>
        <v>0</v>
      </c>
      <c r="AC438" s="348">
        <f t="shared" si="171"/>
        <v>0</v>
      </c>
      <c r="AD438" s="348">
        <f t="shared" si="172"/>
        <v>0</v>
      </c>
      <c r="AE438" s="348">
        <f t="shared" si="173"/>
        <v>0</v>
      </c>
      <c r="AF438" s="348">
        <f t="shared" si="174"/>
        <v>0</v>
      </c>
      <c r="AG438" s="348">
        <f t="shared" si="175"/>
        <v>0</v>
      </c>
      <c r="AH438" s="348">
        <f t="shared" si="176"/>
        <v>0</v>
      </c>
      <c r="AI438" s="348">
        <f t="shared" si="177"/>
        <v>0</v>
      </c>
      <c r="AJ438" s="348">
        <f t="shared" si="178"/>
        <v>0</v>
      </c>
      <c r="AK438" s="348">
        <f t="shared" si="179"/>
        <v>0</v>
      </c>
      <c r="AL438" s="348">
        <f t="shared" si="180"/>
        <v>0</v>
      </c>
      <c r="AM438" s="348">
        <f t="shared" si="181"/>
        <v>0</v>
      </c>
      <c r="AN438" s="348">
        <f t="shared" si="182"/>
        <v>0</v>
      </c>
      <c r="AO438" s="334">
        <v>14</v>
      </c>
    </row>
    <row r="439" spans="1:41" s="335" customFormat="1" ht="18" customHeight="1">
      <c r="A439" s="343">
        <f t="shared" si="158"/>
        <v>434</v>
      </c>
      <c r="B439" s="344" t="s">
        <v>374</v>
      </c>
      <c r="C439" s="345" t="s">
        <v>375</v>
      </c>
      <c r="D439" s="346">
        <v>0</v>
      </c>
      <c r="E439" s="346">
        <v>0</v>
      </c>
      <c r="F439" s="346">
        <v>0</v>
      </c>
      <c r="G439" s="346">
        <v>0</v>
      </c>
      <c r="H439" s="346"/>
      <c r="I439" s="346"/>
      <c r="J439" s="346"/>
      <c r="K439" s="346"/>
      <c r="L439" s="346"/>
      <c r="M439" s="346"/>
      <c r="N439" s="346"/>
      <c r="O439" s="346"/>
      <c r="P439" s="347">
        <f t="shared" si="183"/>
        <v>0</v>
      </c>
      <c r="Q439" s="348">
        <f t="shared" si="159"/>
        <v>0</v>
      </c>
      <c r="R439" s="348">
        <f t="shared" si="160"/>
        <v>0</v>
      </c>
      <c r="S439" s="348">
        <f t="shared" si="161"/>
        <v>0</v>
      </c>
      <c r="T439" s="348">
        <f t="shared" si="162"/>
        <v>0</v>
      </c>
      <c r="U439" s="348">
        <f t="shared" si="163"/>
        <v>0</v>
      </c>
      <c r="V439" s="348">
        <f t="shared" si="164"/>
        <v>0</v>
      </c>
      <c r="W439" s="348">
        <f t="shared" si="165"/>
        <v>0</v>
      </c>
      <c r="X439" s="348">
        <f t="shared" si="166"/>
        <v>0</v>
      </c>
      <c r="Y439" s="348">
        <f t="shared" si="167"/>
        <v>0</v>
      </c>
      <c r="Z439" s="348">
        <f t="shared" si="168"/>
        <v>0</v>
      </c>
      <c r="AA439" s="348">
        <f t="shared" si="169"/>
        <v>0</v>
      </c>
      <c r="AB439" s="348">
        <f t="shared" si="170"/>
        <v>0</v>
      </c>
      <c r="AC439" s="348">
        <f t="shared" si="171"/>
        <v>0</v>
      </c>
      <c r="AD439" s="348">
        <f t="shared" si="172"/>
        <v>0</v>
      </c>
      <c r="AE439" s="348">
        <f t="shared" si="173"/>
        <v>0</v>
      </c>
      <c r="AF439" s="348">
        <f t="shared" si="174"/>
        <v>0</v>
      </c>
      <c r="AG439" s="348">
        <f t="shared" si="175"/>
        <v>0</v>
      </c>
      <c r="AH439" s="348">
        <f t="shared" si="176"/>
        <v>0</v>
      </c>
      <c r="AI439" s="348">
        <f t="shared" si="177"/>
        <v>0</v>
      </c>
      <c r="AJ439" s="348">
        <f t="shared" si="178"/>
        <v>0</v>
      </c>
      <c r="AK439" s="348">
        <f t="shared" si="179"/>
        <v>0</v>
      </c>
      <c r="AL439" s="348">
        <f t="shared" si="180"/>
        <v>0</v>
      </c>
      <c r="AM439" s="348">
        <f t="shared" si="181"/>
        <v>0</v>
      </c>
      <c r="AN439" s="348">
        <f t="shared" si="182"/>
        <v>0</v>
      </c>
      <c r="AO439" s="334">
        <v>16</v>
      </c>
    </row>
    <row r="440" spans="1:41" s="335" customFormat="1" ht="18" customHeight="1">
      <c r="A440" s="343">
        <f t="shared" si="158"/>
        <v>435</v>
      </c>
      <c r="B440" s="344" t="s">
        <v>376</v>
      </c>
      <c r="C440" s="345" t="s">
        <v>377</v>
      </c>
      <c r="D440" s="346">
        <v>0</v>
      </c>
      <c r="E440" s="346">
        <v>0</v>
      </c>
      <c r="F440" s="346">
        <v>0</v>
      </c>
      <c r="G440" s="346">
        <v>0</v>
      </c>
      <c r="H440" s="346"/>
      <c r="I440" s="346"/>
      <c r="J440" s="346"/>
      <c r="K440" s="346"/>
      <c r="L440" s="346"/>
      <c r="M440" s="346"/>
      <c r="N440" s="346"/>
      <c r="O440" s="346"/>
      <c r="P440" s="347">
        <f t="shared" si="183"/>
        <v>0</v>
      </c>
      <c r="Q440" s="348">
        <f t="shared" si="159"/>
        <v>0</v>
      </c>
      <c r="R440" s="348">
        <f t="shared" si="160"/>
        <v>0</v>
      </c>
      <c r="S440" s="348">
        <f t="shared" si="161"/>
        <v>0</v>
      </c>
      <c r="T440" s="348">
        <f t="shared" si="162"/>
        <v>0</v>
      </c>
      <c r="U440" s="348">
        <f t="shared" si="163"/>
        <v>0</v>
      </c>
      <c r="V440" s="348">
        <f t="shared" si="164"/>
        <v>0</v>
      </c>
      <c r="W440" s="348">
        <f t="shared" si="165"/>
        <v>0</v>
      </c>
      <c r="X440" s="348">
        <f t="shared" si="166"/>
        <v>0</v>
      </c>
      <c r="Y440" s="348">
        <f t="shared" si="167"/>
        <v>0</v>
      </c>
      <c r="Z440" s="348">
        <f t="shared" si="168"/>
        <v>0</v>
      </c>
      <c r="AA440" s="348">
        <f t="shared" si="169"/>
        <v>0</v>
      </c>
      <c r="AB440" s="348">
        <f t="shared" si="170"/>
        <v>0</v>
      </c>
      <c r="AC440" s="348">
        <f t="shared" si="171"/>
        <v>0</v>
      </c>
      <c r="AD440" s="348">
        <f t="shared" si="172"/>
        <v>0</v>
      </c>
      <c r="AE440" s="348">
        <f t="shared" si="173"/>
        <v>0</v>
      </c>
      <c r="AF440" s="348">
        <f t="shared" si="174"/>
        <v>0</v>
      </c>
      <c r="AG440" s="348">
        <f t="shared" si="175"/>
        <v>0</v>
      </c>
      <c r="AH440" s="348">
        <f t="shared" si="176"/>
        <v>0</v>
      </c>
      <c r="AI440" s="348">
        <f t="shared" si="177"/>
        <v>0</v>
      </c>
      <c r="AJ440" s="348">
        <f t="shared" si="178"/>
        <v>0</v>
      </c>
      <c r="AK440" s="348">
        <f t="shared" si="179"/>
        <v>0</v>
      </c>
      <c r="AL440" s="348">
        <f t="shared" si="180"/>
        <v>0</v>
      </c>
      <c r="AM440" s="348">
        <f t="shared" si="181"/>
        <v>0</v>
      </c>
      <c r="AN440" s="348">
        <f t="shared" si="182"/>
        <v>0</v>
      </c>
      <c r="AO440" s="334">
        <v>14</v>
      </c>
    </row>
    <row r="441" spans="1:41" s="335" customFormat="1" ht="18" customHeight="1">
      <c r="A441" s="343">
        <f t="shared" si="158"/>
        <v>436</v>
      </c>
      <c r="B441" s="344" t="s">
        <v>378</v>
      </c>
      <c r="C441" s="345" t="s">
        <v>379</v>
      </c>
      <c r="D441" s="346">
        <v>0</v>
      </c>
      <c r="E441" s="346">
        <v>0</v>
      </c>
      <c r="F441" s="346">
        <v>0</v>
      </c>
      <c r="G441" s="346">
        <v>0</v>
      </c>
      <c r="H441" s="346"/>
      <c r="I441" s="346"/>
      <c r="J441" s="346"/>
      <c r="K441" s="346"/>
      <c r="L441" s="346"/>
      <c r="M441" s="346"/>
      <c r="N441" s="346"/>
      <c r="O441" s="346"/>
      <c r="P441" s="347">
        <f t="shared" si="183"/>
        <v>0</v>
      </c>
      <c r="Q441" s="348">
        <f t="shared" si="159"/>
        <v>0</v>
      </c>
      <c r="R441" s="348">
        <f t="shared" si="160"/>
        <v>0</v>
      </c>
      <c r="S441" s="348">
        <f t="shared" si="161"/>
        <v>0</v>
      </c>
      <c r="T441" s="348">
        <f t="shared" si="162"/>
        <v>0</v>
      </c>
      <c r="U441" s="348">
        <f t="shared" si="163"/>
        <v>0</v>
      </c>
      <c r="V441" s="348">
        <f t="shared" si="164"/>
        <v>0</v>
      </c>
      <c r="W441" s="348">
        <f t="shared" si="165"/>
        <v>0</v>
      </c>
      <c r="X441" s="348">
        <f t="shared" si="166"/>
        <v>0</v>
      </c>
      <c r="Y441" s="348">
        <f t="shared" si="167"/>
        <v>0</v>
      </c>
      <c r="Z441" s="348">
        <f t="shared" si="168"/>
        <v>0</v>
      </c>
      <c r="AA441" s="348">
        <f t="shared" si="169"/>
        <v>0</v>
      </c>
      <c r="AB441" s="348">
        <f t="shared" si="170"/>
        <v>0</v>
      </c>
      <c r="AC441" s="348">
        <f t="shared" si="171"/>
        <v>0</v>
      </c>
      <c r="AD441" s="348">
        <f t="shared" si="172"/>
        <v>0</v>
      </c>
      <c r="AE441" s="348">
        <f t="shared" si="173"/>
        <v>0</v>
      </c>
      <c r="AF441" s="348">
        <f t="shared" si="174"/>
        <v>0</v>
      </c>
      <c r="AG441" s="348">
        <f t="shared" si="175"/>
        <v>0</v>
      </c>
      <c r="AH441" s="348">
        <f t="shared" si="176"/>
        <v>0</v>
      </c>
      <c r="AI441" s="348">
        <f t="shared" si="177"/>
        <v>0</v>
      </c>
      <c r="AJ441" s="348">
        <f t="shared" si="178"/>
        <v>0</v>
      </c>
      <c r="AK441" s="348">
        <f t="shared" si="179"/>
        <v>0</v>
      </c>
      <c r="AL441" s="348">
        <f t="shared" si="180"/>
        <v>0</v>
      </c>
      <c r="AM441" s="348">
        <f t="shared" si="181"/>
        <v>0</v>
      </c>
      <c r="AN441" s="348">
        <f t="shared" si="182"/>
        <v>0</v>
      </c>
      <c r="AO441" s="334">
        <v>15</v>
      </c>
    </row>
    <row r="442" spans="1:41" s="335" customFormat="1" ht="18" customHeight="1">
      <c r="A442" s="343">
        <f t="shared" si="158"/>
        <v>437</v>
      </c>
      <c r="B442" s="344" t="s">
        <v>380</v>
      </c>
      <c r="C442" s="345" t="s">
        <v>381</v>
      </c>
      <c r="D442" s="346">
        <v>0</v>
      </c>
      <c r="E442" s="346">
        <v>0</v>
      </c>
      <c r="F442" s="346">
        <v>0</v>
      </c>
      <c r="G442" s="346">
        <v>0</v>
      </c>
      <c r="H442" s="346"/>
      <c r="I442" s="346"/>
      <c r="J442" s="346"/>
      <c r="K442" s="346"/>
      <c r="L442" s="346"/>
      <c r="M442" s="346"/>
      <c r="N442" s="346"/>
      <c r="O442" s="346"/>
      <c r="P442" s="347">
        <f t="shared" si="183"/>
        <v>0</v>
      </c>
      <c r="Q442" s="348">
        <f t="shared" si="159"/>
        <v>0</v>
      </c>
      <c r="R442" s="348">
        <f t="shared" si="160"/>
        <v>0</v>
      </c>
      <c r="S442" s="348">
        <f t="shared" si="161"/>
        <v>0</v>
      </c>
      <c r="T442" s="348">
        <f t="shared" si="162"/>
        <v>0</v>
      </c>
      <c r="U442" s="348">
        <f t="shared" si="163"/>
        <v>0</v>
      </c>
      <c r="V442" s="348">
        <f t="shared" si="164"/>
        <v>0</v>
      </c>
      <c r="W442" s="348">
        <f t="shared" si="165"/>
        <v>0</v>
      </c>
      <c r="X442" s="348">
        <f t="shared" si="166"/>
        <v>0</v>
      </c>
      <c r="Y442" s="348">
        <f t="shared" si="167"/>
        <v>0</v>
      </c>
      <c r="Z442" s="348">
        <f t="shared" si="168"/>
        <v>0</v>
      </c>
      <c r="AA442" s="348">
        <f t="shared" si="169"/>
        <v>0</v>
      </c>
      <c r="AB442" s="348">
        <f t="shared" si="170"/>
        <v>0</v>
      </c>
      <c r="AC442" s="348">
        <f t="shared" si="171"/>
        <v>0</v>
      </c>
      <c r="AD442" s="348">
        <f t="shared" si="172"/>
        <v>0</v>
      </c>
      <c r="AE442" s="348">
        <f t="shared" si="173"/>
        <v>0</v>
      </c>
      <c r="AF442" s="348">
        <f t="shared" si="174"/>
        <v>0</v>
      </c>
      <c r="AG442" s="348">
        <f t="shared" si="175"/>
        <v>0</v>
      </c>
      <c r="AH442" s="348">
        <f t="shared" si="176"/>
        <v>0</v>
      </c>
      <c r="AI442" s="348">
        <f t="shared" si="177"/>
        <v>0</v>
      </c>
      <c r="AJ442" s="348">
        <f t="shared" si="178"/>
        <v>0</v>
      </c>
      <c r="AK442" s="348">
        <f t="shared" si="179"/>
        <v>0</v>
      </c>
      <c r="AL442" s="348">
        <f t="shared" si="180"/>
        <v>0</v>
      </c>
      <c r="AM442" s="348">
        <f t="shared" si="181"/>
        <v>0</v>
      </c>
      <c r="AN442" s="348">
        <f t="shared" si="182"/>
        <v>0</v>
      </c>
      <c r="AO442" s="334">
        <v>13</v>
      </c>
    </row>
    <row r="443" spans="1:41" s="335" customFormat="1" ht="18" customHeight="1">
      <c r="A443" s="343">
        <f t="shared" si="158"/>
        <v>438</v>
      </c>
      <c r="B443" s="344" t="s">
        <v>382</v>
      </c>
      <c r="C443" s="345" t="s">
        <v>383</v>
      </c>
      <c r="D443" s="346">
        <v>0</v>
      </c>
      <c r="E443" s="346">
        <v>0</v>
      </c>
      <c r="F443" s="346">
        <v>0</v>
      </c>
      <c r="G443" s="346">
        <v>0</v>
      </c>
      <c r="H443" s="346"/>
      <c r="I443" s="346"/>
      <c r="J443" s="346"/>
      <c r="K443" s="346"/>
      <c r="L443" s="346"/>
      <c r="M443" s="346"/>
      <c r="N443" s="346"/>
      <c r="O443" s="346"/>
      <c r="P443" s="347">
        <f t="shared" si="183"/>
        <v>0</v>
      </c>
      <c r="Q443" s="348">
        <f t="shared" si="159"/>
        <v>0</v>
      </c>
      <c r="R443" s="348">
        <f t="shared" si="160"/>
        <v>0</v>
      </c>
      <c r="S443" s="348">
        <f t="shared" si="161"/>
        <v>0</v>
      </c>
      <c r="T443" s="348">
        <f t="shared" si="162"/>
        <v>0</v>
      </c>
      <c r="U443" s="348">
        <f t="shared" si="163"/>
        <v>0</v>
      </c>
      <c r="V443" s="348">
        <f t="shared" si="164"/>
        <v>0</v>
      </c>
      <c r="W443" s="348">
        <f t="shared" si="165"/>
        <v>0</v>
      </c>
      <c r="X443" s="348">
        <f t="shared" si="166"/>
        <v>0</v>
      </c>
      <c r="Y443" s="348">
        <f t="shared" si="167"/>
        <v>0</v>
      </c>
      <c r="Z443" s="348">
        <f t="shared" si="168"/>
        <v>0</v>
      </c>
      <c r="AA443" s="348">
        <f t="shared" si="169"/>
        <v>0</v>
      </c>
      <c r="AB443" s="348">
        <f t="shared" si="170"/>
        <v>0</v>
      </c>
      <c r="AC443" s="348">
        <f t="shared" si="171"/>
        <v>0</v>
      </c>
      <c r="AD443" s="348">
        <f t="shared" si="172"/>
        <v>0</v>
      </c>
      <c r="AE443" s="348">
        <f t="shared" si="173"/>
        <v>0</v>
      </c>
      <c r="AF443" s="348">
        <f t="shared" si="174"/>
        <v>0</v>
      </c>
      <c r="AG443" s="348">
        <f t="shared" si="175"/>
        <v>0</v>
      </c>
      <c r="AH443" s="348">
        <f t="shared" si="176"/>
        <v>0</v>
      </c>
      <c r="AI443" s="348">
        <f t="shared" si="177"/>
        <v>0</v>
      </c>
      <c r="AJ443" s="348">
        <f t="shared" si="178"/>
        <v>0</v>
      </c>
      <c r="AK443" s="348">
        <f t="shared" si="179"/>
        <v>0</v>
      </c>
      <c r="AL443" s="348">
        <f t="shared" si="180"/>
        <v>0</v>
      </c>
      <c r="AM443" s="348">
        <f t="shared" si="181"/>
        <v>0</v>
      </c>
      <c r="AN443" s="348">
        <f t="shared" si="182"/>
        <v>0</v>
      </c>
      <c r="AO443" s="334">
        <v>12</v>
      </c>
    </row>
    <row r="444" spans="1:41" s="335" customFormat="1" ht="18" customHeight="1">
      <c r="A444" s="343">
        <f t="shared" si="158"/>
        <v>439</v>
      </c>
      <c r="B444" s="344" t="s">
        <v>384</v>
      </c>
      <c r="C444" s="345" t="s">
        <v>385</v>
      </c>
      <c r="D444" s="346">
        <v>0</v>
      </c>
      <c r="E444" s="346">
        <v>0</v>
      </c>
      <c r="F444" s="346">
        <v>0</v>
      </c>
      <c r="G444" s="346">
        <v>0</v>
      </c>
      <c r="H444" s="346"/>
      <c r="I444" s="346"/>
      <c r="J444" s="346"/>
      <c r="K444" s="346"/>
      <c r="L444" s="346"/>
      <c r="M444" s="346"/>
      <c r="N444" s="346"/>
      <c r="O444" s="346"/>
      <c r="P444" s="347">
        <f t="shared" si="183"/>
        <v>0</v>
      </c>
      <c r="Q444" s="348">
        <f t="shared" si="159"/>
        <v>0</v>
      </c>
      <c r="R444" s="348">
        <f t="shared" si="160"/>
        <v>0</v>
      </c>
      <c r="S444" s="348">
        <f t="shared" si="161"/>
        <v>0</v>
      </c>
      <c r="T444" s="348">
        <f t="shared" si="162"/>
        <v>0</v>
      </c>
      <c r="U444" s="348">
        <f t="shared" si="163"/>
        <v>0</v>
      </c>
      <c r="V444" s="348">
        <f t="shared" si="164"/>
        <v>0</v>
      </c>
      <c r="W444" s="348">
        <f t="shared" si="165"/>
        <v>0</v>
      </c>
      <c r="X444" s="348">
        <f t="shared" si="166"/>
        <v>0</v>
      </c>
      <c r="Y444" s="348">
        <f t="shared" si="167"/>
        <v>0</v>
      </c>
      <c r="Z444" s="348">
        <f t="shared" si="168"/>
        <v>0</v>
      </c>
      <c r="AA444" s="348">
        <f t="shared" si="169"/>
        <v>0</v>
      </c>
      <c r="AB444" s="348">
        <f t="shared" si="170"/>
        <v>0</v>
      </c>
      <c r="AC444" s="348">
        <f t="shared" si="171"/>
        <v>0</v>
      </c>
      <c r="AD444" s="348">
        <f t="shared" si="172"/>
        <v>0</v>
      </c>
      <c r="AE444" s="348">
        <f t="shared" si="173"/>
        <v>0</v>
      </c>
      <c r="AF444" s="348">
        <f t="shared" si="174"/>
        <v>0</v>
      </c>
      <c r="AG444" s="348">
        <f t="shared" si="175"/>
        <v>0</v>
      </c>
      <c r="AH444" s="348">
        <f t="shared" si="176"/>
        <v>0</v>
      </c>
      <c r="AI444" s="348">
        <f t="shared" si="177"/>
        <v>0</v>
      </c>
      <c r="AJ444" s="348">
        <f t="shared" si="178"/>
        <v>0</v>
      </c>
      <c r="AK444" s="348">
        <f t="shared" si="179"/>
        <v>0</v>
      </c>
      <c r="AL444" s="348">
        <f t="shared" si="180"/>
        <v>0</v>
      </c>
      <c r="AM444" s="348">
        <f t="shared" si="181"/>
        <v>0</v>
      </c>
      <c r="AN444" s="348">
        <f t="shared" si="182"/>
        <v>0</v>
      </c>
      <c r="AO444" s="334">
        <v>12</v>
      </c>
    </row>
    <row r="445" spans="1:41" s="335" customFormat="1" ht="18" customHeight="1">
      <c r="A445" s="343">
        <f t="shared" si="158"/>
        <v>440</v>
      </c>
      <c r="B445" s="344" t="s">
        <v>386</v>
      </c>
      <c r="C445" s="345" t="s">
        <v>387</v>
      </c>
      <c r="D445" s="346">
        <v>0</v>
      </c>
      <c r="E445" s="346">
        <v>0</v>
      </c>
      <c r="F445" s="346">
        <v>0</v>
      </c>
      <c r="G445" s="346">
        <v>0</v>
      </c>
      <c r="H445" s="346"/>
      <c r="I445" s="346"/>
      <c r="J445" s="346"/>
      <c r="K445" s="346"/>
      <c r="L445" s="346"/>
      <c r="M445" s="346"/>
      <c r="N445" s="346"/>
      <c r="O445" s="346"/>
      <c r="P445" s="347">
        <f t="shared" si="183"/>
        <v>0</v>
      </c>
      <c r="Q445" s="348">
        <f t="shared" si="159"/>
        <v>0</v>
      </c>
      <c r="R445" s="348">
        <f t="shared" si="160"/>
        <v>0</v>
      </c>
      <c r="S445" s="348">
        <f t="shared" si="161"/>
        <v>0</v>
      </c>
      <c r="T445" s="348">
        <f t="shared" si="162"/>
        <v>0</v>
      </c>
      <c r="U445" s="348">
        <f t="shared" si="163"/>
        <v>0</v>
      </c>
      <c r="V445" s="348">
        <f t="shared" si="164"/>
        <v>0</v>
      </c>
      <c r="W445" s="348">
        <f t="shared" si="165"/>
        <v>0</v>
      </c>
      <c r="X445" s="348">
        <f t="shared" si="166"/>
        <v>0</v>
      </c>
      <c r="Y445" s="348">
        <f t="shared" si="167"/>
        <v>0</v>
      </c>
      <c r="Z445" s="348">
        <f t="shared" si="168"/>
        <v>0</v>
      </c>
      <c r="AA445" s="348">
        <f t="shared" si="169"/>
        <v>0</v>
      </c>
      <c r="AB445" s="348">
        <f t="shared" si="170"/>
        <v>0</v>
      </c>
      <c r="AC445" s="348">
        <f t="shared" si="171"/>
        <v>0</v>
      </c>
      <c r="AD445" s="348">
        <f t="shared" si="172"/>
        <v>0</v>
      </c>
      <c r="AE445" s="348">
        <f t="shared" si="173"/>
        <v>0</v>
      </c>
      <c r="AF445" s="348">
        <f t="shared" si="174"/>
        <v>0</v>
      </c>
      <c r="AG445" s="348">
        <f t="shared" si="175"/>
        <v>0</v>
      </c>
      <c r="AH445" s="348">
        <f t="shared" si="176"/>
        <v>0</v>
      </c>
      <c r="AI445" s="348">
        <f t="shared" si="177"/>
        <v>0</v>
      </c>
      <c r="AJ445" s="348">
        <f t="shared" si="178"/>
        <v>0</v>
      </c>
      <c r="AK445" s="348">
        <f t="shared" si="179"/>
        <v>0</v>
      </c>
      <c r="AL445" s="348">
        <f t="shared" si="180"/>
        <v>0</v>
      </c>
      <c r="AM445" s="348">
        <f t="shared" si="181"/>
        <v>0</v>
      </c>
      <c r="AN445" s="348">
        <f t="shared" si="182"/>
        <v>0</v>
      </c>
      <c r="AO445" s="334"/>
    </row>
    <row r="446" spans="1:41" s="335" customFormat="1" ht="18" customHeight="1">
      <c r="A446" s="343">
        <f t="shared" si="158"/>
        <v>441</v>
      </c>
      <c r="B446" s="344" t="s">
        <v>388</v>
      </c>
      <c r="C446" s="345" t="s">
        <v>389</v>
      </c>
      <c r="D446" s="346">
        <v>0</v>
      </c>
      <c r="E446" s="346">
        <v>0</v>
      </c>
      <c r="F446" s="346">
        <v>0</v>
      </c>
      <c r="G446" s="346">
        <v>0</v>
      </c>
      <c r="H446" s="346"/>
      <c r="I446" s="346"/>
      <c r="J446" s="346"/>
      <c r="K446" s="346"/>
      <c r="L446" s="346"/>
      <c r="M446" s="346"/>
      <c r="N446" s="346"/>
      <c r="O446" s="346"/>
      <c r="P446" s="347">
        <f t="shared" si="183"/>
        <v>0</v>
      </c>
      <c r="Q446" s="348">
        <f t="shared" si="159"/>
        <v>0</v>
      </c>
      <c r="R446" s="348">
        <f t="shared" si="160"/>
        <v>0</v>
      </c>
      <c r="S446" s="348">
        <f t="shared" si="161"/>
        <v>0</v>
      </c>
      <c r="T446" s="348">
        <f t="shared" si="162"/>
        <v>0</v>
      </c>
      <c r="U446" s="348">
        <f t="shared" si="163"/>
        <v>0</v>
      </c>
      <c r="V446" s="348">
        <f t="shared" si="164"/>
        <v>0</v>
      </c>
      <c r="W446" s="348">
        <f t="shared" si="165"/>
        <v>0</v>
      </c>
      <c r="X446" s="348">
        <f t="shared" si="166"/>
        <v>0</v>
      </c>
      <c r="Y446" s="348">
        <f t="shared" si="167"/>
        <v>0</v>
      </c>
      <c r="Z446" s="348">
        <f t="shared" si="168"/>
        <v>0</v>
      </c>
      <c r="AA446" s="348">
        <f t="shared" si="169"/>
        <v>0</v>
      </c>
      <c r="AB446" s="348">
        <f t="shared" si="170"/>
        <v>0</v>
      </c>
      <c r="AC446" s="348">
        <f t="shared" si="171"/>
        <v>0</v>
      </c>
      <c r="AD446" s="348">
        <f t="shared" si="172"/>
        <v>0</v>
      </c>
      <c r="AE446" s="348">
        <f t="shared" si="173"/>
        <v>0</v>
      </c>
      <c r="AF446" s="348">
        <f t="shared" si="174"/>
        <v>0</v>
      </c>
      <c r="AG446" s="348">
        <f t="shared" si="175"/>
        <v>0</v>
      </c>
      <c r="AH446" s="348">
        <f t="shared" si="176"/>
        <v>0</v>
      </c>
      <c r="AI446" s="348">
        <f t="shared" si="177"/>
        <v>0</v>
      </c>
      <c r="AJ446" s="348">
        <f t="shared" si="178"/>
        <v>0</v>
      </c>
      <c r="AK446" s="348">
        <f t="shared" si="179"/>
        <v>0</v>
      </c>
      <c r="AL446" s="348">
        <f t="shared" si="180"/>
        <v>0</v>
      </c>
      <c r="AM446" s="348">
        <f t="shared" si="181"/>
        <v>0</v>
      </c>
      <c r="AN446" s="348">
        <f t="shared" si="182"/>
        <v>0</v>
      </c>
      <c r="AO446" s="334"/>
    </row>
    <row r="447" spans="1:41" s="335" customFormat="1" ht="18" customHeight="1">
      <c r="A447" s="343">
        <f t="shared" si="158"/>
        <v>442</v>
      </c>
      <c r="B447" s="344" t="s">
        <v>390</v>
      </c>
      <c r="C447" s="345" t="s">
        <v>391</v>
      </c>
      <c r="D447" s="346">
        <v>0</v>
      </c>
      <c r="E447" s="346">
        <v>0</v>
      </c>
      <c r="F447" s="346">
        <v>0</v>
      </c>
      <c r="G447" s="346">
        <v>0</v>
      </c>
      <c r="H447" s="346"/>
      <c r="I447" s="346"/>
      <c r="J447" s="346"/>
      <c r="K447" s="346"/>
      <c r="L447" s="346"/>
      <c r="M447" s="346"/>
      <c r="N447" s="346"/>
      <c r="O447" s="346"/>
      <c r="P447" s="347">
        <f t="shared" si="183"/>
        <v>0</v>
      </c>
      <c r="Q447" s="348">
        <f t="shared" si="159"/>
        <v>0</v>
      </c>
      <c r="R447" s="348">
        <f t="shared" si="160"/>
        <v>0</v>
      </c>
      <c r="S447" s="348">
        <f t="shared" si="161"/>
        <v>0</v>
      </c>
      <c r="T447" s="348">
        <f t="shared" si="162"/>
        <v>0</v>
      </c>
      <c r="U447" s="348">
        <f t="shared" si="163"/>
        <v>0</v>
      </c>
      <c r="V447" s="348">
        <f t="shared" si="164"/>
        <v>0</v>
      </c>
      <c r="W447" s="348">
        <f t="shared" si="165"/>
        <v>0</v>
      </c>
      <c r="X447" s="348">
        <f t="shared" si="166"/>
        <v>0</v>
      </c>
      <c r="Y447" s="348">
        <f t="shared" si="167"/>
        <v>0</v>
      </c>
      <c r="Z447" s="348">
        <f t="shared" si="168"/>
        <v>0</v>
      </c>
      <c r="AA447" s="348">
        <f t="shared" si="169"/>
        <v>0</v>
      </c>
      <c r="AB447" s="348">
        <f t="shared" si="170"/>
        <v>0</v>
      </c>
      <c r="AC447" s="348">
        <f t="shared" si="171"/>
        <v>0</v>
      </c>
      <c r="AD447" s="348">
        <f t="shared" si="172"/>
        <v>0</v>
      </c>
      <c r="AE447" s="348">
        <f t="shared" si="173"/>
        <v>0</v>
      </c>
      <c r="AF447" s="348">
        <f t="shared" si="174"/>
        <v>0</v>
      </c>
      <c r="AG447" s="348">
        <f t="shared" si="175"/>
        <v>0</v>
      </c>
      <c r="AH447" s="348">
        <f t="shared" si="176"/>
        <v>0</v>
      </c>
      <c r="AI447" s="348">
        <f t="shared" si="177"/>
        <v>0</v>
      </c>
      <c r="AJ447" s="348">
        <f t="shared" si="178"/>
        <v>0</v>
      </c>
      <c r="AK447" s="348">
        <f t="shared" si="179"/>
        <v>0</v>
      </c>
      <c r="AL447" s="348">
        <f t="shared" si="180"/>
        <v>0</v>
      </c>
      <c r="AM447" s="348">
        <f t="shared" si="181"/>
        <v>0</v>
      </c>
      <c r="AN447" s="348">
        <f t="shared" si="182"/>
        <v>0</v>
      </c>
      <c r="AO447" s="334"/>
    </row>
    <row r="448" spans="1:41" s="335" customFormat="1" ht="18" customHeight="1">
      <c r="A448" s="343">
        <f t="shared" si="158"/>
        <v>443</v>
      </c>
      <c r="B448" s="344" t="s">
        <v>392</v>
      </c>
      <c r="C448" s="345" t="s">
        <v>393</v>
      </c>
      <c r="D448" s="346">
        <v>0</v>
      </c>
      <c r="E448" s="346">
        <v>0</v>
      </c>
      <c r="F448" s="346">
        <v>0</v>
      </c>
      <c r="G448" s="346">
        <v>0</v>
      </c>
      <c r="H448" s="346"/>
      <c r="I448" s="346"/>
      <c r="J448" s="346"/>
      <c r="K448" s="346"/>
      <c r="L448" s="346"/>
      <c r="M448" s="346"/>
      <c r="N448" s="346"/>
      <c r="O448" s="346"/>
      <c r="P448" s="347">
        <f t="shared" si="183"/>
        <v>0</v>
      </c>
      <c r="Q448" s="348">
        <f t="shared" si="159"/>
        <v>0</v>
      </c>
      <c r="R448" s="348">
        <f t="shared" si="160"/>
        <v>0</v>
      </c>
      <c r="S448" s="348">
        <f t="shared" si="161"/>
        <v>0</v>
      </c>
      <c r="T448" s="348">
        <f t="shared" si="162"/>
        <v>0</v>
      </c>
      <c r="U448" s="348">
        <f t="shared" si="163"/>
        <v>0</v>
      </c>
      <c r="V448" s="348">
        <f t="shared" si="164"/>
        <v>0</v>
      </c>
      <c r="W448" s="348">
        <f t="shared" si="165"/>
        <v>0</v>
      </c>
      <c r="X448" s="348">
        <f t="shared" si="166"/>
        <v>0</v>
      </c>
      <c r="Y448" s="348">
        <f t="shared" si="167"/>
        <v>0</v>
      </c>
      <c r="Z448" s="348">
        <f t="shared" si="168"/>
        <v>0</v>
      </c>
      <c r="AA448" s="348">
        <f t="shared" si="169"/>
        <v>0</v>
      </c>
      <c r="AB448" s="348">
        <f t="shared" si="170"/>
        <v>0</v>
      </c>
      <c r="AC448" s="348">
        <f t="shared" si="171"/>
        <v>0</v>
      </c>
      <c r="AD448" s="348">
        <f t="shared" si="172"/>
        <v>0</v>
      </c>
      <c r="AE448" s="348">
        <f t="shared" si="173"/>
        <v>0</v>
      </c>
      <c r="AF448" s="348">
        <f t="shared" si="174"/>
        <v>0</v>
      </c>
      <c r="AG448" s="348">
        <f t="shared" si="175"/>
        <v>0</v>
      </c>
      <c r="AH448" s="348">
        <f t="shared" si="176"/>
        <v>0</v>
      </c>
      <c r="AI448" s="348">
        <f t="shared" si="177"/>
        <v>0</v>
      </c>
      <c r="AJ448" s="348">
        <f t="shared" si="178"/>
        <v>0</v>
      </c>
      <c r="AK448" s="348">
        <f t="shared" si="179"/>
        <v>0</v>
      </c>
      <c r="AL448" s="348">
        <f t="shared" si="180"/>
        <v>0</v>
      </c>
      <c r="AM448" s="348">
        <f t="shared" si="181"/>
        <v>0</v>
      </c>
      <c r="AN448" s="348">
        <f t="shared" si="182"/>
        <v>0</v>
      </c>
      <c r="AO448" s="334"/>
    </row>
    <row r="449" spans="1:41" s="335" customFormat="1" ht="18" customHeight="1">
      <c r="A449" s="343">
        <f t="shared" si="158"/>
        <v>444</v>
      </c>
      <c r="B449" s="344" t="s">
        <v>396</v>
      </c>
      <c r="C449" s="345" t="s">
        <v>397</v>
      </c>
      <c r="D449" s="346">
        <v>0</v>
      </c>
      <c r="E449" s="346">
        <v>0</v>
      </c>
      <c r="F449" s="346">
        <v>0</v>
      </c>
      <c r="G449" s="346">
        <v>0</v>
      </c>
      <c r="H449" s="346"/>
      <c r="I449" s="346"/>
      <c r="J449" s="346"/>
      <c r="K449" s="346"/>
      <c r="L449" s="346"/>
      <c r="M449" s="346"/>
      <c r="N449" s="346"/>
      <c r="O449" s="346"/>
      <c r="P449" s="347">
        <f t="shared" si="183"/>
        <v>0</v>
      </c>
      <c r="Q449" s="348">
        <f t="shared" si="159"/>
        <v>0</v>
      </c>
      <c r="R449" s="348">
        <f t="shared" si="160"/>
        <v>0</v>
      </c>
      <c r="S449" s="348">
        <f t="shared" si="161"/>
        <v>0</v>
      </c>
      <c r="T449" s="348">
        <f t="shared" si="162"/>
        <v>0</v>
      </c>
      <c r="U449" s="348">
        <f t="shared" si="163"/>
        <v>0</v>
      </c>
      <c r="V449" s="348">
        <f t="shared" si="164"/>
        <v>0</v>
      </c>
      <c r="W449" s="348">
        <f t="shared" si="165"/>
        <v>0</v>
      </c>
      <c r="X449" s="348">
        <f t="shared" si="166"/>
        <v>0</v>
      </c>
      <c r="Y449" s="348">
        <f t="shared" si="167"/>
        <v>0</v>
      </c>
      <c r="Z449" s="348">
        <f t="shared" si="168"/>
        <v>0</v>
      </c>
      <c r="AA449" s="348">
        <f t="shared" si="169"/>
        <v>0</v>
      </c>
      <c r="AB449" s="348">
        <f t="shared" si="170"/>
        <v>0</v>
      </c>
      <c r="AC449" s="348">
        <f t="shared" si="171"/>
        <v>0</v>
      </c>
      <c r="AD449" s="348">
        <f t="shared" si="172"/>
        <v>0</v>
      </c>
      <c r="AE449" s="348">
        <f t="shared" si="173"/>
        <v>0</v>
      </c>
      <c r="AF449" s="348">
        <f t="shared" si="174"/>
        <v>0</v>
      </c>
      <c r="AG449" s="348">
        <f t="shared" si="175"/>
        <v>0</v>
      </c>
      <c r="AH449" s="348">
        <f t="shared" si="176"/>
        <v>0</v>
      </c>
      <c r="AI449" s="348">
        <f t="shared" si="177"/>
        <v>0</v>
      </c>
      <c r="AJ449" s="348">
        <f t="shared" si="178"/>
        <v>0</v>
      </c>
      <c r="AK449" s="348">
        <f t="shared" si="179"/>
        <v>0</v>
      </c>
      <c r="AL449" s="348">
        <f t="shared" si="180"/>
        <v>0</v>
      </c>
      <c r="AM449" s="348">
        <f t="shared" si="181"/>
        <v>0</v>
      </c>
      <c r="AN449" s="348">
        <f t="shared" si="182"/>
        <v>0</v>
      </c>
      <c r="AO449" s="334"/>
    </row>
    <row r="450" spans="1:41" s="335" customFormat="1" ht="18" customHeight="1">
      <c r="A450" s="343">
        <f t="shared" si="158"/>
        <v>445</v>
      </c>
      <c r="B450" s="344" t="s">
        <v>398</v>
      </c>
      <c r="C450" s="345" t="s">
        <v>399</v>
      </c>
      <c r="D450" s="346">
        <v>0</v>
      </c>
      <c r="E450" s="346"/>
      <c r="F450" s="346">
        <v>0</v>
      </c>
      <c r="G450" s="346"/>
      <c r="H450" s="346"/>
      <c r="I450" s="346"/>
      <c r="J450" s="346"/>
      <c r="K450" s="346"/>
      <c r="L450" s="346"/>
      <c r="M450" s="346"/>
      <c r="N450" s="346"/>
      <c r="O450" s="346"/>
      <c r="P450" s="347">
        <f t="shared" si="183"/>
        <v>0</v>
      </c>
      <c r="Q450" s="348">
        <f t="shared" si="159"/>
        <v>0</v>
      </c>
      <c r="R450" s="348">
        <f t="shared" si="160"/>
        <v>0</v>
      </c>
      <c r="S450" s="348">
        <f t="shared" si="161"/>
        <v>0</v>
      </c>
      <c r="T450" s="348">
        <f t="shared" si="162"/>
        <v>0</v>
      </c>
      <c r="U450" s="348">
        <f t="shared" si="163"/>
        <v>0</v>
      </c>
      <c r="V450" s="348">
        <f t="shared" si="164"/>
        <v>0</v>
      </c>
      <c r="W450" s="348">
        <f t="shared" si="165"/>
        <v>0</v>
      </c>
      <c r="X450" s="348">
        <f t="shared" si="166"/>
        <v>0</v>
      </c>
      <c r="Y450" s="348">
        <f t="shared" si="167"/>
        <v>0</v>
      </c>
      <c r="Z450" s="348">
        <f t="shared" si="168"/>
        <v>0</v>
      </c>
      <c r="AA450" s="348">
        <f t="shared" si="169"/>
        <v>0</v>
      </c>
      <c r="AB450" s="348">
        <f t="shared" si="170"/>
        <v>0</v>
      </c>
      <c r="AC450" s="348">
        <f t="shared" si="171"/>
        <v>0</v>
      </c>
      <c r="AD450" s="348">
        <f t="shared" si="172"/>
        <v>0</v>
      </c>
      <c r="AE450" s="348">
        <f t="shared" si="173"/>
        <v>0</v>
      </c>
      <c r="AF450" s="348">
        <f t="shared" si="174"/>
        <v>0</v>
      </c>
      <c r="AG450" s="348">
        <f t="shared" si="175"/>
        <v>0</v>
      </c>
      <c r="AH450" s="348">
        <f t="shared" si="176"/>
        <v>0</v>
      </c>
      <c r="AI450" s="348">
        <f t="shared" si="177"/>
        <v>0</v>
      </c>
      <c r="AJ450" s="348">
        <f t="shared" si="178"/>
        <v>0</v>
      </c>
      <c r="AK450" s="348">
        <f t="shared" si="179"/>
        <v>0</v>
      </c>
      <c r="AL450" s="348">
        <f t="shared" si="180"/>
        <v>0</v>
      </c>
      <c r="AM450" s="348">
        <f t="shared" si="181"/>
        <v>0</v>
      </c>
      <c r="AN450" s="348">
        <f t="shared" si="182"/>
        <v>0</v>
      </c>
      <c r="AO450" s="334"/>
    </row>
    <row r="451" spans="1:41" s="335" customFormat="1" ht="18" customHeight="1">
      <c r="A451" s="343">
        <f t="shared" si="158"/>
        <v>446</v>
      </c>
      <c r="B451" s="344" t="s">
        <v>400</v>
      </c>
      <c r="C451" s="345" t="s">
        <v>401</v>
      </c>
      <c r="D451" s="346">
        <v>0</v>
      </c>
      <c r="E451" s="346">
        <v>0</v>
      </c>
      <c r="F451" s="346">
        <v>0</v>
      </c>
      <c r="G451" s="346">
        <v>0</v>
      </c>
      <c r="H451" s="346"/>
      <c r="I451" s="346"/>
      <c r="J451" s="346"/>
      <c r="K451" s="346"/>
      <c r="L451" s="346"/>
      <c r="M451" s="346"/>
      <c r="N451" s="346"/>
      <c r="O451" s="346"/>
      <c r="P451" s="347">
        <f t="shared" si="183"/>
        <v>0</v>
      </c>
      <c r="Q451" s="348">
        <f t="shared" si="159"/>
        <v>0</v>
      </c>
      <c r="R451" s="348">
        <f t="shared" si="160"/>
        <v>0</v>
      </c>
      <c r="S451" s="348">
        <f t="shared" si="161"/>
        <v>0</v>
      </c>
      <c r="T451" s="348">
        <f t="shared" si="162"/>
        <v>0</v>
      </c>
      <c r="U451" s="348">
        <f t="shared" si="163"/>
        <v>0</v>
      </c>
      <c r="V451" s="348">
        <f t="shared" si="164"/>
        <v>0</v>
      </c>
      <c r="W451" s="348">
        <f t="shared" si="165"/>
        <v>0</v>
      </c>
      <c r="X451" s="348">
        <f t="shared" si="166"/>
        <v>0</v>
      </c>
      <c r="Y451" s="348">
        <f t="shared" si="167"/>
        <v>0</v>
      </c>
      <c r="Z451" s="348">
        <f t="shared" si="168"/>
        <v>0</v>
      </c>
      <c r="AA451" s="348">
        <f t="shared" si="169"/>
        <v>0</v>
      </c>
      <c r="AB451" s="348">
        <f t="shared" si="170"/>
        <v>0</v>
      </c>
      <c r="AC451" s="348">
        <f t="shared" si="171"/>
        <v>0</v>
      </c>
      <c r="AD451" s="348">
        <f t="shared" si="172"/>
        <v>0</v>
      </c>
      <c r="AE451" s="348">
        <f t="shared" si="173"/>
        <v>0</v>
      </c>
      <c r="AF451" s="348">
        <f t="shared" si="174"/>
        <v>0</v>
      </c>
      <c r="AG451" s="348">
        <f t="shared" si="175"/>
        <v>0</v>
      </c>
      <c r="AH451" s="348">
        <f t="shared" si="176"/>
        <v>0</v>
      </c>
      <c r="AI451" s="348">
        <f t="shared" si="177"/>
        <v>0</v>
      </c>
      <c r="AJ451" s="348">
        <f t="shared" si="178"/>
        <v>0</v>
      </c>
      <c r="AK451" s="348">
        <f t="shared" si="179"/>
        <v>0</v>
      </c>
      <c r="AL451" s="348">
        <f t="shared" si="180"/>
        <v>0</v>
      </c>
      <c r="AM451" s="348">
        <f t="shared" si="181"/>
        <v>0</v>
      </c>
      <c r="AN451" s="348">
        <f t="shared" si="182"/>
        <v>0</v>
      </c>
      <c r="AO451" s="334"/>
    </row>
    <row r="452" spans="1:41" s="335" customFormat="1" ht="18" customHeight="1">
      <c r="A452" s="343">
        <f t="shared" si="158"/>
        <v>447</v>
      </c>
      <c r="B452" s="344" t="s">
        <v>402</v>
      </c>
      <c r="C452" s="345" t="s">
        <v>403</v>
      </c>
      <c r="D452" s="346">
        <v>0</v>
      </c>
      <c r="E452" s="346"/>
      <c r="F452" s="346">
        <v>0</v>
      </c>
      <c r="G452" s="346"/>
      <c r="H452" s="346"/>
      <c r="I452" s="346"/>
      <c r="J452" s="346"/>
      <c r="K452" s="346"/>
      <c r="L452" s="346"/>
      <c r="M452" s="346"/>
      <c r="N452" s="346"/>
      <c r="O452" s="346"/>
      <c r="P452" s="347">
        <f t="shared" si="183"/>
        <v>0</v>
      </c>
      <c r="Q452" s="348">
        <f t="shared" si="159"/>
        <v>0</v>
      </c>
      <c r="R452" s="348">
        <f t="shared" si="160"/>
        <v>0</v>
      </c>
      <c r="S452" s="348">
        <f t="shared" si="161"/>
        <v>0</v>
      </c>
      <c r="T452" s="348">
        <f t="shared" si="162"/>
        <v>0</v>
      </c>
      <c r="U452" s="348">
        <f t="shared" si="163"/>
        <v>0</v>
      </c>
      <c r="V452" s="348">
        <f t="shared" si="164"/>
        <v>0</v>
      </c>
      <c r="W452" s="348">
        <f t="shared" si="165"/>
        <v>0</v>
      </c>
      <c r="X452" s="348">
        <f t="shared" si="166"/>
        <v>0</v>
      </c>
      <c r="Y452" s="348">
        <f t="shared" si="167"/>
        <v>0</v>
      </c>
      <c r="Z452" s="348">
        <f t="shared" si="168"/>
        <v>0</v>
      </c>
      <c r="AA452" s="348">
        <f t="shared" si="169"/>
        <v>0</v>
      </c>
      <c r="AB452" s="348">
        <f t="shared" si="170"/>
        <v>0</v>
      </c>
      <c r="AC452" s="348">
        <f t="shared" si="171"/>
        <v>0</v>
      </c>
      <c r="AD452" s="348">
        <f t="shared" si="172"/>
        <v>0</v>
      </c>
      <c r="AE452" s="348">
        <f t="shared" si="173"/>
        <v>0</v>
      </c>
      <c r="AF452" s="348">
        <f t="shared" si="174"/>
        <v>0</v>
      </c>
      <c r="AG452" s="348">
        <f t="shared" si="175"/>
        <v>0</v>
      </c>
      <c r="AH452" s="348">
        <f t="shared" si="176"/>
        <v>0</v>
      </c>
      <c r="AI452" s="348">
        <f t="shared" si="177"/>
        <v>0</v>
      </c>
      <c r="AJ452" s="348">
        <f t="shared" si="178"/>
        <v>0</v>
      </c>
      <c r="AK452" s="348">
        <f t="shared" si="179"/>
        <v>0</v>
      </c>
      <c r="AL452" s="348">
        <f t="shared" si="180"/>
        <v>0</v>
      </c>
      <c r="AM452" s="348">
        <f t="shared" si="181"/>
        <v>0</v>
      </c>
      <c r="AN452" s="348">
        <f t="shared" si="182"/>
        <v>0</v>
      </c>
      <c r="AO452" s="334"/>
    </row>
    <row r="453" spans="1:41" s="335" customFormat="1" ht="18" customHeight="1">
      <c r="A453" s="343">
        <f t="shared" si="158"/>
        <v>448</v>
      </c>
      <c r="B453" s="344" t="s">
        <v>404</v>
      </c>
      <c r="C453" s="345" t="s">
        <v>405</v>
      </c>
      <c r="D453" s="346">
        <v>0</v>
      </c>
      <c r="E453" s="346"/>
      <c r="F453" s="346">
        <v>0</v>
      </c>
      <c r="G453" s="346"/>
      <c r="H453" s="346"/>
      <c r="I453" s="346"/>
      <c r="J453" s="346"/>
      <c r="K453" s="346"/>
      <c r="L453" s="346"/>
      <c r="M453" s="346"/>
      <c r="N453" s="346"/>
      <c r="O453" s="346"/>
      <c r="P453" s="347">
        <f t="shared" si="183"/>
        <v>0</v>
      </c>
      <c r="Q453" s="348">
        <f t="shared" si="159"/>
        <v>0</v>
      </c>
      <c r="R453" s="348">
        <f t="shared" si="160"/>
        <v>0</v>
      </c>
      <c r="S453" s="348">
        <f t="shared" si="161"/>
        <v>0</v>
      </c>
      <c r="T453" s="348">
        <f t="shared" si="162"/>
        <v>0</v>
      </c>
      <c r="U453" s="348">
        <f t="shared" si="163"/>
        <v>0</v>
      </c>
      <c r="V453" s="348">
        <f t="shared" si="164"/>
        <v>0</v>
      </c>
      <c r="W453" s="348">
        <f t="shared" si="165"/>
        <v>0</v>
      </c>
      <c r="X453" s="348">
        <f t="shared" si="166"/>
        <v>0</v>
      </c>
      <c r="Y453" s="348">
        <f t="shared" si="167"/>
        <v>0</v>
      </c>
      <c r="Z453" s="348">
        <f t="shared" si="168"/>
        <v>0</v>
      </c>
      <c r="AA453" s="348">
        <f t="shared" si="169"/>
        <v>0</v>
      </c>
      <c r="AB453" s="348">
        <f t="shared" si="170"/>
        <v>0</v>
      </c>
      <c r="AC453" s="348">
        <f t="shared" si="171"/>
        <v>0</v>
      </c>
      <c r="AD453" s="348">
        <f t="shared" si="172"/>
        <v>0</v>
      </c>
      <c r="AE453" s="348">
        <f t="shared" si="173"/>
        <v>0</v>
      </c>
      <c r="AF453" s="348">
        <f t="shared" si="174"/>
        <v>0</v>
      </c>
      <c r="AG453" s="348">
        <f t="shared" si="175"/>
        <v>0</v>
      </c>
      <c r="AH453" s="348">
        <f t="shared" si="176"/>
        <v>0</v>
      </c>
      <c r="AI453" s="348">
        <f t="shared" si="177"/>
        <v>0</v>
      </c>
      <c r="AJ453" s="348">
        <f t="shared" si="178"/>
        <v>0</v>
      </c>
      <c r="AK453" s="348">
        <f t="shared" si="179"/>
        <v>0</v>
      </c>
      <c r="AL453" s="348">
        <f t="shared" si="180"/>
        <v>0</v>
      </c>
      <c r="AM453" s="348">
        <f t="shared" si="181"/>
        <v>0</v>
      </c>
      <c r="AN453" s="348">
        <f t="shared" si="182"/>
        <v>0</v>
      </c>
      <c r="AO453" s="334"/>
    </row>
    <row r="454" spans="1:41" s="335" customFormat="1" ht="18" customHeight="1">
      <c r="A454" s="343">
        <f t="shared" si="158"/>
        <v>449</v>
      </c>
      <c r="B454" s="344" t="s">
        <v>406</v>
      </c>
      <c r="C454" s="345" t="s">
        <v>407</v>
      </c>
      <c r="D454" s="346">
        <v>0</v>
      </c>
      <c r="E454" s="346"/>
      <c r="F454" s="346">
        <v>0</v>
      </c>
      <c r="G454" s="346"/>
      <c r="H454" s="346"/>
      <c r="I454" s="346"/>
      <c r="J454" s="346"/>
      <c r="K454" s="346"/>
      <c r="L454" s="346"/>
      <c r="M454" s="346"/>
      <c r="N454" s="346"/>
      <c r="O454" s="346"/>
      <c r="P454" s="347">
        <f t="shared" si="183"/>
        <v>0</v>
      </c>
      <c r="Q454" s="348">
        <f>IF(D454&lt;14,D454,14)</f>
        <v>0</v>
      </c>
      <c r="R454" s="348">
        <f>D454-Q454</f>
        <v>0</v>
      </c>
      <c r="S454" s="348">
        <f>IF(D454&gt;=14,0,IF((D454+E454)&lt;14,E454,14-D454))</f>
        <v>0</v>
      </c>
      <c r="T454" s="348">
        <f>IF(D454&gt;=14,E454,E454-S454)</f>
        <v>0</v>
      </c>
      <c r="U454" s="348">
        <f>IF((D454+E454)&gt;=14,0,IF((D454+E454+F454)&lt;14,F454,14-(D454+E454)))</f>
        <v>0</v>
      </c>
      <c r="V454" s="348">
        <f>IF((D454+E454)&gt;=14,F454,F454-U454)</f>
        <v>0</v>
      </c>
      <c r="W454" s="348">
        <f>IF((D454+E454+F454)&gt;=14,0,IF((D454+E454+F454+G454)&lt;14,G454,14-(D454+E454+F454)))</f>
        <v>0</v>
      </c>
      <c r="X454" s="348">
        <f>IF((D454+E454+F454)&gt;=14,G454,G454-W454)</f>
        <v>0</v>
      </c>
      <c r="Y454" s="348">
        <f>IF((D454+E454+F454+G454)&gt;=14,0,IF((D454+E454+F454+G454+H454)&lt;14,H454,14-(D454+E454+F454+G454)))</f>
        <v>0</v>
      </c>
      <c r="Z454" s="348">
        <f>IF((D454+E454+F454+G454)&gt;=14,H454,H454-Y454)</f>
        <v>0</v>
      </c>
      <c r="AA454" s="348">
        <f>IF((D454+E454+F454+G454+H454)&gt;=14,0,IF((D454+E454+F454+G454+H454+I454)&lt;14,I454,14-(D454+E454+F454+G454+H454)))</f>
        <v>0</v>
      </c>
      <c r="AB454" s="348">
        <f>IF((D454+E454+F454+G454+H454)&gt;=14,I454,I454-AA454)</f>
        <v>0</v>
      </c>
      <c r="AC454" s="348">
        <f>IF((D454+E454+F454+G454+H454+I454)&gt;=14,0,IF((D454+E454+F454+G454+H454+I454+J454)&lt;14,J454,14-(D454+E454+F454+G454+H454+I454)))</f>
        <v>0</v>
      </c>
      <c r="AD454" s="348">
        <f>IF((D454+E454+F454+G454+H454+I454)&gt;=14,J454,J454-AC454)</f>
        <v>0</v>
      </c>
      <c r="AE454" s="348">
        <f>IF((D454+E454+F454+G454+H454+I454+J454)&gt;=14,0,IF((D454+E454+F454+G454+H454+I454+J454+K454)&lt;14,K454,14-(D454+E454+F454+G454+H454+I454+J454)))</f>
        <v>0</v>
      </c>
      <c r="AF454" s="348">
        <f>IF((D454+E454+F454+G454+H454+I454+J454)&gt;=14,K454,K454-AE454)</f>
        <v>0</v>
      </c>
      <c r="AG454" s="348">
        <f>IF((D454+E454+F454+G454+H454+I454+J454+K454)&gt;=14,0,IF((D454+E454+F454+G454+H454+I454+J454+K454+L454)&lt;14,L454,14-(D454+E454+F454+G454+H454+I454+J454+K454)))</f>
        <v>0</v>
      </c>
      <c r="AH454" s="348">
        <f>IF((D454+E454+F454+G454+H454+I454+J454+K454)&gt;=14,L454,L454-AG454)</f>
        <v>0</v>
      </c>
      <c r="AI454" s="348">
        <f>IF((D454+E454+F454+G454+H454+I454+J454+K454+L454)&gt;=14,0,IF((D454+E454+F454+G454+H454+I454+J454+K454+L454+M454)&lt;14,M454,14-(D454+E454+F454+G454+H454+I454+J454+K454+L454)))</f>
        <v>0</v>
      </c>
      <c r="AJ454" s="348">
        <f>IF((D454+E454+F454+G454+H454+I454+J454+K454+L454)&gt;=14,M454,M454-AI454)</f>
        <v>0</v>
      </c>
      <c r="AK454" s="348">
        <f>IF((D454+E454+F454+G454+H454+I454+J454+K454+L454+M454)&gt;=14,0,IF((D454+E454+F454+G454+H454+I454+J454+K454+L454+M454+N454)&lt;14,N454,14-(D454+E454+F454+G454+H454+I454+J454+K454+L454+M454)))</f>
        <v>0</v>
      </c>
      <c r="AL454" s="348">
        <f>IF((D454+E454+F454+G454+H454+I454+J454+K454+L454+M454)&gt;=14,N454,N454-AK454)</f>
        <v>0</v>
      </c>
      <c r="AM454" s="348">
        <f>IF((D454+E454+F454+G454+H454+I454+J454+K454+L454+M454+N454)&gt;=14,0,IF((D454+E454+F454+G454+H454+I454+J454+K454+L454+M454+N454+O454)&lt;14,O454,14-(D454+E454+F454+G454+H454+I454+J454+K454+L454+M454+N454)))</f>
        <v>0</v>
      </c>
      <c r="AN454" s="348">
        <f>IF((D454+E454+F454+G454+H454+I454+J454+K454+L454+M454+N454)&gt;=14,O454,O454-AM454)</f>
        <v>0</v>
      </c>
      <c r="AO454" s="334"/>
    </row>
    <row r="455" spans="1:41" s="335" customFormat="1" ht="18" customHeight="1">
      <c r="A455" s="343">
        <f t="shared" ref="A455:A518" si="184">IF($B455="","",MAX($A454:$A454)+1)</f>
        <v>450</v>
      </c>
      <c r="B455" s="344" t="s">
        <v>1527</v>
      </c>
      <c r="C455" s="345" t="s">
        <v>1528</v>
      </c>
      <c r="D455" s="346">
        <v>0</v>
      </c>
      <c r="E455" s="346">
        <v>0</v>
      </c>
      <c r="F455" s="346">
        <v>0</v>
      </c>
      <c r="G455" s="346">
        <v>0</v>
      </c>
      <c r="H455" s="346"/>
      <c r="I455" s="346"/>
      <c r="J455" s="346"/>
      <c r="K455" s="346"/>
      <c r="L455" s="346"/>
      <c r="M455" s="346"/>
      <c r="N455" s="346"/>
      <c r="O455" s="346"/>
      <c r="P455" s="347">
        <f t="shared" si="183"/>
        <v>0</v>
      </c>
      <c r="Q455" s="348">
        <f>IF(D455&lt;14,D455,14)</f>
        <v>0</v>
      </c>
      <c r="R455" s="348">
        <f>D455-Q455</f>
        <v>0</v>
      </c>
      <c r="S455" s="348">
        <f>IF(D455&gt;=14,0,IF((D455+E455)&lt;14,E455,14-D455))</f>
        <v>0</v>
      </c>
      <c r="T455" s="348">
        <f>IF(D455&gt;=14,E455,E455-S455)</f>
        <v>0</v>
      </c>
      <c r="U455" s="348">
        <f>IF((D455+E455)&gt;=14,0,IF((D455+E455+F455)&lt;14,F455,14-(D455+E455)))</f>
        <v>0</v>
      </c>
      <c r="V455" s="348">
        <f>IF((D455+E455)&gt;=14,F455,F455-U455)</f>
        <v>0</v>
      </c>
      <c r="W455" s="348">
        <f>IF((D455+E455+F455)&gt;=14,0,IF((D455+E455+F455+G455)&lt;14,G455,14-(D455+E455+F455)))</f>
        <v>0</v>
      </c>
      <c r="X455" s="348">
        <f>IF((D455+E455+F455)&gt;=14,G455,G455-W455)</f>
        <v>0</v>
      </c>
      <c r="Y455" s="348">
        <f>IF((D455+E455+F455+G455)&gt;=14,0,IF((D455+E455+F455+G455+H455)&lt;14,H455,14-(D455+E455+F455+G455)))</f>
        <v>0</v>
      </c>
      <c r="Z455" s="348">
        <f>IF((D455+E455+F455+G455)&gt;=14,H455,H455-Y455)</f>
        <v>0</v>
      </c>
      <c r="AA455" s="348">
        <f>IF((D455+E455+F455+G455+H455)&gt;=14,0,IF((D455+E455+F455+G455+H455+I455)&lt;14,I455,14-(D455+E455+F455+G455+H455)))</f>
        <v>0</v>
      </c>
      <c r="AB455" s="348">
        <f>IF((D455+E455+F455+G455+H455)&gt;=14,I455,I455-AA455)</f>
        <v>0</v>
      </c>
      <c r="AC455" s="348">
        <f>IF((D455+E455+F455+G455+H455+I455)&gt;=14,0,IF((D455+E455+F455+G455+H455+I455+J455)&lt;14,J455,14-(D455+E455+F455+G455+H455+I455)))</f>
        <v>0</v>
      </c>
      <c r="AD455" s="348">
        <f>IF((D455+E455+F455+G455+H455+I455)&gt;=14,J455,J455-AC455)</f>
        <v>0</v>
      </c>
      <c r="AE455" s="348">
        <f>IF((D455+E455+F455+G455+H455+I455+J455)&gt;=14,0,IF((D455+E455+F455+G455+H455+I455+J455+K455)&lt;14,K455,14-(D455+E455+F455+G455+H455+I455+J455)))</f>
        <v>0</v>
      </c>
      <c r="AF455" s="348">
        <f>IF((D455+E455+F455+G455+H455+I455+J455)&gt;=14,K455,K455-AE455)</f>
        <v>0</v>
      </c>
      <c r="AG455" s="348">
        <f>IF((D455+E455+F455+G455+H455+I455+J455+K455)&gt;=14,0,IF((D455+E455+F455+G455+H455+I455+J455+K455+L455)&lt;14,L455,14-(D455+E455+F455+G455+H455+I455+J455+K455)))</f>
        <v>0</v>
      </c>
      <c r="AH455" s="348">
        <f>IF((D455+E455+F455+G455+H455+I455+J455+K455)&gt;=14,L455,L455-AG455)</f>
        <v>0</v>
      </c>
      <c r="AI455" s="348">
        <f>IF((D455+E455+F455+G455+H455+I455+J455+K455+L455)&gt;=14,0,IF((D455+E455+F455+G455+H455+I455+J455+K455+L455+M455)&lt;14,M455,14-(D455+E455+F455+G455+H455+I455+J455+K455+L455)))</f>
        <v>0</v>
      </c>
      <c r="AJ455" s="348">
        <f>IF((D455+E455+F455+G455+H455+I455+J455+K455+L455)&gt;=14,M455,M455-AI455)</f>
        <v>0</v>
      </c>
      <c r="AK455" s="348">
        <f>IF((D455+E455+F455+G455+H455+I455+J455+K455+L455+M455)&gt;=14,0,IF((D455+E455+F455+G455+H455+I455+J455+K455+L455+M455+N455)&lt;14,N455,14-(D455+E455+F455+G455+H455+I455+J455+K455+L455+M455)))</f>
        <v>0</v>
      </c>
      <c r="AL455" s="348">
        <f>IF((D455+E455+F455+G455+H455+I455+J455+K455+L455+M455)&gt;=14,N455,N455-AK455)</f>
        <v>0</v>
      </c>
      <c r="AM455" s="348">
        <f>IF((D455+E455+F455+G455+H455+I455+J455+K455+L455+M455+N455)&gt;=14,0,IF((D455+E455+F455+G455+H455+I455+J455+K455+L455+M455+N455+O455)&lt;14,O455,14-(D455+E455+F455+G455+H455+I455+J455+K455+L455+M455+N455)))</f>
        <v>0</v>
      </c>
      <c r="AN455" s="348">
        <f>IF((D455+E455+F455+G455+H455+I455+J455+K455+L455+M455+N455)&gt;=14,O455,O455-AM455)</f>
        <v>0</v>
      </c>
      <c r="AO455" s="334"/>
    </row>
    <row r="456" spans="1:41" s="335" customFormat="1" ht="18" customHeight="1">
      <c r="A456" s="343">
        <f t="shared" si="184"/>
        <v>451</v>
      </c>
      <c r="B456" s="344" t="s">
        <v>1529</v>
      </c>
      <c r="C456" s="345" t="s">
        <v>1530</v>
      </c>
      <c r="D456" s="346">
        <v>0</v>
      </c>
      <c r="E456" s="346">
        <v>0</v>
      </c>
      <c r="F456" s="346">
        <v>0</v>
      </c>
      <c r="G456" s="346">
        <v>0</v>
      </c>
      <c r="H456" s="346"/>
      <c r="I456" s="346"/>
      <c r="J456" s="346"/>
      <c r="K456" s="346"/>
      <c r="L456" s="346"/>
      <c r="M456" s="346"/>
      <c r="N456" s="346"/>
      <c r="O456" s="346"/>
      <c r="P456" s="347">
        <f t="shared" si="183"/>
        <v>0</v>
      </c>
      <c r="Q456" s="348">
        <f>IF(D456&lt;14,D456,14)</f>
        <v>0</v>
      </c>
      <c r="R456" s="348">
        <f>D456-Q456</f>
        <v>0</v>
      </c>
      <c r="S456" s="348">
        <f>IF(D456&gt;=14,0,IF((D456+E456)&lt;14,E456,14-D456))</f>
        <v>0</v>
      </c>
      <c r="T456" s="348">
        <f>IF(D456&gt;=14,E456,E456-S456)</f>
        <v>0</v>
      </c>
      <c r="U456" s="348">
        <f>IF((D456+E456)&gt;=14,0,IF((D456+E456+F456)&lt;14,F456,14-(D456+E456)))</f>
        <v>0</v>
      </c>
      <c r="V456" s="348">
        <f>IF((D456+E456)&gt;=14,F456,F456-U456)</f>
        <v>0</v>
      </c>
      <c r="W456" s="348">
        <f>IF((D456+E456+F456)&gt;=14,0,IF((D456+E456+F456+G456)&lt;14,G456,14-(D456+E456+F456)))</f>
        <v>0</v>
      </c>
      <c r="X456" s="348">
        <f>IF((D456+E456+F456)&gt;=14,G456,G456-W456)</f>
        <v>0</v>
      </c>
      <c r="Y456" s="348">
        <f>IF((D456+E456+F456+G456)&gt;=14,0,IF((D456+E456+F456+G456+H456)&lt;14,H456,14-(D456+E456+F456+G456)))</f>
        <v>0</v>
      </c>
      <c r="Z456" s="348">
        <f>IF((D456+E456+F456+G456)&gt;=14,H456,H456-Y456)</f>
        <v>0</v>
      </c>
      <c r="AA456" s="348">
        <f>IF((D456+E456+F456+G456+H456)&gt;=14,0,IF((D456+E456+F456+G456+H456+I456)&lt;14,I456,14-(D456+E456+F456+G456+H456)))</f>
        <v>0</v>
      </c>
      <c r="AB456" s="348">
        <f>IF((D456+E456+F456+G456+H456)&gt;=14,I456,I456-AA456)</f>
        <v>0</v>
      </c>
      <c r="AC456" s="348">
        <f>IF((D456+E456+F456+G456+H456+I456)&gt;=14,0,IF((D456+E456+F456+G456+H456+I456+J456)&lt;14,J456,14-(D456+E456+F456+G456+H456+I456)))</f>
        <v>0</v>
      </c>
      <c r="AD456" s="348">
        <f>IF((D456+E456+F456+G456+H456+I456)&gt;=14,J456,J456-AC456)</f>
        <v>0</v>
      </c>
      <c r="AE456" s="348">
        <f>IF((D456+E456+F456+G456+H456+I456+J456)&gt;=14,0,IF((D456+E456+F456+G456+H456+I456+J456+K456)&lt;14,K456,14-(D456+E456+F456+G456+H456+I456+J456)))</f>
        <v>0</v>
      </c>
      <c r="AF456" s="348">
        <f>IF((D456+E456+F456+G456+H456+I456+J456)&gt;=14,K456,K456-AE456)</f>
        <v>0</v>
      </c>
      <c r="AG456" s="348">
        <f>IF((D456+E456+F456+G456+H456+I456+J456+K456)&gt;=14,0,IF((D456+E456+F456+G456+H456+I456+J456+K456+L456)&lt;14,L456,14-(D456+E456+F456+G456+H456+I456+J456+K456)))</f>
        <v>0</v>
      </c>
      <c r="AH456" s="348">
        <f>IF((D456+E456+F456+G456+H456+I456+J456+K456)&gt;=14,L456,L456-AG456)</f>
        <v>0</v>
      </c>
      <c r="AI456" s="348">
        <f>IF((D456+E456+F456+G456+H456+I456+J456+K456+L456)&gt;=14,0,IF((D456+E456+F456+G456+H456+I456+J456+K456+L456+M456)&lt;14,M456,14-(D456+E456+F456+G456+H456+I456+J456+K456+L456)))</f>
        <v>0</v>
      </c>
      <c r="AJ456" s="348">
        <f>IF((D456+E456+F456+G456+H456+I456+J456+K456+L456)&gt;=14,M456,M456-AI456)</f>
        <v>0</v>
      </c>
      <c r="AK456" s="348">
        <f>IF((D456+E456+F456+G456+H456+I456+J456+K456+L456+M456)&gt;=14,0,IF((D456+E456+F456+G456+H456+I456+J456+K456+L456+M456+N456)&lt;14,N456,14-(D456+E456+F456+G456+H456+I456+J456+K456+L456+M456)))</f>
        <v>0</v>
      </c>
      <c r="AL456" s="348">
        <f>IF((D456+E456+F456+G456+H456+I456+J456+K456+L456+M456)&gt;=14,N456,N456-AK456)</f>
        <v>0</v>
      </c>
      <c r="AM456" s="348">
        <f>IF((D456+E456+F456+G456+H456+I456+J456+K456+L456+M456+N456)&gt;=14,0,IF((D456+E456+F456+G456+H456+I456+J456+K456+L456+M456+N456+O456)&lt;14,O456,14-(D456+E456+F456+G456+H456+I456+J456+K456+L456+M456+N456)))</f>
        <v>0</v>
      </c>
      <c r="AN456" s="348">
        <f>IF((D456+E456+F456+G456+H456+I456+J456+K456+L456+M456+N456)&gt;=14,O456,O456-AM456)</f>
        <v>0</v>
      </c>
      <c r="AO456" s="334"/>
    </row>
    <row r="457" spans="1:41" s="335" customFormat="1" ht="18" customHeight="1">
      <c r="A457" s="343">
        <f t="shared" si="184"/>
        <v>452</v>
      </c>
      <c r="B457" s="344" t="s">
        <v>1531</v>
      </c>
      <c r="C457" s="345" t="s">
        <v>1532</v>
      </c>
      <c r="D457" s="346">
        <v>0</v>
      </c>
      <c r="E457" s="346">
        <v>0</v>
      </c>
      <c r="F457" s="346">
        <v>0</v>
      </c>
      <c r="G457" s="346">
        <v>0</v>
      </c>
      <c r="H457" s="346"/>
      <c r="I457" s="346"/>
      <c r="J457" s="346"/>
      <c r="K457" s="346"/>
      <c r="L457" s="346"/>
      <c r="M457" s="346"/>
      <c r="N457" s="346"/>
      <c r="O457" s="346"/>
      <c r="P457" s="347">
        <f t="shared" ref="P457:P534" si="185">SUM(D457:O457)</f>
        <v>0</v>
      </c>
      <c r="Q457" s="348">
        <f t="shared" ref="Q457:Q584" si="186">IF(D457&lt;14,D457,14)</f>
        <v>0</v>
      </c>
      <c r="R457" s="348">
        <f t="shared" ref="R457:R584" si="187">D457-Q457</f>
        <v>0</v>
      </c>
      <c r="S457" s="348">
        <f t="shared" ref="S457:S584" si="188">IF(D457&gt;=14,0,IF((D457+E457)&lt;14,E457,14-D457))</f>
        <v>0</v>
      </c>
      <c r="T457" s="348">
        <f t="shared" ref="T457:T584" si="189">IF(D457&gt;=14,E457,E457-S457)</f>
        <v>0</v>
      </c>
      <c r="U457" s="348">
        <f t="shared" ref="U457:U584" si="190">IF((D457+E457)&gt;=14,0,IF((D457+E457+F457)&lt;14,F457,14-(D457+E457)))</f>
        <v>0</v>
      </c>
      <c r="V457" s="348">
        <f t="shared" ref="V457:V584" si="191">IF((D457+E457)&gt;=14,F457,F457-U457)</f>
        <v>0</v>
      </c>
      <c r="W457" s="348">
        <f t="shared" ref="W457:W584" si="192">IF((D457+E457+F457)&gt;=14,0,IF((D457+E457+F457+G457)&lt;14,G457,14-(D457+E457+F457)))</f>
        <v>0</v>
      </c>
      <c r="X457" s="348">
        <f t="shared" ref="X457:X584" si="193">IF((D457+E457+F457)&gt;=14,G457,G457-W457)</f>
        <v>0</v>
      </c>
      <c r="Y457" s="348">
        <f t="shared" ref="Y457:Y584" si="194">IF((D457+E457+F457+G457)&gt;=14,0,IF((D457+E457+F457+G457+H457)&lt;14,H457,14-(D457+E457+F457+G457)))</f>
        <v>0</v>
      </c>
      <c r="Z457" s="348">
        <f t="shared" ref="Z457:Z584" si="195">IF((D457+E457+F457+G457)&gt;=14,H457,H457-Y457)</f>
        <v>0</v>
      </c>
      <c r="AA457" s="348">
        <f t="shared" ref="AA457:AA584" si="196">IF((D457+E457+F457+G457+H457)&gt;=14,0,IF((D457+E457+F457+G457+H457+I457)&lt;14,I457,14-(D457+E457+F457+G457+H457)))</f>
        <v>0</v>
      </c>
      <c r="AB457" s="348">
        <f t="shared" ref="AB457:AB584" si="197">IF((D457+E457+F457+G457+H457)&gt;=14,I457,I457-AA457)</f>
        <v>0</v>
      </c>
      <c r="AC457" s="348">
        <f t="shared" ref="AC457:AC584" si="198">IF((D457+E457+F457+G457+H457+I457)&gt;=14,0,IF((D457+E457+F457+G457+H457+I457+J457)&lt;14,J457,14-(D457+E457+F457+G457+H457+I457)))</f>
        <v>0</v>
      </c>
      <c r="AD457" s="348">
        <f t="shared" ref="AD457:AD584" si="199">IF((D457+E457+F457+G457+H457+I457)&gt;=14,J457,J457-AC457)</f>
        <v>0</v>
      </c>
      <c r="AE457" s="348">
        <f t="shared" ref="AE457:AE584" si="200">IF((D457+E457+F457+G457+H457+I457+J457)&gt;=14,0,IF((D457+E457+F457+G457+H457+I457+J457+K457)&lt;14,K457,14-(D457+E457+F457+G457+H457+I457+J457)))</f>
        <v>0</v>
      </c>
      <c r="AF457" s="348">
        <f t="shared" ref="AF457:AF584" si="201">IF((D457+E457+F457+G457+H457+I457+J457)&gt;=14,K457,K457-AE457)</f>
        <v>0</v>
      </c>
      <c r="AG457" s="348">
        <f t="shared" ref="AG457:AG584" si="202">IF((D457+E457+F457+G457+H457+I457+J457+K457)&gt;=14,0,IF((D457+E457+F457+G457+H457+I457+J457+K457+L457)&lt;14,L457,14-(D457+E457+F457+G457+H457+I457+J457+K457)))</f>
        <v>0</v>
      </c>
      <c r="AH457" s="348">
        <f t="shared" ref="AH457:AH584" si="203">IF((D457+E457+F457+G457+H457+I457+J457+K457)&gt;=14,L457,L457-AG457)</f>
        <v>0</v>
      </c>
      <c r="AI457" s="348">
        <f t="shared" ref="AI457:AI584" si="204">IF((D457+E457+F457+G457+H457+I457+J457+K457+L457)&gt;=14,0,IF((D457+E457+F457+G457+H457+I457+J457+K457+L457+M457)&lt;14,M457,14-(D457+E457+F457+G457+H457+I457+J457+K457+L457)))</f>
        <v>0</v>
      </c>
      <c r="AJ457" s="348">
        <f t="shared" ref="AJ457:AJ584" si="205">IF((D457+E457+F457+G457+H457+I457+J457+K457+L457)&gt;=14,M457,M457-AI457)</f>
        <v>0</v>
      </c>
      <c r="AK457" s="348">
        <f t="shared" ref="AK457:AK584" si="206">IF((D457+E457+F457+G457+H457+I457+J457+K457+L457+M457)&gt;=14,0,IF((D457+E457+F457+G457+H457+I457+J457+K457+L457+M457+N457)&lt;14,N457,14-(D457+E457+F457+G457+H457+I457+J457+K457+L457+M457)))</f>
        <v>0</v>
      </c>
      <c r="AL457" s="348">
        <f t="shared" ref="AL457:AL584" si="207">IF((D457+E457+F457+G457+H457+I457+J457+K457+L457+M457)&gt;=14,N457,N457-AK457)</f>
        <v>0</v>
      </c>
      <c r="AM457" s="348">
        <f t="shared" ref="AM457:AM584" si="208">IF((D457+E457+F457+G457+H457+I457+J457+K457+L457+M457+N457)&gt;=14,0,IF((D457+E457+F457+G457+H457+I457+J457+K457+L457+M457+N457+O457)&lt;14,O457,14-(D457+E457+F457+G457+H457+I457+J457+K457+L457+M457+N457)))</f>
        <v>0</v>
      </c>
      <c r="AN457" s="348">
        <f t="shared" ref="AN457:AN584" si="209">IF((D457+E457+F457+G457+H457+I457+J457+K457+L457+M457+N457)&gt;=14,O457,O457-AM457)</f>
        <v>0</v>
      </c>
      <c r="AO457" s="334"/>
    </row>
    <row r="458" spans="1:41" s="335" customFormat="1" ht="18" customHeight="1">
      <c r="A458" s="343">
        <f t="shared" si="184"/>
        <v>453</v>
      </c>
      <c r="B458" s="344" t="s">
        <v>1533</v>
      </c>
      <c r="C458" s="345" t="s">
        <v>1534</v>
      </c>
      <c r="D458" s="346">
        <v>0</v>
      </c>
      <c r="E458" s="346">
        <v>0</v>
      </c>
      <c r="F458" s="346">
        <v>0</v>
      </c>
      <c r="G458" s="346">
        <v>0</v>
      </c>
      <c r="H458" s="346"/>
      <c r="I458" s="346"/>
      <c r="J458" s="346"/>
      <c r="K458" s="346"/>
      <c r="L458" s="346"/>
      <c r="M458" s="346"/>
      <c r="N458" s="346"/>
      <c r="O458" s="346"/>
      <c r="P458" s="347">
        <f t="shared" si="185"/>
        <v>0</v>
      </c>
      <c r="Q458" s="348">
        <f t="shared" si="186"/>
        <v>0</v>
      </c>
      <c r="R458" s="348">
        <f t="shared" si="187"/>
        <v>0</v>
      </c>
      <c r="S458" s="348">
        <f t="shared" si="188"/>
        <v>0</v>
      </c>
      <c r="T458" s="348">
        <f t="shared" si="189"/>
        <v>0</v>
      </c>
      <c r="U458" s="348">
        <f t="shared" si="190"/>
        <v>0</v>
      </c>
      <c r="V458" s="348">
        <f t="shared" si="191"/>
        <v>0</v>
      </c>
      <c r="W458" s="348">
        <f t="shared" si="192"/>
        <v>0</v>
      </c>
      <c r="X458" s="348">
        <f t="shared" si="193"/>
        <v>0</v>
      </c>
      <c r="Y458" s="348">
        <f t="shared" si="194"/>
        <v>0</v>
      </c>
      <c r="Z458" s="348">
        <f t="shared" si="195"/>
        <v>0</v>
      </c>
      <c r="AA458" s="348">
        <f t="shared" si="196"/>
        <v>0</v>
      </c>
      <c r="AB458" s="348">
        <f t="shared" si="197"/>
        <v>0</v>
      </c>
      <c r="AC458" s="348">
        <f t="shared" si="198"/>
        <v>0</v>
      </c>
      <c r="AD458" s="348">
        <f t="shared" si="199"/>
        <v>0</v>
      </c>
      <c r="AE458" s="348">
        <f t="shared" si="200"/>
        <v>0</v>
      </c>
      <c r="AF458" s="348">
        <f t="shared" si="201"/>
        <v>0</v>
      </c>
      <c r="AG458" s="348">
        <f t="shared" si="202"/>
        <v>0</v>
      </c>
      <c r="AH458" s="348">
        <f t="shared" si="203"/>
        <v>0</v>
      </c>
      <c r="AI458" s="348">
        <f t="shared" si="204"/>
        <v>0</v>
      </c>
      <c r="AJ458" s="348">
        <f t="shared" si="205"/>
        <v>0</v>
      </c>
      <c r="AK458" s="348">
        <f t="shared" si="206"/>
        <v>0</v>
      </c>
      <c r="AL458" s="348">
        <f t="shared" si="207"/>
        <v>0</v>
      </c>
      <c r="AM458" s="348">
        <f t="shared" si="208"/>
        <v>0</v>
      </c>
      <c r="AN458" s="348">
        <f t="shared" si="209"/>
        <v>0</v>
      </c>
      <c r="AO458" s="334"/>
    </row>
    <row r="459" spans="1:41" s="335" customFormat="1" ht="18" customHeight="1">
      <c r="A459" s="343">
        <f t="shared" si="184"/>
        <v>454</v>
      </c>
      <c r="B459" s="344" t="s">
        <v>1535</v>
      </c>
      <c r="C459" s="345" t="s">
        <v>482</v>
      </c>
      <c r="D459" s="346">
        <v>0</v>
      </c>
      <c r="E459" s="346">
        <v>0</v>
      </c>
      <c r="F459" s="346">
        <v>0</v>
      </c>
      <c r="G459" s="346">
        <v>0</v>
      </c>
      <c r="H459" s="346"/>
      <c r="I459" s="346"/>
      <c r="J459" s="346"/>
      <c r="K459" s="346"/>
      <c r="L459" s="346"/>
      <c r="M459" s="346"/>
      <c r="N459" s="346"/>
      <c r="O459" s="346"/>
      <c r="P459" s="347">
        <f t="shared" si="185"/>
        <v>0</v>
      </c>
      <c r="Q459" s="348">
        <f t="shared" si="186"/>
        <v>0</v>
      </c>
      <c r="R459" s="348">
        <f t="shared" si="187"/>
        <v>0</v>
      </c>
      <c r="S459" s="348">
        <f t="shared" si="188"/>
        <v>0</v>
      </c>
      <c r="T459" s="348">
        <f t="shared" si="189"/>
        <v>0</v>
      </c>
      <c r="U459" s="348">
        <f t="shared" si="190"/>
        <v>0</v>
      </c>
      <c r="V459" s="348">
        <f t="shared" si="191"/>
        <v>0</v>
      </c>
      <c r="W459" s="348">
        <f t="shared" si="192"/>
        <v>0</v>
      </c>
      <c r="X459" s="348">
        <f t="shared" si="193"/>
        <v>0</v>
      </c>
      <c r="Y459" s="348">
        <f t="shared" si="194"/>
        <v>0</v>
      </c>
      <c r="Z459" s="348">
        <f t="shared" si="195"/>
        <v>0</v>
      </c>
      <c r="AA459" s="348">
        <f t="shared" si="196"/>
        <v>0</v>
      </c>
      <c r="AB459" s="348">
        <f t="shared" si="197"/>
        <v>0</v>
      </c>
      <c r="AC459" s="348">
        <f t="shared" si="198"/>
        <v>0</v>
      </c>
      <c r="AD459" s="348">
        <f t="shared" si="199"/>
        <v>0</v>
      </c>
      <c r="AE459" s="348">
        <f t="shared" si="200"/>
        <v>0</v>
      </c>
      <c r="AF459" s="348">
        <f t="shared" si="201"/>
        <v>0</v>
      </c>
      <c r="AG459" s="348">
        <f t="shared" si="202"/>
        <v>0</v>
      </c>
      <c r="AH459" s="348">
        <f t="shared" si="203"/>
        <v>0</v>
      </c>
      <c r="AI459" s="348">
        <f t="shared" si="204"/>
        <v>0</v>
      </c>
      <c r="AJ459" s="348">
        <f t="shared" si="205"/>
        <v>0</v>
      </c>
      <c r="AK459" s="348">
        <f t="shared" si="206"/>
        <v>0</v>
      </c>
      <c r="AL459" s="348">
        <f t="shared" si="207"/>
        <v>0</v>
      </c>
      <c r="AM459" s="348">
        <f t="shared" si="208"/>
        <v>0</v>
      </c>
      <c r="AN459" s="348">
        <f t="shared" si="209"/>
        <v>0</v>
      </c>
      <c r="AO459" s="334"/>
    </row>
    <row r="460" spans="1:41" s="335" customFormat="1" ht="18" customHeight="1">
      <c r="A460" s="343">
        <f t="shared" si="184"/>
        <v>455</v>
      </c>
      <c r="B460" s="344" t="s">
        <v>1536</v>
      </c>
      <c r="C460" s="345" t="s">
        <v>1537</v>
      </c>
      <c r="D460" s="346">
        <v>0</v>
      </c>
      <c r="E460" s="346">
        <v>0</v>
      </c>
      <c r="F460" s="346">
        <v>0</v>
      </c>
      <c r="G460" s="346">
        <v>0</v>
      </c>
      <c r="H460" s="346"/>
      <c r="I460" s="346"/>
      <c r="J460" s="346"/>
      <c r="K460" s="346"/>
      <c r="L460" s="346"/>
      <c r="M460" s="346"/>
      <c r="N460" s="346"/>
      <c r="O460" s="346"/>
      <c r="P460" s="347">
        <f t="shared" si="185"/>
        <v>0</v>
      </c>
      <c r="Q460" s="348">
        <f t="shared" si="186"/>
        <v>0</v>
      </c>
      <c r="R460" s="348">
        <f t="shared" si="187"/>
        <v>0</v>
      </c>
      <c r="S460" s="348">
        <f t="shared" si="188"/>
        <v>0</v>
      </c>
      <c r="T460" s="348">
        <f t="shared" si="189"/>
        <v>0</v>
      </c>
      <c r="U460" s="348">
        <f t="shared" si="190"/>
        <v>0</v>
      </c>
      <c r="V460" s="348">
        <f t="shared" si="191"/>
        <v>0</v>
      </c>
      <c r="W460" s="348">
        <f t="shared" si="192"/>
        <v>0</v>
      </c>
      <c r="X460" s="348">
        <f t="shared" si="193"/>
        <v>0</v>
      </c>
      <c r="Y460" s="348">
        <f t="shared" si="194"/>
        <v>0</v>
      </c>
      <c r="Z460" s="348">
        <f t="shared" si="195"/>
        <v>0</v>
      </c>
      <c r="AA460" s="348">
        <f t="shared" si="196"/>
        <v>0</v>
      </c>
      <c r="AB460" s="348">
        <f t="shared" si="197"/>
        <v>0</v>
      </c>
      <c r="AC460" s="348">
        <f t="shared" si="198"/>
        <v>0</v>
      </c>
      <c r="AD460" s="348">
        <f t="shared" si="199"/>
        <v>0</v>
      </c>
      <c r="AE460" s="348">
        <f t="shared" si="200"/>
        <v>0</v>
      </c>
      <c r="AF460" s="348">
        <f t="shared" si="201"/>
        <v>0</v>
      </c>
      <c r="AG460" s="348">
        <f t="shared" si="202"/>
        <v>0</v>
      </c>
      <c r="AH460" s="348">
        <f t="shared" si="203"/>
        <v>0</v>
      </c>
      <c r="AI460" s="348">
        <f t="shared" si="204"/>
        <v>0</v>
      </c>
      <c r="AJ460" s="348">
        <f t="shared" si="205"/>
        <v>0</v>
      </c>
      <c r="AK460" s="348">
        <f t="shared" si="206"/>
        <v>0</v>
      </c>
      <c r="AL460" s="348">
        <f t="shared" si="207"/>
        <v>0</v>
      </c>
      <c r="AM460" s="348">
        <f t="shared" si="208"/>
        <v>0</v>
      </c>
      <c r="AN460" s="348">
        <f t="shared" si="209"/>
        <v>0</v>
      </c>
      <c r="AO460" s="334"/>
    </row>
    <row r="461" spans="1:41" s="335" customFormat="1" ht="18" customHeight="1">
      <c r="A461" s="343">
        <f t="shared" si="184"/>
        <v>456</v>
      </c>
      <c r="B461" s="344" t="s">
        <v>1538</v>
      </c>
      <c r="C461" s="345" t="s">
        <v>1539</v>
      </c>
      <c r="D461" s="346">
        <v>0</v>
      </c>
      <c r="E461" s="346">
        <v>0</v>
      </c>
      <c r="F461" s="346">
        <v>0</v>
      </c>
      <c r="G461" s="346">
        <v>0</v>
      </c>
      <c r="H461" s="346"/>
      <c r="I461" s="346"/>
      <c r="J461" s="346"/>
      <c r="K461" s="346"/>
      <c r="L461" s="346"/>
      <c r="M461" s="346"/>
      <c r="N461" s="346"/>
      <c r="O461" s="346"/>
      <c r="P461" s="347">
        <f t="shared" si="185"/>
        <v>0</v>
      </c>
      <c r="Q461" s="348">
        <f t="shared" si="186"/>
        <v>0</v>
      </c>
      <c r="R461" s="348">
        <f t="shared" si="187"/>
        <v>0</v>
      </c>
      <c r="S461" s="348">
        <f t="shared" si="188"/>
        <v>0</v>
      </c>
      <c r="T461" s="348">
        <f t="shared" si="189"/>
        <v>0</v>
      </c>
      <c r="U461" s="348">
        <f t="shared" si="190"/>
        <v>0</v>
      </c>
      <c r="V461" s="348">
        <f t="shared" si="191"/>
        <v>0</v>
      </c>
      <c r="W461" s="348">
        <f t="shared" si="192"/>
        <v>0</v>
      </c>
      <c r="X461" s="348">
        <f t="shared" si="193"/>
        <v>0</v>
      </c>
      <c r="Y461" s="348">
        <f t="shared" si="194"/>
        <v>0</v>
      </c>
      <c r="Z461" s="348">
        <f t="shared" si="195"/>
        <v>0</v>
      </c>
      <c r="AA461" s="348">
        <f t="shared" si="196"/>
        <v>0</v>
      </c>
      <c r="AB461" s="348">
        <f t="shared" si="197"/>
        <v>0</v>
      </c>
      <c r="AC461" s="348">
        <f t="shared" si="198"/>
        <v>0</v>
      </c>
      <c r="AD461" s="348">
        <f t="shared" si="199"/>
        <v>0</v>
      </c>
      <c r="AE461" s="348">
        <f t="shared" si="200"/>
        <v>0</v>
      </c>
      <c r="AF461" s="348">
        <f t="shared" si="201"/>
        <v>0</v>
      </c>
      <c r="AG461" s="348">
        <f t="shared" si="202"/>
        <v>0</v>
      </c>
      <c r="AH461" s="348">
        <f t="shared" si="203"/>
        <v>0</v>
      </c>
      <c r="AI461" s="348">
        <f t="shared" si="204"/>
        <v>0</v>
      </c>
      <c r="AJ461" s="348">
        <f t="shared" si="205"/>
        <v>0</v>
      </c>
      <c r="AK461" s="348">
        <f t="shared" si="206"/>
        <v>0</v>
      </c>
      <c r="AL461" s="348">
        <f t="shared" si="207"/>
        <v>0</v>
      </c>
      <c r="AM461" s="348">
        <f t="shared" si="208"/>
        <v>0</v>
      </c>
      <c r="AN461" s="348">
        <f t="shared" si="209"/>
        <v>0</v>
      </c>
      <c r="AO461" s="334"/>
    </row>
    <row r="462" spans="1:41" s="335" customFormat="1" ht="18" customHeight="1">
      <c r="A462" s="343">
        <f t="shared" si="184"/>
        <v>457</v>
      </c>
      <c r="B462" s="344" t="s">
        <v>1540</v>
      </c>
      <c r="C462" s="345" t="s">
        <v>1541</v>
      </c>
      <c r="D462" s="346">
        <v>0</v>
      </c>
      <c r="E462" s="346">
        <v>0</v>
      </c>
      <c r="F462" s="346">
        <v>0</v>
      </c>
      <c r="G462" s="346">
        <v>0</v>
      </c>
      <c r="H462" s="346"/>
      <c r="I462" s="346"/>
      <c r="J462" s="346"/>
      <c r="K462" s="346"/>
      <c r="L462" s="346"/>
      <c r="M462" s="346"/>
      <c r="N462" s="346"/>
      <c r="O462" s="346"/>
      <c r="P462" s="347">
        <f t="shared" si="185"/>
        <v>0</v>
      </c>
      <c r="Q462" s="348">
        <f t="shared" si="186"/>
        <v>0</v>
      </c>
      <c r="R462" s="348">
        <f t="shared" si="187"/>
        <v>0</v>
      </c>
      <c r="S462" s="348">
        <f t="shared" si="188"/>
        <v>0</v>
      </c>
      <c r="T462" s="348">
        <f t="shared" si="189"/>
        <v>0</v>
      </c>
      <c r="U462" s="348">
        <f t="shared" si="190"/>
        <v>0</v>
      </c>
      <c r="V462" s="348">
        <f t="shared" si="191"/>
        <v>0</v>
      </c>
      <c r="W462" s="348">
        <f t="shared" si="192"/>
        <v>0</v>
      </c>
      <c r="X462" s="348">
        <f t="shared" si="193"/>
        <v>0</v>
      </c>
      <c r="Y462" s="348">
        <f t="shared" si="194"/>
        <v>0</v>
      </c>
      <c r="Z462" s="348">
        <f t="shared" si="195"/>
        <v>0</v>
      </c>
      <c r="AA462" s="348">
        <f t="shared" si="196"/>
        <v>0</v>
      </c>
      <c r="AB462" s="348">
        <f t="shared" si="197"/>
        <v>0</v>
      </c>
      <c r="AC462" s="348">
        <f t="shared" si="198"/>
        <v>0</v>
      </c>
      <c r="AD462" s="348">
        <f t="shared" si="199"/>
        <v>0</v>
      </c>
      <c r="AE462" s="348">
        <f t="shared" si="200"/>
        <v>0</v>
      </c>
      <c r="AF462" s="348">
        <f t="shared" si="201"/>
        <v>0</v>
      </c>
      <c r="AG462" s="348">
        <f t="shared" si="202"/>
        <v>0</v>
      </c>
      <c r="AH462" s="348">
        <f t="shared" si="203"/>
        <v>0</v>
      </c>
      <c r="AI462" s="348">
        <f t="shared" si="204"/>
        <v>0</v>
      </c>
      <c r="AJ462" s="348">
        <f t="shared" si="205"/>
        <v>0</v>
      </c>
      <c r="AK462" s="348">
        <f t="shared" si="206"/>
        <v>0</v>
      </c>
      <c r="AL462" s="348">
        <f t="shared" si="207"/>
        <v>0</v>
      </c>
      <c r="AM462" s="348">
        <f t="shared" si="208"/>
        <v>0</v>
      </c>
      <c r="AN462" s="348">
        <f t="shared" si="209"/>
        <v>0</v>
      </c>
      <c r="AO462" s="334"/>
    </row>
    <row r="463" spans="1:41" s="335" customFormat="1" ht="18" customHeight="1">
      <c r="A463" s="343">
        <f t="shared" si="184"/>
        <v>458</v>
      </c>
      <c r="B463" s="344" t="s">
        <v>1542</v>
      </c>
      <c r="C463" s="345" t="s">
        <v>1543</v>
      </c>
      <c r="D463" s="346">
        <v>0</v>
      </c>
      <c r="E463" s="346">
        <v>0</v>
      </c>
      <c r="F463" s="346">
        <v>0</v>
      </c>
      <c r="G463" s="346">
        <v>0</v>
      </c>
      <c r="H463" s="346"/>
      <c r="I463" s="346"/>
      <c r="J463" s="346"/>
      <c r="K463" s="346"/>
      <c r="L463" s="346"/>
      <c r="M463" s="346"/>
      <c r="N463" s="346"/>
      <c r="O463" s="346"/>
      <c r="P463" s="347">
        <f t="shared" si="185"/>
        <v>0</v>
      </c>
      <c r="Q463" s="348">
        <f t="shared" si="186"/>
        <v>0</v>
      </c>
      <c r="R463" s="348">
        <f t="shared" si="187"/>
        <v>0</v>
      </c>
      <c r="S463" s="348">
        <f t="shared" si="188"/>
        <v>0</v>
      </c>
      <c r="T463" s="348">
        <f t="shared" si="189"/>
        <v>0</v>
      </c>
      <c r="U463" s="348">
        <f t="shared" si="190"/>
        <v>0</v>
      </c>
      <c r="V463" s="348">
        <f t="shared" si="191"/>
        <v>0</v>
      </c>
      <c r="W463" s="348">
        <f t="shared" si="192"/>
        <v>0</v>
      </c>
      <c r="X463" s="348">
        <f t="shared" si="193"/>
        <v>0</v>
      </c>
      <c r="Y463" s="348">
        <f t="shared" si="194"/>
        <v>0</v>
      </c>
      <c r="Z463" s="348">
        <f t="shared" si="195"/>
        <v>0</v>
      </c>
      <c r="AA463" s="348">
        <f t="shared" si="196"/>
        <v>0</v>
      </c>
      <c r="AB463" s="348">
        <f t="shared" si="197"/>
        <v>0</v>
      </c>
      <c r="AC463" s="348">
        <f t="shared" si="198"/>
        <v>0</v>
      </c>
      <c r="AD463" s="348">
        <f t="shared" si="199"/>
        <v>0</v>
      </c>
      <c r="AE463" s="348">
        <f t="shared" si="200"/>
        <v>0</v>
      </c>
      <c r="AF463" s="348">
        <f t="shared" si="201"/>
        <v>0</v>
      </c>
      <c r="AG463" s="348">
        <f t="shared" si="202"/>
        <v>0</v>
      </c>
      <c r="AH463" s="348">
        <f t="shared" si="203"/>
        <v>0</v>
      </c>
      <c r="AI463" s="348">
        <f t="shared" si="204"/>
        <v>0</v>
      </c>
      <c r="AJ463" s="348">
        <f t="shared" si="205"/>
        <v>0</v>
      </c>
      <c r="AK463" s="348">
        <f t="shared" si="206"/>
        <v>0</v>
      </c>
      <c r="AL463" s="348">
        <f t="shared" si="207"/>
        <v>0</v>
      </c>
      <c r="AM463" s="348">
        <f t="shared" si="208"/>
        <v>0</v>
      </c>
      <c r="AN463" s="348">
        <f t="shared" si="209"/>
        <v>0</v>
      </c>
      <c r="AO463" s="334"/>
    </row>
    <row r="464" spans="1:41" s="335" customFormat="1" ht="18" customHeight="1">
      <c r="A464" s="343">
        <f t="shared" si="184"/>
        <v>459</v>
      </c>
      <c r="B464" s="344" t="s">
        <v>1544</v>
      </c>
      <c r="C464" s="345" t="s">
        <v>1545</v>
      </c>
      <c r="D464" s="346">
        <v>0</v>
      </c>
      <c r="E464" s="346">
        <v>0</v>
      </c>
      <c r="F464" s="346">
        <v>0</v>
      </c>
      <c r="G464" s="346">
        <v>0</v>
      </c>
      <c r="H464" s="346"/>
      <c r="I464" s="346"/>
      <c r="J464" s="346"/>
      <c r="K464" s="346"/>
      <c r="L464" s="346"/>
      <c r="M464" s="346"/>
      <c r="N464" s="346"/>
      <c r="O464" s="346"/>
      <c r="P464" s="347">
        <f t="shared" si="185"/>
        <v>0</v>
      </c>
      <c r="Q464" s="348">
        <f t="shared" si="186"/>
        <v>0</v>
      </c>
      <c r="R464" s="348">
        <f t="shared" si="187"/>
        <v>0</v>
      </c>
      <c r="S464" s="348">
        <f t="shared" si="188"/>
        <v>0</v>
      </c>
      <c r="T464" s="348">
        <f t="shared" si="189"/>
        <v>0</v>
      </c>
      <c r="U464" s="348">
        <f t="shared" si="190"/>
        <v>0</v>
      </c>
      <c r="V464" s="348">
        <f t="shared" si="191"/>
        <v>0</v>
      </c>
      <c r="W464" s="348">
        <f t="shared" si="192"/>
        <v>0</v>
      </c>
      <c r="X464" s="348">
        <f t="shared" si="193"/>
        <v>0</v>
      </c>
      <c r="Y464" s="348">
        <f t="shared" si="194"/>
        <v>0</v>
      </c>
      <c r="Z464" s="348">
        <f t="shared" si="195"/>
        <v>0</v>
      </c>
      <c r="AA464" s="348">
        <f t="shared" si="196"/>
        <v>0</v>
      </c>
      <c r="AB464" s="348">
        <f t="shared" si="197"/>
        <v>0</v>
      </c>
      <c r="AC464" s="348">
        <f t="shared" si="198"/>
        <v>0</v>
      </c>
      <c r="AD464" s="348">
        <f t="shared" si="199"/>
        <v>0</v>
      </c>
      <c r="AE464" s="348">
        <f t="shared" si="200"/>
        <v>0</v>
      </c>
      <c r="AF464" s="348">
        <f t="shared" si="201"/>
        <v>0</v>
      </c>
      <c r="AG464" s="348">
        <f t="shared" si="202"/>
        <v>0</v>
      </c>
      <c r="AH464" s="348">
        <f t="shared" si="203"/>
        <v>0</v>
      </c>
      <c r="AI464" s="348">
        <f t="shared" si="204"/>
        <v>0</v>
      </c>
      <c r="AJ464" s="348">
        <f t="shared" si="205"/>
        <v>0</v>
      </c>
      <c r="AK464" s="348">
        <f t="shared" si="206"/>
        <v>0</v>
      </c>
      <c r="AL464" s="348">
        <f t="shared" si="207"/>
        <v>0</v>
      </c>
      <c r="AM464" s="348">
        <f t="shared" si="208"/>
        <v>0</v>
      </c>
      <c r="AN464" s="348">
        <f t="shared" si="209"/>
        <v>0</v>
      </c>
      <c r="AO464" s="334">
        <v>13</v>
      </c>
    </row>
    <row r="465" spans="1:41" s="335" customFormat="1" ht="18" customHeight="1">
      <c r="A465" s="343">
        <f t="shared" si="184"/>
        <v>460</v>
      </c>
      <c r="B465" s="344" t="s">
        <v>1546</v>
      </c>
      <c r="C465" s="345" t="s">
        <v>1547</v>
      </c>
      <c r="D465" s="346">
        <v>0</v>
      </c>
      <c r="E465" s="346">
        <v>0</v>
      </c>
      <c r="F465" s="346">
        <v>0</v>
      </c>
      <c r="G465" s="346">
        <v>0</v>
      </c>
      <c r="H465" s="346"/>
      <c r="I465" s="346"/>
      <c r="J465" s="346"/>
      <c r="K465" s="346"/>
      <c r="L465" s="346"/>
      <c r="M465" s="346"/>
      <c r="N465" s="346"/>
      <c r="O465" s="346"/>
      <c r="P465" s="347">
        <f t="shared" si="185"/>
        <v>0</v>
      </c>
      <c r="Q465" s="348">
        <f t="shared" si="186"/>
        <v>0</v>
      </c>
      <c r="R465" s="348">
        <f t="shared" si="187"/>
        <v>0</v>
      </c>
      <c r="S465" s="348">
        <f t="shared" si="188"/>
        <v>0</v>
      </c>
      <c r="T465" s="348">
        <f t="shared" si="189"/>
        <v>0</v>
      </c>
      <c r="U465" s="348">
        <f t="shared" si="190"/>
        <v>0</v>
      </c>
      <c r="V465" s="348">
        <f t="shared" si="191"/>
        <v>0</v>
      </c>
      <c r="W465" s="348">
        <f t="shared" si="192"/>
        <v>0</v>
      </c>
      <c r="X465" s="348">
        <f t="shared" si="193"/>
        <v>0</v>
      </c>
      <c r="Y465" s="348">
        <f t="shared" si="194"/>
        <v>0</v>
      </c>
      <c r="Z465" s="348">
        <f t="shared" si="195"/>
        <v>0</v>
      </c>
      <c r="AA465" s="348">
        <f t="shared" si="196"/>
        <v>0</v>
      </c>
      <c r="AB465" s="348">
        <f t="shared" si="197"/>
        <v>0</v>
      </c>
      <c r="AC465" s="348">
        <f t="shared" si="198"/>
        <v>0</v>
      </c>
      <c r="AD465" s="348">
        <f t="shared" si="199"/>
        <v>0</v>
      </c>
      <c r="AE465" s="348">
        <f t="shared" si="200"/>
        <v>0</v>
      </c>
      <c r="AF465" s="348">
        <f t="shared" si="201"/>
        <v>0</v>
      </c>
      <c r="AG465" s="348">
        <f t="shared" si="202"/>
        <v>0</v>
      </c>
      <c r="AH465" s="348">
        <f t="shared" si="203"/>
        <v>0</v>
      </c>
      <c r="AI465" s="348">
        <f t="shared" si="204"/>
        <v>0</v>
      </c>
      <c r="AJ465" s="348">
        <f t="shared" si="205"/>
        <v>0</v>
      </c>
      <c r="AK465" s="348">
        <f t="shared" si="206"/>
        <v>0</v>
      </c>
      <c r="AL465" s="348">
        <f t="shared" si="207"/>
        <v>0</v>
      </c>
      <c r="AM465" s="348">
        <f t="shared" si="208"/>
        <v>0</v>
      </c>
      <c r="AN465" s="348">
        <f t="shared" si="209"/>
        <v>0</v>
      </c>
      <c r="AO465" s="334">
        <v>13</v>
      </c>
    </row>
    <row r="466" spans="1:41" s="335" customFormat="1" ht="18" customHeight="1">
      <c r="A466" s="343">
        <f t="shared" si="184"/>
        <v>461</v>
      </c>
      <c r="B466" s="344" t="s">
        <v>1548</v>
      </c>
      <c r="C466" s="345" t="s">
        <v>1549</v>
      </c>
      <c r="D466" s="346">
        <v>0</v>
      </c>
      <c r="E466" s="346">
        <v>0</v>
      </c>
      <c r="F466" s="346">
        <v>0</v>
      </c>
      <c r="G466" s="346">
        <v>0</v>
      </c>
      <c r="H466" s="346"/>
      <c r="I466" s="346"/>
      <c r="J466" s="346"/>
      <c r="K466" s="346"/>
      <c r="L466" s="346"/>
      <c r="M466" s="346"/>
      <c r="N466" s="346"/>
      <c r="O466" s="346"/>
      <c r="P466" s="347">
        <f t="shared" si="185"/>
        <v>0</v>
      </c>
      <c r="Q466" s="348">
        <f t="shared" si="186"/>
        <v>0</v>
      </c>
      <c r="R466" s="348">
        <f t="shared" si="187"/>
        <v>0</v>
      </c>
      <c r="S466" s="348">
        <f t="shared" si="188"/>
        <v>0</v>
      </c>
      <c r="T466" s="348">
        <f t="shared" si="189"/>
        <v>0</v>
      </c>
      <c r="U466" s="348">
        <f t="shared" si="190"/>
        <v>0</v>
      </c>
      <c r="V466" s="348">
        <f t="shared" si="191"/>
        <v>0</v>
      </c>
      <c r="W466" s="348">
        <f t="shared" si="192"/>
        <v>0</v>
      </c>
      <c r="X466" s="348">
        <f t="shared" si="193"/>
        <v>0</v>
      </c>
      <c r="Y466" s="348">
        <f t="shared" si="194"/>
        <v>0</v>
      </c>
      <c r="Z466" s="348">
        <f t="shared" si="195"/>
        <v>0</v>
      </c>
      <c r="AA466" s="348">
        <f t="shared" si="196"/>
        <v>0</v>
      </c>
      <c r="AB466" s="348">
        <f t="shared" si="197"/>
        <v>0</v>
      </c>
      <c r="AC466" s="348">
        <f t="shared" si="198"/>
        <v>0</v>
      </c>
      <c r="AD466" s="348">
        <f t="shared" si="199"/>
        <v>0</v>
      </c>
      <c r="AE466" s="348">
        <f t="shared" si="200"/>
        <v>0</v>
      </c>
      <c r="AF466" s="348">
        <f t="shared" si="201"/>
        <v>0</v>
      </c>
      <c r="AG466" s="348">
        <f t="shared" si="202"/>
        <v>0</v>
      </c>
      <c r="AH466" s="348">
        <f t="shared" si="203"/>
        <v>0</v>
      </c>
      <c r="AI466" s="348">
        <f t="shared" si="204"/>
        <v>0</v>
      </c>
      <c r="AJ466" s="348">
        <f t="shared" si="205"/>
        <v>0</v>
      </c>
      <c r="AK466" s="348">
        <f t="shared" si="206"/>
        <v>0</v>
      </c>
      <c r="AL466" s="348">
        <f t="shared" si="207"/>
        <v>0</v>
      </c>
      <c r="AM466" s="348">
        <f t="shared" si="208"/>
        <v>0</v>
      </c>
      <c r="AN466" s="348">
        <f t="shared" si="209"/>
        <v>0</v>
      </c>
      <c r="AO466" s="334"/>
    </row>
    <row r="467" spans="1:41" s="335" customFormat="1" ht="18" customHeight="1">
      <c r="A467" s="343">
        <f t="shared" si="184"/>
        <v>462</v>
      </c>
      <c r="B467" s="344" t="s">
        <v>408</v>
      </c>
      <c r="C467" s="345" t="s">
        <v>409</v>
      </c>
      <c r="D467" s="346">
        <v>0</v>
      </c>
      <c r="E467" s="346"/>
      <c r="F467" s="346">
        <v>0</v>
      </c>
      <c r="G467" s="346"/>
      <c r="H467" s="346"/>
      <c r="I467" s="346"/>
      <c r="J467" s="346"/>
      <c r="K467" s="346"/>
      <c r="L467" s="346"/>
      <c r="M467" s="346"/>
      <c r="N467" s="346"/>
      <c r="O467" s="346"/>
      <c r="P467" s="347">
        <f t="shared" si="185"/>
        <v>0</v>
      </c>
      <c r="Q467" s="348">
        <f t="shared" si="186"/>
        <v>0</v>
      </c>
      <c r="R467" s="348">
        <f t="shared" si="187"/>
        <v>0</v>
      </c>
      <c r="S467" s="348">
        <f t="shared" si="188"/>
        <v>0</v>
      </c>
      <c r="T467" s="348">
        <f t="shared" si="189"/>
        <v>0</v>
      </c>
      <c r="U467" s="348">
        <f t="shared" si="190"/>
        <v>0</v>
      </c>
      <c r="V467" s="348">
        <f t="shared" si="191"/>
        <v>0</v>
      </c>
      <c r="W467" s="348">
        <f t="shared" si="192"/>
        <v>0</v>
      </c>
      <c r="X467" s="348">
        <f t="shared" si="193"/>
        <v>0</v>
      </c>
      <c r="Y467" s="348">
        <f t="shared" si="194"/>
        <v>0</v>
      </c>
      <c r="Z467" s="348">
        <f t="shared" si="195"/>
        <v>0</v>
      </c>
      <c r="AA467" s="348">
        <f t="shared" si="196"/>
        <v>0</v>
      </c>
      <c r="AB467" s="348">
        <f t="shared" si="197"/>
        <v>0</v>
      </c>
      <c r="AC467" s="348">
        <f t="shared" si="198"/>
        <v>0</v>
      </c>
      <c r="AD467" s="348">
        <f t="shared" si="199"/>
        <v>0</v>
      </c>
      <c r="AE467" s="348">
        <f t="shared" si="200"/>
        <v>0</v>
      </c>
      <c r="AF467" s="348">
        <f t="shared" si="201"/>
        <v>0</v>
      </c>
      <c r="AG467" s="348">
        <f t="shared" si="202"/>
        <v>0</v>
      </c>
      <c r="AH467" s="348">
        <f t="shared" si="203"/>
        <v>0</v>
      </c>
      <c r="AI467" s="348">
        <f t="shared" si="204"/>
        <v>0</v>
      </c>
      <c r="AJ467" s="348">
        <f t="shared" si="205"/>
        <v>0</v>
      </c>
      <c r="AK467" s="348">
        <f t="shared" si="206"/>
        <v>0</v>
      </c>
      <c r="AL467" s="348">
        <f t="shared" si="207"/>
        <v>0</v>
      </c>
      <c r="AM467" s="348">
        <f t="shared" si="208"/>
        <v>0</v>
      </c>
      <c r="AN467" s="348">
        <f t="shared" si="209"/>
        <v>0</v>
      </c>
      <c r="AO467" s="334">
        <v>13</v>
      </c>
    </row>
    <row r="468" spans="1:41" s="335" customFormat="1" ht="18" customHeight="1">
      <c r="A468" s="343">
        <f t="shared" si="184"/>
        <v>463</v>
      </c>
      <c r="B468" s="344" t="s">
        <v>410</v>
      </c>
      <c r="C468" s="345" t="s">
        <v>411</v>
      </c>
      <c r="D468" s="346">
        <v>0</v>
      </c>
      <c r="E468" s="346">
        <v>0</v>
      </c>
      <c r="F468" s="346">
        <v>0</v>
      </c>
      <c r="G468" s="346">
        <v>0</v>
      </c>
      <c r="H468" s="346"/>
      <c r="I468" s="346"/>
      <c r="J468" s="346"/>
      <c r="K468" s="346"/>
      <c r="L468" s="346"/>
      <c r="M468" s="346"/>
      <c r="N468" s="346"/>
      <c r="O468" s="346"/>
      <c r="P468" s="347">
        <f t="shared" si="185"/>
        <v>0</v>
      </c>
      <c r="Q468" s="348">
        <f t="shared" si="186"/>
        <v>0</v>
      </c>
      <c r="R468" s="348">
        <f t="shared" si="187"/>
        <v>0</v>
      </c>
      <c r="S468" s="348">
        <f t="shared" si="188"/>
        <v>0</v>
      </c>
      <c r="T468" s="348">
        <f t="shared" si="189"/>
        <v>0</v>
      </c>
      <c r="U468" s="348">
        <f t="shared" si="190"/>
        <v>0</v>
      </c>
      <c r="V468" s="348">
        <f t="shared" si="191"/>
        <v>0</v>
      </c>
      <c r="W468" s="348">
        <f t="shared" si="192"/>
        <v>0</v>
      </c>
      <c r="X468" s="348">
        <f t="shared" si="193"/>
        <v>0</v>
      </c>
      <c r="Y468" s="348">
        <f t="shared" si="194"/>
        <v>0</v>
      </c>
      <c r="Z468" s="348">
        <f t="shared" si="195"/>
        <v>0</v>
      </c>
      <c r="AA468" s="348">
        <f t="shared" si="196"/>
        <v>0</v>
      </c>
      <c r="AB468" s="348">
        <f t="shared" si="197"/>
        <v>0</v>
      </c>
      <c r="AC468" s="348">
        <f t="shared" si="198"/>
        <v>0</v>
      </c>
      <c r="AD468" s="348">
        <f t="shared" si="199"/>
        <v>0</v>
      </c>
      <c r="AE468" s="348">
        <f t="shared" si="200"/>
        <v>0</v>
      </c>
      <c r="AF468" s="348">
        <f t="shared" si="201"/>
        <v>0</v>
      </c>
      <c r="AG468" s="348">
        <f t="shared" si="202"/>
        <v>0</v>
      </c>
      <c r="AH468" s="348">
        <f t="shared" si="203"/>
        <v>0</v>
      </c>
      <c r="AI468" s="348">
        <f t="shared" si="204"/>
        <v>0</v>
      </c>
      <c r="AJ468" s="348">
        <f t="shared" si="205"/>
        <v>0</v>
      </c>
      <c r="AK468" s="348">
        <f t="shared" si="206"/>
        <v>0</v>
      </c>
      <c r="AL468" s="348">
        <f t="shared" si="207"/>
        <v>0</v>
      </c>
      <c r="AM468" s="348">
        <f t="shared" si="208"/>
        <v>0</v>
      </c>
      <c r="AN468" s="348">
        <f t="shared" si="209"/>
        <v>0</v>
      </c>
      <c r="AO468" s="334">
        <v>15</v>
      </c>
    </row>
    <row r="469" spans="1:41" s="335" customFormat="1" ht="18" customHeight="1">
      <c r="A469" s="343">
        <f t="shared" si="184"/>
        <v>464</v>
      </c>
      <c r="B469" s="344" t="s">
        <v>412</v>
      </c>
      <c r="C469" s="345" t="s">
        <v>413</v>
      </c>
      <c r="D469" s="346">
        <v>0</v>
      </c>
      <c r="E469" s="346">
        <v>0</v>
      </c>
      <c r="F469" s="346">
        <v>0</v>
      </c>
      <c r="G469" s="346">
        <v>0</v>
      </c>
      <c r="H469" s="346"/>
      <c r="I469" s="346"/>
      <c r="J469" s="346"/>
      <c r="K469" s="346"/>
      <c r="L469" s="346"/>
      <c r="M469" s="346"/>
      <c r="N469" s="346"/>
      <c r="O469" s="346"/>
      <c r="P469" s="347">
        <f t="shared" si="185"/>
        <v>0</v>
      </c>
      <c r="Q469" s="348">
        <f t="shared" si="186"/>
        <v>0</v>
      </c>
      <c r="R469" s="348">
        <f t="shared" si="187"/>
        <v>0</v>
      </c>
      <c r="S469" s="348">
        <f t="shared" si="188"/>
        <v>0</v>
      </c>
      <c r="T469" s="348">
        <f t="shared" si="189"/>
        <v>0</v>
      </c>
      <c r="U469" s="348">
        <f t="shared" si="190"/>
        <v>0</v>
      </c>
      <c r="V469" s="348">
        <f t="shared" si="191"/>
        <v>0</v>
      </c>
      <c r="W469" s="348">
        <f t="shared" si="192"/>
        <v>0</v>
      </c>
      <c r="X469" s="348">
        <f t="shared" si="193"/>
        <v>0</v>
      </c>
      <c r="Y469" s="348">
        <f t="shared" si="194"/>
        <v>0</v>
      </c>
      <c r="Z469" s="348">
        <f t="shared" si="195"/>
        <v>0</v>
      </c>
      <c r="AA469" s="348">
        <f t="shared" si="196"/>
        <v>0</v>
      </c>
      <c r="AB469" s="348">
        <f t="shared" si="197"/>
        <v>0</v>
      </c>
      <c r="AC469" s="348">
        <f t="shared" si="198"/>
        <v>0</v>
      </c>
      <c r="AD469" s="348">
        <f t="shared" si="199"/>
        <v>0</v>
      </c>
      <c r="AE469" s="348">
        <f t="shared" si="200"/>
        <v>0</v>
      </c>
      <c r="AF469" s="348">
        <f t="shared" si="201"/>
        <v>0</v>
      </c>
      <c r="AG469" s="348">
        <f t="shared" si="202"/>
        <v>0</v>
      </c>
      <c r="AH469" s="348">
        <f t="shared" si="203"/>
        <v>0</v>
      </c>
      <c r="AI469" s="348">
        <f t="shared" si="204"/>
        <v>0</v>
      </c>
      <c r="AJ469" s="348">
        <f t="shared" si="205"/>
        <v>0</v>
      </c>
      <c r="AK469" s="348">
        <f t="shared" si="206"/>
        <v>0</v>
      </c>
      <c r="AL469" s="348">
        <f t="shared" si="207"/>
        <v>0</v>
      </c>
      <c r="AM469" s="348">
        <f t="shared" si="208"/>
        <v>0</v>
      </c>
      <c r="AN469" s="348">
        <f t="shared" si="209"/>
        <v>0</v>
      </c>
      <c r="AO469" s="334">
        <v>12</v>
      </c>
    </row>
    <row r="470" spans="1:41" s="335" customFormat="1" ht="18" customHeight="1">
      <c r="A470" s="343">
        <f t="shared" si="184"/>
        <v>465</v>
      </c>
      <c r="B470" s="344" t="s">
        <v>414</v>
      </c>
      <c r="C470" s="345" t="s">
        <v>415</v>
      </c>
      <c r="D470" s="346">
        <v>0</v>
      </c>
      <c r="E470" s="346">
        <v>0</v>
      </c>
      <c r="F470" s="346">
        <v>0</v>
      </c>
      <c r="G470" s="346">
        <v>0</v>
      </c>
      <c r="H470" s="346"/>
      <c r="I470" s="346"/>
      <c r="J470" s="346"/>
      <c r="K470" s="346"/>
      <c r="L470" s="346"/>
      <c r="M470" s="346"/>
      <c r="N470" s="346"/>
      <c r="O470" s="346"/>
      <c r="P470" s="347">
        <f t="shared" si="185"/>
        <v>0</v>
      </c>
      <c r="Q470" s="348">
        <f t="shared" si="186"/>
        <v>0</v>
      </c>
      <c r="R470" s="348">
        <f t="shared" si="187"/>
        <v>0</v>
      </c>
      <c r="S470" s="348">
        <f t="shared" si="188"/>
        <v>0</v>
      </c>
      <c r="T470" s="348">
        <f t="shared" si="189"/>
        <v>0</v>
      </c>
      <c r="U470" s="348">
        <f t="shared" si="190"/>
        <v>0</v>
      </c>
      <c r="V470" s="348">
        <f t="shared" si="191"/>
        <v>0</v>
      </c>
      <c r="W470" s="348">
        <f t="shared" si="192"/>
        <v>0</v>
      </c>
      <c r="X470" s="348">
        <f t="shared" si="193"/>
        <v>0</v>
      </c>
      <c r="Y470" s="348">
        <f t="shared" si="194"/>
        <v>0</v>
      </c>
      <c r="Z470" s="348">
        <f t="shared" si="195"/>
        <v>0</v>
      </c>
      <c r="AA470" s="348">
        <f t="shared" si="196"/>
        <v>0</v>
      </c>
      <c r="AB470" s="348">
        <f t="shared" si="197"/>
        <v>0</v>
      </c>
      <c r="AC470" s="348">
        <f t="shared" si="198"/>
        <v>0</v>
      </c>
      <c r="AD470" s="348">
        <f t="shared" si="199"/>
        <v>0</v>
      </c>
      <c r="AE470" s="348">
        <f t="shared" si="200"/>
        <v>0</v>
      </c>
      <c r="AF470" s="348">
        <f t="shared" si="201"/>
        <v>0</v>
      </c>
      <c r="AG470" s="348">
        <f t="shared" si="202"/>
        <v>0</v>
      </c>
      <c r="AH470" s="348">
        <f t="shared" si="203"/>
        <v>0</v>
      </c>
      <c r="AI470" s="348">
        <f t="shared" si="204"/>
        <v>0</v>
      </c>
      <c r="AJ470" s="348">
        <f t="shared" si="205"/>
        <v>0</v>
      </c>
      <c r="AK470" s="348">
        <f t="shared" si="206"/>
        <v>0</v>
      </c>
      <c r="AL470" s="348">
        <f t="shared" si="207"/>
        <v>0</v>
      </c>
      <c r="AM470" s="348">
        <f t="shared" si="208"/>
        <v>0</v>
      </c>
      <c r="AN470" s="348">
        <f t="shared" si="209"/>
        <v>0</v>
      </c>
      <c r="AO470" s="334"/>
    </row>
    <row r="471" spans="1:41" s="335" customFormat="1" ht="18" customHeight="1">
      <c r="A471" s="343">
        <f t="shared" si="184"/>
        <v>466</v>
      </c>
      <c r="B471" s="344" t="s">
        <v>416</v>
      </c>
      <c r="C471" s="345" t="s">
        <v>417</v>
      </c>
      <c r="D471" s="346">
        <v>0</v>
      </c>
      <c r="E471" s="346">
        <v>0</v>
      </c>
      <c r="F471" s="346">
        <v>0</v>
      </c>
      <c r="G471" s="346">
        <v>0</v>
      </c>
      <c r="H471" s="346"/>
      <c r="I471" s="346"/>
      <c r="J471" s="346"/>
      <c r="K471" s="346"/>
      <c r="L471" s="346"/>
      <c r="M471" s="346"/>
      <c r="N471" s="346"/>
      <c r="O471" s="346"/>
      <c r="P471" s="347">
        <f t="shared" si="185"/>
        <v>0</v>
      </c>
      <c r="Q471" s="348">
        <f t="shared" si="186"/>
        <v>0</v>
      </c>
      <c r="R471" s="348">
        <f t="shared" si="187"/>
        <v>0</v>
      </c>
      <c r="S471" s="348">
        <f t="shared" si="188"/>
        <v>0</v>
      </c>
      <c r="T471" s="348">
        <f t="shared" si="189"/>
        <v>0</v>
      </c>
      <c r="U471" s="348">
        <f t="shared" si="190"/>
        <v>0</v>
      </c>
      <c r="V471" s="348">
        <f t="shared" si="191"/>
        <v>0</v>
      </c>
      <c r="W471" s="348">
        <f t="shared" si="192"/>
        <v>0</v>
      </c>
      <c r="X471" s="348">
        <f t="shared" si="193"/>
        <v>0</v>
      </c>
      <c r="Y471" s="348">
        <f t="shared" si="194"/>
        <v>0</v>
      </c>
      <c r="Z471" s="348">
        <f t="shared" si="195"/>
        <v>0</v>
      </c>
      <c r="AA471" s="348">
        <f t="shared" si="196"/>
        <v>0</v>
      </c>
      <c r="AB471" s="348">
        <f t="shared" si="197"/>
        <v>0</v>
      </c>
      <c r="AC471" s="348">
        <f t="shared" si="198"/>
        <v>0</v>
      </c>
      <c r="AD471" s="348">
        <f t="shared" si="199"/>
        <v>0</v>
      </c>
      <c r="AE471" s="348">
        <f t="shared" si="200"/>
        <v>0</v>
      </c>
      <c r="AF471" s="348">
        <f t="shared" si="201"/>
        <v>0</v>
      </c>
      <c r="AG471" s="348">
        <f t="shared" si="202"/>
        <v>0</v>
      </c>
      <c r="AH471" s="348">
        <f t="shared" si="203"/>
        <v>0</v>
      </c>
      <c r="AI471" s="348">
        <f t="shared" si="204"/>
        <v>0</v>
      </c>
      <c r="AJ471" s="348">
        <f t="shared" si="205"/>
        <v>0</v>
      </c>
      <c r="AK471" s="348">
        <f t="shared" si="206"/>
        <v>0</v>
      </c>
      <c r="AL471" s="348">
        <f t="shared" si="207"/>
        <v>0</v>
      </c>
      <c r="AM471" s="348">
        <f t="shared" si="208"/>
        <v>0</v>
      </c>
      <c r="AN471" s="348">
        <f t="shared" si="209"/>
        <v>0</v>
      </c>
      <c r="AO471" s="334"/>
    </row>
    <row r="472" spans="1:41" s="335" customFormat="1" ht="18" customHeight="1">
      <c r="A472" s="343">
        <f t="shared" si="184"/>
        <v>467</v>
      </c>
      <c r="B472" s="344" t="s">
        <v>418</v>
      </c>
      <c r="C472" s="345" t="s">
        <v>419</v>
      </c>
      <c r="D472" s="346">
        <v>0</v>
      </c>
      <c r="E472" s="346">
        <v>0</v>
      </c>
      <c r="F472" s="346">
        <v>0</v>
      </c>
      <c r="G472" s="346">
        <v>0</v>
      </c>
      <c r="H472" s="346"/>
      <c r="I472" s="346"/>
      <c r="J472" s="346"/>
      <c r="K472" s="346"/>
      <c r="L472" s="346"/>
      <c r="M472" s="346"/>
      <c r="N472" s="346"/>
      <c r="O472" s="346"/>
      <c r="P472" s="347">
        <f t="shared" si="185"/>
        <v>0</v>
      </c>
      <c r="Q472" s="348">
        <f t="shared" si="186"/>
        <v>0</v>
      </c>
      <c r="R472" s="348">
        <f t="shared" si="187"/>
        <v>0</v>
      </c>
      <c r="S472" s="348">
        <f t="shared" si="188"/>
        <v>0</v>
      </c>
      <c r="T472" s="348">
        <f t="shared" si="189"/>
        <v>0</v>
      </c>
      <c r="U472" s="348">
        <f t="shared" si="190"/>
        <v>0</v>
      </c>
      <c r="V472" s="348">
        <f t="shared" si="191"/>
        <v>0</v>
      </c>
      <c r="W472" s="348">
        <f t="shared" si="192"/>
        <v>0</v>
      </c>
      <c r="X472" s="348">
        <f t="shared" si="193"/>
        <v>0</v>
      </c>
      <c r="Y472" s="348">
        <f t="shared" si="194"/>
        <v>0</v>
      </c>
      <c r="Z472" s="348">
        <f t="shared" si="195"/>
        <v>0</v>
      </c>
      <c r="AA472" s="348">
        <f t="shared" si="196"/>
        <v>0</v>
      </c>
      <c r="AB472" s="348">
        <f t="shared" si="197"/>
        <v>0</v>
      </c>
      <c r="AC472" s="348">
        <f t="shared" si="198"/>
        <v>0</v>
      </c>
      <c r="AD472" s="348">
        <f t="shared" si="199"/>
        <v>0</v>
      </c>
      <c r="AE472" s="348">
        <f t="shared" si="200"/>
        <v>0</v>
      </c>
      <c r="AF472" s="348">
        <f t="shared" si="201"/>
        <v>0</v>
      </c>
      <c r="AG472" s="348">
        <f t="shared" si="202"/>
        <v>0</v>
      </c>
      <c r="AH472" s="348">
        <f t="shared" si="203"/>
        <v>0</v>
      </c>
      <c r="AI472" s="348">
        <f t="shared" si="204"/>
        <v>0</v>
      </c>
      <c r="AJ472" s="348">
        <f t="shared" si="205"/>
        <v>0</v>
      </c>
      <c r="AK472" s="348">
        <f t="shared" si="206"/>
        <v>0</v>
      </c>
      <c r="AL472" s="348">
        <f t="shared" si="207"/>
        <v>0</v>
      </c>
      <c r="AM472" s="348">
        <f t="shared" si="208"/>
        <v>0</v>
      </c>
      <c r="AN472" s="348">
        <f t="shared" si="209"/>
        <v>0</v>
      </c>
      <c r="AO472" s="334"/>
    </row>
    <row r="473" spans="1:41" s="335" customFormat="1" ht="18" customHeight="1">
      <c r="A473" s="343">
        <f t="shared" si="184"/>
        <v>468</v>
      </c>
      <c r="B473" s="344" t="s">
        <v>420</v>
      </c>
      <c r="C473" s="345" t="s">
        <v>421</v>
      </c>
      <c r="D473" s="346">
        <v>0</v>
      </c>
      <c r="E473" s="346">
        <v>0</v>
      </c>
      <c r="F473" s="346">
        <v>0</v>
      </c>
      <c r="G473" s="346">
        <v>0</v>
      </c>
      <c r="H473" s="346"/>
      <c r="I473" s="346"/>
      <c r="J473" s="346"/>
      <c r="K473" s="346"/>
      <c r="L473" s="346"/>
      <c r="M473" s="346"/>
      <c r="N473" s="346"/>
      <c r="O473" s="346"/>
      <c r="P473" s="347">
        <f t="shared" si="185"/>
        <v>0</v>
      </c>
      <c r="Q473" s="348">
        <f t="shared" si="186"/>
        <v>0</v>
      </c>
      <c r="R473" s="348">
        <f t="shared" si="187"/>
        <v>0</v>
      </c>
      <c r="S473" s="348">
        <f t="shared" si="188"/>
        <v>0</v>
      </c>
      <c r="T473" s="348">
        <f t="shared" si="189"/>
        <v>0</v>
      </c>
      <c r="U473" s="348">
        <f t="shared" si="190"/>
        <v>0</v>
      </c>
      <c r="V473" s="348">
        <f t="shared" si="191"/>
        <v>0</v>
      </c>
      <c r="W473" s="348">
        <f t="shared" si="192"/>
        <v>0</v>
      </c>
      <c r="X473" s="348">
        <f t="shared" si="193"/>
        <v>0</v>
      </c>
      <c r="Y473" s="348">
        <f t="shared" si="194"/>
        <v>0</v>
      </c>
      <c r="Z473" s="348">
        <f t="shared" si="195"/>
        <v>0</v>
      </c>
      <c r="AA473" s="348">
        <f t="shared" si="196"/>
        <v>0</v>
      </c>
      <c r="AB473" s="348">
        <f t="shared" si="197"/>
        <v>0</v>
      </c>
      <c r="AC473" s="348">
        <f t="shared" si="198"/>
        <v>0</v>
      </c>
      <c r="AD473" s="348">
        <f t="shared" si="199"/>
        <v>0</v>
      </c>
      <c r="AE473" s="348">
        <f t="shared" si="200"/>
        <v>0</v>
      </c>
      <c r="AF473" s="348">
        <f t="shared" si="201"/>
        <v>0</v>
      </c>
      <c r="AG473" s="348">
        <f t="shared" si="202"/>
        <v>0</v>
      </c>
      <c r="AH473" s="348">
        <f t="shared" si="203"/>
        <v>0</v>
      </c>
      <c r="AI473" s="348">
        <f t="shared" si="204"/>
        <v>0</v>
      </c>
      <c r="AJ473" s="348">
        <f t="shared" si="205"/>
        <v>0</v>
      </c>
      <c r="AK473" s="348">
        <f t="shared" si="206"/>
        <v>0</v>
      </c>
      <c r="AL473" s="348">
        <f t="shared" si="207"/>
        <v>0</v>
      </c>
      <c r="AM473" s="348">
        <f t="shared" si="208"/>
        <v>0</v>
      </c>
      <c r="AN473" s="348">
        <f t="shared" si="209"/>
        <v>0</v>
      </c>
      <c r="AO473" s="334"/>
    </row>
    <row r="474" spans="1:41" s="335" customFormat="1" ht="18" customHeight="1">
      <c r="A474" s="343">
        <f t="shared" si="184"/>
        <v>469</v>
      </c>
      <c r="B474" s="344" t="s">
        <v>422</v>
      </c>
      <c r="C474" s="345" t="s">
        <v>423</v>
      </c>
      <c r="D474" s="346">
        <v>0</v>
      </c>
      <c r="E474" s="346">
        <v>0</v>
      </c>
      <c r="F474" s="346">
        <v>0</v>
      </c>
      <c r="G474" s="346">
        <v>0</v>
      </c>
      <c r="H474" s="346"/>
      <c r="I474" s="346"/>
      <c r="J474" s="346"/>
      <c r="K474" s="346"/>
      <c r="L474" s="346"/>
      <c r="M474" s="346"/>
      <c r="N474" s="346"/>
      <c r="O474" s="346"/>
      <c r="P474" s="347">
        <f t="shared" si="185"/>
        <v>0</v>
      </c>
      <c r="Q474" s="348">
        <f t="shared" si="186"/>
        <v>0</v>
      </c>
      <c r="R474" s="348">
        <f t="shared" si="187"/>
        <v>0</v>
      </c>
      <c r="S474" s="348">
        <f t="shared" si="188"/>
        <v>0</v>
      </c>
      <c r="T474" s="348">
        <f t="shared" si="189"/>
        <v>0</v>
      </c>
      <c r="U474" s="348">
        <f t="shared" si="190"/>
        <v>0</v>
      </c>
      <c r="V474" s="348">
        <f t="shared" si="191"/>
        <v>0</v>
      </c>
      <c r="W474" s="348">
        <f t="shared" si="192"/>
        <v>0</v>
      </c>
      <c r="X474" s="348">
        <f t="shared" si="193"/>
        <v>0</v>
      </c>
      <c r="Y474" s="348">
        <f t="shared" si="194"/>
        <v>0</v>
      </c>
      <c r="Z474" s="348">
        <f t="shared" si="195"/>
        <v>0</v>
      </c>
      <c r="AA474" s="348">
        <f t="shared" si="196"/>
        <v>0</v>
      </c>
      <c r="AB474" s="348">
        <f t="shared" si="197"/>
        <v>0</v>
      </c>
      <c r="AC474" s="348">
        <f t="shared" si="198"/>
        <v>0</v>
      </c>
      <c r="AD474" s="348">
        <f t="shared" si="199"/>
        <v>0</v>
      </c>
      <c r="AE474" s="348">
        <f t="shared" si="200"/>
        <v>0</v>
      </c>
      <c r="AF474" s="348">
        <f t="shared" si="201"/>
        <v>0</v>
      </c>
      <c r="AG474" s="348">
        <f t="shared" si="202"/>
        <v>0</v>
      </c>
      <c r="AH474" s="348">
        <f t="shared" si="203"/>
        <v>0</v>
      </c>
      <c r="AI474" s="348">
        <f t="shared" si="204"/>
        <v>0</v>
      </c>
      <c r="AJ474" s="348">
        <f t="shared" si="205"/>
        <v>0</v>
      </c>
      <c r="AK474" s="348">
        <f t="shared" si="206"/>
        <v>0</v>
      </c>
      <c r="AL474" s="348">
        <f t="shared" si="207"/>
        <v>0</v>
      </c>
      <c r="AM474" s="348">
        <f t="shared" si="208"/>
        <v>0</v>
      </c>
      <c r="AN474" s="348">
        <f t="shared" si="209"/>
        <v>0</v>
      </c>
      <c r="AO474" s="334"/>
    </row>
    <row r="475" spans="1:41" s="335" customFormat="1" ht="18" customHeight="1">
      <c r="A475" s="343">
        <f t="shared" si="184"/>
        <v>470</v>
      </c>
      <c r="B475" s="344" t="s">
        <v>424</v>
      </c>
      <c r="C475" s="345" t="s">
        <v>425</v>
      </c>
      <c r="D475" s="346">
        <v>0</v>
      </c>
      <c r="E475" s="346">
        <v>0</v>
      </c>
      <c r="F475" s="346">
        <v>0</v>
      </c>
      <c r="G475" s="346">
        <v>0</v>
      </c>
      <c r="H475" s="346"/>
      <c r="I475" s="346"/>
      <c r="J475" s="346"/>
      <c r="K475" s="346"/>
      <c r="L475" s="346"/>
      <c r="M475" s="346"/>
      <c r="N475" s="346"/>
      <c r="O475" s="346"/>
      <c r="P475" s="347">
        <f t="shared" si="185"/>
        <v>0</v>
      </c>
      <c r="Q475" s="348">
        <f t="shared" si="186"/>
        <v>0</v>
      </c>
      <c r="R475" s="348">
        <f t="shared" si="187"/>
        <v>0</v>
      </c>
      <c r="S475" s="348">
        <f t="shared" si="188"/>
        <v>0</v>
      </c>
      <c r="T475" s="348">
        <f t="shared" si="189"/>
        <v>0</v>
      </c>
      <c r="U475" s="348">
        <f t="shared" si="190"/>
        <v>0</v>
      </c>
      <c r="V475" s="348">
        <f t="shared" si="191"/>
        <v>0</v>
      </c>
      <c r="W475" s="348">
        <f t="shared" si="192"/>
        <v>0</v>
      </c>
      <c r="X475" s="348">
        <f t="shared" si="193"/>
        <v>0</v>
      </c>
      <c r="Y475" s="348">
        <f t="shared" si="194"/>
        <v>0</v>
      </c>
      <c r="Z475" s="348">
        <f t="shared" si="195"/>
        <v>0</v>
      </c>
      <c r="AA475" s="348">
        <f t="shared" si="196"/>
        <v>0</v>
      </c>
      <c r="AB475" s="348">
        <f t="shared" si="197"/>
        <v>0</v>
      </c>
      <c r="AC475" s="348">
        <f t="shared" si="198"/>
        <v>0</v>
      </c>
      <c r="AD475" s="348">
        <f t="shared" si="199"/>
        <v>0</v>
      </c>
      <c r="AE475" s="348">
        <f t="shared" si="200"/>
        <v>0</v>
      </c>
      <c r="AF475" s="348">
        <f t="shared" si="201"/>
        <v>0</v>
      </c>
      <c r="AG475" s="348">
        <f t="shared" si="202"/>
        <v>0</v>
      </c>
      <c r="AH475" s="348">
        <f t="shared" si="203"/>
        <v>0</v>
      </c>
      <c r="AI475" s="348">
        <f t="shared" si="204"/>
        <v>0</v>
      </c>
      <c r="AJ475" s="348">
        <f t="shared" si="205"/>
        <v>0</v>
      </c>
      <c r="AK475" s="348">
        <f t="shared" si="206"/>
        <v>0</v>
      </c>
      <c r="AL475" s="348">
        <f t="shared" si="207"/>
        <v>0</v>
      </c>
      <c r="AM475" s="348">
        <f t="shared" si="208"/>
        <v>0</v>
      </c>
      <c r="AN475" s="348">
        <f t="shared" si="209"/>
        <v>0</v>
      </c>
      <c r="AO475" s="334"/>
    </row>
    <row r="476" spans="1:41" s="335" customFormat="1" ht="18" customHeight="1">
      <c r="A476" s="343">
        <f t="shared" si="184"/>
        <v>471</v>
      </c>
      <c r="B476" s="344" t="s">
        <v>426</v>
      </c>
      <c r="C476" s="345" t="s">
        <v>427</v>
      </c>
      <c r="D476" s="346">
        <v>0</v>
      </c>
      <c r="E476" s="346">
        <v>0</v>
      </c>
      <c r="F476" s="346">
        <v>0</v>
      </c>
      <c r="G476" s="346">
        <v>0</v>
      </c>
      <c r="H476" s="346"/>
      <c r="I476" s="346"/>
      <c r="J476" s="346"/>
      <c r="K476" s="346"/>
      <c r="L476" s="346"/>
      <c r="M476" s="346"/>
      <c r="N476" s="346"/>
      <c r="O476" s="346"/>
      <c r="P476" s="347">
        <f t="shared" si="185"/>
        <v>0</v>
      </c>
      <c r="Q476" s="348">
        <f t="shared" si="186"/>
        <v>0</v>
      </c>
      <c r="R476" s="348">
        <f t="shared" si="187"/>
        <v>0</v>
      </c>
      <c r="S476" s="348">
        <f t="shared" si="188"/>
        <v>0</v>
      </c>
      <c r="T476" s="348">
        <f t="shared" si="189"/>
        <v>0</v>
      </c>
      <c r="U476" s="348">
        <f t="shared" si="190"/>
        <v>0</v>
      </c>
      <c r="V476" s="348">
        <f t="shared" si="191"/>
        <v>0</v>
      </c>
      <c r="W476" s="348">
        <f t="shared" si="192"/>
        <v>0</v>
      </c>
      <c r="X476" s="348">
        <f t="shared" si="193"/>
        <v>0</v>
      </c>
      <c r="Y476" s="348">
        <f t="shared" si="194"/>
        <v>0</v>
      </c>
      <c r="Z476" s="348">
        <f t="shared" si="195"/>
        <v>0</v>
      </c>
      <c r="AA476" s="348">
        <f t="shared" si="196"/>
        <v>0</v>
      </c>
      <c r="AB476" s="348">
        <f t="shared" si="197"/>
        <v>0</v>
      </c>
      <c r="AC476" s="348">
        <f t="shared" si="198"/>
        <v>0</v>
      </c>
      <c r="AD476" s="348">
        <f t="shared" si="199"/>
        <v>0</v>
      </c>
      <c r="AE476" s="348">
        <f t="shared" si="200"/>
        <v>0</v>
      </c>
      <c r="AF476" s="348">
        <f t="shared" si="201"/>
        <v>0</v>
      </c>
      <c r="AG476" s="348">
        <f t="shared" si="202"/>
        <v>0</v>
      </c>
      <c r="AH476" s="348">
        <f t="shared" si="203"/>
        <v>0</v>
      </c>
      <c r="AI476" s="348">
        <f t="shared" si="204"/>
        <v>0</v>
      </c>
      <c r="AJ476" s="348">
        <f t="shared" si="205"/>
        <v>0</v>
      </c>
      <c r="AK476" s="348">
        <f t="shared" si="206"/>
        <v>0</v>
      </c>
      <c r="AL476" s="348">
        <f t="shared" si="207"/>
        <v>0</v>
      </c>
      <c r="AM476" s="348">
        <f t="shared" si="208"/>
        <v>0</v>
      </c>
      <c r="AN476" s="348">
        <f t="shared" si="209"/>
        <v>0</v>
      </c>
      <c r="AO476" s="334"/>
    </row>
    <row r="477" spans="1:41" s="335" customFormat="1" ht="18" customHeight="1">
      <c r="A477" s="343">
        <f t="shared" si="184"/>
        <v>472</v>
      </c>
      <c r="B477" s="344" t="s">
        <v>428</v>
      </c>
      <c r="C477" s="345" t="s">
        <v>429</v>
      </c>
      <c r="D477" s="346">
        <v>0</v>
      </c>
      <c r="E477" s="346">
        <v>0</v>
      </c>
      <c r="F477" s="346">
        <v>0</v>
      </c>
      <c r="G477" s="346">
        <v>0</v>
      </c>
      <c r="H477" s="346"/>
      <c r="I477" s="346"/>
      <c r="J477" s="346"/>
      <c r="K477" s="346"/>
      <c r="L477" s="346"/>
      <c r="M477" s="346"/>
      <c r="N477" s="346"/>
      <c r="O477" s="346"/>
      <c r="P477" s="347">
        <f t="shared" si="185"/>
        <v>0</v>
      </c>
      <c r="Q477" s="348">
        <f t="shared" si="186"/>
        <v>0</v>
      </c>
      <c r="R477" s="348">
        <f t="shared" si="187"/>
        <v>0</v>
      </c>
      <c r="S477" s="348">
        <f t="shared" si="188"/>
        <v>0</v>
      </c>
      <c r="T477" s="348">
        <f t="shared" si="189"/>
        <v>0</v>
      </c>
      <c r="U477" s="348">
        <f t="shared" si="190"/>
        <v>0</v>
      </c>
      <c r="V477" s="348">
        <f t="shared" si="191"/>
        <v>0</v>
      </c>
      <c r="W477" s="348">
        <f t="shared" si="192"/>
        <v>0</v>
      </c>
      <c r="X477" s="348">
        <f t="shared" si="193"/>
        <v>0</v>
      </c>
      <c r="Y477" s="348">
        <f t="shared" si="194"/>
        <v>0</v>
      </c>
      <c r="Z477" s="348">
        <f t="shared" si="195"/>
        <v>0</v>
      </c>
      <c r="AA477" s="348"/>
      <c r="AB477" s="348"/>
      <c r="AC477" s="348">
        <f t="shared" si="198"/>
        <v>0</v>
      </c>
      <c r="AD477" s="348">
        <f t="shared" si="199"/>
        <v>0</v>
      </c>
      <c r="AE477" s="348">
        <f t="shared" si="200"/>
        <v>0</v>
      </c>
      <c r="AF477" s="348">
        <f t="shared" si="201"/>
        <v>0</v>
      </c>
      <c r="AG477" s="348">
        <f t="shared" si="202"/>
        <v>0</v>
      </c>
      <c r="AH477" s="348">
        <f t="shared" si="203"/>
        <v>0</v>
      </c>
      <c r="AI477" s="348">
        <f t="shared" si="204"/>
        <v>0</v>
      </c>
      <c r="AJ477" s="348">
        <f t="shared" si="205"/>
        <v>0</v>
      </c>
      <c r="AK477" s="348">
        <f t="shared" si="206"/>
        <v>0</v>
      </c>
      <c r="AL477" s="348">
        <f t="shared" si="207"/>
        <v>0</v>
      </c>
      <c r="AM477" s="348">
        <f t="shared" si="208"/>
        <v>0</v>
      </c>
      <c r="AN477" s="348">
        <f t="shared" si="209"/>
        <v>0</v>
      </c>
      <c r="AO477" s="334"/>
    </row>
    <row r="478" spans="1:41" s="335" customFormat="1" ht="18" customHeight="1">
      <c r="A478" s="343">
        <f t="shared" si="184"/>
        <v>473</v>
      </c>
      <c r="B478" s="344" t="s">
        <v>430</v>
      </c>
      <c r="C478" s="345" t="s">
        <v>431</v>
      </c>
      <c r="D478" s="346">
        <v>0</v>
      </c>
      <c r="E478" s="346">
        <v>0</v>
      </c>
      <c r="F478" s="346">
        <v>0</v>
      </c>
      <c r="G478" s="346">
        <v>0</v>
      </c>
      <c r="H478" s="346"/>
      <c r="I478" s="346"/>
      <c r="J478" s="346"/>
      <c r="K478" s="346"/>
      <c r="L478" s="346"/>
      <c r="M478" s="346"/>
      <c r="N478" s="346"/>
      <c r="O478" s="346"/>
      <c r="P478" s="347">
        <f t="shared" si="185"/>
        <v>0</v>
      </c>
      <c r="Q478" s="348">
        <f t="shared" si="186"/>
        <v>0</v>
      </c>
      <c r="R478" s="348">
        <f t="shared" si="187"/>
        <v>0</v>
      </c>
      <c r="S478" s="348">
        <f t="shared" si="188"/>
        <v>0</v>
      </c>
      <c r="T478" s="348">
        <f t="shared" si="189"/>
        <v>0</v>
      </c>
      <c r="U478" s="348">
        <f t="shared" si="190"/>
        <v>0</v>
      </c>
      <c r="V478" s="348">
        <f t="shared" si="191"/>
        <v>0</v>
      </c>
      <c r="W478" s="348">
        <f t="shared" si="192"/>
        <v>0</v>
      </c>
      <c r="X478" s="348">
        <f t="shared" si="193"/>
        <v>0</v>
      </c>
      <c r="Y478" s="348">
        <f t="shared" si="194"/>
        <v>0</v>
      </c>
      <c r="Z478" s="348">
        <f t="shared" si="195"/>
        <v>0</v>
      </c>
      <c r="AA478" s="348"/>
      <c r="AB478" s="348"/>
      <c r="AC478" s="348">
        <f t="shared" si="198"/>
        <v>0</v>
      </c>
      <c r="AD478" s="348">
        <f t="shared" si="199"/>
        <v>0</v>
      </c>
      <c r="AE478" s="348">
        <f t="shared" si="200"/>
        <v>0</v>
      </c>
      <c r="AF478" s="348">
        <f t="shared" si="201"/>
        <v>0</v>
      </c>
      <c r="AG478" s="348">
        <f t="shared" si="202"/>
        <v>0</v>
      </c>
      <c r="AH478" s="348">
        <f t="shared" si="203"/>
        <v>0</v>
      </c>
      <c r="AI478" s="348">
        <f t="shared" si="204"/>
        <v>0</v>
      </c>
      <c r="AJ478" s="348">
        <f t="shared" si="205"/>
        <v>0</v>
      </c>
      <c r="AK478" s="348">
        <f t="shared" si="206"/>
        <v>0</v>
      </c>
      <c r="AL478" s="348">
        <f t="shared" si="207"/>
        <v>0</v>
      </c>
      <c r="AM478" s="348">
        <f t="shared" si="208"/>
        <v>0</v>
      </c>
      <c r="AN478" s="348">
        <f t="shared" si="209"/>
        <v>0</v>
      </c>
      <c r="AO478" s="334"/>
    </row>
    <row r="479" spans="1:41" s="335" customFormat="1" ht="18" customHeight="1">
      <c r="A479" s="343">
        <f t="shared" si="184"/>
        <v>474</v>
      </c>
      <c r="B479" s="344" t="s">
        <v>434</v>
      </c>
      <c r="C479" s="345" t="s">
        <v>435</v>
      </c>
      <c r="D479" s="346">
        <v>0</v>
      </c>
      <c r="E479" s="346">
        <v>0</v>
      </c>
      <c r="F479" s="346">
        <v>0</v>
      </c>
      <c r="G479" s="346">
        <v>0</v>
      </c>
      <c r="H479" s="346"/>
      <c r="I479" s="346"/>
      <c r="J479" s="346"/>
      <c r="K479" s="346"/>
      <c r="L479" s="346"/>
      <c r="M479" s="346"/>
      <c r="N479" s="346"/>
      <c r="O479" s="346"/>
      <c r="P479" s="347">
        <f t="shared" si="185"/>
        <v>0</v>
      </c>
      <c r="Q479" s="348">
        <f t="shared" si="186"/>
        <v>0</v>
      </c>
      <c r="R479" s="348">
        <f t="shared" si="187"/>
        <v>0</v>
      </c>
      <c r="S479" s="348">
        <f t="shared" si="188"/>
        <v>0</v>
      </c>
      <c r="T479" s="348">
        <f t="shared" si="189"/>
        <v>0</v>
      </c>
      <c r="U479" s="348">
        <f t="shared" si="190"/>
        <v>0</v>
      </c>
      <c r="V479" s="348">
        <f t="shared" si="191"/>
        <v>0</v>
      </c>
      <c r="W479" s="348">
        <f t="shared" si="192"/>
        <v>0</v>
      </c>
      <c r="X479" s="348">
        <f t="shared" si="193"/>
        <v>0</v>
      </c>
      <c r="Y479" s="348">
        <f t="shared" si="194"/>
        <v>0</v>
      </c>
      <c r="Z479" s="348">
        <f t="shared" si="195"/>
        <v>0</v>
      </c>
      <c r="AA479" s="348"/>
      <c r="AB479" s="348"/>
      <c r="AC479" s="348">
        <f t="shared" si="198"/>
        <v>0</v>
      </c>
      <c r="AD479" s="348">
        <f t="shared" si="199"/>
        <v>0</v>
      </c>
      <c r="AE479" s="348">
        <f t="shared" si="200"/>
        <v>0</v>
      </c>
      <c r="AF479" s="348">
        <f t="shared" si="201"/>
        <v>0</v>
      </c>
      <c r="AG479" s="348">
        <f t="shared" si="202"/>
        <v>0</v>
      </c>
      <c r="AH479" s="348">
        <f t="shared" si="203"/>
        <v>0</v>
      </c>
      <c r="AI479" s="348">
        <f t="shared" si="204"/>
        <v>0</v>
      </c>
      <c r="AJ479" s="348">
        <f t="shared" si="205"/>
        <v>0</v>
      </c>
      <c r="AK479" s="348">
        <f t="shared" si="206"/>
        <v>0</v>
      </c>
      <c r="AL479" s="348">
        <f t="shared" si="207"/>
        <v>0</v>
      </c>
      <c r="AM479" s="348">
        <f t="shared" si="208"/>
        <v>0</v>
      </c>
      <c r="AN479" s="348">
        <f t="shared" si="209"/>
        <v>0</v>
      </c>
      <c r="AO479" s="334"/>
    </row>
    <row r="480" spans="1:41" s="335" customFormat="1" ht="18" customHeight="1">
      <c r="A480" s="343">
        <f t="shared" si="184"/>
        <v>475</v>
      </c>
      <c r="B480" s="344" t="s">
        <v>436</v>
      </c>
      <c r="C480" s="345" t="s">
        <v>437</v>
      </c>
      <c r="D480" s="346">
        <v>0</v>
      </c>
      <c r="E480" s="346">
        <v>0</v>
      </c>
      <c r="F480" s="346">
        <v>0</v>
      </c>
      <c r="G480" s="346">
        <v>0</v>
      </c>
      <c r="H480" s="346"/>
      <c r="I480" s="346"/>
      <c r="J480" s="346"/>
      <c r="K480" s="346"/>
      <c r="L480" s="346"/>
      <c r="M480" s="346"/>
      <c r="N480" s="346"/>
      <c r="O480" s="346"/>
      <c r="P480" s="347">
        <f t="shared" si="185"/>
        <v>0</v>
      </c>
      <c r="Q480" s="348">
        <f t="shared" si="186"/>
        <v>0</v>
      </c>
      <c r="R480" s="348">
        <f t="shared" si="187"/>
        <v>0</v>
      </c>
      <c r="S480" s="348">
        <f t="shared" si="188"/>
        <v>0</v>
      </c>
      <c r="T480" s="348">
        <f t="shared" si="189"/>
        <v>0</v>
      </c>
      <c r="U480" s="348">
        <f t="shared" si="190"/>
        <v>0</v>
      </c>
      <c r="V480" s="348">
        <f t="shared" si="191"/>
        <v>0</v>
      </c>
      <c r="W480" s="348">
        <f t="shared" si="192"/>
        <v>0</v>
      </c>
      <c r="X480" s="348">
        <f t="shared" si="193"/>
        <v>0</v>
      </c>
      <c r="Y480" s="348">
        <f t="shared" si="194"/>
        <v>0</v>
      </c>
      <c r="Z480" s="348">
        <f t="shared" si="195"/>
        <v>0</v>
      </c>
      <c r="AA480" s="348"/>
      <c r="AB480" s="348"/>
      <c r="AC480" s="348">
        <f t="shared" si="198"/>
        <v>0</v>
      </c>
      <c r="AD480" s="348">
        <f t="shared" si="199"/>
        <v>0</v>
      </c>
      <c r="AE480" s="348">
        <f t="shared" si="200"/>
        <v>0</v>
      </c>
      <c r="AF480" s="348">
        <f t="shared" si="201"/>
        <v>0</v>
      </c>
      <c r="AG480" s="348">
        <f t="shared" si="202"/>
        <v>0</v>
      </c>
      <c r="AH480" s="348">
        <f t="shared" si="203"/>
        <v>0</v>
      </c>
      <c r="AI480" s="348">
        <f t="shared" si="204"/>
        <v>0</v>
      </c>
      <c r="AJ480" s="348">
        <f t="shared" si="205"/>
        <v>0</v>
      </c>
      <c r="AK480" s="348">
        <f t="shared" si="206"/>
        <v>0</v>
      </c>
      <c r="AL480" s="348">
        <f t="shared" si="207"/>
        <v>0</v>
      </c>
      <c r="AM480" s="348">
        <f t="shared" si="208"/>
        <v>0</v>
      </c>
      <c r="AN480" s="348">
        <f t="shared" si="209"/>
        <v>0</v>
      </c>
      <c r="AO480" s="334"/>
    </row>
    <row r="481" spans="1:41" s="335" customFormat="1" ht="18" customHeight="1">
      <c r="A481" s="343">
        <f t="shared" si="184"/>
        <v>476</v>
      </c>
      <c r="B481" s="344" t="s">
        <v>438</v>
      </c>
      <c r="C481" s="345" t="s">
        <v>439</v>
      </c>
      <c r="D481" s="346">
        <v>0</v>
      </c>
      <c r="E481" s="346">
        <v>0</v>
      </c>
      <c r="F481" s="346">
        <v>0</v>
      </c>
      <c r="G481" s="346">
        <v>0</v>
      </c>
      <c r="H481" s="346"/>
      <c r="I481" s="346"/>
      <c r="J481" s="346"/>
      <c r="K481" s="346"/>
      <c r="L481" s="346"/>
      <c r="M481" s="346"/>
      <c r="N481" s="346"/>
      <c r="O481" s="346"/>
      <c r="P481" s="347">
        <f t="shared" si="185"/>
        <v>0</v>
      </c>
      <c r="Q481" s="348">
        <f t="shared" si="186"/>
        <v>0</v>
      </c>
      <c r="R481" s="348">
        <f t="shared" si="187"/>
        <v>0</v>
      </c>
      <c r="S481" s="348">
        <f t="shared" si="188"/>
        <v>0</v>
      </c>
      <c r="T481" s="348">
        <f t="shared" si="189"/>
        <v>0</v>
      </c>
      <c r="U481" s="348">
        <f t="shared" si="190"/>
        <v>0</v>
      </c>
      <c r="V481" s="348">
        <f t="shared" si="191"/>
        <v>0</v>
      </c>
      <c r="W481" s="348">
        <f t="shared" si="192"/>
        <v>0</v>
      </c>
      <c r="X481" s="348">
        <f t="shared" si="193"/>
        <v>0</v>
      </c>
      <c r="Y481" s="348">
        <f t="shared" si="194"/>
        <v>0</v>
      </c>
      <c r="Z481" s="348">
        <f t="shared" si="195"/>
        <v>0</v>
      </c>
      <c r="AA481" s="348"/>
      <c r="AB481" s="348"/>
      <c r="AC481" s="348">
        <f t="shared" si="198"/>
        <v>0</v>
      </c>
      <c r="AD481" s="348">
        <f t="shared" si="199"/>
        <v>0</v>
      </c>
      <c r="AE481" s="348">
        <f t="shared" si="200"/>
        <v>0</v>
      </c>
      <c r="AF481" s="348">
        <f t="shared" si="201"/>
        <v>0</v>
      </c>
      <c r="AG481" s="348">
        <f t="shared" si="202"/>
        <v>0</v>
      </c>
      <c r="AH481" s="348">
        <f t="shared" si="203"/>
        <v>0</v>
      </c>
      <c r="AI481" s="348">
        <f t="shared" si="204"/>
        <v>0</v>
      </c>
      <c r="AJ481" s="348">
        <f t="shared" si="205"/>
        <v>0</v>
      </c>
      <c r="AK481" s="348">
        <f t="shared" si="206"/>
        <v>0</v>
      </c>
      <c r="AL481" s="348">
        <f t="shared" si="207"/>
        <v>0</v>
      </c>
      <c r="AM481" s="348">
        <f t="shared" si="208"/>
        <v>0</v>
      </c>
      <c r="AN481" s="348">
        <f t="shared" si="209"/>
        <v>0</v>
      </c>
      <c r="AO481" s="334"/>
    </row>
    <row r="482" spans="1:41" s="335" customFormat="1" ht="18" customHeight="1">
      <c r="A482" s="343">
        <f t="shared" si="184"/>
        <v>477</v>
      </c>
      <c r="B482" s="344" t="s">
        <v>440</v>
      </c>
      <c r="C482" s="345" t="s">
        <v>441</v>
      </c>
      <c r="D482" s="346">
        <v>0</v>
      </c>
      <c r="E482" s="346">
        <v>0</v>
      </c>
      <c r="F482" s="346">
        <v>0</v>
      </c>
      <c r="G482" s="346">
        <v>0</v>
      </c>
      <c r="H482" s="346"/>
      <c r="I482" s="346"/>
      <c r="J482" s="346"/>
      <c r="K482" s="346"/>
      <c r="L482" s="346"/>
      <c r="M482" s="346"/>
      <c r="N482" s="346"/>
      <c r="O482" s="346"/>
      <c r="P482" s="347">
        <f t="shared" si="185"/>
        <v>0</v>
      </c>
      <c r="Q482" s="348">
        <f t="shared" si="186"/>
        <v>0</v>
      </c>
      <c r="R482" s="348">
        <f t="shared" si="187"/>
        <v>0</v>
      </c>
      <c r="S482" s="348">
        <f t="shared" si="188"/>
        <v>0</v>
      </c>
      <c r="T482" s="348">
        <f t="shared" si="189"/>
        <v>0</v>
      </c>
      <c r="U482" s="348">
        <f t="shared" si="190"/>
        <v>0</v>
      </c>
      <c r="V482" s="348">
        <f t="shared" si="191"/>
        <v>0</v>
      </c>
      <c r="W482" s="348">
        <f t="shared" si="192"/>
        <v>0</v>
      </c>
      <c r="X482" s="348">
        <f t="shared" si="193"/>
        <v>0</v>
      </c>
      <c r="Y482" s="348">
        <f t="shared" si="194"/>
        <v>0</v>
      </c>
      <c r="Z482" s="348">
        <f t="shared" si="195"/>
        <v>0</v>
      </c>
      <c r="AA482" s="348"/>
      <c r="AB482" s="348"/>
      <c r="AC482" s="348">
        <f t="shared" si="198"/>
        <v>0</v>
      </c>
      <c r="AD482" s="348">
        <f t="shared" si="199"/>
        <v>0</v>
      </c>
      <c r="AE482" s="348">
        <f t="shared" si="200"/>
        <v>0</v>
      </c>
      <c r="AF482" s="348">
        <f t="shared" si="201"/>
        <v>0</v>
      </c>
      <c r="AG482" s="348">
        <f t="shared" si="202"/>
        <v>0</v>
      </c>
      <c r="AH482" s="348">
        <f t="shared" si="203"/>
        <v>0</v>
      </c>
      <c r="AI482" s="348">
        <f t="shared" si="204"/>
        <v>0</v>
      </c>
      <c r="AJ482" s="348">
        <f t="shared" si="205"/>
        <v>0</v>
      </c>
      <c r="AK482" s="348">
        <f t="shared" si="206"/>
        <v>0</v>
      </c>
      <c r="AL482" s="348">
        <f t="shared" si="207"/>
        <v>0</v>
      </c>
      <c r="AM482" s="348">
        <f t="shared" si="208"/>
        <v>0</v>
      </c>
      <c r="AN482" s="348">
        <f t="shared" si="209"/>
        <v>0</v>
      </c>
      <c r="AO482" s="334"/>
    </row>
    <row r="483" spans="1:41" s="335" customFormat="1" ht="18" customHeight="1">
      <c r="A483" s="343">
        <f t="shared" si="184"/>
        <v>478</v>
      </c>
      <c r="B483" s="344" t="s">
        <v>442</v>
      </c>
      <c r="C483" s="345" t="s">
        <v>443</v>
      </c>
      <c r="D483" s="346">
        <v>0</v>
      </c>
      <c r="E483" s="346">
        <v>0</v>
      </c>
      <c r="F483" s="346">
        <v>0</v>
      </c>
      <c r="G483" s="346">
        <v>0</v>
      </c>
      <c r="H483" s="346"/>
      <c r="I483" s="346"/>
      <c r="J483" s="346"/>
      <c r="K483" s="346"/>
      <c r="L483" s="346"/>
      <c r="M483" s="346"/>
      <c r="N483" s="346"/>
      <c r="O483" s="346"/>
      <c r="P483" s="347">
        <f t="shared" si="185"/>
        <v>0</v>
      </c>
      <c r="Q483" s="348">
        <f t="shared" si="186"/>
        <v>0</v>
      </c>
      <c r="R483" s="348">
        <f t="shared" si="187"/>
        <v>0</v>
      </c>
      <c r="S483" s="348">
        <f t="shared" si="188"/>
        <v>0</v>
      </c>
      <c r="T483" s="348">
        <f t="shared" si="189"/>
        <v>0</v>
      </c>
      <c r="U483" s="348">
        <f t="shared" si="190"/>
        <v>0</v>
      </c>
      <c r="V483" s="348">
        <f t="shared" si="191"/>
        <v>0</v>
      </c>
      <c r="W483" s="348">
        <f t="shared" si="192"/>
        <v>0</v>
      </c>
      <c r="X483" s="348">
        <f t="shared" si="193"/>
        <v>0</v>
      </c>
      <c r="Y483" s="348">
        <f t="shared" si="194"/>
        <v>0</v>
      </c>
      <c r="Z483" s="348">
        <f t="shared" si="195"/>
        <v>0</v>
      </c>
      <c r="AA483" s="348"/>
      <c r="AB483" s="348"/>
      <c r="AC483" s="348">
        <f t="shared" si="198"/>
        <v>0</v>
      </c>
      <c r="AD483" s="348">
        <f t="shared" si="199"/>
        <v>0</v>
      </c>
      <c r="AE483" s="348">
        <f t="shared" si="200"/>
        <v>0</v>
      </c>
      <c r="AF483" s="348">
        <f t="shared" si="201"/>
        <v>0</v>
      </c>
      <c r="AG483" s="348">
        <f t="shared" si="202"/>
        <v>0</v>
      </c>
      <c r="AH483" s="348">
        <f t="shared" si="203"/>
        <v>0</v>
      </c>
      <c r="AI483" s="348">
        <f t="shared" si="204"/>
        <v>0</v>
      </c>
      <c r="AJ483" s="348">
        <f t="shared" si="205"/>
        <v>0</v>
      </c>
      <c r="AK483" s="348">
        <f t="shared" si="206"/>
        <v>0</v>
      </c>
      <c r="AL483" s="348">
        <f t="shared" si="207"/>
        <v>0</v>
      </c>
      <c r="AM483" s="348">
        <f t="shared" si="208"/>
        <v>0</v>
      </c>
      <c r="AN483" s="348">
        <f t="shared" si="209"/>
        <v>0</v>
      </c>
      <c r="AO483" s="334"/>
    </row>
    <row r="484" spans="1:41" s="335" customFormat="1" ht="18" customHeight="1">
      <c r="A484" s="343">
        <f t="shared" si="184"/>
        <v>479</v>
      </c>
      <c r="B484" s="344" t="s">
        <v>444</v>
      </c>
      <c r="C484" s="345" t="s">
        <v>445</v>
      </c>
      <c r="D484" s="346">
        <v>0</v>
      </c>
      <c r="E484" s="346">
        <v>0</v>
      </c>
      <c r="F484" s="346">
        <v>0</v>
      </c>
      <c r="G484" s="346">
        <v>0</v>
      </c>
      <c r="H484" s="346"/>
      <c r="I484" s="346"/>
      <c r="J484" s="346"/>
      <c r="K484" s="346"/>
      <c r="L484" s="346"/>
      <c r="M484" s="346"/>
      <c r="N484" s="346"/>
      <c r="O484" s="346"/>
      <c r="P484" s="347">
        <f t="shared" si="185"/>
        <v>0</v>
      </c>
      <c r="Q484" s="348">
        <f t="shared" si="186"/>
        <v>0</v>
      </c>
      <c r="R484" s="348">
        <f t="shared" si="187"/>
        <v>0</v>
      </c>
      <c r="S484" s="348">
        <f t="shared" si="188"/>
        <v>0</v>
      </c>
      <c r="T484" s="348">
        <f t="shared" si="189"/>
        <v>0</v>
      </c>
      <c r="U484" s="348">
        <f t="shared" si="190"/>
        <v>0</v>
      </c>
      <c r="V484" s="348">
        <f t="shared" si="191"/>
        <v>0</v>
      </c>
      <c r="W484" s="348">
        <f t="shared" si="192"/>
        <v>0</v>
      </c>
      <c r="X484" s="348">
        <f t="shared" si="193"/>
        <v>0</v>
      </c>
      <c r="Y484" s="348">
        <f t="shared" si="194"/>
        <v>0</v>
      </c>
      <c r="Z484" s="348">
        <f t="shared" si="195"/>
        <v>0</v>
      </c>
      <c r="AA484" s="348"/>
      <c r="AB484" s="348"/>
      <c r="AC484" s="348">
        <f t="shared" si="198"/>
        <v>0</v>
      </c>
      <c r="AD484" s="348">
        <f t="shared" si="199"/>
        <v>0</v>
      </c>
      <c r="AE484" s="348">
        <f t="shared" si="200"/>
        <v>0</v>
      </c>
      <c r="AF484" s="348">
        <f t="shared" si="201"/>
        <v>0</v>
      </c>
      <c r="AG484" s="348">
        <f t="shared" si="202"/>
        <v>0</v>
      </c>
      <c r="AH484" s="348">
        <f t="shared" si="203"/>
        <v>0</v>
      </c>
      <c r="AI484" s="348">
        <f t="shared" si="204"/>
        <v>0</v>
      </c>
      <c r="AJ484" s="348">
        <f t="shared" si="205"/>
        <v>0</v>
      </c>
      <c r="AK484" s="348">
        <f t="shared" si="206"/>
        <v>0</v>
      </c>
      <c r="AL484" s="348">
        <f t="shared" si="207"/>
        <v>0</v>
      </c>
      <c r="AM484" s="348">
        <f t="shared" si="208"/>
        <v>0</v>
      </c>
      <c r="AN484" s="348">
        <f t="shared" si="209"/>
        <v>0</v>
      </c>
      <c r="AO484" s="334"/>
    </row>
    <row r="485" spans="1:41" s="335" customFormat="1" ht="18" customHeight="1">
      <c r="A485" s="343">
        <f t="shared" si="184"/>
        <v>480</v>
      </c>
      <c r="B485" s="344" t="s">
        <v>446</v>
      </c>
      <c r="C485" s="345" t="s">
        <v>447</v>
      </c>
      <c r="D485" s="346">
        <v>0</v>
      </c>
      <c r="E485" s="346">
        <v>0</v>
      </c>
      <c r="F485" s="346">
        <v>0</v>
      </c>
      <c r="G485" s="346">
        <v>0</v>
      </c>
      <c r="H485" s="346"/>
      <c r="I485" s="346"/>
      <c r="J485" s="346"/>
      <c r="K485" s="346"/>
      <c r="L485" s="346"/>
      <c r="M485" s="346"/>
      <c r="N485" s="346"/>
      <c r="O485" s="346"/>
      <c r="P485" s="347">
        <f t="shared" si="185"/>
        <v>0</v>
      </c>
      <c r="Q485" s="348">
        <f t="shared" si="186"/>
        <v>0</v>
      </c>
      <c r="R485" s="348">
        <f t="shared" si="187"/>
        <v>0</v>
      </c>
      <c r="S485" s="348">
        <f t="shared" si="188"/>
        <v>0</v>
      </c>
      <c r="T485" s="348">
        <f t="shared" si="189"/>
        <v>0</v>
      </c>
      <c r="U485" s="348">
        <f t="shared" si="190"/>
        <v>0</v>
      </c>
      <c r="V485" s="348">
        <f t="shared" si="191"/>
        <v>0</v>
      </c>
      <c r="W485" s="348">
        <f t="shared" si="192"/>
        <v>0</v>
      </c>
      <c r="X485" s="348">
        <f t="shared" si="193"/>
        <v>0</v>
      </c>
      <c r="Y485" s="348">
        <f t="shared" si="194"/>
        <v>0</v>
      </c>
      <c r="Z485" s="348">
        <f t="shared" si="195"/>
        <v>0</v>
      </c>
      <c r="AA485" s="348"/>
      <c r="AB485" s="348"/>
      <c r="AC485" s="348">
        <f t="shared" si="198"/>
        <v>0</v>
      </c>
      <c r="AD485" s="348">
        <f t="shared" si="199"/>
        <v>0</v>
      </c>
      <c r="AE485" s="348">
        <f t="shared" si="200"/>
        <v>0</v>
      </c>
      <c r="AF485" s="348">
        <f t="shared" si="201"/>
        <v>0</v>
      </c>
      <c r="AG485" s="348">
        <f t="shared" si="202"/>
        <v>0</v>
      </c>
      <c r="AH485" s="348">
        <f t="shared" si="203"/>
        <v>0</v>
      </c>
      <c r="AI485" s="348">
        <f t="shared" si="204"/>
        <v>0</v>
      </c>
      <c r="AJ485" s="348">
        <f t="shared" si="205"/>
        <v>0</v>
      </c>
      <c r="AK485" s="348">
        <f t="shared" si="206"/>
        <v>0</v>
      </c>
      <c r="AL485" s="348">
        <f t="shared" si="207"/>
        <v>0</v>
      </c>
      <c r="AM485" s="348">
        <f t="shared" si="208"/>
        <v>0</v>
      </c>
      <c r="AN485" s="348">
        <f t="shared" si="209"/>
        <v>0</v>
      </c>
      <c r="AO485" s="334"/>
    </row>
    <row r="486" spans="1:41" s="335" customFormat="1" ht="18" customHeight="1">
      <c r="A486" s="343">
        <f t="shared" si="184"/>
        <v>481</v>
      </c>
      <c r="B486" s="344" t="s">
        <v>448</v>
      </c>
      <c r="C486" s="345" t="s">
        <v>449</v>
      </c>
      <c r="D486" s="346">
        <v>0</v>
      </c>
      <c r="E486" s="346"/>
      <c r="F486" s="346">
        <v>0</v>
      </c>
      <c r="G486" s="346"/>
      <c r="H486" s="346"/>
      <c r="I486" s="346"/>
      <c r="J486" s="346"/>
      <c r="K486" s="346"/>
      <c r="L486" s="346"/>
      <c r="M486" s="346"/>
      <c r="N486" s="346"/>
      <c r="O486" s="346"/>
      <c r="P486" s="347">
        <f t="shared" si="185"/>
        <v>0</v>
      </c>
      <c r="Q486" s="348">
        <f t="shared" si="186"/>
        <v>0</v>
      </c>
      <c r="R486" s="348">
        <f t="shared" si="187"/>
        <v>0</v>
      </c>
      <c r="S486" s="348">
        <f t="shared" si="188"/>
        <v>0</v>
      </c>
      <c r="T486" s="348">
        <f t="shared" si="189"/>
        <v>0</v>
      </c>
      <c r="U486" s="348">
        <f t="shared" si="190"/>
        <v>0</v>
      </c>
      <c r="V486" s="348">
        <f t="shared" si="191"/>
        <v>0</v>
      </c>
      <c r="W486" s="348">
        <f t="shared" si="192"/>
        <v>0</v>
      </c>
      <c r="X486" s="348">
        <f t="shared" si="193"/>
        <v>0</v>
      </c>
      <c r="Y486" s="348">
        <f t="shared" si="194"/>
        <v>0</v>
      </c>
      <c r="Z486" s="348">
        <f t="shared" si="195"/>
        <v>0</v>
      </c>
      <c r="AA486" s="348"/>
      <c r="AB486" s="348"/>
      <c r="AC486" s="348">
        <f t="shared" si="198"/>
        <v>0</v>
      </c>
      <c r="AD486" s="348">
        <f t="shared" si="199"/>
        <v>0</v>
      </c>
      <c r="AE486" s="348">
        <f t="shared" si="200"/>
        <v>0</v>
      </c>
      <c r="AF486" s="348">
        <f t="shared" si="201"/>
        <v>0</v>
      </c>
      <c r="AG486" s="348">
        <f t="shared" si="202"/>
        <v>0</v>
      </c>
      <c r="AH486" s="348">
        <f t="shared" si="203"/>
        <v>0</v>
      </c>
      <c r="AI486" s="348">
        <f t="shared" si="204"/>
        <v>0</v>
      </c>
      <c r="AJ486" s="348">
        <f t="shared" si="205"/>
        <v>0</v>
      </c>
      <c r="AK486" s="348">
        <f t="shared" si="206"/>
        <v>0</v>
      </c>
      <c r="AL486" s="348">
        <f t="shared" si="207"/>
        <v>0</v>
      </c>
      <c r="AM486" s="348">
        <f t="shared" si="208"/>
        <v>0</v>
      </c>
      <c r="AN486" s="348">
        <f t="shared" si="209"/>
        <v>0</v>
      </c>
      <c r="AO486" s="334"/>
    </row>
    <row r="487" spans="1:41" s="335" customFormat="1" ht="18" customHeight="1">
      <c r="A487" s="343">
        <f t="shared" si="184"/>
        <v>482</v>
      </c>
      <c r="B487" s="344" t="s">
        <v>450</v>
      </c>
      <c r="C487" s="345" t="s">
        <v>451</v>
      </c>
      <c r="D487" s="346">
        <v>0</v>
      </c>
      <c r="E487" s="346">
        <v>0</v>
      </c>
      <c r="F487" s="346">
        <v>0</v>
      </c>
      <c r="G487" s="346">
        <v>0</v>
      </c>
      <c r="H487" s="346"/>
      <c r="I487" s="346"/>
      <c r="J487" s="346"/>
      <c r="K487" s="346"/>
      <c r="L487" s="346"/>
      <c r="M487" s="346"/>
      <c r="N487" s="346"/>
      <c r="O487" s="346"/>
      <c r="P487" s="347">
        <f t="shared" si="185"/>
        <v>0</v>
      </c>
      <c r="Q487" s="348">
        <f t="shared" si="186"/>
        <v>0</v>
      </c>
      <c r="R487" s="348">
        <f t="shared" si="187"/>
        <v>0</v>
      </c>
      <c r="S487" s="348">
        <f t="shared" si="188"/>
        <v>0</v>
      </c>
      <c r="T487" s="348">
        <f t="shared" si="189"/>
        <v>0</v>
      </c>
      <c r="U487" s="348">
        <f t="shared" si="190"/>
        <v>0</v>
      </c>
      <c r="V487" s="348">
        <f t="shared" si="191"/>
        <v>0</v>
      </c>
      <c r="W487" s="348">
        <f t="shared" si="192"/>
        <v>0</v>
      </c>
      <c r="X487" s="348">
        <f t="shared" si="193"/>
        <v>0</v>
      </c>
      <c r="Y487" s="348">
        <f t="shared" si="194"/>
        <v>0</v>
      </c>
      <c r="Z487" s="348">
        <f t="shared" si="195"/>
        <v>0</v>
      </c>
      <c r="AA487" s="348"/>
      <c r="AB487" s="348"/>
      <c r="AC487" s="348">
        <f t="shared" si="198"/>
        <v>0</v>
      </c>
      <c r="AD487" s="348">
        <f t="shared" si="199"/>
        <v>0</v>
      </c>
      <c r="AE487" s="348">
        <f t="shared" si="200"/>
        <v>0</v>
      </c>
      <c r="AF487" s="348">
        <f t="shared" si="201"/>
        <v>0</v>
      </c>
      <c r="AG487" s="348">
        <f t="shared" si="202"/>
        <v>0</v>
      </c>
      <c r="AH487" s="348">
        <f t="shared" si="203"/>
        <v>0</v>
      </c>
      <c r="AI487" s="348">
        <f t="shared" si="204"/>
        <v>0</v>
      </c>
      <c r="AJ487" s="348">
        <f t="shared" si="205"/>
        <v>0</v>
      </c>
      <c r="AK487" s="348">
        <f t="shared" si="206"/>
        <v>0</v>
      </c>
      <c r="AL487" s="348">
        <f t="shared" si="207"/>
        <v>0</v>
      </c>
      <c r="AM487" s="348">
        <f t="shared" si="208"/>
        <v>0</v>
      </c>
      <c r="AN487" s="348">
        <f t="shared" si="209"/>
        <v>0</v>
      </c>
      <c r="AO487" s="334"/>
    </row>
    <row r="488" spans="1:41" s="335" customFormat="1" ht="18" customHeight="1">
      <c r="A488" s="343">
        <f t="shared" si="184"/>
        <v>483</v>
      </c>
      <c r="B488" s="344" t="s">
        <v>452</v>
      </c>
      <c r="C488" s="345" t="s">
        <v>453</v>
      </c>
      <c r="D488" s="346">
        <v>0</v>
      </c>
      <c r="E488" s="346">
        <v>0</v>
      </c>
      <c r="F488" s="346">
        <v>0</v>
      </c>
      <c r="G488" s="346">
        <v>0</v>
      </c>
      <c r="H488" s="346"/>
      <c r="I488" s="346"/>
      <c r="J488" s="346"/>
      <c r="K488" s="346"/>
      <c r="L488" s="346"/>
      <c r="M488" s="346"/>
      <c r="N488" s="346"/>
      <c r="O488" s="346"/>
      <c r="P488" s="347">
        <f t="shared" si="185"/>
        <v>0</v>
      </c>
      <c r="Q488" s="348">
        <f t="shared" si="186"/>
        <v>0</v>
      </c>
      <c r="R488" s="348">
        <f t="shared" si="187"/>
        <v>0</v>
      </c>
      <c r="S488" s="348">
        <f t="shared" si="188"/>
        <v>0</v>
      </c>
      <c r="T488" s="348">
        <f t="shared" si="189"/>
        <v>0</v>
      </c>
      <c r="U488" s="348">
        <f t="shared" si="190"/>
        <v>0</v>
      </c>
      <c r="V488" s="348">
        <f t="shared" si="191"/>
        <v>0</v>
      </c>
      <c r="W488" s="348">
        <f t="shared" si="192"/>
        <v>0</v>
      </c>
      <c r="X488" s="348">
        <f t="shared" si="193"/>
        <v>0</v>
      </c>
      <c r="Y488" s="348">
        <f t="shared" si="194"/>
        <v>0</v>
      </c>
      <c r="Z488" s="348">
        <f t="shared" si="195"/>
        <v>0</v>
      </c>
      <c r="AA488" s="348"/>
      <c r="AB488" s="348"/>
      <c r="AC488" s="348">
        <f t="shared" si="198"/>
        <v>0</v>
      </c>
      <c r="AD488" s="348">
        <f t="shared" si="199"/>
        <v>0</v>
      </c>
      <c r="AE488" s="348">
        <f t="shared" si="200"/>
        <v>0</v>
      </c>
      <c r="AF488" s="348">
        <f t="shared" si="201"/>
        <v>0</v>
      </c>
      <c r="AG488" s="348">
        <f t="shared" si="202"/>
        <v>0</v>
      </c>
      <c r="AH488" s="348">
        <f t="shared" si="203"/>
        <v>0</v>
      </c>
      <c r="AI488" s="348">
        <f t="shared" si="204"/>
        <v>0</v>
      </c>
      <c r="AJ488" s="348">
        <f t="shared" si="205"/>
        <v>0</v>
      </c>
      <c r="AK488" s="348">
        <f t="shared" si="206"/>
        <v>0</v>
      </c>
      <c r="AL488" s="348">
        <f t="shared" si="207"/>
        <v>0</v>
      </c>
      <c r="AM488" s="348">
        <f t="shared" si="208"/>
        <v>0</v>
      </c>
      <c r="AN488" s="348">
        <f t="shared" si="209"/>
        <v>0</v>
      </c>
      <c r="AO488" s="334"/>
    </row>
    <row r="489" spans="1:41" s="335" customFormat="1" ht="18" customHeight="1">
      <c r="A489" s="343">
        <f t="shared" si="184"/>
        <v>484</v>
      </c>
      <c r="B489" s="344" t="s">
        <v>454</v>
      </c>
      <c r="C489" s="345" t="s">
        <v>455</v>
      </c>
      <c r="D489" s="346">
        <v>0</v>
      </c>
      <c r="E489" s="346">
        <v>0</v>
      </c>
      <c r="F489" s="346">
        <v>0</v>
      </c>
      <c r="G489" s="346">
        <v>0</v>
      </c>
      <c r="H489" s="346"/>
      <c r="I489" s="346"/>
      <c r="J489" s="346"/>
      <c r="K489" s="346"/>
      <c r="L489" s="346"/>
      <c r="M489" s="346"/>
      <c r="N489" s="346"/>
      <c r="O489" s="346"/>
      <c r="P489" s="347">
        <f t="shared" si="185"/>
        <v>0</v>
      </c>
      <c r="Q489" s="348">
        <f t="shared" si="186"/>
        <v>0</v>
      </c>
      <c r="R489" s="348">
        <f t="shared" si="187"/>
        <v>0</v>
      </c>
      <c r="S489" s="348">
        <f t="shared" si="188"/>
        <v>0</v>
      </c>
      <c r="T489" s="348">
        <f t="shared" si="189"/>
        <v>0</v>
      </c>
      <c r="U489" s="348">
        <f t="shared" si="190"/>
        <v>0</v>
      </c>
      <c r="V489" s="348">
        <f t="shared" si="191"/>
        <v>0</v>
      </c>
      <c r="W489" s="348">
        <f t="shared" si="192"/>
        <v>0</v>
      </c>
      <c r="X489" s="348">
        <f t="shared" si="193"/>
        <v>0</v>
      </c>
      <c r="Y489" s="348">
        <f t="shared" si="194"/>
        <v>0</v>
      </c>
      <c r="Z489" s="348">
        <f t="shared" si="195"/>
        <v>0</v>
      </c>
      <c r="AA489" s="348"/>
      <c r="AB489" s="348"/>
      <c r="AC489" s="348">
        <f t="shared" si="198"/>
        <v>0</v>
      </c>
      <c r="AD489" s="348">
        <f t="shared" si="199"/>
        <v>0</v>
      </c>
      <c r="AE489" s="348">
        <f t="shared" si="200"/>
        <v>0</v>
      </c>
      <c r="AF489" s="348">
        <f t="shared" si="201"/>
        <v>0</v>
      </c>
      <c r="AG489" s="348">
        <f t="shared" si="202"/>
        <v>0</v>
      </c>
      <c r="AH489" s="348">
        <f t="shared" si="203"/>
        <v>0</v>
      </c>
      <c r="AI489" s="348">
        <f t="shared" si="204"/>
        <v>0</v>
      </c>
      <c r="AJ489" s="348">
        <f t="shared" si="205"/>
        <v>0</v>
      </c>
      <c r="AK489" s="348">
        <f t="shared" si="206"/>
        <v>0</v>
      </c>
      <c r="AL489" s="348">
        <f t="shared" si="207"/>
        <v>0</v>
      </c>
      <c r="AM489" s="348">
        <f t="shared" si="208"/>
        <v>0</v>
      </c>
      <c r="AN489" s="348">
        <f t="shared" si="209"/>
        <v>0</v>
      </c>
      <c r="AO489" s="334"/>
    </row>
    <row r="490" spans="1:41" s="335" customFormat="1" ht="18" customHeight="1">
      <c r="A490" s="343">
        <f t="shared" si="184"/>
        <v>485</v>
      </c>
      <c r="B490" s="344" t="s">
        <v>456</v>
      </c>
      <c r="C490" s="345" t="s">
        <v>457</v>
      </c>
      <c r="D490" s="346">
        <v>0</v>
      </c>
      <c r="E490" s="346">
        <v>0</v>
      </c>
      <c r="F490" s="346">
        <v>0</v>
      </c>
      <c r="G490" s="346">
        <v>0</v>
      </c>
      <c r="H490" s="346"/>
      <c r="I490" s="346"/>
      <c r="J490" s="346"/>
      <c r="K490" s="346"/>
      <c r="L490" s="346"/>
      <c r="M490" s="346"/>
      <c r="N490" s="346"/>
      <c r="O490" s="346"/>
      <c r="P490" s="347">
        <f t="shared" si="185"/>
        <v>0</v>
      </c>
      <c r="Q490" s="348">
        <f t="shared" si="186"/>
        <v>0</v>
      </c>
      <c r="R490" s="348">
        <f t="shared" si="187"/>
        <v>0</v>
      </c>
      <c r="S490" s="348">
        <f t="shared" si="188"/>
        <v>0</v>
      </c>
      <c r="T490" s="348">
        <f t="shared" si="189"/>
        <v>0</v>
      </c>
      <c r="U490" s="348">
        <f t="shared" si="190"/>
        <v>0</v>
      </c>
      <c r="V490" s="348">
        <f t="shared" si="191"/>
        <v>0</v>
      </c>
      <c r="W490" s="348">
        <f t="shared" si="192"/>
        <v>0</v>
      </c>
      <c r="X490" s="348">
        <f t="shared" si="193"/>
        <v>0</v>
      </c>
      <c r="Y490" s="348">
        <f t="shared" si="194"/>
        <v>0</v>
      </c>
      <c r="Z490" s="348">
        <f t="shared" si="195"/>
        <v>0</v>
      </c>
      <c r="AA490" s="348"/>
      <c r="AB490" s="348"/>
      <c r="AC490" s="348">
        <f t="shared" si="198"/>
        <v>0</v>
      </c>
      <c r="AD490" s="348">
        <f t="shared" si="199"/>
        <v>0</v>
      </c>
      <c r="AE490" s="348">
        <f t="shared" si="200"/>
        <v>0</v>
      </c>
      <c r="AF490" s="348">
        <f t="shared" si="201"/>
        <v>0</v>
      </c>
      <c r="AG490" s="348">
        <f t="shared" si="202"/>
        <v>0</v>
      </c>
      <c r="AH490" s="348">
        <f t="shared" si="203"/>
        <v>0</v>
      </c>
      <c r="AI490" s="348">
        <f t="shared" si="204"/>
        <v>0</v>
      </c>
      <c r="AJ490" s="348">
        <f t="shared" si="205"/>
        <v>0</v>
      </c>
      <c r="AK490" s="348">
        <f t="shared" si="206"/>
        <v>0</v>
      </c>
      <c r="AL490" s="348">
        <f t="shared" si="207"/>
        <v>0</v>
      </c>
      <c r="AM490" s="348">
        <f t="shared" si="208"/>
        <v>0</v>
      </c>
      <c r="AN490" s="348">
        <f t="shared" si="209"/>
        <v>0</v>
      </c>
      <c r="AO490" s="334"/>
    </row>
    <row r="491" spans="1:41" s="335" customFormat="1" ht="18" customHeight="1">
      <c r="A491" s="343">
        <f t="shared" si="184"/>
        <v>486</v>
      </c>
      <c r="B491" s="344" t="s">
        <v>458</v>
      </c>
      <c r="C491" s="345" t="s">
        <v>459</v>
      </c>
      <c r="D491" s="346">
        <v>0</v>
      </c>
      <c r="E491" s="346">
        <v>0</v>
      </c>
      <c r="F491" s="346">
        <v>0</v>
      </c>
      <c r="G491" s="346">
        <v>0</v>
      </c>
      <c r="H491" s="346"/>
      <c r="I491" s="346"/>
      <c r="J491" s="346"/>
      <c r="K491" s="346"/>
      <c r="L491" s="346"/>
      <c r="M491" s="346"/>
      <c r="N491" s="346"/>
      <c r="O491" s="346"/>
      <c r="P491" s="347">
        <f t="shared" si="185"/>
        <v>0</v>
      </c>
      <c r="Q491" s="348">
        <f t="shared" si="186"/>
        <v>0</v>
      </c>
      <c r="R491" s="348">
        <f t="shared" si="187"/>
        <v>0</v>
      </c>
      <c r="S491" s="348">
        <f t="shared" si="188"/>
        <v>0</v>
      </c>
      <c r="T491" s="348">
        <f t="shared" si="189"/>
        <v>0</v>
      </c>
      <c r="U491" s="348">
        <f t="shared" si="190"/>
        <v>0</v>
      </c>
      <c r="V491" s="348">
        <f t="shared" si="191"/>
        <v>0</v>
      </c>
      <c r="W491" s="348">
        <f t="shared" si="192"/>
        <v>0</v>
      </c>
      <c r="X491" s="348">
        <f t="shared" si="193"/>
        <v>0</v>
      </c>
      <c r="Y491" s="348">
        <f t="shared" si="194"/>
        <v>0</v>
      </c>
      <c r="Z491" s="348">
        <f t="shared" si="195"/>
        <v>0</v>
      </c>
      <c r="AA491" s="348"/>
      <c r="AB491" s="348"/>
      <c r="AC491" s="348">
        <f t="shared" si="198"/>
        <v>0</v>
      </c>
      <c r="AD491" s="348">
        <f t="shared" si="199"/>
        <v>0</v>
      </c>
      <c r="AE491" s="348">
        <f t="shared" si="200"/>
        <v>0</v>
      </c>
      <c r="AF491" s="348">
        <f t="shared" si="201"/>
        <v>0</v>
      </c>
      <c r="AG491" s="348">
        <f t="shared" si="202"/>
        <v>0</v>
      </c>
      <c r="AH491" s="348">
        <f t="shared" si="203"/>
        <v>0</v>
      </c>
      <c r="AI491" s="348">
        <f t="shared" si="204"/>
        <v>0</v>
      </c>
      <c r="AJ491" s="348">
        <f t="shared" si="205"/>
        <v>0</v>
      </c>
      <c r="AK491" s="348">
        <f t="shared" si="206"/>
        <v>0</v>
      </c>
      <c r="AL491" s="348">
        <f t="shared" si="207"/>
        <v>0</v>
      </c>
      <c r="AM491" s="348">
        <f t="shared" si="208"/>
        <v>0</v>
      </c>
      <c r="AN491" s="348">
        <f t="shared" si="209"/>
        <v>0</v>
      </c>
      <c r="AO491" s="334"/>
    </row>
    <row r="492" spans="1:41" s="335" customFormat="1" ht="18" customHeight="1">
      <c r="A492" s="343">
        <f t="shared" si="184"/>
        <v>487</v>
      </c>
      <c r="B492" s="344" t="s">
        <v>460</v>
      </c>
      <c r="C492" s="345" t="s">
        <v>461</v>
      </c>
      <c r="D492" s="346">
        <v>0</v>
      </c>
      <c r="E492" s="346">
        <v>0</v>
      </c>
      <c r="F492" s="346">
        <v>0</v>
      </c>
      <c r="G492" s="346">
        <v>0</v>
      </c>
      <c r="H492" s="346"/>
      <c r="I492" s="346"/>
      <c r="J492" s="346"/>
      <c r="K492" s="346"/>
      <c r="L492" s="346"/>
      <c r="M492" s="346"/>
      <c r="N492" s="346"/>
      <c r="O492" s="346"/>
      <c r="P492" s="347">
        <f t="shared" si="185"/>
        <v>0</v>
      </c>
      <c r="Q492" s="348">
        <f t="shared" si="186"/>
        <v>0</v>
      </c>
      <c r="R492" s="348">
        <f t="shared" si="187"/>
        <v>0</v>
      </c>
      <c r="S492" s="348">
        <f t="shared" si="188"/>
        <v>0</v>
      </c>
      <c r="T492" s="348">
        <f t="shared" si="189"/>
        <v>0</v>
      </c>
      <c r="U492" s="348">
        <f t="shared" si="190"/>
        <v>0</v>
      </c>
      <c r="V492" s="348">
        <f t="shared" si="191"/>
        <v>0</v>
      </c>
      <c r="W492" s="348">
        <f t="shared" si="192"/>
        <v>0</v>
      </c>
      <c r="X492" s="348">
        <f t="shared" si="193"/>
        <v>0</v>
      </c>
      <c r="Y492" s="348">
        <f t="shared" si="194"/>
        <v>0</v>
      </c>
      <c r="Z492" s="348">
        <f t="shared" si="195"/>
        <v>0</v>
      </c>
      <c r="AA492" s="348"/>
      <c r="AB492" s="348"/>
      <c r="AC492" s="348">
        <f t="shared" si="198"/>
        <v>0</v>
      </c>
      <c r="AD492" s="348">
        <f t="shared" si="199"/>
        <v>0</v>
      </c>
      <c r="AE492" s="348">
        <f t="shared" si="200"/>
        <v>0</v>
      </c>
      <c r="AF492" s="348">
        <f t="shared" si="201"/>
        <v>0</v>
      </c>
      <c r="AG492" s="348">
        <f t="shared" si="202"/>
        <v>0</v>
      </c>
      <c r="AH492" s="348">
        <f t="shared" si="203"/>
        <v>0</v>
      </c>
      <c r="AI492" s="348">
        <f t="shared" si="204"/>
        <v>0</v>
      </c>
      <c r="AJ492" s="348">
        <f t="shared" si="205"/>
        <v>0</v>
      </c>
      <c r="AK492" s="348">
        <f t="shared" si="206"/>
        <v>0</v>
      </c>
      <c r="AL492" s="348">
        <f t="shared" si="207"/>
        <v>0</v>
      </c>
      <c r="AM492" s="348">
        <f t="shared" si="208"/>
        <v>0</v>
      </c>
      <c r="AN492" s="348">
        <f t="shared" si="209"/>
        <v>0</v>
      </c>
      <c r="AO492" s="334"/>
    </row>
    <row r="493" spans="1:41" s="335" customFormat="1" ht="18" customHeight="1">
      <c r="A493" s="343">
        <f t="shared" si="184"/>
        <v>488</v>
      </c>
      <c r="B493" s="344" t="s">
        <v>462</v>
      </c>
      <c r="C493" s="345" t="s">
        <v>463</v>
      </c>
      <c r="D493" s="346">
        <v>0</v>
      </c>
      <c r="E493" s="346">
        <v>0</v>
      </c>
      <c r="F493" s="346">
        <v>0</v>
      </c>
      <c r="G493" s="346">
        <v>0</v>
      </c>
      <c r="H493" s="346"/>
      <c r="I493" s="346"/>
      <c r="J493" s="346"/>
      <c r="K493" s="346"/>
      <c r="L493" s="346"/>
      <c r="M493" s="346"/>
      <c r="N493" s="346"/>
      <c r="O493" s="346"/>
      <c r="P493" s="347">
        <f t="shared" si="185"/>
        <v>0</v>
      </c>
      <c r="Q493" s="348">
        <f t="shared" si="186"/>
        <v>0</v>
      </c>
      <c r="R493" s="348">
        <f t="shared" si="187"/>
        <v>0</v>
      </c>
      <c r="S493" s="348">
        <f t="shared" si="188"/>
        <v>0</v>
      </c>
      <c r="T493" s="348">
        <f t="shared" si="189"/>
        <v>0</v>
      </c>
      <c r="U493" s="348">
        <f t="shared" si="190"/>
        <v>0</v>
      </c>
      <c r="V493" s="348">
        <f t="shared" si="191"/>
        <v>0</v>
      </c>
      <c r="W493" s="348">
        <f t="shared" si="192"/>
        <v>0</v>
      </c>
      <c r="X493" s="348">
        <f t="shared" si="193"/>
        <v>0</v>
      </c>
      <c r="Y493" s="348">
        <f t="shared" si="194"/>
        <v>0</v>
      </c>
      <c r="Z493" s="348">
        <f t="shared" si="195"/>
        <v>0</v>
      </c>
      <c r="AA493" s="348"/>
      <c r="AB493" s="348"/>
      <c r="AC493" s="348">
        <f t="shared" si="198"/>
        <v>0</v>
      </c>
      <c r="AD493" s="348">
        <f t="shared" si="199"/>
        <v>0</v>
      </c>
      <c r="AE493" s="348">
        <f t="shared" si="200"/>
        <v>0</v>
      </c>
      <c r="AF493" s="348">
        <f t="shared" si="201"/>
        <v>0</v>
      </c>
      <c r="AG493" s="348">
        <f t="shared" si="202"/>
        <v>0</v>
      </c>
      <c r="AH493" s="348">
        <f t="shared" si="203"/>
        <v>0</v>
      </c>
      <c r="AI493" s="348">
        <f t="shared" si="204"/>
        <v>0</v>
      </c>
      <c r="AJ493" s="348">
        <f t="shared" si="205"/>
        <v>0</v>
      </c>
      <c r="AK493" s="348">
        <f t="shared" si="206"/>
        <v>0</v>
      </c>
      <c r="AL493" s="348">
        <f t="shared" si="207"/>
        <v>0</v>
      </c>
      <c r="AM493" s="348">
        <f t="shared" si="208"/>
        <v>0</v>
      </c>
      <c r="AN493" s="348">
        <f t="shared" si="209"/>
        <v>0</v>
      </c>
      <c r="AO493" s="334"/>
    </row>
    <row r="494" spans="1:41" s="335" customFormat="1" ht="18" customHeight="1">
      <c r="A494" s="343">
        <f t="shared" si="184"/>
        <v>489</v>
      </c>
      <c r="B494" s="344" t="s">
        <v>464</v>
      </c>
      <c r="C494" s="345" t="s">
        <v>465</v>
      </c>
      <c r="D494" s="346">
        <v>0</v>
      </c>
      <c r="E494" s="346">
        <v>0</v>
      </c>
      <c r="F494" s="346">
        <v>0</v>
      </c>
      <c r="G494" s="346">
        <v>0</v>
      </c>
      <c r="H494" s="346"/>
      <c r="I494" s="346"/>
      <c r="J494" s="346"/>
      <c r="K494" s="346"/>
      <c r="L494" s="346"/>
      <c r="M494" s="346"/>
      <c r="N494" s="346"/>
      <c r="O494" s="346"/>
      <c r="P494" s="347">
        <f t="shared" si="185"/>
        <v>0</v>
      </c>
      <c r="Q494" s="348">
        <f t="shared" si="186"/>
        <v>0</v>
      </c>
      <c r="R494" s="348">
        <f t="shared" si="187"/>
        <v>0</v>
      </c>
      <c r="S494" s="348">
        <f t="shared" si="188"/>
        <v>0</v>
      </c>
      <c r="T494" s="348">
        <f t="shared" si="189"/>
        <v>0</v>
      </c>
      <c r="U494" s="348">
        <f t="shared" si="190"/>
        <v>0</v>
      </c>
      <c r="V494" s="348">
        <f t="shared" si="191"/>
        <v>0</v>
      </c>
      <c r="W494" s="348">
        <f t="shared" si="192"/>
        <v>0</v>
      </c>
      <c r="X494" s="348">
        <f t="shared" si="193"/>
        <v>0</v>
      </c>
      <c r="Y494" s="348">
        <f t="shared" si="194"/>
        <v>0</v>
      </c>
      <c r="Z494" s="348">
        <f t="shared" si="195"/>
        <v>0</v>
      </c>
      <c r="AA494" s="348"/>
      <c r="AB494" s="348"/>
      <c r="AC494" s="348">
        <f t="shared" si="198"/>
        <v>0</v>
      </c>
      <c r="AD494" s="348">
        <f t="shared" si="199"/>
        <v>0</v>
      </c>
      <c r="AE494" s="348">
        <f t="shared" si="200"/>
        <v>0</v>
      </c>
      <c r="AF494" s="348">
        <f t="shared" si="201"/>
        <v>0</v>
      </c>
      <c r="AG494" s="348">
        <f t="shared" si="202"/>
        <v>0</v>
      </c>
      <c r="AH494" s="348">
        <f t="shared" si="203"/>
        <v>0</v>
      </c>
      <c r="AI494" s="348">
        <f t="shared" si="204"/>
        <v>0</v>
      </c>
      <c r="AJ494" s="348">
        <f t="shared" si="205"/>
        <v>0</v>
      </c>
      <c r="AK494" s="348">
        <f t="shared" si="206"/>
        <v>0</v>
      </c>
      <c r="AL494" s="348">
        <f t="shared" si="207"/>
        <v>0</v>
      </c>
      <c r="AM494" s="348">
        <f t="shared" si="208"/>
        <v>0</v>
      </c>
      <c r="AN494" s="348">
        <f t="shared" si="209"/>
        <v>0</v>
      </c>
      <c r="AO494" s="334"/>
    </row>
    <row r="495" spans="1:41" s="335" customFormat="1" ht="18" customHeight="1">
      <c r="A495" s="343">
        <f t="shared" si="184"/>
        <v>490</v>
      </c>
      <c r="B495" s="344" t="s">
        <v>468</v>
      </c>
      <c r="C495" s="345" t="s">
        <v>469</v>
      </c>
      <c r="D495" s="346">
        <v>0</v>
      </c>
      <c r="E495" s="346">
        <v>0</v>
      </c>
      <c r="F495" s="346">
        <v>0</v>
      </c>
      <c r="G495" s="346">
        <v>0</v>
      </c>
      <c r="H495" s="346"/>
      <c r="I495" s="346"/>
      <c r="J495" s="346"/>
      <c r="K495" s="346"/>
      <c r="L495" s="346"/>
      <c r="M495" s="346"/>
      <c r="N495" s="346"/>
      <c r="O495" s="346"/>
      <c r="P495" s="347">
        <f t="shared" si="185"/>
        <v>0</v>
      </c>
      <c r="Q495" s="348">
        <f t="shared" si="186"/>
        <v>0</v>
      </c>
      <c r="R495" s="348">
        <f t="shared" si="187"/>
        <v>0</v>
      </c>
      <c r="S495" s="348">
        <f t="shared" si="188"/>
        <v>0</v>
      </c>
      <c r="T495" s="348">
        <f t="shared" si="189"/>
        <v>0</v>
      </c>
      <c r="U495" s="348">
        <f t="shared" si="190"/>
        <v>0</v>
      </c>
      <c r="V495" s="348">
        <f t="shared" si="191"/>
        <v>0</v>
      </c>
      <c r="W495" s="348">
        <f t="shared" si="192"/>
        <v>0</v>
      </c>
      <c r="X495" s="348">
        <f t="shared" si="193"/>
        <v>0</v>
      </c>
      <c r="Y495" s="348">
        <f t="shared" si="194"/>
        <v>0</v>
      </c>
      <c r="Z495" s="348">
        <f t="shared" si="195"/>
        <v>0</v>
      </c>
      <c r="AA495" s="348">
        <f t="shared" si="196"/>
        <v>0</v>
      </c>
      <c r="AB495" s="348">
        <f t="shared" si="197"/>
        <v>0</v>
      </c>
      <c r="AC495" s="348">
        <f t="shared" si="198"/>
        <v>0</v>
      </c>
      <c r="AD495" s="348">
        <f t="shared" si="199"/>
        <v>0</v>
      </c>
      <c r="AE495" s="348">
        <f t="shared" si="200"/>
        <v>0</v>
      </c>
      <c r="AF495" s="348">
        <f t="shared" si="201"/>
        <v>0</v>
      </c>
      <c r="AG495" s="348">
        <f t="shared" si="202"/>
        <v>0</v>
      </c>
      <c r="AH495" s="348">
        <f t="shared" si="203"/>
        <v>0</v>
      </c>
      <c r="AI495" s="348">
        <f t="shared" si="204"/>
        <v>0</v>
      </c>
      <c r="AJ495" s="348">
        <f t="shared" si="205"/>
        <v>0</v>
      </c>
      <c r="AK495" s="348">
        <f t="shared" si="206"/>
        <v>0</v>
      </c>
      <c r="AL495" s="348">
        <f t="shared" si="207"/>
        <v>0</v>
      </c>
      <c r="AM495" s="348">
        <f t="shared" si="208"/>
        <v>0</v>
      </c>
      <c r="AN495" s="348">
        <f t="shared" si="209"/>
        <v>0</v>
      </c>
      <c r="AO495" s="334"/>
    </row>
    <row r="496" spans="1:41" s="335" customFormat="1" ht="18" customHeight="1">
      <c r="A496" s="343">
        <f t="shared" si="184"/>
        <v>491</v>
      </c>
      <c r="B496" s="344" t="s">
        <v>470</v>
      </c>
      <c r="C496" s="345" t="s">
        <v>471</v>
      </c>
      <c r="D496" s="346">
        <v>0</v>
      </c>
      <c r="E496" s="346">
        <v>0</v>
      </c>
      <c r="F496" s="346">
        <v>0</v>
      </c>
      <c r="G496" s="346">
        <v>0</v>
      </c>
      <c r="H496" s="346"/>
      <c r="I496" s="346"/>
      <c r="J496" s="346"/>
      <c r="K496" s="346"/>
      <c r="L496" s="346"/>
      <c r="M496" s="346"/>
      <c r="N496" s="346"/>
      <c r="O496" s="346"/>
      <c r="P496" s="347">
        <f t="shared" si="185"/>
        <v>0</v>
      </c>
      <c r="Q496" s="348">
        <f t="shared" si="186"/>
        <v>0</v>
      </c>
      <c r="R496" s="348">
        <f t="shared" si="187"/>
        <v>0</v>
      </c>
      <c r="S496" s="348">
        <f t="shared" si="188"/>
        <v>0</v>
      </c>
      <c r="T496" s="348">
        <f t="shared" si="189"/>
        <v>0</v>
      </c>
      <c r="U496" s="348">
        <f t="shared" si="190"/>
        <v>0</v>
      </c>
      <c r="V496" s="348">
        <f t="shared" si="191"/>
        <v>0</v>
      </c>
      <c r="W496" s="348">
        <f t="shared" si="192"/>
        <v>0</v>
      </c>
      <c r="X496" s="348">
        <f t="shared" si="193"/>
        <v>0</v>
      </c>
      <c r="Y496" s="348">
        <f t="shared" si="194"/>
        <v>0</v>
      </c>
      <c r="Z496" s="348">
        <f t="shared" si="195"/>
        <v>0</v>
      </c>
      <c r="AA496" s="348">
        <f t="shared" si="196"/>
        <v>0</v>
      </c>
      <c r="AB496" s="348">
        <f t="shared" si="197"/>
        <v>0</v>
      </c>
      <c r="AC496" s="348">
        <f t="shared" si="198"/>
        <v>0</v>
      </c>
      <c r="AD496" s="348">
        <f t="shared" si="199"/>
        <v>0</v>
      </c>
      <c r="AE496" s="348">
        <f t="shared" si="200"/>
        <v>0</v>
      </c>
      <c r="AF496" s="348">
        <f t="shared" si="201"/>
        <v>0</v>
      </c>
      <c r="AG496" s="348">
        <f t="shared" si="202"/>
        <v>0</v>
      </c>
      <c r="AH496" s="348">
        <f t="shared" si="203"/>
        <v>0</v>
      </c>
      <c r="AI496" s="348">
        <f t="shared" si="204"/>
        <v>0</v>
      </c>
      <c r="AJ496" s="348">
        <f t="shared" si="205"/>
        <v>0</v>
      </c>
      <c r="AK496" s="348">
        <f t="shared" si="206"/>
        <v>0</v>
      </c>
      <c r="AL496" s="348">
        <f t="shared" si="207"/>
        <v>0</v>
      </c>
      <c r="AM496" s="348">
        <f t="shared" si="208"/>
        <v>0</v>
      </c>
      <c r="AN496" s="348">
        <f t="shared" si="209"/>
        <v>0</v>
      </c>
      <c r="AO496" s="334"/>
    </row>
    <row r="497" spans="1:41" s="335" customFormat="1" ht="18" customHeight="1">
      <c r="A497" s="343">
        <f t="shared" si="184"/>
        <v>492</v>
      </c>
      <c r="B497" s="344" t="s">
        <v>472</v>
      </c>
      <c r="C497" s="345" t="s">
        <v>473</v>
      </c>
      <c r="D497" s="346">
        <v>0</v>
      </c>
      <c r="E497" s="346">
        <v>0</v>
      </c>
      <c r="F497" s="346">
        <v>0</v>
      </c>
      <c r="G497" s="346">
        <v>0</v>
      </c>
      <c r="H497" s="346"/>
      <c r="I497" s="346"/>
      <c r="J497" s="346"/>
      <c r="K497" s="346"/>
      <c r="L497" s="346"/>
      <c r="M497" s="346"/>
      <c r="N497" s="346"/>
      <c r="O497" s="346"/>
      <c r="P497" s="347">
        <f t="shared" si="185"/>
        <v>0</v>
      </c>
      <c r="Q497" s="348">
        <f t="shared" si="186"/>
        <v>0</v>
      </c>
      <c r="R497" s="348">
        <f t="shared" si="187"/>
        <v>0</v>
      </c>
      <c r="S497" s="348">
        <f t="shared" si="188"/>
        <v>0</v>
      </c>
      <c r="T497" s="348">
        <f t="shared" si="189"/>
        <v>0</v>
      </c>
      <c r="U497" s="348">
        <f t="shared" si="190"/>
        <v>0</v>
      </c>
      <c r="V497" s="348">
        <f t="shared" si="191"/>
        <v>0</v>
      </c>
      <c r="W497" s="348">
        <f t="shared" si="192"/>
        <v>0</v>
      </c>
      <c r="X497" s="348">
        <f t="shared" si="193"/>
        <v>0</v>
      </c>
      <c r="Y497" s="348">
        <f t="shared" si="194"/>
        <v>0</v>
      </c>
      <c r="Z497" s="348">
        <f t="shared" si="195"/>
        <v>0</v>
      </c>
      <c r="AA497" s="348">
        <f t="shared" si="196"/>
        <v>0</v>
      </c>
      <c r="AB497" s="348">
        <f t="shared" si="197"/>
        <v>0</v>
      </c>
      <c r="AC497" s="348">
        <f t="shared" si="198"/>
        <v>0</v>
      </c>
      <c r="AD497" s="348">
        <f t="shared" si="199"/>
        <v>0</v>
      </c>
      <c r="AE497" s="348">
        <f t="shared" si="200"/>
        <v>0</v>
      </c>
      <c r="AF497" s="348">
        <f t="shared" si="201"/>
        <v>0</v>
      </c>
      <c r="AG497" s="348">
        <f t="shared" si="202"/>
        <v>0</v>
      </c>
      <c r="AH497" s="348">
        <f t="shared" si="203"/>
        <v>0</v>
      </c>
      <c r="AI497" s="348">
        <f t="shared" si="204"/>
        <v>0</v>
      </c>
      <c r="AJ497" s="348">
        <f t="shared" si="205"/>
        <v>0</v>
      </c>
      <c r="AK497" s="348">
        <f t="shared" si="206"/>
        <v>0</v>
      </c>
      <c r="AL497" s="348">
        <f t="shared" si="207"/>
        <v>0</v>
      </c>
      <c r="AM497" s="348">
        <f t="shared" si="208"/>
        <v>0</v>
      </c>
      <c r="AN497" s="348">
        <f t="shared" si="209"/>
        <v>0</v>
      </c>
      <c r="AO497" s="334"/>
    </row>
    <row r="498" spans="1:41" s="335" customFormat="1" ht="18" customHeight="1">
      <c r="A498" s="343">
        <f t="shared" si="184"/>
        <v>493</v>
      </c>
      <c r="B498" s="344" t="s">
        <v>474</v>
      </c>
      <c r="C498" s="345" t="s">
        <v>475</v>
      </c>
      <c r="D498" s="346">
        <v>0</v>
      </c>
      <c r="E498" s="346">
        <v>0</v>
      </c>
      <c r="F498" s="346">
        <v>0</v>
      </c>
      <c r="G498" s="346">
        <v>0</v>
      </c>
      <c r="H498" s="346"/>
      <c r="I498" s="346"/>
      <c r="J498" s="346"/>
      <c r="K498" s="346"/>
      <c r="L498" s="346"/>
      <c r="M498" s="346"/>
      <c r="N498" s="346"/>
      <c r="O498" s="346"/>
      <c r="P498" s="347">
        <f t="shared" si="185"/>
        <v>0</v>
      </c>
      <c r="Q498" s="348">
        <f t="shared" si="186"/>
        <v>0</v>
      </c>
      <c r="R498" s="348">
        <f t="shared" si="187"/>
        <v>0</v>
      </c>
      <c r="S498" s="348">
        <f t="shared" si="188"/>
        <v>0</v>
      </c>
      <c r="T498" s="348">
        <f t="shared" si="189"/>
        <v>0</v>
      </c>
      <c r="U498" s="348">
        <f t="shared" si="190"/>
        <v>0</v>
      </c>
      <c r="V498" s="348">
        <f t="shared" si="191"/>
        <v>0</v>
      </c>
      <c r="W498" s="348">
        <f t="shared" si="192"/>
        <v>0</v>
      </c>
      <c r="X498" s="348">
        <f t="shared" si="193"/>
        <v>0</v>
      </c>
      <c r="Y498" s="348">
        <f t="shared" si="194"/>
        <v>0</v>
      </c>
      <c r="Z498" s="348">
        <f t="shared" si="195"/>
        <v>0</v>
      </c>
      <c r="AA498" s="348">
        <f t="shared" si="196"/>
        <v>0</v>
      </c>
      <c r="AB498" s="348">
        <f t="shared" si="197"/>
        <v>0</v>
      </c>
      <c r="AC498" s="348">
        <f t="shared" si="198"/>
        <v>0</v>
      </c>
      <c r="AD498" s="348">
        <f t="shared" si="199"/>
        <v>0</v>
      </c>
      <c r="AE498" s="348">
        <f t="shared" si="200"/>
        <v>0</v>
      </c>
      <c r="AF498" s="348">
        <f t="shared" si="201"/>
        <v>0</v>
      </c>
      <c r="AG498" s="348">
        <f t="shared" si="202"/>
        <v>0</v>
      </c>
      <c r="AH498" s="348">
        <f t="shared" si="203"/>
        <v>0</v>
      </c>
      <c r="AI498" s="348">
        <f t="shared" si="204"/>
        <v>0</v>
      </c>
      <c r="AJ498" s="348">
        <f t="shared" si="205"/>
        <v>0</v>
      </c>
      <c r="AK498" s="348">
        <f t="shared" si="206"/>
        <v>0</v>
      </c>
      <c r="AL498" s="348">
        <f t="shared" si="207"/>
        <v>0</v>
      </c>
      <c r="AM498" s="348">
        <f t="shared" si="208"/>
        <v>0</v>
      </c>
      <c r="AN498" s="348">
        <f t="shared" si="209"/>
        <v>0</v>
      </c>
      <c r="AO498" s="334"/>
    </row>
    <row r="499" spans="1:41" s="335" customFormat="1" ht="18" customHeight="1">
      <c r="A499" s="343">
        <f t="shared" si="184"/>
        <v>494</v>
      </c>
      <c r="B499" s="344" t="s">
        <v>476</v>
      </c>
      <c r="C499" s="345" t="s">
        <v>477</v>
      </c>
      <c r="D499" s="346">
        <v>0</v>
      </c>
      <c r="E499" s="346"/>
      <c r="F499" s="346">
        <v>0</v>
      </c>
      <c r="G499" s="346"/>
      <c r="H499" s="346"/>
      <c r="I499" s="346"/>
      <c r="J499" s="346"/>
      <c r="K499" s="346"/>
      <c r="L499" s="346"/>
      <c r="M499" s="346"/>
      <c r="N499" s="346"/>
      <c r="O499" s="346"/>
      <c r="P499" s="347">
        <f t="shared" si="185"/>
        <v>0</v>
      </c>
      <c r="Q499" s="348">
        <f t="shared" si="186"/>
        <v>0</v>
      </c>
      <c r="R499" s="348">
        <f t="shared" si="187"/>
        <v>0</v>
      </c>
      <c r="S499" s="348">
        <f t="shared" si="188"/>
        <v>0</v>
      </c>
      <c r="T499" s="348">
        <f t="shared" si="189"/>
        <v>0</v>
      </c>
      <c r="U499" s="348">
        <f t="shared" si="190"/>
        <v>0</v>
      </c>
      <c r="V499" s="348">
        <f t="shared" si="191"/>
        <v>0</v>
      </c>
      <c r="W499" s="348">
        <f t="shared" si="192"/>
        <v>0</v>
      </c>
      <c r="X499" s="348">
        <f t="shared" si="193"/>
        <v>0</v>
      </c>
      <c r="Y499" s="348">
        <f t="shared" si="194"/>
        <v>0</v>
      </c>
      <c r="Z499" s="348">
        <f t="shared" si="195"/>
        <v>0</v>
      </c>
      <c r="AA499" s="348">
        <f t="shared" si="196"/>
        <v>0</v>
      </c>
      <c r="AB499" s="348">
        <f t="shared" si="197"/>
        <v>0</v>
      </c>
      <c r="AC499" s="348">
        <f t="shared" si="198"/>
        <v>0</v>
      </c>
      <c r="AD499" s="348">
        <f t="shared" si="199"/>
        <v>0</v>
      </c>
      <c r="AE499" s="348">
        <f t="shared" si="200"/>
        <v>0</v>
      </c>
      <c r="AF499" s="348">
        <f t="shared" si="201"/>
        <v>0</v>
      </c>
      <c r="AG499" s="348">
        <f t="shared" si="202"/>
        <v>0</v>
      </c>
      <c r="AH499" s="348">
        <f t="shared" si="203"/>
        <v>0</v>
      </c>
      <c r="AI499" s="348">
        <f t="shared" si="204"/>
        <v>0</v>
      </c>
      <c r="AJ499" s="348">
        <f t="shared" si="205"/>
        <v>0</v>
      </c>
      <c r="AK499" s="348">
        <f t="shared" si="206"/>
        <v>0</v>
      </c>
      <c r="AL499" s="348">
        <f t="shared" si="207"/>
        <v>0</v>
      </c>
      <c r="AM499" s="348">
        <f t="shared" si="208"/>
        <v>0</v>
      </c>
      <c r="AN499" s="348">
        <f t="shared" si="209"/>
        <v>0</v>
      </c>
      <c r="AO499" s="334"/>
    </row>
    <row r="500" spans="1:41" s="335" customFormat="1" ht="18" customHeight="1">
      <c r="A500" s="343">
        <f t="shared" si="184"/>
        <v>495</v>
      </c>
      <c r="B500" s="344" t="s">
        <v>478</v>
      </c>
      <c r="C500" s="345" t="s">
        <v>479</v>
      </c>
      <c r="D500" s="346">
        <v>0</v>
      </c>
      <c r="E500" s="346">
        <v>0</v>
      </c>
      <c r="F500" s="346">
        <v>0</v>
      </c>
      <c r="G500" s="346">
        <v>0</v>
      </c>
      <c r="H500" s="346"/>
      <c r="I500" s="346"/>
      <c r="J500" s="346"/>
      <c r="K500" s="346"/>
      <c r="L500" s="346"/>
      <c r="M500" s="346"/>
      <c r="N500" s="346"/>
      <c r="O500" s="346"/>
      <c r="P500" s="347">
        <f t="shared" si="185"/>
        <v>0</v>
      </c>
      <c r="Q500" s="348">
        <f t="shared" si="186"/>
        <v>0</v>
      </c>
      <c r="R500" s="348">
        <f t="shared" si="187"/>
        <v>0</v>
      </c>
      <c r="S500" s="348">
        <f t="shared" si="188"/>
        <v>0</v>
      </c>
      <c r="T500" s="348">
        <f t="shared" si="189"/>
        <v>0</v>
      </c>
      <c r="U500" s="348">
        <f t="shared" si="190"/>
        <v>0</v>
      </c>
      <c r="V500" s="348">
        <f t="shared" si="191"/>
        <v>0</v>
      </c>
      <c r="W500" s="348">
        <f t="shared" si="192"/>
        <v>0</v>
      </c>
      <c r="X500" s="348">
        <f t="shared" si="193"/>
        <v>0</v>
      </c>
      <c r="Y500" s="348">
        <f t="shared" si="194"/>
        <v>0</v>
      </c>
      <c r="Z500" s="348">
        <f t="shared" si="195"/>
        <v>0</v>
      </c>
      <c r="AA500" s="348">
        <f t="shared" si="196"/>
        <v>0</v>
      </c>
      <c r="AB500" s="348">
        <f t="shared" si="197"/>
        <v>0</v>
      </c>
      <c r="AC500" s="348">
        <f t="shared" si="198"/>
        <v>0</v>
      </c>
      <c r="AD500" s="348">
        <f t="shared" si="199"/>
        <v>0</v>
      </c>
      <c r="AE500" s="348">
        <f t="shared" si="200"/>
        <v>0</v>
      </c>
      <c r="AF500" s="348">
        <f t="shared" si="201"/>
        <v>0</v>
      </c>
      <c r="AG500" s="348">
        <f t="shared" si="202"/>
        <v>0</v>
      </c>
      <c r="AH500" s="348">
        <f t="shared" si="203"/>
        <v>0</v>
      </c>
      <c r="AI500" s="348">
        <f t="shared" si="204"/>
        <v>0</v>
      </c>
      <c r="AJ500" s="348">
        <f t="shared" si="205"/>
        <v>0</v>
      </c>
      <c r="AK500" s="348">
        <f t="shared" si="206"/>
        <v>0</v>
      </c>
      <c r="AL500" s="348">
        <f t="shared" si="207"/>
        <v>0</v>
      </c>
      <c r="AM500" s="348">
        <f t="shared" si="208"/>
        <v>0</v>
      </c>
      <c r="AN500" s="348">
        <f t="shared" si="209"/>
        <v>0</v>
      </c>
      <c r="AO500" s="334"/>
    </row>
    <row r="501" spans="1:41" s="335" customFormat="1" ht="18" customHeight="1">
      <c r="A501" s="343">
        <f t="shared" si="184"/>
        <v>496</v>
      </c>
      <c r="B501" s="344" t="s">
        <v>480</v>
      </c>
      <c r="C501" s="345" t="s">
        <v>481</v>
      </c>
      <c r="D501" s="346">
        <v>0</v>
      </c>
      <c r="E501" s="346"/>
      <c r="F501" s="346">
        <v>0</v>
      </c>
      <c r="G501" s="346"/>
      <c r="H501" s="346"/>
      <c r="I501" s="346"/>
      <c r="J501" s="346"/>
      <c r="K501" s="346"/>
      <c r="L501" s="346"/>
      <c r="M501" s="346"/>
      <c r="N501" s="346"/>
      <c r="O501" s="346"/>
      <c r="P501" s="347">
        <f t="shared" si="185"/>
        <v>0</v>
      </c>
      <c r="Q501" s="348">
        <f t="shared" si="186"/>
        <v>0</v>
      </c>
      <c r="R501" s="348">
        <f t="shared" si="187"/>
        <v>0</v>
      </c>
      <c r="S501" s="348">
        <f t="shared" si="188"/>
        <v>0</v>
      </c>
      <c r="T501" s="348">
        <f t="shared" si="189"/>
        <v>0</v>
      </c>
      <c r="U501" s="348">
        <f t="shared" si="190"/>
        <v>0</v>
      </c>
      <c r="V501" s="348">
        <f t="shared" si="191"/>
        <v>0</v>
      </c>
      <c r="W501" s="348">
        <f t="shared" si="192"/>
        <v>0</v>
      </c>
      <c r="X501" s="348">
        <f t="shared" si="193"/>
        <v>0</v>
      </c>
      <c r="Y501" s="348">
        <f t="shared" si="194"/>
        <v>0</v>
      </c>
      <c r="Z501" s="348">
        <f t="shared" si="195"/>
        <v>0</v>
      </c>
      <c r="AA501" s="348">
        <f t="shared" si="196"/>
        <v>0</v>
      </c>
      <c r="AB501" s="348">
        <f t="shared" si="197"/>
        <v>0</v>
      </c>
      <c r="AC501" s="348">
        <f t="shared" si="198"/>
        <v>0</v>
      </c>
      <c r="AD501" s="348">
        <f t="shared" si="199"/>
        <v>0</v>
      </c>
      <c r="AE501" s="348">
        <f t="shared" si="200"/>
        <v>0</v>
      </c>
      <c r="AF501" s="348">
        <f t="shared" si="201"/>
        <v>0</v>
      </c>
      <c r="AG501" s="348">
        <f t="shared" si="202"/>
        <v>0</v>
      </c>
      <c r="AH501" s="348">
        <f t="shared" si="203"/>
        <v>0</v>
      </c>
      <c r="AI501" s="348">
        <f t="shared" si="204"/>
        <v>0</v>
      </c>
      <c r="AJ501" s="348">
        <f t="shared" si="205"/>
        <v>0</v>
      </c>
      <c r="AK501" s="348">
        <f t="shared" si="206"/>
        <v>0</v>
      </c>
      <c r="AL501" s="348">
        <f t="shared" si="207"/>
        <v>0</v>
      </c>
      <c r="AM501" s="348">
        <f t="shared" si="208"/>
        <v>0</v>
      </c>
      <c r="AN501" s="348">
        <f t="shared" si="209"/>
        <v>0</v>
      </c>
      <c r="AO501" s="334"/>
    </row>
    <row r="502" spans="1:41" s="335" customFormat="1" ht="18" customHeight="1">
      <c r="A502" s="343">
        <f t="shared" si="184"/>
        <v>497</v>
      </c>
      <c r="B502" s="344" t="s">
        <v>483</v>
      </c>
      <c r="C502" s="345" t="s">
        <v>484</v>
      </c>
      <c r="D502" s="346">
        <v>0</v>
      </c>
      <c r="E502" s="346">
        <v>0</v>
      </c>
      <c r="F502" s="346">
        <v>0</v>
      </c>
      <c r="G502" s="346">
        <v>0</v>
      </c>
      <c r="H502" s="346"/>
      <c r="I502" s="346"/>
      <c r="J502" s="346"/>
      <c r="K502" s="346"/>
      <c r="L502" s="346"/>
      <c r="M502" s="346"/>
      <c r="N502" s="346"/>
      <c r="O502" s="346"/>
      <c r="P502" s="347">
        <f t="shared" si="185"/>
        <v>0</v>
      </c>
      <c r="Q502" s="348">
        <f t="shared" si="186"/>
        <v>0</v>
      </c>
      <c r="R502" s="348">
        <f t="shared" si="187"/>
        <v>0</v>
      </c>
      <c r="S502" s="348">
        <f t="shared" si="188"/>
        <v>0</v>
      </c>
      <c r="T502" s="348">
        <f t="shared" si="189"/>
        <v>0</v>
      </c>
      <c r="U502" s="348">
        <f t="shared" si="190"/>
        <v>0</v>
      </c>
      <c r="V502" s="348">
        <f t="shared" si="191"/>
        <v>0</v>
      </c>
      <c r="W502" s="348">
        <f t="shared" si="192"/>
        <v>0</v>
      </c>
      <c r="X502" s="348">
        <f t="shared" si="193"/>
        <v>0</v>
      </c>
      <c r="Y502" s="348">
        <f t="shared" si="194"/>
        <v>0</v>
      </c>
      <c r="Z502" s="348">
        <f t="shared" si="195"/>
        <v>0</v>
      </c>
      <c r="AA502" s="348">
        <f t="shared" si="196"/>
        <v>0</v>
      </c>
      <c r="AB502" s="348">
        <f t="shared" si="197"/>
        <v>0</v>
      </c>
      <c r="AC502" s="348">
        <f t="shared" si="198"/>
        <v>0</v>
      </c>
      <c r="AD502" s="348">
        <f t="shared" si="199"/>
        <v>0</v>
      </c>
      <c r="AE502" s="348">
        <f t="shared" si="200"/>
        <v>0</v>
      </c>
      <c r="AF502" s="348">
        <f t="shared" si="201"/>
        <v>0</v>
      </c>
      <c r="AG502" s="348">
        <f t="shared" si="202"/>
        <v>0</v>
      </c>
      <c r="AH502" s="348">
        <f t="shared" si="203"/>
        <v>0</v>
      </c>
      <c r="AI502" s="348">
        <f t="shared" si="204"/>
        <v>0</v>
      </c>
      <c r="AJ502" s="348">
        <f t="shared" si="205"/>
        <v>0</v>
      </c>
      <c r="AK502" s="348">
        <f t="shared" si="206"/>
        <v>0</v>
      </c>
      <c r="AL502" s="348">
        <f t="shared" si="207"/>
        <v>0</v>
      </c>
      <c r="AM502" s="348">
        <f t="shared" si="208"/>
        <v>0</v>
      </c>
      <c r="AN502" s="348">
        <f t="shared" si="209"/>
        <v>0</v>
      </c>
      <c r="AO502" s="334"/>
    </row>
    <row r="503" spans="1:41" s="335" customFormat="1" ht="18" customHeight="1">
      <c r="A503" s="343">
        <f t="shared" si="184"/>
        <v>498</v>
      </c>
      <c r="B503" s="344" t="s">
        <v>485</v>
      </c>
      <c r="C503" s="345" t="s">
        <v>486</v>
      </c>
      <c r="D503" s="346">
        <v>0</v>
      </c>
      <c r="E503" s="346">
        <v>0</v>
      </c>
      <c r="F503" s="346">
        <v>0</v>
      </c>
      <c r="G503" s="346">
        <v>0</v>
      </c>
      <c r="H503" s="346"/>
      <c r="I503" s="346"/>
      <c r="J503" s="346"/>
      <c r="K503" s="346"/>
      <c r="L503" s="346"/>
      <c r="M503" s="346"/>
      <c r="N503" s="346"/>
      <c r="O503" s="346"/>
      <c r="P503" s="347">
        <f t="shared" si="185"/>
        <v>0</v>
      </c>
      <c r="Q503" s="348">
        <f t="shared" si="186"/>
        <v>0</v>
      </c>
      <c r="R503" s="348">
        <f t="shared" si="187"/>
        <v>0</v>
      </c>
      <c r="S503" s="348">
        <f t="shared" si="188"/>
        <v>0</v>
      </c>
      <c r="T503" s="348">
        <f t="shared" si="189"/>
        <v>0</v>
      </c>
      <c r="U503" s="348">
        <f t="shared" si="190"/>
        <v>0</v>
      </c>
      <c r="V503" s="348">
        <f t="shared" si="191"/>
        <v>0</v>
      </c>
      <c r="W503" s="348">
        <f t="shared" si="192"/>
        <v>0</v>
      </c>
      <c r="X503" s="348">
        <f t="shared" si="193"/>
        <v>0</v>
      </c>
      <c r="Y503" s="348">
        <f t="shared" si="194"/>
        <v>0</v>
      </c>
      <c r="Z503" s="348">
        <f t="shared" si="195"/>
        <v>0</v>
      </c>
      <c r="AA503" s="348">
        <f t="shared" si="196"/>
        <v>0</v>
      </c>
      <c r="AB503" s="348">
        <f t="shared" si="197"/>
        <v>0</v>
      </c>
      <c r="AC503" s="348">
        <f t="shared" si="198"/>
        <v>0</v>
      </c>
      <c r="AD503" s="348">
        <f t="shared" si="199"/>
        <v>0</v>
      </c>
      <c r="AE503" s="348">
        <f t="shared" si="200"/>
        <v>0</v>
      </c>
      <c r="AF503" s="348">
        <f t="shared" si="201"/>
        <v>0</v>
      </c>
      <c r="AG503" s="348">
        <f t="shared" si="202"/>
        <v>0</v>
      </c>
      <c r="AH503" s="348">
        <f t="shared" si="203"/>
        <v>0</v>
      </c>
      <c r="AI503" s="348">
        <f t="shared" si="204"/>
        <v>0</v>
      </c>
      <c r="AJ503" s="348">
        <f t="shared" si="205"/>
        <v>0</v>
      </c>
      <c r="AK503" s="348">
        <f t="shared" si="206"/>
        <v>0</v>
      </c>
      <c r="AL503" s="348">
        <f t="shared" si="207"/>
        <v>0</v>
      </c>
      <c r="AM503" s="348">
        <f t="shared" si="208"/>
        <v>0</v>
      </c>
      <c r="AN503" s="348">
        <f t="shared" si="209"/>
        <v>0</v>
      </c>
      <c r="AO503" s="334"/>
    </row>
    <row r="504" spans="1:41" s="335" customFormat="1" ht="18" customHeight="1">
      <c r="A504" s="343">
        <f t="shared" si="184"/>
        <v>499</v>
      </c>
      <c r="B504" s="344" t="s">
        <v>487</v>
      </c>
      <c r="C504" s="345" t="s">
        <v>488</v>
      </c>
      <c r="D504" s="346">
        <v>0</v>
      </c>
      <c r="E504" s="346">
        <v>0</v>
      </c>
      <c r="F504" s="346">
        <v>0</v>
      </c>
      <c r="G504" s="346">
        <v>0</v>
      </c>
      <c r="H504" s="346"/>
      <c r="I504" s="346"/>
      <c r="J504" s="346"/>
      <c r="K504" s="346"/>
      <c r="L504" s="346"/>
      <c r="M504" s="346"/>
      <c r="N504" s="346"/>
      <c r="O504" s="346"/>
      <c r="P504" s="347">
        <f t="shared" si="185"/>
        <v>0</v>
      </c>
      <c r="Q504" s="348">
        <f t="shared" si="186"/>
        <v>0</v>
      </c>
      <c r="R504" s="348">
        <f t="shared" si="187"/>
        <v>0</v>
      </c>
      <c r="S504" s="348">
        <f t="shared" si="188"/>
        <v>0</v>
      </c>
      <c r="T504" s="348">
        <f t="shared" si="189"/>
        <v>0</v>
      </c>
      <c r="U504" s="348">
        <f t="shared" si="190"/>
        <v>0</v>
      </c>
      <c r="V504" s="348">
        <f t="shared" si="191"/>
        <v>0</v>
      </c>
      <c r="W504" s="348">
        <f t="shared" si="192"/>
        <v>0</v>
      </c>
      <c r="X504" s="348">
        <f t="shared" si="193"/>
        <v>0</v>
      </c>
      <c r="Y504" s="348">
        <f t="shared" si="194"/>
        <v>0</v>
      </c>
      <c r="Z504" s="348">
        <f t="shared" si="195"/>
        <v>0</v>
      </c>
      <c r="AA504" s="348">
        <f t="shared" si="196"/>
        <v>0</v>
      </c>
      <c r="AB504" s="348">
        <f t="shared" si="197"/>
        <v>0</v>
      </c>
      <c r="AC504" s="348">
        <f t="shared" si="198"/>
        <v>0</v>
      </c>
      <c r="AD504" s="348">
        <f t="shared" si="199"/>
        <v>0</v>
      </c>
      <c r="AE504" s="348">
        <f t="shared" si="200"/>
        <v>0</v>
      </c>
      <c r="AF504" s="348">
        <f t="shared" si="201"/>
        <v>0</v>
      </c>
      <c r="AG504" s="348">
        <f t="shared" si="202"/>
        <v>0</v>
      </c>
      <c r="AH504" s="348">
        <f t="shared" si="203"/>
        <v>0</v>
      </c>
      <c r="AI504" s="348">
        <f t="shared" si="204"/>
        <v>0</v>
      </c>
      <c r="AJ504" s="348">
        <f t="shared" si="205"/>
        <v>0</v>
      </c>
      <c r="AK504" s="348">
        <f t="shared" si="206"/>
        <v>0</v>
      </c>
      <c r="AL504" s="348">
        <f t="shared" si="207"/>
        <v>0</v>
      </c>
      <c r="AM504" s="348">
        <f t="shared" si="208"/>
        <v>0</v>
      </c>
      <c r="AN504" s="348">
        <f t="shared" si="209"/>
        <v>0</v>
      </c>
      <c r="AO504" s="334"/>
    </row>
    <row r="505" spans="1:41" s="335" customFormat="1" ht="18" customHeight="1">
      <c r="A505" s="343">
        <f t="shared" si="184"/>
        <v>500</v>
      </c>
      <c r="B505" s="344" t="s">
        <v>491</v>
      </c>
      <c r="C505" s="345" t="s">
        <v>492</v>
      </c>
      <c r="D505" s="346">
        <v>0</v>
      </c>
      <c r="E505" s="346"/>
      <c r="F505" s="346">
        <v>0</v>
      </c>
      <c r="G505" s="346"/>
      <c r="H505" s="346"/>
      <c r="I505" s="346"/>
      <c r="J505" s="346"/>
      <c r="K505" s="346"/>
      <c r="L505" s="346"/>
      <c r="M505" s="346"/>
      <c r="N505" s="346"/>
      <c r="O505" s="346"/>
      <c r="P505" s="347">
        <f t="shared" si="185"/>
        <v>0</v>
      </c>
      <c r="Q505" s="348">
        <f t="shared" si="186"/>
        <v>0</v>
      </c>
      <c r="R505" s="348">
        <f t="shared" si="187"/>
        <v>0</v>
      </c>
      <c r="S505" s="348">
        <f t="shared" si="188"/>
        <v>0</v>
      </c>
      <c r="T505" s="348">
        <f t="shared" si="189"/>
        <v>0</v>
      </c>
      <c r="U505" s="348">
        <f t="shared" si="190"/>
        <v>0</v>
      </c>
      <c r="V505" s="348">
        <f t="shared" si="191"/>
        <v>0</v>
      </c>
      <c r="W505" s="348">
        <f t="shared" si="192"/>
        <v>0</v>
      </c>
      <c r="X505" s="348">
        <f t="shared" si="193"/>
        <v>0</v>
      </c>
      <c r="Y505" s="348">
        <f t="shared" si="194"/>
        <v>0</v>
      </c>
      <c r="Z505" s="348">
        <f t="shared" si="195"/>
        <v>0</v>
      </c>
      <c r="AA505" s="348">
        <f t="shared" si="196"/>
        <v>0</v>
      </c>
      <c r="AB505" s="348">
        <f t="shared" si="197"/>
        <v>0</v>
      </c>
      <c r="AC505" s="348">
        <f t="shared" si="198"/>
        <v>0</v>
      </c>
      <c r="AD505" s="348">
        <f t="shared" si="199"/>
        <v>0</v>
      </c>
      <c r="AE505" s="348">
        <f t="shared" si="200"/>
        <v>0</v>
      </c>
      <c r="AF505" s="348">
        <f t="shared" si="201"/>
        <v>0</v>
      </c>
      <c r="AG505" s="348">
        <f t="shared" si="202"/>
        <v>0</v>
      </c>
      <c r="AH505" s="348">
        <f t="shared" si="203"/>
        <v>0</v>
      </c>
      <c r="AI505" s="348">
        <f t="shared" si="204"/>
        <v>0</v>
      </c>
      <c r="AJ505" s="348">
        <f t="shared" si="205"/>
        <v>0</v>
      </c>
      <c r="AK505" s="348">
        <f t="shared" si="206"/>
        <v>0</v>
      </c>
      <c r="AL505" s="348">
        <f t="shared" si="207"/>
        <v>0</v>
      </c>
      <c r="AM505" s="348">
        <f t="shared" si="208"/>
        <v>0</v>
      </c>
      <c r="AN505" s="348">
        <f t="shared" si="209"/>
        <v>0</v>
      </c>
      <c r="AO505" s="334"/>
    </row>
    <row r="506" spans="1:41" s="335" customFormat="1" ht="18" customHeight="1">
      <c r="A506" s="343">
        <f t="shared" si="184"/>
        <v>501</v>
      </c>
      <c r="B506" s="344" t="s">
        <v>1020</v>
      </c>
      <c r="C506" s="345" t="s">
        <v>1021</v>
      </c>
      <c r="D506" s="346">
        <v>0</v>
      </c>
      <c r="E506" s="346"/>
      <c r="F506" s="346">
        <v>0</v>
      </c>
      <c r="G506" s="346"/>
      <c r="H506" s="346"/>
      <c r="I506" s="346"/>
      <c r="J506" s="346"/>
      <c r="K506" s="346"/>
      <c r="L506" s="346"/>
      <c r="M506" s="346"/>
      <c r="N506" s="346"/>
      <c r="O506" s="346"/>
      <c r="P506" s="347">
        <f t="shared" si="185"/>
        <v>0</v>
      </c>
      <c r="Q506" s="348">
        <f t="shared" si="186"/>
        <v>0</v>
      </c>
      <c r="R506" s="348">
        <f t="shared" si="187"/>
        <v>0</v>
      </c>
      <c r="S506" s="348">
        <f t="shared" si="188"/>
        <v>0</v>
      </c>
      <c r="T506" s="348">
        <f t="shared" si="189"/>
        <v>0</v>
      </c>
      <c r="U506" s="348">
        <f t="shared" si="190"/>
        <v>0</v>
      </c>
      <c r="V506" s="348">
        <f t="shared" si="191"/>
        <v>0</v>
      </c>
      <c r="W506" s="348">
        <f t="shared" si="192"/>
        <v>0</v>
      </c>
      <c r="X506" s="348">
        <f t="shared" si="193"/>
        <v>0</v>
      </c>
      <c r="Y506" s="348">
        <f t="shared" si="194"/>
        <v>0</v>
      </c>
      <c r="Z506" s="348">
        <f t="shared" si="195"/>
        <v>0</v>
      </c>
      <c r="AA506" s="348">
        <f t="shared" si="196"/>
        <v>0</v>
      </c>
      <c r="AB506" s="348">
        <f t="shared" si="197"/>
        <v>0</v>
      </c>
      <c r="AC506" s="348">
        <f t="shared" si="198"/>
        <v>0</v>
      </c>
      <c r="AD506" s="348">
        <f t="shared" si="199"/>
        <v>0</v>
      </c>
      <c r="AE506" s="348">
        <f t="shared" si="200"/>
        <v>0</v>
      </c>
      <c r="AF506" s="348">
        <f t="shared" si="201"/>
        <v>0</v>
      </c>
      <c r="AG506" s="348">
        <f t="shared" si="202"/>
        <v>0</v>
      </c>
      <c r="AH506" s="348">
        <f t="shared" si="203"/>
        <v>0</v>
      </c>
      <c r="AI506" s="348">
        <f t="shared" si="204"/>
        <v>0</v>
      </c>
      <c r="AJ506" s="348">
        <f t="shared" si="205"/>
        <v>0</v>
      </c>
      <c r="AK506" s="348">
        <f t="shared" si="206"/>
        <v>0</v>
      </c>
      <c r="AL506" s="348">
        <f t="shared" si="207"/>
        <v>0</v>
      </c>
      <c r="AM506" s="348">
        <f t="shared" si="208"/>
        <v>0</v>
      </c>
      <c r="AN506" s="348">
        <f t="shared" si="209"/>
        <v>0</v>
      </c>
      <c r="AO506" s="334"/>
    </row>
    <row r="507" spans="1:41" s="335" customFormat="1" ht="18" customHeight="1">
      <c r="A507" s="343">
        <f t="shared" si="184"/>
        <v>502</v>
      </c>
      <c r="B507" s="344" t="s">
        <v>1022</v>
      </c>
      <c r="C507" s="345" t="s">
        <v>1023</v>
      </c>
      <c r="D507" s="346">
        <v>0</v>
      </c>
      <c r="E507" s="346">
        <v>0</v>
      </c>
      <c r="F507" s="346">
        <v>0</v>
      </c>
      <c r="G507" s="346">
        <v>0</v>
      </c>
      <c r="H507" s="346"/>
      <c r="I507" s="346"/>
      <c r="J507" s="346"/>
      <c r="K507" s="346"/>
      <c r="L507" s="346"/>
      <c r="M507" s="346"/>
      <c r="N507" s="346"/>
      <c r="O507" s="346"/>
      <c r="P507" s="347">
        <f t="shared" si="185"/>
        <v>0</v>
      </c>
      <c r="Q507" s="348">
        <f t="shared" si="186"/>
        <v>0</v>
      </c>
      <c r="R507" s="348">
        <f t="shared" si="187"/>
        <v>0</v>
      </c>
      <c r="S507" s="348">
        <f t="shared" si="188"/>
        <v>0</v>
      </c>
      <c r="T507" s="348">
        <f t="shared" si="189"/>
        <v>0</v>
      </c>
      <c r="U507" s="348">
        <f t="shared" si="190"/>
        <v>0</v>
      </c>
      <c r="V507" s="348">
        <f t="shared" si="191"/>
        <v>0</v>
      </c>
      <c r="W507" s="348">
        <f t="shared" si="192"/>
        <v>0</v>
      </c>
      <c r="X507" s="348">
        <f t="shared" si="193"/>
        <v>0</v>
      </c>
      <c r="Y507" s="348">
        <f t="shared" si="194"/>
        <v>0</v>
      </c>
      <c r="Z507" s="348">
        <f t="shared" si="195"/>
        <v>0</v>
      </c>
      <c r="AA507" s="348">
        <f t="shared" si="196"/>
        <v>0</v>
      </c>
      <c r="AB507" s="348">
        <f t="shared" si="197"/>
        <v>0</v>
      </c>
      <c r="AC507" s="348">
        <f t="shared" si="198"/>
        <v>0</v>
      </c>
      <c r="AD507" s="348">
        <f t="shared" si="199"/>
        <v>0</v>
      </c>
      <c r="AE507" s="348">
        <f t="shared" si="200"/>
        <v>0</v>
      </c>
      <c r="AF507" s="348">
        <f t="shared" si="201"/>
        <v>0</v>
      </c>
      <c r="AG507" s="348">
        <f t="shared" si="202"/>
        <v>0</v>
      </c>
      <c r="AH507" s="348">
        <f t="shared" si="203"/>
        <v>0</v>
      </c>
      <c r="AI507" s="348">
        <f t="shared" si="204"/>
        <v>0</v>
      </c>
      <c r="AJ507" s="348">
        <f t="shared" si="205"/>
        <v>0</v>
      </c>
      <c r="AK507" s="348">
        <f t="shared" si="206"/>
        <v>0</v>
      </c>
      <c r="AL507" s="348">
        <f t="shared" si="207"/>
        <v>0</v>
      </c>
      <c r="AM507" s="348">
        <f t="shared" si="208"/>
        <v>0</v>
      </c>
      <c r="AN507" s="348">
        <f t="shared" si="209"/>
        <v>0</v>
      </c>
      <c r="AO507" s="334"/>
    </row>
    <row r="508" spans="1:41" s="335" customFormat="1" ht="18" customHeight="1">
      <c r="A508" s="343">
        <f t="shared" si="184"/>
        <v>503</v>
      </c>
      <c r="B508" s="344" t="s">
        <v>1018</v>
      </c>
      <c r="C508" s="345" t="s">
        <v>1019</v>
      </c>
      <c r="D508" s="346">
        <v>0</v>
      </c>
      <c r="E508" s="346">
        <v>0</v>
      </c>
      <c r="F508" s="346">
        <v>0</v>
      </c>
      <c r="G508" s="346">
        <v>0</v>
      </c>
      <c r="H508" s="346"/>
      <c r="I508" s="346"/>
      <c r="J508" s="346"/>
      <c r="K508" s="346"/>
      <c r="L508" s="346"/>
      <c r="M508" s="346"/>
      <c r="N508" s="346"/>
      <c r="O508" s="346"/>
      <c r="P508" s="347">
        <f t="shared" si="185"/>
        <v>0</v>
      </c>
      <c r="Q508" s="348">
        <f t="shared" si="186"/>
        <v>0</v>
      </c>
      <c r="R508" s="348">
        <f t="shared" si="187"/>
        <v>0</v>
      </c>
      <c r="S508" s="348">
        <f t="shared" si="188"/>
        <v>0</v>
      </c>
      <c r="T508" s="348">
        <f t="shared" si="189"/>
        <v>0</v>
      </c>
      <c r="U508" s="348">
        <f t="shared" si="190"/>
        <v>0</v>
      </c>
      <c r="V508" s="348">
        <f t="shared" si="191"/>
        <v>0</v>
      </c>
      <c r="W508" s="348">
        <f t="shared" si="192"/>
        <v>0</v>
      </c>
      <c r="X508" s="348">
        <f t="shared" si="193"/>
        <v>0</v>
      </c>
      <c r="Y508" s="348">
        <f t="shared" si="194"/>
        <v>0</v>
      </c>
      <c r="Z508" s="348">
        <f t="shared" si="195"/>
        <v>0</v>
      </c>
      <c r="AA508" s="348">
        <f t="shared" si="196"/>
        <v>0</v>
      </c>
      <c r="AB508" s="348">
        <f t="shared" si="197"/>
        <v>0</v>
      </c>
      <c r="AC508" s="348">
        <f t="shared" si="198"/>
        <v>0</v>
      </c>
      <c r="AD508" s="348">
        <f t="shared" si="199"/>
        <v>0</v>
      </c>
      <c r="AE508" s="348">
        <f t="shared" si="200"/>
        <v>0</v>
      </c>
      <c r="AF508" s="348">
        <f t="shared" si="201"/>
        <v>0</v>
      </c>
      <c r="AG508" s="348">
        <f t="shared" si="202"/>
        <v>0</v>
      </c>
      <c r="AH508" s="348">
        <f t="shared" si="203"/>
        <v>0</v>
      </c>
      <c r="AI508" s="348">
        <f t="shared" si="204"/>
        <v>0</v>
      </c>
      <c r="AJ508" s="348">
        <f t="shared" si="205"/>
        <v>0</v>
      </c>
      <c r="AK508" s="348">
        <f t="shared" si="206"/>
        <v>0</v>
      </c>
      <c r="AL508" s="348">
        <f t="shared" si="207"/>
        <v>0</v>
      </c>
      <c r="AM508" s="348">
        <f t="shared" si="208"/>
        <v>0</v>
      </c>
      <c r="AN508" s="348">
        <f t="shared" si="209"/>
        <v>0</v>
      </c>
      <c r="AO508" s="334"/>
    </row>
    <row r="509" spans="1:41" s="335" customFormat="1" ht="18" customHeight="1">
      <c r="A509" s="343">
        <f t="shared" si="184"/>
        <v>504</v>
      </c>
      <c r="B509" s="344" t="s">
        <v>432</v>
      </c>
      <c r="C509" s="345" t="s">
        <v>433</v>
      </c>
      <c r="D509" s="346">
        <v>0</v>
      </c>
      <c r="E509" s="346">
        <v>0</v>
      </c>
      <c r="F509" s="346">
        <v>0</v>
      </c>
      <c r="G509" s="346">
        <v>0</v>
      </c>
      <c r="H509" s="346"/>
      <c r="I509" s="346"/>
      <c r="J509" s="346"/>
      <c r="K509" s="346"/>
      <c r="L509" s="346"/>
      <c r="M509" s="346"/>
      <c r="N509" s="346"/>
      <c r="O509" s="346"/>
      <c r="P509" s="347">
        <f t="shared" si="185"/>
        <v>0</v>
      </c>
      <c r="Q509" s="348">
        <f t="shared" si="186"/>
        <v>0</v>
      </c>
      <c r="R509" s="348">
        <f t="shared" si="187"/>
        <v>0</v>
      </c>
      <c r="S509" s="348">
        <f t="shared" si="188"/>
        <v>0</v>
      </c>
      <c r="T509" s="348">
        <f t="shared" si="189"/>
        <v>0</v>
      </c>
      <c r="U509" s="348">
        <f t="shared" si="190"/>
        <v>0</v>
      </c>
      <c r="V509" s="348">
        <f t="shared" si="191"/>
        <v>0</v>
      </c>
      <c r="W509" s="348">
        <f t="shared" si="192"/>
        <v>0</v>
      </c>
      <c r="X509" s="348">
        <f t="shared" si="193"/>
        <v>0</v>
      </c>
      <c r="Y509" s="348">
        <f t="shared" si="194"/>
        <v>0</v>
      </c>
      <c r="Z509" s="348">
        <f t="shared" si="195"/>
        <v>0</v>
      </c>
      <c r="AA509" s="348">
        <f t="shared" si="196"/>
        <v>0</v>
      </c>
      <c r="AB509" s="348">
        <f t="shared" si="197"/>
        <v>0</v>
      </c>
      <c r="AC509" s="348">
        <f t="shared" si="198"/>
        <v>0</v>
      </c>
      <c r="AD509" s="348">
        <f t="shared" si="199"/>
        <v>0</v>
      </c>
      <c r="AE509" s="348">
        <f t="shared" si="200"/>
        <v>0</v>
      </c>
      <c r="AF509" s="348">
        <f t="shared" si="201"/>
        <v>0</v>
      </c>
      <c r="AG509" s="348">
        <f t="shared" si="202"/>
        <v>0</v>
      </c>
      <c r="AH509" s="348">
        <f t="shared" si="203"/>
        <v>0</v>
      </c>
      <c r="AI509" s="348">
        <f t="shared" si="204"/>
        <v>0</v>
      </c>
      <c r="AJ509" s="348">
        <f t="shared" si="205"/>
        <v>0</v>
      </c>
      <c r="AK509" s="348">
        <f t="shared" si="206"/>
        <v>0</v>
      </c>
      <c r="AL509" s="348">
        <f t="shared" si="207"/>
        <v>0</v>
      </c>
      <c r="AM509" s="348">
        <f t="shared" si="208"/>
        <v>0</v>
      </c>
      <c r="AN509" s="348">
        <f t="shared" si="209"/>
        <v>0</v>
      </c>
      <c r="AO509" s="334"/>
    </row>
    <row r="510" spans="1:41" s="335" customFormat="1" ht="18" customHeight="1">
      <c r="A510" s="343">
        <f t="shared" si="184"/>
        <v>505</v>
      </c>
      <c r="B510" s="344" t="s">
        <v>996</v>
      </c>
      <c r="C510" s="345" t="s">
        <v>997</v>
      </c>
      <c r="D510" s="346">
        <v>0</v>
      </c>
      <c r="E510" s="346">
        <v>0</v>
      </c>
      <c r="F510" s="346">
        <v>0</v>
      </c>
      <c r="G510" s="346"/>
      <c r="H510" s="346"/>
      <c r="I510" s="346"/>
      <c r="J510" s="346"/>
      <c r="K510" s="346"/>
      <c r="L510" s="346"/>
      <c r="M510" s="346"/>
      <c r="N510" s="346"/>
      <c r="O510" s="346"/>
      <c r="P510" s="347">
        <f t="shared" si="185"/>
        <v>0</v>
      </c>
      <c r="Q510" s="348">
        <f t="shared" si="186"/>
        <v>0</v>
      </c>
      <c r="R510" s="348">
        <f t="shared" si="187"/>
        <v>0</v>
      </c>
      <c r="S510" s="348">
        <f t="shared" si="188"/>
        <v>0</v>
      </c>
      <c r="T510" s="348">
        <f t="shared" si="189"/>
        <v>0</v>
      </c>
      <c r="U510" s="348">
        <f t="shared" si="190"/>
        <v>0</v>
      </c>
      <c r="V510" s="348">
        <f t="shared" si="191"/>
        <v>0</v>
      </c>
      <c r="W510" s="348">
        <f t="shared" si="192"/>
        <v>0</v>
      </c>
      <c r="X510" s="348">
        <f t="shared" si="193"/>
        <v>0</v>
      </c>
      <c r="Y510" s="348">
        <f t="shared" si="194"/>
        <v>0</v>
      </c>
      <c r="Z510" s="348">
        <f t="shared" si="195"/>
        <v>0</v>
      </c>
      <c r="AA510" s="348">
        <f t="shared" si="196"/>
        <v>0</v>
      </c>
      <c r="AB510" s="348">
        <f t="shared" si="197"/>
        <v>0</v>
      </c>
      <c r="AC510" s="348">
        <f t="shared" si="198"/>
        <v>0</v>
      </c>
      <c r="AD510" s="348">
        <f t="shared" si="199"/>
        <v>0</v>
      </c>
      <c r="AE510" s="348">
        <f t="shared" si="200"/>
        <v>0</v>
      </c>
      <c r="AF510" s="348">
        <f t="shared" si="201"/>
        <v>0</v>
      </c>
      <c r="AG510" s="348">
        <f t="shared" si="202"/>
        <v>0</v>
      </c>
      <c r="AH510" s="348">
        <f t="shared" si="203"/>
        <v>0</v>
      </c>
      <c r="AI510" s="348">
        <f t="shared" si="204"/>
        <v>0</v>
      </c>
      <c r="AJ510" s="348">
        <f t="shared" si="205"/>
        <v>0</v>
      </c>
      <c r="AK510" s="348">
        <f t="shared" si="206"/>
        <v>0</v>
      </c>
      <c r="AL510" s="348">
        <f t="shared" si="207"/>
        <v>0</v>
      </c>
      <c r="AM510" s="348">
        <f t="shared" si="208"/>
        <v>0</v>
      </c>
      <c r="AN510" s="348">
        <f t="shared" si="209"/>
        <v>0</v>
      </c>
      <c r="AO510" s="334"/>
    </row>
    <row r="511" spans="1:41" s="335" customFormat="1" ht="18" customHeight="1">
      <c r="A511" s="343">
        <f t="shared" si="184"/>
        <v>506</v>
      </c>
      <c r="B511" s="344" t="s">
        <v>986</v>
      </c>
      <c r="C511" s="345" t="s">
        <v>987</v>
      </c>
      <c r="D511" s="346">
        <v>0</v>
      </c>
      <c r="E511" s="346">
        <v>0</v>
      </c>
      <c r="F511" s="346">
        <v>0</v>
      </c>
      <c r="G511" s="346">
        <v>0</v>
      </c>
      <c r="H511" s="346"/>
      <c r="I511" s="346"/>
      <c r="J511" s="346"/>
      <c r="K511" s="346"/>
      <c r="L511" s="346"/>
      <c r="M511" s="346"/>
      <c r="N511" s="346"/>
      <c r="O511" s="346"/>
      <c r="P511" s="347">
        <f t="shared" si="185"/>
        <v>0</v>
      </c>
      <c r="Q511" s="348">
        <f t="shared" si="186"/>
        <v>0</v>
      </c>
      <c r="R511" s="348">
        <f t="shared" si="187"/>
        <v>0</v>
      </c>
      <c r="S511" s="348">
        <f t="shared" si="188"/>
        <v>0</v>
      </c>
      <c r="T511" s="348">
        <f t="shared" si="189"/>
        <v>0</v>
      </c>
      <c r="U511" s="348">
        <f t="shared" si="190"/>
        <v>0</v>
      </c>
      <c r="V511" s="348">
        <f t="shared" si="191"/>
        <v>0</v>
      </c>
      <c r="W511" s="348">
        <f t="shared" si="192"/>
        <v>0</v>
      </c>
      <c r="X511" s="348">
        <f t="shared" si="193"/>
        <v>0</v>
      </c>
      <c r="Y511" s="348">
        <f t="shared" si="194"/>
        <v>0</v>
      </c>
      <c r="Z511" s="348">
        <f t="shared" si="195"/>
        <v>0</v>
      </c>
      <c r="AA511" s="348">
        <f t="shared" si="196"/>
        <v>0</v>
      </c>
      <c r="AB511" s="348">
        <f t="shared" si="197"/>
        <v>0</v>
      </c>
      <c r="AC511" s="348">
        <f t="shared" si="198"/>
        <v>0</v>
      </c>
      <c r="AD511" s="348">
        <f t="shared" si="199"/>
        <v>0</v>
      </c>
      <c r="AE511" s="348">
        <f t="shared" si="200"/>
        <v>0</v>
      </c>
      <c r="AF511" s="348">
        <f t="shared" si="201"/>
        <v>0</v>
      </c>
      <c r="AG511" s="348">
        <f t="shared" si="202"/>
        <v>0</v>
      </c>
      <c r="AH511" s="348">
        <f t="shared" si="203"/>
        <v>0</v>
      </c>
      <c r="AI511" s="348">
        <f t="shared" si="204"/>
        <v>0</v>
      </c>
      <c r="AJ511" s="348">
        <f t="shared" si="205"/>
        <v>0</v>
      </c>
      <c r="AK511" s="348">
        <f t="shared" si="206"/>
        <v>0</v>
      </c>
      <c r="AL511" s="348">
        <f t="shared" si="207"/>
        <v>0</v>
      </c>
      <c r="AM511" s="348">
        <f t="shared" si="208"/>
        <v>0</v>
      </c>
      <c r="AN511" s="348">
        <f t="shared" si="209"/>
        <v>0</v>
      </c>
      <c r="AO511" s="334"/>
    </row>
    <row r="512" spans="1:41" s="335" customFormat="1" ht="18" customHeight="1">
      <c r="A512" s="343">
        <f t="shared" si="184"/>
        <v>507</v>
      </c>
      <c r="B512" s="344" t="s">
        <v>966</v>
      </c>
      <c r="C512" s="345" t="s">
        <v>967</v>
      </c>
      <c r="D512" s="346">
        <v>0</v>
      </c>
      <c r="E512" s="346"/>
      <c r="F512" s="346">
        <v>0</v>
      </c>
      <c r="G512" s="346"/>
      <c r="H512" s="346"/>
      <c r="I512" s="346"/>
      <c r="J512" s="346"/>
      <c r="K512" s="346"/>
      <c r="L512" s="346"/>
      <c r="M512" s="346"/>
      <c r="N512" s="346"/>
      <c r="O512" s="346"/>
      <c r="P512" s="347">
        <f t="shared" si="185"/>
        <v>0</v>
      </c>
      <c r="Q512" s="348">
        <f t="shared" si="186"/>
        <v>0</v>
      </c>
      <c r="R512" s="348">
        <f t="shared" si="187"/>
        <v>0</v>
      </c>
      <c r="S512" s="348">
        <f t="shared" si="188"/>
        <v>0</v>
      </c>
      <c r="T512" s="348">
        <f t="shared" si="189"/>
        <v>0</v>
      </c>
      <c r="U512" s="348">
        <f t="shared" si="190"/>
        <v>0</v>
      </c>
      <c r="V512" s="348">
        <f t="shared" si="191"/>
        <v>0</v>
      </c>
      <c r="W512" s="348">
        <f t="shared" si="192"/>
        <v>0</v>
      </c>
      <c r="X512" s="348">
        <f t="shared" si="193"/>
        <v>0</v>
      </c>
      <c r="Y512" s="348">
        <f t="shared" si="194"/>
        <v>0</v>
      </c>
      <c r="Z512" s="348">
        <f t="shared" si="195"/>
        <v>0</v>
      </c>
      <c r="AA512" s="348">
        <f t="shared" si="196"/>
        <v>0</v>
      </c>
      <c r="AB512" s="348">
        <f t="shared" si="197"/>
        <v>0</v>
      </c>
      <c r="AC512" s="348">
        <f t="shared" si="198"/>
        <v>0</v>
      </c>
      <c r="AD512" s="348">
        <f t="shared" si="199"/>
        <v>0</v>
      </c>
      <c r="AE512" s="348">
        <f t="shared" si="200"/>
        <v>0</v>
      </c>
      <c r="AF512" s="348">
        <f t="shared" si="201"/>
        <v>0</v>
      </c>
      <c r="AG512" s="348">
        <f t="shared" si="202"/>
        <v>0</v>
      </c>
      <c r="AH512" s="348">
        <f t="shared" si="203"/>
        <v>0</v>
      </c>
      <c r="AI512" s="348">
        <f t="shared" si="204"/>
        <v>0</v>
      </c>
      <c r="AJ512" s="348">
        <f t="shared" si="205"/>
        <v>0</v>
      </c>
      <c r="AK512" s="348">
        <f t="shared" si="206"/>
        <v>0</v>
      </c>
      <c r="AL512" s="348">
        <f t="shared" si="207"/>
        <v>0</v>
      </c>
      <c r="AM512" s="348">
        <f t="shared" si="208"/>
        <v>0</v>
      </c>
      <c r="AN512" s="348">
        <f t="shared" si="209"/>
        <v>0</v>
      </c>
      <c r="AO512" s="334"/>
    </row>
    <row r="513" spans="1:41" s="335" customFormat="1" ht="18" customHeight="1">
      <c r="A513" s="343">
        <f t="shared" si="184"/>
        <v>508</v>
      </c>
      <c r="B513" s="344" t="s">
        <v>1043</v>
      </c>
      <c r="C513" s="345" t="s">
        <v>1044</v>
      </c>
      <c r="D513" s="346">
        <v>0</v>
      </c>
      <c r="E513" s="346">
        <v>0</v>
      </c>
      <c r="F513" s="346">
        <v>0</v>
      </c>
      <c r="G513" s="346">
        <v>0</v>
      </c>
      <c r="H513" s="346"/>
      <c r="I513" s="346"/>
      <c r="J513" s="346"/>
      <c r="K513" s="346"/>
      <c r="L513" s="346"/>
      <c r="M513" s="346"/>
      <c r="N513" s="346"/>
      <c r="O513" s="346"/>
      <c r="P513" s="347">
        <f t="shared" si="185"/>
        <v>0</v>
      </c>
      <c r="Q513" s="348">
        <f t="shared" si="186"/>
        <v>0</v>
      </c>
      <c r="R513" s="348">
        <f t="shared" si="187"/>
        <v>0</v>
      </c>
      <c r="S513" s="348">
        <f t="shared" si="188"/>
        <v>0</v>
      </c>
      <c r="T513" s="348">
        <f t="shared" si="189"/>
        <v>0</v>
      </c>
      <c r="U513" s="348">
        <f t="shared" si="190"/>
        <v>0</v>
      </c>
      <c r="V513" s="348">
        <f t="shared" si="191"/>
        <v>0</v>
      </c>
      <c r="W513" s="348">
        <f t="shared" si="192"/>
        <v>0</v>
      </c>
      <c r="X513" s="348">
        <f t="shared" si="193"/>
        <v>0</v>
      </c>
      <c r="Y513" s="348">
        <f t="shared" si="194"/>
        <v>0</v>
      </c>
      <c r="Z513" s="348">
        <f t="shared" si="195"/>
        <v>0</v>
      </c>
      <c r="AA513" s="348">
        <f t="shared" si="196"/>
        <v>0</v>
      </c>
      <c r="AB513" s="348">
        <f t="shared" si="197"/>
        <v>0</v>
      </c>
      <c r="AC513" s="348">
        <f t="shared" si="198"/>
        <v>0</v>
      </c>
      <c r="AD513" s="348">
        <f t="shared" si="199"/>
        <v>0</v>
      </c>
      <c r="AE513" s="348">
        <f t="shared" si="200"/>
        <v>0</v>
      </c>
      <c r="AF513" s="348">
        <f t="shared" si="201"/>
        <v>0</v>
      </c>
      <c r="AG513" s="348">
        <f t="shared" si="202"/>
        <v>0</v>
      </c>
      <c r="AH513" s="348">
        <f t="shared" si="203"/>
        <v>0</v>
      </c>
      <c r="AI513" s="348">
        <f t="shared" si="204"/>
        <v>0</v>
      </c>
      <c r="AJ513" s="348">
        <f t="shared" si="205"/>
        <v>0</v>
      </c>
      <c r="AK513" s="348">
        <f t="shared" si="206"/>
        <v>0</v>
      </c>
      <c r="AL513" s="348">
        <f t="shared" si="207"/>
        <v>0</v>
      </c>
      <c r="AM513" s="348">
        <f t="shared" si="208"/>
        <v>0</v>
      </c>
      <c r="AN513" s="348">
        <f t="shared" si="209"/>
        <v>0</v>
      </c>
      <c r="AO513" s="334"/>
    </row>
    <row r="514" spans="1:41" s="335" customFormat="1" ht="18" customHeight="1">
      <c r="A514" s="343">
        <f t="shared" si="184"/>
        <v>509</v>
      </c>
      <c r="B514" s="344" t="s">
        <v>1045</v>
      </c>
      <c r="C514" s="345" t="s">
        <v>1046</v>
      </c>
      <c r="D514" s="346">
        <v>0</v>
      </c>
      <c r="E514" s="346">
        <v>0</v>
      </c>
      <c r="F514" s="346">
        <v>0</v>
      </c>
      <c r="G514" s="346">
        <v>0</v>
      </c>
      <c r="H514" s="346"/>
      <c r="I514" s="346"/>
      <c r="J514" s="346"/>
      <c r="K514" s="346"/>
      <c r="L514" s="346"/>
      <c r="M514" s="346"/>
      <c r="N514" s="346"/>
      <c r="O514" s="346"/>
      <c r="P514" s="347">
        <f t="shared" si="185"/>
        <v>0</v>
      </c>
      <c r="Q514" s="348">
        <f t="shared" si="186"/>
        <v>0</v>
      </c>
      <c r="R514" s="348">
        <f t="shared" si="187"/>
        <v>0</v>
      </c>
      <c r="S514" s="348">
        <f t="shared" si="188"/>
        <v>0</v>
      </c>
      <c r="T514" s="348">
        <f t="shared" si="189"/>
        <v>0</v>
      </c>
      <c r="U514" s="348">
        <f t="shared" si="190"/>
        <v>0</v>
      </c>
      <c r="V514" s="348">
        <f t="shared" si="191"/>
        <v>0</v>
      </c>
      <c r="W514" s="348">
        <f t="shared" si="192"/>
        <v>0</v>
      </c>
      <c r="X514" s="348">
        <f t="shared" si="193"/>
        <v>0</v>
      </c>
      <c r="Y514" s="348">
        <f t="shared" si="194"/>
        <v>0</v>
      </c>
      <c r="Z514" s="348">
        <f t="shared" si="195"/>
        <v>0</v>
      </c>
      <c r="AA514" s="348">
        <f t="shared" si="196"/>
        <v>0</v>
      </c>
      <c r="AB514" s="348">
        <f t="shared" si="197"/>
        <v>0</v>
      </c>
      <c r="AC514" s="348">
        <f t="shared" si="198"/>
        <v>0</v>
      </c>
      <c r="AD514" s="348">
        <f t="shared" si="199"/>
        <v>0</v>
      </c>
      <c r="AE514" s="348">
        <f t="shared" si="200"/>
        <v>0</v>
      </c>
      <c r="AF514" s="348">
        <f t="shared" si="201"/>
        <v>0</v>
      </c>
      <c r="AG514" s="348">
        <f t="shared" si="202"/>
        <v>0</v>
      </c>
      <c r="AH514" s="348">
        <f t="shared" si="203"/>
        <v>0</v>
      </c>
      <c r="AI514" s="348">
        <f t="shared" si="204"/>
        <v>0</v>
      </c>
      <c r="AJ514" s="348">
        <f t="shared" si="205"/>
        <v>0</v>
      </c>
      <c r="AK514" s="348">
        <f t="shared" si="206"/>
        <v>0</v>
      </c>
      <c r="AL514" s="348">
        <f t="shared" si="207"/>
        <v>0</v>
      </c>
      <c r="AM514" s="348">
        <f t="shared" si="208"/>
        <v>0</v>
      </c>
      <c r="AN514" s="348">
        <f t="shared" si="209"/>
        <v>0</v>
      </c>
      <c r="AO514" s="334"/>
    </row>
    <row r="515" spans="1:41" s="335" customFormat="1" ht="18" customHeight="1">
      <c r="A515" s="343">
        <f t="shared" si="184"/>
        <v>510</v>
      </c>
      <c r="B515" s="344" t="s">
        <v>1047</v>
      </c>
      <c r="C515" s="345" t="s">
        <v>1048</v>
      </c>
      <c r="D515" s="346">
        <v>0</v>
      </c>
      <c r="E515" s="346">
        <v>0</v>
      </c>
      <c r="F515" s="346">
        <v>0</v>
      </c>
      <c r="G515" s="346">
        <v>0</v>
      </c>
      <c r="H515" s="346"/>
      <c r="I515" s="346"/>
      <c r="J515" s="346"/>
      <c r="K515" s="346"/>
      <c r="L515" s="346"/>
      <c r="M515" s="346"/>
      <c r="N515" s="346"/>
      <c r="O515" s="346"/>
      <c r="P515" s="347">
        <f t="shared" si="185"/>
        <v>0</v>
      </c>
      <c r="Q515" s="348">
        <f t="shared" si="186"/>
        <v>0</v>
      </c>
      <c r="R515" s="348">
        <f t="shared" si="187"/>
        <v>0</v>
      </c>
      <c r="S515" s="348">
        <f t="shared" si="188"/>
        <v>0</v>
      </c>
      <c r="T515" s="348">
        <f t="shared" si="189"/>
        <v>0</v>
      </c>
      <c r="U515" s="348">
        <f t="shared" si="190"/>
        <v>0</v>
      </c>
      <c r="V515" s="348">
        <f t="shared" si="191"/>
        <v>0</v>
      </c>
      <c r="W515" s="348">
        <f t="shared" si="192"/>
        <v>0</v>
      </c>
      <c r="X515" s="348">
        <f t="shared" si="193"/>
        <v>0</v>
      </c>
      <c r="Y515" s="348">
        <f t="shared" si="194"/>
        <v>0</v>
      </c>
      <c r="Z515" s="348">
        <f t="shared" si="195"/>
        <v>0</v>
      </c>
      <c r="AA515" s="348">
        <f t="shared" si="196"/>
        <v>0</v>
      </c>
      <c r="AB515" s="348">
        <f t="shared" si="197"/>
        <v>0</v>
      </c>
      <c r="AC515" s="348">
        <f t="shared" si="198"/>
        <v>0</v>
      </c>
      <c r="AD515" s="348">
        <f t="shared" si="199"/>
        <v>0</v>
      </c>
      <c r="AE515" s="348">
        <f t="shared" si="200"/>
        <v>0</v>
      </c>
      <c r="AF515" s="348">
        <f t="shared" si="201"/>
        <v>0</v>
      </c>
      <c r="AG515" s="348">
        <f t="shared" si="202"/>
        <v>0</v>
      </c>
      <c r="AH515" s="348">
        <f t="shared" si="203"/>
        <v>0</v>
      </c>
      <c r="AI515" s="348">
        <f t="shared" si="204"/>
        <v>0</v>
      </c>
      <c r="AJ515" s="348">
        <f t="shared" si="205"/>
        <v>0</v>
      </c>
      <c r="AK515" s="348">
        <f t="shared" si="206"/>
        <v>0</v>
      </c>
      <c r="AL515" s="348">
        <f t="shared" si="207"/>
        <v>0</v>
      </c>
      <c r="AM515" s="348">
        <f t="shared" si="208"/>
        <v>0</v>
      </c>
      <c r="AN515" s="348">
        <f t="shared" si="209"/>
        <v>0</v>
      </c>
      <c r="AO515" s="334">
        <v>2</v>
      </c>
    </row>
    <row r="516" spans="1:41" s="335" customFormat="1" ht="18" customHeight="1">
      <c r="A516" s="343">
        <f t="shared" si="184"/>
        <v>511</v>
      </c>
      <c r="B516" s="344" t="s">
        <v>594</v>
      </c>
      <c r="C516" s="345" t="s">
        <v>595</v>
      </c>
      <c r="D516" s="346">
        <v>0</v>
      </c>
      <c r="E516" s="346">
        <v>0</v>
      </c>
      <c r="F516" s="346">
        <v>0</v>
      </c>
      <c r="G516" s="346">
        <v>0</v>
      </c>
      <c r="H516" s="346"/>
      <c r="I516" s="346"/>
      <c r="J516" s="346"/>
      <c r="K516" s="346"/>
      <c r="L516" s="346"/>
      <c r="M516" s="346"/>
      <c r="N516" s="346"/>
      <c r="O516" s="346"/>
      <c r="P516" s="347">
        <f t="shared" si="185"/>
        <v>0</v>
      </c>
      <c r="Q516" s="348">
        <f t="shared" si="186"/>
        <v>0</v>
      </c>
      <c r="R516" s="348">
        <f t="shared" si="187"/>
        <v>0</v>
      </c>
      <c r="S516" s="348">
        <f t="shared" si="188"/>
        <v>0</v>
      </c>
      <c r="T516" s="348">
        <f t="shared" si="189"/>
        <v>0</v>
      </c>
      <c r="U516" s="348">
        <f t="shared" si="190"/>
        <v>0</v>
      </c>
      <c r="V516" s="348">
        <f t="shared" si="191"/>
        <v>0</v>
      </c>
      <c r="W516" s="348">
        <f t="shared" si="192"/>
        <v>0</v>
      </c>
      <c r="X516" s="348">
        <f t="shared" si="193"/>
        <v>0</v>
      </c>
      <c r="Y516" s="348">
        <f t="shared" si="194"/>
        <v>0</v>
      </c>
      <c r="Z516" s="348">
        <f t="shared" si="195"/>
        <v>0</v>
      </c>
      <c r="AA516" s="348">
        <f t="shared" si="196"/>
        <v>0</v>
      </c>
      <c r="AB516" s="348">
        <f t="shared" si="197"/>
        <v>0</v>
      </c>
      <c r="AC516" s="348">
        <f t="shared" si="198"/>
        <v>0</v>
      </c>
      <c r="AD516" s="348">
        <f t="shared" si="199"/>
        <v>0</v>
      </c>
      <c r="AE516" s="348">
        <f t="shared" si="200"/>
        <v>0</v>
      </c>
      <c r="AF516" s="348">
        <f t="shared" si="201"/>
        <v>0</v>
      </c>
      <c r="AG516" s="348">
        <f t="shared" si="202"/>
        <v>0</v>
      </c>
      <c r="AH516" s="348">
        <f t="shared" si="203"/>
        <v>0</v>
      </c>
      <c r="AI516" s="348">
        <f t="shared" si="204"/>
        <v>0</v>
      </c>
      <c r="AJ516" s="348">
        <f t="shared" si="205"/>
        <v>0</v>
      </c>
      <c r="AK516" s="348">
        <f t="shared" si="206"/>
        <v>0</v>
      </c>
      <c r="AL516" s="348">
        <f t="shared" si="207"/>
        <v>0</v>
      </c>
      <c r="AM516" s="348">
        <f t="shared" si="208"/>
        <v>0</v>
      </c>
      <c r="AN516" s="348">
        <f t="shared" si="209"/>
        <v>0</v>
      </c>
      <c r="AO516" s="334">
        <v>1</v>
      </c>
    </row>
    <row r="517" spans="1:41" s="335" customFormat="1" ht="18" customHeight="1">
      <c r="A517" s="343">
        <f t="shared" si="184"/>
        <v>512</v>
      </c>
      <c r="B517" s="344" t="s">
        <v>1000</v>
      </c>
      <c r="C517" s="345" t="s">
        <v>1001</v>
      </c>
      <c r="D517" s="346">
        <v>0</v>
      </c>
      <c r="E517" s="346"/>
      <c r="F517" s="346">
        <v>0</v>
      </c>
      <c r="G517" s="346"/>
      <c r="H517" s="346"/>
      <c r="I517" s="346"/>
      <c r="J517" s="346"/>
      <c r="K517" s="346"/>
      <c r="L517" s="346"/>
      <c r="M517" s="346"/>
      <c r="N517" s="346"/>
      <c r="O517" s="346"/>
      <c r="P517" s="347">
        <f t="shared" si="185"/>
        <v>0</v>
      </c>
      <c r="Q517" s="348">
        <f t="shared" si="186"/>
        <v>0</v>
      </c>
      <c r="R517" s="348">
        <f t="shared" si="187"/>
        <v>0</v>
      </c>
      <c r="S517" s="348">
        <f t="shared" si="188"/>
        <v>0</v>
      </c>
      <c r="T517" s="348">
        <f t="shared" si="189"/>
        <v>0</v>
      </c>
      <c r="U517" s="348">
        <f t="shared" si="190"/>
        <v>0</v>
      </c>
      <c r="V517" s="348">
        <f t="shared" si="191"/>
        <v>0</v>
      </c>
      <c r="W517" s="348">
        <f t="shared" si="192"/>
        <v>0</v>
      </c>
      <c r="X517" s="348">
        <f t="shared" si="193"/>
        <v>0</v>
      </c>
      <c r="Y517" s="348">
        <f t="shared" si="194"/>
        <v>0</v>
      </c>
      <c r="Z517" s="348">
        <f t="shared" si="195"/>
        <v>0</v>
      </c>
      <c r="AA517" s="348">
        <f t="shared" si="196"/>
        <v>0</v>
      </c>
      <c r="AB517" s="348">
        <f t="shared" si="197"/>
        <v>0</v>
      </c>
      <c r="AC517" s="348">
        <f t="shared" si="198"/>
        <v>0</v>
      </c>
      <c r="AD517" s="348">
        <f t="shared" si="199"/>
        <v>0</v>
      </c>
      <c r="AE517" s="348">
        <f t="shared" si="200"/>
        <v>0</v>
      </c>
      <c r="AF517" s="348">
        <f t="shared" si="201"/>
        <v>0</v>
      </c>
      <c r="AG517" s="348">
        <f t="shared" si="202"/>
        <v>0</v>
      </c>
      <c r="AH517" s="348">
        <f t="shared" si="203"/>
        <v>0</v>
      </c>
      <c r="AI517" s="348">
        <f t="shared" si="204"/>
        <v>0</v>
      </c>
      <c r="AJ517" s="348">
        <f t="shared" si="205"/>
        <v>0</v>
      </c>
      <c r="AK517" s="348">
        <f t="shared" si="206"/>
        <v>0</v>
      </c>
      <c r="AL517" s="348">
        <f t="shared" si="207"/>
        <v>0</v>
      </c>
      <c r="AM517" s="348">
        <f t="shared" si="208"/>
        <v>0</v>
      </c>
      <c r="AN517" s="348">
        <f t="shared" si="209"/>
        <v>0</v>
      </c>
      <c r="AO517" s="334">
        <v>14</v>
      </c>
    </row>
    <row r="518" spans="1:41" s="335" customFormat="1" ht="18" customHeight="1">
      <c r="A518" s="343">
        <f t="shared" si="184"/>
        <v>513</v>
      </c>
      <c r="B518" s="344" t="s">
        <v>1050</v>
      </c>
      <c r="C518" s="345" t="s">
        <v>1051</v>
      </c>
      <c r="D518" s="346">
        <v>0</v>
      </c>
      <c r="E518" s="346"/>
      <c r="F518" s="346">
        <v>0</v>
      </c>
      <c r="G518" s="346"/>
      <c r="H518" s="346"/>
      <c r="I518" s="346"/>
      <c r="J518" s="346"/>
      <c r="K518" s="346"/>
      <c r="L518" s="346"/>
      <c r="M518" s="346"/>
      <c r="N518" s="346"/>
      <c r="O518" s="346"/>
      <c r="P518" s="347">
        <f t="shared" si="185"/>
        <v>0</v>
      </c>
      <c r="Q518" s="348">
        <f t="shared" si="186"/>
        <v>0</v>
      </c>
      <c r="R518" s="348">
        <f t="shared" si="187"/>
        <v>0</v>
      </c>
      <c r="S518" s="348">
        <f t="shared" si="188"/>
        <v>0</v>
      </c>
      <c r="T518" s="348">
        <f t="shared" si="189"/>
        <v>0</v>
      </c>
      <c r="U518" s="348">
        <f t="shared" si="190"/>
        <v>0</v>
      </c>
      <c r="V518" s="348">
        <f t="shared" si="191"/>
        <v>0</v>
      </c>
      <c r="W518" s="348">
        <f t="shared" si="192"/>
        <v>0</v>
      </c>
      <c r="X518" s="348">
        <f t="shared" si="193"/>
        <v>0</v>
      </c>
      <c r="Y518" s="348">
        <f t="shared" si="194"/>
        <v>0</v>
      </c>
      <c r="Z518" s="348">
        <f t="shared" si="195"/>
        <v>0</v>
      </c>
      <c r="AA518" s="348">
        <f t="shared" si="196"/>
        <v>0</v>
      </c>
      <c r="AB518" s="348">
        <f t="shared" si="197"/>
        <v>0</v>
      </c>
      <c r="AC518" s="348">
        <f t="shared" si="198"/>
        <v>0</v>
      </c>
      <c r="AD518" s="348">
        <f t="shared" si="199"/>
        <v>0</v>
      </c>
      <c r="AE518" s="348">
        <f t="shared" si="200"/>
        <v>0</v>
      </c>
      <c r="AF518" s="348">
        <f t="shared" si="201"/>
        <v>0</v>
      </c>
      <c r="AG518" s="348">
        <f t="shared" si="202"/>
        <v>0</v>
      </c>
      <c r="AH518" s="348">
        <f t="shared" si="203"/>
        <v>0</v>
      </c>
      <c r="AI518" s="348">
        <f t="shared" si="204"/>
        <v>0</v>
      </c>
      <c r="AJ518" s="348">
        <f t="shared" si="205"/>
        <v>0</v>
      </c>
      <c r="AK518" s="348">
        <f t="shared" si="206"/>
        <v>0</v>
      </c>
      <c r="AL518" s="348">
        <f t="shared" si="207"/>
        <v>0</v>
      </c>
      <c r="AM518" s="348">
        <f t="shared" si="208"/>
        <v>0</v>
      </c>
      <c r="AN518" s="348">
        <f t="shared" si="209"/>
        <v>0</v>
      </c>
      <c r="AO518" s="334"/>
    </row>
    <row r="519" spans="1:41" s="335" customFormat="1" ht="18" customHeight="1">
      <c r="A519" s="343">
        <f t="shared" ref="A519:A584" si="210">IF($B519="","",MAX($A518:$A518)+1)</f>
        <v>514</v>
      </c>
      <c r="B519" s="344" t="s">
        <v>1052</v>
      </c>
      <c r="C519" s="345" t="s">
        <v>1053</v>
      </c>
      <c r="D519" s="346">
        <v>0</v>
      </c>
      <c r="E519" s="346">
        <v>0</v>
      </c>
      <c r="F519" s="346">
        <v>0</v>
      </c>
      <c r="G519" s="346">
        <v>0</v>
      </c>
      <c r="H519" s="346"/>
      <c r="I519" s="346"/>
      <c r="J519" s="346"/>
      <c r="K519" s="346"/>
      <c r="L519" s="346"/>
      <c r="M519" s="346"/>
      <c r="N519" s="346"/>
      <c r="O519" s="346"/>
      <c r="P519" s="347">
        <f t="shared" si="185"/>
        <v>0</v>
      </c>
      <c r="Q519" s="348">
        <f t="shared" si="186"/>
        <v>0</v>
      </c>
      <c r="R519" s="348">
        <f t="shared" si="187"/>
        <v>0</v>
      </c>
      <c r="S519" s="348">
        <f t="shared" si="188"/>
        <v>0</v>
      </c>
      <c r="T519" s="348">
        <f t="shared" si="189"/>
        <v>0</v>
      </c>
      <c r="U519" s="348">
        <f t="shared" si="190"/>
        <v>0</v>
      </c>
      <c r="V519" s="348">
        <f t="shared" si="191"/>
        <v>0</v>
      </c>
      <c r="W519" s="348">
        <f t="shared" si="192"/>
        <v>0</v>
      </c>
      <c r="X519" s="348">
        <f t="shared" si="193"/>
        <v>0</v>
      </c>
      <c r="Y519" s="348">
        <f t="shared" si="194"/>
        <v>0</v>
      </c>
      <c r="Z519" s="348">
        <f t="shared" si="195"/>
        <v>0</v>
      </c>
      <c r="AA519" s="348">
        <f t="shared" si="196"/>
        <v>0</v>
      </c>
      <c r="AB519" s="348">
        <f t="shared" si="197"/>
        <v>0</v>
      </c>
      <c r="AC519" s="348">
        <f t="shared" si="198"/>
        <v>0</v>
      </c>
      <c r="AD519" s="348">
        <f t="shared" si="199"/>
        <v>0</v>
      </c>
      <c r="AE519" s="348">
        <f t="shared" si="200"/>
        <v>0</v>
      </c>
      <c r="AF519" s="348">
        <f t="shared" si="201"/>
        <v>0</v>
      </c>
      <c r="AG519" s="348">
        <f t="shared" si="202"/>
        <v>0</v>
      </c>
      <c r="AH519" s="348">
        <f t="shared" si="203"/>
        <v>0</v>
      </c>
      <c r="AI519" s="348">
        <f t="shared" si="204"/>
        <v>0</v>
      </c>
      <c r="AJ519" s="348">
        <f t="shared" si="205"/>
        <v>0</v>
      </c>
      <c r="AK519" s="348">
        <f t="shared" si="206"/>
        <v>0</v>
      </c>
      <c r="AL519" s="348">
        <f t="shared" si="207"/>
        <v>0</v>
      </c>
      <c r="AM519" s="348">
        <f t="shared" si="208"/>
        <v>0</v>
      </c>
      <c r="AN519" s="348">
        <f t="shared" si="209"/>
        <v>0</v>
      </c>
      <c r="AO519" s="334"/>
    </row>
    <row r="520" spans="1:41" s="335" customFormat="1" ht="18" customHeight="1">
      <c r="A520" s="343"/>
      <c r="B520" s="344" t="s">
        <v>1550</v>
      </c>
      <c r="C520" s="345" t="s">
        <v>1551</v>
      </c>
      <c r="D520" s="346"/>
      <c r="E520" s="346">
        <v>0</v>
      </c>
      <c r="F520" s="346">
        <v>0</v>
      </c>
      <c r="G520" s="346">
        <v>0</v>
      </c>
      <c r="H520" s="346"/>
      <c r="I520" s="346"/>
      <c r="J520" s="346"/>
      <c r="K520" s="346"/>
      <c r="L520" s="346"/>
      <c r="M520" s="346"/>
      <c r="N520" s="346"/>
      <c r="O520" s="346"/>
      <c r="P520" s="347">
        <f t="shared" si="185"/>
        <v>0</v>
      </c>
      <c r="Q520" s="348"/>
      <c r="R520" s="348"/>
      <c r="S520" s="348">
        <f t="shared" si="188"/>
        <v>0</v>
      </c>
      <c r="T520" s="348">
        <f t="shared" si="189"/>
        <v>0</v>
      </c>
      <c r="U520" s="348">
        <f t="shared" si="190"/>
        <v>0</v>
      </c>
      <c r="V520" s="348">
        <f t="shared" si="191"/>
        <v>0</v>
      </c>
      <c r="W520" s="348">
        <f t="shared" si="192"/>
        <v>0</v>
      </c>
      <c r="X520" s="348">
        <f t="shared" si="193"/>
        <v>0</v>
      </c>
      <c r="Y520" s="348">
        <f t="shared" si="194"/>
        <v>0</v>
      </c>
      <c r="Z520" s="348">
        <f t="shared" si="195"/>
        <v>0</v>
      </c>
      <c r="AA520" s="348">
        <f t="shared" si="196"/>
        <v>0</v>
      </c>
      <c r="AB520" s="348">
        <f t="shared" si="197"/>
        <v>0</v>
      </c>
      <c r="AC520" s="348">
        <f t="shared" si="198"/>
        <v>0</v>
      </c>
      <c r="AD520" s="348">
        <f t="shared" si="199"/>
        <v>0</v>
      </c>
      <c r="AE520" s="348">
        <f t="shared" si="200"/>
        <v>0</v>
      </c>
      <c r="AF520" s="348">
        <f t="shared" si="201"/>
        <v>0</v>
      </c>
      <c r="AG520" s="348">
        <f t="shared" si="202"/>
        <v>0</v>
      </c>
      <c r="AH520" s="348">
        <f t="shared" si="203"/>
        <v>0</v>
      </c>
      <c r="AI520" s="348">
        <f t="shared" si="204"/>
        <v>0</v>
      </c>
      <c r="AJ520" s="348">
        <f t="shared" si="205"/>
        <v>0</v>
      </c>
      <c r="AK520" s="348">
        <f t="shared" si="206"/>
        <v>0</v>
      </c>
      <c r="AL520" s="348">
        <f t="shared" si="207"/>
        <v>0</v>
      </c>
      <c r="AM520" s="348">
        <f t="shared" si="208"/>
        <v>0</v>
      </c>
      <c r="AN520" s="348">
        <f t="shared" si="209"/>
        <v>0</v>
      </c>
      <c r="AO520" s="334"/>
    </row>
    <row r="521" spans="1:41" s="335" customFormat="1" ht="18" customHeight="1">
      <c r="A521" s="343"/>
      <c r="B521" s="344" t="s">
        <v>1552</v>
      </c>
      <c r="C521" s="345" t="s">
        <v>1553</v>
      </c>
      <c r="D521" s="346"/>
      <c r="E521" s="346">
        <v>0</v>
      </c>
      <c r="F521" s="346">
        <v>0</v>
      </c>
      <c r="G521" s="346">
        <v>0</v>
      </c>
      <c r="H521" s="346"/>
      <c r="I521" s="346"/>
      <c r="J521" s="346"/>
      <c r="K521" s="346"/>
      <c r="L521" s="346"/>
      <c r="M521" s="346"/>
      <c r="N521" s="346"/>
      <c r="O521" s="346"/>
      <c r="P521" s="347">
        <f t="shared" si="185"/>
        <v>0</v>
      </c>
      <c r="Q521" s="348"/>
      <c r="R521" s="348"/>
      <c r="S521" s="348">
        <f t="shared" si="188"/>
        <v>0</v>
      </c>
      <c r="T521" s="348">
        <f t="shared" si="189"/>
        <v>0</v>
      </c>
      <c r="U521" s="348">
        <f t="shared" si="190"/>
        <v>0</v>
      </c>
      <c r="V521" s="348">
        <f t="shared" si="191"/>
        <v>0</v>
      </c>
      <c r="W521" s="348">
        <f t="shared" si="192"/>
        <v>0</v>
      </c>
      <c r="X521" s="348">
        <f t="shared" si="193"/>
        <v>0</v>
      </c>
      <c r="Y521" s="348">
        <f t="shared" si="194"/>
        <v>0</v>
      </c>
      <c r="Z521" s="348">
        <f t="shared" si="195"/>
        <v>0</v>
      </c>
      <c r="AA521" s="348">
        <f t="shared" si="196"/>
        <v>0</v>
      </c>
      <c r="AB521" s="348">
        <f t="shared" si="197"/>
        <v>0</v>
      </c>
      <c r="AC521" s="348">
        <f t="shared" si="198"/>
        <v>0</v>
      </c>
      <c r="AD521" s="348">
        <f t="shared" si="199"/>
        <v>0</v>
      </c>
      <c r="AE521" s="348">
        <f t="shared" si="200"/>
        <v>0</v>
      </c>
      <c r="AF521" s="348">
        <f t="shared" si="201"/>
        <v>0</v>
      </c>
      <c r="AG521" s="348">
        <f t="shared" si="202"/>
        <v>0</v>
      </c>
      <c r="AH521" s="348">
        <f t="shared" si="203"/>
        <v>0</v>
      </c>
      <c r="AI521" s="348">
        <f t="shared" si="204"/>
        <v>0</v>
      </c>
      <c r="AJ521" s="348">
        <f t="shared" si="205"/>
        <v>0</v>
      </c>
      <c r="AK521" s="348">
        <f t="shared" si="206"/>
        <v>0</v>
      </c>
      <c r="AL521" s="348">
        <f t="shared" si="207"/>
        <v>0</v>
      </c>
      <c r="AM521" s="348">
        <f t="shared" si="208"/>
        <v>0</v>
      </c>
      <c r="AN521" s="348">
        <f t="shared" si="209"/>
        <v>0</v>
      </c>
      <c r="AO521" s="334"/>
    </row>
    <row r="522" spans="1:41" s="335" customFormat="1" ht="18" customHeight="1">
      <c r="A522" s="343"/>
      <c r="B522" s="344" t="s">
        <v>1367</v>
      </c>
      <c r="C522" s="345" t="s">
        <v>1368</v>
      </c>
      <c r="D522" s="346"/>
      <c r="E522" s="346">
        <v>0</v>
      </c>
      <c r="F522" s="346">
        <v>0</v>
      </c>
      <c r="G522" s="346">
        <v>0</v>
      </c>
      <c r="H522" s="346"/>
      <c r="I522" s="346"/>
      <c r="J522" s="346"/>
      <c r="K522" s="346"/>
      <c r="L522" s="346"/>
      <c r="M522" s="346"/>
      <c r="N522" s="346"/>
      <c r="O522" s="346"/>
      <c r="P522" s="347">
        <f t="shared" si="185"/>
        <v>0</v>
      </c>
      <c r="Q522" s="348"/>
      <c r="R522" s="348"/>
      <c r="S522" s="348">
        <f t="shared" si="188"/>
        <v>0</v>
      </c>
      <c r="T522" s="348">
        <f t="shared" si="189"/>
        <v>0</v>
      </c>
      <c r="U522" s="348">
        <f t="shared" si="190"/>
        <v>0</v>
      </c>
      <c r="V522" s="348">
        <f t="shared" si="191"/>
        <v>0</v>
      </c>
      <c r="W522" s="348">
        <f t="shared" si="192"/>
        <v>0</v>
      </c>
      <c r="X522" s="348">
        <f t="shared" si="193"/>
        <v>0</v>
      </c>
      <c r="Y522" s="348">
        <f t="shared" si="194"/>
        <v>0</v>
      </c>
      <c r="Z522" s="348">
        <f t="shared" si="195"/>
        <v>0</v>
      </c>
      <c r="AA522" s="348">
        <f t="shared" si="196"/>
        <v>0</v>
      </c>
      <c r="AB522" s="348">
        <f t="shared" si="197"/>
        <v>0</v>
      </c>
      <c r="AC522" s="348">
        <f t="shared" si="198"/>
        <v>0</v>
      </c>
      <c r="AD522" s="348">
        <f t="shared" si="199"/>
        <v>0</v>
      </c>
      <c r="AE522" s="348">
        <f t="shared" si="200"/>
        <v>0</v>
      </c>
      <c r="AF522" s="348">
        <f t="shared" si="201"/>
        <v>0</v>
      </c>
      <c r="AG522" s="348">
        <f t="shared" si="202"/>
        <v>0</v>
      </c>
      <c r="AH522" s="348">
        <f t="shared" si="203"/>
        <v>0</v>
      </c>
      <c r="AI522" s="348">
        <f t="shared" si="204"/>
        <v>0</v>
      </c>
      <c r="AJ522" s="348">
        <f t="shared" si="205"/>
        <v>0</v>
      </c>
      <c r="AK522" s="348">
        <f t="shared" si="206"/>
        <v>0</v>
      </c>
      <c r="AL522" s="348">
        <f t="shared" si="207"/>
        <v>0</v>
      </c>
      <c r="AM522" s="348">
        <f t="shared" si="208"/>
        <v>0</v>
      </c>
      <c r="AN522" s="348">
        <f t="shared" si="209"/>
        <v>0</v>
      </c>
      <c r="AO522" s="334"/>
    </row>
    <row r="523" spans="1:41" s="335" customFormat="1" ht="18" customHeight="1">
      <c r="A523" s="343"/>
      <c r="B523" s="344" t="s">
        <v>1370</v>
      </c>
      <c r="C523" s="345" t="s">
        <v>1371</v>
      </c>
      <c r="D523" s="346"/>
      <c r="E523" s="346">
        <v>0</v>
      </c>
      <c r="F523" s="346">
        <v>0</v>
      </c>
      <c r="G523" s="346">
        <v>0</v>
      </c>
      <c r="H523" s="346"/>
      <c r="I523" s="346"/>
      <c r="J523" s="346"/>
      <c r="K523" s="346"/>
      <c r="L523" s="346"/>
      <c r="M523" s="346"/>
      <c r="N523" s="346"/>
      <c r="O523" s="346"/>
      <c r="P523" s="347">
        <f t="shared" si="185"/>
        <v>0</v>
      </c>
      <c r="Q523" s="348"/>
      <c r="R523" s="348"/>
      <c r="S523" s="348">
        <f t="shared" si="188"/>
        <v>0</v>
      </c>
      <c r="T523" s="348">
        <f t="shared" si="189"/>
        <v>0</v>
      </c>
      <c r="U523" s="348">
        <f t="shared" si="190"/>
        <v>0</v>
      </c>
      <c r="V523" s="348">
        <f t="shared" si="191"/>
        <v>0</v>
      </c>
      <c r="W523" s="348">
        <f t="shared" si="192"/>
        <v>0</v>
      </c>
      <c r="X523" s="348">
        <f t="shared" si="193"/>
        <v>0</v>
      </c>
      <c r="Y523" s="348">
        <f t="shared" si="194"/>
        <v>0</v>
      </c>
      <c r="Z523" s="348">
        <f t="shared" si="195"/>
        <v>0</v>
      </c>
      <c r="AA523" s="348">
        <f t="shared" si="196"/>
        <v>0</v>
      </c>
      <c r="AB523" s="348">
        <f t="shared" si="197"/>
        <v>0</v>
      </c>
      <c r="AC523" s="348">
        <f t="shared" si="198"/>
        <v>0</v>
      </c>
      <c r="AD523" s="348">
        <f t="shared" si="199"/>
        <v>0</v>
      </c>
      <c r="AE523" s="348">
        <f t="shared" si="200"/>
        <v>0</v>
      </c>
      <c r="AF523" s="348">
        <f t="shared" si="201"/>
        <v>0</v>
      </c>
      <c r="AG523" s="348">
        <f t="shared" si="202"/>
        <v>0</v>
      </c>
      <c r="AH523" s="348">
        <f t="shared" si="203"/>
        <v>0</v>
      </c>
      <c r="AI523" s="348">
        <f t="shared" si="204"/>
        <v>0</v>
      </c>
      <c r="AJ523" s="348">
        <f t="shared" si="205"/>
        <v>0</v>
      </c>
      <c r="AK523" s="348">
        <f t="shared" si="206"/>
        <v>0</v>
      </c>
      <c r="AL523" s="348">
        <f t="shared" si="207"/>
        <v>0</v>
      </c>
      <c r="AM523" s="348">
        <f t="shared" si="208"/>
        <v>0</v>
      </c>
      <c r="AN523" s="348">
        <f t="shared" si="209"/>
        <v>0</v>
      </c>
      <c r="AO523" s="334"/>
    </row>
    <row r="524" spans="1:41" s="335" customFormat="1" ht="18" customHeight="1">
      <c r="A524" s="343"/>
      <c r="B524" s="344" t="s">
        <v>1373</v>
      </c>
      <c r="C524" s="345" t="s">
        <v>1374</v>
      </c>
      <c r="D524" s="346"/>
      <c r="E524" s="346">
        <v>0</v>
      </c>
      <c r="F524" s="346">
        <v>0</v>
      </c>
      <c r="G524" s="346">
        <v>0</v>
      </c>
      <c r="H524" s="346"/>
      <c r="I524" s="346"/>
      <c r="J524" s="346"/>
      <c r="K524" s="346"/>
      <c r="L524" s="346"/>
      <c r="M524" s="346"/>
      <c r="N524" s="346"/>
      <c r="O524" s="346"/>
      <c r="P524" s="347">
        <f t="shared" si="185"/>
        <v>0</v>
      </c>
      <c r="Q524" s="348"/>
      <c r="R524" s="348"/>
      <c r="S524" s="348">
        <f t="shared" si="188"/>
        <v>0</v>
      </c>
      <c r="T524" s="348">
        <f t="shared" si="189"/>
        <v>0</v>
      </c>
      <c r="U524" s="348">
        <f t="shared" si="190"/>
        <v>0</v>
      </c>
      <c r="V524" s="348">
        <f t="shared" si="191"/>
        <v>0</v>
      </c>
      <c r="W524" s="348">
        <f t="shared" si="192"/>
        <v>0</v>
      </c>
      <c r="X524" s="348">
        <f t="shared" si="193"/>
        <v>0</v>
      </c>
      <c r="Y524" s="348">
        <f t="shared" si="194"/>
        <v>0</v>
      </c>
      <c r="Z524" s="348">
        <f t="shared" si="195"/>
        <v>0</v>
      </c>
      <c r="AA524" s="348">
        <f t="shared" si="196"/>
        <v>0</v>
      </c>
      <c r="AB524" s="348">
        <f t="shared" si="197"/>
        <v>0</v>
      </c>
      <c r="AC524" s="348">
        <f t="shared" si="198"/>
        <v>0</v>
      </c>
      <c r="AD524" s="348">
        <f t="shared" si="199"/>
        <v>0</v>
      </c>
      <c r="AE524" s="348">
        <f t="shared" si="200"/>
        <v>0</v>
      </c>
      <c r="AF524" s="348">
        <f t="shared" si="201"/>
        <v>0</v>
      </c>
      <c r="AG524" s="348">
        <f t="shared" si="202"/>
        <v>0</v>
      </c>
      <c r="AH524" s="348">
        <f t="shared" si="203"/>
        <v>0</v>
      </c>
      <c r="AI524" s="348">
        <f t="shared" si="204"/>
        <v>0</v>
      </c>
      <c r="AJ524" s="348">
        <f t="shared" si="205"/>
        <v>0</v>
      </c>
      <c r="AK524" s="348">
        <f t="shared" si="206"/>
        <v>0</v>
      </c>
      <c r="AL524" s="348">
        <f t="shared" si="207"/>
        <v>0</v>
      </c>
      <c r="AM524" s="348">
        <f t="shared" si="208"/>
        <v>0</v>
      </c>
      <c r="AN524" s="348">
        <f t="shared" si="209"/>
        <v>0</v>
      </c>
      <c r="AO524" s="334"/>
    </row>
    <row r="525" spans="1:41" s="335" customFormat="1" ht="18" customHeight="1">
      <c r="A525" s="343"/>
      <c r="B525" s="344" t="s">
        <v>1554</v>
      </c>
      <c r="C525" s="345" t="s">
        <v>1555</v>
      </c>
      <c r="D525" s="346"/>
      <c r="E525" s="346">
        <v>0</v>
      </c>
      <c r="F525" s="346">
        <v>0</v>
      </c>
      <c r="G525" s="346">
        <v>0</v>
      </c>
      <c r="H525" s="346"/>
      <c r="I525" s="346"/>
      <c r="J525" s="346"/>
      <c r="K525" s="346"/>
      <c r="L525" s="346"/>
      <c r="M525" s="346"/>
      <c r="N525" s="346"/>
      <c r="O525" s="346"/>
      <c r="P525" s="347">
        <f t="shared" si="185"/>
        <v>0</v>
      </c>
      <c r="Q525" s="348"/>
      <c r="R525" s="348"/>
      <c r="S525" s="348">
        <f t="shared" si="188"/>
        <v>0</v>
      </c>
      <c r="T525" s="348">
        <f t="shared" si="189"/>
        <v>0</v>
      </c>
      <c r="U525" s="348">
        <f t="shared" si="190"/>
        <v>0</v>
      </c>
      <c r="V525" s="348">
        <f t="shared" si="191"/>
        <v>0</v>
      </c>
      <c r="W525" s="348">
        <f t="shared" si="192"/>
        <v>0</v>
      </c>
      <c r="X525" s="348">
        <f t="shared" si="193"/>
        <v>0</v>
      </c>
      <c r="Y525" s="348">
        <f t="shared" si="194"/>
        <v>0</v>
      </c>
      <c r="Z525" s="348">
        <f t="shared" si="195"/>
        <v>0</v>
      </c>
      <c r="AA525" s="348">
        <f t="shared" si="196"/>
        <v>0</v>
      </c>
      <c r="AB525" s="348">
        <f t="shared" si="197"/>
        <v>0</v>
      </c>
      <c r="AC525" s="348">
        <f t="shared" si="198"/>
        <v>0</v>
      </c>
      <c r="AD525" s="348">
        <f t="shared" si="199"/>
        <v>0</v>
      </c>
      <c r="AE525" s="348">
        <f t="shared" si="200"/>
        <v>0</v>
      </c>
      <c r="AF525" s="348">
        <f t="shared" si="201"/>
        <v>0</v>
      </c>
      <c r="AG525" s="348">
        <f t="shared" si="202"/>
        <v>0</v>
      </c>
      <c r="AH525" s="348">
        <f t="shared" si="203"/>
        <v>0</v>
      </c>
      <c r="AI525" s="348">
        <f t="shared" si="204"/>
        <v>0</v>
      </c>
      <c r="AJ525" s="348">
        <f t="shared" si="205"/>
        <v>0</v>
      </c>
      <c r="AK525" s="348">
        <f t="shared" si="206"/>
        <v>0</v>
      </c>
      <c r="AL525" s="348">
        <f t="shared" si="207"/>
        <v>0</v>
      </c>
      <c r="AM525" s="348">
        <f t="shared" si="208"/>
        <v>0</v>
      </c>
      <c r="AN525" s="348">
        <f t="shared" si="209"/>
        <v>0</v>
      </c>
      <c r="AO525" s="334"/>
    </row>
    <row r="526" spans="1:41" s="335" customFormat="1" ht="18" customHeight="1">
      <c r="A526" s="343"/>
      <c r="B526" s="344" t="s">
        <v>1556</v>
      </c>
      <c r="C526" s="345" t="s">
        <v>1557</v>
      </c>
      <c r="D526" s="346"/>
      <c r="E526" s="346">
        <v>0</v>
      </c>
      <c r="F526" s="346">
        <v>0</v>
      </c>
      <c r="G526" s="346">
        <v>0</v>
      </c>
      <c r="H526" s="346"/>
      <c r="I526" s="346"/>
      <c r="J526" s="346"/>
      <c r="K526" s="346"/>
      <c r="L526" s="346"/>
      <c r="M526" s="346"/>
      <c r="N526" s="346"/>
      <c r="O526" s="346"/>
      <c r="P526" s="347">
        <f t="shared" si="185"/>
        <v>0</v>
      </c>
      <c r="Q526" s="348"/>
      <c r="R526" s="348"/>
      <c r="S526" s="348">
        <f t="shared" si="188"/>
        <v>0</v>
      </c>
      <c r="T526" s="348">
        <f t="shared" si="189"/>
        <v>0</v>
      </c>
      <c r="U526" s="348">
        <f t="shared" si="190"/>
        <v>0</v>
      </c>
      <c r="V526" s="348">
        <f t="shared" si="191"/>
        <v>0</v>
      </c>
      <c r="W526" s="348">
        <f t="shared" si="192"/>
        <v>0</v>
      </c>
      <c r="X526" s="348">
        <f t="shared" si="193"/>
        <v>0</v>
      </c>
      <c r="Y526" s="348">
        <f t="shared" si="194"/>
        <v>0</v>
      </c>
      <c r="Z526" s="348">
        <f t="shared" si="195"/>
        <v>0</v>
      </c>
      <c r="AA526" s="348">
        <f t="shared" si="196"/>
        <v>0</v>
      </c>
      <c r="AB526" s="348">
        <f t="shared" si="197"/>
        <v>0</v>
      </c>
      <c r="AC526" s="348">
        <f t="shared" si="198"/>
        <v>0</v>
      </c>
      <c r="AD526" s="348">
        <f t="shared" si="199"/>
        <v>0</v>
      </c>
      <c r="AE526" s="348">
        <f t="shared" si="200"/>
        <v>0</v>
      </c>
      <c r="AF526" s="348">
        <f t="shared" si="201"/>
        <v>0</v>
      </c>
      <c r="AG526" s="348">
        <f t="shared" si="202"/>
        <v>0</v>
      </c>
      <c r="AH526" s="348">
        <f t="shared" si="203"/>
        <v>0</v>
      </c>
      <c r="AI526" s="348">
        <f t="shared" si="204"/>
        <v>0</v>
      </c>
      <c r="AJ526" s="348">
        <f t="shared" si="205"/>
        <v>0</v>
      </c>
      <c r="AK526" s="348">
        <f t="shared" si="206"/>
        <v>0</v>
      </c>
      <c r="AL526" s="348">
        <f t="shared" si="207"/>
        <v>0</v>
      </c>
      <c r="AM526" s="348">
        <f t="shared" si="208"/>
        <v>0</v>
      </c>
      <c r="AN526" s="348">
        <f t="shared" si="209"/>
        <v>0</v>
      </c>
      <c r="AO526" s="334"/>
    </row>
    <row r="527" spans="1:41" s="335" customFormat="1" ht="18" customHeight="1">
      <c r="A527" s="343"/>
      <c r="B527" s="344" t="s">
        <v>1381</v>
      </c>
      <c r="C527" s="345" t="s">
        <v>1382</v>
      </c>
      <c r="D527" s="346"/>
      <c r="E527" s="346">
        <v>0</v>
      </c>
      <c r="F527" s="346">
        <v>0</v>
      </c>
      <c r="G527" s="346">
        <v>0</v>
      </c>
      <c r="H527" s="346"/>
      <c r="I527" s="346"/>
      <c r="J527" s="346"/>
      <c r="K527" s="346"/>
      <c r="L527" s="346"/>
      <c r="M527" s="346"/>
      <c r="N527" s="346"/>
      <c r="O527" s="346"/>
      <c r="P527" s="347">
        <f t="shared" si="185"/>
        <v>0</v>
      </c>
      <c r="Q527" s="348"/>
      <c r="R527" s="348"/>
      <c r="S527" s="348">
        <f t="shared" si="188"/>
        <v>0</v>
      </c>
      <c r="T527" s="348">
        <f t="shared" si="189"/>
        <v>0</v>
      </c>
      <c r="U527" s="348">
        <f t="shared" si="190"/>
        <v>0</v>
      </c>
      <c r="V527" s="348">
        <f t="shared" si="191"/>
        <v>0</v>
      </c>
      <c r="W527" s="348">
        <f t="shared" si="192"/>
        <v>0</v>
      </c>
      <c r="X527" s="348">
        <f t="shared" si="193"/>
        <v>0</v>
      </c>
      <c r="Y527" s="348">
        <f t="shared" si="194"/>
        <v>0</v>
      </c>
      <c r="Z527" s="348">
        <f t="shared" si="195"/>
        <v>0</v>
      </c>
      <c r="AA527" s="348">
        <f t="shared" si="196"/>
        <v>0</v>
      </c>
      <c r="AB527" s="348">
        <f t="shared" si="197"/>
        <v>0</v>
      </c>
      <c r="AC527" s="348">
        <f t="shared" si="198"/>
        <v>0</v>
      </c>
      <c r="AD527" s="348">
        <f t="shared" si="199"/>
        <v>0</v>
      </c>
      <c r="AE527" s="348">
        <f t="shared" si="200"/>
        <v>0</v>
      </c>
      <c r="AF527" s="348">
        <f t="shared" si="201"/>
        <v>0</v>
      </c>
      <c r="AG527" s="348">
        <f t="shared" si="202"/>
        <v>0</v>
      </c>
      <c r="AH527" s="348">
        <f t="shared" si="203"/>
        <v>0</v>
      </c>
      <c r="AI527" s="348">
        <f t="shared" si="204"/>
        <v>0</v>
      </c>
      <c r="AJ527" s="348">
        <f t="shared" si="205"/>
        <v>0</v>
      </c>
      <c r="AK527" s="348">
        <f t="shared" si="206"/>
        <v>0</v>
      </c>
      <c r="AL527" s="348">
        <f t="shared" si="207"/>
        <v>0</v>
      </c>
      <c r="AM527" s="348">
        <f t="shared" si="208"/>
        <v>0</v>
      </c>
      <c r="AN527" s="348">
        <f t="shared" si="209"/>
        <v>0</v>
      </c>
      <c r="AO527" s="334"/>
    </row>
    <row r="528" spans="1:41" s="335" customFormat="1" ht="18" customHeight="1">
      <c r="A528" s="343"/>
      <c r="B528" s="344" t="s">
        <v>1558</v>
      </c>
      <c r="C528" s="345" t="s">
        <v>1559</v>
      </c>
      <c r="D528" s="346"/>
      <c r="E528" s="346">
        <v>0</v>
      </c>
      <c r="F528" s="346">
        <v>0</v>
      </c>
      <c r="G528" s="346">
        <v>0</v>
      </c>
      <c r="H528" s="346"/>
      <c r="I528" s="346"/>
      <c r="J528" s="346"/>
      <c r="K528" s="346"/>
      <c r="L528" s="346"/>
      <c r="M528" s="346"/>
      <c r="N528" s="346"/>
      <c r="O528" s="346"/>
      <c r="P528" s="347">
        <f t="shared" si="185"/>
        <v>0</v>
      </c>
      <c r="Q528" s="348"/>
      <c r="R528" s="348"/>
      <c r="S528" s="348">
        <f t="shared" si="188"/>
        <v>0</v>
      </c>
      <c r="T528" s="348">
        <f t="shared" si="189"/>
        <v>0</v>
      </c>
      <c r="U528" s="348">
        <f t="shared" si="190"/>
        <v>0</v>
      </c>
      <c r="V528" s="348">
        <f t="shared" si="191"/>
        <v>0</v>
      </c>
      <c r="W528" s="348">
        <f t="shared" si="192"/>
        <v>0</v>
      </c>
      <c r="X528" s="348">
        <f t="shared" si="193"/>
        <v>0</v>
      </c>
      <c r="Y528" s="348">
        <f t="shared" si="194"/>
        <v>0</v>
      </c>
      <c r="Z528" s="348">
        <f t="shared" si="195"/>
        <v>0</v>
      </c>
      <c r="AA528" s="348">
        <f t="shared" si="196"/>
        <v>0</v>
      </c>
      <c r="AB528" s="348">
        <f t="shared" si="197"/>
        <v>0</v>
      </c>
      <c r="AC528" s="348">
        <f t="shared" si="198"/>
        <v>0</v>
      </c>
      <c r="AD528" s="348">
        <f t="shared" si="199"/>
        <v>0</v>
      </c>
      <c r="AE528" s="348">
        <f t="shared" si="200"/>
        <v>0</v>
      </c>
      <c r="AF528" s="348">
        <f t="shared" si="201"/>
        <v>0</v>
      </c>
      <c r="AG528" s="348">
        <f t="shared" si="202"/>
        <v>0</v>
      </c>
      <c r="AH528" s="348">
        <f t="shared" si="203"/>
        <v>0</v>
      </c>
      <c r="AI528" s="348">
        <f t="shared" si="204"/>
        <v>0</v>
      </c>
      <c r="AJ528" s="348">
        <f t="shared" si="205"/>
        <v>0</v>
      </c>
      <c r="AK528" s="348">
        <f t="shared" si="206"/>
        <v>0</v>
      </c>
      <c r="AL528" s="348">
        <f t="shared" si="207"/>
        <v>0</v>
      </c>
      <c r="AM528" s="348">
        <f t="shared" si="208"/>
        <v>0</v>
      </c>
      <c r="AN528" s="348">
        <f t="shared" si="209"/>
        <v>0</v>
      </c>
      <c r="AO528" s="334"/>
    </row>
    <row r="529" spans="1:41" s="335" customFormat="1" ht="18" customHeight="1">
      <c r="A529" s="343"/>
      <c r="B529" s="344" t="s">
        <v>1560</v>
      </c>
      <c r="C529" s="345" t="s">
        <v>1561</v>
      </c>
      <c r="D529" s="346"/>
      <c r="E529" s="346">
        <v>0</v>
      </c>
      <c r="F529" s="346">
        <v>0</v>
      </c>
      <c r="G529" s="346"/>
      <c r="H529" s="346"/>
      <c r="I529" s="346"/>
      <c r="J529" s="346"/>
      <c r="K529" s="346"/>
      <c r="L529" s="346"/>
      <c r="M529" s="346"/>
      <c r="N529" s="346"/>
      <c r="O529" s="346"/>
      <c r="P529" s="347">
        <f t="shared" si="185"/>
        <v>0</v>
      </c>
      <c r="Q529" s="348"/>
      <c r="R529" s="348"/>
      <c r="S529" s="348">
        <f t="shared" si="188"/>
        <v>0</v>
      </c>
      <c r="T529" s="348">
        <f t="shared" si="189"/>
        <v>0</v>
      </c>
      <c r="U529" s="348">
        <f t="shared" si="190"/>
        <v>0</v>
      </c>
      <c r="V529" s="348">
        <f t="shared" si="191"/>
        <v>0</v>
      </c>
      <c r="W529" s="348">
        <f t="shared" si="192"/>
        <v>0</v>
      </c>
      <c r="X529" s="348">
        <f t="shared" si="193"/>
        <v>0</v>
      </c>
      <c r="Y529" s="348">
        <f t="shared" si="194"/>
        <v>0</v>
      </c>
      <c r="Z529" s="348">
        <f t="shared" si="195"/>
        <v>0</v>
      </c>
      <c r="AA529" s="348">
        <f t="shared" si="196"/>
        <v>0</v>
      </c>
      <c r="AB529" s="348">
        <f t="shared" si="197"/>
        <v>0</v>
      </c>
      <c r="AC529" s="348">
        <f t="shared" si="198"/>
        <v>0</v>
      </c>
      <c r="AD529" s="348">
        <f t="shared" si="199"/>
        <v>0</v>
      </c>
      <c r="AE529" s="348">
        <f t="shared" si="200"/>
        <v>0</v>
      </c>
      <c r="AF529" s="348">
        <f t="shared" si="201"/>
        <v>0</v>
      </c>
      <c r="AG529" s="348">
        <f t="shared" si="202"/>
        <v>0</v>
      </c>
      <c r="AH529" s="348">
        <f t="shared" si="203"/>
        <v>0</v>
      </c>
      <c r="AI529" s="348">
        <f t="shared" si="204"/>
        <v>0</v>
      </c>
      <c r="AJ529" s="348">
        <f t="shared" si="205"/>
        <v>0</v>
      </c>
      <c r="AK529" s="348">
        <f t="shared" si="206"/>
        <v>0</v>
      </c>
      <c r="AL529" s="348">
        <f t="shared" si="207"/>
        <v>0</v>
      </c>
      <c r="AM529" s="348">
        <f t="shared" si="208"/>
        <v>0</v>
      </c>
      <c r="AN529" s="348">
        <f t="shared" si="209"/>
        <v>0</v>
      </c>
      <c r="AO529" s="334"/>
    </row>
    <row r="530" spans="1:41" s="335" customFormat="1" ht="18" customHeight="1">
      <c r="A530" s="343"/>
      <c r="B530" s="344" t="s">
        <v>1562</v>
      </c>
      <c r="C530" s="345" t="s">
        <v>1563</v>
      </c>
      <c r="D530" s="346"/>
      <c r="E530" s="346">
        <v>0</v>
      </c>
      <c r="F530" s="346">
        <v>0</v>
      </c>
      <c r="G530" s="346">
        <v>0</v>
      </c>
      <c r="H530" s="346"/>
      <c r="I530" s="346"/>
      <c r="J530" s="346"/>
      <c r="K530" s="346"/>
      <c r="L530" s="346"/>
      <c r="M530" s="346"/>
      <c r="N530" s="346"/>
      <c r="O530" s="346"/>
      <c r="P530" s="347">
        <f t="shared" si="185"/>
        <v>0</v>
      </c>
      <c r="Q530" s="348"/>
      <c r="R530" s="348"/>
      <c r="S530" s="348">
        <f t="shared" si="188"/>
        <v>0</v>
      </c>
      <c r="T530" s="348">
        <f t="shared" si="189"/>
        <v>0</v>
      </c>
      <c r="U530" s="348">
        <f t="shared" si="190"/>
        <v>0</v>
      </c>
      <c r="V530" s="348">
        <f t="shared" si="191"/>
        <v>0</v>
      </c>
      <c r="W530" s="348">
        <f t="shared" si="192"/>
        <v>0</v>
      </c>
      <c r="X530" s="348">
        <f t="shared" si="193"/>
        <v>0</v>
      </c>
      <c r="Y530" s="348">
        <f t="shared" si="194"/>
        <v>0</v>
      </c>
      <c r="Z530" s="348">
        <f t="shared" si="195"/>
        <v>0</v>
      </c>
      <c r="AA530" s="348">
        <f t="shared" si="196"/>
        <v>0</v>
      </c>
      <c r="AB530" s="348">
        <f t="shared" si="197"/>
        <v>0</v>
      </c>
      <c r="AC530" s="348">
        <f t="shared" si="198"/>
        <v>0</v>
      </c>
      <c r="AD530" s="348">
        <f t="shared" si="199"/>
        <v>0</v>
      </c>
      <c r="AE530" s="348">
        <f t="shared" si="200"/>
        <v>0</v>
      </c>
      <c r="AF530" s="348">
        <f t="shared" si="201"/>
        <v>0</v>
      </c>
      <c r="AG530" s="348">
        <f t="shared" si="202"/>
        <v>0</v>
      </c>
      <c r="AH530" s="348">
        <f t="shared" si="203"/>
        <v>0</v>
      </c>
      <c r="AI530" s="348">
        <f t="shared" si="204"/>
        <v>0</v>
      </c>
      <c r="AJ530" s="348">
        <f t="shared" si="205"/>
        <v>0</v>
      </c>
      <c r="AK530" s="348">
        <f t="shared" si="206"/>
        <v>0</v>
      </c>
      <c r="AL530" s="348">
        <f t="shared" si="207"/>
        <v>0</v>
      </c>
      <c r="AM530" s="348">
        <f t="shared" si="208"/>
        <v>0</v>
      </c>
      <c r="AN530" s="348">
        <f t="shared" si="209"/>
        <v>0</v>
      </c>
      <c r="AO530" s="334"/>
    </row>
    <row r="531" spans="1:41" s="335" customFormat="1" ht="18" customHeight="1">
      <c r="A531" s="343"/>
      <c r="B531" s="344" t="s">
        <v>1564</v>
      </c>
      <c r="C531" s="345" t="s">
        <v>1565</v>
      </c>
      <c r="D531" s="346"/>
      <c r="E531" s="346">
        <v>0</v>
      </c>
      <c r="F531" s="346">
        <v>0</v>
      </c>
      <c r="G531" s="346">
        <v>0</v>
      </c>
      <c r="H531" s="346"/>
      <c r="I531" s="346"/>
      <c r="J531" s="346"/>
      <c r="K531" s="346"/>
      <c r="L531" s="346"/>
      <c r="M531" s="346"/>
      <c r="N531" s="346"/>
      <c r="O531" s="346"/>
      <c r="P531" s="347">
        <f t="shared" si="185"/>
        <v>0</v>
      </c>
      <c r="Q531" s="348"/>
      <c r="R531" s="348"/>
      <c r="S531" s="348">
        <f t="shared" si="188"/>
        <v>0</v>
      </c>
      <c r="T531" s="348">
        <f t="shared" si="189"/>
        <v>0</v>
      </c>
      <c r="U531" s="348">
        <f t="shared" si="190"/>
        <v>0</v>
      </c>
      <c r="V531" s="348">
        <f t="shared" si="191"/>
        <v>0</v>
      </c>
      <c r="W531" s="348">
        <f t="shared" si="192"/>
        <v>0</v>
      </c>
      <c r="X531" s="348">
        <f t="shared" si="193"/>
        <v>0</v>
      </c>
      <c r="Y531" s="348">
        <f t="shared" si="194"/>
        <v>0</v>
      </c>
      <c r="Z531" s="348">
        <f t="shared" si="195"/>
        <v>0</v>
      </c>
      <c r="AA531" s="348">
        <f t="shared" si="196"/>
        <v>0</v>
      </c>
      <c r="AB531" s="348">
        <f t="shared" si="197"/>
        <v>0</v>
      </c>
      <c r="AC531" s="348">
        <f t="shared" si="198"/>
        <v>0</v>
      </c>
      <c r="AD531" s="348">
        <f t="shared" si="199"/>
        <v>0</v>
      </c>
      <c r="AE531" s="348">
        <f t="shared" si="200"/>
        <v>0</v>
      </c>
      <c r="AF531" s="348">
        <f t="shared" si="201"/>
        <v>0</v>
      </c>
      <c r="AG531" s="348">
        <f t="shared" si="202"/>
        <v>0</v>
      </c>
      <c r="AH531" s="348">
        <f t="shared" si="203"/>
        <v>0</v>
      </c>
      <c r="AI531" s="348">
        <f t="shared" si="204"/>
        <v>0</v>
      </c>
      <c r="AJ531" s="348">
        <f t="shared" si="205"/>
        <v>0</v>
      </c>
      <c r="AK531" s="348">
        <f t="shared" si="206"/>
        <v>0</v>
      </c>
      <c r="AL531" s="348">
        <f t="shared" si="207"/>
        <v>0</v>
      </c>
      <c r="AM531" s="348">
        <f t="shared" si="208"/>
        <v>0</v>
      </c>
      <c r="AN531" s="348">
        <f t="shared" si="209"/>
        <v>0</v>
      </c>
      <c r="AO531" s="334"/>
    </row>
    <row r="532" spans="1:41" s="335" customFormat="1" ht="18" customHeight="1">
      <c r="A532" s="343"/>
      <c r="B532" s="344" t="s">
        <v>1566</v>
      </c>
      <c r="C532" s="345" t="s">
        <v>1567</v>
      </c>
      <c r="D532" s="346"/>
      <c r="E532" s="346">
        <v>0</v>
      </c>
      <c r="F532" s="346">
        <v>0</v>
      </c>
      <c r="G532" s="346"/>
      <c r="H532" s="346"/>
      <c r="I532" s="346"/>
      <c r="J532" s="346"/>
      <c r="K532" s="346"/>
      <c r="L532" s="346"/>
      <c r="M532" s="346"/>
      <c r="N532" s="346"/>
      <c r="O532" s="346"/>
      <c r="P532" s="347">
        <f t="shared" si="185"/>
        <v>0</v>
      </c>
      <c r="Q532" s="348"/>
      <c r="R532" s="348"/>
      <c r="S532" s="348">
        <f t="shared" si="188"/>
        <v>0</v>
      </c>
      <c r="T532" s="348">
        <f t="shared" si="189"/>
        <v>0</v>
      </c>
      <c r="U532" s="348">
        <f t="shared" si="190"/>
        <v>0</v>
      </c>
      <c r="V532" s="348">
        <f t="shared" si="191"/>
        <v>0</v>
      </c>
      <c r="W532" s="348">
        <f t="shared" si="192"/>
        <v>0</v>
      </c>
      <c r="X532" s="348">
        <f t="shared" si="193"/>
        <v>0</v>
      </c>
      <c r="Y532" s="348">
        <f t="shared" si="194"/>
        <v>0</v>
      </c>
      <c r="Z532" s="348">
        <f t="shared" si="195"/>
        <v>0</v>
      </c>
      <c r="AA532" s="348">
        <f t="shared" si="196"/>
        <v>0</v>
      </c>
      <c r="AB532" s="348">
        <f t="shared" si="197"/>
        <v>0</v>
      </c>
      <c r="AC532" s="348">
        <f t="shared" si="198"/>
        <v>0</v>
      </c>
      <c r="AD532" s="348">
        <f t="shared" si="199"/>
        <v>0</v>
      </c>
      <c r="AE532" s="348">
        <f t="shared" si="200"/>
        <v>0</v>
      </c>
      <c r="AF532" s="348">
        <f t="shared" si="201"/>
        <v>0</v>
      </c>
      <c r="AG532" s="348">
        <f t="shared" si="202"/>
        <v>0</v>
      </c>
      <c r="AH532" s="348">
        <f t="shared" si="203"/>
        <v>0</v>
      </c>
      <c r="AI532" s="348">
        <f t="shared" si="204"/>
        <v>0</v>
      </c>
      <c r="AJ532" s="348">
        <f t="shared" si="205"/>
        <v>0</v>
      </c>
      <c r="AK532" s="348">
        <f t="shared" si="206"/>
        <v>0</v>
      </c>
      <c r="AL532" s="348">
        <f t="shared" si="207"/>
        <v>0</v>
      </c>
      <c r="AM532" s="348">
        <f t="shared" si="208"/>
        <v>0</v>
      </c>
      <c r="AN532" s="348">
        <f t="shared" si="209"/>
        <v>0</v>
      </c>
      <c r="AO532" s="334"/>
    </row>
    <row r="533" spans="1:41" s="335" customFormat="1" ht="18" customHeight="1">
      <c r="A533" s="343"/>
      <c r="B533" s="344" t="s">
        <v>1568</v>
      </c>
      <c r="C533" s="345" t="s">
        <v>1569</v>
      </c>
      <c r="D533" s="346"/>
      <c r="E533" s="346">
        <v>0</v>
      </c>
      <c r="F533" s="346">
        <v>0</v>
      </c>
      <c r="G533" s="346">
        <v>0</v>
      </c>
      <c r="H533" s="346"/>
      <c r="I533" s="346"/>
      <c r="J533" s="346"/>
      <c r="K533" s="346"/>
      <c r="L533" s="346"/>
      <c r="M533" s="346"/>
      <c r="N533" s="346"/>
      <c r="O533" s="346"/>
      <c r="P533" s="347">
        <f t="shared" si="185"/>
        <v>0</v>
      </c>
      <c r="Q533" s="348"/>
      <c r="R533" s="348"/>
      <c r="S533" s="348">
        <f t="shared" si="188"/>
        <v>0</v>
      </c>
      <c r="T533" s="348">
        <f t="shared" si="189"/>
        <v>0</v>
      </c>
      <c r="U533" s="348">
        <f t="shared" si="190"/>
        <v>0</v>
      </c>
      <c r="V533" s="348">
        <f t="shared" si="191"/>
        <v>0</v>
      </c>
      <c r="W533" s="348">
        <f t="shared" si="192"/>
        <v>0</v>
      </c>
      <c r="X533" s="348">
        <f t="shared" si="193"/>
        <v>0</v>
      </c>
      <c r="Y533" s="348">
        <f t="shared" si="194"/>
        <v>0</v>
      </c>
      <c r="Z533" s="348">
        <f t="shared" si="195"/>
        <v>0</v>
      </c>
      <c r="AA533" s="348">
        <f t="shared" si="196"/>
        <v>0</v>
      </c>
      <c r="AB533" s="348">
        <f t="shared" si="197"/>
        <v>0</v>
      </c>
      <c r="AC533" s="348">
        <f t="shared" si="198"/>
        <v>0</v>
      </c>
      <c r="AD533" s="348">
        <f t="shared" si="199"/>
        <v>0</v>
      </c>
      <c r="AE533" s="348">
        <f t="shared" si="200"/>
        <v>0</v>
      </c>
      <c r="AF533" s="348">
        <f t="shared" si="201"/>
        <v>0</v>
      </c>
      <c r="AG533" s="348">
        <f t="shared" si="202"/>
        <v>0</v>
      </c>
      <c r="AH533" s="348">
        <f t="shared" si="203"/>
        <v>0</v>
      </c>
      <c r="AI533" s="348">
        <f t="shared" si="204"/>
        <v>0</v>
      </c>
      <c r="AJ533" s="348">
        <f t="shared" si="205"/>
        <v>0</v>
      </c>
      <c r="AK533" s="348">
        <f t="shared" si="206"/>
        <v>0</v>
      </c>
      <c r="AL533" s="348">
        <f t="shared" si="207"/>
        <v>0</v>
      </c>
      <c r="AM533" s="348">
        <f t="shared" si="208"/>
        <v>0</v>
      </c>
      <c r="AN533" s="348">
        <f t="shared" si="209"/>
        <v>0</v>
      </c>
      <c r="AO533" s="334"/>
    </row>
    <row r="534" spans="1:41" s="335" customFormat="1" ht="18" customHeight="1">
      <c r="A534" s="343">
        <f>IF($B534="","",MAX($A519:$A519)+1)</f>
        <v>515</v>
      </c>
      <c r="B534" s="344" t="s">
        <v>750</v>
      </c>
      <c r="C534" s="345" t="s">
        <v>751</v>
      </c>
      <c r="D534" s="346">
        <v>0</v>
      </c>
      <c r="E534" s="346">
        <v>0</v>
      </c>
      <c r="F534" s="346">
        <v>0</v>
      </c>
      <c r="G534" s="346">
        <v>0</v>
      </c>
      <c r="H534" s="346"/>
      <c r="I534" s="346"/>
      <c r="J534" s="346"/>
      <c r="K534" s="346"/>
      <c r="L534" s="346"/>
      <c r="M534" s="346"/>
      <c r="N534" s="346"/>
      <c r="O534" s="346"/>
      <c r="P534" s="347">
        <f t="shared" si="185"/>
        <v>0</v>
      </c>
      <c r="Q534" s="348">
        <f t="shared" si="186"/>
        <v>0</v>
      </c>
      <c r="R534" s="348">
        <f t="shared" si="187"/>
        <v>0</v>
      </c>
      <c r="S534" s="348">
        <f t="shared" si="188"/>
        <v>0</v>
      </c>
      <c r="T534" s="348">
        <f t="shared" si="189"/>
        <v>0</v>
      </c>
      <c r="U534" s="348">
        <f t="shared" si="190"/>
        <v>0</v>
      </c>
      <c r="V534" s="348">
        <f t="shared" si="191"/>
        <v>0</v>
      </c>
      <c r="W534" s="348">
        <f t="shared" si="192"/>
        <v>0</v>
      </c>
      <c r="X534" s="348">
        <f t="shared" si="193"/>
        <v>0</v>
      </c>
      <c r="Y534" s="348">
        <f t="shared" si="194"/>
        <v>0</v>
      </c>
      <c r="Z534" s="348">
        <f t="shared" si="195"/>
        <v>0</v>
      </c>
      <c r="AA534" s="348">
        <f t="shared" si="196"/>
        <v>0</v>
      </c>
      <c r="AB534" s="348">
        <f t="shared" si="197"/>
        <v>0</v>
      </c>
      <c r="AC534" s="348">
        <f t="shared" si="198"/>
        <v>0</v>
      </c>
      <c r="AD534" s="348">
        <f t="shared" si="199"/>
        <v>0</v>
      </c>
      <c r="AE534" s="348">
        <f t="shared" si="200"/>
        <v>0</v>
      </c>
      <c r="AF534" s="348">
        <f t="shared" si="201"/>
        <v>0</v>
      </c>
      <c r="AG534" s="348">
        <f t="shared" si="202"/>
        <v>0</v>
      </c>
      <c r="AH534" s="348">
        <f t="shared" si="203"/>
        <v>0</v>
      </c>
      <c r="AI534" s="348">
        <f t="shared" si="204"/>
        <v>0</v>
      </c>
      <c r="AJ534" s="348">
        <f t="shared" si="205"/>
        <v>0</v>
      </c>
      <c r="AK534" s="348">
        <f t="shared" si="206"/>
        <v>0</v>
      </c>
      <c r="AL534" s="348">
        <f t="shared" si="207"/>
        <v>0</v>
      </c>
      <c r="AM534" s="348">
        <f t="shared" si="208"/>
        <v>0</v>
      </c>
      <c r="AN534" s="348">
        <f t="shared" si="209"/>
        <v>0</v>
      </c>
      <c r="AO534" s="334"/>
    </row>
    <row r="535" spans="1:41" s="335" customFormat="1" ht="18" customHeight="1">
      <c r="A535" s="343">
        <f t="shared" si="210"/>
        <v>516</v>
      </c>
      <c r="B535" s="344" t="s">
        <v>1570</v>
      </c>
      <c r="C535" s="345" t="s">
        <v>1571</v>
      </c>
      <c r="D535" s="346">
        <v>0</v>
      </c>
      <c r="E535" s="346">
        <v>0</v>
      </c>
      <c r="F535" s="346">
        <v>0</v>
      </c>
      <c r="G535" s="346">
        <v>0</v>
      </c>
      <c r="H535" s="346"/>
      <c r="I535" s="346"/>
      <c r="J535" s="346"/>
      <c r="K535" s="346"/>
      <c r="L535" s="346"/>
      <c r="M535" s="346"/>
      <c r="N535" s="346"/>
      <c r="O535" s="346"/>
      <c r="P535" s="347">
        <f t="shared" ref="P535:P584" si="211">SUM(D535:O535)</f>
        <v>0</v>
      </c>
      <c r="Q535" s="348">
        <f t="shared" si="186"/>
        <v>0</v>
      </c>
      <c r="R535" s="348">
        <f t="shared" si="187"/>
        <v>0</v>
      </c>
      <c r="S535" s="348">
        <f t="shared" si="188"/>
        <v>0</v>
      </c>
      <c r="T535" s="348">
        <f t="shared" si="189"/>
        <v>0</v>
      </c>
      <c r="U535" s="348">
        <f t="shared" si="190"/>
        <v>0</v>
      </c>
      <c r="V535" s="348">
        <f t="shared" si="191"/>
        <v>0</v>
      </c>
      <c r="W535" s="348">
        <f t="shared" si="192"/>
        <v>0</v>
      </c>
      <c r="X535" s="348">
        <f t="shared" si="193"/>
        <v>0</v>
      </c>
      <c r="Y535" s="348">
        <f t="shared" si="194"/>
        <v>0</v>
      </c>
      <c r="Z535" s="348">
        <f t="shared" si="195"/>
        <v>0</v>
      </c>
      <c r="AA535" s="348">
        <f t="shared" si="196"/>
        <v>0</v>
      </c>
      <c r="AB535" s="348">
        <f t="shared" si="197"/>
        <v>0</v>
      </c>
      <c r="AC535" s="348">
        <f t="shared" si="198"/>
        <v>0</v>
      </c>
      <c r="AD535" s="348">
        <f t="shared" si="199"/>
        <v>0</v>
      </c>
      <c r="AE535" s="348">
        <f t="shared" si="200"/>
        <v>0</v>
      </c>
      <c r="AF535" s="348">
        <f t="shared" si="201"/>
        <v>0</v>
      </c>
      <c r="AG535" s="348">
        <f t="shared" si="202"/>
        <v>0</v>
      </c>
      <c r="AH535" s="348">
        <f t="shared" si="203"/>
        <v>0</v>
      </c>
      <c r="AI535" s="348">
        <f t="shared" si="204"/>
        <v>0</v>
      </c>
      <c r="AJ535" s="348">
        <f t="shared" si="205"/>
        <v>0</v>
      </c>
      <c r="AK535" s="348">
        <f t="shared" si="206"/>
        <v>0</v>
      </c>
      <c r="AL535" s="348">
        <f t="shared" si="207"/>
        <v>0</v>
      </c>
      <c r="AM535" s="348">
        <f t="shared" si="208"/>
        <v>0</v>
      </c>
      <c r="AN535" s="348">
        <f t="shared" si="209"/>
        <v>0</v>
      </c>
      <c r="AO535" s="334"/>
    </row>
    <row r="536" spans="1:41" s="335" customFormat="1" ht="18" customHeight="1">
      <c r="A536" s="343">
        <f t="shared" si="210"/>
        <v>517</v>
      </c>
      <c r="B536" s="344" t="s">
        <v>1572</v>
      </c>
      <c r="C536" s="345" t="s">
        <v>1573</v>
      </c>
      <c r="D536" s="346">
        <v>0</v>
      </c>
      <c r="E536" s="346">
        <v>0</v>
      </c>
      <c r="F536" s="346">
        <v>0</v>
      </c>
      <c r="G536" s="346">
        <v>0</v>
      </c>
      <c r="H536" s="346"/>
      <c r="I536" s="346"/>
      <c r="J536" s="346"/>
      <c r="K536" s="346"/>
      <c r="L536" s="346"/>
      <c r="M536" s="346"/>
      <c r="N536" s="346"/>
      <c r="O536" s="346"/>
      <c r="P536" s="347">
        <f t="shared" si="211"/>
        <v>0</v>
      </c>
      <c r="Q536" s="348">
        <f t="shared" si="186"/>
        <v>0</v>
      </c>
      <c r="R536" s="348">
        <f t="shared" si="187"/>
        <v>0</v>
      </c>
      <c r="S536" s="348">
        <f t="shared" si="188"/>
        <v>0</v>
      </c>
      <c r="T536" s="348">
        <f t="shared" si="189"/>
        <v>0</v>
      </c>
      <c r="U536" s="348">
        <f t="shared" si="190"/>
        <v>0</v>
      </c>
      <c r="V536" s="348">
        <f t="shared" si="191"/>
        <v>0</v>
      </c>
      <c r="W536" s="348">
        <f t="shared" si="192"/>
        <v>0</v>
      </c>
      <c r="X536" s="348">
        <f t="shared" si="193"/>
        <v>0</v>
      </c>
      <c r="Y536" s="348">
        <f t="shared" si="194"/>
        <v>0</v>
      </c>
      <c r="Z536" s="348">
        <f t="shared" si="195"/>
        <v>0</v>
      </c>
      <c r="AA536" s="348">
        <f t="shared" si="196"/>
        <v>0</v>
      </c>
      <c r="AB536" s="348">
        <f t="shared" si="197"/>
        <v>0</v>
      </c>
      <c r="AC536" s="348">
        <f t="shared" si="198"/>
        <v>0</v>
      </c>
      <c r="AD536" s="348">
        <f t="shared" si="199"/>
        <v>0</v>
      </c>
      <c r="AE536" s="348">
        <f t="shared" si="200"/>
        <v>0</v>
      </c>
      <c r="AF536" s="348">
        <f t="shared" si="201"/>
        <v>0</v>
      </c>
      <c r="AG536" s="348">
        <f t="shared" si="202"/>
        <v>0</v>
      </c>
      <c r="AH536" s="348">
        <f t="shared" si="203"/>
        <v>0</v>
      </c>
      <c r="AI536" s="348">
        <f t="shared" si="204"/>
        <v>0</v>
      </c>
      <c r="AJ536" s="348">
        <f t="shared" si="205"/>
        <v>0</v>
      </c>
      <c r="AK536" s="348">
        <f t="shared" si="206"/>
        <v>0</v>
      </c>
      <c r="AL536" s="348">
        <f t="shared" si="207"/>
        <v>0</v>
      </c>
      <c r="AM536" s="348">
        <f t="shared" si="208"/>
        <v>0</v>
      </c>
      <c r="AN536" s="348">
        <f t="shared" si="209"/>
        <v>0</v>
      </c>
      <c r="AO536" s="334"/>
    </row>
    <row r="537" spans="1:41" s="335" customFormat="1" ht="18" customHeight="1">
      <c r="A537" s="343">
        <f t="shared" si="210"/>
        <v>518</v>
      </c>
      <c r="B537" s="344" t="s">
        <v>1574</v>
      </c>
      <c r="C537" s="345" t="s">
        <v>1575</v>
      </c>
      <c r="D537" s="346">
        <v>0</v>
      </c>
      <c r="E537" s="346">
        <v>0</v>
      </c>
      <c r="F537" s="346">
        <v>0</v>
      </c>
      <c r="G537" s="346">
        <v>0</v>
      </c>
      <c r="H537" s="346"/>
      <c r="I537" s="346"/>
      <c r="J537" s="346"/>
      <c r="K537" s="346"/>
      <c r="L537" s="346"/>
      <c r="M537" s="346"/>
      <c r="N537" s="346"/>
      <c r="O537" s="346"/>
      <c r="P537" s="347">
        <f t="shared" si="211"/>
        <v>0</v>
      </c>
      <c r="Q537" s="348">
        <f t="shared" si="186"/>
        <v>0</v>
      </c>
      <c r="R537" s="348">
        <f t="shared" si="187"/>
        <v>0</v>
      </c>
      <c r="S537" s="348">
        <f t="shared" si="188"/>
        <v>0</v>
      </c>
      <c r="T537" s="348">
        <f t="shared" si="189"/>
        <v>0</v>
      </c>
      <c r="U537" s="348">
        <f t="shared" si="190"/>
        <v>0</v>
      </c>
      <c r="V537" s="348">
        <f t="shared" si="191"/>
        <v>0</v>
      </c>
      <c r="W537" s="348">
        <f t="shared" si="192"/>
        <v>0</v>
      </c>
      <c r="X537" s="348">
        <f t="shared" si="193"/>
        <v>0</v>
      </c>
      <c r="Y537" s="348">
        <f t="shared" si="194"/>
        <v>0</v>
      </c>
      <c r="Z537" s="348">
        <f t="shared" si="195"/>
        <v>0</v>
      </c>
      <c r="AA537" s="348">
        <f t="shared" si="196"/>
        <v>0</v>
      </c>
      <c r="AB537" s="348">
        <f t="shared" si="197"/>
        <v>0</v>
      </c>
      <c r="AC537" s="348">
        <f t="shared" si="198"/>
        <v>0</v>
      </c>
      <c r="AD537" s="348">
        <f t="shared" si="199"/>
        <v>0</v>
      </c>
      <c r="AE537" s="348">
        <f t="shared" si="200"/>
        <v>0</v>
      </c>
      <c r="AF537" s="348">
        <f t="shared" si="201"/>
        <v>0</v>
      </c>
      <c r="AG537" s="348">
        <f t="shared" si="202"/>
        <v>0</v>
      </c>
      <c r="AH537" s="348">
        <f t="shared" si="203"/>
        <v>0</v>
      </c>
      <c r="AI537" s="348">
        <f t="shared" si="204"/>
        <v>0</v>
      </c>
      <c r="AJ537" s="348">
        <f t="shared" si="205"/>
        <v>0</v>
      </c>
      <c r="AK537" s="348">
        <f t="shared" si="206"/>
        <v>0</v>
      </c>
      <c r="AL537" s="348">
        <f t="shared" si="207"/>
        <v>0</v>
      </c>
      <c r="AM537" s="348">
        <f t="shared" si="208"/>
        <v>0</v>
      </c>
      <c r="AN537" s="348">
        <f t="shared" si="209"/>
        <v>0</v>
      </c>
      <c r="AO537" s="334"/>
    </row>
    <row r="538" spans="1:41" s="335" customFormat="1" ht="18" customHeight="1">
      <c r="A538" s="343">
        <f t="shared" si="210"/>
        <v>519</v>
      </c>
      <c r="B538" s="344" t="s">
        <v>495</v>
      </c>
      <c r="C538" s="345" t="s">
        <v>496</v>
      </c>
      <c r="D538" s="346">
        <v>0</v>
      </c>
      <c r="E538" s="346"/>
      <c r="F538" s="346">
        <v>0</v>
      </c>
      <c r="G538" s="346"/>
      <c r="H538" s="346"/>
      <c r="I538" s="346"/>
      <c r="J538" s="346"/>
      <c r="K538" s="346"/>
      <c r="L538" s="346"/>
      <c r="M538" s="346"/>
      <c r="N538" s="346"/>
      <c r="O538" s="346"/>
      <c r="P538" s="347">
        <f t="shared" si="211"/>
        <v>0</v>
      </c>
      <c r="Q538" s="348">
        <f t="shared" si="186"/>
        <v>0</v>
      </c>
      <c r="R538" s="348">
        <f t="shared" si="187"/>
        <v>0</v>
      </c>
      <c r="S538" s="348">
        <f t="shared" si="188"/>
        <v>0</v>
      </c>
      <c r="T538" s="348">
        <f t="shared" si="189"/>
        <v>0</v>
      </c>
      <c r="U538" s="348">
        <f t="shared" si="190"/>
        <v>0</v>
      </c>
      <c r="V538" s="348">
        <f t="shared" si="191"/>
        <v>0</v>
      </c>
      <c r="W538" s="348">
        <f t="shared" si="192"/>
        <v>0</v>
      </c>
      <c r="X538" s="348">
        <f t="shared" si="193"/>
        <v>0</v>
      </c>
      <c r="Y538" s="348">
        <f t="shared" si="194"/>
        <v>0</v>
      </c>
      <c r="Z538" s="348">
        <f t="shared" si="195"/>
        <v>0</v>
      </c>
      <c r="AA538" s="348">
        <f t="shared" si="196"/>
        <v>0</v>
      </c>
      <c r="AB538" s="348">
        <f t="shared" si="197"/>
        <v>0</v>
      </c>
      <c r="AC538" s="348">
        <f t="shared" si="198"/>
        <v>0</v>
      </c>
      <c r="AD538" s="348">
        <f t="shared" si="199"/>
        <v>0</v>
      </c>
      <c r="AE538" s="348">
        <f t="shared" si="200"/>
        <v>0</v>
      </c>
      <c r="AF538" s="348">
        <f t="shared" si="201"/>
        <v>0</v>
      </c>
      <c r="AG538" s="348">
        <f t="shared" si="202"/>
        <v>0</v>
      </c>
      <c r="AH538" s="348">
        <f t="shared" si="203"/>
        <v>0</v>
      </c>
      <c r="AI538" s="348">
        <f t="shared" si="204"/>
        <v>0</v>
      </c>
      <c r="AJ538" s="348">
        <f t="shared" si="205"/>
        <v>0</v>
      </c>
      <c r="AK538" s="348">
        <f t="shared" si="206"/>
        <v>0</v>
      </c>
      <c r="AL538" s="348">
        <f t="shared" si="207"/>
        <v>0</v>
      </c>
      <c r="AM538" s="348">
        <f t="shared" si="208"/>
        <v>0</v>
      </c>
      <c r="AN538" s="348">
        <f t="shared" si="209"/>
        <v>0</v>
      </c>
      <c r="AO538" s="334">
        <v>9</v>
      </c>
    </row>
    <row r="539" spans="1:41" s="335" customFormat="1" ht="18" customHeight="1">
      <c r="A539" s="343">
        <f t="shared" si="210"/>
        <v>520</v>
      </c>
      <c r="B539" s="344" t="s">
        <v>998</v>
      </c>
      <c r="C539" s="345" t="s">
        <v>999</v>
      </c>
      <c r="D539" s="346">
        <v>0</v>
      </c>
      <c r="E539" s="346">
        <v>0</v>
      </c>
      <c r="F539" s="346">
        <v>0</v>
      </c>
      <c r="G539" s="346">
        <v>0</v>
      </c>
      <c r="H539" s="346"/>
      <c r="I539" s="346"/>
      <c r="J539" s="346"/>
      <c r="K539" s="346"/>
      <c r="L539" s="346"/>
      <c r="M539" s="346"/>
      <c r="N539" s="346"/>
      <c r="O539" s="346"/>
      <c r="P539" s="347">
        <f t="shared" si="211"/>
        <v>0</v>
      </c>
      <c r="Q539" s="348">
        <f t="shared" si="186"/>
        <v>0</v>
      </c>
      <c r="R539" s="348">
        <f t="shared" si="187"/>
        <v>0</v>
      </c>
      <c r="S539" s="348">
        <f t="shared" si="188"/>
        <v>0</v>
      </c>
      <c r="T539" s="348">
        <f t="shared" si="189"/>
        <v>0</v>
      </c>
      <c r="U539" s="348">
        <f t="shared" si="190"/>
        <v>0</v>
      </c>
      <c r="V539" s="348">
        <f t="shared" si="191"/>
        <v>0</v>
      </c>
      <c r="W539" s="348">
        <f t="shared" si="192"/>
        <v>0</v>
      </c>
      <c r="X539" s="348">
        <f t="shared" si="193"/>
        <v>0</v>
      </c>
      <c r="Y539" s="348">
        <f t="shared" si="194"/>
        <v>0</v>
      </c>
      <c r="Z539" s="348">
        <f t="shared" si="195"/>
        <v>0</v>
      </c>
      <c r="AA539" s="348">
        <f t="shared" si="196"/>
        <v>0</v>
      </c>
      <c r="AB539" s="348">
        <f t="shared" si="197"/>
        <v>0</v>
      </c>
      <c r="AC539" s="348">
        <f t="shared" si="198"/>
        <v>0</v>
      </c>
      <c r="AD539" s="348">
        <f t="shared" si="199"/>
        <v>0</v>
      </c>
      <c r="AE539" s="348">
        <f t="shared" si="200"/>
        <v>0</v>
      </c>
      <c r="AF539" s="348">
        <f t="shared" si="201"/>
        <v>0</v>
      </c>
      <c r="AG539" s="348">
        <f t="shared" si="202"/>
        <v>0</v>
      </c>
      <c r="AH539" s="348">
        <f t="shared" si="203"/>
        <v>0</v>
      </c>
      <c r="AI539" s="348">
        <f t="shared" si="204"/>
        <v>0</v>
      </c>
      <c r="AJ539" s="348">
        <f t="shared" si="205"/>
        <v>0</v>
      </c>
      <c r="AK539" s="348">
        <f t="shared" si="206"/>
        <v>0</v>
      </c>
      <c r="AL539" s="348">
        <f t="shared" si="207"/>
        <v>0</v>
      </c>
      <c r="AM539" s="348">
        <f t="shared" si="208"/>
        <v>0</v>
      </c>
      <c r="AN539" s="348">
        <f t="shared" si="209"/>
        <v>0</v>
      </c>
      <c r="AO539" s="334">
        <v>8</v>
      </c>
    </row>
    <row r="540" spans="1:41" s="335" customFormat="1" ht="18" customHeight="1">
      <c r="A540" s="343">
        <f t="shared" si="210"/>
        <v>521</v>
      </c>
      <c r="B540" s="344" t="s">
        <v>1002</v>
      </c>
      <c r="C540" s="345" t="s">
        <v>1003</v>
      </c>
      <c r="D540" s="346">
        <v>0</v>
      </c>
      <c r="E540" s="346">
        <v>0</v>
      </c>
      <c r="F540" s="346">
        <v>0</v>
      </c>
      <c r="G540" s="346">
        <v>0</v>
      </c>
      <c r="H540" s="346"/>
      <c r="I540" s="346"/>
      <c r="J540" s="346"/>
      <c r="K540" s="346"/>
      <c r="L540" s="346"/>
      <c r="M540" s="346"/>
      <c r="N540" s="346"/>
      <c r="O540" s="346"/>
      <c r="P540" s="347">
        <f t="shared" si="211"/>
        <v>0</v>
      </c>
      <c r="Q540" s="348">
        <f t="shared" si="186"/>
        <v>0</v>
      </c>
      <c r="R540" s="348">
        <f t="shared" si="187"/>
        <v>0</v>
      </c>
      <c r="S540" s="348">
        <f t="shared" si="188"/>
        <v>0</v>
      </c>
      <c r="T540" s="348">
        <f t="shared" si="189"/>
        <v>0</v>
      </c>
      <c r="U540" s="348">
        <f t="shared" si="190"/>
        <v>0</v>
      </c>
      <c r="V540" s="348">
        <f t="shared" si="191"/>
        <v>0</v>
      </c>
      <c r="W540" s="348">
        <f t="shared" si="192"/>
        <v>0</v>
      </c>
      <c r="X540" s="348">
        <f t="shared" si="193"/>
        <v>0</v>
      </c>
      <c r="Y540" s="348">
        <f t="shared" si="194"/>
        <v>0</v>
      </c>
      <c r="Z540" s="348">
        <f t="shared" si="195"/>
        <v>0</v>
      </c>
      <c r="AA540" s="348">
        <f t="shared" si="196"/>
        <v>0</v>
      </c>
      <c r="AB540" s="348">
        <f t="shared" si="197"/>
        <v>0</v>
      </c>
      <c r="AC540" s="348">
        <f t="shared" si="198"/>
        <v>0</v>
      </c>
      <c r="AD540" s="348">
        <f t="shared" si="199"/>
        <v>0</v>
      </c>
      <c r="AE540" s="348">
        <f t="shared" si="200"/>
        <v>0</v>
      </c>
      <c r="AF540" s="348">
        <f t="shared" si="201"/>
        <v>0</v>
      </c>
      <c r="AG540" s="348">
        <f t="shared" si="202"/>
        <v>0</v>
      </c>
      <c r="AH540" s="348">
        <f t="shared" si="203"/>
        <v>0</v>
      </c>
      <c r="AI540" s="348">
        <f t="shared" si="204"/>
        <v>0</v>
      </c>
      <c r="AJ540" s="348">
        <f t="shared" si="205"/>
        <v>0</v>
      </c>
      <c r="AK540" s="348">
        <f t="shared" si="206"/>
        <v>0</v>
      </c>
      <c r="AL540" s="348">
        <f t="shared" si="207"/>
        <v>0</v>
      </c>
      <c r="AM540" s="348">
        <f t="shared" si="208"/>
        <v>0</v>
      </c>
      <c r="AN540" s="348">
        <f t="shared" si="209"/>
        <v>0</v>
      </c>
      <c r="AO540" s="334">
        <v>0</v>
      </c>
    </row>
    <row r="541" spans="1:41" s="335" customFormat="1" ht="18" customHeight="1">
      <c r="A541" s="343">
        <f t="shared" si="210"/>
        <v>522</v>
      </c>
      <c r="B541" s="344" t="s">
        <v>1004</v>
      </c>
      <c r="C541" s="345" t="s">
        <v>1005</v>
      </c>
      <c r="D541" s="346">
        <v>0</v>
      </c>
      <c r="E541" s="346">
        <v>0</v>
      </c>
      <c r="F541" s="346">
        <v>0</v>
      </c>
      <c r="G541" s="346">
        <v>0</v>
      </c>
      <c r="H541" s="346"/>
      <c r="I541" s="346"/>
      <c r="J541" s="346"/>
      <c r="K541" s="346"/>
      <c r="L541" s="346"/>
      <c r="M541" s="346"/>
      <c r="N541" s="346"/>
      <c r="O541" s="346"/>
      <c r="P541" s="347">
        <f t="shared" si="211"/>
        <v>0</v>
      </c>
      <c r="Q541" s="348">
        <f t="shared" si="186"/>
        <v>0</v>
      </c>
      <c r="R541" s="348">
        <f t="shared" si="187"/>
        <v>0</v>
      </c>
      <c r="S541" s="348">
        <f t="shared" si="188"/>
        <v>0</v>
      </c>
      <c r="T541" s="348">
        <f t="shared" si="189"/>
        <v>0</v>
      </c>
      <c r="U541" s="348">
        <f t="shared" si="190"/>
        <v>0</v>
      </c>
      <c r="V541" s="348">
        <f t="shared" si="191"/>
        <v>0</v>
      </c>
      <c r="W541" s="348">
        <f t="shared" si="192"/>
        <v>0</v>
      </c>
      <c r="X541" s="348">
        <f t="shared" si="193"/>
        <v>0</v>
      </c>
      <c r="Y541" s="348">
        <f t="shared" si="194"/>
        <v>0</v>
      </c>
      <c r="Z541" s="348">
        <f t="shared" si="195"/>
        <v>0</v>
      </c>
      <c r="AA541" s="348">
        <f t="shared" si="196"/>
        <v>0</v>
      </c>
      <c r="AB541" s="348">
        <f t="shared" si="197"/>
        <v>0</v>
      </c>
      <c r="AC541" s="348">
        <f t="shared" si="198"/>
        <v>0</v>
      </c>
      <c r="AD541" s="348">
        <f t="shared" si="199"/>
        <v>0</v>
      </c>
      <c r="AE541" s="348">
        <f t="shared" si="200"/>
        <v>0</v>
      </c>
      <c r="AF541" s="348">
        <f t="shared" si="201"/>
        <v>0</v>
      </c>
      <c r="AG541" s="348">
        <f t="shared" si="202"/>
        <v>0</v>
      </c>
      <c r="AH541" s="348">
        <f t="shared" si="203"/>
        <v>0</v>
      </c>
      <c r="AI541" s="348">
        <f t="shared" si="204"/>
        <v>0</v>
      </c>
      <c r="AJ541" s="348">
        <f t="shared" si="205"/>
        <v>0</v>
      </c>
      <c r="AK541" s="348">
        <f t="shared" si="206"/>
        <v>0</v>
      </c>
      <c r="AL541" s="348">
        <f t="shared" si="207"/>
        <v>0</v>
      </c>
      <c r="AM541" s="348">
        <f t="shared" si="208"/>
        <v>0</v>
      </c>
      <c r="AN541" s="348">
        <f t="shared" si="209"/>
        <v>0</v>
      </c>
      <c r="AO541" s="334">
        <v>7</v>
      </c>
    </row>
    <row r="542" spans="1:41" s="335" customFormat="1" ht="18" customHeight="1">
      <c r="A542" s="343">
        <f t="shared" si="210"/>
        <v>523</v>
      </c>
      <c r="B542" s="344" t="s">
        <v>1006</v>
      </c>
      <c r="C542" s="345" t="s">
        <v>1007</v>
      </c>
      <c r="D542" s="346">
        <v>0</v>
      </c>
      <c r="E542" s="346">
        <v>0</v>
      </c>
      <c r="F542" s="346">
        <v>0</v>
      </c>
      <c r="G542" s="346">
        <v>0</v>
      </c>
      <c r="H542" s="346"/>
      <c r="I542" s="346"/>
      <c r="J542" s="346"/>
      <c r="K542" s="346"/>
      <c r="L542" s="346"/>
      <c r="M542" s="346"/>
      <c r="N542" s="346"/>
      <c r="O542" s="346"/>
      <c r="P542" s="347">
        <f t="shared" si="211"/>
        <v>0</v>
      </c>
      <c r="Q542" s="348">
        <f t="shared" si="186"/>
        <v>0</v>
      </c>
      <c r="R542" s="348">
        <f t="shared" si="187"/>
        <v>0</v>
      </c>
      <c r="S542" s="348">
        <f t="shared" si="188"/>
        <v>0</v>
      </c>
      <c r="T542" s="348">
        <f t="shared" si="189"/>
        <v>0</v>
      </c>
      <c r="U542" s="348">
        <f t="shared" si="190"/>
        <v>0</v>
      </c>
      <c r="V542" s="348">
        <f t="shared" si="191"/>
        <v>0</v>
      </c>
      <c r="W542" s="348">
        <f t="shared" si="192"/>
        <v>0</v>
      </c>
      <c r="X542" s="348">
        <f t="shared" si="193"/>
        <v>0</v>
      </c>
      <c r="Y542" s="348">
        <f t="shared" si="194"/>
        <v>0</v>
      </c>
      <c r="Z542" s="348">
        <f t="shared" si="195"/>
        <v>0</v>
      </c>
      <c r="AA542" s="348">
        <f t="shared" si="196"/>
        <v>0</v>
      </c>
      <c r="AB542" s="348">
        <f t="shared" si="197"/>
        <v>0</v>
      </c>
      <c r="AC542" s="348">
        <f t="shared" si="198"/>
        <v>0</v>
      </c>
      <c r="AD542" s="348">
        <f t="shared" si="199"/>
        <v>0</v>
      </c>
      <c r="AE542" s="348">
        <f t="shared" si="200"/>
        <v>0</v>
      </c>
      <c r="AF542" s="348">
        <f t="shared" si="201"/>
        <v>0</v>
      </c>
      <c r="AG542" s="348">
        <f t="shared" si="202"/>
        <v>0</v>
      </c>
      <c r="AH542" s="348">
        <f t="shared" si="203"/>
        <v>0</v>
      </c>
      <c r="AI542" s="348">
        <f t="shared" si="204"/>
        <v>0</v>
      </c>
      <c r="AJ542" s="348">
        <f t="shared" si="205"/>
        <v>0</v>
      </c>
      <c r="AK542" s="348">
        <f t="shared" si="206"/>
        <v>0</v>
      </c>
      <c r="AL542" s="348">
        <f t="shared" si="207"/>
        <v>0</v>
      </c>
      <c r="AM542" s="348">
        <f t="shared" si="208"/>
        <v>0</v>
      </c>
      <c r="AN542" s="348">
        <f t="shared" si="209"/>
        <v>0</v>
      </c>
      <c r="AO542" s="334">
        <v>4</v>
      </c>
    </row>
    <row r="543" spans="1:41" s="335" customFormat="1" ht="18" customHeight="1">
      <c r="A543" s="343">
        <f t="shared" si="210"/>
        <v>524</v>
      </c>
      <c r="B543" s="344" t="s">
        <v>1010</v>
      </c>
      <c r="C543" s="345" t="s">
        <v>1011</v>
      </c>
      <c r="D543" s="346">
        <v>0</v>
      </c>
      <c r="E543" s="346">
        <v>0</v>
      </c>
      <c r="F543" s="346">
        <v>0</v>
      </c>
      <c r="G543" s="346">
        <v>0</v>
      </c>
      <c r="H543" s="346"/>
      <c r="I543" s="346"/>
      <c r="J543" s="346"/>
      <c r="K543" s="346"/>
      <c r="L543" s="346"/>
      <c r="M543" s="346"/>
      <c r="N543" s="346"/>
      <c r="O543" s="346"/>
      <c r="P543" s="347">
        <f t="shared" si="211"/>
        <v>0</v>
      </c>
      <c r="Q543" s="348">
        <f t="shared" si="186"/>
        <v>0</v>
      </c>
      <c r="R543" s="348">
        <f t="shared" si="187"/>
        <v>0</v>
      </c>
      <c r="S543" s="348">
        <f t="shared" si="188"/>
        <v>0</v>
      </c>
      <c r="T543" s="348">
        <f t="shared" si="189"/>
        <v>0</v>
      </c>
      <c r="U543" s="348">
        <f t="shared" si="190"/>
        <v>0</v>
      </c>
      <c r="V543" s="348">
        <f t="shared" si="191"/>
        <v>0</v>
      </c>
      <c r="W543" s="348">
        <f t="shared" si="192"/>
        <v>0</v>
      </c>
      <c r="X543" s="348">
        <f t="shared" si="193"/>
        <v>0</v>
      </c>
      <c r="Y543" s="348">
        <f t="shared" si="194"/>
        <v>0</v>
      </c>
      <c r="Z543" s="348">
        <f t="shared" si="195"/>
        <v>0</v>
      </c>
      <c r="AA543" s="348">
        <f t="shared" si="196"/>
        <v>0</v>
      </c>
      <c r="AB543" s="348">
        <f t="shared" si="197"/>
        <v>0</v>
      </c>
      <c r="AC543" s="348">
        <f t="shared" si="198"/>
        <v>0</v>
      </c>
      <c r="AD543" s="348">
        <f t="shared" si="199"/>
        <v>0</v>
      </c>
      <c r="AE543" s="348">
        <f t="shared" si="200"/>
        <v>0</v>
      </c>
      <c r="AF543" s="348">
        <f t="shared" si="201"/>
        <v>0</v>
      </c>
      <c r="AG543" s="348">
        <f t="shared" si="202"/>
        <v>0</v>
      </c>
      <c r="AH543" s="348">
        <f t="shared" si="203"/>
        <v>0</v>
      </c>
      <c r="AI543" s="348">
        <f t="shared" si="204"/>
        <v>0</v>
      </c>
      <c r="AJ543" s="348">
        <f t="shared" si="205"/>
        <v>0</v>
      </c>
      <c r="AK543" s="348">
        <f t="shared" si="206"/>
        <v>0</v>
      </c>
      <c r="AL543" s="348">
        <f t="shared" si="207"/>
        <v>0</v>
      </c>
      <c r="AM543" s="348">
        <f t="shared" si="208"/>
        <v>0</v>
      </c>
      <c r="AN543" s="348">
        <f t="shared" si="209"/>
        <v>0</v>
      </c>
      <c r="AO543" s="334"/>
    </row>
    <row r="544" spans="1:41" s="335" customFormat="1" ht="18" customHeight="1">
      <c r="A544" s="343">
        <f t="shared" si="210"/>
        <v>525</v>
      </c>
      <c r="B544" s="344" t="s">
        <v>1012</v>
      </c>
      <c r="C544" s="345" t="s">
        <v>1013</v>
      </c>
      <c r="D544" s="346">
        <v>0</v>
      </c>
      <c r="E544" s="346">
        <v>0</v>
      </c>
      <c r="F544" s="346">
        <v>0</v>
      </c>
      <c r="G544" s="346">
        <v>0</v>
      </c>
      <c r="H544" s="346"/>
      <c r="I544" s="346"/>
      <c r="J544" s="346"/>
      <c r="K544" s="346"/>
      <c r="L544" s="346"/>
      <c r="M544" s="346"/>
      <c r="N544" s="346"/>
      <c r="O544" s="346"/>
      <c r="P544" s="347">
        <f t="shared" si="211"/>
        <v>0</v>
      </c>
      <c r="Q544" s="348">
        <f t="shared" si="186"/>
        <v>0</v>
      </c>
      <c r="R544" s="348">
        <f t="shared" si="187"/>
        <v>0</v>
      </c>
      <c r="S544" s="348">
        <f t="shared" si="188"/>
        <v>0</v>
      </c>
      <c r="T544" s="348">
        <f t="shared" si="189"/>
        <v>0</v>
      </c>
      <c r="U544" s="348">
        <f t="shared" si="190"/>
        <v>0</v>
      </c>
      <c r="V544" s="348">
        <f t="shared" si="191"/>
        <v>0</v>
      </c>
      <c r="W544" s="348">
        <f t="shared" si="192"/>
        <v>0</v>
      </c>
      <c r="X544" s="348">
        <f t="shared" si="193"/>
        <v>0</v>
      </c>
      <c r="Y544" s="348">
        <f t="shared" si="194"/>
        <v>0</v>
      </c>
      <c r="Z544" s="348">
        <f t="shared" si="195"/>
        <v>0</v>
      </c>
      <c r="AA544" s="348">
        <f t="shared" si="196"/>
        <v>0</v>
      </c>
      <c r="AB544" s="348">
        <f t="shared" si="197"/>
        <v>0</v>
      </c>
      <c r="AC544" s="348">
        <f t="shared" si="198"/>
        <v>0</v>
      </c>
      <c r="AD544" s="348">
        <f t="shared" si="199"/>
        <v>0</v>
      </c>
      <c r="AE544" s="348">
        <f t="shared" si="200"/>
        <v>0</v>
      </c>
      <c r="AF544" s="348">
        <f t="shared" si="201"/>
        <v>0</v>
      </c>
      <c r="AG544" s="348">
        <f t="shared" si="202"/>
        <v>0</v>
      </c>
      <c r="AH544" s="348">
        <f t="shared" si="203"/>
        <v>0</v>
      </c>
      <c r="AI544" s="348">
        <f t="shared" si="204"/>
        <v>0</v>
      </c>
      <c r="AJ544" s="348">
        <f t="shared" si="205"/>
        <v>0</v>
      </c>
      <c r="AK544" s="348">
        <f t="shared" si="206"/>
        <v>0</v>
      </c>
      <c r="AL544" s="348">
        <f t="shared" si="207"/>
        <v>0</v>
      </c>
      <c r="AM544" s="348">
        <f t="shared" si="208"/>
        <v>0</v>
      </c>
      <c r="AN544" s="348">
        <f t="shared" si="209"/>
        <v>0</v>
      </c>
      <c r="AO544" s="334"/>
    </row>
    <row r="545" spans="1:41" s="335" customFormat="1" ht="18" customHeight="1">
      <c r="A545" s="343">
        <f t="shared" si="210"/>
        <v>526</v>
      </c>
      <c r="B545" s="344" t="s">
        <v>1014</v>
      </c>
      <c r="C545" s="345" t="s">
        <v>1015</v>
      </c>
      <c r="D545" s="346">
        <v>0</v>
      </c>
      <c r="E545" s="346">
        <v>0</v>
      </c>
      <c r="F545" s="346">
        <v>0</v>
      </c>
      <c r="G545" s="346">
        <v>0</v>
      </c>
      <c r="H545" s="346"/>
      <c r="I545" s="346"/>
      <c r="J545" s="346"/>
      <c r="K545" s="346"/>
      <c r="L545" s="346"/>
      <c r="M545" s="346"/>
      <c r="N545" s="346"/>
      <c r="O545" s="346"/>
      <c r="P545" s="347">
        <f t="shared" si="211"/>
        <v>0</v>
      </c>
      <c r="Q545" s="348">
        <f t="shared" si="186"/>
        <v>0</v>
      </c>
      <c r="R545" s="348">
        <f t="shared" si="187"/>
        <v>0</v>
      </c>
      <c r="S545" s="348">
        <f t="shared" si="188"/>
        <v>0</v>
      </c>
      <c r="T545" s="348">
        <f t="shared" si="189"/>
        <v>0</v>
      </c>
      <c r="U545" s="348">
        <f t="shared" si="190"/>
        <v>0</v>
      </c>
      <c r="V545" s="348">
        <f t="shared" si="191"/>
        <v>0</v>
      </c>
      <c r="W545" s="348">
        <f t="shared" si="192"/>
        <v>0</v>
      </c>
      <c r="X545" s="348">
        <f t="shared" si="193"/>
        <v>0</v>
      </c>
      <c r="Y545" s="348">
        <f t="shared" si="194"/>
        <v>0</v>
      </c>
      <c r="Z545" s="348">
        <f t="shared" si="195"/>
        <v>0</v>
      </c>
      <c r="AA545" s="348">
        <f t="shared" si="196"/>
        <v>0</v>
      </c>
      <c r="AB545" s="348">
        <f t="shared" si="197"/>
        <v>0</v>
      </c>
      <c r="AC545" s="348">
        <f t="shared" si="198"/>
        <v>0</v>
      </c>
      <c r="AD545" s="348">
        <f t="shared" si="199"/>
        <v>0</v>
      </c>
      <c r="AE545" s="348">
        <f t="shared" si="200"/>
        <v>0</v>
      </c>
      <c r="AF545" s="348">
        <f t="shared" si="201"/>
        <v>0</v>
      </c>
      <c r="AG545" s="348">
        <f t="shared" si="202"/>
        <v>0</v>
      </c>
      <c r="AH545" s="348">
        <f t="shared" si="203"/>
        <v>0</v>
      </c>
      <c r="AI545" s="348">
        <f t="shared" si="204"/>
        <v>0</v>
      </c>
      <c r="AJ545" s="348">
        <f t="shared" si="205"/>
        <v>0</v>
      </c>
      <c r="AK545" s="348">
        <f t="shared" si="206"/>
        <v>0</v>
      </c>
      <c r="AL545" s="348">
        <f t="shared" si="207"/>
        <v>0</v>
      </c>
      <c r="AM545" s="348">
        <f t="shared" si="208"/>
        <v>0</v>
      </c>
      <c r="AN545" s="348">
        <f t="shared" si="209"/>
        <v>0</v>
      </c>
      <c r="AO545" s="334"/>
    </row>
    <row r="546" spans="1:41" s="335" customFormat="1" ht="18" customHeight="1">
      <c r="A546" s="343">
        <f t="shared" si="210"/>
        <v>527</v>
      </c>
      <c r="B546" s="344" t="s">
        <v>1016</v>
      </c>
      <c r="C546" s="345" t="s">
        <v>1017</v>
      </c>
      <c r="D546" s="346">
        <v>0</v>
      </c>
      <c r="E546" s="346"/>
      <c r="F546" s="346">
        <v>0</v>
      </c>
      <c r="G546" s="346"/>
      <c r="H546" s="346"/>
      <c r="I546" s="346"/>
      <c r="J546" s="346"/>
      <c r="K546" s="346"/>
      <c r="L546" s="346"/>
      <c r="M546" s="346"/>
      <c r="N546" s="346"/>
      <c r="O546" s="346"/>
      <c r="P546" s="347">
        <f t="shared" si="211"/>
        <v>0</v>
      </c>
      <c r="Q546" s="348">
        <f t="shared" si="186"/>
        <v>0</v>
      </c>
      <c r="R546" s="348">
        <f t="shared" si="187"/>
        <v>0</v>
      </c>
      <c r="S546" s="348">
        <f t="shared" si="188"/>
        <v>0</v>
      </c>
      <c r="T546" s="348">
        <f t="shared" si="189"/>
        <v>0</v>
      </c>
      <c r="U546" s="348">
        <f t="shared" si="190"/>
        <v>0</v>
      </c>
      <c r="V546" s="348">
        <f t="shared" si="191"/>
        <v>0</v>
      </c>
      <c r="W546" s="348">
        <f t="shared" si="192"/>
        <v>0</v>
      </c>
      <c r="X546" s="348">
        <f t="shared" si="193"/>
        <v>0</v>
      </c>
      <c r="Y546" s="348">
        <f t="shared" si="194"/>
        <v>0</v>
      </c>
      <c r="Z546" s="348">
        <f t="shared" si="195"/>
        <v>0</v>
      </c>
      <c r="AA546" s="348">
        <f t="shared" si="196"/>
        <v>0</v>
      </c>
      <c r="AB546" s="348">
        <f t="shared" si="197"/>
        <v>0</v>
      </c>
      <c r="AC546" s="348">
        <f t="shared" si="198"/>
        <v>0</v>
      </c>
      <c r="AD546" s="348">
        <f t="shared" si="199"/>
        <v>0</v>
      </c>
      <c r="AE546" s="348">
        <f t="shared" si="200"/>
        <v>0</v>
      </c>
      <c r="AF546" s="348">
        <f t="shared" si="201"/>
        <v>0</v>
      </c>
      <c r="AG546" s="348">
        <f t="shared" si="202"/>
        <v>0</v>
      </c>
      <c r="AH546" s="348">
        <f t="shared" si="203"/>
        <v>0</v>
      </c>
      <c r="AI546" s="348">
        <f t="shared" si="204"/>
        <v>0</v>
      </c>
      <c r="AJ546" s="348">
        <f t="shared" si="205"/>
        <v>0</v>
      </c>
      <c r="AK546" s="348">
        <f t="shared" si="206"/>
        <v>0</v>
      </c>
      <c r="AL546" s="348">
        <f t="shared" si="207"/>
        <v>0</v>
      </c>
      <c r="AM546" s="348">
        <f t="shared" si="208"/>
        <v>0</v>
      </c>
      <c r="AN546" s="348">
        <f t="shared" si="209"/>
        <v>0</v>
      </c>
      <c r="AO546" s="334"/>
    </row>
    <row r="547" spans="1:41" s="335" customFormat="1" ht="18" customHeight="1">
      <c r="A547" s="343">
        <f t="shared" si="210"/>
        <v>528</v>
      </c>
      <c r="B547" s="344" t="s">
        <v>1576</v>
      </c>
      <c r="C547" s="345" t="s">
        <v>1577</v>
      </c>
      <c r="D547" s="346"/>
      <c r="E547" s="346"/>
      <c r="F547" s="346">
        <v>0</v>
      </c>
      <c r="G547" s="346">
        <v>0</v>
      </c>
      <c r="H547" s="346"/>
      <c r="I547" s="346"/>
      <c r="J547" s="346"/>
      <c r="K547" s="346"/>
      <c r="L547" s="346"/>
      <c r="M547" s="346"/>
      <c r="N547" s="346"/>
      <c r="O547" s="346"/>
      <c r="P547" s="347">
        <f t="shared" si="211"/>
        <v>0</v>
      </c>
      <c r="Q547" s="348"/>
      <c r="R547" s="348"/>
      <c r="S547" s="348">
        <f t="shared" si="188"/>
        <v>0</v>
      </c>
      <c r="T547" s="348">
        <f t="shared" si="189"/>
        <v>0</v>
      </c>
      <c r="U547" s="348">
        <f t="shared" si="190"/>
        <v>0</v>
      </c>
      <c r="V547" s="348">
        <f t="shared" si="191"/>
        <v>0</v>
      </c>
      <c r="W547" s="348">
        <f t="shared" si="192"/>
        <v>0</v>
      </c>
      <c r="X547" s="348">
        <f t="shared" si="193"/>
        <v>0</v>
      </c>
      <c r="Y547" s="348">
        <f t="shared" si="194"/>
        <v>0</v>
      </c>
      <c r="Z547" s="348">
        <f t="shared" si="195"/>
        <v>0</v>
      </c>
      <c r="AA547" s="348">
        <f t="shared" si="196"/>
        <v>0</v>
      </c>
      <c r="AB547" s="348">
        <f t="shared" si="197"/>
        <v>0</v>
      </c>
      <c r="AC547" s="348">
        <f t="shared" si="198"/>
        <v>0</v>
      </c>
      <c r="AD547" s="348">
        <f t="shared" si="199"/>
        <v>0</v>
      </c>
      <c r="AE547" s="348">
        <f t="shared" si="200"/>
        <v>0</v>
      </c>
      <c r="AF547" s="348">
        <f t="shared" si="201"/>
        <v>0</v>
      </c>
      <c r="AG547" s="348">
        <f t="shared" si="202"/>
        <v>0</v>
      </c>
      <c r="AH547" s="348">
        <f t="shared" si="203"/>
        <v>0</v>
      </c>
      <c r="AI547" s="348">
        <f t="shared" si="204"/>
        <v>0</v>
      </c>
      <c r="AJ547" s="348">
        <f t="shared" si="205"/>
        <v>0</v>
      </c>
      <c r="AK547" s="348">
        <f t="shared" si="206"/>
        <v>0</v>
      </c>
      <c r="AL547" s="348">
        <f t="shared" si="207"/>
        <v>0</v>
      </c>
      <c r="AM547" s="348">
        <f t="shared" si="208"/>
        <v>0</v>
      </c>
      <c r="AN547" s="348">
        <f t="shared" si="209"/>
        <v>0</v>
      </c>
      <c r="AO547" s="334"/>
    </row>
    <row r="548" spans="1:41" s="335" customFormat="1" ht="18" customHeight="1">
      <c r="A548" s="343">
        <f t="shared" si="210"/>
        <v>529</v>
      </c>
      <c r="B548" s="344" t="s">
        <v>1578</v>
      </c>
      <c r="C548" s="345" t="s">
        <v>1579</v>
      </c>
      <c r="D548" s="346"/>
      <c r="E548" s="346"/>
      <c r="F548" s="346">
        <v>0</v>
      </c>
      <c r="G548" s="346">
        <v>0</v>
      </c>
      <c r="H548" s="346"/>
      <c r="I548" s="346"/>
      <c r="J548" s="346"/>
      <c r="K548" s="346"/>
      <c r="L548" s="346"/>
      <c r="M548" s="346"/>
      <c r="N548" s="346"/>
      <c r="O548" s="346"/>
      <c r="P548" s="347">
        <f t="shared" si="211"/>
        <v>0</v>
      </c>
      <c r="Q548" s="348"/>
      <c r="R548" s="348"/>
      <c r="S548" s="348">
        <f t="shared" si="188"/>
        <v>0</v>
      </c>
      <c r="T548" s="348">
        <f t="shared" si="189"/>
        <v>0</v>
      </c>
      <c r="U548" s="348">
        <f t="shared" si="190"/>
        <v>0</v>
      </c>
      <c r="V548" s="348">
        <f t="shared" si="191"/>
        <v>0</v>
      </c>
      <c r="W548" s="348">
        <f t="shared" si="192"/>
        <v>0</v>
      </c>
      <c r="X548" s="348">
        <f t="shared" si="193"/>
        <v>0</v>
      </c>
      <c r="Y548" s="348">
        <f t="shared" si="194"/>
        <v>0</v>
      </c>
      <c r="Z548" s="348">
        <f t="shared" si="195"/>
        <v>0</v>
      </c>
      <c r="AA548" s="348">
        <f t="shared" si="196"/>
        <v>0</v>
      </c>
      <c r="AB548" s="348">
        <f t="shared" si="197"/>
        <v>0</v>
      </c>
      <c r="AC548" s="348">
        <f t="shared" si="198"/>
        <v>0</v>
      </c>
      <c r="AD548" s="348">
        <f t="shared" si="199"/>
        <v>0</v>
      </c>
      <c r="AE548" s="348">
        <f t="shared" si="200"/>
        <v>0</v>
      </c>
      <c r="AF548" s="348">
        <f t="shared" si="201"/>
        <v>0</v>
      </c>
      <c r="AG548" s="348">
        <f t="shared" si="202"/>
        <v>0</v>
      </c>
      <c r="AH548" s="348">
        <f t="shared" si="203"/>
        <v>0</v>
      </c>
      <c r="AI548" s="348">
        <f t="shared" si="204"/>
        <v>0</v>
      </c>
      <c r="AJ548" s="348">
        <f t="shared" si="205"/>
        <v>0</v>
      </c>
      <c r="AK548" s="348">
        <f t="shared" si="206"/>
        <v>0</v>
      </c>
      <c r="AL548" s="348">
        <f t="shared" si="207"/>
        <v>0</v>
      </c>
      <c r="AM548" s="348">
        <f t="shared" si="208"/>
        <v>0</v>
      </c>
      <c r="AN548" s="348">
        <f t="shared" si="209"/>
        <v>0</v>
      </c>
      <c r="AO548" s="334"/>
    </row>
    <row r="549" spans="1:41" s="335" customFormat="1" ht="18" customHeight="1">
      <c r="A549" s="343">
        <f t="shared" si="210"/>
        <v>530</v>
      </c>
      <c r="B549" s="344" t="s">
        <v>1580</v>
      </c>
      <c r="C549" s="345" t="s">
        <v>1581</v>
      </c>
      <c r="D549" s="346"/>
      <c r="E549" s="346"/>
      <c r="F549" s="346">
        <v>0</v>
      </c>
      <c r="G549" s="346">
        <v>0</v>
      </c>
      <c r="H549" s="346"/>
      <c r="I549" s="346"/>
      <c r="J549" s="346"/>
      <c r="K549" s="346"/>
      <c r="L549" s="346"/>
      <c r="M549" s="346"/>
      <c r="N549" s="346"/>
      <c r="O549" s="346"/>
      <c r="P549" s="347">
        <f t="shared" si="211"/>
        <v>0</v>
      </c>
      <c r="Q549" s="348"/>
      <c r="R549" s="348"/>
      <c r="S549" s="348">
        <f t="shared" si="188"/>
        <v>0</v>
      </c>
      <c r="T549" s="348">
        <f t="shared" si="189"/>
        <v>0</v>
      </c>
      <c r="U549" s="348">
        <f t="shared" si="190"/>
        <v>0</v>
      </c>
      <c r="V549" s="348">
        <f t="shared" si="191"/>
        <v>0</v>
      </c>
      <c r="W549" s="348">
        <f t="shared" si="192"/>
        <v>0</v>
      </c>
      <c r="X549" s="348">
        <f t="shared" si="193"/>
        <v>0</v>
      </c>
      <c r="Y549" s="348">
        <f t="shared" si="194"/>
        <v>0</v>
      </c>
      <c r="Z549" s="348">
        <f t="shared" si="195"/>
        <v>0</v>
      </c>
      <c r="AA549" s="348">
        <f t="shared" si="196"/>
        <v>0</v>
      </c>
      <c r="AB549" s="348">
        <f t="shared" si="197"/>
        <v>0</v>
      </c>
      <c r="AC549" s="348">
        <f t="shared" si="198"/>
        <v>0</v>
      </c>
      <c r="AD549" s="348">
        <f t="shared" si="199"/>
        <v>0</v>
      </c>
      <c r="AE549" s="348">
        <f t="shared" si="200"/>
        <v>0</v>
      </c>
      <c r="AF549" s="348">
        <f t="shared" si="201"/>
        <v>0</v>
      </c>
      <c r="AG549" s="348">
        <f t="shared" si="202"/>
        <v>0</v>
      </c>
      <c r="AH549" s="348">
        <f t="shared" si="203"/>
        <v>0</v>
      </c>
      <c r="AI549" s="348">
        <f t="shared" si="204"/>
        <v>0</v>
      </c>
      <c r="AJ549" s="348">
        <f t="shared" si="205"/>
        <v>0</v>
      </c>
      <c r="AK549" s="348">
        <f t="shared" si="206"/>
        <v>0</v>
      </c>
      <c r="AL549" s="348">
        <f t="shared" si="207"/>
        <v>0</v>
      </c>
      <c r="AM549" s="348">
        <f t="shared" si="208"/>
        <v>0</v>
      </c>
      <c r="AN549" s="348">
        <f t="shared" si="209"/>
        <v>0</v>
      </c>
      <c r="AO549" s="334"/>
    </row>
    <row r="550" spans="1:41" s="335" customFormat="1" ht="18" customHeight="1">
      <c r="A550" s="343">
        <f t="shared" si="210"/>
        <v>531</v>
      </c>
      <c r="B550" s="344" t="s">
        <v>1582</v>
      </c>
      <c r="C550" s="345" t="s">
        <v>1583</v>
      </c>
      <c r="D550" s="346"/>
      <c r="E550" s="346"/>
      <c r="F550" s="346">
        <v>0</v>
      </c>
      <c r="G550" s="346">
        <v>0</v>
      </c>
      <c r="H550" s="346"/>
      <c r="I550" s="346"/>
      <c r="J550" s="346"/>
      <c r="K550" s="346"/>
      <c r="L550" s="346"/>
      <c r="M550" s="346"/>
      <c r="N550" s="346"/>
      <c r="O550" s="346"/>
      <c r="P550" s="347">
        <f t="shared" si="211"/>
        <v>0</v>
      </c>
      <c r="Q550" s="348"/>
      <c r="R550" s="348"/>
      <c r="S550" s="348">
        <f t="shared" si="188"/>
        <v>0</v>
      </c>
      <c r="T550" s="348">
        <f t="shared" si="189"/>
        <v>0</v>
      </c>
      <c r="U550" s="348">
        <f t="shared" si="190"/>
        <v>0</v>
      </c>
      <c r="V550" s="348">
        <f t="shared" si="191"/>
        <v>0</v>
      </c>
      <c r="W550" s="348">
        <f t="shared" si="192"/>
        <v>0</v>
      </c>
      <c r="X550" s="348">
        <f t="shared" si="193"/>
        <v>0</v>
      </c>
      <c r="Y550" s="348">
        <f t="shared" si="194"/>
        <v>0</v>
      </c>
      <c r="Z550" s="348">
        <f t="shared" si="195"/>
        <v>0</v>
      </c>
      <c r="AA550" s="348">
        <f t="shared" si="196"/>
        <v>0</v>
      </c>
      <c r="AB550" s="348">
        <f t="shared" si="197"/>
        <v>0</v>
      </c>
      <c r="AC550" s="348">
        <f t="shared" si="198"/>
        <v>0</v>
      </c>
      <c r="AD550" s="348">
        <f t="shared" si="199"/>
        <v>0</v>
      </c>
      <c r="AE550" s="348">
        <f t="shared" si="200"/>
        <v>0</v>
      </c>
      <c r="AF550" s="348">
        <f t="shared" si="201"/>
        <v>0</v>
      </c>
      <c r="AG550" s="348">
        <f t="shared" si="202"/>
        <v>0</v>
      </c>
      <c r="AH550" s="348">
        <f t="shared" si="203"/>
        <v>0</v>
      </c>
      <c r="AI550" s="348">
        <f t="shared" si="204"/>
        <v>0</v>
      </c>
      <c r="AJ550" s="348">
        <f t="shared" si="205"/>
        <v>0</v>
      </c>
      <c r="AK550" s="348">
        <f t="shared" si="206"/>
        <v>0</v>
      </c>
      <c r="AL550" s="348">
        <f t="shared" si="207"/>
        <v>0</v>
      </c>
      <c r="AM550" s="348">
        <f t="shared" si="208"/>
        <v>0</v>
      </c>
      <c r="AN550" s="348">
        <f t="shared" si="209"/>
        <v>0</v>
      </c>
      <c r="AO550" s="334"/>
    </row>
    <row r="551" spans="1:41" s="335" customFormat="1" ht="18" customHeight="1">
      <c r="A551" s="343">
        <f t="shared" si="210"/>
        <v>532</v>
      </c>
      <c r="B551" s="344" t="s">
        <v>1024</v>
      </c>
      <c r="C551" s="345" t="s">
        <v>1025</v>
      </c>
      <c r="D551" s="346"/>
      <c r="E551" s="346"/>
      <c r="F551" s="346">
        <v>0</v>
      </c>
      <c r="G551" s="346">
        <v>0</v>
      </c>
      <c r="H551" s="346"/>
      <c r="I551" s="346"/>
      <c r="J551" s="346"/>
      <c r="K551" s="346"/>
      <c r="L551" s="346"/>
      <c r="M551" s="346"/>
      <c r="N551" s="346"/>
      <c r="O551" s="346"/>
      <c r="P551" s="347">
        <f t="shared" si="211"/>
        <v>0</v>
      </c>
      <c r="Q551" s="348"/>
      <c r="R551" s="348"/>
      <c r="S551" s="348">
        <f t="shared" si="188"/>
        <v>0</v>
      </c>
      <c r="T551" s="348">
        <f t="shared" si="189"/>
        <v>0</v>
      </c>
      <c r="U551" s="348">
        <f t="shared" si="190"/>
        <v>0</v>
      </c>
      <c r="V551" s="348">
        <f t="shared" si="191"/>
        <v>0</v>
      </c>
      <c r="W551" s="348">
        <f t="shared" si="192"/>
        <v>0</v>
      </c>
      <c r="X551" s="348">
        <f t="shared" si="193"/>
        <v>0</v>
      </c>
      <c r="Y551" s="348">
        <f t="shared" si="194"/>
        <v>0</v>
      </c>
      <c r="Z551" s="348">
        <f t="shared" si="195"/>
        <v>0</v>
      </c>
      <c r="AA551" s="348">
        <f t="shared" si="196"/>
        <v>0</v>
      </c>
      <c r="AB551" s="348">
        <f t="shared" si="197"/>
        <v>0</v>
      </c>
      <c r="AC551" s="348">
        <f t="shared" si="198"/>
        <v>0</v>
      </c>
      <c r="AD551" s="348">
        <f t="shared" si="199"/>
        <v>0</v>
      </c>
      <c r="AE551" s="348">
        <f t="shared" si="200"/>
        <v>0</v>
      </c>
      <c r="AF551" s="348">
        <f t="shared" si="201"/>
        <v>0</v>
      </c>
      <c r="AG551" s="348">
        <f t="shared" si="202"/>
        <v>0</v>
      </c>
      <c r="AH551" s="348">
        <f t="shared" si="203"/>
        <v>0</v>
      </c>
      <c r="AI551" s="348">
        <f t="shared" si="204"/>
        <v>0</v>
      </c>
      <c r="AJ551" s="348">
        <f t="shared" si="205"/>
        <v>0</v>
      </c>
      <c r="AK551" s="348">
        <f t="shared" si="206"/>
        <v>0</v>
      </c>
      <c r="AL551" s="348">
        <f t="shared" si="207"/>
        <v>0</v>
      </c>
      <c r="AM551" s="348">
        <f t="shared" si="208"/>
        <v>0</v>
      </c>
      <c r="AN551" s="348">
        <f t="shared" si="209"/>
        <v>0</v>
      </c>
      <c r="AO551" s="334"/>
    </row>
    <row r="552" spans="1:41" s="335" customFormat="1" ht="18" customHeight="1">
      <c r="A552" s="343">
        <f t="shared" si="210"/>
        <v>533</v>
      </c>
      <c r="B552" s="344" t="s">
        <v>1584</v>
      </c>
      <c r="C552" s="345" t="s">
        <v>1585</v>
      </c>
      <c r="D552" s="346"/>
      <c r="E552" s="346"/>
      <c r="F552" s="346">
        <v>0</v>
      </c>
      <c r="G552" s="346">
        <v>0</v>
      </c>
      <c r="H552" s="346"/>
      <c r="I552" s="346"/>
      <c r="J552" s="346"/>
      <c r="K552" s="346"/>
      <c r="L552" s="346"/>
      <c r="M552" s="346"/>
      <c r="N552" s="346"/>
      <c r="O552" s="346"/>
      <c r="P552" s="347">
        <f t="shared" si="211"/>
        <v>0</v>
      </c>
      <c r="Q552" s="348"/>
      <c r="R552" s="348"/>
      <c r="S552" s="348">
        <f t="shared" si="188"/>
        <v>0</v>
      </c>
      <c r="T552" s="348">
        <f t="shared" si="189"/>
        <v>0</v>
      </c>
      <c r="U552" s="348">
        <f t="shared" si="190"/>
        <v>0</v>
      </c>
      <c r="V552" s="348">
        <f t="shared" si="191"/>
        <v>0</v>
      </c>
      <c r="W552" s="348">
        <f t="shared" si="192"/>
        <v>0</v>
      </c>
      <c r="X552" s="348">
        <f t="shared" si="193"/>
        <v>0</v>
      </c>
      <c r="Y552" s="348">
        <f t="shared" si="194"/>
        <v>0</v>
      </c>
      <c r="Z552" s="348">
        <f t="shared" si="195"/>
        <v>0</v>
      </c>
      <c r="AA552" s="348">
        <f t="shared" si="196"/>
        <v>0</v>
      </c>
      <c r="AB552" s="348">
        <f t="shared" si="197"/>
        <v>0</v>
      </c>
      <c r="AC552" s="348">
        <f t="shared" si="198"/>
        <v>0</v>
      </c>
      <c r="AD552" s="348">
        <f t="shared" si="199"/>
        <v>0</v>
      </c>
      <c r="AE552" s="348">
        <f t="shared" si="200"/>
        <v>0</v>
      </c>
      <c r="AF552" s="348">
        <f t="shared" si="201"/>
        <v>0</v>
      </c>
      <c r="AG552" s="348">
        <f t="shared" si="202"/>
        <v>0</v>
      </c>
      <c r="AH552" s="348">
        <f t="shared" si="203"/>
        <v>0</v>
      </c>
      <c r="AI552" s="348">
        <f t="shared" si="204"/>
        <v>0</v>
      </c>
      <c r="AJ552" s="348">
        <f t="shared" si="205"/>
        <v>0</v>
      </c>
      <c r="AK552" s="348">
        <f t="shared" si="206"/>
        <v>0</v>
      </c>
      <c r="AL552" s="348">
        <f t="shared" si="207"/>
        <v>0</v>
      </c>
      <c r="AM552" s="348">
        <f t="shared" si="208"/>
        <v>0</v>
      </c>
      <c r="AN552" s="348">
        <f t="shared" si="209"/>
        <v>0</v>
      </c>
      <c r="AO552" s="334"/>
    </row>
    <row r="553" spans="1:41" s="335" customFormat="1" ht="18" customHeight="1">
      <c r="A553" s="343">
        <f t="shared" si="210"/>
        <v>534</v>
      </c>
      <c r="B553" s="344" t="s">
        <v>1376</v>
      </c>
      <c r="C553" s="345" t="s">
        <v>1377</v>
      </c>
      <c r="D553" s="346"/>
      <c r="E553" s="346"/>
      <c r="F553" s="346">
        <v>0</v>
      </c>
      <c r="G553" s="346">
        <v>0</v>
      </c>
      <c r="H553" s="346"/>
      <c r="I553" s="346"/>
      <c r="J553" s="346"/>
      <c r="K553" s="346"/>
      <c r="L553" s="346"/>
      <c r="M553" s="346"/>
      <c r="N553" s="346"/>
      <c r="O553" s="346"/>
      <c r="P553" s="347">
        <f t="shared" si="211"/>
        <v>0</v>
      </c>
      <c r="Q553" s="348"/>
      <c r="R553" s="348"/>
      <c r="S553" s="348">
        <f t="shared" si="188"/>
        <v>0</v>
      </c>
      <c r="T553" s="348">
        <f t="shared" si="189"/>
        <v>0</v>
      </c>
      <c r="U553" s="348">
        <f t="shared" si="190"/>
        <v>0</v>
      </c>
      <c r="V553" s="348">
        <f t="shared" si="191"/>
        <v>0</v>
      </c>
      <c r="W553" s="348">
        <f t="shared" si="192"/>
        <v>0</v>
      </c>
      <c r="X553" s="348">
        <f t="shared" si="193"/>
        <v>0</v>
      </c>
      <c r="Y553" s="348">
        <f t="shared" si="194"/>
        <v>0</v>
      </c>
      <c r="Z553" s="348">
        <f t="shared" si="195"/>
        <v>0</v>
      </c>
      <c r="AA553" s="348">
        <f t="shared" si="196"/>
        <v>0</v>
      </c>
      <c r="AB553" s="348">
        <f t="shared" si="197"/>
        <v>0</v>
      </c>
      <c r="AC553" s="348">
        <f t="shared" si="198"/>
        <v>0</v>
      </c>
      <c r="AD553" s="348">
        <f t="shared" si="199"/>
        <v>0</v>
      </c>
      <c r="AE553" s="348">
        <f t="shared" si="200"/>
        <v>0</v>
      </c>
      <c r="AF553" s="348">
        <f t="shared" si="201"/>
        <v>0</v>
      </c>
      <c r="AG553" s="348">
        <f t="shared" si="202"/>
        <v>0</v>
      </c>
      <c r="AH553" s="348">
        <f t="shared" si="203"/>
        <v>0</v>
      </c>
      <c r="AI553" s="348">
        <f t="shared" si="204"/>
        <v>0</v>
      </c>
      <c r="AJ553" s="348">
        <f t="shared" si="205"/>
        <v>0</v>
      </c>
      <c r="AK553" s="348">
        <f t="shared" si="206"/>
        <v>0</v>
      </c>
      <c r="AL553" s="348">
        <f t="shared" si="207"/>
        <v>0</v>
      </c>
      <c r="AM553" s="348">
        <f t="shared" si="208"/>
        <v>0</v>
      </c>
      <c r="AN553" s="348">
        <f t="shared" si="209"/>
        <v>0</v>
      </c>
      <c r="AO553" s="334"/>
    </row>
    <row r="554" spans="1:41" s="335" customFormat="1" ht="18" customHeight="1">
      <c r="A554" s="343">
        <f t="shared" si="210"/>
        <v>535</v>
      </c>
      <c r="B554" s="344" t="s">
        <v>1586</v>
      </c>
      <c r="C554" s="345" t="s">
        <v>353</v>
      </c>
      <c r="D554" s="346"/>
      <c r="E554" s="346"/>
      <c r="F554" s="346">
        <v>0</v>
      </c>
      <c r="G554" s="346">
        <v>0</v>
      </c>
      <c r="H554" s="346"/>
      <c r="I554" s="346"/>
      <c r="J554" s="346"/>
      <c r="K554" s="346"/>
      <c r="L554" s="346"/>
      <c r="M554" s="346"/>
      <c r="N554" s="346"/>
      <c r="O554" s="346"/>
      <c r="P554" s="347">
        <f t="shared" si="211"/>
        <v>0</v>
      </c>
      <c r="Q554" s="348"/>
      <c r="R554" s="348"/>
      <c r="S554" s="348">
        <f t="shared" si="188"/>
        <v>0</v>
      </c>
      <c r="T554" s="348">
        <f t="shared" si="189"/>
        <v>0</v>
      </c>
      <c r="U554" s="348">
        <f t="shared" si="190"/>
        <v>0</v>
      </c>
      <c r="V554" s="348">
        <f t="shared" si="191"/>
        <v>0</v>
      </c>
      <c r="W554" s="348">
        <f t="shared" si="192"/>
        <v>0</v>
      </c>
      <c r="X554" s="348">
        <f t="shared" si="193"/>
        <v>0</v>
      </c>
      <c r="Y554" s="348">
        <f t="shared" si="194"/>
        <v>0</v>
      </c>
      <c r="Z554" s="348">
        <f t="shared" si="195"/>
        <v>0</v>
      </c>
      <c r="AA554" s="348">
        <f t="shared" si="196"/>
        <v>0</v>
      </c>
      <c r="AB554" s="348">
        <f t="shared" si="197"/>
        <v>0</v>
      </c>
      <c r="AC554" s="348">
        <f t="shared" si="198"/>
        <v>0</v>
      </c>
      <c r="AD554" s="348">
        <f t="shared" si="199"/>
        <v>0</v>
      </c>
      <c r="AE554" s="348">
        <f t="shared" si="200"/>
        <v>0</v>
      </c>
      <c r="AF554" s="348">
        <f t="shared" si="201"/>
        <v>0</v>
      </c>
      <c r="AG554" s="348">
        <f t="shared" si="202"/>
        <v>0</v>
      </c>
      <c r="AH554" s="348">
        <f t="shared" si="203"/>
        <v>0</v>
      </c>
      <c r="AI554" s="348">
        <f t="shared" si="204"/>
        <v>0</v>
      </c>
      <c r="AJ554" s="348">
        <f t="shared" si="205"/>
        <v>0</v>
      </c>
      <c r="AK554" s="348">
        <f t="shared" si="206"/>
        <v>0</v>
      </c>
      <c r="AL554" s="348">
        <f t="shared" si="207"/>
        <v>0</v>
      </c>
      <c r="AM554" s="348">
        <f t="shared" si="208"/>
        <v>0</v>
      </c>
      <c r="AN554" s="348">
        <f t="shared" si="209"/>
        <v>0</v>
      </c>
      <c r="AO554" s="334"/>
    </row>
    <row r="555" spans="1:41" s="335" customFormat="1" ht="18" customHeight="1">
      <c r="A555" s="343">
        <f t="shared" si="210"/>
        <v>536</v>
      </c>
      <c r="B555" s="344" t="s">
        <v>1587</v>
      </c>
      <c r="C555" s="345" t="s">
        <v>1588</v>
      </c>
      <c r="D555" s="346"/>
      <c r="E555" s="346"/>
      <c r="F555" s="346">
        <v>0</v>
      </c>
      <c r="G555" s="346">
        <v>0</v>
      </c>
      <c r="H555" s="346"/>
      <c r="I555" s="346"/>
      <c r="J555" s="346"/>
      <c r="K555" s="346"/>
      <c r="L555" s="346"/>
      <c r="M555" s="346"/>
      <c r="N555" s="346"/>
      <c r="O555" s="346"/>
      <c r="P555" s="347">
        <f t="shared" si="211"/>
        <v>0</v>
      </c>
      <c r="Q555" s="348"/>
      <c r="R555" s="348"/>
      <c r="S555" s="348"/>
      <c r="T555" s="348"/>
      <c r="U555" s="348">
        <f t="shared" si="190"/>
        <v>0</v>
      </c>
      <c r="V555" s="348">
        <f t="shared" si="191"/>
        <v>0</v>
      </c>
      <c r="W555" s="348">
        <f t="shared" si="192"/>
        <v>0</v>
      </c>
      <c r="X555" s="348">
        <f t="shared" si="193"/>
        <v>0</v>
      </c>
      <c r="Y555" s="348">
        <f t="shared" si="194"/>
        <v>0</v>
      </c>
      <c r="Z555" s="348">
        <f t="shared" si="195"/>
        <v>0</v>
      </c>
      <c r="AA555" s="348">
        <f t="shared" si="196"/>
        <v>0</v>
      </c>
      <c r="AB555" s="348">
        <f t="shared" si="197"/>
        <v>0</v>
      </c>
      <c r="AC555" s="348">
        <f t="shared" si="198"/>
        <v>0</v>
      </c>
      <c r="AD555" s="348">
        <f t="shared" si="199"/>
        <v>0</v>
      </c>
      <c r="AE555" s="348">
        <f t="shared" si="200"/>
        <v>0</v>
      </c>
      <c r="AF555" s="348">
        <f t="shared" si="201"/>
        <v>0</v>
      </c>
      <c r="AG555" s="348">
        <f t="shared" si="202"/>
        <v>0</v>
      </c>
      <c r="AH555" s="348">
        <f t="shared" si="203"/>
        <v>0</v>
      </c>
      <c r="AI555" s="348">
        <f t="shared" si="204"/>
        <v>0</v>
      </c>
      <c r="AJ555" s="348">
        <f t="shared" si="205"/>
        <v>0</v>
      </c>
      <c r="AK555" s="348">
        <f t="shared" si="206"/>
        <v>0</v>
      </c>
      <c r="AL555" s="348">
        <f t="shared" si="207"/>
        <v>0</v>
      </c>
      <c r="AM555" s="348">
        <f t="shared" si="208"/>
        <v>0</v>
      </c>
      <c r="AN555" s="348">
        <f t="shared" si="209"/>
        <v>0</v>
      </c>
      <c r="AO555" s="334"/>
    </row>
    <row r="556" spans="1:41" s="335" customFormat="1" ht="18" customHeight="1">
      <c r="A556" s="343">
        <f t="shared" si="210"/>
        <v>537</v>
      </c>
      <c r="B556" s="344" t="s">
        <v>1589</v>
      </c>
      <c r="C556" s="345" t="s">
        <v>273</v>
      </c>
      <c r="D556" s="346"/>
      <c r="E556" s="346"/>
      <c r="F556" s="346">
        <v>0</v>
      </c>
      <c r="G556" s="346">
        <v>0</v>
      </c>
      <c r="H556" s="346"/>
      <c r="I556" s="346"/>
      <c r="J556" s="346"/>
      <c r="K556" s="346"/>
      <c r="L556" s="346"/>
      <c r="M556" s="346"/>
      <c r="N556" s="346"/>
      <c r="O556" s="346"/>
      <c r="P556" s="347">
        <f t="shared" si="211"/>
        <v>0</v>
      </c>
      <c r="Q556" s="348"/>
      <c r="R556" s="348"/>
      <c r="S556" s="348"/>
      <c r="T556" s="348"/>
      <c r="U556" s="348">
        <f t="shared" si="190"/>
        <v>0</v>
      </c>
      <c r="V556" s="348">
        <f t="shared" si="191"/>
        <v>0</v>
      </c>
      <c r="W556" s="348">
        <f t="shared" si="192"/>
        <v>0</v>
      </c>
      <c r="X556" s="348">
        <f t="shared" si="193"/>
        <v>0</v>
      </c>
      <c r="Y556" s="348">
        <f t="shared" si="194"/>
        <v>0</v>
      </c>
      <c r="Z556" s="348">
        <f t="shared" si="195"/>
        <v>0</v>
      </c>
      <c r="AA556" s="348">
        <f t="shared" si="196"/>
        <v>0</v>
      </c>
      <c r="AB556" s="348">
        <f t="shared" si="197"/>
        <v>0</v>
      </c>
      <c r="AC556" s="348">
        <f t="shared" si="198"/>
        <v>0</v>
      </c>
      <c r="AD556" s="348">
        <f t="shared" si="199"/>
        <v>0</v>
      </c>
      <c r="AE556" s="348">
        <f t="shared" si="200"/>
        <v>0</v>
      </c>
      <c r="AF556" s="348">
        <f t="shared" si="201"/>
        <v>0</v>
      </c>
      <c r="AG556" s="348">
        <f t="shared" si="202"/>
        <v>0</v>
      </c>
      <c r="AH556" s="348">
        <f t="shared" si="203"/>
        <v>0</v>
      </c>
      <c r="AI556" s="348">
        <f t="shared" si="204"/>
        <v>0</v>
      </c>
      <c r="AJ556" s="348">
        <f t="shared" si="205"/>
        <v>0</v>
      </c>
      <c r="AK556" s="348">
        <f t="shared" si="206"/>
        <v>0</v>
      </c>
      <c r="AL556" s="348">
        <f t="shared" si="207"/>
        <v>0</v>
      </c>
      <c r="AM556" s="348">
        <f t="shared" si="208"/>
        <v>0</v>
      </c>
      <c r="AN556" s="348">
        <f t="shared" si="209"/>
        <v>0</v>
      </c>
      <c r="AO556" s="334"/>
    </row>
    <row r="557" spans="1:41" s="335" customFormat="1" ht="18" customHeight="1">
      <c r="A557" s="343">
        <f t="shared" si="210"/>
        <v>538</v>
      </c>
      <c r="B557" s="344" t="s">
        <v>1431</v>
      </c>
      <c r="C557" s="345" t="s">
        <v>1432</v>
      </c>
      <c r="D557" s="346"/>
      <c r="E557" s="346"/>
      <c r="F557" s="346">
        <v>0</v>
      </c>
      <c r="G557" s="346">
        <v>0</v>
      </c>
      <c r="H557" s="346"/>
      <c r="I557" s="346"/>
      <c r="J557" s="346"/>
      <c r="K557" s="346"/>
      <c r="L557" s="346"/>
      <c r="M557" s="346"/>
      <c r="N557" s="346"/>
      <c r="O557" s="346"/>
      <c r="P557" s="347">
        <f t="shared" si="211"/>
        <v>0</v>
      </c>
      <c r="Q557" s="348"/>
      <c r="R557" s="348"/>
      <c r="S557" s="348"/>
      <c r="T557" s="348"/>
      <c r="U557" s="348">
        <f t="shared" si="190"/>
        <v>0</v>
      </c>
      <c r="V557" s="348">
        <f t="shared" si="191"/>
        <v>0</v>
      </c>
      <c r="W557" s="348">
        <f t="shared" si="192"/>
        <v>0</v>
      </c>
      <c r="X557" s="348">
        <f t="shared" si="193"/>
        <v>0</v>
      </c>
      <c r="Y557" s="348">
        <f t="shared" si="194"/>
        <v>0</v>
      </c>
      <c r="Z557" s="348">
        <f t="shared" si="195"/>
        <v>0</v>
      </c>
      <c r="AA557" s="348">
        <f t="shared" si="196"/>
        <v>0</v>
      </c>
      <c r="AB557" s="348">
        <f t="shared" si="197"/>
        <v>0</v>
      </c>
      <c r="AC557" s="348">
        <f t="shared" si="198"/>
        <v>0</v>
      </c>
      <c r="AD557" s="348">
        <f t="shared" si="199"/>
        <v>0</v>
      </c>
      <c r="AE557" s="348">
        <f t="shared" si="200"/>
        <v>0</v>
      </c>
      <c r="AF557" s="348">
        <f t="shared" si="201"/>
        <v>0</v>
      </c>
      <c r="AG557" s="348">
        <f t="shared" si="202"/>
        <v>0</v>
      </c>
      <c r="AH557" s="348">
        <f t="shared" si="203"/>
        <v>0</v>
      </c>
      <c r="AI557" s="348">
        <f t="shared" si="204"/>
        <v>0</v>
      </c>
      <c r="AJ557" s="348">
        <f t="shared" si="205"/>
        <v>0</v>
      </c>
      <c r="AK557" s="348">
        <f t="shared" si="206"/>
        <v>0</v>
      </c>
      <c r="AL557" s="348">
        <f t="shared" si="207"/>
        <v>0</v>
      </c>
      <c r="AM557" s="348">
        <f t="shared" si="208"/>
        <v>0</v>
      </c>
      <c r="AN557" s="348">
        <f t="shared" si="209"/>
        <v>0</v>
      </c>
      <c r="AO557" s="334"/>
    </row>
    <row r="558" spans="1:41" s="335" customFormat="1" ht="18" customHeight="1">
      <c r="A558" s="343">
        <f t="shared" si="210"/>
        <v>539</v>
      </c>
      <c r="B558" s="344" t="s">
        <v>1590</v>
      </c>
      <c r="C558" s="345" t="s">
        <v>1591</v>
      </c>
      <c r="D558" s="346"/>
      <c r="E558" s="346"/>
      <c r="F558" s="346">
        <v>0</v>
      </c>
      <c r="G558" s="346">
        <v>0</v>
      </c>
      <c r="H558" s="346"/>
      <c r="I558" s="346"/>
      <c r="J558" s="346"/>
      <c r="K558" s="346"/>
      <c r="L558" s="346"/>
      <c r="M558" s="346"/>
      <c r="N558" s="346"/>
      <c r="O558" s="346"/>
      <c r="P558" s="347">
        <f t="shared" si="211"/>
        <v>0</v>
      </c>
      <c r="Q558" s="348"/>
      <c r="R558" s="348"/>
      <c r="S558" s="348">
        <f t="shared" si="188"/>
        <v>0</v>
      </c>
      <c r="T558" s="348">
        <f t="shared" si="189"/>
        <v>0</v>
      </c>
      <c r="U558" s="348">
        <f t="shared" si="190"/>
        <v>0</v>
      </c>
      <c r="V558" s="348">
        <f t="shared" si="191"/>
        <v>0</v>
      </c>
      <c r="W558" s="348">
        <f t="shared" si="192"/>
        <v>0</v>
      </c>
      <c r="X558" s="348">
        <f t="shared" si="193"/>
        <v>0</v>
      </c>
      <c r="Y558" s="348">
        <f t="shared" si="194"/>
        <v>0</v>
      </c>
      <c r="Z558" s="348">
        <f t="shared" si="195"/>
        <v>0</v>
      </c>
      <c r="AA558" s="348">
        <f t="shared" si="196"/>
        <v>0</v>
      </c>
      <c r="AB558" s="348">
        <f t="shared" si="197"/>
        <v>0</v>
      </c>
      <c r="AC558" s="348">
        <f t="shared" si="198"/>
        <v>0</v>
      </c>
      <c r="AD558" s="348">
        <f t="shared" si="199"/>
        <v>0</v>
      </c>
      <c r="AE558" s="348">
        <f t="shared" si="200"/>
        <v>0</v>
      </c>
      <c r="AF558" s="348">
        <f t="shared" si="201"/>
        <v>0</v>
      </c>
      <c r="AG558" s="348">
        <f t="shared" si="202"/>
        <v>0</v>
      </c>
      <c r="AH558" s="348">
        <f t="shared" si="203"/>
        <v>0</v>
      </c>
      <c r="AI558" s="348">
        <f t="shared" si="204"/>
        <v>0</v>
      </c>
      <c r="AJ558" s="348">
        <f t="shared" si="205"/>
        <v>0</v>
      </c>
      <c r="AK558" s="348">
        <f t="shared" si="206"/>
        <v>0</v>
      </c>
      <c r="AL558" s="348">
        <f t="shared" si="207"/>
        <v>0</v>
      </c>
      <c r="AM558" s="348">
        <f t="shared" si="208"/>
        <v>0</v>
      </c>
      <c r="AN558" s="348">
        <f t="shared" si="209"/>
        <v>0</v>
      </c>
      <c r="AO558" s="334"/>
    </row>
    <row r="559" spans="1:41" s="335" customFormat="1" ht="18" customHeight="1">
      <c r="A559" s="343">
        <f t="shared" si="210"/>
        <v>540</v>
      </c>
      <c r="B559" s="344" t="s">
        <v>1592</v>
      </c>
      <c r="C559" s="345" t="s">
        <v>1593</v>
      </c>
      <c r="D559" s="346"/>
      <c r="E559" s="346"/>
      <c r="F559" s="346">
        <v>0</v>
      </c>
      <c r="G559" s="346">
        <v>0</v>
      </c>
      <c r="H559" s="346"/>
      <c r="I559" s="346"/>
      <c r="J559" s="346"/>
      <c r="K559" s="346"/>
      <c r="L559" s="346"/>
      <c r="M559" s="346"/>
      <c r="N559" s="346"/>
      <c r="O559" s="346"/>
      <c r="P559" s="347">
        <f t="shared" si="211"/>
        <v>0</v>
      </c>
      <c r="Q559" s="348"/>
      <c r="R559" s="348"/>
      <c r="S559" s="348">
        <f t="shared" si="188"/>
        <v>0</v>
      </c>
      <c r="T559" s="348">
        <f t="shared" si="189"/>
        <v>0</v>
      </c>
      <c r="U559" s="348">
        <f t="shared" si="190"/>
        <v>0</v>
      </c>
      <c r="V559" s="348">
        <f t="shared" si="191"/>
        <v>0</v>
      </c>
      <c r="W559" s="348">
        <f t="shared" si="192"/>
        <v>0</v>
      </c>
      <c r="X559" s="348">
        <f t="shared" si="193"/>
        <v>0</v>
      </c>
      <c r="Y559" s="348">
        <f t="shared" si="194"/>
        <v>0</v>
      </c>
      <c r="Z559" s="348">
        <f t="shared" si="195"/>
        <v>0</v>
      </c>
      <c r="AA559" s="348">
        <f t="shared" si="196"/>
        <v>0</v>
      </c>
      <c r="AB559" s="348">
        <f t="shared" si="197"/>
        <v>0</v>
      </c>
      <c r="AC559" s="348">
        <f t="shared" si="198"/>
        <v>0</v>
      </c>
      <c r="AD559" s="348">
        <f t="shared" si="199"/>
        <v>0</v>
      </c>
      <c r="AE559" s="348">
        <f t="shared" si="200"/>
        <v>0</v>
      </c>
      <c r="AF559" s="348">
        <f t="shared" si="201"/>
        <v>0</v>
      </c>
      <c r="AG559" s="348">
        <f t="shared" si="202"/>
        <v>0</v>
      </c>
      <c r="AH559" s="348">
        <f t="shared" si="203"/>
        <v>0</v>
      </c>
      <c r="AI559" s="348">
        <f t="shared" si="204"/>
        <v>0</v>
      </c>
      <c r="AJ559" s="348">
        <f t="shared" si="205"/>
        <v>0</v>
      </c>
      <c r="AK559" s="348">
        <f t="shared" si="206"/>
        <v>0</v>
      </c>
      <c r="AL559" s="348">
        <f t="shared" si="207"/>
        <v>0</v>
      </c>
      <c r="AM559" s="348">
        <f t="shared" si="208"/>
        <v>0</v>
      </c>
      <c r="AN559" s="348">
        <f t="shared" si="209"/>
        <v>0</v>
      </c>
      <c r="AO559" s="334"/>
    </row>
    <row r="560" spans="1:41" s="335" customFormat="1" ht="18" customHeight="1">
      <c r="A560" s="343">
        <f t="shared" si="210"/>
        <v>541</v>
      </c>
      <c r="B560" s="344" t="s">
        <v>1594</v>
      </c>
      <c r="C560" s="345" t="s">
        <v>1595</v>
      </c>
      <c r="D560" s="346"/>
      <c r="E560" s="346"/>
      <c r="F560" s="346">
        <v>0</v>
      </c>
      <c r="G560" s="346">
        <v>0</v>
      </c>
      <c r="H560" s="346"/>
      <c r="I560" s="346"/>
      <c r="J560" s="346"/>
      <c r="K560" s="346"/>
      <c r="L560" s="346"/>
      <c r="M560" s="346"/>
      <c r="N560" s="346"/>
      <c r="O560" s="346"/>
      <c r="P560" s="347">
        <f t="shared" si="211"/>
        <v>0</v>
      </c>
      <c r="Q560" s="348"/>
      <c r="R560" s="348"/>
      <c r="S560" s="348"/>
      <c r="T560" s="348"/>
      <c r="U560" s="348">
        <f t="shared" si="190"/>
        <v>0</v>
      </c>
      <c r="V560" s="348">
        <f t="shared" si="191"/>
        <v>0</v>
      </c>
      <c r="W560" s="348">
        <f t="shared" si="192"/>
        <v>0</v>
      </c>
      <c r="X560" s="348">
        <f t="shared" si="193"/>
        <v>0</v>
      </c>
      <c r="Y560" s="348">
        <f t="shared" si="194"/>
        <v>0</v>
      </c>
      <c r="Z560" s="348">
        <f t="shared" si="195"/>
        <v>0</v>
      </c>
      <c r="AA560" s="348">
        <f t="shared" si="196"/>
        <v>0</v>
      </c>
      <c r="AB560" s="348">
        <f t="shared" si="197"/>
        <v>0</v>
      </c>
      <c r="AC560" s="348">
        <f t="shared" si="198"/>
        <v>0</v>
      </c>
      <c r="AD560" s="348">
        <f t="shared" si="199"/>
        <v>0</v>
      </c>
      <c r="AE560" s="348">
        <f t="shared" si="200"/>
        <v>0</v>
      </c>
      <c r="AF560" s="348">
        <f t="shared" si="201"/>
        <v>0</v>
      </c>
      <c r="AG560" s="348">
        <f t="shared" si="202"/>
        <v>0</v>
      </c>
      <c r="AH560" s="348">
        <f t="shared" si="203"/>
        <v>0</v>
      </c>
      <c r="AI560" s="348">
        <f t="shared" si="204"/>
        <v>0</v>
      </c>
      <c r="AJ560" s="348">
        <f t="shared" si="205"/>
        <v>0</v>
      </c>
      <c r="AK560" s="348">
        <f t="shared" si="206"/>
        <v>0</v>
      </c>
      <c r="AL560" s="348">
        <f t="shared" si="207"/>
        <v>0</v>
      </c>
      <c r="AM560" s="348">
        <f t="shared" si="208"/>
        <v>0</v>
      </c>
      <c r="AN560" s="348">
        <f t="shared" si="209"/>
        <v>0</v>
      </c>
      <c r="AO560" s="334"/>
    </row>
    <row r="561" spans="1:41" s="335" customFormat="1" ht="18" customHeight="1">
      <c r="A561" s="343"/>
      <c r="B561" s="344" t="s">
        <v>1387</v>
      </c>
      <c r="C561" s="345" t="s">
        <v>1388</v>
      </c>
      <c r="D561" s="346"/>
      <c r="E561" s="346"/>
      <c r="F561" s="346"/>
      <c r="G561" s="346"/>
      <c r="H561" s="346"/>
      <c r="I561" s="346"/>
      <c r="J561" s="346"/>
      <c r="K561" s="346"/>
      <c r="L561" s="346"/>
      <c r="M561" s="346"/>
      <c r="N561" s="346"/>
      <c r="O561" s="346"/>
      <c r="P561" s="347"/>
      <c r="Q561" s="348"/>
      <c r="R561" s="348"/>
      <c r="S561" s="348"/>
      <c r="T561" s="348"/>
      <c r="U561" s="348"/>
      <c r="V561" s="348"/>
      <c r="W561" s="348"/>
      <c r="X561" s="348"/>
      <c r="Y561" s="348"/>
      <c r="Z561" s="348"/>
      <c r="AA561" s="348"/>
      <c r="AB561" s="348"/>
      <c r="AC561" s="348">
        <f t="shared" ref="AC561:AC580" si="212">IF((D561+E561+F561+G561+H561+I561)&gt;=14,0,IF((D561+E561+F561+G561+H561+I561+J561)&lt;14,J561,14-(D561+E561+F561+G561+H561+I561)))</f>
        <v>0</v>
      </c>
      <c r="AD561" s="348">
        <f t="shared" ref="AD561:AD580" si="213">IF((D561+E561+F561+G561+H561+I561)&gt;=14,J561,J561-AC561)</f>
        <v>0</v>
      </c>
      <c r="AE561" s="348">
        <f t="shared" ref="AE561:AE580" si="214">IF((D561+E561+F561+G561+H561+I561+J561)&gt;=14,0,IF((D561+E561+F561+G561+H561+I561+J561+K561)&lt;14,K561,14-(D561+E561+F561+G561+H561+I561+J561)))</f>
        <v>0</v>
      </c>
      <c r="AF561" s="348">
        <f t="shared" ref="AF561:AF580" si="215">IF((D561+E561+F561+G561+H561+I561+J561)&gt;=14,K561,K561-AE561)</f>
        <v>0</v>
      </c>
      <c r="AG561" s="348">
        <f t="shared" ref="AG561:AG580" si="216">IF((D561+E561+F561+G561+H561+I561+J561+K561)&gt;=14,0,IF((D561+E561+F561+G561+H561+I561+J561+K561+L561)&lt;14,L561,14-(D561+E561+F561+G561+H561+I561+J561+K561)))</f>
        <v>0</v>
      </c>
      <c r="AH561" s="348">
        <f t="shared" ref="AH561:AH580" si="217">IF((D561+E561+F561+G561+H561+I561+J561+K561)&gt;=14,L561,L561-AG561)</f>
        <v>0</v>
      </c>
      <c r="AI561" s="348">
        <f t="shared" ref="AI561:AI580" si="218">IF((D561+E561+F561+G561+H561+I561+J561+K561+L561)&gt;=14,0,IF((D561+E561+F561+G561+H561+I561+J561+K561+L561+M561)&lt;14,M561,14-(D561+E561+F561+G561+H561+I561+J561+K561+L561)))</f>
        <v>0</v>
      </c>
      <c r="AJ561" s="348">
        <f t="shared" ref="AJ561:AJ580" si="219">IF((D561+E561+F561+G561+H561+I561+J561+K561+L561)&gt;=14,M561,M561-AI561)</f>
        <v>0</v>
      </c>
      <c r="AK561" s="348">
        <f t="shared" ref="AK561:AK580" si="220">IF((D561+E561+F561+G561+H561+I561+J561+K561+L561+M561)&gt;=14,0,IF((D561+E561+F561+G561+H561+I561+J561+K561+L561+M561+N561)&lt;14,N561,14-(D561+E561+F561+G561+H561+I561+J561+K561+L561+M561)))</f>
        <v>0</v>
      </c>
      <c r="AL561" s="348">
        <f t="shared" ref="AL561:AL580" si="221">IF((D561+E561+F561+G561+H561+I561+J561+K561+L561+M561)&gt;=14,N561,N561-AK561)</f>
        <v>0</v>
      </c>
      <c r="AM561" s="348">
        <f t="shared" ref="AM561:AM580" si="222">IF((D561+E561+F561+G561+H561+I561+J561+K561+L561+M561+N561)&gt;=14,0,IF((D561+E561+F561+G561+H561+I561+J561+K561+L561+M561+N561+O561)&lt;14,O561,14-(D561+E561+F561+G561+H561+I561+J561+K561+L561+M561+N561)))</f>
        <v>0</v>
      </c>
      <c r="AN561" s="348">
        <f t="shared" ref="AN561:AN580" si="223">IF((D561+E561+F561+G561+H561+I561+J561+K561+L561+M561+N561)&gt;=14,O561,O561-AM561)</f>
        <v>0</v>
      </c>
      <c r="AO561" s="334"/>
    </row>
    <row r="562" spans="1:41" s="335" customFormat="1" ht="18" customHeight="1">
      <c r="A562" s="343"/>
      <c r="B562" s="344" t="s">
        <v>1394</v>
      </c>
      <c r="C562" s="345" t="s">
        <v>1389</v>
      </c>
      <c r="D562" s="346"/>
      <c r="E562" s="346"/>
      <c r="F562" s="346"/>
      <c r="G562" s="346"/>
      <c r="H562" s="346"/>
      <c r="I562" s="346"/>
      <c r="J562" s="346"/>
      <c r="K562" s="346"/>
      <c r="L562" s="346"/>
      <c r="M562" s="346"/>
      <c r="N562" s="346"/>
      <c r="O562" s="346"/>
      <c r="P562" s="347"/>
      <c r="Q562" s="348"/>
      <c r="R562" s="348"/>
      <c r="S562" s="348"/>
      <c r="T562" s="348"/>
      <c r="U562" s="348"/>
      <c r="V562" s="348"/>
      <c r="W562" s="348"/>
      <c r="X562" s="348"/>
      <c r="Y562" s="348"/>
      <c r="Z562" s="348"/>
      <c r="AA562" s="348"/>
      <c r="AB562" s="348"/>
      <c r="AC562" s="348">
        <f t="shared" si="212"/>
        <v>0</v>
      </c>
      <c r="AD562" s="348">
        <f t="shared" si="213"/>
        <v>0</v>
      </c>
      <c r="AE562" s="348">
        <f t="shared" si="214"/>
        <v>0</v>
      </c>
      <c r="AF562" s="348">
        <f t="shared" si="215"/>
        <v>0</v>
      </c>
      <c r="AG562" s="348">
        <f t="shared" si="216"/>
        <v>0</v>
      </c>
      <c r="AH562" s="348">
        <f t="shared" si="217"/>
        <v>0</v>
      </c>
      <c r="AI562" s="348">
        <f t="shared" si="218"/>
        <v>0</v>
      </c>
      <c r="AJ562" s="348">
        <f t="shared" si="219"/>
        <v>0</v>
      </c>
      <c r="AK562" s="348">
        <f t="shared" si="220"/>
        <v>0</v>
      </c>
      <c r="AL562" s="348">
        <f t="shared" si="221"/>
        <v>0</v>
      </c>
      <c r="AM562" s="348">
        <f t="shared" si="222"/>
        <v>0</v>
      </c>
      <c r="AN562" s="348">
        <f t="shared" si="223"/>
        <v>0</v>
      </c>
      <c r="AO562" s="334"/>
    </row>
    <row r="563" spans="1:41" s="335" customFormat="1" ht="18" customHeight="1">
      <c r="A563" s="343"/>
      <c r="B563" s="344" t="s">
        <v>1406</v>
      </c>
      <c r="C563" s="345" t="s">
        <v>1407</v>
      </c>
      <c r="D563" s="346"/>
      <c r="E563" s="346"/>
      <c r="F563" s="346"/>
      <c r="G563" s="346"/>
      <c r="H563" s="346"/>
      <c r="I563" s="346"/>
      <c r="J563" s="346"/>
      <c r="K563" s="346"/>
      <c r="L563" s="346"/>
      <c r="M563" s="346"/>
      <c r="N563" s="346"/>
      <c r="O563" s="346"/>
      <c r="P563" s="347"/>
      <c r="Q563" s="348"/>
      <c r="R563" s="348"/>
      <c r="S563" s="348"/>
      <c r="T563" s="348"/>
      <c r="U563" s="348"/>
      <c r="V563" s="348"/>
      <c r="W563" s="348"/>
      <c r="X563" s="348"/>
      <c r="Y563" s="348"/>
      <c r="Z563" s="348"/>
      <c r="AA563" s="348"/>
      <c r="AB563" s="348"/>
      <c r="AC563" s="348">
        <f t="shared" si="212"/>
        <v>0</v>
      </c>
      <c r="AD563" s="348">
        <f t="shared" si="213"/>
        <v>0</v>
      </c>
      <c r="AE563" s="348">
        <f t="shared" si="214"/>
        <v>0</v>
      </c>
      <c r="AF563" s="348">
        <f t="shared" si="215"/>
        <v>0</v>
      </c>
      <c r="AG563" s="348">
        <f t="shared" si="216"/>
        <v>0</v>
      </c>
      <c r="AH563" s="348">
        <f t="shared" si="217"/>
        <v>0</v>
      </c>
      <c r="AI563" s="348">
        <f t="shared" si="218"/>
        <v>0</v>
      </c>
      <c r="AJ563" s="348">
        <f t="shared" si="219"/>
        <v>0</v>
      </c>
      <c r="AK563" s="348">
        <f t="shared" si="220"/>
        <v>0</v>
      </c>
      <c r="AL563" s="348">
        <f t="shared" si="221"/>
        <v>0</v>
      </c>
      <c r="AM563" s="348">
        <f t="shared" si="222"/>
        <v>0</v>
      </c>
      <c r="AN563" s="348">
        <f t="shared" si="223"/>
        <v>0</v>
      </c>
      <c r="AO563" s="334"/>
    </row>
    <row r="564" spans="1:41" s="335" customFormat="1" ht="18" customHeight="1">
      <c r="A564" s="343"/>
      <c r="B564" s="344" t="s">
        <v>1124</v>
      </c>
      <c r="C564" s="345" t="s">
        <v>1125</v>
      </c>
      <c r="D564" s="346"/>
      <c r="E564" s="346"/>
      <c r="F564" s="346"/>
      <c r="G564" s="346"/>
      <c r="H564" s="346"/>
      <c r="I564" s="346"/>
      <c r="J564" s="346"/>
      <c r="K564" s="346"/>
      <c r="L564" s="346"/>
      <c r="M564" s="346"/>
      <c r="N564" s="346"/>
      <c r="O564" s="346"/>
      <c r="P564" s="347"/>
      <c r="Q564" s="348"/>
      <c r="R564" s="348"/>
      <c r="S564" s="348"/>
      <c r="T564" s="348"/>
      <c r="U564" s="348"/>
      <c r="V564" s="348"/>
      <c r="W564" s="348"/>
      <c r="X564" s="348"/>
      <c r="Y564" s="348"/>
      <c r="Z564" s="348"/>
      <c r="AA564" s="348"/>
      <c r="AB564" s="348"/>
      <c r="AC564" s="348">
        <f t="shared" si="212"/>
        <v>0</v>
      </c>
      <c r="AD564" s="348">
        <f t="shared" si="213"/>
        <v>0</v>
      </c>
      <c r="AE564" s="348">
        <f t="shared" si="214"/>
        <v>0</v>
      </c>
      <c r="AF564" s="348">
        <f t="shared" si="215"/>
        <v>0</v>
      </c>
      <c r="AG564" s="348">
        <f t="shared" si="216"/>
        <v>0</v>
      </c>
      <c r="AH564" s="348">
        <f t="shared" si="217"/>
        <v>0</v>
      </c>
      <c r="AI564" s="348">
        <f t="shared" si="218"/>
        <v>0</v>
      </c>
      <c r="AJ564" s="348">
        <f t="shared" si="219"/>
        <v>0</v>
      </c>
      <c r="AK564" s="348">
        <f t="shared" si="220"/>
        <v>0</v>
      </c>
      <c r="AL564" s="348">
        <f t="shared" si="221"/>
        <v>0</v>
      </c>
      <c r="AM564" s="348">
        <f t="shared" si="222"/>
        <v>0</v>
      </c>
      <c r="AN564" s="348">
        <f t="shared" si="223"/>
        <v>0</v>
      </c>
      <c r="AO564" s="334"/>
    </row>
    <row r="565" spans="1:41" s="335" customFormat="1" ht="18" customHeight="1">
      <c r="A565" s="343"/>
      <c r="B565" s="344" t="s">
        <v>1398</v>
      </c>
      <c r="C565" s="345" t="s">
        <v>1397</v>
      </c>
      <c r="D565" s="346"/>
      <c r="E565" s="346"/>
      <c r="F565" s="346"/>
      <c r="G565" s="346"/>
      <c r="H565" s="346"/>
      <c r="I565" s="346"/>
      <c r="J565" s="346"/>
      <c r="K565" s="346"/>
      <c r="L565" s="346"/>
      <c r="M565" s="346"/>
      <c r="N565" s="346"/>
      <c r="O565" s="346"/>
      <c r="P565" s="347"/>
      <c r="Q565" s="348"/>
      <c r="R565" s="348"/>
      <c r="S565" s="348"/>
      <c r="T565" s="348"/>
      <c r="U565" s="348"/>
      <c r="V565" s="348"/>
      <c r="W565" s="348"/>
      <c r="X565" s="348"/>
      <c r="Y565" s="348"/>
      <c r="Z565" s="348"/>
      <c r="AA565" s="348"/>
      <c r="AB565" s="348"/>
      <c r="AC565" s="348">
        <f t="shared" si="212"/>
        <v>0</v>
      </c>
      <c r="AD565" s="348">
        <f t="shared" si="213"/>
        <v>0</v>
      </c>
      <c r="AE565" s="348">
        <f t="shared" si="214"/>
        <v>0</v>
      </c>
      <c r="AF565" s="348">
        <f t="shared" si="215"/>
        <v>0</v>
      </c>
      <c r="AG565" s="348">
        <f t="shared" si="216"/>
        <v>0</v>
      </c>
      <c r="AH565" s="348">
        <f t="shared" si="217"/>
        <v>0</v>
      </c>
      <c r="AI565" s="348">
        <f t="shared" si="218"/>
        <v>0</v>
      </c>
      <c r="AJ565" s="348">
        <f t="shared" si="219"/>
        <v>0</v>
      </c>
      <c r="AK565" s="348">
        <f t="shared" si="220"/>
        <v>0</v>
      </c>
      <c r="AL565" s="348">
        <f t="shared" si="221"/>
        <v>0</v>
      </c>
      <c r="AM565" s="348">
        <f t="shared" si="222"/>
        <v>0</v>
      </c>
      <c r="AN565" s="348">
        <f t="shared" si="223"/>
        <v>0</v>
      </c>
      <c r="AO565" s="334"/>
    </row>
    <row r="566" spans="1:41" s="335" customFormat="1" ht="18" customHeight="1">
      <c r="A566" s="343"/>
      <c r="B566" s="344" t="s">
        <v>1379</v>
      </c>
      <c r="C566" s="345" t="s">
        <v>1380</v>
      </c>
      <c r="D566" s="346"/>
      <c r="E566" s="346"/>
      <c r="F566" s="346"/>
      <c r="G566" s="346"/>
      <c r="H566" s="346"/>
      <c r="I566" s="346"/>
      <c r="J566" s="346"/>
      <c r="K566" s="346"/>
      <c r="L566" s="346"/>
      <c r="M566" s="346"/>
      <c r="N566" s="346"/>
      <c r="O566" s="346"/>
      <c r="P566" s="347"/>
      <c r="Q566" s="348"/>
      <c r="R566" s="348"/>
      <c r="S566" s="348"/>
      <c r="T566" s="348"/>
      <c r="U566" s="348"/>
      <c r="V566" s="348"/>
      <c r="W566" s="348"/>
      <c r="X566" s="348"/>
      <c r="Y566" s="348"/>
      <c r="Z566" s="348"/>
      <c r="AA566" s="348"/>
      <c r="AB566" s="348"/>
      <c r="AC566" s="348">
        <f t="shared" si="212"/>
        <v>0</v>
      </c>
      <c r="AD566" s="348">
        <f t="shared" si="213"/>
        <v>0</v>
      </c>
      <c r="AE566" s="348">
        <f t="shared" si="214"/>
        <v>0</v>
      </c>
      <c r="AF566" s="348">
        <f t="shared" si="215"/>
        <v>0</v>
      </c>
      <c r="AG566" s="348">
        <f t="shared" si="216"/>
        <v>0</v>
      </c>
      <c r="AH566" s="348">
        <f t="shared" si="217"/>
        <v>0</v>
      </c>
      <c r="AI566" s="348">
        <f t="shared" si="218"/>
        <v>0</v>
      </c>
      <c r="AJ566" s="348">
        <f t="shared" si="219"/>
        <v>0</v>
      </c>
      <c r="AK566" s="348">
        <f t="shared" si="220"/>
        <v>0</v>
      </c>
      <c r="AL566" s="348">
        <f t="shared" si="221"/>
        <v>0</v>
      </c>
      <c r="AM566" s="348">
        <f t="shared" si="222"/>
        <v>0</v>
      </c>
      <c r="AN566" s="348">
        <f t="shared" si="223"/>
        <v>0</v>
      </c>
      <c r="AO566" s="334"/>
    </row>
    <row r="567" spans="1:41" s="335" customFormat="1" ht="18" customHeight="1">
      <c r="A567" s="343"/>
      <c r="B567" s="344" t="s">
        <v>1129</v>
      </c>
      <c r="C567" s="345" t="s">
        <v>1130</v>
      </c>
      <c r="D567" s="346"/>
      <c r="E567" s="346"/>
      <c r="F567" s="346"/>
      <c r="G567" s="346"/>
      <c r="H567" s="346"/>
      <c r="I567" s="346"/>
      <c r="J567" s="346"/>
      <c r="K567" s="346"/>
      <c r="L567" s="346"/>
      <c r="M567" s="346"/>
      <c r="N567" s="346"/>
      <c r="O567" s="346"/>
      <c r="P567" s="347"/>
      <c r="Q567" s="348"/>
      <c r="R567" s="348"/>
      <c r="S567" s="348"/>
      <c r="T567" s="348"/>
      <c r="U567" s="348"/>
      <c r="V567" s="348"/>
      <c r="W567" s="348"/>
      <c r="X567" s="348"/>
      <c r="Y567" s="348"/>
      <c r="Z567" s="348"/>
      <c r="AA567" s="348"/>
      <c r="AB567" s="348"/>
      <c r="AC567" s="348">
        <f t="shared" si="212"/>
        <v>0</v>
      </c>
      <c r="AD567" s="348">
        <f t="shared" si="213"/>
        <v>0</v>
      </c>
      <c r="AE567" s="348">
        <f t="shared" si="214"/>
        <v>0</v>
      </c>
      <c r="AF567" s="348">
        <f t="shared" si="215"/>
        <v>0</v>
      </c>
      <c r="AG567" s="348">
        <f t="shared" si="216"/>
        <v>0</v>
      </c>
      <c r="AH567" s="348">
        <f t="shared" si="217"/>
        <v>0</v>
      </c>
      <c r="AI567" s="348">
        <f t="shared" si="218"/>
        <v>0</v>
      </c>
      <c r="AJ567" s="348">
        <f t="shared" si="219"/>
        <v>0</v>
      </c>
      <c r="AK567" s="348">
        <f t="shared" si="220"/>
        <v>0</v>
      </c>
      <c r="AL567" s="348">
        <f t="shared" si="221"/>
        <v>0</v>
      </c>
      <c r="AM567" s="348">
        <f t="shared" si="222"/>
        <v>0</v>
      </c>
      <c r="AN567" s="348">
        <f t="shared" si="223"/>
        <v>0</v>
      </c>
      <c r="AO567" s="334"/>
    </row>
    <row r="568" spans="1:41" s="335" customFormat="1" ht="18" customHeight="1">
      <c r="A568" s="343"/>
      <c r="B568" s="344" t="s">
        <v>1131</v>
      </c>
      <c r="C568" s="345" t="s">
        <v>1132</v>
      </c>
      <c r="D568" s="346"/>
      <c r="E568" s="346"/>
      <c r="F568" s="346"/>
      <c r="G568" s="346"/>
      <c r="H568" s="346"/>
      <c r="I568" s="346"/>
      <c r="J568" s="346"/>
      <c r="K568" s="346"/>
      <c r="L568" s="346"/>
      <c r="M568" s="346"/>
      <c r="N568" s="346"/>
      <c r="O568" s="346"/>
      <c r="P568" s="347"/>
      <c r="Q568" s="348"/>
      <c r="R568" s="348"/>
      <c r="S568" s="348"/>
      <c r="T568" s="348"/>
      <c r="U568" s="348"/>
      <c r="V568" s="348"/>
      <c r="W568" s="348"/>
      <c r="X568" s="348"/>
      <c r="Y568" s="348"/>
      <c r="Z568" s="348"/>
      <c r="AA568" s="348"/>
      <c r="AB568" s="348"/>
      <c r="AC568" s="348">
        <f t="shared" si="212"/>
        <v>0</v>
      </c>
      <c r="AD568" s="348">
        <f t="shared" si="213"/>
        <v>0</v>
      </c>
      <c r="AE568" s="348">
        <f t="shared" si="214"/>
        <v>0</v>
      </c>
      <c r="AF568" s="348">
        <f t="shared" si="215"/>
        <v>0</v>
      </c>
      <c r="AG568" s="348">
        <f t="shared" si="216"/>
        <v>0</v>
      </c>
      <c r="AH568" s="348">
        <f t="shared" si="217"/>
        <v>0</v>
      </c>
      <c r="AI568" s="348">
        <f t="shared" si="218"/>
        <v>0</v>
      </c>
      <c r="AJ568" s="348">
        <f t="shared" si="219"/>
        <v>0</v>
      </c>
      <c r="AK568" s="348">
        <f t="shared" si="220"/>
        <v>0</v>
      </c>
      <c r="AL568" s="348">
        <f t="shared" si="221"/>
        <v>0</v>
      </c>
      <c r="AM568" s="348">
        <f t="shared" si="222"/>
        <v>0</v>
      </c>
      <c r="AN568" s="348">
        <f t="shared" si="223"/>
        <v>0</v>
      </c>
      <c r="AO568" s="334"/>
    </row>
    <row r="569" spans="1:41" s="335" customFormat="1" ht="18" customHeight="1">
      <c r="A569" s="343"/>
      <c r="B569" s="344" t="s">
        <v>1133</v>
      </c>
      <c r="C569" s="345" t="s">
        <v>1134</v>
      </c>
      <c r="D569" s="346"/>
      <c r="E569" s="346"/>
      <c r="F569" s="346"/>
      <c r="G569" s="346"/>
      <c r="H569" s="346"/>
      <c r="I569" s="346"/>
      <c r="J569" s="346"/>
      <c r="K569" s="346"/>
      <c r="L569" s="346"/>
      <c r="M569" s="346"/>
      <c r="N569" s="346"/>
      <c r="O569" s="346"/>
      <c r="P569" s="347"/>
      <c r="Q569" s="348"/>
      <c r="R569" s="348"/>
      <c r="S569" s="348"/>
      <c r="T569" s="348"/>
      <c r="U569" s="348"/>
      <c r="V569" s="348"/>
      <c r="W569" s="348"/>
      <c r="X569" s="348"/>
      <c r="Y569" s="348"/>
      <c r="Z569" s="348"/>
      <c r="AA569" s="348"/>
      <c r="AB569" s="348"/>
      <c r="AC569" s="348">
        <f t="shared" si="212"/>
        <v>0</v>
      </c>
      <c r="AD569" s="348">
        <f t="shared" si="213"/>
        <v>0</v>
      </c>
      <c r="AE569" s="348">
        <f t="shared" si="214"/>
        <v>0</v>
      </c>
      <c r="AF569" s="348">
        <f t="shared" si="215"/>
        <v>0</v>
      </c>
      <c r="AG569" s="348">
        <f t="shared" si="216"/>
        <v>0</v>
      </c>
      <c r="AH569" s="348">
        <f t="shared" si="217"/>
        <v>0</v>
      </c>
      <c r="AI569" s="348">
        <f t="shared" si="218"/>
        <v>0</v>
      </c>
      <c r="AJ569" s="348">
        <f t="shared" si="219"/>
        <v>0</v>
      </c>
      <c r="AK569" s="348">
        <f t="shared" si="220"/>
        <v>0</v>
      </c>
      <c r="AL569" s="348">
        <f t="shared" si="221"/>
        <v>0</v>
      </c>
      <c r="AM569" s="348">
        <f t="shared" si="222"/>
        <v>0</v>
      </c>
      <c r="AN569" s="348">
        <f t="shared" si="223"/>
        <v>0</v>
      </c>
      <c r="AO569" s="334"/>
    </row>
    <row r="570" spans="1:41" s="335" customFormat="1" ht="18" customHeight="1">
      <c r="A570" s="343"/>
      <c r="B570" s="344" t="s">
        <v>1135</v>
      </c>
      <c r="C570" s="345" t="s">
        <v>1136</v>
      </c>
      <c r="D570" s="346"/>
      <c r="E570" s="346"/>
      <c r="F570" s="346"/>
      <c r="G570" s="346"/>
      <c r="H570" s="346"/>
      <c r="I570" s="346"/>
      <c r="J570" s="346"/>
      <c r="K570" s="346"/>
      <c r="L570" s="346"/>
      <c r="M570" s="346"/>
      <c r="N570" s="346"/>
      <c r="O570" s="346"/>
      <c r="P570" s="347"/>
      <c r="Q570" s="348"/>
      <c r="R570" s="348"/>
      <c r="S570" s="348"/>
      <c r="T570" s="348"/>
      <c r="U570" s="348"/>
      <c r="V570" s="348"/>
      <c r="W570" s="348"/>
      <c r="X570" s="348"/>
      <c r="Y570" s="348"/>
      <c r="Z570" s="348"/>
      <c r="AA570" s="348"/>
      <c r="AB570" s="348"/>
      <c r="AC570" s="348">
        <f t="shared" si="212"/>
        <v>0</v>
      </c>
      <c r="AD570" s="348">
        <f t="shared" si="213"/>
        <v>0</v>
      </c>
      <c r="AE570" s="348">
        <f t="shared" si="214"/>
        <v>0</v>
      </c>
      <c r="AF570" s="348">
        <f t="shared" si="215"/>
        <v>0</v>
      </c>
      <c r="AG570" s="348">
        <f t="shared" si="216"/>
        <v>0</v>
      </c>
      <c r="AH570" s="348">
        <f t="shared" si="217"/>
        <v>0</v>
      </c>
      <c r="AI570" s="348">
        <f t="shared" si="218"/>
        <v>0</v>
      </c>
      <c r="AJ570" s="348">
        <f t="shared" si="219"/>
        <v>0</v>
      </c>
      <c r="AK570" s="348">
        <f t="shared" si="220"/>
        <v>0</v>
      </c>
      <c r="AL570" s="348">
        <f t="shared" si="221"/>
        <v>0</v>
      </c>
      <c r="AM570" s="348">
        <f t="shared" si="222"/>
        <v>0</v>
      </c>
      <c r="AN570" s="348">
        <f t="shared" si="223"/>
        <v>0</v>
      </c>
      <c r="AO570" s="334"/>
    </row>
    <row r="571" spans="1:41" s="335" customFormat="1" ht="18" customHeight="1">
      <c r="A571" s="343"/>
      <c r="B571" s="344" t="s">
        <v>1137</v>
      </c>
      <c r="C571" s="345" t="s">
        <v>1138</v>
      </c>
      <c r="D571" s="346"/>
      <c r="E571" s="346"/>
      <c r="F571" s="346"/>
      <c r="G571" s="346"/>
      <c r="H571" s="346"/>
      <c r="I571" s="346"/>
      <c r="J571" s="346"/>
      <c r="K571" s="346"/>
      <c r="L571" s="346"/>
      <c r="M571" s="346"/>
      <c r="N571" s="346"/>
      <c r="O571" s="346"/>
      <c r="P571" s="347"/>
      <c r="Q571" s="348"/>
      <c r="R571" s="348"/>
      <c r="S571" s="348"/>
      <c r="T571" s="348"/>
      <c r="U571" s="348"/>
      <c r="V571" s="348"/>
      <c r="W571" s="348"/>
      <c r="X571" s="348"/>
      <c r="Y571" s="348"/>
      <c r="Z571" s="348"/>
      <c r="AA571" s="348"/>
      <c r="AB571" s="348"/>
      <c r="AC571" s="348">
        <f t="shared" si="212"/>
        <v>0</v>
      </c>
      <c r="AD571" s="348">
        <f t="shared" si="213"/>
        <v>0</v>
      </c>
      <c r="AE571" s="348">
        <f t="shared" si="214"/>
        <v>0</v>
      </c>
      <c r="AF571" s="348">
        <f t="shared" si="215"/>
        <v>0</v>
      </c>
      <c r="AG571" s="348">
        <f t="shared" si="216"/>
        <v>0</v>
      </c>
      <c r="AH571" s="348">
        <f t="shared" si="217"/>
        <v>0</v>
      </c>
      <c r="AI571" s="348">
        <f t="shared" si="218"/>
        <v>0</v>
      </c>
      <c r="AJ571" s="348">
        <f t="shared" si="219"/>
        <v>0</v>
      </c>
      <c r="AK571" s="348">
        <f t="shared" si="220"/>
        <v>0</v>
      </c>
      <c r="AL571" s="348">
        <f t="shared" si="221"/>
        <v>0</v>
      </c>
      <c r="AM571" s="348">
        <f t="shared" si="222"/>
        <v>0</v>
      </c>
      <c r="AN571" s="348">
        <f t="shared" si="223"/>
        <v>0</v>
      </c>
      <c r="AO571" s="334"/>
    </row>
    <row r="572" spans="1:41" s="335" customFormat="1" ht="18" customHeight="1">
      <c r="A572" s="343"/>
      <c r="B572" s="344" t="s">
        <v>466</v>
      </c>
      <c r="C572" s="345" t="s">
        <v>467</v>
      </c>
      <c r="D572" s="346"/>
      <c r="E572" s="346"/>
      <c r="F572" s="346"/>
      <c r="G572" s="346"/>
      <c r="H572" s="346"/>
      <c r="I572" s="346"/>
      <c r="J572" s="346"/>
      <c r="K572" s="346"/>
      <c r="L572" s="346"/>
      <c r="M572" s="346"/>
      <c r="N572" s="346"/>
      <c r="O572" s="346"/>
      <c r="P572" s="347"/>
      <c r="Q572" s="348"/>
      <c r="R572" s="348"/>
      <c r="S572" s="348"/>
      <c r="T572" s="348"/>
      <c r="U572" s="348"/>
      <c r="V572" s="348"/>
      <c r="W572" s="348"/>
      <c r="X572" s="348"/>
      <c r="Y572" s="348"/>
      <c r="Z572" s="348"/>
      <c r="AA572" s="348"/>
      <c r="AB572" s="348"/>
      <c r="AC572" s="348">
        <f t="shared" si="212"/>
        <v>0</v>
      </c>
      <c r="AD572" s="348">
        <f t="shared" si="213"/>
        <v>0</v>
      </c>
      <c r="AE572" s="348">
        <f t="shared" si="214"/>
        <v>0</v>
      </c>
      <c r="AF572" s="348">
        <f t="shared" si="215"/>
        <v>0</v>
      </c>
      <c r="AG572" s="348">
        <f t="shared" si="216"/>
        <v>0</v>
      </c>
      <c r="AH572" s="348">
        <f t="shared" si="217"/>
        <v>0</v>
      </c>
      <c r="AI572" s="348">
        <f t="shared" si="218"/>
        <v>0</v>
      </c>
      <c r="AJ572" s="348">
        <f t="shared" si="219"/>
        <v>0</v>
      </c>
      <c r="AK572" s="348">
        <f t="shared" si="220"/>
        <v>0</v>
      </c>
      <c r="AL572" s="348">
        <f t="shared" si="221"/>
        <v>0</v>
      </c>
      <c r="AM572" s="348">
        <f t="shared" si="222"/>
        <v>0</v>
      </c>
      <c r="AN572" s="348">
        <f t="shared" si="223"/>
        <v>0</v>
      </c>
      <c r="AO572" s="334"/>
    </row>
    <row r="573" spans="1:41" s="335" customFormat="1" ht="18" customHeight="1">
      <c r="A573" s="343"/>
      <c r="B573" s="344" t="s">
        <v>1142</v>
      </c>
      <c r="C573" s="345" t="s">
        <v>1140</v>
      </c>
      <c r="D573" s="346"/>
      <c r="E573" s="346"/>
      <c r="F573" s="346"/>
      <c r="G573" s="346"/>
      <c r="H573" s="346"/>
      <c r="I573" s="346"/>
      <c r="J573" s="346"/>
      <c r="K573" s="346"/>
      <c r="L573" s="346"/>
      <c r="M573" s="346"/>
      <c r="N573" s="346"/>
      <c r="O573" s="346"/>
      <c r="P573" s="347"/>
      <c r="Q573" s="348"/>
      <c r="R573" s="348"/>
      <c r="S573" s="348"/>
      <c r="T573" s="348"/>
      <c r="U573" s="348"/>
      <c r="V573" s="348"/>
      <c r="W573" s="348"/>
      <c r="X573" s="348"/>
      <c r="Y573" s="348"/>
      <c r="Z573" s="348"/>
      <c r="AA573" s="348"/>
      <c r="AB573" s="348"/>
      <c r="AC573" s="348">
        <f t="shared" si="212"/>
        <v>0</v>
      </c>
      <c r="AD573" s="348">
        <f t="shared" si="213"/>
        <v>0</v>
      </c>
      <c r="AE573" s="348">
        <f t="shared" si="214"/>
        <v>0</v>
      </c>
      <c r="AF573" s="348">
        <f t="shared" si="215"/>
        <v>0</v>
      </c>
      <c r="AG573" s="348">
        <f t="shared" si="216"/>
        <v>0</v>
      </c>
      <c r="AH573" s="348">
        <f t="shared" si="217"/>
        <v>0</v>
      </c>
      <c r="AI573" s="348">
        <f t="shared" si="218"/>
        <v>0</v>
      </c>
      <c r="AJ573" s="348">
        <f t="shared" si="219"/>
        <v>0</v>
      </c>
      <c r="AK573" s="348">
        <f t="shared" si="220"/>
        <v>0</v>
      </c>
      <c r="AL573" s="348">
        <f t="shared" si="221"/>
        <v>0</v>
      </c>
      <c r="AM573" s="348">
        <f t="shared" si="222"/>
        <v>0</v>
      </c>
      <c r="AN573" s="348">
        <f t="shared" si="223"/>
        <v>0</v>
      </c>
      <c r="AO573" s="334"/>
    </row>
    <row r="574" spans="1:41" s="335" customFormat="1" ht="18" customHeight="1">
      <c r="A574" s="343"/>
      <c r="B574" s="344" t="s">
        <v>1143</v>
      </c>
      <c r="C574" s="345" t="s">
        <v>1141</v>
      </c>
      <c r="D574" s="346"/>
      <c r="E574" s="346"/>
      <c r="F574" s="346"/>
      <c r="G574" s="346"/>
      <c r="H574" s="346"/>
      <c r="I574" s="346"/>
      <c r="J574" s="346"/>
      <c r="K574" s="346"/>
      <c r="L574" s="346"/>
      <c r="M574" s="346"/>
      <c r="N574" s="346"/>
      <c r="O574" s="346"/>
      <c r="P574" s="347"/>
      <c r="Q574" s="348"/>
      <c r="R574" s="348"/>
      <c r="S574" s="348"/>
      <c r="T574" s="348"/>
      <c r="U574" s="348"/>
      <c r="V574" s="348"/>
      <c r="W574" s="348"/>
      <c r="X574" s="348"/>
      <c r="Y574" s="348"/>
      <c r="Z574" s="348"/>
      <c r="AA574" s="348"/>
      <c r="AB574" s="348"/>
      <c r="AC574" s="348">
        <f t="shared" si="212"/>
        <v>0</v>
      </c>
      <c r="AD574" s="348">
        <f t="shared" si="213"/>
        <v>0</v>
      </c>
      <c r="AE574" s="348">
        <f t="shared" si="214"/>
        <v>0</v>
      </c>
      <c r="AF574" s="348">
        <f t="shared" si="215"/>
        <v>0</v>
      </c>
      <c r="AG574" s="348">
        <f t="shared" si="216"/>
        <v>0</v>
      </c>
      <c r="AH574" s="348">
        <f t="shared" si="217"/>
        <v>0</v>
      </c>
      <c r="AI574" s="348">
        <f t="shared" si="218"/>
        <v>0</v>
      </c>
      <c r="AJ574" s="348">
        <f t="shared" si="219"/>
        <v>0</v>
      </c>
      <c r="AK574" s="348">
        <f t="shared" si="220"/>
        <v>0</v>
      </c>
      <c r="AL574" s="348">
        <f t="shared" si="221"/>
        <v>0</v>
      </c>
      <c r="AM574" s="348">
        <f t="shared" si="222"/>
        <v>0</v>
      </c>
      <c r="AN574" s="348">
        <f t="shared" si="223"/>
        <v>0</v>
      </c>
      <c r="AO574" s="334"/>
    </row>
    <row r="575" spans="1:41" s="335" customFormat="1" ht="18" customHeight="1">
      <c r="A575" s="343"/>
      <c r="B575" s="344" t="s">
        <v>1396</v>
      </c>
      <c r="C575" s="345" t="s">
        <v>1395</v>
      </c>
      <c r="D575" s="346"/>
      <c r="E575" s="346"/>
      <c r="F575" s="346"/>
      <c r="G575" s="346"/>
      <c r="H575" s="346"/>
      <c r="I575" s="346"/>
      <c r="J575" s="346"/>
      <c r="K575" s="346"/>
      <c r="L575" s="346"/>
      <c r="M575" s="346"/>
      <c r="N575" s="346"/>
      <c r="O575" s="346"/>
      <c r="P575" s="347"/>
      <c r="Q575" s="348"/>
      <c r="R575" s="348"/>
      <c r="S575" s="348"/>
      <c r="T575" s="348"/>
      <c r="U575" s="348"/>
      <c r="V575" s="348"/>
      <c r="W575" s="348"/>
      <c r="X575" s="348"/>
      <c r="Y575" s="348"/>
      <c r="Z575" s="348"/>
      <c r="AA575" s="348"/>
      <c r="AB575" s="348"/>
      <c r="AC575" s="348">
        <f t="shared" si="212"/>
        <v>0</v>
      </c>
      <c r="AD575" s="348">
        <f t="shared" si="213"/>
        <v>0</v>
      </c>
      <c r="AE575" s="348">
        <f t="shared" si="214"/>
        <v>0</v>
      </c>
      <c r="AF575" s="348">
        <f t="shared" si="215"/>
        <v>0</v>
      </c>
      <c r="AG575" s="348">
        <f t="shared" si="216"/>
        <v>0</v>
      </c>
      <c r="AH575" s="348">
        <f t="shared" si="217"/>
        <v>0</v>
      </c>
      <c r="AI575" s="348">
        <f t="shared" si="218"/>
        <v>0</v>
      </c>
      <c r="AJ575" s="348">
        <f t="shared" si="219"/>
        <v>0</v>
      </c>
      <c r="AK575" s="348">
        <f t="shared" si="220"/>
        <v>0</v>
      </c>
      <c r="AL575" s="348">
        <f t="shared" si="221"/>
        <v>0</v>
      </c>
      <c r="AM575" s="348">
        <f t="shared" si="222"/>
        <v>0</v>
      </c>
      <c r="AN575" s="348">
        <f t="shared" si="223"/>
        <v>0</v>
      </c>
      <c r="AO575" s="334"/>
    </row>
    <row r="576" spans="1:41" s="335" customFormat="1" ht="18" customHeight="1">
      <c r="A576" s="343"/>
      <c r="B576" s="344" t="s">
        <v>1408</v>
      </c>
      <c r="C576" s="345" t="s">
        <v>1409</v>
      </c>
      <c r="D576" s="346"/>
      <c r="E576" s="346"/>
      <c r="F576" s="346"/>
      <c r="G576" s="346"/>
      <c r="H576" s="346"/>
      <c r="I576" s="346"/>
      <c r="J576" s="346"/>
      <c r="K576" s="346"/>
      <c r="L576" s="346"/>
      <c r="M576" s="346"/>
      <c r="N576" s="346"/>
      <c r="O576" s="346"/>
      <c r="P576" s="347"/>
      <c r="Q576" s="348"/>
      <c r="R576" s="348"/>
      <c r="S576" s="348"/>
      <c r="T576" s="348"/>
      <c r="U576" s="348"/>
      <c r="V576" s="348"/>
      <c r="W576" s="348"/>
      <c r="X576" s="348"/>
      <c r="Y576" s="348"/>
      <c r="Z576" s="348"/>
      <c r="AA576" s="348"/>
      <c r="AB576" s="348"/>
      <c r="AC576" s="348">
        <f t="shared" si="212"/>
        <v>0</v>
      </c>
      <c r="AD576" s="348">
        <f t="shared" si="213"/>
        <v>0</v>
      </c>
      <c r="AE576" s="348">
        <f t="shared" si="214"/>
        <v>0</v>
      </c>
      <c r="AF576" s="348">
        <f t="shared" si="215"/>
        <v>0</v>
      </c>
      <c r="AG576" s="348">
        <f t="shared" si="216"/>
        <v>0</v>
      </c>
      <c r="AH576" s="348">
        <f t="shared" si="217"/>
        <v>0</v>
      </c>
      <c r="AI576" s="348">
        <f t="shared" si="218"/>
        <v>0</v>
      </c>
      <c r="AJ576" s="348">
        <f t="shared" si="219"/>
        <v>0</v>
      </c>
      <c r="AK576" s="348">
        <f t="shared" si="220"/>
        <v>0</v>
      </c>
      <c r="AL576" s="348">
        <f t="shared" si="221"/>
        <v>0</v>
      </c>
      <c r="AM576" s="348">
        <f t="shared" si="222"/>
        <v>0</v>
      </c>
      <c r="AN576" s="348">
        <f t="shared" si="223"/>
        <v>0</v>
      </c>
      <c r="AO576" s="334"/>
    </row>
    <row r="577" spans="1:41" s="335" customFormat="1" ht="18" customHeight="1">
      <c r="A577" s="343"/>
      <c r="B577" s="344" t="s">
        <v>1410</v>
      </c>
      <c r="C577" s="345" t="s">
        <v>1411</v>
      </c>
      <c r="D577" s="346"/>
      <c r="E577" s="346"/>
      <c r="F577" s="346"/>
      <c r="G577" s="346"/>
      <c r="H577" s="346"/>
      <c r="I577" s="346"/>
      <c r="J577" s="346"/>
      <c r="K577" s="346"/>
      <c r="L577" s="346"/>
      <c r="M577" s="346"/>
      <c r="N577" s="346"/>
      <c r="O577" s="346"/>
      <c r="P577" s="347"/>
      <c r="Q577" s="348"/>
      <c r="R577" s="348"/>
      <c r="S577" s="348"/>
      <c r="T577" s="348"/>
      <c r="U577" s="348"/>
      <c r="V577" s="348"/>
      <c r="W577" s="348"/>
      <c r="X577" s="348"/>
      <c r="Y577" s="348"/>
      <c r="Z577" s="348"/>
      <c r="AA577" s="348"/>
      <c r="AB577" s="348"/>
      <c r="AC577" s="348">
        <f t="shared" si="212"/>
        <v>0</v>
      </c>
      <c r="AD577" s="348">
        <f t="shared" si="213"/>
        <v>0</v>
      </c>
      <c r="AE577" s="348">
        <f t="shared" si="214"/>
        <v>0</v>
      </c>
      <c r="AF577" s="348">
        <f t="shared" si="215"/>
        <v>0</v>
      </c>
      <c r="AG577" s="348">
        <f t="shared" si="216"/>
        <v>0</v>
      </c>
      <c r="AH577" s="348">
        <f t="shared" si="217"/>
        <v>0</v>
      </c>
      <c r="AI577" s="348">
        <f t="shared" si="218"/>
        <v>0</v>
      </c>
      <c r="AJ577" s="348">
        <f t="shared" si="219"/>
        <v>0</v>
      </c>
      <c r="AK577" s="348">
        <f t="shared" si="220"/>
        <v>0</v>
      </c>
      <c r="AL577" s="348">
        <f t="shared" si="221"/>
        <v>0</v>
      </c>
      <c r="AM577" s="348">
        <f t="shared" si="222"/>
        <v>0</v>
      </c>
      <c r="AN577" s="348">
        <f t="shared" si="223"/>
        <v>0</v>
      </c>
      <c r="AO577" s="334"/>
    </row>
    <row r="578" spans="1:41" s="335" customFormat="1" ht="18" customHeight="1">
      <c r="A578" s="343"/>
      <c r="B578" s="344" t="s">
        <v>1420</v>
      </c>
      <c r="C578" s="345" t="s">
        <v>1414</v>
      </c>
      <c r="D578" s="346"/>
      <c r="E578" s="346"/>
      <c r="F578" s="346"/>
      <c r="G578" s="346"/>
      <c r="H578" s="346"/>
      <c r="I578" s="346"/>
      <c r="J578" s="346"/>
      <c r="K578" s="346"/>
      <c r="L578" s="346"/>
      <c r="M578" s="346"/>
      <c r="N578" s="346"/>
      <c r="O578" s="346"/>
      <c r="P578" s="347"/>
      <c r="Q578" s="348"/>
      <c r="R578" s="348"/>
      <c r="S578" s="348"/>
      <c r="T578" s="348"/>
      <c r="U578" s="348"/>
      <c r="V578" s="348"/>
      <c r="W578" s="348"/>
      <c r="X578" s="348"/>
      <c r="Y578" s="348"/>
      <c r="Z578" s="348"/>
      <c r="AA578" s="348"/>
      <c r="AB578" s="348"/>
      <c r="AC578" s="348">
        <f t="shared" si="212"/>
        <v>0</v>
      </c>
      <c r="AD578" s="348">
        <f t="shared" si="213"/>
        <v>0</v>
      </c>
      <c r="AE578" s="348">
        <f t="shared" si="214"/>
        <v>0</v>
      </c>
      <c r="AF578" s="348">
        <f t="shared" si="215"/>
        <v>0</v>
      </c>
      <c r="AG578" s="348">
        <f t="shared" si="216"/>
        <v>0</v>
      </c>
      <c r="AH578" s="348">
        <f t="shared" si="217"/>
        <v>0</v>
      </c>
      <c r="AI578" s="348">
        <f t="shared" si="218"/>
        <v>0</v>
      </c>
      <c r="AJ578" s="348">
        <f t="shared" si="219"/>
        <v>0</v>
      </c>
      <c r="AK578" s="348">
        <f t="shared" si="220"/>
        <v>0</v>
      </c>
      <c r="AL578" s="348">
        <f t="shared" si="221"/>
        <v>0</v>
      </c>
      <c r="AM578" s="348">
        <f t="shared" si="222"/>
        <v>0</v>
      </c>
      <c r="AN578" s="348">
        <f t="shared" si="223"/>
        <v>0</v>
      </c>
      <c r="AO578" s="334"/>
    </row>
    <row r="579" spans="1:41" s="335" customFormat="1" ht="18" customHeight="1">
      <c r="A579" s="343"/>
      <c r="B579" s="344" t="s">
        <v>1412</v>
      </c>
      <c r="C579" s="345" t="s">
        <v>1413</v>
      </c>
      <c r="D579" s="346"/>
      <c r="E579" s="346"/>
      <c r="F579" s="346"/>
      <c r="G579" s="346"/>
      <c r="H579" s="346"/>
      <c r="I579" s="346"/>
      <c r="J579" s="346"/>
      <c r="K579" s="346"/>
      <c r="L579" s="346"/>
      <c r="M579" s="346"/>
      <c r="N579" s="346"/>
      <c r="O579" s="346"/>
      <c r="P579" s="347"/>
      <c r="Q579" s="348"/>
      <c r="R579" s="348"/>
      <c r="S579" s="348"/>
      <c r="T579" s="348"/>
      <c r="U579" s="348"/>
      <c r="V579" s="348"/>
      <c r="W579" s="348"/>
      <c r="X579" s="348"/>
      <c r="Y579" s="348"/>
      <c r="Z579" s="348"/>
      <c r="AA579" s="348"/>
      <c r="AB579" s="348"/>
      <c r="AC579" s="348">
        <f t="shared" si="212"/>
        <v>0</v>
      </c>
      <c r="AD579" s="348">
        <f t="shared" si="213"/>
        <v>0</v>
      </c>
      <c r="AE579" s="348">
        <f t="shared" si="214"/>
        <v>0</v>
      </c>
      <c r="AF579" s="348">
        <f t="shared" si="215"/>
        <v>0</v>
      </c>
      <c r="AG579" s="348">
        <f t="shared" si="216"/>
        <v>0</v>
      </c>
      <c r="AH579" s="348">
        <f t="shared" si="217"/>
        <v>0</v>
      </c>
      <c r="AI579" s="348">
        <f t="shared" si="218"/>
        <v>0</v>
      </c>
      <c r="AJ579" s="348">
        <f t="shared" si="219"/>
        <v>0</v>
      </c>
      <c r="AK579" s="348">
        <f t="shared" si="220"/>
        <v>0</v>
      </c>
      <c r="AL579" s="348">
        <f t="shared" si="221"/>
        <v>0</v>
      </c>
      <c r="AM579" s="348">
        <f t="shared" si="222"/>
        <v>0</v>
      </c>
      <c r="AN579" s="348">
        <f t="shared" si="223"/>
        <v>0</v>
      </c>
      <c r="AO579" s="334"/>
    </row>
    <row r="580" spans="1:41" s="335" customFormat="1" ht="18" customHeight="1">
      <c r="A580" s="343"/>
      <c r="B580" s="344" t="s">
        <v>1425</v>
      </c>
      <c r="C580" s="345" t="s">
        <v>1426</v>
      </c>
      <c r="D580" s="346"/>
      <c r="E580" s="346"/>
      <c r="F580" s="346"/>
      <c r="G580" s="346"/>
      <c r="H580" s="346"/>
      <c r="I580" s="346"/>
      <c r="J580" s="346"/>
      <c r="K580" s="346"/>
      <c r="L580" s="346"/>
      <c r="M580" s="346"/>
      <c r="N580" s="346"/>
      <c r="O580" s="346"/>
      <c r="P580" s="347"/>
      <c r="Q580" s="348"/>
      <c r="R580" s="348"/>
      <c r="S580" s="348"/>
      <c r="T580" s="348"/>
      <c r="U580" s="348"/>
      <c r="V580" s="348"/>
      <c r="W580" s="348"/>
      <c r="X580" s="348"/>
      <c r="Y580" s="348"/>
      <c r="Z580" s="348"/>
      <c r="AA580" s="348"/>
      <c r="AB580" s="348"/>
      <c r="AC580" s="348">
        <f t="shared" si="212"/>
        <v>0</v>
      </c>
      <c r="AD580" s="348">
        <f t="shared" si="213"/>
        <v>0</v>
      </c>
      <c r="AE580" s="348">
        <f t="shared" si="214"/>
        <v>0</v>
      </c>
      <c r="AF580" s="348">
        <f t="shared" si="215"/>
        <v>0</v>
      </c>
      <c r="AG580" s="348">
        <f t="shared" si="216"/>
        <v>0</v>
      </c>
      <c r="AH580" s="348">
        <f t="shared" si="217"/>
        <v>0</v>
      </c>
      <c r="AI580" s="348">
        <f t="shared" si="218"/>
        <v>0</v>
      </c>
      <c r="AJ580" s="348">
        <f t="shared" si="219"/>
        <v>0</v>
      </c>
      <c r="AK580" s="348">
        <f t="shared" si="220"/>
        <v>0</v>
      </c>
      <c r="AL580" s="348">
        <f t="shared" si="221"/>
        <v>0</v>
      </c>
      <c r="AM580" s="348">
        <f t="shared" si="222"/>
        <v>0</v>
      </c>
      <c r="AN580" s="348">
        <f t="shared" si="223"/>
        <v>0</v>
      </c>
      <c r="AO580" s="334"/>
    </row>
    <row r="581" spans="1:41" s="335" customFormat="1" ht="18" customHeight="1">
      <c r="A581" s="343">
        <f>IF($B581="","",MAX($A560:$A560)+1)</f>
        <v>542</v>
      </c>
      <c r="B581" s="344" t="s">
        <v>1427</v>
      </c>
      <c r="C581" s="345" t="s">
        <v>1428</v>
      </c>
      <c r="D581" s="346"/>
      <c r="E581" s="346"/>
      <c r="F581" s="346"/>
      <c r="G581" s="346"/>
      <c r="H581" s="346"/>
      <c r="I581" s="346"/>
      <c r="J581" s="346"/>
      <c r="K581" s="346"/>
      <c r="L581" s="346"/>
      <c r="M581" s="346"/>
      <c r="N581" s="346"/>
      <c r="O581" s="346"/>
      <c r="P581" s="347">
        <f t="shared" si="211"/>
        <v>0</v>
      </c>
      <c r="Q581" s="348"/>
      <c r="R581" s="348"/>
      <c r="S581" s="348"/>
      <c r="T581" s="348"/>
      <c r="U581" s="348"/>
      <c r="V581" s="348"/>
      <c r="W581" s="348"/>
      <c r="X581" s="348"/>
      <c r="Y581" s="348"/>
      <c r="Z581" s="348"/>
      <c r="AA581" s="348">
        <f t="shared" si="196"/>
        <v>0</v>
      </c>
      <c r="AB581" s="348">
        <f t="shared" si="197"/>
        <v>0</v>
      </c>
      <c r="AC581" s="348">
        <f t="shared" si="198"/>
        <v>0</v>
      </c>
      <c r="AD581" s="348">
        <f t="shared" si="199"/>
        <v>0</v>
      </c>
      <c r="AE581" s="348">
        <f t="shared" si="200"/>
        <v>0</v>
      </c>
      <c r="AF581" s="348">
        <f t="shared" si="201"/>
        <v>0</v>
      </c>
      <c r="AG581" s="348">
        <f t="shared" si="202"/>
        <v>0</v>
      </c>
      <c r="AH581" s="348">
        <f t="shared" si="203"/>
        <v>0</v>
      </c>
      <c r="AI581" s="348">
        <f t="shared" si="204"/>
        <v>0</v>
      </c>
      <c r="AJ581" s="348">
        <f t="shared" si="205"/>
        <v>0</v>
      </c>
      <c r="AK581" s="348">
        <f t="shared" si="206"/>
        <v>0</v>
      </c>
      <c r="AL581" s="348">
        <f t="shared" si="207"/>
        <v>0</v>
      </c>
      <c r="AM581" s="348">
        <f t="shared" si="208"/>
        <v>0</v>
      </c>
      <c r="AN581" s="348">
        <f t="shared" si="209"/>
        <v>0</v>
      </c>
      <c r="AO581" s="334"/>
    </row>
    <row r="582" spans="1:41" s="335" customFormat="1" ht="18" customHeight="1">
      <c r="A582" s="343">
        <f t="shared" si="210"/>
        <v>543</v>
      </c>
      <c r="B582" s="344" t="s">
        <v>1429</v>
      </c>
      <c r="C582" s="345" t="s">
        <v>1430</v>
      </c>
      <c r="D582" s="346"/>
      <c r="E582" s="346"/>
      <c r="F582" s="346"/>
      <c r="G582" s="346"/>
      <c r="H582" s="346"/>
      <c r="I582" s="346"/>
      <c r="J582" s="346"/>
      <c r="K582" s="346"/>
      <c r="L582" s="346"/>
      <c r="M582" s="346"/>
      <c r="N582" s="346"/>
      <c r="O582" s="346"/>
      <c r="P582" s="347">
        <f t="shared" si="211"/>
        <v>0</v>
      </c>
      <c r="Q582" s="348"/>
      <c r="R582" s="348"/>
      <c r="S582" s="348"/>
      <c r="T582" s="348"/>
      <c r="U582" s="348"/>
      <c r="V582" s="348"/>
      <c r="W582" s="348"/>
      <c r="X582" s="348"/>
      <c r="Y582" s="348"/>
      <c r="Z582" s="348"/>
      <c r="AA582" s="348"/>
      <c r="AB582" s="348"/>
      <c r="AC582" s="348">
        <f t="shared" si="198"/>
        <v>0</v>
      </c>
      <c r="AD582" s="348">
        <f t="shared" si="199"/>
        <v>0</v>
      </c>
      <c r="AE582" s="348">
        <f t="shared" si="200"/>
        <v>0</v>
      </c>
      <c r="AF582" s="348">
        <f t="shared" si="201"/>
        <v>0</v>
      </c>
      <c r="AG582" s="348">
        <f t="shared" si="202"/>
        <v>0</v>
      </c>
      <c r="AH582" s="348">
        <f t="shared" si="203"/>
        <v>0</v>
      </c>
      <c r="AI582" s="348">
        <f t="shared" si="204"/>
        <v>0</v>
      </c>
      <c r="AJ582" s="348">
        <f t="shared" si="205"/>
        <v>0</v>
      </c>
      <c r="AK582" s="348">
        <f t="shared" si="206"/>
        <v>0</v>
      </c>
      <c r="AL582" s="348">
        <f t="shared" si="207"/>
        <v>0</v>
      </c>
      <c r="AM582" s="348">
        <f t="shared" si="208"/>
        <v>0</v>
      </c>
      <c r="AN582" s="348">
        <f t="shared" si="209"/>
        <v>0</v>
      </c>
      <c r="AO582" s="334"/>
    </row>
    <row r="583" spans="1:41" s="335" customFormat="1" ht="18" customHeight="1">
      <c r="A583" s="343" t="str">
        <f t="shared" si="210"/>
        <v/>
      </c>
      <c r="B583" s="344"/>
      <c r="C583" s="345"/>
      <c r="D583" s="346"/>
      <c r="E583" s="346"/>
      <c r="F583" s="346"/>
      <c r="G583" s="346"/>
      <c r="H583" s="346"/>
      <c r="I583" s="346"/>
      <c r="J583" s="346"/>
      <c r="K583" s="346"/>
      <c r="L583" s="346"/>
      <c r="M583" s="346"/>
      <c r="N583" s="346"/>
      <c r="O583" s="346"/>
      <c r="P583" s="347">
        <f t="shared" si="211"/>
        <v>0</v>
      </c>
      <c r="Q583" s="348"/>
      <c r="R583" s="348"/>
      <c r="S583" s="348"/>
      <c r="T583" s="348"/>
      <c r="U583" s="348"/>
      <c r="V583" s="348"/>
      <c r="W583" s="348"/>
      <c r="X583" s="348"/>
      <c r="Y583" s="348">
        <f t="shared" ref="Y583" si="224">IF((D583+E583+F583+G583)&gt;=14,0,IF((D583+E583+F583+G583+H583)&lt;14,H583,14-(D583+E583+F583+G583)))</f>
        <v>0</v>
      </c>
      <c r="Z583" s="348">
        <f t="shared" ref="Z583" si="225">IF((D583+E583+F583+G583)&gt;=14,H583,H583-Y583)</f>
        <v>0</v>
      </c>
      <c r="AA583" s="348">
        <f t="shared" ref="AA583" si="226">IF((D583+E583+F583+G583+H583)&gt;=14,0,IF((D583+E583+F583+G583+H583+I583)&lt;14,I583,14-(D583+E583+F583+G583+H583)))</f>
        <v>0</v>
      </c>
      <c r="AB583" s="348">
        <f t="shared" ref="AB583" si="227">IF((D583+E583+F583+G583+H583)&gt;=14,I583,I583-AA583)</f>
        <v>0</v>
      </c>
      <c r="AC583" s="348">
        <f t="shared" si="198"/>
        <v>0</v>
      </c>
      <c r="AD583" s="348">
        <f t="shared" si="199"/>
        <v>0</v>
      </c>
      <c r="AE583" s="348">
        <f t="shared" si="200"/>
        <v>0</v>
      </c>
      <c r="AF583" s="348">
        <f t="shared" si="201"/>
        <v>0</v>
      </c>
      <c r="AG583" s="348">
        <f t="shared" si="202"/>
        <v>0</v>
      </c>
      <c r="AH583" s="348">
        <f t="shared" si="203"/>
        <v>0</v>
      </c>
      <c r="AI583" s="348">
        <f t="shared" si="204"/>
        <v>0</v>
      </c>
      <c r="AJ583" s="348">
        <f t="shared" si="205"/>
        <v>0</v>
      </c>
      <c r="AK583" s="348">
        <f t="shared" si="206"/>
        <v>0</v>
      </c>
      <c r="AL583" s="348">
        <f t="shared" si="207"/>
        <v>0</v>
      </c>
      <c r="AM583" s="348">
        <f t="shared" si="208"/>
        <v>0</v>
      </c>
      <c r="AN583" s="348">
        <f t="shared" si="209"/>
        <v>0</v>
      </c>
      <c r="AO583" s="334"/>
    </row>
    <row r="584" spans="1:41" s="335" customFormat="1" ht="18" customHeight="1">
      <c r="A584" s="343" t="str">
        <f t="shared" si="210"/>
        <v/>
      </c>
      <c r="B584" s="344"/>
      <c r="C584" s="345"/>
      <c r="D584" s="346"/>
      <c r="E584" s="346"/>
      <c r="F584" s="346"/>
      <c r="G584" s="346"/>
      <c r="H584" s="346"/>
      <c r="I584" s="346"/>
      <c r="J584" s="346"/>
      <c r="K584" s="346"/>
      <c r="L584" s="346"/>
      <c r="M584" s="346"/>
      <c r="N584" s="346"/>
      <c r="O584" s="346"/>
      <c r="P584" s="347">
        <f t="shared" si="211"/>
        <v>0</v>
      </c>
      <c r="Q584" s="348">
        <f t="shared" si="186"/>
        <v>0</v>
      </c>
      <c r="R584" s="348">
        <f t="shared" si="187"/>
        <v>0</v>
      </c>
      <c r="S584" s="348">
        <f t="shared" si="188"/>
        <v>0</v>
      </c>
      <c r="T584" s="348">
        <f t="shared" si="189"/>
        <v>0</v>
      </c>
      <c r="U584" s="348">
        <f t="shared" si="190"/>
        <v>0</v>
      </c>
      <c r="V584" s="348">
        <f t="shared" si="191"/>
        <v>0</v>
      </c>
      <c r="W584" s="348">
        <f t="shared" si="192"/>
        <v>0</v>
      </c>
      <c r="X584" s="348">
        <f t="shared" si="193"/>
        <v>0</v>
      </c>
      <c r="Y584" s="348">
        <f t="shared" si="194"/>
        <v>0</v>
      </c>
      <c r="Z584" s="348">
        <f t="shared" si="195"/>
        <v>0</v>
      </c>
      <c r="AA584" s="348">
        <f t="shared" si="196"/>
        <v>0</v>
      </c>
      <c r="AB584" s="348">
        <f t="shared" si="197"/>
        <v>0</v>
      </c>
      <c r="AC584" s="348">
        <f t="shared" si="198"/>
        <v>0</v>
      </c>
      <c r="AD584" s="348">
        <f t="shared" si="199"/>
        <v>0</v>
      </c>
      <c r="AE584" s="348">
        <f t="shared" si="200"/>
        <v>0</v>
      </c>
      <c r="AF584" s="348">
        <f t="shared" si="201"/>
        <v>0</v>
      </c>
      <c r="AG584" s="348">
        <f t="shared" si="202"/>
        <v>0</v>
      </c>
      <c r="AH584" s="348">
        <f t="shared" si="203"/>
        <v>0</v>
      </c>
      <c r="AI584" s="348">
        <f t="shared" si="204"/>
        <v>0</v>
      </c>
      <c r="AJ584" s="348">
        <f t="shared" si="205"/>
        <v>0</v>
      </c>
      <c r="AK584" s="348">
        <f t="shared" si="206"/>
        <v>0</v>
      </c>
      <c r="AL584" s="348">
        <f t="shared" si="207"/>
        <v>0</v>
      </c>
      <c r="AM584" s="348">
        <f t="shared" si="208"/>
        <v>0</v>
      </c>
      <c r="AN584" s="348">
        <f t="shared" si="209"/>
        <v>0</v>
      </c>
      <c r="AO584" s="334">
        <v>11</v>
      </c>
    </row>
    <row r="585" spans="1:41" s="335" customFormat="1" ht="15.75" customHeight="1">
      <c r="A585" s="351"/>
      <c r="B585" s="352" t="str">
        <f>"TỔNG CỘNG: "&amp;A584&amp;" NGƯỜI"</f>
        <v>TỔNG CỘNG:  NGƯỜI</v>
      </c>
      <c r="C585" s="352"/>
      <c r="D585" s="353">
        <f t="shared" ref="D585:AN585" si="228">SUM(D6:D584)</f>
        <v>336</v>
      </c>
      <c r="E585" s="353">
        <f t="shared" si="228"/>
        <v>202</v>
      </c>
      <c r="F585" s="353">
        <f t="shared" si="228"/>
        <v>44</v>
      </c>
      <c r="G585" s="353">
        <f t="shared" si="228"/>
        <v>2</v>
      </c>
      <c r="H585" s="353">
        <f t="shared" si="228"/>
        <v>0</v>
      </c>
      <c r="I585" s="353">
        <f t="shared" si="228"/>
        <v>0</v>
      </c>
      <c r="J585" s="353">
        <f t="shared" si="228"/>
        <v>2</v>
      </c>
      <c r="K585" s="353">
        <f t="shared" si="228"/>
        <v>0</v>
      </c>
      <c r="L585" s="353">
        <f t="shared" si="228"/>
        <v>0</v>
      </c>
      <c r="M585" s="353">
        <f t="shared" si="228"/>
        <v>0</v>
      </c>
      <c r="N585" s="353">
        <f t="shared" si="228"/>
        <v>0</v>
      </c>
      <c r="O585" s="353">
        <f t="shared" si="228"/>
        <v>0</v>
      </c>
      <c r="P585" s="353">
        <f t="shared" si="228"/>
        <v>586</v>
      </c>
      <c r="Q585" s="354">
        <f t="shared" si="228"/>
        <v>336</v>
      </c>
      <c r="R585" s="354">
        <f t="shared" si="228"/>
        <v>0</v>
      </c>
      <c r="S585" s="354">
        <f t="shared" si="228"/>
        <v>201.5</v>
      </c>
      <c r="T585" s="354">
        <f t="shared" si="228"/>
        <v>0.5</v>
      </c>
      <c r="U585" s="354">
        <f t="shared" si="228"/>
        <v>43.5</v>
      </c>
      <c r="V585" s="354">
        <f t="shared" si="228"/>
        <v>0.5</v>
      </c>
      <c r="W585" s="354">
        <f t="shared" si="228"/>
        <v>2</v>
      </c>
      <c r="X585" s="354">
        <f t="shared" si="228"/>
        <v>0</v>
      </c>
      <c r="Y585" s="354">
        <f t="shared" si="228"/>
        <v>0</v>
      </c>
      <c r="Z585" s="354">
        <f t="shared" si="228"/>
        <v>0</v>
      </c>
      <c r="AA585" s="354">
        <f t="shared" si="228"/>
        <v>0</v>
      </c>
      <c r="AB585" s="354">
        <f t="shared" si="228"/>
        <v>0</v>
      </c>
      <c r="AC585" s="354">
        <f t="shared" si="228"/>
        <v>0</v>
      </c>
      <c r="AD585" s="354">
        <f t="shared" si="228"/>
        <v>2</v>
      </c>
      <c r="AE585" s="354">
        <f t="shared" si="228"/>
        <v>0</v>
      </c>
      <c r="AF585" s="354">
        <f t="shared" si="228"/>
        <v>0</v>
      </c>
      <c r="AG585" s="354">
        <f t="shared" si="228"/>
        <v>0</v>
      </c>
      <c r="AH585" s="354">
        <f t="shared" si="228"/>
        <v>0</v>
      </c>
      <c r="AI585" s="354">
        <f t="shared" si="228"/>
        <v>0</v>
      </c>
      <c r="AJ585" s="354">
        <f t="shared" si="228"/>
        <v>0</v>
      </c>
      <c r="AK585" s="354">
        <f t="shared" si="228"/>
        <v>0</v>
      </c>
      <c r="AL585" s="354">
        <f t="shared" si="228"/>
        <v>0</v>
      </c>
      <c r="AM585" s="354">
        <f t="shared" si="228"/>
        <v>0</v>
      </c>
      <c r="AN585" s="354">
        <f t="shared" si="228"/>
        <v>0</v>
      </c>
      <c r="AO585" s="334"/>
    </row>
  </sheetData>
  <autoFilter ref="A5:AO585" xr:uid="{360C4FD0-09D9-41DB-915A-A9B99F82FB83}"/>
  <mergeCells count="17">
    <mergeCell ref="AE3:AF3"/>
    <mergeCell ref="AG3:AH3"/>
    <mergeCell ref="AI3:AJ3"/>
    <mergeCell ref="AK3:AL3"/>
    <mergeCell ref="A2:A4"/>
    <mergeCell ref="B2:B4"/>
    <mergeCell ref="C2:C4"/>
    <mergeCell ref="D2:P2"/>
    <mergeCell ref="Q2:AN2"/>
    <mergeCell ref="Q3:R3"/>
    <mergeCell ref="S3:T3"/>
    <mergeCell ref="U3:V3"/>
    <mergeCell ref="W3:X3"/>
    <mergeCell ref="Y3:Z3"/>
    <mergeCell ref="AM3:AN3"/>
    <mergeCell ref="AA3:AB3"/>
    <mergeCell ref="AC3:AD3"/>
  </mergeCells>
  <conditionalFormatting sqref="A2:A3">
    <cfRule type="duplicateValues" dxfId="213" priority="119"/>
  </conditionalFormatting>
  <conditionalFormatting sqref="A6:A584">
    <cfRule type="duplicateValues" dxfId="212" priority="118"/>
  </conditionalFormatting>
  <conditionalFormatting sqref="A585">
    <cfRule type="duplicateValues" dxfId="211" priority="117"/>
  </conditionalFormatting>
  <conditionalFormatting sqref="B2:B3">
    <cfRule type="duplicateValues" dxfId="210" priority="116"/>
  </conditionalFormatting>
  <conditionalFormatting sqref="B107:B111">
    <cfRule type="duplicateValues" dxfId="209" priority="105"/>
    <cfRule type="duplicateValues" dxfId="208" priority="106"/>
    <cfRule type="duplicateValues" dxfId="207" priority="107"/>
    <cfRule type="duplicateValues" dxfId="206" priority="108"/>
    <cfRule type="duplicateValues" dxfId="205" priority="109"/>
    <cfRule type="duplicateValues" dxfId="204" priority="110"/>
    <cfRule type="duplicateValues" dxfId="203" priority="111"/>
    <cfRule type="duplicateValues" dxfId="202" priority="112"/>
    <cfRule type="duplicateValues" dxfId="201" priority="113"/>
    <cfRule type="duplicateValues" dxfId="200" priority="114"/>
    <cfRule type="duplicateValues" dxfId="199" priority="115"/>
  </conditionalFormatting>
  <conditionalFormatting sqref="B112">
    <cfRule type="duplicateValues" dxfId="198" priority="94"/>
    <cfRule type="duplicateValues" dxfId="197" priority="95"/>
    <cfRule type="duplicateValues" dxfId="196" priority="96"/>
    <cfRule type="duplicateValues" dxfId="195" priority="97"/>
    <cfRule type="duplicateValues" dxfId="194" priority="98"/>
    <cfRule type="duplicateValues" dxfId="193" priority="99"/>
    <cfRule type="duplicateValues" dxfId="192" priority="100"/>
    <cfRule type="duplicateValues" dxfId="191" priority="101"/>
    <cfRule type="duplicateValues" dxfId="190" priority="102"/>
    <cfRule type="duplicateValues" dxfId="189" priority="103"/>
    <cfRule type="duplicateValues" dxfId="188" priority="104"/>
  </conditionalFormatting>
  <conditionalFormatting sqref="B113:B584 B6:B106">
    <cfRule type="duplicateValues" dxfId="187" priority="89"/>
    <cfRule type="duplicateValues" dxfId="186" priority="90"/>
    <cfRule type="duplicateValues" dxfId="185" priority="91"/>
    <cfRule type="duplicateValues" dxfId="184" priority="92"/>
    <cfRule type="duplicateValues" dxfId="183" priority="93"/>
  </conditionalFormatting>
  <conditionalFormatting sqref="B113:B1048576 B1:B111">
    <cfRule type="duplicateValues" dxfId="182" priority="88"/>
  </conditionalFormatting>
  <conditionalFormatting sqref="B585">
    <cfRule type="duplicateValues" dxfId="181" priority="1"/>
    <cfRule type="duplicateValues" dxfId="180" priority="2"/>
    <cfRule type="duplicateValues" dxfId="179" priority="3"/>
    <cfRule type="duplicateValues" dxfId="178" priority="4"/>
    <cfRule type="duplicateValues" dxfId="177" priority="5"/>
    <cfRule type="duplicateValues" dxfId="176" priority="6"/>
    <cfRule type="duplicateValues" dxfId="175" priority="7"/>
    <cfRule type="duplicateValues" dxfId="174" priority="8"/>
    <cfRule type="duplicateValues" dxfId="173" priority="9"/>
    <cfRule type="duplicateValues" dxfId="172" priority="10"/>
    <cfRule type="duplicateValues" dxfId="171" priority="11"/>
    <cfRule type="duplicateValues" dxfId="170" priority="12"/>
    <cfRule type="duplicateValues" dxfId="169" priority="13"/>
    <cfRule type="duplicateValues" dxfId="168" priority="14"/>
    <cfRule type="duplicateValues" dxfId="167" priority="15"/>
    <cfRule type="duplicateValues" dxfId="166" priority="16"/>
    <cfRule type="duplicateValues" dxfId="165" priority="17"/>
    <cfRule type="duplicateValues" dxfId="164" priority="18"/>
    <cfRule type="duplicateValues" dxfId="163" priority="19"/>
    <cfRule type="duplicateValues" dxfId="162" priority="20"/>
    <cfRule type="duplicateValues" dxfId="161" priority="21"/>
    <cfRule type="duplicateValues" dxfId="160" priority="22"/>
    <cfRule type="duplicateValues" dxfId="159" priority="23"/>
    <cfRule type="duplicateValues" dxfId="158" priority="24"/>
    <cfRule type="duplicateValues" dxfId="157" priority="25"/>
    <cfRule type="duplicateValues" dxfId="156" priority="26"/>
    <cfRule type="duplicateValues" dxfId="155" priority="27"/>
    <cfRule type="duplicateValues" dxfId="154" priority="28"/>
    <cfRule type="duplicateValues" dxfId="153" priority="29"/>
    <cfRule type="duplicateValues" dxfId="152" priority="30"/>
    <cfRule type="duplicateValues" dxfId="151" priority="31"/>
    <cfRule type="duplicateValues" dxfId="150" priority="32"/>
    <cfRule type="duplicateValues" dxfId="149" priority="33"/>
    <cfRule type="duplicateValues" dxfId="148" priority="34"/>
    <cfRule type="duplicateValues" dxfId="147" priority="35"/>
    <cfRule type="duplicateValues" dxfId="146" priority="36"/>
    <cfRule type="duplicateValues" dxfId="145" priority="37"/>
    <cfRule type="duplicateValues" dxfId="144" priority="38"/>
    <cfRule type="duplicateValues" dxfId="143" priority="39"/>
    <cfRule type="duplicateValues" dxfId="142" priority="40"/>
    <cfRule type="duplicateValues" dxfId="141" priority="41"/>
    <cfRule type="duplicateValues" dxfId="140" priority="42"/>
    <cfRule type="duplicateValues" dxfId="139" priority="43"/>
    <cfRule type="duplicateValues" dxfId="138" priority="44"/>
    <cfRule type="duplicateValues" dxfId="137" priority="45"/>
    <cfRule type="duplicateValues" dxfId="136" priority="46"/>
    <cfRule type="duplicateValues" dxfId="135" priority="47"/>
    <cfRule type="duplicateValues" dxfId="134" priority="48"/>
    <cfRule type="duplicateValues" dxfId="133" priority="49"/>
    <cfRule type="duplicateValues" dxfId="132" priority="50"/>
    <cfRule type="duplicateValues" dxfId="131" priority="51"/>
    <cfRule type="duplicateValues" dxfId="130" priority="52"/>
    <cfRule type="duplicateValues" dxfId="129" priority="53"/>
    <cfRule type="duplicateValues" dxfId="128" priority="54"/>
    <cfRule type="duplicateValues" dxfId="127" priority="55"/>
    <cfRule type="duplicateValues" dxfId="126" priority="56"/>
    <cfRule type="duplicateValues" dxfId="125" priority="57"/>
    <cfRule type="duplicateValues" dxfId="124" priority="58"/>
    <cfRule type="duplicateValues" dxfId="123" priority="59"/>
    <cfRule type="duplicateValues" dxfId="122" priority="60"/>
    <cfRule type="duplicateValues" dxfId="121" priority="61"/>
    <cfRule type="duplicateValues" dxfId="120" priority="62"/>
    <cfRule type="duplicateValues" dxfId="119" priority="63"/>
    <cfRule type="duplicateValues" dxfId="118" priority="64"/>
    <cfRule type="duplicateValues" dxfId="117" priority="65"/>
    <cfRule type="duplicateValues" dxfId="116" priority="66"/>
    <cfRule type="duplicateValues" dxfId="115" priority="67"/>
    <cfRule type="duplicateValues" dxfId="114" priority="68"/>
    <cfRule type="duplicateValues" dxfId="113" priority="69"/>
    <cfRule type="duplicateValues" dxfId="112" priority="70"/>
    <cfRule type="duplicateValues" dxfId="111" priority="71"/>
    <cfRule type="duplicateValues" dxfId="110" priority="72"/>
    <cfRule type="duplicateValues" dxfId="109" priority="73"/>
    <cfRule type="duplicateValues" dxfId="108" priority="74"/>
    <cfRule type="duplicateValues" dxfId="107" priority="75"/>
    <cfRule type="duplicateValues" dxfId="106" priority="76"/>
    <cfRule type="duplicateValues" dxfId="105" priority="77"/>
    <cfRule type="duplicateValues" dxfId="104" priority="78"/>
    <cfRule type="duplicateValues" dxfId="103" priority="79"/>
    <cfRule type="duplicateValues" dxfId="102" priority="80"/>
    <cfRule type="duplicateValues" dxfId="101" priority="81"/>
    <cfRule type="duplicateValues" dxfId="100" priority="82"/>
    <cfRule type="duplicateValues" dxfId="99" priority="83"/>
    <cfRule type="duplicateValues" dxfId="98" priority="84"/>
    <cfRule type="duplicateValues" dxfId="97" priority="85"/>
    <cfRule type="duplicateValues" dxfId="96" priority="86"/>
    <cfRule type="duplicateValues" dxfId="95" priority="87"/>
  </conditionalFormatting>
  <pageMargins left="0.7" right="0.7" top="0.75" bottom="0.75" header="0.3" footer="0.3"/>
  <pageSetup paperSize="9" scale="66"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31611-2FC7-40D6-A3B7-7C83B8C217B9}">
  <dimension ref="A2:AM6"/>
  <sheetViews>
    <sheetView zoomScale="80" zoomScaleNormal="80" workbookViewId="0">
      <pane xSplit="6" ySplit="3" topLeftCell="M4" activePane="bottomRight" state="frozen"/>
      <selection pane="topRight" activeCell="G1" sqref="G1"/>
      <selection pane="bottomLeft" activeCell="A3" sqref="A3"/>
      <selection pane="bottomRight" activeCell="E7" sqref="E7"/>
    </sheetView>
  </sheetViews>
  <sheetFormatPr defaultColWidth="9.140625" defaultRowHeight="12.75"/>
  <cols>
    <col min="1" max="1" width="9.140625" style="56"/>
    <col min="2" max="2" width="16.85546875" style="56" customWidth="1"/>
    <col min="3" max="3" width="15.28515625" style="56" customWidth="1"/>
    <col min="4" max="4" width="12.42578125" style="276" customWidth="1"/>
    <col min="5" max="5" width="13.42578125" style="56" customWidth="1"/>
    <col min="6" max="6" width="11" style="56" customWidth="1"/>
    <col min="7" max="7" width="15" style="56" customWidth="1"/>
    <col min="8" max="8" width="14.140625" style="276" customWidth="1"/>
    <col min="9" max="9" width="12.5703125" style="56" customWidth="1"/>
    <col min="10" max="10" width="11.28515625" style="56" customWidth="1"/>
    <col min="11" max="11" width="11.5703125" style="56" customWidth="1"/>
    <col min="12" max="15" width="11.28515625" style="56" customWidth="1"/>
    <col min="16" max="17" width="12.140625" style="56" customWidth="1"/>
    <col min="18" max="18" width="10.7109375" style="56" customWidth="1"/>
    <col min="19" max="20" width="11.28515625" style="56" customWidth="1"/>
    <col min="21" max="21" width="14.28515625" style="56" customWidth="1"/>
    <col min="22" max="22" width="14.42578125" style="56" customWidth="1"/>
    <col min="23" max="23" width="12.28515625" style="56" customWidth="1"/>
    <col min="24" max="24" width="12.5703125" style="56" customWidth="1"/>
    <col min="25" max="26" width="10.5703125" style="56" customWidth="1"/>
    <col min="27" max="30" width="9.140625" style="56" customWidth="1"/>
    <col min="31" max="31" width="10.7109375" style="56" customWidth="1"/>
    <col min="32" max="36" width="11.5703125" style="276" customWidth="1"/>
    <col min="37" max="37" width="9.140625" style="56" customWidth="1"/>
    <col min="38" max="38" width="12.42578125" style="56" customWidth="1"/>
    <col min="39" max="40" width="9.140625" style="56" customWidth="1"/>
    <col min="41" max="41" width="11" style="56" bestFit="1" customWidth="1"/>
    <col min="42" max="16384" width="9.140625" style="56"/>
  </cols>
  <sheetData>
    <row r="2" spans="1:39" ht="18.95" customHeight="1">
      <c r="A2" s="713" t="s">
        <v>1400</v>
      </c>
      <c r="B2" s="714"/>
      <c r="C2" s="714"/>
      <c r="D2" s="714"/>
      <c r="E2" s="714"/>
      <c r="F2" s="277"/>
      <c r="G2" s="715"/>
      <c r="H2" s="715"/>
      <c r="I2" s="715"/>
      <c r="J2" s="715"/>
      <c r="K2" s="715"/>
      <c r="L2" s="715"/>
      <c r="M2" s="715"/>
      <c r="N2" s="715"/>
      <c r="O2" s="715"/>
      <c r="P2" s="715"/>
      <c r="Q2" s="715"/>
      <c r="R2" s="715"/>
      <c r="S2" s="715"/>
      <c r="T2" s="277"/>
      <c r="U2" s="277"/>
      <c r="V2" s="277"/>
      <c r="W2" s="277"/>
      <c r="X2" s="277"/>
      <c r="Y2" s="277"/>
      <c r="Z2" s="277"/>
      <c r="AA2" s="277"/>
      <c r="AB2" s="277"/>
      <c r="AC2" s="277"/>
      <c r="AD2" s="277"/>
      <c r="AE2" s="278"/>
      <c r="AF2" s="274"/>
      <c r="AG2" s="274"/>
      <c r="AH2" s="274"/>
      <c r="AI2" s="274"/>
      <c r="AJ2" s="274"/>
      <c r="AK2" s="275"/>
      <c r="AL2" s="275"/>
      <c r="AM2" s="275"/>
    </row>
    <row r="3" spans="1:39" s="327" customFormat="1" ht="21.6" customHeight="1">
      <c r="A3" s="315" t="s">
        <v>1</v>
      </c>
      <c r="B3" s="315" t="s">
        <v>1401</v>
      </c>
      <c r="C3" s="316" t="s">
        <v>1405</v>
      </c>
      <c r="D3" s="465" t="s">
        <v>2364</v>
      </c>
      <c r="E3" s="317" t="s">
        <v>1402</v>
      </c>
      <c r="F3" s="317" t="s">
        <v>1403</v>
      </c>
      <c r="G3" s="317" t="s">
        <v>1424</v>
      </c>
      <c r="H3" s="317" t="s">
        <v>1599</v>
      </c>
      <c r="I3" s="443" t="s">
        <v>1772</v>
      </c>
      <c r="J3" s="443" t="s">
        <v>1773</v>
      </c>
      <c r="K3" s="443" t="s">
        <v>2254</v>
      </c>
      <c r="L3" s="443" t="s">
        <v>2255</v>
      </c>
      <c r="M3" s="443" t="s">
        <v>2319</v>
      </c>
      <c r="N3" s="443" t="s">
        <v>2320</v>
      </c>
      <c r="O3" s="443" t="s">
        <v>2430</v>
      </c>
      <c r="P3" s="443" t="s">
        <v>2431</v>
      </c>
      <c r="Q3" s="319"/>
      <c r="R3" s="319"/>
      <c r="S3" s="318"/>
      <c r="T3" s="318"/>
      <c r="U3" s="320"/>
      <c r="V3" s="320"/>
      <c r="W3" s="321"/>
      <c r="X3" s="321"/>
      <c r="Y3" s="322"/>
      <c r="Z3" s="322"/>
      <c r="AA3" s="323"/>
      <c r="AB3" s="323"/>
      <c r="AC3" s="324"/>
      <c r="AD3" s="324"/>
      <c r="AE3" s="325"/>
      <c r="AF3" s="326"/>
      <c r="AG3" s="326"/>
      <c r="AH3" s="326"/>
      <c r="AI3" s="326"/>
      <c r="AJ3" s="326"/>
      <c r="AK3" s="315"/>
      <c r="AL3" s="315" t="s">
        <v>14</v>
      </c>
      <c r="AM3" s="315"/>
    </row>
    <row r="4" spans="1:39" s="384" customFormat="1" ht="23.45" customHeight="1">
      <c r="A4" s="378" t="s">
        <v>926</v>
      </c>
      <c r="B4" s="463" t="s">
        <v>927</v>
      </c>
      <c r="C4" s="464" t="s">
        <v>1600</v>
      </c>
      <c r="D4" s="380">
        <v>16569318</v>
      </c>
      <c r="E4" s="381">
        <f>SUM(G4:O4)</f>
        <v>5098248</v>
      </c>
      <c r="F4" s="381">
        <f>D4-E4</f>
        <v>11471070</v>
      </c>
      <c r="G4" s="381">
        <v>1274562</v>
      </c>
      <c r="H4" s="381">
        <v>1274562</v>
      </c>
      <c r="I4" s="381"/>
      <c r="J4" s="381">
        <v>1274562</v>
      </c>
      <c r="K4" s="381"/>
      <c r="L4" s="381">
        <v>1274562</v>
      </c>
      <c r="M4" s="382"/>
      <c r="N4" s="381"/>
      <c r="O4" s="382"/>
      <c r="P4" s="381">
        <v>1274562</v>
      </c>
      <c r="Q4" s="382"/>
      <c r="R4" s="382"/>
      <c r="S4" s="382"/>
      <c r="T4" s="382"/>
      <c r="U4" s="382"/>
      <c r="V4" s="379"/>
      <c r="W4" s="379"/>
      <c r="X4" s="379"/>
      <c r="Y4" s="379"/>
      <c r="Z4" s="379"/>
      <c r="AA4" s="379"/>
      <c r="AB4" s="379"/>
      <c r="AC4" s="379"/>
      <c r="AD4" s="379"/>
      <c r="AE4" s="379"/>
      <c r="AF4" s="382"/>
      <c r="AG4" s="382"/>
      <c r="AH4" s="382"/>
      <c r="AI4" s="382"/>
      <c r="AJ4" s="382"/>
      <c r="AK4" s="383"/>
      <c r="AL4" s="383"/>
      <c r="AM4" s="379"/>
    </row>
    <row r="5" spans="1:39" s="384" customFormat="1" ht="23.45" customHeight="1">
      <c r="A5" s="378" t="s">
        <v>1473</v>
      </c>
      <c r="B5" s="463" t="s">
        <v>1474</v>
      </c>
      <c r="C5" s="464" t="s">
        <v>1771</v>
      </c>
      <c r="D5" s="380">
        <v>208700000</v>
      </c>
      <c r="E5" s="381">
        <f t="shared" ref="E5" si="0">SUM(G5:O5)</f>
        <v>27000000</v>
      </c>
      <c r="F5" s="381">
        <f>D5-E5</f>
        <v>181700000</v>
      </c>
      <c r="G5" s="381"/>
      <c r="H5" s="381"/>
      <c r="I5" s="381">
        <v>3000000</v>
      </c>
      <c r="J5" s="381">
        <v>5000000</v>
      </c>
      <c r="K5" s="381">
        <v>3000000</v>
      </c>
      <c r="L5" s="381">
        <v>5000000</v>
      </c>
      <c r="M5" s="381">
        <v>3000000</v>
      </c>
      <c r="N5" s="381">
        <v>5000000</v>
      </c>
      <c r="O5" s="381">
        <v>3000000</v>
      </c>
      <c r="P5" s="381">
        <v>5000000</v>
      </c>
      <c r="Q5" s="382"/>
      <c r="R5" s="382"/>
      <c r="S5" s="382"/>
      <c r="T5" s="382"/>
      <c r="U5" s="382"/>
      <c r="V5" s="379"/>
      <c r="W5" s="379"/>
      <c r="X5" s="379"/>
      <c r="Y5" s="379"/>
      <c r="Z5" s="379"/>
      <c r="AA5" s="379"/>
      <c r="AB5" s="379"/>
      <c r="AC5" s="379"/>
      <c r="AD5" s="379"/>
      <c r="AE5" s="379"/>
      <c r="AF5" s="382"/>
      <c r="AG5" s="382"/>
      <c r="AH5" s="382"/>
      <c r="AI5" s="382"/>
      <c r="AJ5" s="382"/>
      <c r="AK5" s="383"/>
      <c r="AL5" s="383"/>
      <c r="AM5" s="379"/>
    </row>
    <row r="6" spans="1:39" s="384" customFormat="1" ht="23.45" customHeight="1">
      <c r="A6" s="378" t="s">
        <v>149</v>
      </c>
      <c r="B6" s="463" t="s">
        <v>150</v>
      </c>
      <c r="C6" s="464" t="s">
        <v>1771</v>
      </c>
      <c r="D6" s="380">
        <v>287200000</v>
      </c>
      <c r="E6" s="381">
        <f>SUM(G6:O6)</f>
        <v>14000000</v>
      </c>
      <c r="F6" s="381">
        <f>D6-E6</f>
        <v>273200000</v>
      </c>
      <c r="G6" s="381"/>
      <c r="H6" s="381"/>
      <c r="I6" s="381"/>
      <c r="J6" s="381"/>
      <c r="K6" s="381"/>
      <c r="L6" s="381">
        <v>6000000</v>
      </c>
      <c r="M6" s="381">
        <v>2000000</v>
      </c>
      <c r="N6" s="382">
        <v>4000000</v>
      </c>
      <c r="O6" s="381">
        <v>2000000</v>
      </c>
      <c r="P6" s="382">
        <v>4000000</v>
      </c>
      <c r="Q6" s="382"/>
      <c r="R6" s="382"/>
      <c r="S6" s="382"/>
      <c r="T6" s="382"/>
      <c r="U6" s="382"/>
      <c r="V6" s="379"/>
      <c r="W6" s="379"/>
      <c r="X6" s="379"/>
      <c r="Y6" s="379"/>
      <c r="Z6" s="379"/>
      <c r="AA6" s="379"/>
      <c r="AB6" s="379"/>
      <c r="AC6" s="379"/>
      <c r="AD6" s="379"/>
      <c r="AE6" s="379"/>
      <c r="AF6" s="382"/>
      <c r="AG6" s="382"/>
      <c r="AH6" s="382"/>
      <c r="AI6" s="382"/>
      <c r="AJ6" s="382"/>
      <c r="AK6" s="383"/>
      <c r="AL6" s="383"/>
      <c r="AM6" s="379"/>
    </row>
  </sheetData>
  <mergeCells count="2">
    <mergeCell ref="A2:E2"/>
    <mergeCell ref="G2:S2"/>
  </mergeCells>
  <phoneticPr fontId="51" type="noConversion"/>
  <conditionalFormatting sqref="A4:A6">
    <cfRule type="duplicateValues" dxfId="94" priority="32"/>
    <cfRule type="duplicateValues" dxfId="93" priority="33"/>
    <cfRule type="duplicateValues" dxfId="92" priority="34"/>
    <cfRule type="duplicateValues" dxfId="91" priority="35"/>
    <cfRule type="duplicateValues" dxfId="90" priority="36"/>
    <cfRule type="duplicateValues" dxfId="89" priority="37"/>
    <cfRule type="duplicateValues" dxfId="88" priority="38"/>
  </conditionalFormatting>
  <pageMargins left="0.7" right="0.7" top="0.75" bottom="0.75" header="0.3" footer="0.3"/>
  <pageSetup paperSize="9" orientation="portrait" verticalDpi="3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0070C0"/>
    <outlinePr summaryBelow="0" summaryRight="0"/>
  </sheetPr>
  <dimension ref="A1:BC15"/>
  <sheetViews>
    <sheetView zoomScale="73" zoomScaleNormal="73" workbookViewId="0">
      <pane xSplit="3" ySplit="3" topLeftCell="D4" activePane="bottomRight" state="frozen"/>
      <selection pane="topRight" activeCell="E1" sqref="E1"/>
      <selection pane="bottomLeft" activeCell="A4" sqref="A4"/>
      <selection pane="bottomRight" activeCell="V1" sqref="V1:AF1"/>
    </sheetView>
  </sheetViews>
  <sheetFormatPr defaultColWidth="12.5703125" defaultRowHeight="15" customHeight="1" outlineLevelCol="1"/>
  <cols>
    <col min="1" max="1" width="4.28515625" style="84" customWidth="1"/>
    <col min="2" max="2" width="10.28515625" style="84" customWidth="1"/>
    <col min="3" max="3" width="23.28515625" style="84" customWidth="1"/>
    <col min="4" max="4" width="14" style="84" customWidth="1"/>
    <col min="5" max="5" width="13.28515625" style="85" customWidth="1" outlineLevel="1"/>
    <col min="6" max="6" width="12.7109375" style="84" customWidth="1" outlineLevel="1"/>
    <col min="7" max="11" width="7.7109375" style="84" customWidth="1" outlineLevel="1"/>
    <col min="12" max="12" width="12.7109375" style="84" customWidth="1"/>
    <col min="13" max="13" width="14.42578125" style="84" customWidth="1" outlineLevel="1"/>
    <col min="14" max="14" width="13.7109375" style="84" customWidth="1" outlineLevel="1"/>
    <col min="15" max="15" width="14.28515625" style="84" customWidth="1" outlineLevel="1"/>
    <col min="16" max="20" width="8.85546875" style="84" customWidth="1" outlineLevel="1"/>
    <col min="21" max="21" width="13.7109375" style="84" customWidth="1"/>
    <col min="22" max="22" width="13.5703125" style="85" customWidth="1" outlineLevel="1"/>
    <col min="23" max="23" width="13.5703125" style="84" customWidth="1" outlineLevel="1"/>
    <col min="24" max="24" width="14.7109375" style="84" customWidth="1" outlineLevel="1"/>
    <col min="25" max="25" width="14" style="84" customWidth="1" outlineLevel="1"/>
    <col min="26" max="26" width="12.140625" style="84" customWidth="1" outlineLevel="1"/>
    <col min="27" max="27" width="13" style="84" customWidth="1" outlineLevel="1"/>
    <col min="28" max="28" width="12" style="84" customWidth="1" outlineLevel="1"/>
    <col min="29" max="30" width="11.7109375" style="84" customWidth="1" outlineLevel="1"/>
    <col min="31" max="31" width="9.5703125" style="84" customWidth="1" outlineLevel="1"/>
    <col min="32" max="32" width="14" style="84" customWidth="1"/>
    <col min="33" max="33" width="13.7109375" style="84" customWidth="1" outlineLevel="1"/>
    <col min="34" max="34" width="13" style="84" customWidth="1" outlineLevel="1"/>
    <col min="35" max="35" width="12.85546875" style="84" customWidth="1" outlineLevel="1"/>
    <col min="36" max="36" width="13.42578125" style="84" customWidth="1" outlineLevel="1"/>
    <col min="37" max="37" width="13" style="84" customWidth="1" outlineLevel="1"/>
    <col min="38" max="38" width="13.28515625" style="84" customWidth="1" outlineLevel="1"/>
    <col min="39" max="39" width="12.5703125" style="84" customWidth="1" outlineLevel="1"/>
    <col min="40" max="40" width="15.28515625" style="84" customWidth="1" outlineLevel="1"/>
    <col min="41" max="41" width="12.28515625" style="84" customWidth="1" outlineLevel="1"/>
    <col min="42" max="45" width="8.85546875" style="84" customWidth="1" outlineLevel="1"/>
    <col min="46" max="46" width="12.7109375" style="84" customWidth="1"/>
    <col min="47" max="47" width="15" style="84" customWidth="1" outlineLevel="1"/>
    <col min="48" max="48" width="12.85546875" style="84" customWidth="1" outlineLevel="1"/>
    <col min="49" max="49" width="13.7109375" style="84" customWidth="1" outlineLevel="1"/>
    <col min="50" max="50" width="11.85546875" style="84" customWidth="1" outlineLevel="1"/>
    <col min="51" max="51" width="14.85546875" style="84" customWidth="1" outlineLevel="1"/>
    <col min="52" max="52" width="13.28515625" style="84" customWidth="1" outlineLevel="1"/>
    <col min="53" max="53" width="15.42578125" customWidth="1"/>
    <col min="54" max="54" width="15" customWidth="1"/>
    <col min="55" max="55" width="13.28515625" style="84" customWidth="1" outlineLevel="1"/>
  </cols>
  <sheetData>
    <row r="1" spans="1:55" s="56" customFormat="1" ht="25.15" customHeight="1">
      <c r="A1" s="726" t="s">
        <v>11</v>
      </c>
      <c r="B1" s="726" t="s">
        <v>1</v>
      </c>
      <c r="C1" s="728" t="s">
        <v>69</v>
      </c>
      <c r="D1" s="724" t="s">
        <v>1090</v>
      </c>
      <c r="E1" s="729" t="s">
        <v>70</v>
      </c>
      <c r="F1" s="730"/>
      <c r="G1" s="730"/>
      <c r="H1" s="730"/>
      <c r="I1" s="730"/>
      <c r="J1" s="730"/>
      <c r="K1" s="730"/>
      <c r="L1" s="731"/>
      <c r="M1" s="721" t="s">
        <v>72</v>
      </c>
      <c r="N1" s="722"/>
      <c r="O1" s="722"/>
      <c r="P1" s="722"/>
      <c r="Q1" s="722"/>
      <c r="R1" s="722"/>
      <c r="S1" s="722"/>
      <c r="T1" s="722"/>
      <c r="U1" s="723"/>
      <c r="V1" s="718" t="s">
        <v>74</v>
      </c>
      <c r="W1" s="719"/>
      <c r="X1" s="719"/>
      <c r="Y1" s="719"/>
      <c r="Z1" s="719"/>
      <c r="AA1" s="719"/>
      <c r="AB1" s="719"/>
      <c r="AC1" s="719"/>
      <c r="AD1" s="719"/>
      <c r="AE1" s="719"/>
      <c r="AF1" s="720"/>
      <c r="AG1" s="721" t="s">
        <v>75</v>
      </c>
      <c r="AH1" s="722"/>
      <c r="AI1" s="722"/>
      <c r="AJ1" s="722"/>
      <c r="AK1" s="722"/>
      <c r="AL1" s="722"/>
      <c r="AM1" s="722"/>
      <c r="AN1" s="722"/>
      <c r="AO1" s="722"/>
      <c r="AP1" s="722"/>
      <c r="AQ1" s="722"/>
      <c r="AR1" s="722"/>
      <c r="AS1" s="722"/>
      <c r="AT1" s="723"/>
      <c r="AU1" s="716" t="s">
        <v>115</v>
      </c>
      <c r="AV1" s="717"/>
      <c r="AW1" s="717"/>
      <c r="AX1" s="717"/>
      <c r="AY1" s="717"/>
      <c r="AZ1" s="717"/>
      <c r="BA1" s="358"/>
      <c r="BB1" s="358"/>
      <c r="BC1" s="358"/>
    </row>
    <row r="2" spans="1:55" s="56" customFormat="1" ht="71.45" customHeight="1">
      <c r="A2" s="727"/>
      <c r="B2" s="727"/>
      <c r="C2" s="727"/>
      <c r="D2" s="725"/>
      <c r="E2" s="211" t="s">
        <v>1762</v>
      </c>
      <c r="F2" s="110" t="s">
        <v>1781</v>
      </c>
      <c r="G2" s="122"/>
      <c r="H2" s="122" t="s">
        <v>131</v>
      </c>
      <c r="I2" s="122" t="s">
        <v>132</v>
      </c>
      <c r="J2" s="122" t="s">
        <v>132</v>
      </c>
      <c r="K2" s="122"/>
      <c r="L2" s="122" t="s">
        <v>71</v>
      </c>
      <c r="M2" s="110" t="s">
        <v>1086</v>
      </c>
      <c r="N2" s="110" t="s">
        <v>1774</v>
      </c>
      <c r="O2" s="110" t="s">
        <v>2335</v>
      </c>
      <c r="P2" s="110" t="s">
        <v>132</v>
      </c>
      <c r="Q2" s="110" t="s">
        <v>132</v>
      </c>
      <c r="R2" s="110" t="s">
        <v>132</v>
      </c>
      <c r="S2" s="110" t="s">
        <v>132</v>
      </c>
      <c r="T2" s="110" t="s">
        <v>132</v>
      </c>
      <c r="U2" s="87" t="s">
        <v>73</v>
      </c>
      <c r="V2" s="86" t="s">
        <v>2427</v>
      </c>
      <c r="W2" s="110" t="s">
        <v>2428</v>
      </c>
      <c r="X2" s="86" t="s">
        <v>2429</v>
      </c>
      <c r="Y2" s="86" t="s">
        <v>2294</v>
      </c>
      <c r="Z2" s="86" t="s">
        <v>1781</v>
      </c>
      <c r="AA2" s="86" t="s">
        <v>1775</v>
      </c>
      <c r="AB2" s="110" t="s">
        <v>2297</v>
      </c>
      <c r="AC2" s="110" t="s">
        <v>2363</v>
      </c>
      <c r="AD2" s="110" t="s">
        <v>2365</v>
      </c>
      <c r="AE2" s="110"/>
      <c r="AF2" s="87" t="s">
        <v>1028</v>
      </c>
      <c r="AG2" s="86" t="s">
        <v>1117</v>
      </c>
      <c r="AH2" s="86" t="s">
        <v>2337</v>
      </c>
      <c r="AI2" s="110" t="s">
        <v>2338</v>
      </c>
      <c r="AJ2" s="86" t="s">
        <v>1103</v>
      </c>
      <c r="AK2" s="86" t="s">
        <v>2361</v>
      </c>
      <c r="AL2" s="86" t="s">
        <v>2362</v>
      </c>
      <c r="AM2" s="86" t="s">
        <v>2432</v>
      </c>
      <c r="AN2" s="86"/>
      <c r="AO2" s="86"/>
      <c r="AP2" s="86"/>
      <c r="AQ2" s="86"/>
      <c r="AR2" s="86"/>
      <c r="AS2" s="86"/>
      <c r="AT2" s="87" t="s">
        <v>1029</v>
      </c>
      <c r="AU2" s="86" t="s">
        <v>116</v>
      </c>
      <c r="AV2" s="86" t="s">
        <v>1070</v>
      </c>
      <c r="AW2" s="86" t="s">
        <v>1085</v>
      </c>
      <c r="AX2" s="86" t="s">
        <v>2103</v>
      </c>
      <c r="AY2" s="86" t="s">
        <v>2104</v>
      </c>
      <c r="AZ2" s="87" t="s">
        <v>117</v>
      </c>
      <c r="BA2" s="56" t="s">
        <v>1434</v>
      </c>
      <c r="BB2" s="56" t="s">
        <v>1435</v>
      </c>
      <c r="BC2" s="87" t="s">
        <v>2298</v>
      </c>
    </row>
    <row r="3" spans="1:55" s="56" customFormat="1" ht="18" customHeight="1">
      <c r="A3" s="97"/>
      <c r="B3" s="98"/>
      <c r="C3" s="98"/>
      <c r="D3" s="385">
        <f t="shared" ref="D3:AI3" si="0">SUM(D4:D15)</f>
        <v>0</v>
      </c>
      <c r="E3" s="385">
        <f t="shared" si="0"/>
        <v>0</v>
      </c>
      <c r="F3" s="385">
        <f t="shared" si="0"/>
        <v>0</v>
      </c>
      <c r="G3" s="385">
        <f t="shared" si="0"/>
        <v>0</v>
      </c>
      <c r="H3" s="385">
        <f t="shared" si="0"/>
        <v>0</v>
      </c>
      <c r="I3" s="385">
        <f t="shared" si="0"/>
        <v>0</v>
      </c>
      <c r="J3" s="385">
        <f t="shared" si="0"/>
        <v>0</v>
      </c>
      <c r="K3" s="385">
        <f t="shared" si="0"/>
        <v>0</v>
      </c>
      <c r="L3" s="385">
        <f t="shared" si="0"/>
        <v>0</v>
      </c>
      <c r="M3" s="385">
        <f t="shared" si="0"/>
        <v>0</v>
      </c>
      <c r="N3" s="385">
        <f t="shared" si="0"/>
        <v>0</v>
      </c>
      <c r="O3" s="385">
        <f t="shared" si="0"/>
        <v>0</v>
      </c>
      <c r="P3" s="385">
        <f t="shared" si="0"/>
        <v>0</v>
      </c>
      <c r="Q3" s="385">
        <f t="shared" si="0"/>
        <v>0</v>
      </c>
      <c r="R3" s="385">
        <f t="shared" si="0"/>
        <v>0</v>
      </c>
      <c r="S3" s="385">
        <f t="shared" si="0"/>
        <v>0</v>
      </c>
      <c r="T3" s="385">
        <f t="shared" si="0"/>
        <v>0</v>
      </c>
      <c r="U3" s="385">
        <f t="shared" si="0"/>
        <v>0</v>
      </c>
      <c r="V3" s="385">
        <f t="shared" si="0"/>
        <v>0</v>
      </c>
      <c r="W3" s="385">
        <f t="shared" si="0"/>
        <v>0</v>
      </c>
      <c r="X3" s="385">
        <f t="shared" si="0"/>
        <v>0</v>
      </c>
      <c r="Y3" s="385">
        <f t="shared" si="0"/>
        <v>0</v>
      </c>
      <c r="Z3" s="385">
        <f t="shared" si="0"/>
        <v>0</v>
      </c>
      <c r="AA3" s="385">
        <f t="shared" si="0"/>
        <v>0</v>
      </c>
      <c r="AB3" s="385">
        <f t="shared" si="0"/>
        <v>0</v>
      </c>
      <c r="AC3" s="385">
        <f t="shared" si="0"/>
        <v>0</v>
      </c>
      <c r="AD3" s="385">
        <f t="shared" si="0"/>
        <v>0</v>
      </c>
      <c r="AE3" s="385">
        <f t="shared" si="0"/>
        <v>0</v>
      </c>
      <c r="AF3" s="385">
        <f t="shared" si="0"/>
        <v>0</v>
      </c>
      <c r="AG3" s="385">
        <f t="shared" si="0"/>
        <v>0</v>
      </c>
      <c r="AH3" s="385">
        <f t="shared" si="0"/>
        <v>0</v>
      </c>
      <c r="AI3" s="385">
        <f t="shared" si="0"/>
        <v>0</v>
      </c>
      <c r="AJ3" s="385">
        <f t="shared" ref="AJ3:BB3" si="1">SUM(AJ4:AJ15)</f>
        <v>0</v>
      </c>
      <c r="AK3" s="385">
        <f t="shared" si="1"/>
        <v>0</v>
      </c>
      <c r="AL3" s="385">
        <f t="shared" si="1"/>
        <v>0</v>
      </c>
      <c r="AM3" s="385">
        <f t="shared" si="1"/>
        <v>0</v>
      </c>
      <c r="AN3" s="385">
        <f t="shared" si="1"/>
        <v>0</v>
      </c>
      <c r="AO3" s="385">
        <f t="shared" si="1"/>
        <v>0</v>
      </c>
      <c r="AP3" s="385">
        <f t="shared" si="1"/>
        <v>0</v>
      </c>
      <c r="AQ3" s="385">
        <f t="shared" si="1"/>
        <v>0</v>
      </c>
      <c r="AR3" s="385">
        <f t="shared" si="1"/>
        <v>0</v>
      </c>
      <c r="AS3" s="385">
        <f t="shared" si="1"/>
        <v>0</v>
      </c>
      <c r="AT3" s="385">
        <f t="shared" si="1"/>
        <v>0</v>
      </c>
      <c r="AU3" s="385">
        <f t="shared" si="1"/>
        <v>0</v>
      </c>
      <c r="AV3" s="385">
        <f t="shared" si="1"/>
        <v>0</v>
      </c>
      <c r="AW3" s="385">
        <f t="shared" si="1"/>
        <v>0</v>
      </c>
      <c r="AX3" s="385">
        <f t="shared" si="1"/>
        <v>0</v>
      </c>
      <c r="AY3" s="385">
        <f t="shared" si="1"/>
        <v>0</v>
      </c>
      <c r="AZ3" s="385">
        <f t="shared" si="1"/>
        <v>0</v>
      </c>
      <c r="BA3" s="385">
        <f t="shared" si="1"/>
        <v>0</v>
      </c>
      <c r="BB3" s="385">
        <f t="shared" si="1"/>
        <v>0</v>
      </c>
      <c r="BC3" s="385"/>
    </row>
    <row r="4" spans="1:55" s="307" customFormat="1" ht="19.5" customHeight="1">
      <c r="A4" s="306">
        <f>SUBTOTAL(3,$B$4:B4)</f>
        <v>0</v>
      </c>
      <c r="B4" s="119"/>
      <c r="C4" s="113"/>
      <c r="D4" s="103"/>
      <c r="E4" s="101"/>
      <c r="F4" s="102"/>
      <c r="G4" s="102"/>
      <c r="H4" s="102"/>
      <c r="I4" s="102"/>
      <c r="J4" s="102"/>
      <c r="K4" s="102"/>
      <c r="L4" s="104">
        <f>SUM(E4:K4)</f>
        <v>0</v>
      </c>
      <c r="M4" s="99">
        <v>0</v>
      </c>
      <c r="N4" s="99"/>
      <c r="O4" s="99"/>
      <c r="P4" s="99"/>
      <c r="Q4" s="99"/>
      <c r="R4" s="99"/>
      <c r="S4" s="99"/>
      <c r="T4" s="99"/>
      <c r="U4" s="104">
        <f t="shared" ref="U4:U15" si="2">SUM(M4:T4)</f>
        <v>0</v>
      </c>
      <c r="V4" s="99">
        <v>0</v>
      </c>
      <c r="W4" s="99">
        <v>0</v>
      </c>
      <c r="X4" s="99"/>
      <c r="Y4" s="99"/>
      <c r="Z4" s="99"/>
      <c r="AA4" s="99"/>
      <c r="AB4" s="99"/>
      <c r="AC4" s="99"/>
      <c r="AD4" s="99"/>
      <c r="AE4" s="99"/>
      <c r="AF4" s="103">
        <f>SUM(V4:AE4)</f>
        <v>0</v>
      </c>
      <c r="AG4" s="385"/>
      <c r="AH4" s="99"/>
      <c r="AI4" s="99"/>
      <c r="AJ4" s="99"/>
      <c r="AK4" s="99"/>
      <c r="AL4" s="99"/>
      <c r="AM4" s="99"/>
      <c r="AN4" s="99"/>
      <c r="AO4" s="99"/>
      <c r="AP4" s="99"/>
      <c r="AQ4" s="99"/>
      <c r="AR4" s="99"/>
      <c r="AS4" s="99"/>
      <c r="AT4" s="104">
        <f>SUM(AG4:AS4)</f>
        <v>0</v>
      </c>
      <c r="AU4" s="387"/>
      <c r="AV4" s="387">
        <v>0</v>
      </c>
      <c r="AW4" s="387">
        <v>0</v>
      </c>
      <c r="AX4" s="387"/>
      <c r="AY4" s="99"/>
      <c r="AZ4" s="100">
        <f>SUM(AU4:AY4)</f>
        <v>0</v>
      </c>
      <c r="BB4" s="357"/>
      <c r="BC4" s="100" t="e">
        <f>VLOOKUP(B4,'BANG LUONG VTĐB '!$B$12:$DD$23,107,0)</f>
        <v>#N/A</v>
      </c>
    </row>
    <row r="5" spans="1:55" s="307" customFormat="1" ht="19.5" customHeight="1">
      <c r="A5" s="306"/>
      <c r="B5" s="119"/>
      <c r="C5" s="113"/>
      <c r="D5" s="103">
        <v>0</v>
      </c>
      <c r="E5" s="101"/>
      <c r="F5" s="102"/>
      <c r="G5" s="102"/>
      <c r="H5" s="102"/>
      <c r="I5" s="102"/>
      <c r="J5" s="102"/>
      <c r="K5" s="102"/>
      <c r="L5" s="104">
        <f t="shared" ref="L5:L15" si="3">SUM(E5:K5)</f>
        <v>0</v>
      </c>
      <c r="M5" s="99">
        <v>0</v>
      </c>
      <c r="N5" s="99"/>
      <c r="O5" s="99"/>
      <c r="P5" s="99"/>
      <c r="Q5" s="99"/>
      <c r="R5" s="99"/>
      <c r="S5" s="99"/>
      <c r="T5" s="99"/>
      <c r="U5" s="104">
        <f t="shared" si="2"/>
        <v>0</v>
      </c>
      <c r="V5" s="99">
        <v>0</v>
      </c>
      <c r="W5" s="99">
        <v>0</v>
      </c>
      <c r="X5" s="99"/>
      <c r="Y5" s="99"/>
      <c r="Z5" s="99"/>
      <c r="AA5" s="99"/>
      <c r="AB5" s="99"/>
      <c r="AC5" s="99"/>
      <c r="AD5" s="99"/>
      <c r="AE5" s="99"/>
      <c r="AF5" s="103">
        <f t="shared" ref="AF5:AF15" si="4">SUM(V5:AE5)</f>
        <v>0</v>
      </c>
      <c r="AG5" s="385"/>
      <c r="AH5" s="99"/>
      <c r="AI5" s="99"/>
      <c r="AJ5" s="99"/>
      <c r="AK5" s="99"/>
      <c r="AL5" s="99"/>
      <c r="AM5" s="99"/>
      <c r="AN5" s="99"/>
      <c r="AO5" s="99"/>
      <c r="AP5" s="99"/>
      <c r="AQ5" s="99"/>
      <c r="AR5" s="99"/>
      <c r="AS5" s="99"/>
      <c r="AT5" s="104">
        <f t="shared" ref="AT5:AT15" si="5">SUM(AG5:AS5)</f>
        <v>0</v>
      </c>
      <c r="AU5" s="387"/>
      <c r="AV5" s="387">
        <v>0</v>
      </c>
      <c r="AW5" s="387">
        <v>0</v>
      </c>
      <c r="AX5" s="387"/>
      <c r="AY5" s="99"/>
      <c r="AZ5" s="100">
        <f t="shared" ref="AZ5:AZ15" si="6">SUM(AU5:AY5)</f>
        <v>0</v>
      </c>
      <c r="BB5" s="357"/>
      <c r="BC5" s="100" t="e">
        <f>VLOOKUP(B5,'BANG LUONG VTĐB '!$B$12:$DD$23,107,0)</f>
        <v>#N/A</v>
      </c>
    </row>
    <row r="6" spans="1:55" s="307" customFormat="1" ht="19.5" customHeight="1">
      <c r="A6" s="306">
        <f>SUBTOTAL(3,$B$4:B6)</f>
        <v>0</v>
      </c>
      <c r="B6" s="117"/>
      <c r="C6" s="308"/>
      <c r="D6" s="103"/>
      <c r="E6" s="101"/>
      <c r="F6" s="102"/>
      <c r="G6" s="102"/>
      <c r="H6" s="102"/>
      <c r="I6" s="102"/>
      <c r="J6" s="102"/>
      <c r="K6" s="102"/>
      <c r="L6" s="104">
        <f t="shared" si="3"/>
        <v>0</v>
      </c>
      <c r="M6" s="99">
        <v>0</v>
      </c>
      <c r="N6" s="99"/>
      <c r="O6" s="99"/>
      <c r="P6" s="99"/>
      <c r="Q6" s="99"/>
      <c r="R6" s="99"/>
      <c r="S6" s="99"/>
      <c r="T6" s="99"/>
      <c r="U6" s="104">
        <f t="shared" si="2"/>
        <v>0</v>
      </c>
      <c r="V6" s="99">
        <v>0</v>
      </c>
      <c r="W6" s="99">
        <v>0</v>
      </c>
      <c r="X6" s="99"/>
      <c r="Y6" s="99"/>
      <c r="Z6" s="99"/>
      <c r="AA6" s="99"/>
      <c r="AB6" s="99"/>
      <c r="AC6" s="99"/>
      <c r="AD6" s="99"/>
      <c r="AE6" s="99"/>
      <c r="AF6" s="103">
        <f t="shared" si="4"/>
        <v>0</v>
      </c>
      <c r="AG6" s="385"/>
      <c r="AH6" s="99"/>
      <c r="AI6" s="99"/>
      <c r="AJ6" s="99"/>
      <c r="AK6" s="99"/>
      <c r="AL6" s="99"/>
      <c r="AM6" s="99"/>
      <c r="AN6" s="99"/>
      <c r="AO6" s="99"/>
      <c r="AP6" s="99"/>
      <c r="AQ6" s="99"/>
      <c r="AR6" s="99"/>
      <c r="AS6" s="99"/>
      <c r="AT6" s="104">
        <f t="shared" si="5"/>
        <v>0</v>
      </c>
      <c r="AU6" s="387"/>
      <c r="AV6" s="387">
        <v>0</v>
      </c>
      <c r="AW6" s="387">
        <v>0</v>
      </c>
      <c r="AX6" s="387"/>
      <c r="AY6" s="99"/>
      <c r="AZ6" s="100">
        <f t="shared" si="6"/>
        <v>0</v>
      </c>
      <c r="BB6" s="357"/>
      <c r="BC6" s="100" t="e">
        <f>VLOOKUP(B6,'BANG LUONG VTĐB '!$B$12:$DD$23,107,0)</f>
        <v>#N/A</v>
      </c>
    </row>
    <row r="7" spans="1:55" s="307" customFormat="1" ht="19.5" customHeight="1">
      <c r="A7" s="306">
        <f>SUBTOTAL(3,$B$4:B7)</f>
        <v>0</v>
      </c>
      <c r="B7" s="488"/>
      <c r="C7" s="308"/>
      <c r="D7" s="103">
        <v>0</v>
      </c>
      <c r="E7" s="101"/>
      <c r="F7" s="102"/>
      <c r="G7" s="102"/>
      <c r="H7" s="102"/>
      <c r="I7" s="102"/>
      <c r="J7" s="102"/>
      <c r="K7" s="102"/>
      <c r="L7" s="104">
        <f t="shared" si="3"/>
        <v>0</v>
      </c>
      <c r="M7" s="99">
        <v>0</v>
      </c>
      <c r="N7" s="99"/>
      <c r="O7" s="99"/>
      <c r="P7" s="99"/>
      <c r="Q7" s="99"/>
      <c r="R7" s="99"/>
      <c r="S7" s="99"/>
      <c r="T7" s="99"/>
      <c r="U7" s="104">
        <f t="shared" si="2"/>
        <v>0</v>
      </c>
      <c r="V7" s="99">
        <v>0</v>
      </c>
      <c r="W7" s="99">
        <v>0</v>
      </c>
      <c r="X7" s="99"/>
      <c r="Y7" s="99"/>
      <c r="Z7" s="99"/>
      <c r="AA7" s="99"/>
      <c r="AB7" s="99"/>
      <c r="AC7" s="99"/>
      <c r="AD7" s="99"/>
      <c r="AE7" s="99"/>
      <c r="AF7" s="103">
        <f t="shared" si="4"/>
        <v>0</v>
      </c>
      <c r="AG7" s="385"/>
      <c r="AH7" s="99"/>
      <c r="AI7" s="99"/>
      <c r="AJ7" s="99"/>
      <c r="AK7" s="99"/>
      <c r="AL7" s="99"/>
      <c r="AM7" s="99"/>
      <c r="AN7" s="99"/>
      <c r="AO7" s="99"/>
      <c r="AP7" s="99"/>
      <c r="AQ7" s="99"/>
      <c r="AR7" s="99"/>
      <c r="AS7" s="99"/>
      <c r="AT7" s="104">
        <f t="shared" si="5"/>
        <v>0</v>
      </c>
      <c r="AU7" s="387"/>
      <c r="AV7" s="387">
        <v>0</v>
      </c>
      <c r="AW7" s="387">
        <v>0</v>
      </c>
      <c r="AX7" s="387"/>
      <c r="AY7" s="99"/>
      <c r="AZ7" s="100">
        <f t="shared" si="6"/>
        <v>0</v>
      </c>
      <c r="BB7" s="357"/>
      <c r="BC7" s="100" t="e">
        <f>VLOOKUP(B7,'BANG LUONG VTĐB '!$B$12:$DD$23,107,0)</f>
        <v>#N/A</v>
      </c>
    </row>
    <row r="8" spans="1:55" s="307" customFormat="1" ht="19.5" customHeight="1">
      <c r="A8" s="306">
        <f>SUBTOTAL(3,$B$4:B8)</f>
        <v>0</v>
      </c>
      <c r="B8" s="117"/>
      <c r="C8" s="308"/>
      <c r="D8" s="103"/>
      <c r="E8" s="101"/>
      <c r="F8" s="102"/>
      <c r="G8" s="102"/>
      <c r="H8" s="102"/>
      <c r="I8" s="102"/>
      <c r="J8" s="102"/>
      <c r="K8" s="102"/>
      <c r="L8" s="104">
        <f t="shared" si="3"/>
        <v>0</v>
      </c>
      <c r="M8" s="99">
        <v>0</v>
      </c>
      <c r="N8" s="99"/>
      <c r="O8" s="99"/>
      <c r="P8" s="99"/>
      <c r="Q8" s="99"/>
      <c r="R8" s="99"/>
      <c r="S8" s="99"/>
      <c r="T8" s="99"/>
      <c r="U8" s="104">
        <f t="shared" si="2"/>
        <v>0</v>
      </c>
      <c r="V8" s="99">
        <v>0</v>
      </c>
      <c r="W8" s="99">
        <v>0</v>
      </c>
      <c r="X8" s="99"/>
      <c r="Y8" s="99"/>
      <c r="Z8" s="99"/>
      <c r="AA8" s="99"/>
      <c r="AB8" s="99"/>
      <c r="AC8" s="99"/>
      <c r="AD8" s="99"/>
      <c r="AE8" s="99"/>
      <c r="AF8" s="103">
        <f t="shared" si="4"/>
        <v>0</v>
      </c>
      <c r="AG8" s="385"/>
      <c r="AH8" s="99"/>
      <c r="AI8" s="99"/>
      <c r="AJ8" s="99"/>
      <c r="AK8" s="99"/>
      <c r="AL8" s="99"/>
      <c r="AM8" s="99"/>
      <c r="AN8" s="99"/>
      <c r="AO8" s="99"/>
      <c r="AP8" s="99"/>
      <c r="AQ8" s="99"/>
      <c r="AR8" s="99"/>
      <c r="AS8" s="99"/>
      <c r="AT8" s="104">
        <f t="shared" si="5"/>
        <v>0</v>
      </c>
      <c r="AU8" s="387"/>
      <c r="AV8" s="387">
        <v>0</v>
      </c>
      <c r="AW8" s="387">
        <v>0</v>
      </c>
      <c r="AX8" s="387"/>
      <c r="AY8" s="99"/>
      <c r="AZ8" s="100">
        <f t="shared" si="6"/>
        <v>0</v>
      </c>
      <c r="BB8" s="357"/>
      <c r="BC8" s="100" t="e">
        <f>VLOOKUP(B8,'BANG LUONG VTĐB '!$B$12:$DD$23,107,0)</f>
        <v>#N/A</v>
      </c>
    </row>
    <row r="9" spans="1:55" s="307" customFormat="1" ht="19.5" customHeight="1">
      <c r="A9" s="306">
        <f>SUBTOTAL(3,$B$4:B9)</f>
        <v>0</v>
      </c>
      <c r="B9" s="119"/>
      <c r="C9" s="113"/>
      <c r="D9" s="103"/>
      <c r="E9" s="101"/>
      <c r="F9" s="102"/>
      <c r="G9" s="102"/>
      <c r="H9" s="102"/>
      <c r="I9" s="102"/>
      <c r="J9" s="102"/>
      <c r="K9" s="102"/>
      <c r="L9" s="104">
        <f t="shared" si="3"/>
        <v>0</v>
      </c>
      <c r="M9" s="99">
        <v>0</v>
      </c>
      <c r="N9" s="99"/>
      <c r="O9" s="99"/>
      <c r="P9" s="99"/>
      <c r="Q9" s="99"/>
      <c r="R9" s="99"/>
      <c r="S9" s="99"/>
      <c r="T9" s="99"/>
      <c r="U9" s="104">
        <f t="shared" si="2"/>
        <v>0</v>
      </c>
      <c r="V9" s="99">
        <v>0</v>
      </c>
      <c r="W9" s="99">
        <v>0</v>
      </c>
      <c r="X9" s="99"/>
      <c r="Y9" s="99"/>
      <c r="Z9" s="99"/>
      <c r="AA9" s="99"/>
      <c r="AB9" s="99"/>
      <c r="AC9" s="99"/>
      <c r="AD9" s="99"/>
      <c r="AE9" s="99"/>
      <c r="AF9" s="103">
        <f t="shared" si="4"/>
        <v>0</v>
      </c>
      <c r="AG9" s="385"/>
      <c r="AH9" s="99"/>
      <c r="AI9" s="99"/>
      <c r="AJ9" s="99"/>
      <c r="AK9" s="99"/>
      <c r="AL9" s="99"/>
      <c r="AM9" s="99"/>
      <c r="AN9" s="99"/>
      <c r="AO9" s="99"/>
      <c r="AP9" s="99"/>
      <c r="AQ9" s="99"/>
      <c r="AR9" s="99"/>
      <c r="AS9" s="99"/>
      <c r="AT9" s="104">
        <f t="shared" si="5"/>
        <v>0</v>
      </c>
      <c r="AU9" s="387"/>
      <c r="AV9" s="387">
        <v>0</v>
      </c>
      <c r="AW9" s="387">
        <v>0</v>
      </c>
      <c r="AX9" s="387"/>
      <c r="AY9" s="99"/>
      <c r="AZ9" s="100">
        <f t="shared" si="6"/>
        <v>0</v>
      </c>
      <c r="BB9" s="357"/>
      <c r="BC9" s="100" t="e">
        <f>VLOOKUP(B9,'BANG LUONG VTĐB '!$B$12:$DD$23,107,0)</f>
        <v>#N/A</v>
      </c>
    </row>
    <row r="10" spans="1:55" s="307" customFormat="1" ht="19.5" customHeight="1">
      <c r="A10" s="306">
        <f>SUBTOTAL(3,$B$4:B10)</f>
        <v>0</v>
      </c>
      <c r="B10" s="119"/>
      <c r="C10" s="113"/>
      <c r="D10" s="103">
        <v>0</v>
      </c>
      <c r="E10" s="101"/>
      <c r="F10" s="102"/>
      <c r="G10" s="102"/>
      <c r="H10" s="102"/>
      <c r="I10" s="102"/>
      <c r="J10" s="102"/>
      <c r="K10" s="102"/>
      <c r="L10" s="104">
        <f t="shared" si="3"/>
        <v>0</v>
      </c>
      <c r="M10" s="99">
        <v>0</v>
      </c>
      <c r="N10" s="99"/>
      <c r="O10" s="99"/>
      <c r="P10" s="99"/>
      <c r="Q10" s="99"/>
      <c r="R10" s="99"/>
      <c r="S10" s="99"/>
      <c r="T10" s="99"/>
      <c r="U10" s="104">
        <f t="shared" si="2"/>
        <v>0</v>
      </c>
      <c r="V10" s="99">
        <v>0</v>
      </c>
      <c r="W10" s="99">
        <v>0</v>
      </c>
      <c r="X10" s="99"/>
      <c r="Y10" s="99"/>
      <c r="Z10" s="99"/>
      <c r="AA10" s="99"/>
      <c r="AB10" s="99"/>
      <c r="AC10" s="99"/>
      <c r="AD10" s="99"/>
      <c r="AE10" s="99"/>
      <c r="AF10" s="103">
        <f t="shared" si="4"/>
        <v>0</v>
      </c>
      <c r="AG10" s="385"/>
      <c r="AH10" s="99"/>
      <c r="AI10" s="99"/>
      <c r="AJ10" s="99"/>
      <c r="AK10" s="99"/>
      <c r="AL10" s="99"/>
      <c r="AM10" s="99"/>
      <c r="AN10" s="99"/>
      <c r="AO10" s="99"/>
      <c r="AP10" s="99"/>
      <c r="AQ10" s="99"/>
      <c r="AR10" s="99"/>
      <c r="AS10" s="99"/>
      <c r="AT10" s="104">
        <f t="shared" si="5"/>
        <v>0</v>
      </c>
      <c r="AU10" s="387"/>
      <c r="AV10" s="387">
        <v>0</v>
      </c>
      <c r="AW10" s="387">
        <v>0</v>
      </c>
      <c r="AX10" s="387"/>
      <c r="AY10" s="99"/>
      <c r="AZ10" s="100">
        <f t="shared" si="6"/>
        <v>0</v>
      </c>
      <c r="BB10" s="357"/>
      <c r="BC10" s="100" t="e">
        <f>VLOOKUP(B10,'BANG LUONG VTĐB '!$B$12:$DD$23,107,0)</f>
        <v>#N/A</v>
      </c>
    </row>
    <row r="11" spans="1:55" s="307" customFormat="1" ht="19.5" customHeight="1">
      <c r="A11" s="306">
        <f>SUBTOTAL(3,$B$4:B11)</f>
        <v>0</v>
      </c>
      <c r="B11" s="119"/>
      <c r="C11" s="113"/>
      <c r="D11" s="103"/>
      <c r="E11" s="101"/>
      <c r="F11" s="102"/>
      <c r="G11" s="102"/>
      <c r="H11" s="102"/>
      <c r="I11" s="102"/>
      <c r="J11" s="102"/>
      <c r="K11" s="102"/>
      <c r="L11" s="104">
        <f t="shared" si="3"/>
        <v>0</v>
      </c>
      <c r="M11" s="99">
        <v>0</v>
      </c>
      <c r="N11" s="102"/>
      <c r="O11" s="99"/>
      <c r="P11" s="139"/>
      <c r="Q11" s="139"/>
      <c r="R11" s="139"/>
      <c r="S11" s="139"/>
      <c r="T11" s="139"/>
      <c r="U11" s="104">
        <f t="shared" si="2"/>
        <v>0</v>
      </c>
      <c r="V11" s="99">
        <v>0</v>
      </c>
      <c r="W11" s="99">
        <v>0</v>
      </c>
      <c r="X11" s="99"/>
      <c r="Y11" s="102"/>
      <c r="Z11" s="99"/>
      <c r="AA11" s="102"/>
      <c r="AB11" s="102"/>
      <c r="AC11" s="102"/>
      <c r="AD11" s="102"/>
      <c r="AE11" s="102"/>
      <c r="AF11" s="103">
        <f t="shared" si="4"/>
        <v>0</v>
      </c>
      <c r="AG11" s="385"/>
      <c r="AH11" s="99"/>
      <c r="AI11" s="99"/>
      <c r="AJ11" s="99"/>
      <c r="AK11" s="99"/>
      <c r="AL11" s="99"/>
      <c r="AM11" s="99"/>
      <c r="AN11" s="102"/>
      <c r="AO11" s="102"/>
      <c r="AP11" s="102"/>
      <c r="AQ11" s="102"/>
      <c r="AR11" s="102"/>
      <c r="AS11" s="102"/>
      <c r="AT11" s="104">
        <f t="shared" si="5"/>
        <v>0</v>
      </c>
      <c r="AU11" s="387"/>
      <c r="AV11" s="387">
        <v>0</v>
      </c>
      <c r="AW11" s="387">
        <v>0</v>
      </c>
      <c r="AX11" s="387"/>
      <c r="AY11" s="99"/>
      <c r="AZ11" s="100">
        <f t="shared" si="6"/>
        <v>0</v>
      </c>
      <c r="BB11" s="357"/>
      <c r="BC11" s="100" t="e">
        <f>VLOOKUP(B11,'BANG LUONG VTĐB '!$B$12:$DD$23,107,0)</f>
        <v>#N/A</v>
      </c>
    </row>
    <row r="12" spans="1:55" s="307" customFormat="1" ht="19.5" customHeight="1">
      <c r="A12" s="306">
        <f>SUBTOTAL(3,$B$4:B12)</f>
        <v>0</v>
      </c>
      <c r="B12" s="119"/>
      <c r="C12" s="113"/>
      <c r="D12" s="103"/>
      <c r="E12" s="101"/>
      <c r="F12" s="102"/>
      <c r="G12" s="102"/>
      <c r="H12" s="102"/>
      <c r="I12" s="102"/>
      <c r="J12" s="102"/>
      <c r="K12" s="102"/>
      <c r="L12" s="104">
        <f t="shared" si="3"/>
        <v>0</v>
      </c>
      <c r="M12" s="99">
        <v>0</v>
      </c>
      <c r="N12" s="102"/>
      <c r="O12" s="99"/>
      <c r="P12" s="139"/>
      <c r="Q12" s="139"/>
      <c r="R12" s="139"/>
      <c r="S12" s="139"/>
      <c r="T12" s="139"/>
      <c r="U12" s="104">
        <f t="shared" si="2"/>
        <v>0</v>
      </c>
      <c r="V12" s="99">
        <v>0</v>
      </c>
      <c r="W12" s="99">
        <v>0</v>
      </c>
      <c r="X12" s="99"/>
      <c r="Y12" s="102"/>
      <c r="Z12" s="99"/>
      <c r="AA12" s="102"/>
      <c r="AB12" s="102"/>
      <c r="AC12" s="102"/>
      <c r="AD12" s="102"/>
      <c r="AE12" s="102"/>
      <c r="AF12" s="103">
        <f t="shared" si="4"/>
        <v>0</v>
      </c>
      <c r="AG12" s="385"/>
      <c r="AH12" s="99"/>
      <c r="AI12" s="99"/>
      <c r="AJ12" s="99"/>
      <c r="AK12" s="99"/>
      <c r="AL12" s="99"/>
      <c r="AM12" s="99"/>
      <c r="AN12" s="102"/>
      <c r="AO12" s="102"/>
      <c r="AP12" s="102"/>
      <c r="AQ12" s="102"/>
      <c r="AR12" s="102"/>
      <c r="AS12" s="102"/>
      <c r="AT12" s="104">
        <f t="shared" si="5"/>
        <v>0</v>
      </c>
      <c r="AU12" s="387"/>
      <c r="AV12" s="387">
        <v>0</v>
      </c>
      <c r="AW12" s="387">
        <v>0</v>
      </c>
      <c r="AX12" s="387"/>
      <c r="AY12" s="99"/>
      <c r="AZ12" s="100">
        <f t="shared" si="6"/>
        <v>0</v>
      </c>
      <c r="BB12" s="357"/>
      <c r="BC12" s="100" t="e">
        <f>VLOOKUP(B12,'BANG LUONG VTĐB '!$B$12:$DD$23,107,0)</f>
        <v>#N/A</v>
      </c>
    </row>
    <row r="13" spans="1:55" s="307" customFormat="1" ht="19.5" customHeight="1">
      <c r="A13" s="306">
        <f>SUBTOTAL(3,$B$4:B13)</f>
        <v>0</v>
      </c>
      <c r="B13" s="119"/>
      <c r="C13" s="113"/>
      <c r="D13" s="103"/>
      <c r="E13" s="101"/>
      <c r="F13" s="102"/>
      <c r="G13" s="102"/>
      <c r="H13" s="102"/>
      <c r="I13" s="102"/>
      <c r="J13" s="102"/>
      <c r="K13" s="102"/>
      <c r="L13" s="104">
        <f t="shared" si="3"/>
        <v>0</v>
      </c>
      <c r="M13" s="99">
        <v>0</v>
      </c>
      <c r="N13" s="102"/>
      <c r="O13" s="99"/>
      <c r="P13" s="139"/>
      <c r="Q13" s="139"/>
      <c r="R13" s="139"/>
      <c r="S13" s="139"/>
      <c r="T13" s="139"/>
      <c r="U13" s="104">
        <f t="shared" si="2"/>
        <v>0</v>
      </c>
      <c r="V13" s="99">
        <v>0</v>
      </c>
      <c r="W13" s="99">
        <v>0</v>
      </c>
      <c r="X13" s="99"/>
      <c r="Y13" s="102"/>
      <c r="Z13" s="99"/>
      <c r="AA13" s="102"/>
      <c r="AB13" s="102"/>
      <c r="AC13" s="102"/>
      <c r="AD13" s="102"/>
      <c r="AE13" s="102"/>
      <c r="AF13" s="103">
        <f t="shared" si="4"/>
        <v>0</v>
      </c>
      <c r="AG13" s="385"/>
      <c r="AH13" s="99"/>
      <c r="AI13" s="99"/>
      <c r="AJ13" s="387"/>
      <c r="AK13" s="99"/>
      <c r="AL13" s="99"/>
      <c r="AM13" s="99"/>
      <c r="AN13" s="102"/>
      <c r="AO13" s="102"/>
      <c r="AP13" s="102"/>
      <c r="AQ13" s="102"/>
      <c r="AR13" s="102"/>
      <c r="AS13" s="102"/>
      <c r="AT13" s="104">
        <f t="shared" si="5"/>
        <v>0</v>
      </c>
      <c r="AU13" s="387"/>
      <c r="AV13" s="387">
        <v>0</v>
      </c>
      <c r="AW13" s="387">
        <v>0</v>
      </c>
      <c r="AX13" s="387"/>
      <c r="AY13" s="99"/>
      <c r="AZ13" s="100">
        <f t="shared" si="6"/>
        <v>0</v>
      </c>
      <c r="BB13" s="357"/>
      <c r="BC13" s="100" t="e">
        <f>VLOOKUP(B13,'BANG LUONG VTĐB '!$B$12:$DD$23,107,0)</f>
        <v>#N/A</v>
      </c>
    </row>
    <row r="14" spans="1:55" s="307" customFormat="1" ht="19.5" customHeight="1">
      <c r="A14" s="306">
        <f>SUBTOTAL(3,$B$4:B14)</f>
        <v>0</v>
      </c>
      <c r="B14" s="119"/>
      <c r="C14" s="113"/>
      <c r="D14" s="103"/>
      <c r="E14" s="101"/>
      <c r="F14" s="102"/>
      <c r="G14" s="102"/>
      <c r="H14" s="102"/>
      <c r="I14" s="102"/>
      <c r="J14" s="102"/>
      <c r="K14" s="102"/>
      <c r="L14" s="104">
        <f t="shared" si="3"/>
        <v>0</v>
      </c>
      <c r="M14" s="99">
        <v>0</v>
      </c>
      <c r="N14" s="102"/>
      <c r="O14" s="99"/>
      <c r="P14" s="139"/>
      <c r="Q14" s="139"/>
      <c r="R14" s="139"/>
      <c r="S14" s="139"/>
      <c r="T14" s="139"/>
      <c r="U14" s="104">
        <f t="shared" si="2"/>
        <v>0</v>
      </c>
      <c r="V14" s="99">
        <v>0</v>
      </c>
      <c r="W14" s="99">
        <v>0</v>
      </c>
      <c r="X14" s="99"/>
      <c r="Y14" s="102"/>
      <c r="Z14" s="99"/>
      <c r="AA14" s="102"/>
      <c r="AB14" s="102"/>
      <c r="AC14" s="102"/>
      <c r="AD14" s="102"/>
      <c r="AE14" s="102"/>
      <c r="AF14" s="103">
        <f t="shared" si="4"/>
        <v>0</v>
      </c>
      <c r="AG14" s="385"/>
      <c r="AH14" s="99"/>
      <c r="AI14" s="99"/>
      <c r="AJ14" s="99"/>
      <c r="AK14" s="99"/>
      <c r="AL14" s="99"/>
      <c r="AM14" s="99"/>
      <c r="AN14" s="102"/>
      <c r="AO14" s="102"/>
      <c r="AP14" s="102"/>
      <c r="AQ14" s="102"/>
      <c r="AR14" s="102"/>
      <c r="AS14" s="102"/>
      <c r="AT14" s="104">
        <f t="shared" si="5"/>
        <v>0</v>
      </c>
      <c r="AU14" s="387"/>
      <c r="AV14" s="387">
        <v>0</v>
      </c>
      <c r="AW14" s="387">
        <v>0</v>
      </c>
      <c r="AX14" s="387"/>
      <c r="AY14" s="99"/>
      <c r="AZ14" s="100">
        <f t="shared" si="6"/>
        <v>0</v>
      </c>
      <c r="BB14" s="357"/>
      <c r="BC14" s="100" t="e">
        <f>VLOOKUP(B14,'BANG LUONG VTĐB '!$B$12:$DD$23,107,0)</f>
        <v>#N/A</v>
      </c>
    </row>
    <row r="15" spans="1:55" s="307" customFormat="1" ht="19.5" customHeight="1">
      <c r="A15" s="306">
        <f>SUBTOTAL(3,$B$4:B15)</f>
        <v>0</v>
      </c>
      <c r="B15" s="119"/>
      <c r="C15" s="113"/>
      <c r="D15" s="103"/>
      <c r="E15" s="101"/>
      <c r="F15" s="102"/>
      <c r="G15" s="102"/>
      <c r="H15" s="102"/>
      <c r="I15" s="102"/>
      <c r="J15" s="102"/>
      <c r="K15" s="102"/>
      <c r="L15" s="104">
        <f t="shared" si="3"/>
        <v>0</v>
      </c>
      <c r="M15" s="99">
        <v>0</v>
      </c>
      <c r="N15" s="102"/>
      <c r="O15" s="99"/>
      <c r="P15" s="139"/>
      <c r="Q15" s="139"/>
      <c r="R15" s="139"/>
      <c r="S15" s="139"/>
      <c r="T15" s="139"/>
      <c r="U15" s="104">
        <f t="shared" si="2"/>
        <v>0</v>
      </c>
      <c r="V15" s="99">
        <v>0</v>
      </c>
      <c r="W15" s="99">
        <v>0</v>
      </c>
      <c r="X15" s="99"/>
      <c r="Y15" s="102"/>
      <c r="Z15" s="99"/>
      <c r="AA15" s="102"/>
      <c r="AB15" s="102"/>
      <c r="AC15" s="102"/>
      <c r="AD15" s="102"/>
      <c r="AE15" s="102"/>
      <c r="AF15" s="103">
        <f t="shared" si="4"/>
        <v>0</v>
      </c>
      <c r="AG15" s="385"/>
      <c r="AH15" s="99"/>
      <c r="AI15" s="99"/>
      <c r="AJ15" s="99"/>
      <c r="AK15" s="99"/>
      <c r="AL15" s="99"/>
      <c r="AM15" s="99"/>
      <c r="AN15" s="102"/>
      <c r="AO15" s="102"/>
      <c r="AP15" s="102"/>
      <c r="AQ15" s="102"/>
      <c r="AR15" s="102"/>
      <c r="AS15" s="102"/>
      <c r="AT15" s="104">
        <f t="shared" si="5"/>
        <v>0</v>
      </c>
      <c r="AU15" s="387"/>
      <c r="AV15" s="387">
        <v>0</v>
      </c>
      <c r="AW15" s="387">
        <v>0</v>
      </c>
      <c r="AX15" s="387"/>
      <c r="AY15" s="99"/>
      <c r="AZ15" s="100">
        <f t="shared" si="6"/>
        <v>0</v>
      </c>
      <c r="BB15" s="357"/>
      <c r="BC15" s="100" t="e">
        <f>VLOOKUP(B15,'BANG LUONG VTĐB '!$B$12:$DD$23,107,0)</f>
        <v>#N/A</v>
      </c>
    </row>
  </sheetData>
  <mergeCells count="9">
    <mergeCell ref="AU1:AZ1"/>
    <mergeCell ref="V1:AF1"/>
    <mergeCell ref="AG1:AT1"/>
    <mergeCell ref="D1:D2"/>
    <mergeCell ref="A1:A2"/>
    <mergeCell ref="B1:B2"/>
    <mergeCell ref="C1:C2"/>
    <mergeCell ref="E1:L1"/>
    <mergeCell ref="M1:U1"/>
  </mergeCells>
  <conditionalFormatting sqref="B1:B1048576">
    <cfRule type="duplicateValues" dxfId="87" priority="13"/>
  </conditionalFormatting>
  <conditionalFormatting sqref="B3">
    <cfRule type="duplicateValues" dxfId="86" priority="140473"/>
    <cfRule type="duplicateValues" dxfId="85" priority="140474"/>
    <cfRule type="duplicateValues" dxfId="84" priority="140475"/>
    <cfRule type="duplicateValues" dxfId="83" priority="140476"/>
  </conditionalFormatting>
  <conditionalFormatting sqref="B6:B8">
    <cfRule type="duplicateValues" dxfId="82" priority="141743"/>
    <cfRule type="duplicateValues" dxfId="81" priority="141744"/>
    <cfRule type="duplicateValues" dxfId="80" priority="141745"/>
    <cfRule type="duplicateValues" dxfId="79" priority="141746"/>
    <cfRule type="duplicateValues" dxfId="78" priority="141747"/>
  </conditionalFormatting>
  <conditionalFormatting sqref="B9 B4:B5">
    <cfRule type="duplicateValues" dxfId="77" priority="117037"/>
    <cfRule type="duplicateValues" dxfId="76" priority="117038"/>
    <cfRule type="duplicateValues" dxfId="75" priority="117039"/>
    <cfRule type="duplicateValues" dxfId="74" priority="117040"/>
    <cfRule type="duplicateValues" dxfId="73" priority="117041"/>
    <cfRule type="duplicateValues" dxfId="72" priority="117042"/>
    <cfRule type="duplicateValues" dxfId="71" priority="117043"/>
    <cfRule type="duplicateValues" dxfId="70" priority="117044"/>
    <cfRule type="duplicateValues" dxfId="69" priority="117045"/>
    <cfRule type="duplicateValues" dxfId="68" priority="117046"/>
  </conditionalFormatting>
  <conditionalFormatting sqref="B10">
    <cfRule type="duplicateValues" dxfId="67" priority="116981"/>
    <cfRule type="duplicateValues" dxfId="66" priority="116982"/>
    <cfRule type="duplicateValues" dxfId="65" priority="116983"/>
    <cfRule type="duplicateValues" dxfId="64" priority="116984"/>
    <cfRule type="duplicateValues" dxfId="63" priority="116985"/>
    <cfRule type="duplicateValues" dxfId="62" priority="116986"/>
    <cfRule type="duplicateValues" dxfId="61" priority="116987"/>
    <cfRule type="duplicateValues" dxfId="60" priority="116988"/>
    <cfRule type="duplicateValues" dxfId="59" priority="116989"/>
    <cfRule type="duplicateValues" dxfId="58" priority="116990"/>
    <cfRule type="duplicateValues" dxfId="57" priority="116991"/>
  </conditionalFormatting>
  <conditionalFormatting sqref="B11">
    <cfRule type="duplicateValues" dxfId="56" priority="116748"/>
    <cfRule type="duplicateValues" dxfId="55" priority="116749"/>
    <cfRule type="duplicateValues" dxfId="54" priority="116750"/>
    <cfRule type="duplicateValues" dxfId="53" priority="116751"/>
    <cfRule type="duplicateValues" dxfId="52" priority="116752"/>
    <cfRule type="duplicateValues" dxfId="51" priority="116753"/>
    <cfRule type="duplicateValues" dxfId="50" priority="116754"/>
    <cfRule type="duplicateValues" dxfId="49" priority="116755"/>
    <cfRule type="duplicateValues" dxfId="48" priority="116756"/>
    <cfRule type="duplicateValues" dxfId="47" priority="116757"/>
    <cfRule type="duplicateValues" dxfId="46" priority="116758"/>
  </conditionalFormatting>
  <conditionalFormatting sqref="B12">
    <cfRule type="duplicateValues" dxfId="45" priority="116309"/>
    <cfRule type="duplicateValues" dxfId="44" priority="116310"/>
    <cfRule type="duplicateValues" dxfId="43" priority="116311"/>
    <cfRule type="duplicateValues" dxfId="42" priority="116312"/>
    <cfRule type="duplicateValues" dxfId="41" priority="116313"/>
    <cfRule type="duplicateValues" dxfId="40" priority="116314"/>
    <cfRule type="duplicateValues" dxfId="39" priority="116315"/>
    <cfRule type="duplicateValues" dxfId="38" priority="116316"/>
    <cfRule type="duplicateValues" dxfId="37" priority="116317"/>
    <cfRule type="duplicateValues" dxfId="36" priority="116318"/>
  </conditionalFormatting>
  <conditionalFormatting sqref="B12:B15 B4:B9">
    <cfRule type="duplicateValues" dxfId="35" priority="144610"/>
  </conditionalFormatting>
  <conditionalFormatting sqref="B13:B15">
    <cfRule type="duplicateValues" dxfId="34" priority="144612"/>
    <cfRule type="duplicateValues" dxfId="33" priority="144613"/>
    <cfRule type="duplicateValues" dxfId="32" priority="144614"/>
    <cfRule type="duplicateValues" dxfId="31" priority="144615"/>
    <cfRule type="duplicateValues" dxfId="30" priority="144616"/>
    <cfRule type="duplicateValues" dxfId="29" priority="144617"/>
    <cfRule type="duplicateValues" dxfId="28" priority="144618"/>
    <cfRule type="duplicateValues" dxfId="27" priority="144619"/>
    <cfRule type="duplicateValues" dxfId="26" priority="144620"/>
    <cfRule type="duplicateValues" dxfId="25" priority="144621"/>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1:K30"/>
  <sheetViews>
    <sheetView zoomScale="90" zoomScaleNormal="90" zoomScaleSheetLayoutView="87" workbookViewId="0">
      <pane xSplit="4" ySplit="5" topLeftCell="E16" activePane="bottomRight" state="frozen"/>
      <selection activeCell="H15" sqref="H15"/>
      <selection pane="topRight" activeCell="H15" sqref="H15"/>
      <selection pane="bottomLeft" activeCell="H15" sqref="H15"/>
      <selection pane="bottomRight" activeCell="D29" sqref="D29:E29"/>
    </sheetView>
  </sheetViews>
  <sheetFormatPr defaultColWidth="12.5703125" defaultRowHeight="15"/>
  <cols>
    <col min="1" max="1" width="6" style="14" customWidth="1"/>
    <col min="2" max="2" width="11.140625" style="14" customWidth="1"/>
    <col min="3" max="3" width="20.7109375" style="14" customWidth="1"/>
    <col min="4" max="4" width="19" style="14" customWidth="1"/>
    <col min="5" max="5" width="17.5703125" style="14" customWidth="1"/>
    <col min="6" max="6" width="16.42578125" style="14" customWidth="1"/>
    <col min="7" max="7" width="13.42578125" style="14" customWidth="1"/>
    <col min="8" max="8" width="12.5703125" style="59"/>
    <col min="9" max="9" width="21.140625" style="14" customWidth="1"/>
    <col min="10" max="10" width="12.5703125" style="14"/>
    <col min="11" max="11" width="20.7109375" style="14" customWidth="1"/>
    <col min="12" max="16384" width="12.5703125" style="14"/>
  </cols>
  <sheetData>
    <row r="1" spans="1:8" ht="19.149999999999999" customHeight="1">
      <c r="A1" s="732" t="s">
        <v>2541</v>
      </c>
      <c r="B1" s="733"/>
      <c r="C1" s="732"/>
      <c r="D1" s="732"/>
      <c r="E1" s="732"/>
      <c r="F1" s="734"/>
    </row>
    <row r="2" spans="1:8" ht="16.899999999999999" customHeight="1">
      <c r="A2" s="123" t="s">
        <v>2542</v>
      </c>
      <c r="B2" s="115"/>
      <c r="C2" s="115"/>
      <c r="D2" s="115"/>
      <c r="E2" s="115"/>
      <c r="F2" s="115"/>
      <c r="G2" s="147"/>
    </row>
    <row r="3" spans="1:8" ht="43.5" customHeight="1">
      <c r="A3" s="746" t="s">
        <v>2443</v>
      </c>
      <c r="B3" s="747"/>
      <c r="C3" s="748"/>
      <c r="D3" s="748"/>
      <c r="E3" s="747"/>
      <c r="F3" s="748"/>
      <c r="G3" s="748"/>
    </row>
    <row r="4" spans="1:8" ht="12" customHeight="1">
      <c r="A4" s="53"/>
      <c r="B4" s="53"/>
      <c r="C4" s="5"/>
      <c r="D4" s="1"/>
      <c r="E4" s="1"/>
      <c r="F4" s="1"/>
      <c r="G4" s="2" t="s">
        <v>13</v>
      </c>
    </row>
    <row r="5" spans="1:8" ht="33" customHeight="1">
      <c r="A5" s="11" t="s">
        <v>0</v>
      </c>
      <c r="B5" s="11" t="s">
        <v>1</v>
      </c>
      <c r="C5" s="11" t="s">
        <v>53</v>
      </c>
      <c r="D5" s="12" t="s">
        <v>54</v>
      </c>
      <c r="E5" s="11" t="s">
        <v>2329</v>
      </c>
      <c r="F5" s="12" t="s">
        <v>1067</v>
      </c>
      <c r="G5" s="11" t="s">
        <v>15</v>
      </c>
      <c r="H5" s="456" t="s">
        <v>2299</v>
      </c>
    </row>
    <row r="6" spans="1:8" s="64" customFormat="1" ht="15" customHeight="1">
      <c r="A6" s="201">
        <f>SUBTOTAL(2,$F7:$F$7)</f>
        <v>0</v>
      </c>
      <c r="B6" s="111"/>
      <c r="C6" s="112"/>
      <c r="D6" s="201"/>
      <c r="E6" s="202"/>
      <c r="F6" s="203"/>
      <c r="G6" s="52"/>
      <c r="H6" s="59"/>
    </row>
    <row r="7" spans="1:8" s="64" customFormat="1" ht="15" customHeight="1">
      <c r="A7" s="201">
        <f>SUBTOTAL(2,$F$7:$F8)</f>
        <v>0</v>
      </c>
      <c r="B7" s="111"/>
      <c r="C7" s="112"/>
      <c r="D7" s="201"/>
      <c r="E7" s="202"/>
      <c r="F7" s="203"/>
      <c r="G7" s="52"/>
      <c r="H7" s="59"/>
    </row>
    <row r="8" spans="1:8" s="64" customFormat="1" ht="15" customHeight="1">
      <c r="A8" s="201">
        <f>SUBTOTAL(2,$F$7:$F8)</f>
        <v>0</v>
      </c>
      <c r="B8" s="111"/>
      <c r="C8" s="112"/>
      <c r="D8" s="201"/>
      <c r="E8" s="202"/>
      <c r="F8" s="203"/>
      <c r="G8" s="52"/>
      <c r="H8" s="59"/>
    </row>
    <row r="9" spans="1:8" s="64" customFormat="1" ht="15" customHeight="1">
      <c r="A9" s="201">
        <f>SUBTOTAL(2,$F$7:$F10)</f>
        <v>0</v>
      </c>
      <c r="B9" s="111"/>
      <c r="C9" s="112"/>
      <c r="D9" s="201"/>
      <c r="E9" s="202"/>
      <c r="F9" s="203"/>
      <c r="G9" s="52"/>
      <c r="H9" s="59"/>
    </row>
    <row r="10" spans="1:8" s="64" customFormat="1" ht="15" customHeight="1">
      <c r="A10" s="201">
        <f>SUBTOTAL(2,$F$7:$F11)</f>
        <v>0</v>
      </c>
      <c r="B10" s="111"/>
      <c r="C10" s="112"/>
      <c r="D10" s="201"/>
      <c r="E10" s="202"/>
      <c r="F10" s="203"/>
      <c r="G10" s="52"/>
      <c r="H10" s="59"/>
    </row>
    <row r="11" spans="1:8" s="64" customFormat="1" ht="15" customHeight="1">
      <c r="A11" s="201">
        <f>SUBTOTAL(2,$F$7:$F12)</f>
        <v>0</v>
      </c>
      <c r="B11" s="111"/>
      <c r="C11" s="112"/>
      <c r="D11" s="201"/>
      <c r="E11" s="202"/>
      <c r="F11" s="203"/>
      <c r="G11" s="52"/>
      <c r="H11" s="59"/>
    </row>
    <row r="12" spans="1:8" s="64" customFormat="1" ht="15" customHeight="1">
      <c r="A12" s="201">
        <f>SUBTOTAL(2,$F$7:$F13)</f>
        <v>0</v>
      </c>
      <c r="B12" s="111"/>
      <c r="C12" s="112"/>
      <c r="D12" s="201"/>
      <c r="E12" s="202"/>
      <c r="F12" s="203"/>
      <c r="G12" s="52"/>
      <c r="H12" s="59"/>
    </row>
    <row r="13" spans="1:8" s="64" customFormat="1" ht="15" customHeight="1">
      <c r="A13" s="201">
        <f>SUBTOTAL(2,$F$7:$F14)</f>
        <v>0</v>
      </c>
      <c r="B13" s="111"/>
      <c r="C13" s="112"/>
      <c r="D13" s="201"/>
      <c r="E13" s="202"/>
      <c r="F13" s="203"/>
      <c r="G13" s="52"/>
      <c r="H13" s="59"/>
    </row>
    <row r="14" spans="1:8" s="64" customFormat="1" ht="15" customHeight="1">
      <c r="A14" s="201">
        <f>SUBTOTAL(2,$F$7:$F15)</f>
        <v>0</v>
      </c>
      <c r="B14" s="111"/>
      <c r="C14" s="112"/>
      <c r="D14" s="201"/>
      <c r="E14" s="202"/>
      <c r="F14" s="203"/>
      <c r="G14" s="52"/>
      <c r="H14" s="59"/>
    </row>
    <row r="15" spans="1:8" s="64" customFormat="1" ht="15" customHeight="1">
      <c r="A15" s="201">
        <f>SUBTOTAL(2,$F$7:$F16)</f>
        <v>0</v>
      </c>
      <c r="B15" s="111"/>
      <c r="C15" s="112"/>
      <c r="D15" s="201"/>
      <c r="E15" s="202"/>
      <c r="F15" s="203"/>
      <c r="G15" s="52"/>
      <c r="H15" s="59"/>
    </row>
    <row r="16" spans="1:8" s="64" customFormat="1" ht="15" customHeight="1">
      <c r="A16" s="201">
        <f>SUBTOTAL(2,$F$7:$F17)</f>
        <v>0</v>
      </c>
      <c r="B16" s="111"/>
      <c r="C16" s="112"/>
      <c r="D16" s="201"/>
      <c r="E16" s="202"/>
      <c r="F16" s="203"/>
      <c r="G16" s="52"/>
      <c r="H16" s="59"/>
    </row>
    <row r="17" spans="1:11" s="64" customFormat="1" ht="15" customHeight="1">
      <c r="A17" s="201">
        <f>SUBTOTAL(2,$F$7:$F18)</f>
        <v>0</v>
      </c>
      <c r="B17" s="111"/>
      <c r="C17" s="112"/>
      <c r="D17" s="201"/>
      <c r="E17" s="202"/>
      <c r="F17" s="203"/>
      <c r="G17" s="52"/>
      <c r="H17" s="59"/>
    </row>
    <row r="18" spans="1:11" s="64" customFormat="1" ht="15" customHeight="1">
      <c r="A18" s="201">
        <f>SUBTOTAL(2,$F$7:$F19)</f>
        <v>0</v>
      </c>
      <c r="B18" s="111"/>
      <c r="C18" s="112"/>
      <c r="D18" s="201"/>
      <c r="E18" s="202"/>
      <c r="F18" s="203"/>
      <c r="G18" s="52"/>
      <c r="H18" s="59"/>
    </row>
    <row r="19" spans="1:11" s="64" customFormat="1" ht="15" customHeight="1">
      <c r="A19" s="201">
        <f>SUBTOTAL(2,$F$7:$F20)</f>
        <v>0</v>
      </c>
      <c r="B19" s="111"/>
      <c r="C19" s="112"/>
      <c r="D19" s="201"/>
      <c r="E19" s="202"/>
      <c r="F19" s="203"/>
      <c r="G19" s="52"/>
      <c r="H19" s="59"/>
    </row>
    <row r="20" spans="1:11" s="64" customFormat="1" ht="15" customHeight="1">
      <c r="A20" s="201">
        <f>SUBTOTAL(2,$F$7:$F21)</f>
        <v>0</v>
      </c>
      <c r="B20" s="111"/>
      <c r="C20" s="112"/>
      <c r="D20" s="201"/>
      <c r="E20" s="202"/>
      <c r="F20" s="203"/>
      <c r="G20" s="52"/>
      <c r="H20" s="59"/>
    </row>
    <row r="21" spans="1:11" s="64" customFormat="1" ht="15" customHeight="1">
      <c r="A21" s="201">
        <f>SUBTOTAL(2,$F$7:$F21)</f>
        <v>0</v>
      </c>
      <c r="B21" s="111"/>
      <c r="C21" s="112"/>
      <c r="D21" s="201"/>
      <c r="E21" s="202"/>
      <c r="F21" s="203"/>
      <c r="G21" s="52"/>
      <c r="H21" s="59"/>
    </row>
    <row r="22" spans="1:11" ht="15" customHeight="1">
      <c r="A22" s="743" t="e">
        <f>"TỔNG CỘNG: "&amp;#REF!&amp;" NGƯỜI"</f>
        <v>#REF!</v>
      </c>
      <c r="B22" s="744"/>
      <c r="C22" s="745"/>
      <c r="D22" s="204"/>
      <c r="E22" s="204"/>
      <c r="F22" s="205">
        <f>SUM(F6:F21)</f>
        <v>0</v>
      </c>
      <c r="G22" s="13"/>
      <c r="I22" s="64"/>
      <c r="K22" s="225"/>
    </row>
    <row r="23" spans="1:11" ht="19.5" customHeight="1">
      <c r="A23" s="3"/>
      <c r="B23" s="3"/>
      <c r="C23" s="4"/>
      <c r="D23" s="6"/>
      <c r="E23" s="749" t="s">
        <v>1596</v>
      </c>
      <c r="F23" s="749"/>
      <c r="G23" s="749"/>
      <c r="I23" s="64"/>
    </row>
    <row r="24" spans="1:11" ht="17.25" customHeight="1">
      <c r="A24" s="735" t="s">
        <v>1121</v>
      </c>
      <c r="B24" s="736"/>
      <c r="C24" s="737"/>
      <c r="D24" s="738" t="s">
        <v>16</v>
      </c>
      <c r="E24" s="736"/>
      <c r="F24" s="738" t="s">
        <v>17</v>
      </c>
      <c r="G24" s="737"/>
      <c r="I24" s="64"/>
    </row>
    <row r="25" spans="1:11" ht="17.45" customHeight="1">
      <c r="A25" s="7"/>
      <c r="B25" s="7"/>
      <c r="C25" s="8"/>
      <c r="D25" s="9"/>
      <c r="E25" s="9"/>
      <c r="F25" s="9"/>
      <c r="G25" s="10"/>
    </row>
    <row r="26" spans="1:11" ht="17.25" customHeight="1">
      <c r="A26" s="7"/>
      <c r="B26" s="7"/>
      <c r="C26" s="8"/>
      <c r="D26" s="9"/>
      <c r="E26" s="9"/>
      <c r="F26" s="9"/>
      <c r="G26" s="10"/>
    </row>
    <row r="27" spans="1:11" ht="17.45" customHeight="1">
      <c r="A27" s="7"/>
      <c r="B27" s="7"/>
      <c r="C27" s="8"/>
      <c r="D27" s="9"/>
      <c r="E27" s="9"/>
      <c r="F27" s="9"/>
      <c r="G27" s="10"/>
    </row>
    <row r="28" spans="1:11" ht="17.45" customHeight="1">
      <c r="A28" s="7"/>
      <c r="B28" s="7"/>
      <c r="C28" s="8" t="s">
        <v>18</v>
      </c>
      <c r="D28" s="9"/>
      <c r="E28" s="9"/>
      <c r="F28" s="9"/>
      <c r="G28" s="10"/>
    </row>
    <row r="29" spans="1:11" s="83" customFormat="1" ht="16.5">
      <c r="A29" s="739"/>
      <c r="B29" s="740"/>
      <c r="C29" s="741"/>
      <c r="D29" s="742"/>
      <c r="E29" s="740"/>
      <c r="F29" s="742"/>
      <c r="G29" s="741"/>
      <c r="H29" s="146"/>
    </row>
    <row r="30" spans="1:11">
      <c r="B30" s="59"/>
    </row>
  </sheetData>
  <mergeCells count="10">
    <mergeCell ref="A1:F1"/>
    <mergeCell ref="A24:C24"/>
    <mergeCell ref="D24:E24"/>
    <mergeCell ref="F24:G24"/>
    <mergeCell ref="A29:C29"/>
    <mergeCell ref="D29:E29"/>
    <mergeCell ref="F29:G29"/>
    <mergeCell ref="A22:C22"/>
    <mergeCell ref="A3:G3"/>
    <mergeCell ref="E23:G23"/>
  </mergeCells>
  <conditionalFormatting sqref="B1:B1048576 I1:I1048576">
    <cfRule type="duplicateValues" dxfId="24" priority="1"/>
  </conditionalFormatting>
  <conditionalFormatting sqref="B1:B1048576">
    <cfRule type="duplicateValues" dxfId="23" priority="47"/>
  </conditionalFormatting>
  <conditionalFormatting sqref="B6:B21">
    <cfRule type="duplicateValues" dxfId="22" priority="144596"/>
    <cfRule type="duplicateValues" dxfId="21" priority="144597"/>
    <cfRule type="duplicateValues" dxfId="20" priority="144598"/>
    <cfRule type="duplicateValues" dxfId="19" priority="144599"/>
    <cfRule type="duplicateValues" dxfId="18" priority="144600"/>
    <cfRule type="duplicateValues" dxfId="17" priority="144601"/>
    <cfRule type="duplicateValues" dxfId="16" priority="144602"/>
    <cfRule type="duplicateValues" dxfId="15" priority="144603"/>
  </conditionalFormatting>
  <conditionalFormatting sqref="C1:C2">
    <cfRule type="colorScale" priority="845">
      <colorScale>
        <cfvo type="min"/>
        <cfvo type="max"/>
        <color theme="0"/>
        <color theme="0"/>
      </colorScale>
    </cfRule>
  </conditionalFormatting>
  <conditionalFormatting sqref="D5">
    <cfRule type="duplicateValues" dxfId="14" priority="41"/>
    <cfRule type="duplicateValues" dxfId="13" priority="42"/>
  </conditionalFormatting>
  <conditionalFormatting sqref="E1:E1048576">
    <cfRule type="duplicateValues" dxfId="12" priority="176"/>
  </conditionalFormatting>
  <pageMargins left="0.25" right="0.25" top="0" bottom="0.3" header="0" footer="0"/>
  <pageSetup scale="97" fitToHeight="0" orientation="portrait" r:id="rId1"/>
  <headerFooter>
    <oddFooter>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F99FB-5C2A-4396-9278-D30B59E0963B}">
  <sheetPr>
    <tabColor rgb="FFFF0000"/>
    <pageSetUpPr fitToPage="1"/>
  </sheetPr>
  <dimension ref="A1:BD30"/>
  <sheetViews>
    <sheetView tabSelected="1" zoomScale="60" zoomScaleNormal="60" zoomScaleSheetLayoutView="70" workbookViewId="0">
      <pane xSplit="3" ySplit="10" topLeftCell="D17" activePane="bottomRight" state="frozen"/>
      <selection pane="topRight" activeCell="D1" sqref="D1"/>
      <selection pane="bottomLeft" activeCell="A11" sqref="A11"/>
      <selection pane="bottomRight" activeCell="A29" sqref="A29:XFD38"/>
    </sheetView>
  </sheetViews>
  <sheetFormatPr defaultColWidth="9.140625" defaultRowHeight="15" outlineLevelRow="1" outlineLevelCol="1"/>
  <cols>
    <col min="1" max="1" width="5.42578125" style="437" customWidth="1"/>
    <col min="2" max="2" width="10.5703125" style="437" customWidth="1"/>
    <col min="3" max="3" width="22" style="437" customWidth="1"/>
    <col min="4" max="4" width="25.42578125" style="437" customWidth="1"/>
    <col min="5" max="5" width="16.42578125" style="629" customWidth="1"/>
    <col min="6" max="6" width="15.5703125" style="629" customWidth="1"/>
    <col min="7" max="7" width="14.42578125" style="629" customWidth="1" outlineLevel="1"/>
    <col min="8" max="8" width="12.42578125" style="629" customWidth="1" outlineLevel="1"/>
    <col min="9" max="11" width="15.42578125" style="629" customWidth="1"/>
    <col min="12" max="12" width="9.5703125" style="629" customWidth="1"/>
    <col min="13" max="13" width="8.85546875" style="629" customWidth="1"/>
    <col min="14" max="14" width="10.42578125" style="629" customWidth="1"/>
    <col min="15" max="15" width="9.5703125" style="629" customWidth="1"/>
    <col min="16" max="16" width="15.42578125" style="629" customWidth="1"/>
    <col min="17" max="17" width="15.5703125" style="629" customWidth="1"/>
    <col min="18" max="19" width="13.42578125" style="629" customWidth="1"/>
    <col min="20" max="20" width="15.5703125" style="629" customWidth="1"/>
    <col min="21" max="22" width="13.42578125" style="629" customWidth="1"/>
    <col min="23" max="23" width="15.140625" style="629" customWidth="1"/>
    <col min="24" max="24" width="16.140625" style="629" customWidth="1"/>
    <col min="25" max="25" width="14.5703125" style="629" customWidth="1"/>
    <col min="26" max="26" width="13.42578125" style="629" customWidth="1"/>
    <col min="27" max="27" width="12.42578125" style="629" customWidth="1"/>
    <col min="28" max="28" width="13.42578125" style="629" customWidth="1"/>
    <col min="29" max="29" width="13.42578125" style="629" customWidth="1" outlineLevel="1"/>
    <col min="30" max="32" width="15.5703125" style="629" customWidth="1" outlineLevel="1"/>
    <col min="33" max="33" width="15.5703125" style="629" customWidth="1"/>
    <col min="34" max="34" width="16.42578125" style="629" customWidth="1"/>
    <col min="35" max="35" width="17" style="629" customWidth="1"/>
    <col min="36" max="36" width="13.42578125" style="629" customWidth="1"/>
    <col min="37" max="37" width="11.42578125" style="629" customWidth="1"/>
    <col min="38" max="38" width="10" style="629" customWidth="1"/>
    <col min="39" max="39" width="10.42578125" style="629" customWidth="1"/>
    <col min="40" max="40" width="9" style="629" customWidth="1"/>
    <col min="41" max="41" width="14.42578125" style="629" customWidth="1"/>
    <col min="42" max="43" width="14.85546875" style="629" customWidth="1"/>
    <col min="44" max="44" width="13.85546875" style="629" customWidth="1"/>
    <col min="45" max="45" width="19.140625" style="629" customWidth="1"/>
    <col min="46" max="47" width="11.5703125" style="437" customWidth="1" outlineLevel="1"/>
    <col min="48" max="48" width="14.5703125" style="437" customWidth="1" outlineLevel="1"/>
    <col min="49" max="49" width="14.140625" style="437" customWidth="1" outlineLevel="1"/>
    <col min="50" max="50" width="11.5703125" style="437" hidden="1" customWidth="1"/>
    <col min="51" max="51" width="11.5703125" style="437" customWidth="1"/>
    <col min="52" max="52" width="10.5703125" style="437" customWidth="1"/>
    <col min="53" max="53" width="34" style="437" customWidth="1"/>
    <col min="54" max="54" width="34" style="437" hidden="1" customWidth="1"/>
    <col min="55" max="55" width="28.5703125" style="437" customWidth="1"/>
    <col min="56" max="56" width="34" style="437" customWidth="1"/>
    <col min="57" max="16384" width="9.140625" style="437"/>
  </cols>
  <sheetData>
    <row r="1" spans="1:56" s="535" customFormat="1" ht="24" hidden="1" customHeight="1" outlineLevel="1">
      <c r="A1" s="771" t="s">
        <v>2464</v>
      </c>
      <c r="B1" s="771"/>
      <c r="C1" s="771"/>
      <c r="D1" s="771"/>
      <c r="E1" s="771"/>
      <c r="F1" s="771"/>
      <c r="G1" s="771"/>
      <c r="H1" s="771"/>
      <c r="I1" s="771"/>
      <c r="J1" s="529"/>
      <c r="K1" s="530"/>
      <c r="L1" s="530"/>
      <c r="M1" s="529"/>
      <c r="N1" s="529"/>
      <c r="O1" s="529"/>
      <c r="P1" s="529"/>
      <c r="Q1" s="529"/>
      <c r="R1" s="529"/>
      <c r="S1" s="529"/>
      <c r="T1" s="529"/>
      <c r="U1" s="529"/>
      <c r="V1" s="529"/>
      <c r="W1" s="529"/>
      <c r="X1" s="531"/>
      <c r="Y1" s="529"/>
      <c r="Z1" s="529"/>
      <c r="AA1" s="529"/>
      <c r="AB1" s="529"/>
      <c r="AC1" s="530"/>
      <c r="AD1" s="529"/>
      <c r="AE1" s="529"/>
      <c r="AF1" s="529"/>
      <c r="AG1" s="529"/>
      <c r="AH1" s="529"/>
      <c r="AI1" s="529"/>
      <c r="AJ1" s="529"/>
      <c r="AK1" s="529"/>
      <c r="AL1" s="529"/>
      <c r="AM1" s="529"/>
      <c r="AN1" s="529"/>
      <c r="AO1" s="529"/>
      <c r="AP1" s="529"/>
      <c r="AQ1" s="529"/>
      <c r="AR1" s="529"/>
      <c r="AS1" s="529"/>
      <c r="AT1" s="532"/>
      <c r="AU1" s="532"/>
      <c r="AV1" s="533"/>
      <c r="AW1" s="534"/>
      <c r="AX1" s="534"/>
      <c r="AY1" s="534"/>
      <c r="AZ1" s="534"/>
      <c r="BA1" s="534"/>
      <c r="BB1" s="534"/>
      <c r="BC1" s="534"/>
      <c r="BD1" s="534"/>
    </row>
    <row r="2" spans="1:56" s="543" customFormat="1" ht="15.75" hidden="1" customHeight="1" outlineLevel="1">
      <c r="A2" s="536" t="s">
        <v>2465</v>
      </c>
      <c r="B2" s="536"/>
      <c r="C2" s="536"/>
      <c r="D2" s="536"/>
      <c r="E2" s="537"/>
      <c r="F2" s="537"/>
      <c r="G2" s="537"/>
      <c r="H2" s="538"/>
      <c r="I2" s="538"/>
      <c r="J2" s="538"/>
      <c r="K2" s="216"/>
      <c r="L2" s="216"/>
      <c r="M2" s="538"/>
      <c r="N2" s="538"/>
      <c r="O2" s="538"/>
      <c r="P2" s="538"/>
      <c r="Q2" s="538"/>
      <c r="R2" s="538"/>
      <c r="S2" s="538"/>
      <c r="T2" s="538"/>
      <c r="U2" s="538"/>
      <c r="V2" s="538"/>
      <c r="W2" s="538"/>
      <c r="X2" s="539"/>
      <c r="Y2" s="538"/>
      <c r="Z2" s="538"/>
      <c r="AA2" s="538"/>
      <c r="AB2" s="538"/>
      <c r="AC2" s="216"/>
      <c r="AD2" s="538"/>
      <c r="AE2" s="538"/>
      <c r="AF2" s="538"/>
      <c r="AG2" s="538"/>
      <c r="AH2" s="538"/>
      <c r="AI2" s="538"/>
      <c r="AJ2" s="538"/>
      <c r="AK2" s="538"/>
      <c r="AL2" s="538"/>
      <c r="AM2" s="538"/>
      <c r="AN2" s="538"/>
      <c r="AO2" s="538"/>
      <c r="AP2" s="538"/>
      <c r="AQ2" s="538"/>
      <c r="AR2" s="538"/>
      <c r="AS2" s="538"/>
      <c r="AT2" s="540"/>
      <c r="AU2" s="540"/>
      <c r="AV2" s="541"/>
      <c r="AW2" s="542"/>
      <c r="AX2" s="542"/>
      <c r="AY2" s="542"/>
      <c r="AZ2" s="542"/>
      <c r="BA2" s="542"/>
      <c r="BB2" s="542"/>
      <c r="BC2" s="542"/>
      <c r="BD2" s="542"/>
    </row>
    <row r="3" spans="1:56" s="535" customFormat="1" ht="21" hidden="1" customHeight="1" outlineLevel="1">
      <c r="A3" s="536"/>
      <c r="B3" s="536"/>
      <c r="C3" s="536"/>
      <c r="D3" s="536"/>
      <c r="E3" s="537"/>
      <c r="F3" s="537"/>
      <c r="G3" s="537"/>
      <c r="H3" s="529"/>
      <c r="I3" s="529"/>
      <c r="J3" s="529"/>
      <c r="K3" s="530"/>
      <c r="L3" s="530"/>
      <c r="M3" s="529"/>
      <c r="N3" s="529"/>
      <c r="O3" s="529"/>
      <c r="P3" s="529"/>
      <c r="Q3" s="529"/>
      <c r="R3" s="529"/>
      <c r="S3" s="529"/>
      <c r="T3" s="529"/>
      <c r="U3" s="529"/>
      <c r="V3" s="529"/>
      <c r="W3" s="529"/>
      <c r="X3" s="531"/>
      <c r="Y3" s="529"/>
      <c r="Z3" s="529"/>
      <c r="AA3" s="529"/>
      <c r="AB3" s="529"/>
      <c r="AC3" s="530"/>
      <c r="AD3" s="529"/>
      <c r="AE3" s="529"/>
      <c r="AF3" s="529"/>
      <c r="AG3" s="529"/>
      <c r="AH3" s="529"/>
      <c r="AI3" s="529"/>
      <c r="AJ3" s="529"/>
      <c r="AK3" s="529"/>
      <c r="AL3" s="529"/>
      <c r="AM3" s="529"/>
      <c r="AN3" s="529"/>
      <c r="AO3" s="529"/>
      <c r="AP3" s="529"/>
      <c r="AQ3" s="529"/>
      <c r="AR3" s="529"/>
      <c r="AS3" s="529"/>
      <c r="AT3" s="532"/>
      <c r="AU3" s="532"/>
      <c r="AV3" s="533"/>
      <c r="AW3" s="534"/>
      <c r="AX3" s="534"/>
      <c r="AY3" s="534"/>
      <c r="AZ3" s="534"/>
      <c r="BA3" s="534"/>
      <c r="BB3" s="534"/>
      <c r="BC3" s="534"/>
      <c r="BD3" s="534"/>
    </row>
    <row r="4" spans="1:56" s="535" customFormat="1" ht="17.25" hidden="1" customHeight="1" outlineLevel="1">
      <c r="A4" s="544"/>
      <c r="B4" s="544"/>
      <c r="C4" s="544"/>
      <c r="D4" s="544"/>
      <c r="E4" s="545"/>
      <c r="F4" s="545"/>
      <c r="G4" s="545"/>
      <c r="H4" s="529"/>
      <c r="I4" s="529"/>
      <c r="J4" s="529"/>
      <c r="K4" s="530"/>
      <c r="L4" s="530"/>
      <c r="M4" s="529"/>
      <c r="N4" s="529"/>
      <c r="O4" s="529"/>
      <c r="P4" s="529"/>
      <c r="Q4" s="529"/>
      <c r="R4" s="529"/>
      <c r="S4" s="529"/>
      <c r="T4" s="529"/>
      <c r="U4" s="529"/>
      <c r="V4" s="529"/>
      <c r="W4" s="529"/>
      <c r="X4" s="531"/>
      <c r="Y4" s="529"/>
      <c r="Z4" s="529"/>
      <c r="AA4" s="529"/>
      <c r="AB4" s="529"/>
      <c r="AC4" s="530"/>
      <c r="AD4" s="529"/>
      <c r="AE4" s="529"/>
      <c r="AF4" s="529"/>
      <c r="AG4" s="529"/>
      <c r="AH4" s="529"/>
      <c r="AI4" s="529"/>
      <c r="AJ4" s="529"/>
      <c r="AK4" s="529"/>
      <c r="AL4" s="529"/>
      <c r="AM4" s="529"/>
      <c r="AN4" s="529"/>
      <c r="AO4" s="529"/>
      <c r="AP4" s="529"/>
      <c r="AQ4" s="529"/>
      <c r="AR4" s="529"/>
      <c r="AS4" s="529"/>
      <c r="AT4" s="532"/>
      <c r="AU4" s="532"/>
      <c r="AV4" s="533"/>
      <c r="AW4" s="534"/>
      <c r="AX4" s="534"/>
      <c r="AY4" s="534"/>
      <c r="AZ4" s="534"/>
      <c r="BA4" s="534"/>
      <c r="BB4" s="534"/>
      <c r="BC4" s="534"/>
      <c r="BD4" s="534"/>
    </row>
    <row r="5" spans="1:56" s="535" customFormat="1" ht="24" hidden="1" customHeight="1" outlineLevel="1">
      <c r="A5" s="532"/>
      <c r="B5" s="532"/>
      <c r="C5" s="546"/>
      <c r="D5" s="532"/>
      <c r="E5" s="529"/>
      <c r="F5" s="529"/>
      <c r="G5" s="529"/>
      <c r="H5" s="529"/>
      <c r="I5" s="529"/>
      <c r="J5" s="529"/>
      <c r="K5" s="530"/>
      <c r="L5" s="530"/>
      <c r="M5" s="529"/>
      <c r="N5" s="529"/>
      <c r="O5" s="529"/>
      <c r="P5" s="529"/>
      <c r="Q5" s="529"/>
      <c r="R5" s="529"/>
      <c r="S5" s="529"/>
      <c r="T5" s="529"/>
      <c r="U5" s="529"/>
      <c r="V5" s="529"/>
      <c r="W5" s="529"/>
      <c r="X5" s="531"/>
      <c r="Y5" s="529"/>
      <c r="Z5" s="529"/>
      <c r="AA5" s="529"/>
      <c r="AB5" s="529"/>
      <c r="AC5" s="530"/>
      <c r="AD5" s="529"/>
      <c r="AE5" s="529"/>
      <c r="AF5" s="529"/>
      <c r="AG5" s="529"/>
      <c r="AH5" s="529"/>
      <c r="AI5" s="529"/>
      <c r="AJ5" s="529"/>
      <c r="AK5" s="529"/>
      <c r="AL5" s="547"/>
      <c r="AM5" s="529"/>
      <c r="AN5" s="529"/>
      <c r="AO5" s="529"/>
      <c r="AP5" s="529"/>
      <c r="AQ5" s="529"/>
      <c r="AR5" s="529"/>
      <c r="AS5" s="529"/>
      <c r="AT5" s="532"/>
      <c r="AU5" s="532"/>
      <c r="AV5" s="548"/>
      <c r="AW5" s="546"/>
      <c r="AX5" s="546"/>
      <c r="AY5" s="546"/>
      <c r="AZ5" s="546"/>
      <c r="BA5" s="546"/>
      <c r="BB5" s="546"/>
      <c r="BC5" s="546"/>
      <c r="BD5" s="546"/>
    </row>
    <row r="6" spans="1:56" s="535" customFormat="1" ht="50.45" hidden="1" customHeight="1" outlineLevel="1">
      <c r="A6" s="772" t="s">
        <v>2466</v>
      </c>
      <c r="B6" s="772"/>
      <c r="C6" s="772"/>
      <c r="D6" s="772"/>
      <c r="E6" s="772"/>
      <c r="F6" s="772"/>
      <c r="G6" s="772"/>
      <c r="H6" s="772"/>
      <c r="I6" s="772"/>
      <c r="J6" s="772"/>
      <c r="K6" s="772"/>
      <c r="L6" s="772"/>
      <c r="M6" s="772"/>
      <c r="N6" s="772"/>
      <c r="O6" s="772"/>
      <c r="P6" s="772"/>
      <c r="Q6" s="772"/>
      <c r="R6" s="772"/>
      <c r="S6" s="772"/>
      <c r="T6" s="772"/>
      <c r="U6" s="772"/>
      <c r="V6" s="772"/>
      <c r="W6" s="772"/>
      <c r="X6" s="772"/>
      <c r="Y6" s="772"/>
      <c r="Z6" s="772"/>
      <c r="AA6" s="772"/>
      <c r="AB6" s="772"/>
      <c r="AC6" s="772"/>
      <c r="AD6" s="772"/>
      <c r="AE6" s="772"/>
      <c r="AF6" s="772"/>
      <c r="AG6" s="772"/>
      <c r="AH6" s="772"/>
      <c r="AI6" s="772"/>
      <c r="AJ6" s="772"/>
      <c r="AK6" s="772"/>
      <c r="AL6" s="772"/>
      <c r="AM6" s="772"/>
      <c r="AN6" s="772"/>
      <c r="AO6" s="772"/>
      <c r="AP6" s="772"/>
      <c r="AQ6" s="549"/>
      <c r="AR6" s="550"/>
      <c r="AS6" s="550"/>
      <c r="AT6" s="532"/>
      <c r="AU6" s="532"/>
      <c r="AV6" s="548"/>
      <c r="AW6" s="546"/>
      <c r="AX6" s="546"/>
      <c r="AY6" s="546"/>
      <c r="AZ6" s="546"/>
      <c r="BA6" s="546"/>
      <c r="BB6" s="546"/>
      <c r="BC6" s="546"/>
      <c r="BD6" s="546"/>
    </row>
    <row r="7" spans="1:56" s="552" customFormat="1" ht="18.600000000000001" hidden="1" customHeight="1" outlineLevel="1">
      <c r="A7" s="551">
        <v>1</v>
      </c>
      <c r="B7" s="551">
        <f>A7+1</f>
        <v>2</v>
      </c>
      <c r="C7" s="551">
        <f t="shared" ref="C7:BB7" si="0">B7+1</f>
        <v>3</v>
      </c>
      <c r="D7" s="551">
        <f t="shared" si="0"/>
        <v>4</v>
      </c>
      <c r="E7" s="551">
        <f t="shared" si="0"/>
        <v>5</v>
      </c>
      <c r="F7" s="551">
        <f t="shared" si="0"/>
        <v>6</v>
      </c>
      <c r="G7" s="551">
        <f t="shared" si="0"/>
        <v>7</v>
      </c>
      <c r="H7" s="551">
        <f>G7+1</f>
        <v>8</v>
      </c>
      <c r="I7" s="551">
        <f t="shared" ref="I7:K7" si="1">H7+1</f>
        <v>9</v>
      </c>
      <c r="J7" s="551">
        <f t="shared" si="1"/>
        <v>10</v>
      </c>
      <c r="K7" s="551">
        <f t="shared" si="1"/>
        <v>11</v>
      </c>
      <c r="L7" s="551">
        <f t="shared" si="0"/>
        <v>12</v>
      </c>
      <c r="M7" s="551">
        <f>L7+1</f>
        <v>13</v>
      </c>
      <c r="N7" s="551">
        <f t="shared" si="0"/>
        <v>14</v>
      </c>
      <c r="O7" s="551">
        <f t="shared" si="0"/>
        <v>15</v>
      </c>
      <c r="P7" s="551">
        <f>O7+1</f>
        <v>16</v>
      </c>
      <c r="Q7" s="551">
        <f t="shared" si="0"/>
        <v>17</v>
      </c>
      <c r="R7" s="551">
        <f t="shared" si="0"/>
        <v>18</v>
      </c>
      <c r="S7" s="551">
        <f t="shared" si="0"/>
        <v>19</v>
      </c>
      <c r="T7" s="551">
        <f t="shared" si="0"/>
        <v>20</v>
      </c>
      <c r="U7" s="551">
        <f t="shared" si="0"/>
        <v>21</v>
      </c>
      <c r="V7" s="551">
        <f t="shared" si="0"/>
        <v>22</v>
      </c>
      <c r="W7" s="551">
        <f t="shared" si="0"/>
        <v>23</v>
      </c>
      <c r="X7" s="551">
        <f t="shared" si="0"/>
        <v>24</v>
      </c>
      <c r="Y7" s="551">
        <f t="shared" si="0"/>
        <v>25</v>
      </c>
      <c r="Z7" s="551">
        <f t="shared" si="0"/>
        <v>26</v>
      </c>
      <c r="AA7" s="551">
        <f t="shared" si="0"/>
        <v>27</v>
      </c>
      <c r="AB7" s="551">
        <f t="shared" si="0"/>
        <v>28</v>
      </c>
      <c r="AC7" s="551">
        <f t="shared" si="0"/>
        <v>29</v>
      </c>
      <c r="AD7" s="551">
        <f t="shared" si="0"/>
        <v>30</v>
      </c>
      <c r="AE7" s="551">
        <f t="shared" si="0"/>
        <v>31</v>
      </c>
      <c r="AF7" s="551">
        <f t="shared" si="0"/>
        <v>32</v>
      </c>
      <c r="AG7" s="551">
        <f t="shared" si="0"/>
        <v>33</v>
      </c>
      <c r="AH7" s="551">
        <f t="shared" si="0"/>
        <v>34</v>
      </c>
      <c r="AI7" s="551">
        <f t="shared" si="0"/>
        <v>35</v>
      </c>
      <c r="AJ7" s="551">
        <f t="shared" si="0"/>
        <v>36</v>
      </c>
      <c r="AK7" s="551">
        <f t="shared" si="0"/>
        <v>37</v>
      </c>
      <c r="AL7" s="551">
        <f t="shared" si="0"/>
        <v>38</v>
      </c>
      <c r="AM7" s="551">
        <f t="shared" si="0"/>
        <v>39</v>
      </c>
      <c r="AN7" s="551">
        <f t="shared" si="0"/>
        <v>40</v>
      </c>
      <c r="AO7" s="551">
        <f t="shared" si="0"/>
        <v>41</v>
      </c>
      <c r="AP7" s="551">
        <f t="shared" si="0"/>
        <v>42</v>
      </c>
      <c r="AQ7" s="551">
        <f t="shared" si="0"/>
        <v>43</v>
      </c>
      <c r="AR7" s="551">
        <f t="shared" si="0"/>
        <v>44</v>
      </c>
      <c r="AS7" s="551">
        <f t="shared" si="0"/>
        <v>45</v>
      </c>
      <c r="AT7" s="551">
        <f t="shared" si="0"/>
        <v>46</v>
      </c>
      <c r="AU7" s="551">
        <f t="shared" si="0"/>
        <v>47</v>
      </c>
      <c r="AV7" s="551">
        <f t="shared" si="0"/>
        <v>48</v>
      </c>
      <c r="AW7" s="551">
        <f t="shared" si="0"/>
        <v>49</v>
      </c>
      <c r="AX7" s="551">
        <f t="shared" si="0"/>
        <v>50</v>
      </c>
      <c r="AY7" s="551">
        <f t="shared" si="0"/>
        <v>51</v>
      </c>
      <c r="AZ7" s="551">
        <f t="shared" si="0"/>
        <v>52</v>
      </c>
      <c r="BA7" s="551">
        <f t="shared" si="0"/>
        <v>53</v>
      </c>
      <c r="BB7" s="551">
        <f t="shared" si="0"/>
        <v>54</v>
      </c>
      <c r="BC7" s="551"/>
      <c r="BD7" s="551">
        <f t="shared" ref="BD7" si="2">BB7+1</f>
        <v>55</v>
      </c>
    </row>
    <row r="8" spans="1:56" s="559" customFormat="1" ht="30.6" customHeight="1" collapsed="1">
      <c r="A8" s="755" t="s">
        <v>2467</v>
      </c>
      <c r="B8" s="755" t="s">
        <v>2468</v>
      </c>
      <c r="C8" s="755" t="s">
        <v>2469</v>
      </c>
      <c r="D8" s="755" t="s">
        <v>2470</v>
      </c>
      <c r="E8" s="773" t="s">
        <v>2471</v>
      </c>
      <c r="F8" s="774" t="s">
        <v>2472</v>
      </c>
      <c r="G8" s="775"/>
      <c r="H8" s="775"/>
      <c r="I8" s="776"/>
      <c r="J8" s="773" t="s">
        <v>2473</v>
      </c>
      <c r="K8" s="757" t="s">
        <v>2474</v>
      </c>
      <c r="L8" s="757" t="s">
        <v>2475</v>
      </c>
      <c r="M8" s="757" t="s">
        <v>2476</v>
      </c>
      <c r="N8" s="757" t="s">
        <v>2477</v>
      </c>
      <c r="O8" s="757" t="s">
        <v>2478</v>
      </c>
      <c r="P8" s="759" t="s">
        <v>2479</v>
      </c>
      <c r="Q8" s="760"/>
      <c r="R8" s="760"/>
      <c r="S8" s="760"/>
      <c r="T8" s="760"/>
      <c r="U8" s="760"/>
      <c r="V8" s="760"/>
      <c r="W8" s="760"/>
      <c r="X8" s="761"/>
      <c r="Y8" s="759" t="s">
        <v>2480</v>
      </c>
      <c r="Z8" s="760"/>
      <c r="AA8" s="760"/>
      <c r="AB8" s="760"/>
      <c r="AC8" s="760"/>
      <c r="AD8" s="760"/>
      <c r="AE8" s="760"/>
      <c r="AF8" s="760"/>
      <c r="AG8" s="760"/>
      <c r="AH8" s="760"/>
      <c r="AI8" s="760"/>
      <c r="AJ8" s="760"/>
      <c r="AK8" s="760"/>
      <c r="AL8" s="760"/>
      <c r="AM8" s="760"/>
      <c r="AN8" s="761"/>
      <c r="AO8" s="757" t="s">
        <v>2481</v>
      </c>
      <c r="AP8" s="764" t="s">
        <v>2482</v>
      </c>
      <c r="AQ8" s="768" t="s">
        <v>23</v>
      </c>
      <c r="AR8" s="764" t="s">
        <v>2483</v>
      </c>
      <c r="AS8" s="770" t="s">
        <v>2484</v>
      </c>
      <c r="AT8" s="755" t="s">
        <v>2485</v>
      </c>
      <c r="AU8" s="755" t="s">
        <v>2486</v>
      </c>
      <c r="AV8" s="557" t="s">
        <v>2487</v>
      </c>
      <c r="AW8" s="755" t="s">
        <v>2488</v>
      </c>
      <c r="AX8" s="762" t="s">
        <v>1063</v>
      </c>
      <c r="AY8" s="558"/>
      <c r="AZ8" s="558"/>
      <c r="BA8" s="558"/>
      <c r="BB8" s="558"/>
      <c r="BC8" s="764" t="s">
        <v>2489</v>
      </c>
      <c r="BD8" s="766" t="s">
        <v>2490</v>
      </c>
    </row>
    <row r="9" spans="1:56" s="559" customFormat="1" ht="140.1" customHeight="1">
      <c r="A9" s="756"/>
      <c r="B9" s="756"/>
      <c r="C9" s="756"/>
      <c r="D9" s="756"/>
      <c r="E9" s="773"/>
      <c r="F9" s="553" t="s">
        <v>2473</v>
      </c>
      <c r="G9" s="556" t="s">
        <v>2491</v>
      </c>
      <c r="H9" s="556" t="s">
        <v>2492</v>
      </c>
      <c r="I9" s="556" t="s">
        <v>2493</v>
      </c>
      <c r="J9" s="773"/>
      <c r="K9" s="758"/>
      <c r="L9" s="758"/>
      <c r="M9" s="758"/>
      <c r="N9" s="758"/>
      <c r="O9" s="758"/>
      <c r="P9" s="561" t="s">
        <v>2494</v>
      </c>
      <c r="Q9" s="562" t="s">
        <v>2495</v>
      </c>
      <c r="R9" s="561" t="s">
        <v>2496</v>
      </c>
      <c r="S9" s="554" t="s">
        <v>2497</v>
      </c>
      <c r="T9" s="561" t="s">
        <v>2498</v>
      </c>
      <c r="U9" s="561" t="s">
        <v>2499</v>
      </c>
      <c r="V9" s="561" t="s">
        <v>2500</v>
      </c>
      <c r="W9" s="561" t="s">
        <v>2501</v>
      </c>
      <c r="X9" s="561" t="s">
        <v>2502</v>
      </c>
      <c r="Y9" s="561" t="s">
        <v>2503</v>
      </c>
      <c r="Z9" s="561" t="s">
        <v>2504</v>
      </c>
      <c r="AA9" s="561" t="s">
        <v>2505</v>
      </c>
      <c r="AB9" s="561" t="s">
        <v>2506</v>
      </c>
      <c r="AC9" s="561" t="s">
        <v>2507</v>
      </c>
      <c r="AD9" s="561" t="s">
        <v>2508</v>
      </c>
      <c r="AE9" s="561" t="s">
        <v>2509</v>
      </c>
      <c r="AF9" s="561" t="s">
        <v>2510</v>
      </c>
      <c r="AG9" s="561" t="s">
        <v>2511</v>
      </c>
      <c r="AH9" s="561" t="s">
        <v>2512</v>
      </c>
      <c r="AI9" s="561" t="s">
        <v>2513</v>
      </c>
      <c r="AJ9" s="561" t="s">
        <v>2514</v>
      </c>
      <c r="AK9" s="561" t="s">
        <v>2515</v>
      </c>
      <c r="AL9" s="561" t="s">
        <v>2516</v>
      </c>
      <c r="AM9" s="561" t="s">
        <v>2517</v>
      </c>
      <c r="AN9" s="561" t="s">
        <v>2518</v>
      </c>
      <c r="AO9" s="758"/>
      <c r="AP9" s="765"/>
      <c r="AQ9" s="769"/>
      <c r="AR9" s="765"/>
      <c r="AS9" s="770"/>
      <c r="AT9" s="756"/>
      <c r="AU9" s="756"/>
      <c r="AV9" s="557" t="s">
        <v>2519</v>
      </c>
      <c r="AW9" s="756"/>
      <c r="AX9" s="763"/>
      <c r="AY9" s="563" t="s">
        <v>2520</v>
      </c>
      <c r="AZ9" s="563" t="s">
        <v>2521</v>
      </c>
      <c r="BA9" s="558" t="s">
        <v>2522</v>
      </c>
      <c r="BB9" s="558" t="s">
        <v>25</v>
      </c>
      <c r="BC9" s="765"/>
      <c r="BD9" s="767"/>
    </row>
    <row r="10" spans="1:56" s="559" customFormat="1" ht="14.1" hidden="1" customHeight="1">
      <c r="A10" s="560">
        <v>1</v>
      </c>
      <c r="B10" s="564">
        <f>A10+1</f>
        <v>2</v>
      </c>
      <c r="C10" s="564">
        <f t="shared" ref="C10:BD10" si="3">B10+1</f>
        <v>3</v>
      </c>
      <c r="D10" s="564">
        <f t="shared" si="3"/>
        <v>4</v>
      </c>
      <c r="E10" s="564">
        <f t="shared" si="3"/>
        <v>5</v>
      </c>
      <c r="F10" s="564">
        <f t="shared" si="3"/>
        <v>6</v>
      </c>
      <c r="G10" s="564">
        <f t="shared" si="3"/>
        <v>7</v>
      </c>
      <c r="H10" s="564">
        <f t="shared" si="3"/>
        <v>8</v>
      </c>
      <c r="I10" s="564">
        <f t="shared" si="3"/>
        <v>9</v>
      </c>
      <c r="J10" s="564">
        <f t="shared" si="3"/>
        <v>10</v>
      </c>
      <c r="K10" s="564">
        <f t="shared" si="3"/>
        <v>11</v>
      </c>
      <c r="L10" s="564">
        <f t="shared" si="3"/>
        <v>12</v>
      </c>
      <c r="M10" s="564">
        <f t="shared" si="3"/>
        <v>13</v>
      </c>
      <c r="N10" s="564">
        <f t="shared" si="3"/>
        <v>14</v>
      </c>
      <c r="O10" s="564">
        <f t="shared" si="3"/>
        <v>15</v>
      </c>
      <c r="P10" s="564">
        <f>O10+1</f>
        <v>16</v>
      </c>
      <c r="Q10" s="564">
        <f t="shared" si="3"/>
        <v>17</v>
      </c>
      <c r="R10" s="564">
        <f t="shared" si="3"/>
        <v>18</v>
      </c>
      <c r="S10" s="564">
        <f t="shared" si="3"/>
        <v>19</v>
      </c>
      <c r="T10" s="564">
        <f t="shared" si="3"/>
        <v>20</v>
      </c>
      <c r="U10" s="564">
        <f t="shared" si="3"/>
        <v>21</v>
      </c>
      <c r="V10" s="564">
        <f t="shared" si="3"/>
        <v>22</v>
      </c>
      <c r="W10" s="564">
        <f t="shared" si="3"/>
        <v>23</v>
      </c>
      <c r="X10" s="564">
        <f t="shared" si="3"/>
        <v>24</v>
      </c>
      <c r="Y10" s="564">
        <f t="shared" si="3"/>
        <v>25</v>
      </c>
      <c r="Z10" s="564">
        <f t="shared" si="3"/>
        <v>26</v>
      </c>
      <c r="AA10" s="564">
        <f t="shared" si="3"/>
        <v>27</v>
      </c>
      <c r="AB10" s="564">
        <f t="shared" si="3"/>
        <v>28</v>
      </c>
      <c r="AC10" s="564">
        <f t="shared" si="3"/>
        <v>29</v>
      </c>
      <c r="AD10" s="564">
        <f t="shared" si="3"/>
        <v>30</v>
      </c>
      <c r="AE10" s="564">
        <f t="shared" si="3"/>
        <v>31</v>
      </c>
      <c r="AF10" s="564">
        <f t="shared" si="3"/>
        <v>32</v>
      </c>
      <c r="AG10" s="564">
        <f t="shared" si="3"/>
        <v>33</v>
      </c>
      <c r="AH10" s="564">
        <f t="shared" si="3"/>
        <v>34</v>
      </c>
      <c r="AI10" s="564">
        <f t="shared" si="3"/>
        <v>35</v>
      </c>
      <c r="AJ10" s="564">
        <f t="shared" si="3"/>
        <v>36</v>
      </c>
      <c r="AK10" s="564">
        <f t="shared" si="3"/>
        <v>37</v>
      </c>
      <c r="AL10" s="564">
        <f t="shared" si="3"/>
        <v>38</v>
      </c>
      <c r="AM10" s="564">
        <f t="shared" si="3"/>
        <v>39</v>
      </c>
      <c r="AN10" s="564">
        <f t="shared" si="3"/>
        <v>40</v>
      </c>
      <c r="AO10" s="564">
        <f t="shared" si="3"/>
        <v>41</v>
      </c>
      <c r="AP10" s="564">
        <f t="shared" si="3"/>
        <v>42</v>
      </c>
      <c r="AQ10" s="564">
        <f t="shared" si="3"/>
        <v>43</v>
      </c>
      <c r="AR10" s="564">
        <f t="shared" si="3"/>
        <v>44</v>
      </c>
      <c r="AS10" s="564">
        <f t="shared" si="3"/>
        <v>45</v>
      </c>
      <c r="AT10" s="564">
        <f t="shared" si="3"/>
        <v>46</v>
      </c>
      <c r="AU10" s="564">
        <f t="shared" si="3"/>
        <v>47</v>
      </c>
      <c r="AV10" s="564">
        <f t="shared" si="3"/>
        <v>48</v>
      </c>
      <c r="AW10" s="564">
        <f t="shared" si="3"/>
        <v>49</v>
      </c>
      <c r="AX10" s="564">
        <f t="shared" si="3"/>
        <v>50</v>
      </c>
      <c r="AY10" s="564">
        <f t="shared" si="3"/>
        <v>51</v>
      </c>
      <c r="AZ10" s="564">
        <f t="shared" si="3"/>
        <v>52</v>
      </c>
      <c r="BA10" s="564">
        <f t="shared" si="3"/>
        <v>53</v>
      </c>
      <c r="BB10" s="564">
        <f t="shared" si="3"/>
        <v>54</v>
      </c>
      <c r="BC10" s="564">
        <f t="shared" si="3"/>
        <v>55</v>
      </c>
      <c r="BD10" s="564">
        <f t="shared" si="3"/>
        <v>56</v>
      </c>
    </row>
    <row r="11" spans="1:56" s="570" customFormat="1" ht="35.1" customHeight="1" outlineLevel="1">
      <c r="A11" s="565"/>
      <c r="B11" s="566"/>
      <c r="C11" s="567"/>
      <c r="D11" s="568"/>
      <c r="E11" s="569"/>
      <c r="F11" s="569"/>
      <c r="G11" s="569"/>
      <c r="H11" s="569"/>
      <c r="I11" s="569"/>
      <c r="J11" s="569"/>
      <c r="K11" s="569"/>
      <c r="L11" s="569"/>
      <c r="M11" s="569"/>
      <c r="N11" s="569"/>
      <c r="O11" s="569"/>
      <c r="P11" s="569"/>
      <c r="Q11" s="569"/>
      <c r="R11" s="569"/>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t="e">
        <f>SUM(#REF!)</f>
        <v>#REF!</v>
      </c>
      <c r="AY11" s="569">
        <v>22</v>
      </c>
      <c r="AZ11" s="569">
        <v>23</v>
      </c>
      <c r="BA11" s="569"/>
      <c r="BB11" s="569" t="e">
        <f>SUM(#REF!)</f>
        <v>#REF!</v>
      </c>
      <c r="BC11" s="569"/>
      <c r="BD11" s="569" t="e">
        <f>SUM(#REF!)</f>
        <v>#REF!</v>
      </c>
    </row>
    <row r="12" spans="1:56" s="574" customFormat="1" ht="35.1" customHeight="1">
      <c r="A12" s="565" t="s">
        <v>21</v>
      </c>
      <c r="B12" s="566" t="s">
        <v>2523</v>
      </c>
      <c r="C12" s="567"/>
      <c r="D12" s="568"/>
      <c r="E12" s="569">
        <f>SUM(E13:E24)</f>
        <v>101410000</v>
      </c>
      <c r="F12" s="569">
        <f t="shared" ref="F12:F24" si="4">BC12-E12</f>
        <v>269590000</v>
      </c>
      <c r="G12" s="569">
        <f>SUM(G13:G24)</f>
        <v>13750000</v>
      </c>
      <c r="H12" s="569">
        <f>SUM(H13:H24)</f>
        <v>1600000</v>
      </c>
      <c r="I12" s="569">
        <f>SUM(I13:I24)</f>
        <v>15350000</v>
      </c>
      <c r="J12" s="569">
        <f>SUM(J13:J24)</f>
        <v>284940000</v>
      </c>
      <c r="K12" s="569">
        <f>SUM(K13:K24)</f>
        <v>386350000</v>
      </c>
      <c r="L12" s="569"/>
      <c r="M12" s="569">
        <f t="shared" ref="M12:AS12" si="5">SUM(M13:M24)</f>
        <v>2880</v>
      </c>
      <c r="N12" s="569">
        <f t="shared" si="5"/>
        <v>288</v>
      </c>
      <c r="O12" s="569">
        <f t="shared" si="5"/>
        <v>2840</v>
      </c>
      <c r="P12" s="569">
        <f t="shared" si="5"/>
        <v>99991667</v>
      </c>
      <c r="Q12" s="569">
        <f t="shared" si="5"/>
        <v>281691667</v>
      </c>
      <c r="R12" s="569">
        <f t="shared" si="5"/>
        <v>0</v>
      </c>
      <c r="S12" s="569" t="e">
        <f t="shared" si="5"/>
        <v>#REF!</v>
      </c>
      <c r="T12" s="569">
        <f t="shared" si="5"/>
        <v>1344230.7692307695</v>
      </c>
      <c r="U12" s="569">
        <f t="shared" si="5"/>
        <v>0</v>
      </c>
      <c r="V12" s="569">
        <f t="shared" si="5"/>
        <v>0</v>
      </c>
      <c r="W12" s="569">
        <f t="shared" si="5"/>
        <v>0</v>
      </c>
      <c r="X12" s="569" t="e">
        <f t="shared" si="5"/>
        <v>#REF!</v>
      </c>
      <c r="Y12" s="569">
        <f t="shared" si="5"/>
        <v>10648050</v>
      </c>
      <c r="Z12" s="569">
        <f t="shared" si="5"/>
        <v>0</v>
      </c>
      <c r="AA12" s="569">
        <f t="shared" si="5"/>
        <v>152050</v>
      </c>
      <c r="AB12" s="569">
        <f t="shared" si="5"/>
        <v>0</v>
      </c>
      <c r="AC12" s="569">
        <f t="shared" si="5"/>
        <v>32</v>
      </c>
      <c r="AD12" s="569">
        <f t="shared" si="5"/>
        <v>140800000</v>
      </c>
      <c r="AE12" s="569">
        <f t="shared" si="5"/>
        <v>132000000</v>
      </c>
      <c r="AF12" s="569" t="e">
        <f t="shared" si="5"/>
        <v>#REF!</v>
      </c>
      <c r="AG12" s="569" t="e">
        <f t="shared" si="5"/>
        <v>#REF!</v>
      </c>
      <c r="AH12" s="569">
        <f t="shared" si="5"/>
        <v>3850000</v>
      </c>
      <c r="AI12" s="569">
        <f t="shared" si="5"/>
        <v>4025000</v>
      </c>
      <c r="AJ12" s="569">
        <f t="shared" si="5"/>
        <v>0</v>
      </c>
      <c r="AK12" s="569">
        <f t="shared" si="5"/>
        <v>0</v>
      </c>
      <c r="AL12" s="569">
        <f t="shared" si="5"/>
        <v>0</v>
      </c>
      <c r="AM12" s="569">
        <f t="shared" si="5"/>
        <v>0</v>
      </c>
      <c r="AN12" s="569">
        <f t="shared" si="5"/>
        <v>0</v>
      </c>
      <c r="AO12" s="569" t="e">
        <f t="shared" si="5"/>
        <v>#REF!</v>
      </c>
      <c r="AP12" s="569" t="e">
        <f t="shared" si="5"/>
        <v>#REF!</v>
      </c>
      <c r="AQ12" s="569" t="e">
        <f t="shared" si="5"/>
        <v>#REF!</v>
      </c>
      <c r="AR12" s="569">
        <f t="shared" si="5"/>
        <v>0</v>
      </c>
      <c r="AS12" s="569">
        <f t="shared" si="5"/>
        <v>269590000</v>
      </c>
      <c r="AT12" s="571"/>
      <c r="AU12" s="571"/>
      <c r="AV12" s="572"/>
      <c r="AW12" s="571"/>
      <c r="AX12" s="571"/>
      <c r="AY12" s="571"/>
      <c r="AZ12" s="571"/>
      <c r="BA12" s="571"/>
      <c r="BB12" s="571"/>
      <c r="BC12" s="569">
        <f>SUM(BC13:BC24)</f>
        <v>371000000</v>
      </c>
      <c r="BD12" s="573">
        <f t="shared" ref="BD12:BD24" si="6">K12-E12-I12</f>
        <v>269590000</v>
      </c>
    </row>
    <row r="13" spans="1:56" s="594" customFormat="1" ht="35.1" customHeight="1" outlineLevel="1">
      <c r="A13" s="575">
        <v>1</v>
      </c>
      <c r="B13" s="576"/>
      <c r="C13" s="577"/>
      <c r="D13" s="578"/>
      <c r="E13" s="579">
        <v>11520000</v>
      </c>
      <c r="F13" s="579">
        <f t="shared" si="4"/>
        <v>51480000</v>
      </c>
      <c r="G13" s="579">
        <f>BC13*5%</f>
        <v>3150000</v>
      </c>
      <c r="H13" s="579"/>
      <c r="I13" s="579">
        <f t="shared" ref="I13:I18" si="7">SUM(G13:H13)</f>
        <v>3150000</v>
      </c>
      <c r="J13" s="579">
        <f t="shared" ref="J13:J23" si="8">F13+I13</f>
        <v>54630000</v>
      </c>
      <c r="K13" s="579">
        <f>E13+J13</f>
        <v>66150000</v>
      </c>
      <c r="L13" s="580">
        <v>1</v>
      </c>
      <c r="M13" s="579">
        <v>240</v>
      </c>
      <c r="N13" s="579">
        <v>24</v>
      </c>
      <c r="O13" s="579">
        <v>240</v>
      </c>
      <c r="P13" s="579">
        <f t="shared" ref="P13:P24" si="9">ROUND(E13/M13*O13,0)</f>
        <v>11520000</v>
      </c>
      <c r="Q13" s="579">
        <f t="shared" ref="Q13:Q24" si="10">ROUND(J13/M13*O13*L13,0)</f>
        <v>54630000</v>
      </c>
      <c r="R13" s="579"/>
      <c r="S13" s="579"/>
      <c r="T13" s="579"/>
      <c r="U13" s="579"/>
      <c r="V13" s="579"/>
      <c r="W13" s="579"/>
      <c r="X13" s="581">
        <f t="shared" ref="X13:X24" si="11">ROUND(SUM(P13:W13),0)</f>
        <v>66150000</v>
      </c>
      <c r="Y13" s="579">
        <f t="shared" ref="Y13:Y24" si="12">ROUND(IF(AT13="x",$E13*10.5%),0)</f>
        <v>1209600</v>
      </c>
      <c r="Z13" s="582"/>
      <c r="AA13" s="579">
        <f>ROUND(IF(AU13="x",$E13*0.5%),0)</f>
        <v>57600</v>
      </c>
      <c r="AB13" s="579"/>
      <c r="AC13" s="579">
        <v>4</v>
      </c>
      <c r="AD13" s="579">
        <f t="shared" ref="AD13:AD24" si="13">AC13*4400000</f>
        <v>17600000</v>
      </c>
      <c r="AE13" s="579">
        <v>11000000</v>
      </c>
      <c r="AF13" s="579">
        <f t="shared" ref="AF13:AF24" si="14">MAX((SUM(P13:S13,AV13,AW13,T13)-SUM(Y13,Z13,AD13,AE13)),0)</f>
        <v>36340400</v>
      </c>
      <c r="AG13" s="583">
        <f t="shared" ref="AG13:AG24" si="15">IF(AF13&gt;0,ROUND(IF(AF13&gt;=80000000,AF13*35%-9850000,IF(AF13&gt;=52000000,AF13*30%-5850000,IF(AF13&gt;=32000000,AF13*25%-3250000,IF(AF13&gt;=18000000,AF13*20%-1650000,IF(AF13&gt;=10000000,AF13*15%-750000,IF(AF13&gt;5000000,AF13*10%-250000,AF13*5%)))))),0),0)</f>
        <v>5835100</v>
      </c>
      <c r="AH13" s="584">
        <f>IF(BC13&lt;11000000,5000,IF(AND(BC13&gt;=11000000,BC13&lt;25000000),10000,IF(AND(BC13&gt;=25000000,BC13&lt;40000000),15000,IF(AND(BC13&gt;=40000000,BC13&lt;120000000),20000,IF(AND(BC13&gt;=120000000,BC13&lt;240000000),25000,30000)))))*$AY$11</f>
        <v>440000</v>
      </c>
      <c r="AI13" s="584">
        <f>IF(BC13&lt;11000000,5000,IF(AND(BC13&gt;=11000000,BC13&lt;25000000),10000,IF(AND(BC13&gt;=25000000,BC13&lt;40000000),15000,IF(AND(BC13&gt;=40000000,BC13&lt;120000000),20000,IF(AND(BC13&gt;=120000000,BC13&lt;240000000),25000,30000)))))*$AZ$11</f>
        <v>460000</v>
      </c>
      <c r="AJ13" s="584"/>
      <c r="AK13" s="579"/>
      <c r="AL13" s="579"/>
      <c r="AM13" s="584"/>
      <c r="AN13" s="579"/>
      <c r="AO13" s="579">
        <f>ROUND(SUM(AG13:AN13,Y13,AA13,Z13,AB13),0)</f>
        <v>8002300</v>
      </c>
      <c r="AP13" s="579">
        <f t="shared" ref="AP13:AP24" si="16">ROUND(IF(X13&gt;AO13,X13-AO13,0),0)</f>
        <v>58147700</v>
      </c>
      <c r="AQ13" s="585">
        <f t="shared" ref="AQ13:AQ23" si="17">ROUND(IF(X13&lt;AO13,AO13-X13,0),0)</f>
        <v>0</v>
      </c>
      <c r="AR13" s="586"/>
      <c r="AS13" s="587">
        <f t="shared" ref="AS13:AS24" si="18">BC13-E13</f>
        <v>51480000</v>
      </c>
      <c r="AT13" s="588" t="s">
        <v>2455</v>
      </c>
      <c r="AU13" s="588" t="s">
        <v>2455</v>
      </c>
      <c r="AV13" s="572"/>
      <c r="AW13" s="589"/>
      <c r="AX13" s="590"/>
      <c r="AY13" s="591"/>
      <c r="AZ13" s="591"/>
      <c r="BA13" s="592" t="s">
        <v>2524</v>
      </c>
      <c r="BB13" s="592" t="s">
        <v>2525</v>
      </c>
      <c r="BC13" s="579">
        <v>63000000</v>
      </c>
      <c r="BD13" s="593">
        <f t="shared" si="6"/>
        <v>51480000</v>
      </c>
    </row>
    <row r="14" spans="1:56" s="594" customFormat="1" ht="35.1" customHeight="1" outlineLevel="1" collapsed="1">
      <c r="A14" s="575">
        <f>1+A13</f>
        <v>2</v>
      </c>
      <c r="B14" s="576"/>
      <c r="C14" s="577"/>
      <c r="D14" s="578"/>
      <c r="E14" s="579">
        <v>10870000</v>
      </c>
      <c r="F14" s="579">
        <f t="shared" si="4"/>
        <v>44130000</v>
      </c>
      <c r="G14" s="579">
        <f>BC14*5%</f>
        <v>2750000</v>
      </c>
      <c r="H14" s="579"/>
      <c r="I14" s="579">
        <f t="shared" si="7"/>
        <v>2750000</v>
      </c>
      <c r="J14" s="579">
        <f>F14+I14</f>
        <v>46880000</v>
      </c>
      <c r="K14" s="579">
        <f>E14+J14</f>
        <v>57750000</v>
      </c>
      <c r="L14" s="580">
        <v>1</v>
      </c>
      <c r="M14" s="579">
        <v>240</v>
      </c>
      <c r="N14" s="579">
        <v>24</v>
      </c>
      <c r="O14" s="579">
        <v>240</v>
      </c>
      <c r="P14" s="579">
        <f t="shared" si="9"/>
        <v>10870000</v>
      </c>
      <c r="Q14" s="579">
        <f t="shared" si="10"/>
        <v>46880000</v>
      </c>
      <c r="R14" s="579"/>
      <c r="S14" s="579"/>
      <c r="T14" s="579"/>
      <c r="U14" s="579"/>
      <c r="V14" s="579"/>
      <c r="W14" s="579"/>
      <c r="X14" s="581">
        <f t="shared" si="11"/>
        <v>57750000</v>
      </c>
      <c r="Y14" s="579">
        <f t="shared" si="12"/>
        <v>1141350</v>
      </c>
      <c r="Z14" s="582"/>
      <c r="AA14" s="579">
        <f t="shared" ref="AA14:AA24" si="19">ROUND(IF(AU14="x",$E14*0.5%),0)</f>
        <v>0</v>
      </c>
      <c r="AB14" s="579"/>
      <c r="AC14" s="579">
        <v>4</v>
      </c>
      <c r="AD14" s="579">
        <f t="shared" si="13"/>
        <v>17600000</v>
      </c>
      <c r="AE14" s="579">
        <v>11000000</v>
      </c>
      <c r="AF14" s="579">
        <f t="shared" si="14"/>
        <v>28008650</v>
      </c>
      <c r="AG14" s="583">
        <f t="shared" si="15"/>
        <v>3951730</v>
      </c>
      <c r="AH14" s="584">
        <f t="shared" ref="AH14:AH24" si="20">IF(BC14&lt;11000000,5000,IF(AND(BC14&gt;=11000000,BC14&lt;25000000),10000,IF(AND(BC14&gt;=25000000,BC14&lt;40000000),15000,IF(AND(BC14&gt;=40000000,BC14&lt;120000000),20000,IF(AND(BC14&gt;=120000000,BC14&lt;240000000),25000,30000)))))*$AY$11</f>
        <v>440000</v>
      </c>
      <c r="AI14" s="584">
        <f t="shared" ref="AI14:AI24" si="21">IF(BC14&lt;11000000,5000,IF(AND(BC14&gt;=11000000,BC14&lt;25000000),10000,IF(AND(BC14&gt;=25000000,BC14&lt;40000000),15000,IF(AND(BC14&gt;=40000000,BC14&lt;120000000),20000,IF(AND(BC14&gt;=120000000,BC14&lt;240000000),25000,30000)))))*$AZ$11</f>
        <v>460000</v>
      </c>
      <c r="AJ14" s="584"/>
      <c r="AK14" s="579"/>
      <c r="AL14" s="579"/>
      <c r="AM14" s="584"/>
      <c r="AN14" s="579"/>
      <c r="AO14" s="579">
        <f t="shared" ref="AO14:AO24" si="22">ROUND(SUM(AG14:AN14,Y14,AA14,Z14,AB14),0)</f>
        <v>5993080</v>
      </c>
      <c r="AP14" s="579">
        <f t="shared" si="16"/>
        <v>51756920</v>
      </c>
      <c r="AQ14" s="585">
        <f>ROUND(IF(X14&lt;AO14,AO14-X14,0),0)</f>
        <v>0</v>
      </c>
      <c r="AR14" s="586"/>
      <c r="AS14" s="587">
        <f t="shared" si="18"/>
        <v>44130000</v>
      </c>
      <c r="AT14" s="588" t="s">
        <v>2455</v>
      </c>
      <c r="AU14" s="588"/>
      <c r="AV14" s="572"/>
      <c r="AW14" s="589"/>
      <c r="AX14" s="590"/>
      <c r="AY14" s="591"/>
      <c r="AZ14" s="591"/>
      <c r="BA14" s="596" t="s">
        <v>2526</v>
      </c>
      <c r="BB14" s="592" t="s">
        <v>2525</v>
      </c>
      <c r="BC14" s="579">
        <v>55000000</v>
      </c>
      <c r="BD14" s="593">
        <f t="shared" si="6"/>
        <v>44130000</v>
      </c>
    </row>
    <row r="15" spans="1:56" s="594" customFormat="1" ht="35.1" customHeight="1" outlineLevel="1">
      <c r="A15" s="597">
        <f t="shared" ref="A15:A24" si="23">1+A14</f>
        <v>3</v>
      </c>
      <c r="B15" s="576"/>
      <c r="C15" s="577"/>
      <c r="D15" s="578"/>
      <c r="E15" s="579">
        <v>8640000</v>
      </c>
      <c r="F15" s="579">
        <f t="shared" si="4"/>
        <v>33360000</v>
      </c>
      <c r="G15" s="579">
        <f>BC15*5%</f>
        <v>2100000</v>
      </c>
      <c r="H15" s="579"/>
      <c r="I15" s="579">
        <f t="shared" si="7"/>
        <v>2100000</v>
      </c>
      <c r="J15" s="579">
        <f>F15+I15</f>
        <v>35460000</v>
      </c>
      <c r="K15" s="579">
        <f>E15+J15</f>
        <v>44100000</v>
      </c>
      <c r="L15" s="580">
        <v>1</v>
      </c>
      <c r="M15" s="579">
        <v>240</v>
      </c>
      <c r="N15" s="579">
        <v>24</v>
      </c>
      <c r="O15" s="579">
        <v>240</v>
      </c>
      <c r="P15" s="579">
        <f t="shared" si="9"/>
        <v>8640000</v>
      </c>
      <c r="Q15" s="579">
        <f t="shared" si="10"/>
        <v>35460000</v>
      </c>
      <c r="R15" s="579"/>
      <c r="S15" s="579"/>
      <c r="T15" s="579"/>
      <c r="U15" s="579"/>
      <c r="V15" s="579"/>
      <c r="W15" s="579"/>
      <c r="X15" s="581">
        <f t="shared" si="11"/>
        <v>44100000</v>
      </c>
      <c r="Y15" s="579">
        <f t="shared" si="12"/>
        <v>907200</v>
      </c>
      <c r="Z15" s="582"/>
      <c r="AA15" s="579">
        <f t="shared" si="19"/>
        <v>43200</v>
      </c>
      <c r="AB15" s="579"/>
      <c r="AC15" s="579">
        <v>3</v>
      </c>
      <c r="AD15" s="579">
        <f t="shared" si="13"/>
        <v>13200000</v>
      </c>
      <c r="AE15" s="579">
        <v>11000000</v>
      </c>
      <c r="AF15" s="579">
        <f t="shared" si="14"/>
        <v>18992800</v>
      </c>
      <c r="AG15" s="583">
        <f t="shared" si="15"/>
        <v>2148560</v>
      </c>
      <c r="AH15" s="584">
        <f t="shared" si="20"/>
        <v>440000</v>
      </c>
      <c r="AI15" s="584">
        <f t="shared" si="21"/>
        <v>460000</v>
      </c>
      <c r="AJ15" s="584"/>
      <c r="AK15" s="579"/>
      <c r="AL15" s="579"/>
      <c r="AM15" s="584">
        <v>0</v>
      </c>
      <c r="AN15" s="579"/>
      <c r="AO15" s="579">
        <f t="shared" si="22"/>
        <v>3998960</v>
      </c>
      <c r="AP15" s="579">
        <f t="shared" si="16"/>
        <v>40101040</v>
      </c>
      <c r="AQ15" s="585">
        <f>ROUND(IF(X15&lt;AO15,AO15-X15,0),0)</f>
        <v>0</v>
      </c>
      <c r="AR15" s="586"/>
      <c r="AS15" s="587">
        <f t="shared" si="18"/>
        <v>33360000</v>
      </c>
      <c r="AT15" s="588" t="s">
        <v>2455</v>
      </c>
      <c r="AU15" s="588" t="s">
        <v>2455</v>
      </c>
      <c r="AV15" s="572"/>
      <c r="AW15" s="598"/>
      <c r="AX15" s="590"/>
      <c r="AY15" s="591"/>
      <c r="AZ15" s="591"/>
      <c r="BA15" s="596" t="s">
        <v>2527</v>
      </c>
      <c r="BB15" s="592" t="s">
        <v>2525</v>
      </c>
      <c r="BC15" s="579">
        <v>42000000</v>
      </c>
      <c r="BD15" s="593">
        <f t="shared" si="6"/>
        <v>33360000</v>
      </c>
    </row>
    <row r="16" spans="1:56" s="594" customFormat="1" ht="35.1" customHeight="1">
      <c r="A16" s="597">
        <f t="shared" si="23"/>
        <v>4</v>
      </c>
      <c r="B16" s="599"/>
      <c r="C16" s="577"/>
      <c r="D16" s="578"/>
      <c r="E16" s="579">
        <v>8510000</v>
      </c>
      <c r="F16" s="579">
        <f t="shared" si="4"/>
        <v>19490000</v>
      </c>
      <c r="G16" s="579"/>
      <c r="H16" s="579"/>
      <c r="I16" s="579">
        <f>SUM(G16:H16)</f>
        <v>0</v>
      </c>
      <c r="J16" s="579">
        <f>F16+I16</f>
        <v>19490000</v>
      </c>
      <c r="K16" s="579">
        <f>E16+J16</f>
        <v>28000000</v>
      </c>
      <c r="L16" s="580">
        <v>1</v>
      </c>
      <c r="M16" s="579">
        <v>240</v>
      </c>
      <c r="N16" s="579">
        <v>24</v>
      </c>
      <c r="O16" s="579">
        <v>200</v>
      </c>
      <c r="P16" s="579">
        <f t="shared" si="9"/>
        <v>7091667</v>
      </c>
      <c r="Q16" s="579">
        <f t="shared" si="10"/>
        <v>16241667</v>
      </c>
      <c r="R16" s="579"/>
      <c r="S16" s="579"/>
      <c r="T16" s="579">
        <v>1344230.7692307695</v>
      </c>
      <c r="U16" s="579"/>
      <c r="V16" s="579"/>
      <c r="W16" s="579"/>
      <c r="X16" s="581">
        <f t="shared" si="11"/>
        <v>24677565</v>
      </c>
      <c r="Y16" s="579">
        <f t="shared" si="12"/>
        <v>893550</v>
      </c>
      <c r="Z16" s="582"/>
      <c r="AA16" s="579">
        <f t="shared" si="19"/>
        <v>0</v>
      </c>
      <c r="AB16" s="579"/>
      <c r="AC16" s="579">
        <v>2</v>
      </c>
      <c r="AD16" s="579">
        <f t="shared" si="13"/>
        <v>8800000</v>
      </c>
      <c r="AE16" s="579">
        <v>11000000</v>
      </c>
      <c r="AF16" s="579">
        <f t="shared" si="14"/>
        <v>3984014.7692307681</v>
      </c>
      <c r="AG16" s="583">
        <f t="shared" si="15"/>
        <v>199201</v>
      </c>
      <c r="AH16" s="584">
        <f t="shared" si="20"/>
        <v>330000</v>
      </c>
      <c r="AI16" s="584">
        <f t="shared" si="21"/>
        <v>345000</v>
      </c>
      <c r="AJ16" s="584"/>
      <c r="AK16" s="584"/>
      <c r="AL16" s="579"/>
      <c r="AM16" s="584"/>
      <c r="AN16" s="579"/>
      <c r="AO16" s="579">
        <f t="shared" si="22"/>
        <v>1767751</v>
      </c>
      <c r="AP16" s="579">
        <f t="shared" si="16"/>
        <v>22909814</v>
      </c>
      <c r="AQ16" s="585">
        <f>ROUND(IF(X16&lt;AO16,AO16-X16,0),0)</f>
        <v>0</v>
      </c>
      <c r="AR16" s="586"/>
      <c r="AS16" s="587">
        <f t="shared" si="18"/>
        <v>19490000</v>
      </c>
      <c r="AT16" s="588" t="s">
        <v>2455</v>
      </c>
      <c r="AU16" s="588"/>
      <c r="AV16" s="572"/>
      <c r="AW16" s="598"/>
      <c r="AX16" s="600"/>
      <c r="AY16" s="591"/>
      <c r="AZ16" s="591"/>
      <c r="BA16" s="592" t="s">
        <v>2528</v>
      </c>
      <c r="BB16" s="592" t="s">
        <v>2525</v>
      </c>
      <c r="BC16" s="579">
        <v>28000000</v>
      </c>
      <c r="BD16" s="593">
        <f t="shared" si="6"/>
        <v>19490000</v>
      </c>
    </row>
    <row r="17" spans="1:56" s="594" customFormat="1" ht="35.1" customHeight="1" outlineLevel="1">
      <c r="A17" s="597">
        <f t="shared" si="23"/>
        <v>5</v>
      </c>
      <c r="B17" s="576"/>
      <c r="C17" s="577"/>
      <c r="D17" s="578"/>
      <c r="E17" s="579">
        <v>10250000</v>
      </c>
      <c r="F17" s="579">
        <f t="shared" si="4"/>
        <v>32750000</v>
      </c>
      <c r="G17" s="579">
        <f>BC17*5%</f>
        <v>2150000</v>
      </c>
      <c r="H17" s="579"/>
      <c r="I17" s="579">
        <f>SUM(G17:H17)</f>
        <v>2150000</v>
      </c>
      <c r="J17" s="579">
        <f t="shared" si="8"/>
        <v>34900000</v>
      </c>
      <c r="K17" s="579">
        <f t="shared" ref="K17:K23" si="24">E17+J17</f>
        <v>45150000</v>
      </c>
      <c r="L17" s="580">
        <v>1</v>
      </c>
      <c r="M17" s="579">
        <v>240</v>
      </c>
      <c r="N17" s="579">
        <v>24</v>
      </c>
      <c r="O17" s="579">
        <v>240</v>
      </c>
      <c r="P17" s="579">
        <f t="shared" si="9"/>
        <v>10250000</v>
      </c>
      <c r="Q17" s="579">
        <f t="shared" si="10"/>
        <v>34900000</v>
      </c>
      <c r="R17" s="579"/>
      <c r="S17" s="579"/>
      <c r="T17" s="579"/>
      <c r="U17" s="579"/>
      <c r="V17" s="579"/>
      <c r="W17" s="579"/>
      <c r="X17" s="581">
        <f t="shared" si="11"/>
        <v>45150000</v>
      </c>
      <c r="Y17" s="579">
        <f t="shared" si="12"/>
        <v>1076250</v>
      </c>
      <c r="Z17" s="582"/>
      <c r="AA17" s="579">
        <f t="shared" si="19"/>
        <v>51250</v>
      </c>
      <c r="AB17" s="579"/>
      <c r="AC17" s="579">
        <v>3</v>
      </c>
      <c r="AD17" s="579">
        <f t="shared" si="13"/>
        <v>13200000</v>
      </c>
      <c r="AE17" s="579">
        <v>11000000</v>
      </c>
      <c r="AF17" s="579">
        <f t="shared" si="14"/>
        <v>19873750</v>
      </c>
      <c r="AG17" s="583">
        <f t="shared" si="15"/>
        <v>2324750</v>
      </c>
      <c r="AH17" s="584">
        <f t="shared" si="20"/>
        <v>440000</v>
      </c>
      <c r="AI17" s="584">
        <f t="shared" si="21"/>
        <v>460000</v>
      </c>
      <c r="AJ17" s="584"/>
      <c r="AK17" s="584"/>
      <c r="AL17" s="579"/>
      <c r="AM17" s="584"/>
      <c r="AN17" s="579"/>
      <c r="AO17" s="579">
        <f t="shared" si="22"/>
        <v>4352250</v>
      </c>
      <c r="AP17" s="579">
        <f t="shared" si="16"/>
        <v>40797750</v>
      </c>
      <c r="AQ17" s="585">
        <f t="shared" si="17"/>
        <v>0</v>
      </c>
      <c r="AR17" s="586"/>
      <c r="AS17" s="587">
        <f t="shared" si="18"/>
        <v>32750000</v>
      </c>
      <c r="AT17" s="588" t="s">
        <v>2455</v>
      </c>
      <c r="AU17" s="588" t="s">
        <v>2455</v>
      </c>
      <c r="AV17" s="572"/>
      <c r="AW17" s="598"/>
      <c r="AX17" s="600"/>
      <c r="AY17" s="591"/>
      <c r="AZ17" s="591"/>
      <c r="BA17" s="592" t="s">
        <v>2529</v>
      </c>
      <c r="BB17" s="592" t="s">
        <v>2525</v>
      </c>
      <c r="BC17" s="579">
        <v>43000000</v>
      </c>
      <c r="BD17" s="593">
        <f t="shared" si="6"/>
        <v>32750000</v>
      </c>
    </row>
    <row r="18" spans="1:56" s="594" customFormat="1" ht="35.1" customHeight="1" outlineLevel="1">
      <c r="A18" s="597">
        <f t="shared" si="23"/>
        <v>6</v>
      </c>
      <c r="B18" s="576"/>
      <c r="C18" s="577"/>
      <c r="D18" s="578"/>
      <c r="E18" s="579">
        <v>8510000</v>
      </c>
      <c r="F18" s="579">
        <f t="shared" si="4"/>
        <v>18490000</v>
      </c>
      <c r="G18" s="579">
        <f>BC18*5%</f>
        <v>1350000</v>
      </c>
      <c r="H18" s="579"/>
      <c r="I18" s="579">
        <f t="shared" si="7"/>
        <v>1350000</v>
      </c>
      <c r="J18" s="579">
        <f t="shared" si="8"/>
        <v>19840000</v>
      </c>
      <c r="K18" s="579">
        <f t="shared" si="24"/>
        <v>28350000</v>
      </c>
      <c r="L18" s="580">
        <v>1</v>
      </c>
      <c r="M18" s="579">
        <v>240</v>
      </c>
      <c r="N18" s="579">
        <v>24</v>
      </c>
      <c r="O18" s="579">
        <v>240</v>
      </c>
      <c r="P18" s="579">
        <f t="shared" si="9"/>
        <v>8510000</v>
      </c>
      <c r="Q18" s="579">
        <f t="shared" si="10"/>
        <v>19840000</v>
      </c>
      <c r="R18" s="579"/>
      <c r="S18" s="579"/>
      <c r="T18" s="579"/>
      <c r="U18" s="579"/>
      <c r="V18" s="579"/>
      <c r="W18" s="579"/>
      <c r="X18" s="581">
        <f t="shared" si="11"/>
        <v>28350000</v>
      </c>
      <c r="Y18" s="579">
        <f t="shared" si="12"/>
        <v>893550</v>
      </c>
      <c r="Z18" s="582"/>
      <c r="AA18" s="579">
        <f t="shared" si="19"/>
        <v>0</v>
      </c>
      <c r="AB18" s="579"/>
      <c r="AC18" s="579">
        <v>4</v>
      </c>
      <c r="AD18" s="579">
        <f t="shared" si="13"/>
        <v>17600000</v>
      </c>
      <c r="AE18" s="579">
        <v>11000000</v>
      </c>
      <c r="AF18" s="579">
        <f t="shared" si="14"/>
        <v>0</v>
      </c>
      <c r="AG18" s="583">
        <f t="shared" si="15"/>
        <v>0</v>
      </c>
      <c r="AH18" s="584">
        <f t="shared" si="20"/>
        <v>330000</v>
      </c>
      <c r="AI18" s="584">
        <f t="shared" si="21"/>
        <v>345000</v>
      </c>
      <c r="AJ18" s="584"/>
      <c r="AK18" s="579"/>
      <c r="AL18" s="579"/>
      <c r="AM18" s="584"/>
      <c r="AN18" s="579"/>
      <c r="AO18" s="579">
        <f t="shared" si="22"/>
        <v>1568550</v>
      </c>
      <c r="AP18" s="579">
        <f>ROUND(IF(X18&gt;AO18,X18-AO18,0),0)</f>
        <v>26781450</v>
      </c>
      <c r="AQ18" s="585">
        <f t="shared" si="17"/>
        <v>0</v>
      </c>
      <c r="AR18" s="586"/>
      <c r="AS18" s="587">
        <f t="shared" si="18"/>
        <v>18490000</v>
      </c>
      <c r="AT18" s="588" t="s">
        <v>2455</v>
      </c>
      <c r="AU18" s="588"/>
      <c r="AV18" s="572"/>
      <c r="AW18" s="598"/>
      <c r="AX18" s="590"/>
      <c r="AY18" s="591"/>
      <c r="AZ18" s="591"/>
      <c r="BA18" s="596" t="s">
        <v>2530</v>
      </c>
      <c r="BB18" s="592" t="s">
        <v>2525</v>
      </c>
      <c r="BC18" s="579">
        <v>27000000</v>
      </c>
      <c r="BD18" s="593">
        <f t="shared" si="6"/>
        <v>18490000</v>
      </c>
    </row>
    <row r="19" spans="1:56" s="594" customFormat="1" ht="35.1" customHeight="1" outlineLevel="1">
      <c r="A19" s="597">
        <f t="shared" si="23"/>
        <v>7</v>
      </c>
      <c r="B19" s="576"/>
      <c r="C19" s="577"/>
      <c r="D19" s="578"/>
      <c r="E19" s="579">
        <v>6990000</v>
      </c>
      <c r="F19" s="579">
        <f>BC19-E19</f>
        <v>12010000</v>
      </c>
      <c r="G19" s="579"/>
      <c r="H19" s="579"/>
      <c r="I19" s="579">
        <f t="shared" ref="I19" si="25">SUM(G19:H19)</f>
        <v>0</v>
      </c>
      <c r="J19" s="579">
        <f>F19+I19</f>
        <v>12010000</v>
      </c>
      <c r="K19" s="579">
        <f>E19+J19</f>
        <v>19000000</v>
      </c>
      <c r="L19" s="580">
        <v>1</v>
      </c>
      <c r="M19" s="579">
        <v>240</v>
      </c>
      <c r="N19" s="579">
        <v>24</v>
      </c>
      <c r="O19" s="579">
        <v>240</v>
      </c>
      <c r="P19" s="579">
        <f t="shared" si="9"/>
        <v>6990000</v>
      </c>
      <c r="Q19" s="579">
        <f t="shared" si="10"/>
        <v>12010000</v>
      </c>
      <c r="R19" s="579"/>
      <c r="S19" s="579"/>
      <c r="T19" s="579"/>
      <c r="U19" s="579"/>
      <c r="V19" s="579"/>
      <c r="W19" s="579"/>
      <c r="X19" s="581">
        <f t="shared" si="11"/>
        <v>19000000</v>
      </c>
      <c r="Y19" s="579">
        <f t="shared" si="12"/>
        <v>733950</v>
      </c>
      <c r="Z19" s="582"/>
      <c r="AA19" s="579">
        <f t="shared" si="19"/>
        <v>0</v>
      </c>
      <c r="AB19" s="579"/>
      <c r="AC19" s="579">
        <v>2</v>
      </c>
      <c r="AD19" s="579">
        <f t="shared" si="13"/>
        <v>8800000</v>
      </c>
      <c r="AE19" s="579">
        <v>11000000</v>
      </c>
      <c r="AF19" s="579">
        <f t="shared" si="14"/>
        <v>0</v>
      </c>
      <c r="AG19" s="583">
        <f t="shared" si="15"/>
        <v>0</v>
      </c>
      <c r="AH19" s="584">
        <f t="shared" si="20"/>
        <v>220000</v>
      </c>
      <c r="AI19" s="584">
        <f t="shared" si="21"/>
        <v>230000</v>
      </c>
      <c r="AJ19" s="584"/>
      <c r="AK19" s="579"/>
      <c r="AL19" s="579"/>
      <c r="AM19" s="584"/>
      <c r="AN19" s="579"/>
      <c r="AO19" s="579">
        <f t="shared" si="22"/>
        <v>1183950</v>
      </c>
      <c r="AP19" s="579">
        <f t="shared" si="16"/>
        <v>17816050</v>
      </c>
      <c r="AQ19" s="585">
        <f t="shared" si="17"/>
        <v>0</v>
      </c>
      <c r="AR19" s="586"/>
      <c r="AS19" s="587">
        <f t="shared" si="18"/>
        <v>12010000</v>
      </c>
      <c r="AT19" s="588" t="s">
        <v>2455</v>
      </c>
      <c r="AU19" s="588"/>
      <c r="AV19" s="572"/>
      <c r="AW19" s="598"/>
      <c r="AX19" s="590"/>
      <c r="AY19" s="591"/>
      <c r="AZ19" s="591"/>
      <c r="BA19" s="596" t="s">
        <v>2531</v>
      </c>
      <c r="BB19" s="592" t="s">
        <v>2525</v>
      </c>
      <c r="BC19" s="579">
        <v>19000000</v>
      </c>
      <c r="BD19" s="593">
        <f t="shared" si="6"/>
        <v>12010000</v>
      </c>
    </row>
    <row r="20" spans="1:56" s="594" customFormat="1" ht="35.1" customHeight="1" outlineLevel="1">
      <c r="A20" s="597">
        <f t="shared" si="23"/>
        <v>8</v>
      </c>
      <c r="B20" s="576"/>
      <c r="C20" s="577"/>
      <c r="D20" s="578"/>
      <c r="E20" s="579">
        <v>8510000</v>
      </c>
      <c r="F20" s="579">
        <f t="shared" si="4"/>
        <v>19490000</v>
      </c>
      <c r="G20" s="579">
        <f>BC20*5%</f>
        <v>1400000</v>
      </c>
      <c r="H20" s="601"/>
      <c r="I20" s="579">
        <f>SUM(G20:H20)</f>
        <v>1400000</v>
      </c>
      <c r="J20" s="579">
        <f t="shared" si="8"/>
        <v>20890000</v>
      </c>
      <c r="K20" s="579">
        <f t="shared" si="24"/>
        <v>29400000</v>
      </c>
      <c r="L20" s="602">
        <v>1</v>
      </c>
      <c r="M20" s="579">
        <v>240</v>
      </c>
      <c r="N20" s="579">
        <v>24</v>
      </c>
      <c r="O20" s="579">
        <v>240</v>
      </c>
      <c r="P20" s="579">
        <f t="shared" si="9"/>
        <v>8510000</v>
      </c>
      <c r="Q20" s="579">
        <f t="shared" si="10"/>
        <v>20890000</v>
      </c>
      <c r="R20" s="601"/>
      <c r="S20" s="601"/>
      <c r="T20" s="579"/>
      <c r="U20" s="601"/>
      <c r="V20" s="601"/>
      <c r="W20" s="579"/>
      <c r="X20" s="581">
        <f t="shared" si="11"/>
        <v>29400000</v>
      </c>
      <c r="Y20" s="579">
        <f t="shared" si="12"/>
        <v>893550</v>
      </c>
      <c r="Z20" s="603"/>
      <c r="AA20" s="579">
        <f t="shared" si="19"/>
        <v>0</v>
      </c>
      <c r="AB20" s="601"/>
      <c r="AC20" s="601">
        <v>2</v>
      </c>
      <c r="AD20" s="579">
        <f t="shared" si="13"/>
        <v>8800000</v>
      </c>
      <c r="AE20" s="579">
        <v>11000000</v>
      </c>
      <c r="AF20" s="579">
        <f t="shared" si="14"/>
        <v>8706450</v>
      </c>
      <c r="AG20" s="583">
        <f t="shared" si="15"/>
        <v>620645</v>
      </c>
      <c r="AH20" s="584">
        <f t="shared" si="20"/>
        <v>330000</v>
      </c>
      <c r="AI20" s="584">
        <f t="shared" si="21"/>
        <v>345000</v>
      </c>
      <c r="AJ20" s="584"/>
      <c r="AK20" s="604"/>
      <c r="AL20" s="579"/>
      <c r="AM20" s="604"/>
      <c r="AN20" s="601"/>
      <c r="AO20" s="579">
        <f t="shared" si="22"/>
        <v>2189195</v>
      </c>
      <c r="AP20" s="579">
        <f t="shared" si="16"/>
        <v>27210805</v>
      </c>
      <c r="AQ20" s="585">
        <f t="shared" si="17"/>
        <v>0</v>
      </c>
      <c r="AR20" s="555"/>
      <c r="AS20" s="587">
        <f t="shared" si="18"/>
        <v>19490000</v>
      </c>
      <c r="AT20" s="588" t="s">
        <v>2455</v>
      </c>
      <c r="AU20" s="588"/>
      <c r="AV20" s="572"/>
      <c r="AW20" s="605"/>
      <c r="AX20" s="600"/>
      <c r="AY20" s="591"/>
      <c r="AZ20" s="591"/>
      <c r="BA20" s="592" t="s">
        <v>2532</v>
      </c>
      <c r="BB20" s="592" t="s">
        <v>2525</v>
      </c>
      <c r="BC20" s="579">
        <v>28000000</v>
      </c>
      <c r="BD20" s="593">
        <f t="shared" si="6"/>
        <v>19490000</v>
      </c>
    </row>
    <row r="21" spans="1:56" s="612" customFormat="1" ht="35.1" customHeight="1" outlineLevel="1">
      <c r="A21" s="597">
        <f t="shared" si="23"/>
        <v>9</v>
      </c>
      <c r="B21" s="606"/>
      <c r="C21" s="607"/>
      <c r="D21" s="578"/>
      <c r="E21" s="579">
        <v>6990000</v>
      </c>
      <c r="F21" s="579">
        <f>BC21-E21</f>
        <v>9010000</v>
      </c>
      <c r="G21" s="579"/>
      <c r="H21" s="579"/>
      <c r="I21" s="579">
        <f t="shared" ref="I21" si="26">SUM(G21:H21)</f>
        <v>0</v>
      </c>
      <c r="J21" s="579">
        <f>F21+I21</f>
        <v>9010000</v>
      </c>
      <c r="K21" s="579">
        <f>E21+J21</f>
        <v>16000000</v>
      </c>
      <c r="L21" s="580">
        <v>1</v>
      </c>
      <c r="M21" s="579">
        <v>240</v>
      </c>
      <c r="N21" s="579">
        <v>24</v>
      </c>
      <c r="O21" s="579">
        <v>240</v>
      </c>
      <c r="P21" s="579">
        <f t="shared" si="9"/>
        <v>6990000</v>
      </c>
      <c r="Q21" s="579">
        <f t="shared" si="10"/>
        <v>9010000</v>
      </c>
      <c r="R21" s="579"/>
      <c r="S21" s="579" t="e">
        <f>3640000/26*#REF!</f>
        <v>#REF!</v>
      </c>
      <c r="T21" s="579"/>
      <c r="U21" s="579"/>
      <c r="V21" s="579"/>
      <c r="W21" s="579"/>
      <c r="X21" s="581" t="e">
        <f t="shared" si="11"/>
        <v>#REF!</v>
      </c>
      <c r="Y21" s="579">
        <f t="shared" si="12"/>
        <v>733950</v>
      </c>
      <c r="Z21" s="608"/>
      <c r="AA21" s="579">
        <f t="shared" si="19"/>
        <v>0</v>
      </c>
      <c r="AB21" s="579"/>
      <c r="AC21" s="609">
        <v>2</v>
      </c>
      <c r="AD21" s="579">
        <f>AC21*4400000</f>
        <v>8800000</v>
      </c>
      <c r="AE21" s="579">
        <v>11000000</v>
      </c>
      <c r="AF21" s="579" t="e">
        <f>MAX((SUM(P21:S21,AV21,AW21,T21)-SUM(Y21,Z21,AD21,AE21)),0)</f>
        <v>#REF!</v>
      </c>
      <c r="AG21" s="583" t="e">
        <f t="shared" si="15"/>
        <v>#REF!</v>
      </c>
      <c r="AH21" s="584">
        <f t="shared" si="20"/>
        <v>220000</v>
      </c>
      <c r="AI21" s="584">
        <f t="shared" si="21"/>
        <v>230000</v>
      </c>
      <c r="AJ21" s="584"/>
      <c r="AK21" s="584"/>
      <c r="AL21" s="579"/>
      <c r="AM21" s="584"/>
      <c r="AN21" s="579"/>
      <c r="AO21" s="579" t="e">
        <f t="shared" si="22"/>
        <v>#REF!</v>
      </c>
      <c r="AP21" s="579" t="e">
        <f t="shared" si="16"/>
        <v>#REF!</v>
      </c>
      <c r="AQ21" s="585" t="e">
        <f>ROUND(IF(X21&lt;AO21,AO21-X21,0),0)</f>
        <v>#REF!</v>
      </c>
      <c r="AR21" s="587"/>
      <c r="AS21" s="587">
        <f t="shared" si="18"/>
        <v>9010000</v>
      </c>
      <c r="AT21" s="588" t="s">
        <v>2455</v>
      </c>
      <c r="AU21" s="558"/>
      <c r="AV21" s="572"/>
      <c r="AW21" s="598"/>
      <c r="AX21" s="600"/>
      <c r="AY21" s="591"/>
      <c r="AZ21" s="591"/>
      <c r="BA21" s="596" t="s">
        <v>2533</v>
      </c>
      <c r="BB21" s="610" t="s">
        <v>2534</v>
      </c>
      <c r="BC21" s="579">
        <v>16000000</v>
      </c>
      <c r="BD21" s="611">
        <f>K21-E21-I21</f>
        <v>9010000</v>
      </c>
    </row>
    <row r="22" spans="1:56" s="612" customFormat="1" ht="35.1" customHeight="1" outlineLevel="1">
      <c r="A22" s="597">
        <f t="shared" si="23"/>
        <v>10</v>
      </c>
      <c r="B22" s="613"/>
      <c r="C22" s="614"/>
      <c r="D22" s="578"/>
      <c r="E22" s="579">
        <v>6990000</v>
      </c>
      <c r="F22" s="579">
        <f t="shared" si="4"/>
        <v>9010000</v>
      </c>
      <c r="G22" s="579"/>
      <c r="H22" s="579">
        <f>10%*BC22</f>
        <v>1600000</v>
      </c>
      <c r="I22" s="579">
        <f>SUM(G22:H22)</f>
        <v>1600000</v>
      </c>
      <c r="J22" s="579">
        <f>F22+I22</f>
        <v>10610000</v>
      </c>
      <c r="K22" s="579">
        <f>E22+J22</f>
        <v>17600000</v>
      </c>
      <c r="L22" s="580">
        <v>1</v>
      </c>
      <c r="M22" s="579">
        <v>240</v>
      </c>
      <c r="N22" s="579">
        <v>24</v>
      </c>
      <c r="O22" s="579">
        <v>240</v>
      </c>
      <c r="P22" s="579">
        <f t="shared" si="9"/>
        <v>6990000</v>
      </c>
      <c r="Q22" s="579">
        <f t="shared" si="10"/>
        <v>10610000</v>
      </c>
      <c r="R22" s="579"/>
      <c r="S22" s="579"/>
      <c r="T22" s="579"/>
      <c r="U22" s="579"/>
      <c r="V22" s="579"/>
      <c r="W22" s="579"/>
      <c r="X22" s="581">
        <f t="shared" si="11"/>
        <v>17600000</v>
      </c>
      <c r="Y22" s="579">
        <f t="shared" si="12"/>
        <v>733950</v>
      </c>
      <c r="Z22" s="608"/>
      <c r="AA22" s="579">
        <f t="shared" si="19"/>
        <v>0</v>
      </c>
      <c r="AB22" s="579"/>
      <c r="AC22" s="579">
        <v>2</v>
      </c>
      <c r="AD22" s="579">
        <f t="shared" si="13"/>
        <v>8800000</v>
      </c>
      <c r="AE22" s="579">
        <v>11000000</v>
      </c>
      <c r="AF22" s="579">
        <f t="shared" si="14"/>
        <v>0</v>
      </c>
      <c r="AG22" s="583">
        <f t="shared" si="15"/>
        <v>0</v>
      </c>
      <c r="AH22" s="584">
        <f t="shared" si="20"/>
        <v>220000</v>
      </c>
      <c r="AI22" s="584">
        <f t="shared" si="21"/>
        <v>230000</v>
      </c>
      <c r="AJ22" s="584"/>
      <c r="AK22" s="584"/>
      <c r="AL22" s="579"/>
      <c r="AM22" s="584"/>
      <c r="AN22" s="579"/>
      <c r="AO22" s="579">
        <f t="shared" si="22"/>
        <v>1183950</v>
      </c>
      <c r="AP22" s="579">
        <f t="shared" si="16"/>
        <v>16416050</v>
      </c>
      <c r="AQ22" s="585">
        <f t="shared" si="17"/>
        <v>0</v>
      </c>
      <c r="AR22" s="586"/>
      <c r="AS22" s="587">
        <f t="shared" si="18"/>
        <v>9010000</v>
      </c>
      <c r="AT22" s="588" t="s">
        <v>2440</v>
      </c>
      <c r="AU22" s="558"/>
      <c r="AV22" s="572"/>
      <c r="AW22" s="598"/>
      <c r="AX22" s="600"/>
      <c r="AY22" s="591"/>
      <c r="AZ22" s="591"/>
      <c r="BA22" s="610" t="s">
        <v>2535</v>
      </c>
      <c r="BB22" s="610" t="s">
        <v>2525</v>
      </c>
      <c r="BC22" s="579">
        <v>16000000</v>
      </c>
      <c r="BD22" s="611">
        <f t="shared" si="6"/>
        <v>9010000</v>
      </c>
    </row>
    <row r="23" spans="1:56" s="612" customFormat="1" ht="35.1" customHeight="1" outlineLevel="1">
      <c r="A23" s="597">
        <f t="shared" si="23"/>
        <v>11</v>
      </c>
      <c r="B23" s="615"/>
      <c r="C23" s="607"/>
      <c r="D23" s="578"/>
      <c r="E23" s="579">
        <v>6990000</v>
      </c>
      <c r="F23" s="579">
        <f t="shared" si="4"/>
        <v>10010000</v>
      </c>
      <c r="G23" s="579">
        <f>BC23*5%</f>
        <v>850000</v>
      </c>
      <c r="H23" s="579"/>
      <c r="I23" s="579">
        <f t="shared" ref="I23" si="27">SUM(G23:H23)</f>
        <v>850000</v>
      </c>
      <c r="J23" s="579">
        <f t="shared" si="8"/>
        <v>10860000</v>
      </c>
      <c r="K23" s="579">
        <f t="shared" si="24"/>
        <v>17850000</v>
      </c>
      <c r="L23" s="580">
        <v>1</v>
      </c>
      <c r="M23" s="579">
        <v>240</v>
      </c>
      <c r="N23" s="579">
        <v>24</v>
      </c>
      <c r="O23" s="579">
        <v>240</v>
      </c>
      <c r="P23" s="579">
        <f t="shared" si="9"/>
        <v>6990000</v>
      </c>
      <c r="Q23" s="579">
        <f t="shared" si="10"/>
        <v>10860000</v>
      </c>
      <c r="R23" s="579"/>
      <c r="S23" s="579"/>
      <c r="T23" s="579"/>
      <c r="U23" s="579"/>
      <c r="V23" s="579"/>
      <c r="W23" s="579"/>
      <c r="X23" s="581">
        <f t="shared" si="11"/>
        <v>17850000</v>
      </c>
      <c r="Y23" s="579">
        <f t="shared" si="12"/>
        <v>733950</v>
      </c>
      <c r="Z23" s="608"/>
      <c r="AA23" s="579">
        <f t="shared" si="19"/>
        <v>0</v>
      </c>
      <c r="AB23" s="579"/>
      <c r="AC23" s="579">
        <v>1</v>
      </c>
      <c r="AD23" s="579">
        <f t="shared" si="13"/>
        <v>4400000</v>
      </c>
      <c r="AE23" s="579">
        <v>11000000</v>
      </c>
      <c r="AF23" s="579">
        <f t="shared" si="14"/>
        <v>1716050</v>
      </c>
      <c r="AG23" s="583">
        <f t="shared" si="15"/>
        <v>85803</v>
      </c>
      <c r="AH23" s="584">
        <f t="shared" si="20"/>
        <v>220000</v>
      </c>
      <c r="AI23" s="584">
        <f t="shared" si="21"/>
        <v>230000</v>
      </c>
      <c r="AJ23" s="584"/>
      <c r="AK23" s="584"/>
      <c r="AL23" s="579"/>
      <c r="AM23" s="584"/>
      <c r="AN23" s="579"/>
      <c r="AO23" s="579">
        <f t="shared" si="22"/>
        <v>1269753</v>
      </c>
      <c r="AP23" s="579">
        <f t="shared" si="16"/>
        <v>16580247</v>
      </c>
      <c r="AQ23" s="585">
        <f t="shared" si="17"/>
        <v>0</v>
      </c>
      <c r="AR23" s="586"/>
      <c r="AS23" s="587">
        <f t="shared" si="18"/>
        <v>10010000</v>
      </c>
      <c r="AT23" s="588" t="s">
        <v>2455</v>
      </c>
      <c r="AU23" s="558"/>
      <c r="AV23" s="572"/>
      <c r="AW23" s="598"/>
      <c r="AX23" s="600"/>
      <c r="AY23" s="591"/>
      <c r="AZ23" s="591"/>
      <c r="BA23" s="610" t="s">
        <v>2536</v>
      </c>
      <c r="BB23" s="610" t="s">
        <v>2525</v>
      </c>
      <c r="BC23" s="579">
        <v>17000000</v>
      </c>
      <c r="BD23" s="611">
        <f t="shared" si="6"/>
        <v>10010000</v>
      </c>
    </row>
    <row r="24" spans="1:56" s="612" customFormat="1" ht="35.1" customHeight="1" outlineLevel="1">
      <c r="A24" s="597">
        <f t="shared" si="23"/>
        <v>12</v>
      </c>
      <c r="B24" s="613"/>
      <c r="C24" s="614"/>
      <c r="D24" s="578"/>
      <c r="E24" s="579">
        <v>6640000</v>
      </c>
      <c r="F24" s="579">
        <f t="shared" si="4"/>
        <v>10360000</v>
      </c>
      <c r="G24" s="579"/>
      <c r="H24" s="579"/>
      <c r="I24" s="579">
        <f>SUM(G24:H24)</f>
        <v>0</v>
      </c>
      <c r="J24" s="579">
        <f>F24+I24</f>
        <v>10360000</v>
      </c>
      <c r="K24" s="579">
        <f>E24+J24</f>
        <v>17000000</v>
      </c>
      <c r="L24" s="580">
        <v>1</v>
      </c>
      <c r="M24" s="579">
        <v>240</v>
      </c>
      <c r="N24" s="579">
        <v>24</v>
      </c>
      <c r="O24" s="579">
        <v>240</v>
      </c>
      <c r="P24" s="579">
        <f t="shared" si="9"/>
        <v>6640000</v>
      </c>
      <c r="Q24" s="579">
        <f t="shared" si="10"/>
        <v>10360000</v>
      </c>
      <c r="R24" s="579"/>
      <c r="S24" s="579"/>
      <c r="T24" s="579"/>
      <c r="U24" s="579"/>
      <c r="V24" s="579"/>
      <c r="W24" s="579"/>
      <c r="X24" s="581">
        <f t="shared" si="11"/>
        <v>17000000</v>
      </c>
      <c r="Y24" s="579">
        <f t="shared" si="12"/>
        <v>697200</v>
      </c>
      <c r="Z24" s="608"/>
      <c r="AA24" s="579">
        <f t="shared" si="19"/>
        <v>0</v>
      </c>
      <c r="AB24" s="579"/>
      <c r="AC24" s="579">
        <v>3</v>
      </c>
      <c r="AD24" s="579">
        <f t="shared" si="13"/>
        <v>13200000</v>
      </c>
      <c r="AE24" s="579">
        <v>11000000</v>
      </c>
      <c r="AF24" s="579">
        <f t="shared" si="14"/>
        <v>0</v>
      </c>
      <c r="AG24" s="583">
        <f t="shared" si="15"/>
        <v>0</v>
      </c>
      <c r="AH24" s="584">
        <f t="shared" si="20"/>
        <v>220000</v>
      </c>
      <c r="AI24" s="584">
        <f t="shared" si="21"/>
        <v>230000</v>
      </c>
      <c r="AJ24" s="584"/>
      <c r="AK24" s="584"/>
      <c r="AL24" s="579"/>
      <c r="AM24" s="584"/>
      <c r="AN24" s="579"/>
      <c r="AO24" s="579">
        <f t="shared" si="22"/>
        <v>1147200</v>
      </c>
      <c r="AP24" s="579">
        <f t="shared" si="16"/>
        <v>15852800</v>
      </c>
      <c r="AQ24" s="585">
        <f>ROUND(IF(X24&lt;AO24,AO24-X24,0),0)</f>
        <v>0</v>
      </c>
      <c r="AR24" s="586"/>
      <c r="AS24" s="587">
        <f t="shared" si="18"/>
        <v>10360000</v>
      </c>
      <c r="AT24" s="588" t="s">
        <v>2440</v>
      </c>
      <c r="AU24" s="558"/>
      <c r="AV24" s="572"/>
      <c r="AW24" s="598"/>
      <c r="AX24" s="600"/>
      <c r="AY24" s="591"/>
      <c r="AZ24" s="591"/>
      <c r="BA24" s="596" t="s">
        <v>2537</v>
      </c>
      <c r="BB24" s="610" t="s">
        <v>2525</v>
      </c>
      <c r="BC24" s="579">
        <v>17000000</v>
      </c>
      <c r="BD24" s="611">
        <f t="shared" si="6"/>
        <v>10360000</v>
      </c>
    </row>
    <row r="25" spans="1:56" s="559" customFormat="1" ht="35.1" customHeight="1">
      <c r="A25" s="750" t="s">
        <v>2538</v>
      </c>
      <c r="B25" s="751"/>
      <c r="C25" s="752"/>
      <c r="D25" s="616"/>
      <c r="E25" s="617">
        <f>E12</f>
        <v>101410000</v>
      </c>
      <c r="F25" s="617">
        <f t="shared" ref="F25:BD25" si="28">F12</f>
        <v>269590000</v>
      </c>
      <c r="G25" s="617">
        <f t="shared" si="28"/>
        <v>13750000</v>
      </c>
      <c r="H25" s="617">
        <f t="shared" si="28"/>
        <v>1600000</v>
      </c>
      <c r="I25" s="617">
        <f t="shared" si="28"/>
        <v>15350000</v>
      </c>
      <c r="J25" s="617">
        <f t="shared" si="28"/>
        <v>284940000</v>
      </c>
      <c r="K25" s="617">
        <f t="shared" si="28"/>
        <v>386350000</v>
      </c>
      <c r="L25" s="617">
        <f t="shared" si="28"/>
        <v>0</v>
      </c>
      <c r="M25" s="617">
        <f t="shared" si="28"/>
        <v>2880</v>
      </c>
      <c r="N25" s="617">
        <f t="shared" si="28"/>
        <v>288</v>
      </c>
      <c r="O25" s="617">
        <f t="shared" si="28"/>
        <v>2840</v>
      </c>
      <c r="P25" s="617">
        <f t="shared" si="28"/>
        <v>99991667</v>
      </c>
      <c r="Q25" s="617">
        <f t="shared" si="28"/>
        <v>281691667</v>
      </c>
      <c r="R25" s="617">
        <f t="shared" si="28"/>
        <v>0</v>
      </c>
      <c r="S25" s="617" t="e">
        <f t="shared" si="28"/>
        <v>#REF!</v>
      </c>
      <c r="T25" s="617">
        <f t="shared" si="28"/>
        <v>1344230.7692307695</v>
      </c>
      <c r="U25" s="617">
        <f t="shared" si="28"/>
        <v>0</v>
      </c>
      <c r="V25" s="617">
        <f t="shared" si="28"/>
        <v>0</v>
      </c>
      <c r="W25" s="617">
        <f t="shared" si="28"/>
        <v>0</v>
      </c>
      <c r="X25" s="617" t="e">
        <f t="shared" si="28"/>
        <v>#REF!</v>
      </c>
      <c r="Y25" s="617">
        <f t="shared" si="28"/>
        <v>10648050</v>
      </c>
      <c r="Z25" s="617">
        <f t="shared" si="28"/>
        <v>0</v>
      </c>
      <c r="AA25" s="617">
        <f>AA12</f>
        <v>152050</v>
      </c>
      <c r="AB25" s="617">
        <f t="shared" si="28"/>
        <v>0</v>
      </c>
      <c r="AC25" s="617">
        <f t="shared" si="28"/>
        <v>32</v>
      </c>
      <c r="AD25" s="617">
        <f t="shared" si="28"/>
        <v>140800000</v>
      </c>
      <c r="AE25" s="617">
        <f t="shared" si="28"/>
        <v>132000000</v>
      </c>
      <c r="AF25" s="617" t="e">
        <f t="shared" si="28"/>
        <v>#REF!</v>
      </c>
      <c r="AG25" s="617" t="e">
        <f t="shared" si="28"/>
        <v>#REF!</v>
      </c>
      <c r="AH25" s="617">
        <f t="shared" si="28"/>
        <v>3850000</v>
      </c>
      <c r="AI25" s="617">
        <f t="shared" si="28"/>
        <v>4025000</v>
      </c>
      <c r="AJ25" s="617">
        <f t="shared" si="28"/>
        <v>0</v>
      </c>
      <c r="AK25" s="617">
        <f t="shared" si="28"/>
        <v>0</v>
      </c>
      <c r="AL25" s="617">
        <f t="shared" si="28"/>
        <v>0</v>
      </c>
      <c r="AM25" s="617">
        <f t="shared" si="28"/>
        <v>0</v>
      </c>
      <c r="AN25" s="617">
        <f t="shared" si="28"/>
        <v>0</v>
      </c>
      <c r="AO25" s="617" t="e">
        <f t="shared" si="28"/>
        <v>#REF!</v>
      </c>
      <c r="AP25" s="617" t="e">
        <f t="shared" si="28"/>
        <v>#REF!</v>
      </c>
      <c r="AQ25" s="617" t="e">
        <f t="shared" si="28"/>
        <v>#REF!</v>
      </c>
      <c r="AR25" s="617">
        <f t="shared" si="28"/>
        <v>0</v>
      </c>
      <c r="AS25" s="617">
        <f t="shared" si="28"/>
        <v>269590000</v>
      </c>
      <c r="AT25" s="617">
        <f t="shared" si="28"/>
        <v>0</v>
      </c>
      <c r="AU25" s="617">
        <f t="shared" si="28"/>
        <v>0</v>
      </c>
      <c r="AV25" s="617">
        <f t="shared" si="28"/>
        <v>0</v>
      </c>
      <c r="AW25" s="617">
        <f t="shared" si="28"/>
        <v>0</v>
      </c>
      <c r="AX25" s="617">
        <f t="shared" si="28"/>
        <v>0</v>
      </c>
      <c r="AY25" s="617">
        <f t="shared" si="28"/>
        <v>0</v>
      </c>
      <c r="AZ25" s="617">
        <f t="shared" si="28"/>
        <v>0</v>
      </c>
      <c r="BA25" s="617">
        <f t="shared" si="28"/>
        <v>0</v>
      </c>
      <c r="BB25" s="617">
        <f t="shared" si="28"/>
        <v>0</v>
      </c>
      <c r="BC25" s="617">
        <f t="shared" si="28"/>
        <v>371000000</v>
      </c>
      <c r="BD25" s="617">
        <f t="shared" si="28"/>
        <v>269590000</v>
      </c>
    </row>
    <row r="26" spans="1:56" s="559" customFormat="1" ht="16.5">
      <c r="A26" s="618"/>
      <c r="B26" s="618"/>
      <c r="C26" s="619"/>
      <c r="D26" s="618"/>
      <c r="E26" s="620"/>
      <c r="F26" s="620"/>
      <c r="G26" s="620"/>
      <c r="H26" s="620"/>
      <c r="I26" s="620"/>
      <c r="J26" s="620"/>
      <c r="K26" s="621"/>
      <c r="L26" s="621"/>
      <c r="M26" s="620"/>
      <c r="N26" s="620"/>
      <c r="O26" s="620"/>
      <c r="P26" s="620"/>
      <c r="Q26" s="620"/>
      <c r="R26" s="620"/>
      <c r="S26" s="620"/>
      <c r="T26" s="620"/>
      <c r="U26" s="620"/>
      <c r="V26" s="620"/>
      <c r="W26" s="620"/>
      <c r="X26" s="622"/>
      <c r="Y26" s="620"/>
      <c r="Z26" s="620"/>
      <c r="AA26" s="620"/>
      <c r="AB26" s="620"/>
      <c r="AC26" s="621"/>
      <c r="AD26" s="620"/>
      <c r="AE26" s="620"/>
      <c r="AF26" s="620"/>
      <c r="AG26" s="620"/>
      <c r="AH26" s="753" t="s">
        <v>2539</v>
      </c>
      <c r="AI26" s="753"/>
      <c r="AJ26" s="753"/>
      <c r="AK26" s="753"/>
      <c r="AL26" s="753"/>
      <c r="AM26" s="753"/>
      <c r="AN26" s="753"/>
      <c r="AO26" s="753"/>
      <c r="AP26" s="753"/>
      <c r="AQ26" s="623"/>
      <c r="AR26" s="620"/>
      <c r="AS26" s="620"/>
      <c r="AT26" s="618"/>
      <c r="AU26" s="618"/>
      <c r="AV26" s="624"/>
      <c r="AW26" s="619"/>
      <c r="AX26" s="619"/>
      <c r="AY26" s="619"/>
      <c r="AZ26" s="619"/>
      <c r="BA26" s="619"/>
      <c r="BB26" s="619"/>
      <c r="BC26" s="619"/>
      <c r="BD26" s="619"/>
    </row>
    <row r="27" spans="1:56" s="559" customFormat="1" ht="17.45" customHeight="1">
      <c r="A27" s="618"/>
      <c r="B27" s="618"/>
      <c r="C27" s="619"/>
      <c r="D27" s="618"/>
      <c r="E27" s="620"/>
      <c r="F27" s="620"/>
      <c r="G27" s="620"/>
      <c r="H27" s="620"/>
      <c r="I27" s="620"/>
      <c r="J27" s="620"/>
      <c r="K27" s="621"/>
      <c r="L27" s="621"/>
      <c r="M27" s="620"/>
      <c r="N27" s="620"/>
      <c r="O27" s="620"/>
      <c r="P27" s="620"/>
      <c r="Q27" s="620"/>
      <c r="R27" s="620"/>
      <c r="S27" s="620"/>
      <c r="T27" s="620"/>
      <c r="U27" s="620"/>
      <c r="V27" s="620"/>
      <c r="W27" s="620"/>
      <c r="X27" s="622"/>
      <c r="Y27" s="620"/>
      <c r="Z27" s="620"/>
      <c r="AA27" s="620"/>
      <c r="AB27" s="620"/>
      <c r="AC27" s="621"/>
      <c r="AD27" s="620"/>
      <c r="AE27" s="620"/>
      <c r="AF27" s="620"/>
      <c r="AG27" s="620"/>
      <c r="AH27" s="754" t="s">
        <v>2540</v>
      </c>
      <c r="AI27" s="754"/>
      <c r="AJ27" s="754"/>
      <c r="AK27" s="754"/>
      <c r="AL27" s="754"/>
      <c r="AM27" s="754"/>
      <c r="AN27" s="754"/>
      <c r="AO27" s="754"/>
      <c r="AP27" s="754"/>
      <c r="AQ27" s="625"/>
      <c r="AR27" s="620"/>
      <c r="AS27" s="620"/>
      <c r="AT27" s="618"/>
      <c r="AU27" s="618"/>
      <c r="AV27" s="595">
        <v>0</v>
      </c>
      <c r="AW27" s="619"/>
      <c r="AX27" s="619"/>
      <c r="AY27" s="619"/>
      <c r="AZ27" s="619"/>
      <c r="BA27" s="626">
        <v>0</v>
      </c>
      <c r="BB27" s="619"/>
      <c r="BC27" s="619"/>
      <c r="BD27" s="619"/>
    </row>
    <row r="28" spans="1:56">
      <c r="A28" s="627"/>
      <c r="B28" s="627"/>
      <c r="C28" s="628"/>
      <c r="D28" s="627"/>
      <c r="K28" s="630"/>
      <c r="L28" s="630"/>
      <c r="X28" s="631"/>
      <c r="AC28" s="630"/>
      <c r="AT28" s="627"/>
      <c r="AU28" s="627"/>
      <c r="AV28" s="632"/>
      <c r="AW28" s="628"/>
      <c r="AX28" s="628"/>
      <c r="AY28" s="628"/>
      <c r="AZ28" s="628"/>
      <c r="BA28" s="633">
        <v>734227370</v>
      </c>
      <c r="BB28" s="628"/>
      <c r="BC28" s="628"/>
      <c r="BD28" s="628"/>
    </row>
    <row r="29" spans="1:56">
      <c r="A29" s="627"/>
      <c r="B29" s="627"/>
      <c r="C29" s="628"/>
      <c r="D29" s="627"/>
      <c r="K29" s="630"/>
      <c r="L29" s="630"/>
      <c r="X29" s="631"/>
      <c r="AC29" s="630"/>
      <c r="AT29" s="627"/>
      <c r="AU29" s="627"/>
      <c r="AV29" s="632"/>
      <c r="AW29" s="628"/>
      <c r="AX29" s="628"/>
      <c r="AY29" s="628"/>
      <c r="AZ29" s="628"/>
      <c r="BA29" s="628"/>
      <c r="BB29" s="628"/>
      <c r="BC29" s="628"/>
      <c r="BD29" s="628"/>
    </row>
    <row r="30" spans="1:56">
      <c r="A30" s="627"/>
      <c r="B30" s="627"/>
      <c r="C30" s="628"/>
      <c r="D30" s="627"/>
      <c r="K30" s="630"/>
      <c r="L30" s="630"/>
      <c r="X30" s="631"/>
      <c r="AC30" s="630"/>
      <c r="AT30" s="627"/>
      <c r="AU30" s="627"/>
      <c r="AV30" s="632"/>
      <c r="AW30" s="634"/>
      <c r="AX30" s="634"/>
      <c r="AY30" s="634"/>
      <c r="AZ30" s="634"/>
      <c r="BA30" s="634"/>
      <c r="BB30" s="634"/>
      <c r="BC30" s="634"/>
      <c r="BD30" s="634"/>
    </row>
  </sheetData>
  <autoFilter ref="A11:BD28" xr:uid="{00000000-0009-0000-0000-000002000000}"/>
  <mergeCells count="30">
    <mergeCell ref="A1:I1"/>
    <mergeCell ref="A6:AP6"/>
    <mergeCell ref="A8:A9"/>
    <mergeCell ref="B8:B9"/>
    <mergeCell ref="C8:C9"/>
    <mergeCell ref="D8:D9"/>
    <mergeCell ref="E8:E9"/>
    <mergeCell ref="F8:I8"/>
    <mergeCell ref="J8:J9"/>
    <mergeCell ref="K8:K9"/>
    <mergeCell ref="AX8:AX9"/>
    <mergeCell ref="BC8:BC9"/>
    <mergeCell ref="BD8:BD9"/>
    <mergeCell ref="AO8:AO9"/>
    <mergeCell ref="AP8:AP9"/>
    <mergeCell ref="AQ8:AQ9"/>
    <mergeCell ref="AR8:AR9"/>
    <mergeCell ref="AS8:AS9"/>
    <mergeCell ref="AT8:AT9"/>
    <mergeCell ref="A25:C25"/>
    <mergeCell ref="AH26:AP26"/>
    <mergeCell ref="AH27:AP27"/>
    <mergeCell ref="AU8:AU9"/>
    <mergeCell ref="AW8:AW9"/>
    <mergeCell ref="L8:L9"/>
    <mergeCell ref="M8:M9"/>
    <mergeCell ref="N8:N9"/>
    <mergeCell ref="O8:O9"/>
    <mergeCell ref="P8:X8"/>
    <mergeCell ref="Y8:AN8"/>
  </mergeCells>
  <conditionalFormatting sqref="A15:A24">
    <cfRule type="duplicateValues" dxfId="11" priority="144622"/>
  </conditionalFormatting>
  <conditionalFormatting sqref="B13">
    <cfRule type="duplicateValues" dxfId="10" priority="7"/>
    <cfRule type="duplicateValues" dxfId="9" priority="8"/>
  </conditionalFormatting>
  <conditionalFormatting sqref="B14">
    <cfRule type="duplicateValues" dxfId="8" priority="144623"/>
  </conditionalFormatting>
  <conditionalFormatting sqref="B15">
    <cfRule type="duplicateValues" dxfId="7" priority="5"/>
  </conditionalFormatting>
  <conditionalFormatting sqref="B16">
    <cfRule type="duplicateValues" dxfId="6" priority="2"/>
  </conditionalFormatting>
  <conditionalFormatting sqref="B17 B22">
    <cfRule type="duplicateValues" dxfId="5" priority="10"/>
  </conditionalFormatting>
  <conditionalFormatting sqref="B18:B19">
    <cfRule type="duplicateValues" dxfId="4" priority="1"/>
  </conditionalFormatting>
  <conditionalFormatting sqref="B20">
    <cfRule type="duplicateValues" dxfId="3" priority="3"/>
  </conditionalFormatting>
  <conditionalFormatting sqref="B21">
    <cfRule type="duplicateValues" dxfId="2" priority="13"/>
  </conditionalFormatting>
  <conditionalFormatting sqref="B23">
    <cfRule type="duplicateValues" dxfId="1" priority="4"/>
  </conditionalFormatting>
  <conditionalFormatting sqref="B24">
    <cfRule type="duplicateValues" dxfId="0" priority="144624"/>
  </conditionalFormatting>
  <hyperlinks>
    <hyperlink ref="BA23" r:id="rId1" xr:uid="{AF6D6EF0-5621-4A6F-B51F-4FD315C7C35B}"/>
    <hyperlink ref="BA24" r:id="rId2" xr:uid="{4C52D214-5697-48C1-B1A7-A5FBCDA25BE5}"/>
    <hyperlink ref="BA19" r:id="rId3" xr:uid="{2120A6CC-B7D7-42CC-8682-DC5E4D3A24B5}"/>
    <hyperlink ref="BA18" r:id="rId4" xr:uid="{909283C4-EE11-4C66-8195-8B1B442B3F42}"/>
    <hyperlink ref="BA15" r:id="rId5" xr:uid="{62034AA2-1110-48A3-86B4-CDB6809035B3}"/>
    <hyperlink ref="BA14" r:id="rId6" xr:uid="{48A190CC-4A80-487C-88F8-05276C5B47B2}"/>
    <hyperlink ref="BA21" r:id="rId7" xr:uid="{4CBD7CA9-F201-4D3F-B9CC-34E9EC96B7C6}"/>
  </hyperlinks>
  <printOptions horizontalCentered="1"/>
  <pageMargins left="0.2" right="0.2" top="0.3" bottom="0.3" header="0.2" footer="0.2"/>
  <pageSetup paperSize="9" scale="45" fitToHeight="0" orientation="landscape" r:id="rId8"/>
  <colBreaks count="1" manualBreakCount="1">
    <brk id="23" max="1048575" man="1"/>
  </colBreaks>
  <drawing r:id="rId9"/>
  <legacy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BANG LUONG VTĐB </vt:lpstr>
      <vt:lpstr>TAM UNG</vt:lpstr>
      <vt:lpstr>ngung viec</vt:lpstr>
      <vt:lpstr>Thu hang ky</vt:lpstr>
      <vt:lpstr>THUCHI</vt:lpstr>
      <vt:lpstr>ICB</vt:lpstr>
      <vt:lpstr>BAN LUONG TAU</vt:lpstr>
      <vt:lpstr>Bang_ke</vt:lpstr>
      <vt:lpstr>'BAN LUONG TAU'!Print_Area</vt:lpstr>
      <vt:lpstr>'BANG LUONG VTĐB '!Print_Area</vt:lpstr>
      <vt:lpstr>ICB!Print_Area</vt:lpstr>
      <vt:lpstr>'TAM UNG'!Print_Area</vt:lpstr>
      <vt:lpstr>'BAN LUONG TAU'!Print_Titles</vt:lpstr>
      <vt:lpstr>'BANG LUONG VTĐB '!Print_Titles</vt:lpstr>
      <vt:lpstr>ICB!Print_Titles</vt:lpstr>
      <vt:lpstr>'TAM UNG'!Print_Titles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Ho Duy</dc:creator>
  <cp:lastModifiedBy>Nguyen Tam Quang</cp:lastModifiedBy>
  <cp:lastPrinted>2025-11-30T03:40:43Z</cp:lastPrinted>
  <dcterms:created xsi:type="dcterms:W3CDTF">2023-03-01T00:30:39Z</dcterms:created>
  <dcterms:modified xsi:type="dcterms:W3CDTF">2025-12-26T04:56:57Z</dcterms:modified>
</cp:coreProperties>
</file>